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jal cluster icd10_web20260922" sheetId="1" r:id="rId5"/>
    <sheet state="visible" name="rajal cluster icd9cm_web2026092" sheetId="2" r:id="rId6"/>
    <sheet state="visible" name="ranap cluster icd10_web20260922" sheetId="3" r:id="rId7"/>
    <sheet state="visible" name="ranap cluster icd9cm_web2026092" sheetId="4" r:id="rId8"/>
    <sheet state="visible" name="ranap clusters obsolete" sheetId="5" r:id="rId9"/>
    <sheet state="visible" name="Sheet8" sheetId="6" r:id="rId10"/>
    <sheet state="visible" name="ranap clusters (ICD 9)" sheetId="7" r:id="rId11"/>
    <sheet state="visible" name="pdc definition ranap cluster (I" sheetId="8" r:id="rId12"/>
    <sheet state="visible" name="Sheet15" sheetId="9" r:id="rId13"/>
    <sheet state="visible" name="ranap c51pdc (ICD 9)" sheetId="10" r:id="rId14"/>
    <sheet state="visible" name="ranap clusters (ICD 10)" sheetId="11" r:id="rId15"/>
    <sheet state="visible" name="Sheet16" sheetId="12" r:id="rId16"/>
    <sheet state="visible" name="Usulan _ REV 110926" sheetId="13" r:id="rId17"/>
    <sheet state="visible" name="ranap clusters obsolete (ICD 10" sheetId="14" r:id="rId18"/>
    <sheet state="visible" name="upload c51prpdc" sheetId="15" r:id="rId19"/>
    <sheet state="visible" name="translate" sheetId="16" r:id="rId20"/>
    <sheet state="visible" name="upload c51pdc" sheetId="17" r:id="rId21"/>
    <sheet state="visible" name="prosedur-2025" sheetId="18" r:id="rId22"/>
    <sheet state="visible" name="Pivot Perubahan" sheetId="19" r:id="rId23"/>
    <sheet state="visible" name="Sheet4" sheetId="20" r:id="rId24"/>
    <sheet state="visible" name="RSPON" sheetId="21" r:id="rId25"/>
    <sheet state="visible" name="cdx" sheetId="22" r:id="rId26"/>
    <sheet state="visible" name="UC DSA ODC" sheetId="23" r:id="rId27"/>
    <sheet state="visible" name="ranap clusters original" sheetId="24" r:id="rId28"/>
    <sheet state="visible" name="rajal clusters (icd 9 cm)" sheetId="25" r:id="rId29"/>
    <sheet state="visible" name="rajal clusters original" sheetId="26" r:id="rId30"/>
    <sheet state="visible" name="proc" sheetId="27" r:id="rId31"/>
    <sheet state="visible" name="Copy of RSPON" sheetId="28" r:id="rId32"/>
    <sheet state="visible" name="Sheet9" sheetId="29" r:id="rId33"/>
  </sheets>
  <definedNames>
    <definedName hidden="1" localSheetId="4" name="_xlnm._FilterDatabase">'ranap clusters obsolete'!$A$1:$Q$308</definedName>
    <definedName hidden="1" localSheetId="6" name="_xlnm._FilterDatabase">'ranap clusters (ICD 9)'!$A$1:$AL$999</definedName>
    <definedName hidden="1" localSheetId="10" name="_xlnm._FilterDatabase">'ranap clusters (ICD 10)'!$A$1:$S$886</definedName>
    <definedName hidden="1" localSheetId="12" name="_xlnm._FilterDatabase">'Usulan _ REV 110926'!$A$1:$L$301</definedName>
    <definedName hidden="1" localSheetId="13" name="_xlnm._FilterDatabase">'ranap clusters obsolete (ICD 10'!$A$1:$Q$313</definedName>
    <definedName hidden="1" localSheetId="14" name="_xlnm._FilterDatabase">'upload c51prpdc'!$A$1:$C$304</definedName>
    <definedName hidden="1" localSheetId="15" name="_xlnm._FilterDatabase">translate!$A$1:$D$306</definedName>
    <definedName hidden="1" localSheetId="16" name="_xlnm._FilterDatabase">'upload c51pdc'!$A$1:$G$16</definedName>
    <definedName hidden="1" localSheetId="17" name="_xlnm._FilterDatabase">'prosedur-2025'!$A$1:$H$3945</definedName>
    <definedName hidden="1" localSheetId="20" name="_xlnm._FilterDatabase">RSPON!$A$1:$K$1479</definedName>
    <definedName hidden="1" localSheetId="21" name="_xlnm._FilterDatabase">cdx!$A$1:$D$3945</definedName>
    <definedName hidden="1" localSheetId="23" name="_xlnm._FilterDatabase">'ranap clusters original'!$A$1:$G$304</definedName>
    <definedName hidden="1" localSheetId="24" name="_xlnm._FilterDatabase">'rajal clusters (icd 9 cm)'!$A$1:$G$50</definedName>
    <definedName hidden="1" localSheetId="25" name="_xlnm._FilterDatabase">'rajal clusters original'!$A$1:$G$49</definedName>
    <definedName hidden="1" localSheetId="26" name="_xlnm._FilterDatabase">proc!$A$1:$D$4879</definedName>
    <definedName hidden="1" localSheetId="27" name="_xlnm._FilterDatabase">'Copy of RSPON'!$A$1:$K$1479</definedName>
  </definedNames>
  <calcPr/>
  <pivotCaches>
    <pivotCache cacheId="0" r:id="rId34"/>
    <pivotCache cacheId="1" r:id="rId35"/>
    <pivotCache cacheId="2" r:id="rId36"/>
  </pivotCaches>
</workbook>
</file>

<file path=xl/sharedStrings.xml><?xml version="1.0" encoding="utf-8"?>
<sst xmlns="http://schemas.openxmlformats.org/spreadsheetml/2006/main" count="92531" uniqueCount="12521">
  <si>
    <t>Cluster Type</t>
  </si>
  <si>
    <t>Cluster Code</t>
  </si>
  <si>
    <t>Cluster Description</t>
  </si>
  <si>
    <t>ICD-9-CM Code</t>
  </si>
  <si>
    <t>ICD-9-CM Description</t>
  </si>
  <si>
    <t>PDC</t>
  </si>
  <si>
    <t>P11KC</t>
  </si>
  <si>
    <t>Extracranial Vessel Proc.</t>
  </si>
  <si>
    <t>ICD-10 Code</t>
  </si>
  <si>
    <t>ICD-10 Description</t>
  </si>
  <si>
    <t>P11AA</t>
  </si>
  <si>
    <t>Endovascular Procedures for Neurologic Diseases</t>
  </si>
  <si>
    <t>D11AA</t>
  </si>
  <si>
    <t>Nervous system infection</t>
  </si>
  <si>
    <t>Amoebic brain abscess</t>
  </si>
  <si>
    <t>Arteriography of cerebral arteries</t>
  </si>
  <si>
    <t>Percutaneous angioplasty or atherectomy of intracranial vessel(s)</t>
  </si>
  <si>
    <t>P11KA</t>
  </si>
  <si>
    <t>Other Nervous System Major Proc.</t>
  </si>
  <si>
    <t>Tuberculous meningitis</t>
  </si>
  <si>
    <t>Closed [percutaneous] [needle] biopsy of brain</t>
  </si>
  <si>
    <t>Ligation and stripping of varicose veins, other vessels of head and neck</t>
  </si>
  <si>
    <t>Meningeal tuberculoma</t>
  </si>
  <si>
    <t>Excision of lesion of skull</t>
  </si>
  <si>
    <t>Interruption vena cava</t>
  </si>
  <si>
    <t>Elevation of skull fracture fragments</t>
  </si>
  <si>
    <t>Irrigation and exploration of ventricular shunt</t>
  </si>
  <si>
    <t>Other surgical occlusion of vessels, other vessels of head and neck</t>
  </si>
  <si>
    <t>Other tuberculosis of nervous system</t>
  </si>
  <si>
    <t>Endovascular embolization or occlusion of head and neck vessels</t>
  </si>
  <si>
    <t>Removal of ventricular shunt</t>
  </si>
  <si>
    <t>Tuberculosis of nervous system unspecified</t>
  </si>
  <si>
    <t>Endovascular removal of obstruction from head and neck vessel(s)</t>
  </si>
  <si>
    <t>Insertion of sphenoidal electrodes</t>
  </si>
  <si>
    <t>Listerial meningitis and meningoencephalitis</t>
  </si>
  <si>
    <t>Percutaneous chordotomy</t>
  </si>
  <si>
    <t>Meningococcal meningitis</t>
  </si>
  <si>
    <t>Biopsy of spinal cord or spinal meninges</t>
  </si>
  <si>
    <t>Late congenital neurosyphilis [juvenile neurosyphilis]</t>
  </si>
  <si>
    <t>Removal of spinal neurostimulator lead(s)</t>
  </si>
  <si>
    <t>Symptomatic neurosyphilis</t>
  </si>
  <si>
    <t>Other operations on spinal cord and spinal canal structures</t>
  </si>
  <si>
    <t>Asymptomatic neurosyphilis</t>
  </si>
  <si>
    <t>Gasserian ganglionectomy</t>
  </si>
  <si>
    <t>Neurosyphilis, unspecified</t>
  </si>
  <si>
    <t>Other cranial or peripheral ganglionectomy</t>
  </si>
  <si>
    <t>Acute paralytic poliomyelitis, vaccine-associated</t>
  </si>
  <si>
    <t>Other excision or avulsion of cranial and peripheral nerves</t>
  </si>
  <si>
    <t>Acute paralytic poliomyelitis, wild virus, imported</t>
  </si>
  <si>
    <t>Endovascular embolization or occlusion of vessel(s) of head or neck using bare coils</t>
  </si>
  <si>
    <t>Suture of cranial and peripheral nerves</t>
  </si>
  <si>
    <t>Acute paralytic poliomyelitis, wild virus, indigenous</t>
  </si>
  <si>
    <t>Endovascular embolization or occlusion of vessel(s) of head or neck using bioactive coils</t>
  </si>
  <si>
    <t>Other cranial nerve decompression</t>
  </si>
  <si>
    <t>Acute paralytic poliomyelitis, other and unspecified</t>
  </si>
  <si>
    <t>Implantation or replacement of carotid sinus stimulation device, total system (IM)</t>
  </si>
  <si>
    <t>Other peripheral nerve or ganglion decompression or lysis of adhesions</t>
  </si>
  <si>
    <t>Acute poliomyelitis, unspecified</t>
  </si>
  <si>
    <t>P11KD</t>
  </si>
  <si>
    <t>Release of Carpal/Tarsal Tunnel</t>
  </si>
  <si>
    <t>Implantation or replacement of carotid sinus stimulation lead(s) only (IM)</t>
  </si>
  <si>
    <t>Creutzfeldt-jakob disease</t>
  </si>
  <si>
    <t>Release of carpal tunnel</t>
  </si>
  <si>
    <t>Implantation or replacement of carotid sinus stimulation pulse generator only (IM)</t>
  </si>
  <si>
    <t>Release of tarsal tunnel</t>
  </si>
  <si>
    <t>P11KP</t>
  </si>
  <si>
    <t>Other Nervous System Minor Proc.</t>
  </si>
  <si>
    <t>Subacute sclerosing panencephalitis</t>
  </si>
  <si>
    <t>Revision of carotid sinus stimulation lead(s) only (IM)</t>
  </si>
  <si>
    <t>Cisternal puncture</t>
  </si>
  <si>
    <t>Progressive multifocal leukoencephalopathy</t>
  </si>
  <si>
    <t>Revision of carotid sinus stimulation pulse generator (IM)</t>
  </si>
  <si>
    <t>Other cranial puncture</t>
  </si>
  <si>
    <t>Other atypical virus infections of central nervous system</t>
  </si>
  <si>
    <t>Removal of carotid sinus stimulation device, total system (IM)</t>
  </si>
  <si>
    <t>Removal of carotid sinus stimulation lead(s) only (IM)</t>
  </si>
  <si>
    <t>Atypical virus infection of central nervous system, unspecified</t>
  </si>
  <si>
    <t>Closed [percutaneous] [needle] biopsy of cerebral meninges</t>
  </si>
  <si>
    <t>Removal of carotid sinus stimulation pulse generator only (IM)</t>
  </si>
  <si>
    <t>Sylvatic rabies</t>
  </si>
  <si>
    <t>Injection of destructive agent into spinal canal</t>
  </si>
  <si>
    <t>Other operations on carotid body, carotid sinus and other vascular bodies (IM)</t>
  </si>
  <si>
    <t>Urban rabies</t>
  </si>
  <si>
    <t>P11AB</t>
  </si>
  <si>
    <t>Complex Spinal Procedures</t>
  </si>
  <si>
    <t>Insertion of catheter into spinal canal for infusion of therapeutic or palliative substances</t>
  </si>
  <si>
    <t>Excision or destruction of lesion of spinal cord or spinal meninges</t>
  </si>
  <si>
    <t>Injection of anesthetic into spinal canal for analgesia</t>
  </si>
  <si>
    <t>Rabies, unspecified</t>
  </si>
  <si>
    <t>Repair of spinal myelomeningocele</t>
  </si>
  <si>
    <t>Injection of other agent into spinal canal</t>
  </si>
  <si>
    <t>Japanese encephalitis</t>
  </si>
  <si>
    <t>Spinal blood patch</t>
  </si>
  <si>
    <t>Western equine encephalitis</t>
  </si>
  <si>
    <t>Spinal fusion, not otherwise specified</t>
  </si>
  <si>
    <t>Closed [percutaneous] [needle] biopsy of cranial or peripheral nerve or ganglion</t>
  </si>
  <si>
    <t>Eastern equine encephalitis</t>
  </si>
  <si>
    <t>Atlas-axis spinal fusion</t>
  </si>
  <si>
    <t>Neurectasis</t>
  </si>
  <si>
    <t>Other cervical fusion of the anterior column, anterior technique</t>
  </si>
  <si>
    <t>St louis encephalitis</t>
  </si>
  <si>
    <t>Other operations on cranial and peripheral nerves</t>
  </si>
  <si>
    <t>Other cervical fusion of the posterior column, posterior technique</t>
  </si>
  <si>
    <t>Division of sympathetic nerve or ganglion</t>
  </si>
  <si>
    <t>Australian encephalitis</t>
  </si>
  <si>
    <t>Biopsy of sympathetic nerve or ganglion</t>
  </si>
  <si>
    <t>California encephalitis</t>
  </si>
  <si>
    <t>Other operations on nervous system</t>
  </si>
  <si>
    <t>Rocio virus disease</t>
  </si>
  <si>
    <t>Lysis of adhesions of muscle, tendon, fascia, and bursa</t>
  </si>
  <si>
    <t>Excisional debridement of wound, infection, or burn</t>
  </si>
  <si>
    <t>Dorsal and dorsolumbar fusion of the anterior column, anterior technique</t>
  </si>
  <si>
    <t>Other mosquito-borne viral encephalitis</t>
  </si>
  <si>
    <t>Transcranial magnetic stimulation (TMS) (IM)</t>
  </si>
  <si>
    <t>Mosquito-borne viral encephalitis, unspecified</t>
  </si>
  <si>
    <t>P11KF</t>
  </si>
  <si>
    <t>Dorsal and dorsolumbar fusion of the posterior column, posterior technique</t>
  </si>
  <si>
    <t>Nervous System Other Diagnostic Proc.</t>
  </si>
  <si>
    <t>Far east tick-born enceph-russn spring-summ enceph</t>
  </si>
  <si>
    <t>Other diagnostic procedures on brain and cerebral meninges</t>
  </si>
  <si>
    <t>Lumbar and lumbosacral fusion of the anterior column, anterior technique</t>
  </si>
  <si>
    <t>Spinal tap</t>
  </si>
  <si>
    <t>Central european tick-borne encephalitis</t>
  </si>
  <si>
    <t>Lumbar and lumbosacral fusion of the posterior column, posterior technique</t>
  </si>
  <si>
    <t>Other diagnostic procedures on spinal cord and spinal canal structures</t>
  </si>
  <si>
    <t>Other tick-borne viral encephalitis</t>
  </si>
  <si>
    <t>Lumbar and lumbosacral fusion of the anterior column, posterior technique</t>
  </si>
  <si>
    <t>Other diagnostic procedures on cranial and peripheral nerves and ganglia</t>
  </si>
  <si>
    <t>Tick-borne viral encephalitis, unspecified</t>
  </si>
  <si>
    <t>Refusion of spine, not otherwise specified</t>
  </si>
  <si>
    <t>Other diagnostic procedures on sympathetic nerves or ganglia</t>
  </si>
  <si>
    <t>P11KM</t>
  </si>
  <si>
    <t>Electroencephalography (EEG)</t>
  </si>
  <si>
    <t>Enteroviral encephalitis</t>
  </si>
  <si>
    <t>Refusion of atlas-axis spine</t>
  </si>
  <si>
    <t>Electroencephalogram</t>
  </si>
  <si>
    <t>Adenoviral encephalitis</t>
  </si>
  <si>
    <t>Video and radio-telemetered electroencephalographic monitoring</t>
  </si>
  <si>
    <t>Refusion of other cervical spine, anterior column, anterior technique</t>
  </si>
  <si>
    <t>P11KK</t>
  </si>
  <si>
    <t>Peripheral Nerve Injection Proc.</t>
  </si>
  <si>
    <t>Arthropod-borne viral encephalitis, unspecified</t>
  </si>
  <si>
    <t>Peripheral nerve injection, not otherwise specified</t>
  </si>
  <si>
    <t>Refusion of other cervical spine, posterior column, posterior technique</t>
  </si>
  <si>
    <t>Other specified viral encephalitis</t>
  </si>
  <si>
    <t>Injection of anesthetic into peripheral nerve for analgesia</t>
  </si>
  <si>
    <t>Refusion of dorsal and dorsolumbar spine, anterior column, anterior technique</t>
  </si>
  <si>
    <t>Unspecified viral encephalitis</t>
  </si>
  <si>
    <t>Injection of other agent, except neurolytic</t>
  </si>
  <si>
    <t>Refusion of dorsal and dorsolumbar spine, posterior column, posterior technique</t>
  </si>
  <si>
    <t>Enteroviral meningitis</t>
  </si>
  <si>
    <t>Injection of anesthetic into sympathetic nerve for analgesia</t>
  </si>
  <si>
    <t>Refusion of lumbar and lumbosacral spine, anterior column, anterior technique</t>
  </si>
  <si>
    <t>Adenoviral meningitis</t>
  </si>
  <si>
    <t>Injection of neurolytic agent into sympathetic nerve</t>
  </si>
  <si>
    <t>AX</t>
  </si>
  <si>
    <t>11PBX</t>
  </si>
  <si>
    <t>Diagnostic Proc. for Nervous System Neoplasms</t>
  </si>
  <si>
    <t>Refusion of lumbar and lumbosacral spine, posterior column, posterior technique</t>
  </si>
  <si>
    <t>Lymphocytic choriomeningitis</t>
  </si>
  <si>
    <t>Other viral meningitis</t>
  </si>
  <si>
    <t>Refusion of lumbar and lumbosacral spine, anterior column, posterior technique</t>
  </si>
  <si>
    <t>Viral meningitis, unspecified</t>
  </si>
  <si>
    <t>Refusion of spine, not elsewhere classified</t>
  </si>
  <si>
    <t>Pneumoencephalogram</t>
  </si>
  <si>
    <t>Enteroviral exanthematous fever [boston exanthem]</t>
  </si>
  <si>
    <t>Insertion of spinal disc prosthesis, not otherwise specified</t>
  </si>
  <si>
    <t>Other contrast radiogram of brain and skull</t>
  </si>
  <si>
    <t>Epidemic vertigo</t>
  </si>
  <si>
    <t>Insertion of partial spinal disc prosthesis, cervical</t>
  </si>
  <si>
    <t>Computerized axial tomography of head</t>
  </si>
  <si>
    <t>Other specified viral infections of central nervous system</t>
  </si>
  <si>
    <t>Insertion of total spinal disc prosthesis, cervical</t>
  </si>
  <si>
    <t>Other tomography of head</t>
  </si>
  <si>
    <t>Unspecified viral infection of central nervous system</t>
  </si>
  <si>
    <t>Insertion of spinal disc prosthesis, thoracic</t>
  </si>
  <si>
    <t>Venezuelan equine fever</t>
  </si>
  <si>
    <t>Contrast dacryocystogram</t>
  </si>
  <si>
    <t>Herpesviral meningitis</t>
  </si>
  <si>
    <t>Contrast radiogram of nasopharynx</t>
  </si>
  <si>
    <t>Insertion of partial spinal disc prosthesis, lumbosacral</t>
  </si>
  <si>
    <t>Herpesviral encephalitis</t>
  </si>
  <si>
    <t>Contrast radiogram of orbit</t>
  </si>
  <si>
    <t>Insertion of total spinal disc prosthesis, lumbosacral</t>
  </si>
  <si>
    <t>Varicella meningitis</t>
  </si>
  <si>
    <t>Contrast radiogram of sinus</t>
  </si>
  <si>
    <t>Varicella encephalitis</t>
  </si>
  <si>
    <t>Revision or replacement of artificial spinal disc prosthesis, cervical</t>
  </si>
  <si>
    <t>Zoster encephalitis</t>
  </si>
  <si>
    <t>Revision or replacement of artificial spinal disc prosthesis, thoracic</t>
  </si>
  <si>
    <t>Zoster meningitis</t>
  </si>
  <si>
    <t>Contrast myelogram</t>
  </si>
  <si>
    <t>Zoster with other nervous system involvement</t>
  </si>
  <si>
    <t>Computerized axial tomography of thorax</t>
  </si>
  <si>
    <t>Revision or replacement of artificial spinal disc prosthesis, lumbosacral</t>
  </si>
  <si>
    <t>Measles complicated by encephalitis</t>
  </si>
  <si>
    <t>Upper gi series</t>
  </si>
  <si>
    <t>Revision or replacement of artificial spinal disc prosthesis, not otherwise specified</t>
  </si>
  <si>
    <t>P11AC</t>
  </si>
  <si>
    <t>Complex Craniotomy Procedures</t>
  </si>
  <si>
    <t>Measles complicated by meningitis</t>
  </si>
  <si>
    <t>Small bowel series</t>
  </si>
  <si>
    <t>Operations on thalamus</t>
  </si>
  <si>
    <t>Rubella with neurological complications</t>
  </si>
  <si>
    <t>Lower gi series</t>
  </si>
  <si>
    <t>Mumps meningitis</t>
  </si>
  <si>
    <t>Operations on globus pallidus</t>
  </si>
  <si>
    <t>Computerized axial tomography of abdomen</t>
  </si>
  <si>
    <t>Excision of acoustic neuroma</t>
  </si>
  <si>
    <t>Mumps encephalitis</t>
  </si>
  <si>
    <t>Laser interstitial thermal therapy [LITT] of lesion or tissue of brain under guidance</t>
  </si>
  <si>
    <t>Phlebography of veins of head and neck using contrast material</t>
  </si>
  <si>
    <t>Candidal meningitis</t>
  </si>
  <si>
    <t>Laser interstitial thermal therapy [LITT] of lesion or tissue of head and neck under guidance</t>
  </si>
  <si>
    <t>P11AD</t>
  </si>
  <si>
    <t>Coccidioidomycosis meningitis</t>
  </si>
  <si>
    <t>Diagnostic ultrasound of head and neck</t>
  </si>
  <si>
    <t>Ventricular System Procedures</t>
  </si>
  <si>
    <t>Ventriculopuncture through previously implanted catheter</t>
  </si>
  <si>
    <t>Diagnostic ultrasound of abdomen and retroperitoneum</t>
  </si>
  <si>
    <t>Phaeomycotic brain abscess</t>
  </si>
  <si>
    <t>Magnetic resonance imaging of brain and brain stem</t>
  </si>
  <si>
    <t>Ventriculostomy</t>
  </si>
  <si>
    <t>Cerebral cryptococcosis</t>
  </si>
  <si>
    <t>Magnetic resonance imaging of spinal canal</t>
  </si>
  <si>
    <t>Endoscopic ventriculostomy (IM)</t>
  </si>
  <si>
    <t>Rhinocerebral mucormycosis</t>
  </si>
  <si>
    <t>Magnetic resonance imaging of musculoskeletal</t>
  </si>
  <si>
    <t>Chagas' disease (chronic) with nervous system involvement</t>
  </si>
  <si>
    <t>Ventricular shunt to structure in head and neck</t>
  </si>
  <si>
    <t>Magnetic resonance imaging of other and unspecified sites</t>
  </si>
  <si>
    <t>Ventricular shunt to circulatory system</t>
  </si>
  <si>
    <t>Cerebral scan</t>
  </si>
  <si>
    <t>Toxoplasma meningoencephalitis</t>
  </si>
  <si>
    <t>Scan of other sites of head</t>
  </si>
  <si>
    <t>Ventricular shunt to thoracic cavity</t>
  </si>
  <si>
    <t>Cysticercosis of central nervous system</t>
  </si>
  <si>
    <t>Ventricular shunt to abdominal cavity and organs</t>
  </si>
  <si>
    <t>Bone scan</t>
  </si>
  <si>
    <t>Ventricular shunt to urinary system</t>
  </si>
  <si>
    <t>Gnathostomiasis of central nervous system (IM)</t>
  </si>
  <si>
    <t>Total body scan</t>
  </si>
  <si>
    <t>Other operations to establish drainage of ventricle</t>
  </si>
  <si>
    <t>Visual evoked potential [VEP]</t>
  </si>
  <si>
    <t>Haemophilus meningitis</t>
  </si>
  <si>
    <t>Electromyogram of eye [EMG]</t>
  </si>
  <si>
    <t>Pneumococcal meningitis</t>
  </si>
  <si>
    <t>Audiometry</t>
  </si>
  <si>
    <t>Replacement of ventricular shunt</t>
  </si>
  <si>
    <t>11PCX</t>
  </si>
  <si>
    <t>Plasmapheresis</t>
  </si>
  <si>
    <t>Therapeutic plasmapheresis</t>
  </si>
  <si>
    <t>Streptococcal meningitis</t>
  </si>
  <si>
    <t>11PDX</t>
  </si>
  <si>
    <t>Thrombolytic Agent Injection/Infusion</t>
  </si>
  <si>
    <t>Injection or infusion of thrombolytic agent</t>
  </si>
  <si>
    <t>Incision of peritoneum</t>
  </si>
  <si>
    <t>Staphylococcal meningitis</t>
  </si>
  <si>
    <t>P11AE</t>
  </si>
  <si>
    <t>Moderate Craniotomy Procedures</t>
  </si>
  <si>
    <t>Other bacterial meningitis</t>
  </si>
  <si>
    <t>Brain temperature monitoring</t>
  </si>
  <si>
    <t>Bacterial meningitis, unspecified</t>
  </si>
  <si>
    <t>Reopening of craniotomy site</t>
  </si>
  <si>
    <t>Nonpyogenic meningitis</t>
  </si>
  <si>
    <t>Chronic meningitis</t>
  </si>
  <si>
    <t>Other incision of brain</t>
  </si>
  <si>
    <t>Benign recurrent meningitis [mollaret]</t>
  </si>
  <si>
    <t>Excision of lesion or tissue of cerebral meninges</t>
  </si>
  <si>
    <t>Meningitis due to other specified causes</t>
  </si>
  <si>
    <t>Hemispherectomy</t>
  </si>
  <si>
    <t>Meningitis, unspecified</t>
  </si>
  <si>
    <t>Lobectomy of brain</t>
  </si>
  <si>
    <t>Acute disseminated encephalitis</t>
  </si>
  <si>
    <t>Other excision or destruction of lesion or tissue of brain</t>
  </si>
  <si>
    <t>Tropical spastic paraplegia</t>
  </si>
  <si>
    <t>Opening of cranial suture</t>
  </si>
  <si>
    <t>Bacterial meningoencephalitis and meningomyelitis nec</t>
  </si>
  <si>
    <t>Choroid plexectomy</t>
  </si>
  <si>
    <t>Viral transverse myelitis, unspecified (IM)</t>
  </si>
  <si>
    <t>Other encephalitis, myelitis and encephalomyelitis</t>
  </si>
  <si>
    <t>Repair of brain</t>
  </si>
  <si>
    <t>Autoimmune encephalitis (IM)</t>
  </si>
  <si>
    <t>Other operations on skull, brain, and cerebral meninges</t>
  </si>
  <si>
    <t>Encephalitis, myelitis and encephalomyelitis, unspecified</t>
  </si>
  <si>
    <t>Intracranial abscess and granuloma</t>
  </si>
  <si>
    <t>Intraspinal abscess and granuloma</t>
  </si>
  <si>
    <t>Decompression of trigeminal nerve root</t>
  </si>
  <si>
    <t>Extradural and subdural abscess, unspecified</t>
  </si>
  <si>
    <t>Intracranial and intraspinal phlebitis and thrombophlebitis</t>
  </si>
  <si>
    <t>D11AB</t>
  </si>
  <si>
    <t>Nervous System Neoplasm</t>
  </si>
  <si>
    <t>Malignant neoplasm, cerebral meninges</t>
  </si>
  <si>
    <t>Malignant neoplasm, spinal meninges</t>
  </si>
  <si>
    <t>Decompression of facial nerve with or without graft (IM)</t>
  </si>
  <si>
    <t>Malignant neoplasm, meninges, unspecified</t>
  </si>
  <si>
    <t>Biopsy of pituitary gland, transfrontal approach</t>
  </si>
  <si>
    <t>Malignant neoplasm, cerebrum, except lobes and ventricles</t>
  </si>
  <si>
    <t>Biopsy of pituitary gland, transsphenoidal approach</t>
  </si>
  <si>
    <t>Biopsy of pituitary gland, unspecified approach</t>
  </si>
  <si>
    <t>Malignant neoplasm, frontal lobe</t>
  </si>
  <si>
    <t>Malignant neoplasm, temporal lobe</t>
  </si>
  <si>
    <t>Biopsy of pineal gland</t>
  </si>
  <si>
    <t>Malignant neoplasm, parietal lobe</t>
  </si>
  <si>
    <t>Malignant neoplasm, occipital lobe</t>
  </si>
  <si>
    <t>Exploration of pineal field</t>
  </si>
  <si>
    <t>Malignant neoplasm, cerebral ventricle</t>
  </si>
  <si>
    <t>Incision of pineal gland</t>
  </si>
  <si>
    <t>Malignant neoplasm, cerebellum</t>
  </si>
  <si>
    <t>Malignant neoplasm, brain stem</t>
  </si>
  <si>
    <t>Partial excision of pineal gland</t>
  </si>
  <si>
    <t>Malignant neoplasm, overlapping lesion of brain</t>
  </si>
  <si>
    <t>Total excision of pineal gland</t>
  </si>
  <si>
    <t>Malignant neoplasm, brain, unspecified</t>
  </si>
  <si>
    <t>Other operations on pineal gland</t>
  </si>
  <si>
    <t>Malignant neoplasm, spinal cord</t>
  </si>
  <si>
    <t>Partial excision of pituitary gland, transfrontal approach</t>
  </si>
  <si>
    <t>Malignant neoplasm, cauda equina</t>
  </si>
  <si>
    <t>Malignant neoplasm, olfactory nerve</t>
  </si>
  <si>
    <t>Partial excision of pituitary gland, transsphenoidal approach</t>
  </si>
  <si>
    <t>Malignant neoplasm, optic nerve</t>
  </si>
  <si>
    <t>Partial excision of pituitary gland, unspecified approach</t>
  </si>
  <si>
    <t>Malignant neoplasm, acoustic nerve</t>
  </si>
  <si>
    <t>Total excision of pituitary gland, transfrontal approach</t>
  </si>
  <si>
    <t>Malignant neoplasm, other and unspecified cranial nerves</t>
  </si>
  <si>
    <t>Total excision of pituitary gland, transsphenoidal approach</t>
  </si>
  <si>
    <t>Malignant neoplasm, overlapping lesion of brain and other parts of cns</t>
  </si>
  <si>
    <t>Total excision of pituitary gland, other specified approach</t>
  </si>
  <si>
    <t>Malignant neoplasm, central nervous system, unspecified</t>
  </si>
  <si>
    <t>Total excision of pituitary gland, unspecified approach</t>
  </si>
  <si>
    <t>Malignant neoplasm, pineal gland</t>
  </si>
  <si>
    <t>Exploration of pituitary fossa</t>
  </si>
  <si>
    <t>Malignant neoplasm, carotid body</t>
  </si>
  <si>
    <t>Incision of pituitary gland</t>
  </si>
  <si>
    <t>Other operations on hypophysis</t>
  </si>
  <si>
    <t>P11AF</t>
  </si>
  <si>
    <t>Simple Craniotomy Procedures</t>
  </si>
  <si>
    <t>Malignant neoplasm, aortic body and other paraganglia</t>
  </si>
  <si>
    <t>Intracranial pressure monitoring</t>
  </si>
  <si>
    <t>Secondary malignant neoplasm of brain and cerebral meninges</t>
  </si>
  <si>
    <t>Sec malignant neo of other and unspec parts of nervous sys</t>
  </si>
  <si>
    <t>Open biopsy of cerebral meninges</t>
  </si>
  <si>
    <t>Haemangioma, intracranial structures (IM)</t>
  </si>
  <si>
    <t>Open biopsy of brain</t>
  </si>
  <si>
    <t>Benign neoplasm, cerebral meninges</t>
  </si>
  <si>
    <t>Biopsy of skull</t>
  </si>
  <si>
    <t>Benign neoplasm, spinal meninges</t>
  </si>
  <si>
    <t>Intracranial oxygen monitoring</t>
  </si>
  <si>
    <t>Benign neoplasm, meninges, unspecified</t>
  </si>
  <si>
    <t>Other diagnostic procedures on skull</t>
  </si>
  <si>
    <t>Benign neoplasm, brain, supratentorial</t>
  </si>
  <si>
    <t>Grade</t>
  </si>
  <si>
    <t>IM</t>
  </si>
  <si>
    <t>Benign neoplasm, brain, infratentorial</t>
  </si>
  <si>
    <t>Incision and drainage of cranial sinus</t>
  </si>
  <si>
    <t>New Cluster Description</t>
  </si>
  <si>
    <t>new PDC</t>
  </si>
  <si>
    <t>jumlah kasus</t>
  </si>
  <si>
    <t>Removal of intracranial neurostimulator lead(s)</t>
  </si>
  <si>
    <t>mean_billing</t>
  </si>
  <si>
    <t>Benign neoplasm, brain, unspecified</t>
  </si>
  <si>
    <t>p25</t>
  </si>
  <si>
    <t>Other craniotomy</t>
  </si>
  <si>
    <t>Benign neoplasm, cranial nerves</t>
  </si>
  <si>
    <t>p50</t>
  </si>
  <si>
    <t>p75</t>
  </si>
  <si>
    <t>p90</t>
  </si>
  <si>
    <t>total</t>
  </si>
  <si>
    <t>Other craniectomy</t>
  </si>
  <si>
    <t>Keterangan</t>
  </si>
  <si>
    <t>Benign neoplasm, spinal cord</t>
  </si>
  <si>
    <t>Insertion of catheter(s) into cranial cavity or tissue</t>
  </si>
  <si>
    <t>Benign neoplasm, other specified parts of central nervous system</t>
  </si>
  <si>
    <t>00.62</t>
  </si>
  <si>
    <t>Benign neoplasm, central nervous system, unspecified</t>
  </si>
  <si>
    <t>Removal of catheter(s) from cranial cavity or tissue</t>
  </si>
  <si>
    <t>Benign neoplasm, pineal gland</t>
  </si>
  <si>
    <t>Placement of intracerebral catheter(s) via burr hole(s)</t>
  </si>
  <si>
    <t>Benign neoplasm, carotid body</t>
  </si>
  <si>
    <t>Incision of cerebral meninges</t>
  </si>
  <si>
    <t>Benign neoplasm, aortic body and other paraganglia</t>
  </si>
  <si>
    <t>Lobotomy and tractotomy</t>
  </si>
  <si>
    <t>Neoplasm of uncertain or unknown behaviour of cerebral meninges</t>
  </si>
  <si>
    <t>Neoplasm of uncertain or unknown behaviour of spinal meninges</t>
  </si>
  <si>
    <t>Neoplasm of uncertain or unknown behaviour of meninges, unspecified</t>
  </si>
  <si>
    <t>Endovascular Proc. for Neurologic Diseases</t>
  </si>
  <si>
    <t>Formation of cranial bone flap</t>
  </si>
  <si>
    <t>Bone graft to skull</t>
  </si>
  <si>
    <t>Neoplasm of uncertain or unknown behaviour of brain, supratentorial</t>
  </si>
  <si>
    <t>Insertion of skull plate</t>
  </si>
  <si>
    <t>Neoplasm of uncertain or unknown behaviour of brain, infratentorial</t>
  </si>
  <si>
    <t>Other cranial osteoplasty</t>
  </si>
  <si>
    <t>Removal of skull plate</t>
  </si>
  <si>
    <t>Neoplasm of uncertain or unknown behaviour of brain, unspecified</t>
  </si>
  <si>
    <t>Simple suture of dura mater of brain</t>
  </si>
  <si>
    <t>Neoplasm of uncertain or unknown behaviour of cranial nerves</t>
  </si>
  <si>
    <t>Other repair of cerebral meninges</t>
  </si>
  <si>
    <t>Neoplasm of uncertain or unknown behaviour of spinal cord</t>
  </si>
  <si>
    <t>Neoplasm of uncertain or unknown behaviour of other parts of central nervous system</t>
  </si>
  <si>
    <t>Lysis of cortical adhesions</t>
  </si>
  <si>
    <t>Neoplasm of uncertain or unknown behaviour of central nervous system, unspecified</t>
  </si>
  <si>
    <t>Insertion or replacement of skull tongs or halo traction device</t>
  </si>
  <si>
    <t>Removal of skull tongs or halo traction device</t>
  </si>
  <si>
    <t>Neoplasm of uncertain or unknown behaviour of pineal gland</t>
  </si>
  <si>
    <t>Division of glossopharyngeal nerve</t>
  </si>
  <si>
    <t>Neoplasm of uncertain or unknown behaviour of carotid body</t>
  </si>
  <si>
    <t>P11AG</t>
  </si>
  <si>
    <t>Complex Intracranial Procedures</t>
  </si>
  <si>
    <t>Neoplasm of uncertain or unknown behaviour of aortic body and other paraganglia</t>
  </si>
  <si>
    <t>Resection of vessel with anastomosis, intracranial vessels</t>
  </si>
  <si>
    <t>D11AC</t>
  </si>
  <si>
    <t>Systemic Atrophy</t>
  </si>
  <si>
    <t>Resection of intracranial vessels with anastomosis, without clip (IM)</t>
  </si>
  <si>
    <t>Huntington's disease</t>
  </si>
  <si>
    <t>Resection of vessel with replacement, intracranial vessels</t>
  </si>
  <si>
    <t>Congenital nonprogressive ataxia</t>
  </si>
  <si>
    <t>38.52</t>
  </si>
  <si>
    <t>Other excision of vessels, intracranial vessels</t>
  </si>
  <si>
    <t>Extracranial-intracranial (EC-IC) vascular bypass</t>
  </si>
  <si>
    <t>Early-onset cerebellar ataxia</t>
  </si>
  <si>
    <t>P11AH</t>
  </si>
  <si>
    <t>Simple Intracranial Procedures</t>
  </si>
  <si>
    <t>Late-onset cerebellar ataxia</t>
  </si>
  <si>
    <t>Ligation of meningeal vessel</t>
  </si>
  <si>
    <t>Incision of vessel, intracranial vessels</t>
  </si>
  <si>
    <t>Cerebellar ataxia with defective dna repair</t>
  </si>
  <si>
    <t>Endarterectomy, intracranial vessels</t>
  </si>
  <si>
    <t>Hereditary spastic paraplegia</t>
  </si>
  <si>
    <t>Ligation and stripping of varicose veins, intracranial vessels</t>
  </si>
  <si>
    <t>Other hereditary ataxias</t>
  </si>
  <si>
    <t>Hereditary ataxia, unspecified</t>
  </si>
  <si>
    <t>Other surgical occlusion of vessels, intracranial vessels</t>
  </si>
  <si>
    <t>Clipping of aneurysm</t>
  </si>
  <si>
    <t>Infantile spinal muscular atrophy, type i [werdnig-hoffman]</t>
  </si>
  <si>
    <t>Other repair of aneurysm</t>
  </si>
  <si>
    <t>Other inherited spinal muscular atrophy</t>
  </si>
  <si>
    <t>Repair of arteriovenous fistula</t>
  </si>
  <si>
    <t>P11AJ</t>
  </si>
  <si>
    <t>Moderate Spinal Procedures</t>
  </si>
  <si>
    <t>Motor neuron disease</t>
  </si>
  <si>
    <t>Removal of foreign body from spinal canal</t>
  </si>
  <si>
    <t>Other spinal muscular atrophies and related syndromes</t>
  </si>
  <si>
    <t>38.7</t>
  </si>
  <si>
    <t>Spinal muscular atrophy, unspecified</t>
  </si>
  <si>
    <t>Reopening of laminectomy site</t>
  </si>
  <si>
    <t>Postpolio syndrome</t>
  </si>
  <si>
    <t>D11AD</t>
  </si>
  <si>
    <t>Sklerosis Multipel dan Penyakit Neuroimunologi lain</t>
  </si>
  <si>
    <t>Other exploration and decompression of spinal canal</t>
  </si>
  <si>
    <t>Multiple sclerosis</t>
  </si>
  <si>
    <t>Neuromyelitis optica [devic]</t>
  </si>
  <si>
    <t>Acute and subacute haemorrhagic leukoencephalitis [hurst]</t>
  </si>
  <si>
    <t>Other chordotomy</t>
  </si>
  <si>
    <t>Other specified acute disseminated demyelination</t>
  </si>
  <si>
    <t>Repair of spinal meningocele</t>
  </si>
  <si>
    <t>Acute disseminated demyelination, unspecified</t>
  </si>
  <si>
    <t>Repair of vertebral fracture</t>
  </si>
  <si>
    <t>Diffuse sclerosis</t>
  </si>
  <si>
    <t>Other repair and plastic operations on spinal cord structures</t>
  </si>
  <si>
    <t>Central demyelination of corpus callosum</t>
  </si>
  <si>
    <t>Lysis of adhesions of spinal cord and nerve roots</t>
  </si>
  <si>
    <t>Central pontine myelinolysis</t>
  </si>
  <si>
    <t>Spinal subarachnoid-peritoneal shunt</t>
  </si>
  <si>
    <t>Acute transverse myelitis in demyelinating disease of cns</t>
  </si>
  <si>
    <t>Spinal subarachnoid-ureteral shunt</t>
  </si>
  <si>
    <t>Subacute necrotizing myelitis</t>
  </si>
  <si>
    <t>Other shunt of spinal theca</t>
  </si>
  <si>
    <t>Concentric sclerosis [bal-]</t>
  </si>
  <si>
    <t>Other spec demyelinating diseases of central nervous system</t>
  </si>
  <si>
    <t>Revision of spinal thecal shunt</t>
  </si>
  <si>
    <t>Demyelinating disease of central nervous system, unspecified</t>
  </si>
  <si>
    <t>Other partial ostectomy, scapula, clavicle, and thorax [ribs and sternum]</t>
  </si>
  <si>
    <t>Guillain-barre syndrome</t>
  </si>
  <si>
    <t>Total ostectomy, scapula, clavicle, and thorax [ribs and sternum]</t>
  </si>
  <si>
    <t>Repair of the anulus fibrosus with graft or prosthesis</t>
  </si>
  <si>
    <t>Serum neuropathy</t>
  </si>
  <si>
    <t>38.82</t>
  </si>
  <si>
    <t>Other and unspecified repair of the anulus fibrosus</t>
  </si>
  <si>
    <t>Other inflammatory polyneuropathies</t>
  </si>
  <si>
    <t>Inflammatory polyneuropathy, unspecified</t>
  </si>
  <si>
    <t>Microdissectomy (endoscopic/microscopic) (IM)</t>
  </si>
  <si>
    <t>D11AE</t>
  </si>
  <si>
    <t>Gangguan Gerak dan Ekstrapiramidal</t>
  </si>
  <si>
    <t>Transient tic disorder</t>
  </si>
  <si>
    <t>Percutaneous vertebral augmentation</t>
  </si>
  <si>
    <t>Chronic motor or vocal tic disorder</t>
  </si>
  <si>
    <t>Insertion of other spinal devices</t>
  </si>
  <si>
    <t>Combined vocal multiple motor tic disorder [de la tourette]</t>
  </si>
  <si>
    <t>Insertion or replacement of interspinous process device(s)</t>
  </si>
  <si>
    <t>Other tic disorders</t>
  </si>
  <si>
    <t>Insertion or replacement of pedicle-based dynamic stabilization device(s)</t>
  </si>
  <si>
    <t>Tic disorder, unspecified</t>
  </si>
  <si>
    <t>Parkinson's disease</t>
  </si>
  <si>
    <t>Insertion or replacement of facet replacement device(s)</t>
  </si>
  <si>
    <t>P11AK</t>
  </si>
  <si>
    <t>Simple Spinal Procedures</t>
  </si>
  <si>
    <t>Malignant neuroleptic syndrome</t>
  </si>
  <si>
    <t>Other drug-induced secondary parkinsonism</t>
  </si>
  <si>
    <t>Secondary parkinsonism due to other external agents</t>
  </si>
  <si>
    <t>Postencephalitic parkinsonism</t>
  </si>
  <si>
    <t>39.72</t>
  </si>
  <si>
    <t>Vascular parkinsonism</t>
  </si>
  <si>
    <t>Other secondary parkinsonism</t>
  </si>
  <si>
    <t>Percutaneous denervation of facet</t>
  </si>
  <si>
    <t>Secondary parkinsonism, unspecified</t>
  </si>
  <si>
    <t>Removal of spinal thecal shunt</t>
  </si>
  <si>
    <t>Hallervorden-Spatz disease</t>
  </si>
  <si>
    <t>Progressive supranuclear ophthalmoplegia</t>
  </si>
  <si>
    <t>Cervical sympathectomy</t>
  </si>
  <si>
    <t>Striatonigral degeneration</t>
  </si>
  <si>
    <t>Lumbar sympathectomy</t>
  </si>
  <si>
    <t>Other specified degenerative diseases of basal ganglia</t>
  </si>
  <si>
    <t>Degenerative disease of basal ganglia, unspecified</t>
  </si>
  <si>
    <t>Presacral sympathectomy</t>
  </si>
  <si>
    <t>Drug-induced dystonia</t>
  </si>
  <si>
    <t>Periarterial sympathectomy</t>
  </si>
  <si>
    <t>Excision or destruction of intervertebral disc, unspecified</t>
  </si>
  <si>
    <t>Idiopathic familial dystonia</t>
  </si>
  <si>
    <t>Excision of intervertebral disc</t>
  </si>
  <si>
    <t>Idiopathic nonfamilial dystonia</t>
  </si>
  <si>
    <t>Spasmodic torticollis</t>
  </si>
  <si>
    <t>Idiopathic orofacial dystonia</t>
  </si>
  <si>
    <t>Other dystonia</t>
  </si>
  <si>
    <t>Dystonia, unspecified</t>
  </si>
  <si>
    <t>Other destruction of intervertebral disc</t>
  </si>
  <si>
    <t>P11AL</t>
  </si>
  <si>
    <t>39.74</t>
  </si>
  <si>
    <t>Essential tremor</t>
  </si>
  <si>
    <t>Complex Peripheral Nerve Procedures</t>
  </si>
  <si>
    <t>Division of trigeminal nerve</t>
  </si>
  <si>
    <t>Drug-induced tremor</t>
  </si>
  <si>
    <t>Division or crushing of other cranial and peripheral nerves</t>
  </si>
  <si>
    <t>Other specified forms of tremor</t>
  </si>
  <si>
    <t>Myoclonus</t>
  </si>
  <si>
    <t>Other incision of cranial and peripheral nerves</t>
  </si>
  <si>
    <t>Drug-induced chorea</t>
  </si>
  <si>
    <t>Cranial or peripheral nerve graft</t>
  </si>
  <si>
    <t>Other chorea</t>
  </si>
  <si>
    <t>Other anastomosis of cranial or peripheral nerve</t>
  </si>
  <si>
    <t>Drug-induced tics and other tics of organic origin</t>
  </si>
  <si>
    <t>Revision of previous repair of cranial and peripheral nerves</t>
  </si>
  <si>
    <t>Other specified extrapyramidal and movement disorders</t>
  </si>
  <si>
    <t>Other neuroplasty</t>
  </si>
  <si>
    <t>Extrapyramidal and movement disorder, unspecified</t>
  </si>
  <si>
    <t>Abnormal head movements</t>
  </si>
  <si>
    <t>Tremor, unspecified</t>
  </si>
  <si>
    <t>Other and unspecified abnormal involuntary movements</t>
  </si>
  <si>
    <t>Sphenopalatine ganglionectomy</t>
  </si>
  <si>
    <t>Ataxic gait</t>
  </si>
  <si>
    <t>39.75</t>
  </si>
  <si>
    <t>Other sympathectomy and ganglionectomy</t>
  </si>
  <si>
    <t>Paralytic gait</t>
  </si>
  <si>
    <t>Immobility</t>
  </si>
  <si>
    <t>Repair of sympathetic nerve or ganglion</t>
  </si>
  <si>
    <t>Other and unspecified abnormalities of gait and mobility</t>
  </si>
  <si>
    <t>Thymectomy, not otherwise specified</t>
  </si>
  <si>
    <t>Ataxia, unspecified</t>
  </si>
  <si>
    <t>Other and unspecified lack of coordination</t>
  </si>
  <si>
    <t>Other partial excision of thymus</t>
  </si>
  <si>
    <t>Abnormal posture</t>
  </si>
  <si>
    <t>D11AF</t>
  </si>
  <si>
    <t>Gangguan Neurobehavior dan Penyakit Neurodegeneratif lain</t>
  </si>
  <si>
    <t>Mild cognitive disorder</t>
  </si>
  <si>
    <t>Other total excision of thymus</t>
  </si>
  <si>
    <t>Thoracoscopic partial excision of thymus</t>
  </si>
  <si>
    <t>Thoracoscopic total excision of thymus</t>
  </si>
  <si>
    <t>Canthotomy</t>
  </si>
  <si>
    <t>Alzheimer's disease with early onset</t>
  </si>
  <si>
    <t>Blepharorrhaphy</t>
  </si>
  <si>
    <t>Alzheimer's disease with late onset</t>
  </si>
  <si>
    <t>Other adjustment of lid position</t>
  </si>
  <si>
    <t>Other alzheimer's disease</t>
  </si>
  <si>
    <t>Insertion or replacement of epicardial lead [electrode] into epicardium</t>
  </si>
  <si>
    <t>Alzheimer's disease, unspecified</t>
  </si>
  <si>
    <t>Revision of lead [electrode]</t>
  </si>
  <si>
    <t>Circumscribed brain atrophy</t>
  </si>
  <si>
    <t>Senile degeneration of brain, not elsewhere classified</t>
  </si>
  <si>
    <t>Replacement of transvenous atrial and/or ventricular lead(s) [electrode]</t>
  </si>
  <si>
    <t>39.76</t>
  </si>
  <si>
    <t>Degeneration of nervous system due to alcohol</t>
  </si>
  <si>
    <t>Removal of lead(s) [electrode] without replacement</t>
  </si>
  <si>
    <t>Other specified degenerative diseases of nervous system</t>
  </si>
  <si>
    <t>Revision or relocation of cardiac device pocket</t>
  </si>
  <si>
    <t>Degenerative disease of nervous system, unspecified</t>
  </si>
  <si>
    <t>Insertion of permanent pacemaker, initial or replacement, type of device not specified</t>
  </si>
  <si>
    <t>Normal-pressure hydrocephalus</t>
  </si>
  <si>
    <t>Dysphasia and aphasia</t>
  </si>
  <si>
    <t>Replacement of any type pacemaker device with single-chamber device, not specified as rate responsive</t>
  </si>
  <si>
    <t>Other and unspecified speech disturbances</t>
  </si>
  <si>
    <t>D11AG</t>
  </si>
  <si>
    <t>Epilesi dan Serangan Kejang</t>
  </si>
  <si>
    <t>Replacement of any type of pacemaker device with single-chamber device, rate responsive</t>
  </si>
  <si>
    <t>Localization-related(focal)(partial)idiopathic epilepsy / epileptic syndromes seizures localized onset</t>
  </si>
  <si>
    <t>Replacement of any type pacemaker device with dual-chamber device</t>
  </si>
  <si>
    <t>Localization-related(focal)(partial)idiopathic epilepsy / epileptic syndromes with simple partial seizures</t>
  </si>
  <si>
    <t>Revision or removal of pacemaker device</t>
  </si>
  <si>
    <t>Localization-related(focal)(partial)idiopathic epilepsy / epileptic syndromes with complex partial seizures</t>
  </si>
  <si>
    <t>Incision of vessel, other vessels of head and neck</t>
  </si>
  <si>
    <t>Resection of vessel with replacement, other vessels of head and neck</t>
  </si>
  <si>
    <t>Generalized idiopathic epilepsy and epileptic syndromes</t>
  </si>
  <si>
    <t>Reduction of facial fracture, not otherwise specified</t>
  </si>
  <si>
    <t>Other generalized epilepsy and epileptic syndromes</t>
  </si>
  <si>
    <t>Open reduction of malar and zygomatic fracture</t>
  </si>
  <si>
    <t>Special epileptic syndromes</t>
  </si>
  <si>
    <t>Open reduction of maxillary fracture</t>
  </si>
  <si>
    <t>Grand mal seizures, unspecified (with or without petit mal)</t>
  </si>
  <si>
    <t>Open reduction of mandibular fracture</t>
  </si>
  <si>
    <t>Petit mal, unspecified, without grand mal seizures</t>
  </si>
  <si>
    <t>Other epilepsy</t>
  </si>
  <si>
    <t>Open reduction of alveolar fracture</t>
  </si>
  <si>
    <t>39.81</t>
  </si>
  <si>
    <t>Epilepsy, unspecified</t>
  </si>
  <si>
    <t>Other open reduction of facial fracture</t>
  </si>
  <si>
    <t>Grand mal status epilepticus</t>
  </si>
  <si>
    <t>Other change in hand muscle or tendon length</t>
  </si>
  <si>
    <t>Petit mal status epilepticus</t>
  </si>
  <si>
    <t>Other hand tendon transfer or transplantation</t>
  </si>
  <si>
    <t>Complex partial status epilepticus</t>
  </si>
  <si>
    <t>Other hand muscle transfer or transplantation</t>
  </si>
  <si>
    <t>Other status epilepticus</t>
  </si>
  <si>
    <t>Other tenodesis of hand</t>
  </si>
  <si>
    <t>Status epilepticus, unspecified</t>
  </si>
  <si>
    <t>Other tenotomy</t>
  </si>
  <si>
    <t>Febrile convulsions</t>
  </si>
  <si>
    <t>Other division of soft tissue</t>
  </si>
  <si>
    <t>Other and unspecified convulsions</t>
  </si>
  <si>
    <t>Advancement of tendon</t>
  </si>
  <si>
    <t>D11AH</t>
  </si>
  <si>
    <t>Gangguan Saraf, Radix dan Plexus</t>
  </si>
  <si>
    <t>Other disorders of trigeminal nerve</t>
  </si>
  <si>
    <t>Recession of tendon</t>
  </si>
  <si>
    <t>Tendon transfer or transplantation</t>
  </si>
  <si>
    <t>Disorder of trigeminal nerve, unspecified</t>
  </si>
  <si>
    <t>Other tendon transposition</t>
  </si>
  <si>
    <t>Bell's palsy</t>
  </si>
  <si>
    <t>Muscle transfer or transplantation</t>
  </si>
  <si>
    <t>Geniculate ganglionitis</t>
  </si>
  <si>
    <t>Other amputation below knee</t>
  </si>
  <si>
    <t>Melkersson's syndrome</t>
  </si>
  <si>
    <t>Clonic hemifacial spasm</t>
  </si>
  <si>
    <t>Amputation above knee</t>
  </si>
  <si>
    <t>P11AM</t>
  </si>
  <si>
    <t>Simple Peripheral Nerve Procedures</t>
  </si>
  <si>
    <t>Facial myokymia</t>
  </si>
  <si>
    <t>Other disorders of facial nerve</t>
  </si>
  <si>
    <t>39.82</t>
  </si>
  <si>
    <t>Disorder of facial nerve, unspecified</t>
  </si>
  <si>
    <t>Disorders of olfactory nerve</t>
  </si>
  <si>
    <t>Open biopsy of cranial or peripheral nerve or ganglion</t>
  </si>
  <si>
    <t>Disorders of glossopharyngeal nerve</t>
  </si>
  <si>
    <t>Disorders of vagus nerve</t>
  </si>
  <si>
    <t>Destruction of cranial and peripheral nerves</t>
  </si>
  <si>
    <t>Disorders of hypoglossal nerve</t>
  </si>
  <si>
    <t>Disorders of multiple cranial nerves</t>
  </si>
  <si>
    <t>Decompression of optic nerve (IM)</t>
  </si>
  <si>
    <t>Disorders of other specified cranial nerves</t>
  </si>
  <si>
    <t>Cranial nerve disorder, unspecified</t>
  </si>
  <si>
    <t>Brachial plexus disorders</t>
  </si>
  <si>
    <t>Lumbosacral plexus disorders</t>
  </si>
  <si>
    <t>Transposition of cranial and peripheral nerves</t>
  </si>
  <si>
    <t>Cervical root disorders, not elsewhere classified</t>
  </si>
  <si>
    <t>Hypoglossal-facial anastomosis</t>
  </si>
  <si>
    <t>Thoracic root disorders, not elsewhere classified</t>
  </si>
  <si>
    <t>Accessory-facial anastomosis</t>
  </si>
  <si>
    <t>Lumbosacral root disorders, not elsewhere classified</t>
  </si>
  <si>
    <t>39.83</t>
  </si>
  <si>
    <t>Accessory-hypoglossal anastomosis</t>
  </si>
  <si>
    <t>Phantom limb syndrome without pain</t>
  </si>
  <si>
    <t>Repair of old traumatic injury of cranial and peripheral nerves</t>
  </si>
  <si>
    <t>Other nerve root and plexus disorders</t>
  </si>
  <si>
    <t>Implantation or replacement of peripheral neurostimulator lead(s)</t>
  </si>
  <si>
    <t>Nerve root and plexus disorder, unspecified</t>
  </si>
  <si>
    <t>Removal of peripheral neurostimulator lead(s)</t>
  </si>
  <si>
    <t>Carpal tunnel syndrome</t>
  </si>
  <si>
    <t>Other lesions of median nerve</t>
  </si>
  <si>
    <t>Lesion of ulnar nerve</t>
  </si>
  <si>
    <t>Other operations on sympathetic nerves or ganglia</t>
  </si>
  <si>
    <t>Lesion of radial nerve</t>
  </si>
  <si>
    <t>Other mononeuropathies of upper limb</t>
  </si>
  <si>
    <t>Mononeuropathy of upper limb, unspecified</t>
  </si>
  <si>
    <t>Other diagnostic procedures on adrenal glands, pituitary gland, pineal gland, and thymus</t>
  </si>
  <si>
    <t>Lesion of sciatic nerve</t>
  </si>
  <si>
    <t>Correction of cleft palate</t>
  </si>
  <si>
    <t>Meralgia paraesthetica</t>
  </si>
  <si>
    <t>Other plastic repair of palate</t>
  </si>
  <si>
    <t>Lesion of femoral nerve</t>
  </si>
  <si>
    <t>Plastic operation on pharynx</t>
  </si>
  <si>
    <t>Lesion of lateral popliteal nerve</t>
  </si>
  <si>
    <t>Lesion of medial popliteal nerve</t>
  </si>
  <si>
    <t>Other repair of pharynx</t>
  </si>
  <si>
    <t>Tarsal tunnel syndrome</t>
  </si>
  <si>
    <t>Biopsy of blood vessel</t>
  </si>
  <si>
    <t>Lesion of plantar nerve</t>
  </si>
  <si>
    <t>Vagotomy, not otherwise specified</t>
  </si>
  <si>
    <t>Other mononeuropathies of lower limb</t>
  </si>
  <si>
    <t>Truncal vagotomy</t>
  </si>
  <si>
    <t>39.84</t>
  </si>
  <si>
    <t>Mononeuropathy of lower limb, unspecified</t>
  </si>
  <si>
    <t>Highly selective vagotomy</t>
  </si>
  <si>
    <t>Intercostal neuropathy</t>
  </si>
  <si>
    <t>Other selective vagotomy</t>
  </si>
  <si>
    <t>Mononeuritis multiplex</t>
  </si>
  <si>
    <t>Open biopsy of soft tissue</t>
  </si>
  <si>
    <t>Other specified mononeuropathies</t>
  </si>
  <si>
    <t>Other myectomy</t>
  </si>
  <si>
    <t>Mononeuropathy, unspecified</t>
  </si>
  <si>
    <t>39.85</t>
  </si>
  <si>
    <t>Reattachment of tendon</t>
  </si>
  <si>
    <t>Hereditary motor and sensory neuropathy</t>
  </si>
  <si>
    <t>Refsum's disease</t>
  </si>
  <si>
    <t>Reattachment of muscle</t>
  </si>
  <si>
    <t>Neuropathy in association with hereditary ataxia</t>
  </si>
  <si>
    <t>Other muscle transposition</t>
  </si>
  <si>
    <t>Idiopathic progressive neuropathy</t>
  </si>
  <si>
    <t>Other change in muscle or tendon length</t>
  </si>
  <si>
    <t>Other hereditary and idiopathic neuropathies</t>
  </si>
  <si>
    <t>Hereditary and idiopathic neuropathy, unspecified</t>
  </si>
  <si>
    <t>Other plastic operations on muscle</t>
  </si>
  <si>
    <t>Drug-induced polyneuropathy</t>
  </si>
  <si>
    <t>Other plastic operations on tendon</t>
  </si>
  <si>
    <t>Alcoholic polyneuropathy</t>
  </si>
  <si>
    <t>Other plastic operations on fascia</t>
  </si>
  <si>
    <t>Polyneuropathy due to other toxic agents</t>
  </si>
  <si>
    <t>Removal of skeletal muscle stimulator</t>
  </si>
  <si>
    <t>Other specified polyneuropathies</t>
  </si>
  <si>
    <t>Amputation of toe</t>
  </si>
  <si>
    <t>Polyneuropathy, unspecified</t>
  </si>
  <si>
    <t>Other disorders of peripheral nervous system</t>
  </si>
  <si>
    <t>Radiculopathy</t>
  </si>
  <si>
    <t>Repair for facial weakness</t>
  </si>
  <si>
    <t>Radiculopathy, multiple sites</t>
  </si>
  <si>
    <t>Insertion or replacement of single array neurostimulator pulse generator, not specified as rechargeable</t>
  </si>
  <si>
    <t>Radiculopathy, occipito-atlanto-axial region</t>
  </si>
  <si>
    <t>Insertion or replacement of dual array neurostimulator pulse generator, not specified as rechargeable</t>
  </si>
  <si>
    <t>Radiculopathy, cervical region</t>
  </si>
  <si>
    <t>Insertion or replacement of other neurostimulator pulse generator</t>
  </si>
  <si>
    <t>Radiculopathy, cervicothoracic region</t>
  </si>
  <si>
    <t>Insertion or replacement of single array rechargeable neurostimulator pulse generator</t>
  </si>
  <si>
    <t>Radiculopathy, site unspecified</t>
  </si>
  <si>
    <t>39.86</t>
  </si>
  <si>
    <t>Insertion or replacement of dual array rechargeable neurostimulator pulse generator</t>
  </si>
  <si>
    <t>P11AN</t>
  </si>
  <si>
    <t>Anaesthesia of skin</t>
  </si>
  <si>
    <t>Extracranial Vascular Procedures</t>
  </si>
  <si>
    <t>Percutaneous angioplasty or atherectomy of precerebral (extracranial) vessel(s)</t>
  </si>
  <si>
    <t>Hypoaesthesia of skin</t>
  </si>
  <si>
    <t>Paraesthesia of skin</t>
  </si>
  <si>
    <t>39.87</t>
  </si>
  <si>
    <t>Hyperaesthesia</t>
  </si>
  <si>
    <t>Other and unspecified disturbances of skin sensation</t>
  </si>
  <si>
    <t>Endarterectomy, unspecified site</t>
  </si>
  <si>
    <t>Anosmia</t>
  </si>
  <si>
    <t>Parosmia</t>
  </si>
  <si>
    <t>Endarterectomy, other vessels of head and neck</t>
  </si>
  <si>
    <t>Parageusia</t>
  </si>
  <si>
    <t>Resection of vessel with anastomosis, other vessels of head and neck</t>
  </si>
  <si>
    <t>Other excision of vessels, other vessels of head and neck</t>
  </si>
  <si>
    <t>Aorta-subclavian-carotid bypass</t>
  </si>
  <si>
    <t>Other and unspecified disturbances of smell and taste</t>
  </si>
  <si>
    <t>Other (peripheral) vascular shunt or bypass</t>
  </si>
  <si>
    <t>Dysarthria and anarthria</t>
  </si>
  <si>
    <t>D11AJ</t>
  </si>
  <si>
    <t>Penyakit Myoneural Junction dan Otot</t>
  </si>
  <si>
    <t>Suture of unspecified blood vessel</t>
  </si>
  <si>
    <t>Myasthenia gravis</t>
  </si>
  <si>
    <t>Toxic myoneural disorders</t>
  </si>
  <si>
    <t>Suture of artery</t>
  </si>
  <si>
    <t>Congenital and developmental myasthenia</t>
  </si>
  <si>
    <t>39.88</t>
  </si>
  <si>
    <t>Suture of vein</t>
  </si>
  <si>
    <t>39.89</t>
  </si>
  <si>
    <t>Angioplasty or atherectomy of other non-coronary vessel(s)</t>
  </si>
  <si>
    <t>Repair of blood vessel with tissue patch graft</t>
  </si>
  <si>
    <t>Repair of blood vessel with synthetic patch graft</t>
  </si>
  <si>
    <t>Other specified myoneural disorders</t>
  </si>
  <si>
    <t>Repair of blood vessel with unspecified type of patch graft</t>
  </si>
  <si>
    <t>Myoneural disorder, unspecified</t>
  </si>
  <si>
    <t>Muscular dystrophy</t>
  </si>
  <si>
    <t>Myotonic disorders</t>
  </si>
  <si>
    <t>Congenital myopathies</t>
  </si>
  <si>
    <t>Mitochondrial myopathy, not elsewhere classified</t>
  </si>
  <si>
    <t>Other primary disorders of muscles</t>
  </si>
  <si>
    <t>Primary disorder of muscle, unspecified</t>
  </si>
  <si>
    <t>Drug-induced myopathy</t>
  </si>
  <si>
    <t>Alcoholic myopathy</t>
  </si>
  <si>
    <t>Myopathy due to other toxic agents</t>
  </si>
  <si>
    <t>Periodic paralysis</t>
  </si>
  <si>
    <t>03.01</t>
  </si>
  <si>
    <t>Inflammatory myopathy, not elsewhere classified</t>
  </si>
  <si>
    <t>Other specified myopathies</t>
  </si>
  <si>
    <t>Myopathy, unspecified</t>
  </si>
  <si>
    <t>Moderate Spinal Proc.</t>
  </si>
  <si>
    <t>Fasciculation</t>
  </si>
  <si>
    <t>D11AK</t>
  </si>
  <si>
    <t>Palsi Serebral dan Sindrom Paralitik Lain</t>
  </si>
  <si>
    <t>Spastic cerebral palsy</t>
  </si>
  <si>
    <t>Spastic diplegia</t>
  </si>
  <si>
    <t>Other repair of vessel</t>
  </si>
  <si>
    <t>Infantile hemiplegia</t>
  </si>
  <si>
    <t>Dyskinetic cerebral palsy</t>
  </si>
  <si>
    <t>Injection of sclerosing agent into vein</t>
  </si>
  <si>
    <t>Ataxic cerebral palsy</t>
  </si>
  <si>
    <t>P11AP</t>
  </si>
  <si>
    <t>Neuromodulation Procedures</t>
  </si>
  <si>
    <t>Other infantile cerebral palsy</t>
  </si>
  <si>
    <t>Implantation or replacement of intracranial neurostimulator lead(s)</t>
  </si>
  <si>
    <t>Infantile cerebral palsy, unspecified</t>
  </si>
  <si>
    <t>Flaccid hemiplegia</t>
  </si>
  <si>
    <t>Implantation of neurostimulator lead into vagus nerve (IM)</t>
  </si>
  <si>
    <t>Spastic hemiplegia</t>
  </si>
  <si>
    <t>Implantation or replacement of spinal neurostimulator lead(s)</t>
  </si>
  <si>
    <t>P11AQ</t>
  </si>
  <si>
    <t>Hemiplegia, unspecified</t>
  </si>
  <si>
    <t>Neurologic Angiography</t>
  </si>
  <si>
    <t>03.02</t>
  </si>
  <si>
    <t>Flaccid paraplegia</t>
  </si>
  <si>
    <t>Spastic paraplegia</t>
  </si>
  <si>
    <t>Paraplegia, unspecified</t>
  </si>
  <si>
    <t>Flaccid tetraplegia</t>
  </si>
  <si>
    <t>Spastic tetraplegia</t>
  </si>
  <si>
    <t>Tetraplegia, unspecified</t>
  </si>
  <si>
    <t>Diplegia of upper limbs</t>
  </si>
  <si>
    <t>Monoplegia of lower limb</t>
  </si>
  <si>
    <t>Monoplegia of upper limb</t>
  </si>
  <si>
    <t>Monoplegia, unspecified</t>
  </si>
  <si>
    <t>Cauda equina syndrome</t>
  </si>
  <si>
    <t>Other specified paralytic syndromes</t>
  </si>
  <si>
    <t>Paralytic syndrome, unspecified</t>
  </si>
  <si>
    <t>D11AL</t>
  </si>
  <si>
    <t>Gangguan Kongenital pada Sistem Saraf</t>
  </si>
  <si>
    <t>Anencephaly</t>
  </si>
  <si>
    <t>Craniorachischisis</t>
  </si>
  <si>
    <t>Iniencephaly</t>
  </si>
  <si>
    <t>Frontal encephalocele</t>
  </si>
  <si>
    <t>03.09</t>
  </si>
  <si>
    <t>Nasofrontal encephalocele</t>
  </si>
  <si>
    <t>Occipital encephalocele</t>
  </si>
  <si>
    <t>Encephalocele of other sites</t>
  </si>
  <si>
    <t>Encephalocele, unspecified</t>
  </si>
  <si>
    <t>Microcephaly</t>
  </si>
  <si>
    <t>Malformations of aqueduct of sylvius</t>
  </si>
  <si>
    <t>Atresia of foramina of magendie and luschka</t>
  </si>
  <si>
    <t>Other congenital hydrocephalus</t>
  </si>
  <si>
    <t>Congenital hydrocephalus, unspecified</t>
  </si>
  <si>
    <t>Congenital malformations of corpus callosum</t>
  </si>
  <si>
    <t>Arhinencephaly</t>
  </si>
  <si>
    <t>Holoprosencephaly</t>
  </si>
  <si>
    <t>Other reduction deformities of brain</t>
  </si>
  <si>
    <t>Septo-optic dysplasia</t>
  </si>
  <si>
    <t>Megalencephaly</t>
  </si>
  <si>
    <t>03.21</t>
  </si>
  <si>
    <t>Congenital cerebral cysts</t>
  </si>
  <si>
    <t>Other specified congenital malformations of brain</t>
  </si>
  <si>
    <t>Congenital malformation of brain, unspecified</t>
  </si>
  <si>
    <t>Cervical spina bifida with hydrocephalus</t>
  </si>
  <si>
    <t>Thoracic spina bifida with hydrocephalus</t>
  </si>
  <si>
    <t>Lumbar spina bifida with hydrocephalus</t>
  </si>
  <si>
    <t>Sacral spina bifida with hydrocephalus</t>
  </si>
  <si>
    <t>Unspecified spina bifida with hydrocephalus</t>
  </si>
  <si>
    <t>Cervical spina bifida without hydrocephalus</t>
  </si>
  <si>
    <t>Thoracic spina bifida without hydrocephalus</t>
  </si>
  <si>
    <t>Lumbar spina bifida without hydrocephalus</t>
  </si>
  <si>
    <t>Sacral spina bifida without hydrocephalus</t>
  </si>
  <si>
    <t>Spina bifida, unspecified</t>
  </si>
  <si>
    <t>Amyelia</t>
  </si>
  <si>
    <t>Hypoplasia and dysplasia of spinal cord</t>
  </si>
  <si>
    <t>Diastematomyelia</t>
  </si>
  <si>
    <t>Other congenital cauda equina malformations</t>
  </si>
  <si>
    <t>Hydromyelia</t>
  </si>
  <si>
    <t>03.29</t>
  </si>
  <si>
    <t>Other specified congenital malformations of spinal cord</t>
  </si>
  <si>
    <t>Congenital malformation of spinal cord, unspecified</t>
  </si>
  <si>
    <t>Arnold-chiari syndrome</t>
  </si>
  <si>
    <t>Other specified congenital malformations of nervous system</t>
  </si>
  <si>
    <t>Congenital malformation of nervous system, unspecified</t>
  </si>
  <si>
    <t>Arteriovenous malformation of precerebral vessels</t>
  </si>
  <si>
    <t>Other malformations of precerebral vessels</t>
  </si>
  <si>
    <t>Arteriovenous malformation of cerebral vessels</t>
  </si>
  <si>
    <t>Giant arteriovenous malformation (AVM) (size &gt; 1 cm or requires more than two clips) (IM)</t>
  </si>
  <si>
    <t>Other malformations of cerebral vessels</t>
  </si>
  <si>
    <t>Spina bifida occulta</t>
  </si>
  <si>
    <t>Neurofibromatosis (nonmalignant)</t>
  </si>
  <si>
    <t>Tuberous sclerosis</t>
  </si>
  <si>
    <t>D11AM</t>
  </si>
  <si>
    <t>Stroke Hemoragik</t>
  </si>
  <si>
    <t>Intracerebral haemorrhage in hemisphere, subcortical</t>
  </si>
  <si>
    <t>Intracerebral haemorrhage in hemisphere, cortical</t>
  </si>
  <si>
    <t>Intracerebral haemorrhage in hemisphere, unspecified</t>
  </si>
  <si>
    <t>Intracerebral haemorrhage in brain stem</t>
  </si>
  <si>
    <t>Intracerebral haemorrhage in cerebellum</t>
  </si>
  <si>
    <t>Intracerebral haemorrhage, intraventricular</t>
  </si>
  <si>
    <t>Intracerebral haemorrhage, multiple localized</t>
  </si>
  <si>
    <t>03.4</t>
  </si>
  <si>
    <t>Other intracerebral haemorrhage</t>
  </si>
  <si>
    <t>Intracerebral haemorrhage, unspecified</t>
  </si>
  <si>
    <t>Subdural haemorrhage (acute)(nontraumatic)</t>
  </si>
  <si>
    <t>Nontraumatic extradural haemorrhage</t>
  </si>
  <si>
    <t>Intracranial haemorrhage (nontraumatic), unspecified</t>
  </si>
  <si>
    <t>D11AN</t>
  </si>
  <si>
    <t>Perdarahan Subarahnoid</t>
  </si>
  <si>
    <t>Complex Spinal Proc.</t>
  </si>
  <si>
    <t>Subarachnoid haemorrhage from carotid siphon and bifurcation</t>
  </si>
  <si>
    <t>Subarachnoid haemorrhage from middle cerebral artery</t>
  </si>
  <si>
    <t>Subarachnoid haemorrhage from anterior communicating artery</t>
  </si>
  <si>
    <t>Subarachnoid haemorrhage from posterior communicating artery</t>
  </si>
  <si>
    <t>Subarachnoid haemorrhage from basilar artery</t>
  </si>
  <si>
    <t>Subarachnoid haemorrhage from vertebral artery</t>
  </si>
  <si>
    <t>Subarachnoid haemorrhage from other intracranial arteries</t>
  </si>
  <si>
    <t>Subarachnoid haemorrhage from intracranial artery, unspecified</t>
  </si>
  <si>
    <t>Other subarachnoid haemorrhage</t>
  </si>
  <si>
    <t>Subarachnoid haemorrhage, unspecified</t>
  </si>
  <si>
    <t>D11AP</t>
  </si>
  <si>
    <t>Stroke Iskemik</t>
  </si>
  <si>
    <t>Cerebral infarct due to thrombosis of precerebral arteries</t>
  </si>
  <si>
    <t>03.51</t>
  </si>
  <si>
    <t>Cerebral infarction due to embolism of precerebral arteries</t>
  </si>
  <si>
    <t>Cerebral infarction due unspecified occlusion or stenosis precerebral arteries</t>
  </si>
  <si>
    <t>Cerebral infarction due to thrombosis of cerebral arteries</t>
  </si>
  <si>
    <t>Cerebral infarction due to embolism of cerebral arteries</t>
  </si>
  <si>
    <t>Cerebral infarction due unspecified occlusion or stenos cerebrl arteries</t>
  </si>
  <si>
    <t>ICD</t>
  </si>
  <si>
    <t>Deskripsi ICD</t>
  </si>
  <si>
    <t>Cerebral infarction due cerebral venous thrombosis, nonpyogenic</t>
  </si>
  <si>
    <t>A06.6</t>
  </si>
  <si>
    <t>PDC D11AA Nervous system infection</t>
  </si>
  <si>
    <t>A17.0</t>
  </si>
  <si>
    <t>Other cerebral infarction</t>
  </si>
  <si>
    <t>A17.1</t>
  </si>
  <si>
    <t>A17.8</t>
  </si>
  <si>
    <t>A17.9</t>
  </si>
  <si>
    <t>Cerebral infarction, unspecified</t>
  </si>
  <si>
    <t>A32.1</t>
  </si>
  <si>
    <t>A39.0</t>
  </si>
  <si>
    <t>Stroke, not specified as haemorrhage or infarction</t>
  </si>
  <si>
    <t>A50.4</t>
  </si>
  <si>
    <t>A52.1</t>
  </si>
  <si>
    <t>A52.2</t>
  </si>
  <si>
    <t>Occlusion and stenosis of vertebral artery</t>
  </si>
  <si>
    <t>03.52</t>
  </si>
  <si>
    <t>A52.3</t>
  </si>
  <si>
    <t>A80.0</t>
  </si>
  <si>
    <t>A80.1</t>
  </si>
  <si>
    <t>Occlusion and stenosis of basilar artery</t>
  </si>
  <si>
    <t>A80.2</t>
  </si>
  <si>
    <t>A80.3</t>
  </si>
  <si>
    <t>Occlusion and stenosis of carotid artery</t>
  </si>
  <si>
    <t>A80.9</t>
  </si>
  <si>
    <t>A81.0</t>
  </si>
  <si>
    <t>Occlusion and stenosis of multip and bilat precerebral arteries</t>
  </si>
  <si>
    <t>A81.1</t>
  </si>
  <si>
    <t>A81.2</t>
  </si>
  <si>
    <t>Occlusion and stenosis of other precerebral artery</t>
  </si>
  <si>
    <t>A81.8</t>
  </si>
  <si>
    <t>A81.9</t>
  </si>
  <si>
    <t>A82.0</t>
  </si>
  <si>
    <t>Occlusion and stenosis of unspecified precerebral artery</t>
  </si>
  <si>
    <t>A82.1</t>
  </si>
  <si>
    <t>A82.9</t>
  </si>
  <si>
    <t>Occlusion and stenosis of middle cerebral artery</t>
  </si>
  <si>
    <t>A83.0</t>
  </si>
  <si>
    <t>A83.1</t>
  </si>
  <si>
    <t>A83.2</t>
  </si>
  <si>
    <t>Occlusion and stenosis of anterior cerebral artery</t>
  </si>
  <si>
    <t>A83.3</t>
  </si>
  <si>
    <t>A83.4</t>
  </si>
  <si>
    <t>Occlusion and stenosis of posterior cerebral artery</t>
  </si>
  <si>
    <t>A83.5</t>
  </si>
  <si>
    <t>A83.6</t>
  </si>
  <si>
    <t>A83.8</t>
  </si>
  <si>
    <t>Occlusion and stenosis of cerebellar arteries</t>
  </si>
  <si>
    <t>A83.9</t>
  </si>
  <si>
    <t>A84.0</t>
  </si>
  <si>
    <t>A84.1</t>
  </si>
  <si>
    <t>Occlusion and stenosis of multiple and bilat cerebral arts</t>
  </si>
  <si>
    <t>A84.8</t>
  </si>
  <si>
    <t>A84.9</t>
  </si>
  <si>
    <t>03.53</t>
  </si>
  <si>
    <t>Occlusion and stenosis of other cerebral artery</t>
  </si>
  <si>
    <t>A85.0</t>
  </si>
  <si>
    <t>A85.1</t>
  </si>
  <si>
    <t>Occlusion and stenosis of unspecified cerebral artery</t>
  </si>
  <si>
    <t>A85.2</t>
  </si>
  <si>
    <t>A85.8</t>
  </si>
  <si>
    <t>A86</t>
  </si>
  <si>
    <t>Cerebral atherosclerosis</t>
  </si>
  <si>
    <t>A87.0</t>
  </si>
  <si>
    <t>Progressive vascular leukoencephalopathy</t>
  </si>
  <si>
    <t>Hypertensive encephalopathy</t>
  </si>
  <si>
    <t>A87.1</t>
  </si>
  <si>
    <t>A87.2</t>
  </si>
  <si>
    <t>Moyamoya disease</t>
  </si>
  <si>
    <t>A87.8</t>
  </si>
  <si>
    <t>A87.9</t>
  </si>
  <si>
    <t>Nonpyogenic thrombosis of intracranial venous system</t>
  </si>
  <si>
    <t>A88.0</t>
  </si>
  <si>
    <t>A88.1</t>
  </si>
  <si>
    <t>Cerebral arteritis, not elsewhere classified</t>
  </si>
  <si>
    <t>A88.8</t>
  </si>
  <si>
    <t>A89</t>
  </si>
  <si>
    <t>Other specified cerebrovascular diseases</t>
  </si>
  <si>
    <t>A92.2</t>
  </si>
  <si>
    <t>B00.3</t>
  </si>
  <si>
    <t>B00.4</t>
  </si>
  <si>
    <t>Cerebrovascular disease, unspecified</t>
  </si>
  <si>
    <t>D11AQ</t>
  </si>
  <si>
    <t>Serangan Iskemik Transient dan Gangguan Neurovaskular Lainnya</t>
  </si>
  <si>
    <t>B01.0</t>
  </si>
  <si>
    <t>B01.1</t>
  </si>
  <si>
    <t>Vertebro-basilar artery syndrome</t>
  </si>
  <si>
    <t>B02.0</t>
  </si>
  <si>
    <t>Carotid artery syndrome (hemispheric)</t>
  </si>
  <si>
    <t>B02.1</t>
  </si>
  <si>
    <t>B02.2</t>
  </si>
  <si>
    <t>Multiple and bilateral precerebral artery syndromes</t>
  </si>
  <si>
    <t>B05.0</t>
  </si>
  <si>
    <t>B05.1</t>
  </si>
  <si>
    <t>Transient global amnesia</t>
  </si>
  <si>
    <t>03.59</t>
  </si>
  <si>
    <t>B06.0</t>
  </si>
  <si>
    <t>B26.1</t>
  </si>
  <si>
    <t>Other transient cerebral ischaemic attacks and related synd</t>
  </si>
  <si>
    <t>B26.2</t>
  </si>
  <si>
    <t>B37.5</t>
  </si>
  <si>
    <t>B38.4</t>
  </si>
  <si>
    <t>Transient cerebral ischaemic attack, unspecified</t>
  </si>
  <si>
    <t>B43.1</t>
  </si>
  <si>
    <t>B45.1</t>
  </si>
  <si>
    <t>Vascular myelopathies</t>
  </si>
  <si>
    <t>B46.1</t>
  </si>
  <si>
    <t>B57.4</t>
  </si>
  <si>
    <t>Dissection of cerebral arteries, nonruptured</t>
  </si>
  <si>
    <t>B58.2</t>
  </si>
  <si>
    <t>B69.0</t>
  </si>
  <si>
    <t>B83.10</t>
  </si>
  <si>
    <t>Cerebral aneurysm, nonruptured</t>
  </si>
  <si>
    <t>G00.0</t>
  </si>
  <si>
    <t>G00.1</t>
  </si>
  <si>
    <t>Small aneurysm (size &lt; 1 cm) (IM)</t>
  </si>
  <si>
    <t>G00.2</t>
  </si>
  <si>
    <t>G00.3</t>
  </si>
  <si>
    <t>Complex aneurysm (IM)</t>
  </si>
  <si>
    <t>G00.8</t>
  </si>
  <si>
    <t>G00.9</t>
  </si>
  <si>
    <t>Fusiform aneurisma (IM)</t>
  </si>
  <si>
    <t>G03.0</t>
  </si>
  <si>
    <t>G03.1</t>
  </si>
  <si>
    <t>G03.2</t>
  </si>
  <si>
    <t>Giant aneurysm (size &gt; 1 cm or requires more than two clips) (IM)</t>
  </si>
  <si>
    <t>G03.8</t>
  </si>
  <si>
    <t>G03.9</t>
  </si>
  <si>
    <t>Blister-like aneurysm (IM)</t>
  </si>
  <si>
    <t>G04.0</t>
  </si>
  <si>
    <t>G04.1</t>
  </si>
  <si>
    <t>Mycotic aneurisma (Infectious aneurysm) (IM)</t>
  </si>
  <si>
    <t>G04.2</t>
  </si>
  <si>
    <t>G04.3</t>
  </si>
  <si>
    <t>G04.8</t>
  </si>
  <si>
    <t>Wide necked Aneurisma (IM)</t>
  </si>
  <si>
    <t>G04.81</t>
  </si>
  <si>
    <t>G04.9</t>
  </si>
  <si>
    <t>G06.0</t>
  </si>
  <si>
    <t>Dural arteriovenous fistula (DAVF) (IM)</t>
  </si>
  <si>
    <t>G06.1</t>
  </si>
  <si>
    <t>Carotid cavernous fistula (CCF) (IM)</t>
  </si>
  <si>
    <t>G06.2</t>
  </si>
  <si>
    <t>D11AR</t>
  </si>
  <si>
    <t>Trauma Kepala</t>
  </si>
  <si>
    <t>G08</t>
  </si>
  <si>
    <t>C70.0</t>
  </si>
  <si>
    <t>Post-traumatic hydrocephalus, unspecified</t>
  </si>
  <si>
    <t>PDC D11AB Nervous System Neoplasm</t>
  </si>
  <si>
    <t>C70.1</t>
  </si>
  <si>
    <t>C70.9</t>
  </si>
  <si>
    <t>C71.0</t>
  </si>
  <si>
    <t>03.6</t>
  </si>
  <si>
    <t>Fracture of vault of skull</t>
  </si>
  <si>
    <t>C71.1</t>
  </si>
  <si>
    <t>C71.2</t>
  </si>
  <si>
    <t>Fracture of vault of skull, closed</t>
  </si>
  <si>
    <t>C71.3</t>
  </si>
  <si>
    <t>C71.4</t>
  </si>
  <si>
    <t>Fracture of vault of skull, open</t>
  </si>
  <si>
    <t>C71.5</t>
  </si>
  <si>
    <t>C71.6</t>
  </si>
  <si>
    <t>Fracture of base of skull</t>
  </si>
  <si>
    <t>C71.7</t>
  </si>
  <si>
    <t>C71.8</t>
  </si>
  <si>
    <t>Fracture of base of skull, closed</t>
  </si>
  <si>
    <t>C71.9</t>
  </si>
  <si>
    <t>C72.0</t>
  </si>
  <si>
    <t>C72.1</t>
  </si>
  <si>
    <t>Fracture of base of skull, open</t>
  </si>
  <si>
    <t>C72.2</t>
  </si>
  <si>
    <t>Multiple fractures involving skull and facial bones</t>
  </si>
  <si>
    <t>C72.3</t>
  </si>
  <si>
    <t>C72.4</t>
  </si>
  <si>
    <t>Multiple fractures involving skull and facial bones, closed</t>
  </si>
  <si>
    <t>C72.5</t>
  </si>
  <si>
    <t>C72.8</t>
  </si>
  <si>
    <t>C72.9</t>
  </si>
  <si>
    <t>C75.3</t>
  </si>
  <si>
    <t>Multiple fractures involving skull and facial bones, open</t>
  </si>
  <si>
    <t>C75.4</t>
  </si>
  <si>
    <t>C75.5</t>
  </si>
  <si>
    <t>C79.3</t>
  </si>
  <si>
    <t>Fractures of other skull and facial bones</t>
  </si>
  <si>
    <t>C79.4</t>
  </si>
  <si>
    <t>D18.01</t>
  </si>
  <si>
    <t>Fractures of other skull and facial bones, closed</t>
  </si>
  <si>
    <t>D32.0</t>
  </si>
  <si>
    <t>D32.1</t>
  </si>
  <si>
    <t>Fractures of other skull and facial bones, open</t>
  </si>
  <si>
    <t>D32.9</t>
  </si>
  <si>
    <t>D33.0</t>
  </si>
  <si>
    <t>D33.1</t>
  </si>
  <si>
    <t>Fracture of skull and facial bones, part unspecified</t>
  </si>
  <si>
    <t>D33.2</t>
  </si>
  <si>
    <t>D33.3</t>
  </si>
  <si>
    <t>Fracture of skull and facial bones, part unspecified, closed</t>
  </si>
  <si>
    <t>D33.4</t>
  </si>
  <si>
    <t>D33.7</t>
  </si>
  <si>
    <t>D33.9</t>
  </si>
  <si>
    <t>Fracture of skull and facial bones, part unspecified, open</t>
  </si>
  <si>
    <t>D35.4</t>
  </si>
  <si>
    <t>D35.5</t>
  </si>
  <si>
    <t>Injury of oculomotor nerve</t>
  </si>
  <si>
    <t>D35.6</t>
  </si>
  <si>
    <t>D42.0</t>
  </si>
  <si>
    <t>D42.1</t>
  </si>
  <si>
    <t>Injury of trochlear nerve</t>
  </si>
  <si>
    <t>03.71</t>
  </si>
  <si>
    <t>D42.9</t>
  </si>
  <si>
    <t>D43.0</t>
  </si>
  <si>
    <t>Injury of trigeminal nerve</t>
  </si>
  <si>
    <t>D43.1</t>
  </si>
  <si>
    <t>D43.2</t>
  </si>
  <si>
    <t>Injury of abducent nerve</t>
  </si>
  <si>
    <t>D43.3</t>
  </si>
  <si>
    <t>D43.4</t>
  </si>
  <si>
    <t>D43.7</t>
  </si>
  <si>
    <t>Injury of facial nerve</t>
  </si>
  <si>
    <t>D43.9</t>
  </si>
  <si>
    <t>D44.5</t>
  </si>
  <si>
    <t>Injury of accessory nerve</t>
  </si>
  <si>
    <t>D44.6</t>
  </si>
  <si>
    <t>D44.7</t>
  </si>
  <si>
    <t>Injury of other cranial nerves</t>
  </si>
  <si>
    <t>G10</t>
  </si>
  <si>
    <t>PDC D11AC Systemic Atrophy</t>
  </si>
  <si>
    <t>G11.0</t>
  </si>
  <si>
    <t>G11.1</t>
  </si>
  <si>
    <t>Injury of olfactory nerve (IM)</t>
  </si>
  <si>
    <t>G11.2</t>
  </si>
  <si>
    <t>G11.3</t>
  </si>
  <si>
    <t>Injury of glossopharyngeal nerve (IM)</t>
  </si>
  <si>
    <t>G11.4</t>
  </si>
  <si>
    <t>G11.8</t>
  </si>
  <si>
    <t>Injury of vagus nerve (IM)</t>
  </si>
  <si>
    <t>G11.9</t>
  </si>
  <si>
    <t>G12.0</t>
  </si>
  <si>
    <t>G12.1</t>
  </si>
  <si>
    <t>Injury of hypoglossal nerve (IM)</t>
  </si>
  <si>
    <t>G12.2</t>
  </si>
  <si>
    <t>G12.8</t>
  </si>
  <si>
    <t>Injury of unspecified cranial nerve</t>
  </si>
  <si>
    <t>G12.9</t>
  </si>
  <si>
    <t>G14</t>
  </si>
  <si>
    <t>G35</t>
  </si>
  <si>
    <t>Concussion</t>
  </si>
  <si>
    <t>PDC D11AD Sklerosis Multipel dan Penyakit Neuroimunologi lain</t>
  </si>
  <si>
    <t>G36.0</t>
  </si>
  <si>
    <t>G36.1</t>
  </si>
  <si>
    <t>Concussion, without open intracranial wound</t>
  </si>
  <si>
    <t>G36.8</t>
  </si>
  <si>
    <t>G36.9</t>
  </si>
  <si>
    <t>Concussion, with open intracranial wound</t>
  </si>
  <si>
    <t>G37.0</t>
  </si>
  <si>
    <t>G37.1</t>
  </si>
  <si>
    <t>Traumatic cerebral oedema</t>
  </si>
  <si>
    <t>G37.2</t>
  </si>
  <si>
    <t>G37.3</t>
  </si>
  <si>
    <t>G37.4</t>
  </si>
  <si>
    <t>Traumatic cerebral oedema, without open intracranial wound</t>
  </si>
  <si>
    <t>G37.5</t>
  </si>
  <si>
    <t>G37.8</t>
  </si>
  <si>
    <t>Traumatic cerebral oedema, with open intracranial wound</t>
  </si>
  <si>
    <t>G37.9</t>
  </si>
  <si>
    <t>G61.0</t>
  </si>
  <si>
    <t>G61.1</t>
  </si>
  <si>
    <t>Diffuse brain injury</t>
  </si>
  <si>
    <t>G61.8</t>
  </si>
  <si>
    <t>03.72</t>
  </si>
  <si>
    <t>G61.9</t>
  </si>
  <si>
    <t>Diffuse brain injury, without open intracranial wound</t>
  </si>
  <si>
    <t>F95.0</t>
  </si>
  <si>
    <t>PDC D11AE Gangguan Gerak dan Ekstrapiramidal</t>
  </si>
  <si>
    <t>F95.1</t>
  </si>
  <si>
    <t>Diffuse brain injury, with open intracranial wound</t>
  </si>
  <si>
    <t>F95.2</t>
  </si>
  <si>
    <t>F95.8</t>
  </si>
  <si>
    <t>Focal brain injury</t>
  </si>
  <si>
    <t>F95.9</t>
  </si>
  <si>
    <t>G20</t>
  </si>
  <si>
    <t>Focal brain injury, without open intracranial wound</t>
  </si>
  <si>
    <t>G21.0</t>
  </si>
  <si>
    <t>G21.1</t>
  </si>
  <si>
    <t>03.79</t>
  </si>
  <si>
    <t>Focal brain injury, with open intracranial wound</t>
  </si>
  <si>
    <t>G21.2</t>
  </si>
  <si>
    <t>G21.3</t>
  </si>
  <si>
    <t>Epidural haemorrhage</t>
  </si>
  <si>
    <t>G21.4</t>
  </si>
  <si>
    <t>G21.8</t>
  </si>
  <si>
    <t>G21.9</t>
  </si>
  <si>
    <t>Epidural haemorrhage, without open intracranial wound</t>
  </si>
  <si>
    <t>G23.0</t>
  </si>
  <si>
    <t>G23.1</t>
  </si>
  <si>
    <t>Epidural haemorrhage, with open intracranial wound</t>
  </si>
  <si>
    <t>G23.2</t>
  </si>
  <si>
    <t>G23.8</t>
  </si>
  <si>
    <t>Traumatic subdural haemorrhage</t>
  </si>
  <si>
    <t>G23.9</t>
  </si>
  <si>
    <t>G24.0</t>
  </si>
  <si>
    <t>Traumatic subdural haemorrhage, without open intracranial wound</t>
  </si>
  <si>
    <t>G24.1</t>
  </si>
  <si>
    <t>G24.2</t>
  </si>
  <si>
    <t>Traumatic subdural haemorrhage, with open intracranial wound</t>
  </si>
  <si>
    <t>G24.3</t>
  </si>
  <si>
    <t>G24.4</t>
  </si>
  <si>
    <t>Traumatic subarachnoid haemorrhage</t>
  </si>
  <si>
    <t>G24.8</t>
  </si>
  <si>
    <t>G24.9</t>
  </si>
  <si>
    <t>G25.0</t>
  </si>
  <si>
    <t>Traumatic subarachnoid haemorrhage, without open intracranial wound</t>
  </si>
  <si>
    <t>G25.1</t>
  </si>
  <si>
    <t>G25.2</t>
  </si>
  <si>
    <t>Traumatic subarachnoid haemorrhage, with open intracranial wound</t>
  </si>
  <si>
    <t>G25.3</t>
  </si>
  <si>
    <t>G25.4</t>
  </si>
  <si>
    <t>Intracranial injury with prolonged coma</t>
  </si>
  <si>
    <t>G25.5</t>
  </si>
  <si>
    <t>G25.6</t>
  </si>
  <si>
    <t>Intracranial injury with prolonged coma, without open intracranial wound</t>
  </si>
  <si>
    <t>G25.8</t>
  </si>
  <si>
    <t>G25.9</t>
  </si>
  <si>
    <t>R25.0</t>
  </si>
  <si>
    <t>R25.1</t>
  </si>
  <si>
    <t>R25.8</t>
  </si>
  <si>
    <t>R26.0</t>
  </si>
  <si>
    <t>R26.1</t>
  </si>
  <si>
    <t>R26.3</t>
  </si>
  <si>
    <t>Intracranial injury with prolonged coma, with open intracranial wound</t>
  </si>
  <si>
    <t>R26.8</t>
  </si>
  <si>
    <t>R27.0</t>
  </si>
  <si>
    <t>Other intracranial injuries</t>
  </si>
  <si>
    <t>R27.8</t>
  </si>
  <si>
    <t>R29.3</t>
  </si>
  <si>
    <t>Other intracranial injuries, without open intracranial wound</t>
  </si>
  <si>
    <t>F06.7</t>
  </si>
  <si>
    <t>PDC D11AF Gangguan Neurobehavior dan Penyakit Neurodegeneratif lain</t>
  </si>
  <si>
    <t>G30.0</t>
  </si>
  <si>
    <t>03.93</t>
  </si>
  <si>
    <t>Other intracranial injuries, with open intracranial wound</t>
  </si>
  <si>
    <t>G30.1</t>
  </si>
  <si>
    <t>G30.8</t>
  </si>
  <si>
    <t>Intracranial injury, unspecified</t>
  </si>
  <si>
    <t>G30.9</t>
  </si>
  <si>
    <t>G31.0</t>
  </si>
  <si>
    <t>Intracranial injury, unspecified, without open intracranial wound</t>
  </si>
  <si>
    <t>G31.1</t>
  </si>
  <si>
    <t>G31.2</t>
  </si>
  <si>
    <t>Intracranial injury, unspecified, with open intracranial wound</t>
  </si>
  <si>
    <t>G31.8</t>
  </si>
  <si>
    <t>Neuromodulation</t>
  </si>
  <si>
    <t>G31.9</t>
  </si>
  <si>
    <t>G91.2</t>
  </si>
  <si>
    <t>Crushing injury of skull</t>
  </si>
  <si>
    <t>R47.0</t>
  </si>
  <si>
    <t>R47.8</t>
  </si>
  <si>
    <t>Crushing injury of other parts of head</t>
  </si>
  <si>
    <t>G40.0</t>
  </si>
  <si>
    <t>PDC D11AG Epilesi dan Serangan Kejang</t>
  </si>
  <si>
    <t>G40.1</t>
  </si>
  <si>
    <t>Crushing injury of head, part unspecified</t>
  </si>
  <si>
    <t>G40.2</t>
  </si>
  <si>
    <t>G40.3</t>
  </si>
  <si>
    <t>Multiple injuries of head</t>
  </si>
  <si>
    <t>G40.4</t>
  </si>
  <si>
    <t>G40.5</t>
  </si>
  <si>
    <t>G40.6</t>
  </si>
  <si>
    <t>Other specified injuries of head</t>
  </si>
  <si>
    <t>G40.7</t>
  </si>
  <si>
    <t>G40.8</t>
  </si>
  <si>
    <t>Unspecified injury of head</t>
  </si>
  <si>
    <t>G40.9</t>
  </si>
  <si>
    <t>G41.0</t>
  </si>
  <si>
    <t>G41.1</t>
  </si>
  <si>
    <t>Fractures involving head with neck</t>
  </si>
  <si>
    <t>G41.2</t>
  </si>
  <si>
    <t>G41.8</t>
  </si>
  <si>
    <t>G41.9</t>
  </si>
  <si>
    <t>Fractures involving head with neck, closed</t>
  </si>
  <si>
    <t>R56.0</t>
  </si>
  <si>
    <t>R56.8</t>
  </si>
  <si>
    <t>Fractures involving head with neck, open</t>
  </si>
  <si>
    <t>G50.8</t>
  </si>
  <si>
    <t>PDC D11AH Gangguan Saraf, Radix dan Plexus</t>
  </si>
  <si>
    <t>G50.9</t>
  </si>
  <si>
    <t>Injuries of brain and cranial nerve with injuries of nerves and spinal cord neck level</t>
  </si>
  <si>
    <t>D11AS</t>
  </si>
  <si>
    <t>G51.0</t>
  </si>
  <si>
    <t>Trauma Tulang Belakang, Medulla Spinalis dan Saraf Perifer</t>
  </si>
  <si>
    <t>G51.1</t>
  </si>
  <si>
    <t>G51.2</t>
  </si>
  <si>
    <t>Postconcussional syndrome</t>
  </si>
  <si>
    <t>G51.3</t>
  </si>
  <si>
    <t>Concussion and oedema of cervical spinal cord</t>
  </si>
  <si>
    <t>G51.4</t>
  </si>
  <si>
    <t>Other and unspecified injuries of cervical spinal cord</t>
  </si>
  <si>
    <t>G51.8</t>
  </si>
  <si>
    <t>G51.9</t>
  </si>
  <si>
    <t>Injury of nerve root of cervical spine</t>
  </si>
  <si>
    <t>G52.0</t>
  </si>
  <si>
    <t>03.97</t>
  </si>
  <si>
    <t>G52.1</t>
  </si>
  <si>
    <t>Injury of brachial plexus</t>
  </si>
  <si>
    <t>G52.2</t>
  </si>
  <si>
    <t>G52.3</t>
  </si>
  <si>
    <t>Injury of peripheral nerves of neck</t>
  </si>
  <si>
    <t>G52.7</t>
  </si>
  <si>
    <t>G52.8</t>
  </si>
  <si>
    <t>Injury of cervical sympathetic nerves</t>
  </si>
  <si>
    <t>G52.9</t>
  </si>
  <si>
    <t>G54.0</t>
  </si>
  <si>
    <t>Injury of other and unspecified nerves of neck</t>
  </si>
  <si>
    <t>G54.1</t>
  </si>
  <si>
    <t>G54.2</t>
  </si>
  <si>
    <t>Concussion and oedema of thoracic spinal cord</t>
  </si>
  <si>
    <t>G54.3</t>
  </si>
  <si>
    <t>G54.4</t>
  </si>
  <si>
    <t>G54.7</t>
  </si>
  <si>
    <t>Other and unspecified injuries of thoracic spinal cord</t>
  </si>
  <si>
    <t>G54.8</t>
  </si>
  <si>
    <t>G54.9</t>
  </si>
  <si>
    <t>G56.0</t>
  </si>
  <si>
    <t>Injury of nerve root of thoracic spine</t>
  </si>
  <si>
    <t>G56.1</t>
  </si>
  <si>
    <t>G56.2</t>
  </si>
  <si>
    <t>Injury of peripheral nerves of thorax</t>
  </si>
  <si>
    <t>G56.3</t>
  </si>
  <si>
    <t>G56.8</t>
  </si>
  <si>
    <t>Injury of thoracic sympathetic nerves</t>
  </si>
  <si>
    <t>G56.9</t>
  </si>
  <si>
    <t>G57.0</t>
  </si>
  <si>
    <t>G57.1</t>
  </si>
  <si>
    <t>Injury of other nerves of thorax</t>
  </si>
  <si>
    <t>G57.2</t>
  </si>
  <si>
    <t>G57.3</t>
  </si>
  <si>
    <t>G57.4</t>
  </si>
  <si>
    <t>Injury of unspecified nerve of thorax</t>
  </si>
  <si>
    <t>G57.5</t>
  </si>
  <si>
    <t>G57.6</t>
  </si>
  <si>
    <t>G57.8</t>
  </si>
  <si>
    <t>Concussion and oedema of lumbar spinal cord</t>
  </si>
  <si>
    <t>03.99</t>
  </si>
  <si>
    <t>G57.9</t>
  </si>
  <si>
    <t>G58.0</t>
  </si>
  <si>
    <t>G58.7</t>
  </si>
  <si>
    <t>Other injury of lumbar spinal cord</t>
  </si>
  <si>
    <t>G58.8</t>
  </si>
  <si>
    <t>G58.9</t>
  </si>
  <si>
    <t>G60.0</t>
  </si>
  <si>
    <t>G60.1</t>
  </si>
  <si>
    <t>Injury of nerve root of lumbar and sacral spine</t>
  </si>
  <si>
    <t>G60.2</t>
  </si>
  <si>
    <t>G60.3</t>
  </si>
  <si>
    <t>Injury of cauda equina</t>
  </si>
  <si>
    <t>G60.8</t>
  </si>
  <si>
    <t>G60.9</t>
  </si>
  <si>
    <t>G62.0</t>
  </si>
  <si>
    <t>G62.1</t>
  </si>
  <si>
    <t>Injury of lumbosacral plexus</t>
  </si>
  <si>
    <t>G62.2</t>
  </si>
  <si>
    <t>G62.8</t>
  </si>
  <si>
    <t>G62.9</t>
  </si>
  <si>
    <t>Injury of lumbar, sacral and pelvic sympathetic nerves</t>
  </si>
  <si>
    <t>G64</t>
  </si>
  <si>
    <t>M54.1</t>
  </si>
  <si>
    <t>M54.10</t>
  </si>
  <si>
    <t>Injury of peripheral nerve(s) of abdomen, lower back and pelvis</t>
  </si>
  <si>
    <t>M54.11</t>
  </si>
  <si>
    <t>M54.12</t>
  </si>
  <si>
    <t>Injury other and unspecified nerves abdomen lower back and pelvis level</t>
  </si>
  <si>
    <t>M54.13</t>
  </si>
  <si>
    <t>M54.19</t>
  </si>
  <si>
    <t>Injury of ulnar nerve at upper arm level</t>
  </si>
  <si>
    <t>R20.0</t>
  </si>
  <si>
    <t>R20.1</t>
  </si>
  <si>
    <t>Injury of median nerve at upper arm level</t>
  </si>
  <si>
    <t>R20.2</t>
  </si>
  <si>
    <t>R20.3</t>
  </si>
  <si>
    <t>R20.8</t>
  </si>
  <si>
    <t>Injury of radial nerve at upper arm level</t>
  </si>
  <si>
    <t>R43.0</t>
  </si>
  <si>
    <t>R43.1</t>
  </si>
  <si>
    <t>Injury of axillary nerve</t>
  </si>
  <si>
    <t>R43.2</t>
  </si>
  <si>
    <t>R43.8</t>
  </si>
  <si>
    <t>R47.1</t>
  </si>
  <si>
    <t>Injury of musculocutaneous nerve</t>
  </si>
  <si>
    <t>77.81</t>
  </si>
  <si>
    <t>G70.0</t>
  </si>
  <si>
    <t>PDC D11AJ Penyakit Myoneural Junction dan Otot</t>
  </si>
  <si>
    <t>G70.1</t>
  </si>
  <si>
    <t>Injury of cutaneous sensory nerve at shoulder and upper arm level</t>
  </si>
  <si>
    <t>G70.2</t>
  </si>
  <si>
    <t>G70.8</t>
  </si>
  <si>
    <t>Injury of multiple nerves at shoulder and upper arm level</t>
  </si>
  <si>
    <t>G70.9</t>
  </si>
  <si>
    <t>G71.0</t>
  </si>
  <si>
    <t>G71.1</t>
  </si>
  <si>
    <t>Injury of other nerves at shoulder and upper arm level</t>
  </si>
  <si>
    <t>G71.2</t>
  </si>
  <si>
    <t>G71.3</t>
  </si>
  <si>
    <t>Injury of unspecified nerve at shoulder and upper arm level</t>
  </si>
  <si>
    <t>G71.8</t>
  </si>
  <si>
    <t>G71.9</t>
  </si>
  <si>
    <t>G72.0</t>
  </si>
  <si>
    <t>Injury of ulnar nerve at forearm level</t>
  </si>
  <si>
    <t>G72.1</t>
  </si>
  <si>
    <t>G72.2</t>
  </si>
  <si>
    <t>Injury of median nerve at forearm level</t>
  </si>
  <si>
    <t>G72.3</t>
  </si>
  <si>
    <t>G72.4</t>
  </si>
  <si>
    <t>Injury of radial nerve at forearm level</t>
  </si>
  <si>
    <t>G72.8</t>
  </si>
  <si>
    <t>G72.9</t>
  </si>
  <si>
    <t>Injury of cutaneous sensory nerve at forearm level</t>
  </si>
  <si>
    <t>R25.3</t>
  </si>
  <si>
    <t>G80.0</t>
  </si>
  <si>
    <t>PDC D11AK Palsi Serebral dan Sindrom Paralitik Lain</t>
  </si>
  <si>
    <t>G80.1</t>
  </si>
  <si>
    <t>Injury of multiple nerves at forearm level</t>
  </si>
  <si>
    <t>G80.2</t>
  </si>
  <si>
    <t>G80.3</t>
  </si>
  <si>
    <t>Injury of other nerves at forearm level</t>
  </si>
  <si>
    <t>G80.4</t>
  </si>
  <si>
    <t>G80.8</t>
  </si>
  <si>
    <t>Injury of unspecified nerve at forearm level</t>
  </si>
  <si>
    <t>G80.9</t>
  </si>
  <si>
    <t>Injury of ulnar nerve at wrist and hand level</t>
  </si>
  <si>
    <t>G81.0</t>
  </si>
  <si>
    <t>G81.1</t>
  </si>
  <si>
    <t>G81.9</t>
  </si>
  <si>
    <t>Injury of median nerve at wrist and hand level</t>
  </si>
  <si>
    <t>77.91</t>
  </si>
  <si>
    <t>Injury of radial nerve at wrist and hand level</t>
  </si>
  <si>
    <t>G82.0</t>
  </si>
  <si>
    <t>Injury of digital nerve of thumb</t>
  </si>
  <si>
    <t>G82.1</t>
  </si>
  <si>
    <t>G82.2</t>
  </si>
  <si>
    <t>G82.3</t>
  </si>
  <si>
    <t>Injury of digital nerve of other finger</t>
  </si>
  <si>
    <t>G82.4</t>
  </si>
  <si>
    <t>G82.5</t>
  </si>
  <si>
    <t>Injury of multiple nerves at wrist and hand level</t>
  </si>
  <si>
    <t>G83.0</t>
  </si>
  <si>
    <t>G83.1</t>
  </si>
  <si>
    <t>G83.2</t>
  </si>
  <si>
    <t>Injury of other nerves at wrist and hand level</t>
  </si>
  <si>
    <t>G83.3</t>
  </si>
  <si>
    <t>G83.4</t>
  </si>
  <si>
    <t>Injury of unspecified nerve at wrist and hand level</t>
  </si>
  <si>
    <t>G83.8</t>
  </si>
  <si>
    <t>G83.9</t>
  </si>
  <si>
    <t>Injury of sciatic nerve at hip and thigh level</t>
  </si>
  <si>
    <t>Q00.0</t>
  </si>
  <si>
    <t>PDC D11AL Gangguan Kongenital pada Sistem Saraf</t>
  </si>
  <si>
    <t>Injury of femoral nerve at hip and thigh level</t>
  </si>
  <si>
    <t>Q00.1</t>
  </si>
  <si>
    <t>Injury of cutaneous sensory nerve at hip and thigh level</t>
  </si>
  <si>
    <t>Q00.2</t>
  </si>
  <si>
    <t>Q01.0</t>
  </si>
  <si>
    <t>Injury of multiple nerves at hip and thigh level</t>
  </si>
  <si>
    <t>Q01.1</t>
  </si>
  <si>
    <t>Q01.2</t>
  </si>
  <si>
    <t>Injury of other nerves at hip and thigh level</t>
  </si>
  <si>
    <t>Q01.8</t>
  </si>
  <si>
    <t>Q01.9</t>
  </si>
  <si>
    <t>Injury of unspecified nerve at hip and thigh level</t>
  </si>
  <si>
    <t>Q02</t>
  </si>
  <si>
    <t>Q03.0</t>
  </si>
  <si>
    <t>Injury of tibial nerve at lower leg level</t>
  </si>
  <si>
    <t>Q03.1</t>
  </si>
  <si>
    <t>Q03.8</t>
  </si>
  <si>
    <t>Injury of peroneal nerve at lower leg level</t>
  </si>
  <si>
    <t>Q03.9</t>
  </si>
  <si>
    <t>Q04.0</t>
  </si>
  <si>
    <t>Q04.1</t>
  </si>
  <si>
    <t>Injury of cutaneous sensory nerve at lower leg level</t>
  </si>
  <si>
    <t>Q04.2</t>
  </si>
  <si>
    <t>Q04.3</t>
  </si>
  <si>
    <t>Injury of multiple nerves at lower leg level</t>
  </si>
  <si>
    <t>80.55</t>
  </si>
  <si>
    <t>Q04.4</t>
  </si>
  <si>
    <t>Q04.5</t>
  </si>
  <si>
    <t>Injury of other nerves at lower leg level</t>
  </si>
  <si>
    <t>Q04.6</t>
  </si>
  <si>
    <t>Q04.8</t>
  </si>
  <si>
    <t>Injury of unspecified nerve at lower leg level</t>
  </si>
  <si>
    <t>Q04.9</t>
  </si>
  <si>
    <t>Q05.0</t>
  </si>
  <si>
    <t>Injury of lateral plantar nerve</t>
  </si>
  <si>
    <t>Q05.1</t>
  </si>
  <si>
    <t>Q05.2</t>
  </si>
  <si>
    <t>Injury of medial plantar nerve</t>
  </si>
  <si>
    <t>81.00</t>
  </si>
  <si>
    <t>Q05.3</t>
  </si>
  <si>
    <t>Q05.4</t>
  </si>
  <si>
    <t>Injury of deep peroneal nerve at ankle and foot level</t>
  </si>
  <si>
    <t>Q05.5</t>
  </si>
  <si>
    <t>Q05.6</t>
  </si>
  <si>
    <t>Injury of cutaneous sensory nerve at ankle and foot level</t>
  </si>
  <si>
    <t>Q05.7</t>
  </si>
  <si>
    <t>Q05.8</t>
  </si>
  <si>
    <t>Q05.9</t>
  </si>
  <si>
    <t>Injury of multiple nerves at ankle and foot level</t>
  </si>
  <si>
    <t>Q06.0</t>
  </si>
  <si>
    <t>Q06.1</t>
  </si>
  <si>
    <t>Injury of other nerves at ankle and foot level</t>
  </si>
  <si>
    <t>Q06.2</t>
  </si>
  <si>
    <t>Injury of unspecified nerve at ankle and foot level</t>
  </si>
  <si>
    <t>Q06.3</t>
  </si>
  <si>
    <t>Q06.4</t>
  </si>
  <si>
    <t>Injuries of nerves and spinal cord involving other multiple body regions</t>
  </si>
  <si>
    <t>Q06.8</t>
  </si>
  <si>
    <t>Q06.9</t>
  </si>
  <si>
    <t>81.01</t>
  </si>
  <si>
    <t>Q07.0</t>
  </si>
  <si>
    <t>Q07.8</t>
  </si>
  <si>
    <t>Q07.9</t>
  </si>
  <si>
    <t>Q28.0</t>
  </si>
  <si>
    <t>Q28.1</t>
  </si>
  <si>
    <t>Q28.2</t>
  </si>
  <si>
    <t>Q28.20</t>
  </si>
  <si>
    <t>Q28.3</t>
  </si>
  <si>
    <t>Injuries of nerves involving multiple body regions</t>
  </si>
  <si>
    <t>Q76.0</t>
  </si>
  <si>
    <t>Q85.0</t>
  </si>
  <si>
    <t>Q85.1</t>
  </si>
  <si>
    <t>I61.0</t>
  </si>
  <si>
    <t>PDC D11AM Stroke Hemoragik</t>
  </si>
  <si>
    <t>I61.1</t>
  </si>
  <si>
    <t>I61.2</t>
  </si>
  <si>
    <t>I61.3</t>
  </si>
  <si>
    <t>I61.4</t>
  </si>
  <si>
    <t>I61.5</t>
  </si>
  <si>
    <t>Injury of spinal cord, level unspecified</t>
  </si>
  <si>
    <t>I61.6</t>
  </si>
  <si>
    <t>I61.8</t>
  </si>
  <si>
    <t>I61.9</t>
  </si>
  <si>
    <t>Injury unspecified nerve, spinal nerve root and plexus of trunk</t>
  </si>
  <si>
    <t>I62.0</t>
  </si>
  <si>
    <t>I62.1</t>
  </si>
  <si>
    <t>Injury of unspecified nerve of upper limb, level unspecified</t>
  </si>
  <si>
    <t>I62.9</t>
  </si>
  <si>
    <t>I60.0</t>
  </si>
  <si>
    <t>Injury of unspecified nerve of lower limb, level unspecified</t>
  </si>
  <si>
    <t>PDC D11AN Perdarahan Subarahnoid</t>
  </si>
  <si>
    <t>I60.1</t>
  </si>
  <si>
    <t>I60.2</t>
  </si>
  <si>
    <t>Injury of nerve(s) of unspecified body region</t>
  </si>
  <si>
    <t>D11AT</t>
  </si>
  <si>
    <t>I60.3</t>
  </si>
  <si>
    <t>Nyeri dan Nyeri Kepala</t>
  </si>
  <si>
    <t>I60.4</t>
  </si>
  <si>
    <t>81.02</t>
  </si>
  <si>
    <t>Migraine without aura [common migraine]</t>
  </si>
  <si>
    <t>I60.5</t>
  </si>
  <si>
    <t>I60.6</t>
  </si>
  <si>
    <t>I60.7</t>
  </si>
  <si>
    <t>Migraine with aura [classical migraine]</t>
  </si>
  <si>
    <t>I60.8</t>
  </si>
  <si>
    <t>I60.9</t>
  </si>
  <si>
    <t>I63.0</t>
  </si>
  <si>
    <t>Status migrainosus</t>
  </si>
  <si>
    <t>PDC D11AP Stroke Iskemik</t>
  </si>
  <si>
    <t>I63.1</t>
  </si>
  <si>
    <t>Complicated migraine</t>
  </si>
  <si>
    <t>I63.2</t>
  </si>
  <si>
    <t>I63.3</t>
  </si>
  <si>
    <t>I63.4</t>
  </si>
  <si>
    <t>Other migraine</t>
  </si>
  <si>
    <t>I63.5</t>
  </si>
  <si>
    <t>I63.6</t>
  </si>
  <si>
    <t>Migraine, unspecified</t>
  </si>
  <si>
    <t>I63.8</t>
  </si>
  <si>
    <t>I63.9</t>
  </si>
  <si>
    <t>Cluster headache syndrome</t>
  </si>
  <si>
    <t>I64</t>
  </si>
  <si>
    <t>I65.0</t>
  </si>
  <si>
    <t>I65.1</t>
  </si>
  <si>
    <t>I65.2</t>
  </si>
  <si>
    <t>I65.3</t>
  </si>
  <si>
    <t>Vascular headache, not elsewhere classified</t>
  </si>
  <si>
    <t>I65.8</t>
  </si>
  <si>
    <t>I65.9</t>
  </si>
  <si>
    <t>I66.0</t>
  </si>
  <si>
    <t>81.03</t>
  </si>
  <si>
    <t>Tension-type headache</t>
  </si>
  <si>
    <t>I66.1</t>
  </si>
  <si>
    <t>I66.2</t>
  </si>
  <si>
    <t>Chronic post-traumatic headache</t>
  </si>
  <si>
    <t>I66.3</t>
  </si>
  <si>
    <t>I66.4</t>
  </si>
  <si>
    <t>Drug-induced headache, not elsewhere classified</t>
  </si>
  <si>
    <t>I66.8</t>
  </si>
  <si>
    <t>I66.9</t>
  </si>
  <si>
    <t>Other specified headache syndromes</t>
  </si>
  <si>
    <t>I67.2</t>
  </si>
  <si>
    <t>Trigeminal neuralgia</t>
  </si>
  <si>
    <t>I67.3</t>
  </si>
  <si>
    <t>Atypical facial pain</t>
  </si>
  <si>
    <t>I67.4</t>
  </si>
  <si>
    <t>I67.5</t>
  </si>
  <si>
    <t>I67.6</t>
  </si>
  <si>
    <t>Neuralgic amyotrophy</t>
  </si>
  <si>
    <t>I67.7</t>
  </si>
  <si>
    <t>I67.8</t>
  </si>
  <si>
    <t>Phantom limb syndrome with pain</t>
  </si>
  <si>
    <t>I67.9</t>
  </si>
  <si>
    <t>G45.0</t>
  </si>
  <si>
    <t>PDC D11AQ Serangan Iskemik Transient dan Gangguan Neurovaskular Lainnya</t>
  </si>
  <si>
    <t>G45.1</t>
  </si>
  <si>
    <t>Causalgia</t>
  </si>
  <si>
    <t>G45.2</t>
  </si>
  <si>
    <t>G45.4</t>
  </si>
  <si>
    <t>G45.8</t>
  </si>
  <si>
    <t>Neuralgia and neuritis, unspecified</t>
  </si>
  <si>
    <t>G45.9</t>
  </si>
  <si>
    <t>G95.1</t>
  </si>
  <si>
    <t>Neuralgia and neuritis, unspecified, multiple sites</t>
  </si>
  <si>
    <t>I67.0</t>
  </si>
  <si>
    <t>I67.1</t>
  </si>
  <si>
    <t>I67.10</t>
  </si>
  <si>
    <t>Neuralgia and neuritis, unspecified, shoulder region</t>
  </si>
  <si>
    <t>I67.11</t>
  </si>
  <si>
    <t>I67.12</t>
  </si>
  <si>
    <t>Neuralgia and neuritis, unspecified, upper arm</t>
  </si>
  <si>
    <t>I67.13</t>
  </si>
  <si>
    <t>I67.14</t>
  </si>
  <si>
    <t>I67.15</t>
  </si>
  <si>
    <t>Neuralgia and neuritis, unspecified, forearm</t>
  </si>
  <si>
    <t>I67.16</t>
  </si>
  <si>
    <t>I67.17</t>
  </si>
  <si>
    <t>I67.18</t>
  </si>
  <si>
    <t>Neuralgia and neuritis, unspecified, hand</t>
  </si>
  <si>
    <t>G91.3</t>
  </si>
  <si>
    <t>PDC D11AR Trauma Kepala</t>
  </si>
  <si>
    <t>S02.0</t>
  </si>
  <si>
    <t>Neuralgia and neuritis, unspecified, pelvic and thigh</t>
  </si>
  <si>
    <t>81.04</t>
  </si>
  <si>
    <t>S02.00</t>
  </si>
  <si>
    <t>S02.01</t>
  </si>
  <si>
    <t>S02.1</t>
  </si>
  <si>
    <t>Neuralgia and neuritis, unspecified, lower leg</t>
  </si>
  <si>
    <t>S02.10</t>
  </si>
  <si>
    <t>S02.11</t>
  </si>
  <si>
    <t>S02.7</t>
  </si>
  <si>
    <t>Neuralgia and neuritis, unspecified, ankle and foot</t>
  </si>
  <si>
    <t>S02.70</t>
  </si>
  <si>
    <t>S02.71</t>
  </si>
  <si>
    <t>S02.8</t>
  </si>
  <si>
    <t>Neuralgia and neuritis, unspecified, other site</t>
  </si>
  <si>
    <t>S02.80</t>
  </si>
  <si>
    <t>S02.81</t>
  </si>
  <si>
    <t>Neuralgia and neuritis, unspecified, site unspecified</t>
  </si>
  <si>
    <t>S02.9</t>
  </si>
  <si>
    <t>S02.90</t>
  </si>
  <si>
    <t>Headache</t>
  </si>
  <si>
    <t>S02.91</t>
  </si>
  <si>
    <t>S04.1</t>
  </si>
  <si>
    <t>S04.2</t>
  </si>
  <si>
    <t>Headache, unspecified (IM)</t>
  </si>
  <si>
    <t>S04.3</t>
  </si>
  <si>
    <t>S04.4</t>
  </si>
  <si>
    <t>Facial pain, unspecified (IM)</t>
  </si>
  <si>
    <t>S04.5</t>
  </si>
  <si>
    <t>D11AU</t>
  </si>
  <si>
    <t>Koma dan Penurunan Kesadaran</t>
  </si>
  <si>
    <t>S04.7</t>
  </si>
  <si>
    <t>S04.8</t>
  </si>
  <si>
    <t>S04.80</t>
  </si>
  <si>
    <t>Wernicke's encephalopathy</t>
  </si>
  <si>
    <t>S04.81</t>
  </si>
  <si>
    <t>S04.82</t>
  </si>
  <si>
    <t>S04.83</t>
  </si>
  <si>
    <t>Toxic encephalopathy</t>
  </si>
  <si>
    <t>S04.9</t>
  </si>
  <si>
    <t>S06.0</t>
  </si>
  <si>
    <t>S06.00</t>
  </si>
  <si>
    <t>Anoxic brain damage, not elsewhere classified</t>
  </si>
  <si>
    <t>S06.01</t>
  </si>
  <si>
    <t>S06.1</t>
  </si>
  <si>
    <t>S06.10</t>
  </si>
  <si>
    <t>Encephalopathy, unspecified</t>
  </si>
  <si>
    <t>S06.11</t>
  </si>
  <si>
    <t>S06.2</t>
  </si>
  <si>
    <t>S06.20</t>
  </si>
  <si>
    <t>Compression of brain</t>
  </si>
  <si>
    <t>S06.21</t>
  </si>
  <si>
    <t>S06.3</t>
  </si>
  <si>
    <t>Cerebral oedema</t>
  </si>
  <si>
    <t>S06.30</t>
  </si>
  <si>
    <t>81.05</t>
  </si>
  <si>
    <t>S06.31</t>
  </si>
  <si>
    <t>S06.4</t>
  </si>
  <si>
    <t>Somnolence</t>
  </si>
  <si>
    <t>S06.40</t>
  </si>
  <si>
    <t>S06.41</t>
  </si>
  <si>
    <t>S06.5</t>
  </si>
  <si>
    <t>Stupor</t>
  </si>
  <si>
    <t>S06.50</t>
  </si>
  <si>
    <t>S06.51</t>
  </si>
  <si>
    <t>S06.6</t>
  </si>
  <si>
    <t>Coma, unspecified</t>
  </si>
  <si>
    <t>S06.60</t>
  </si>
  <si>
    <t>S06.61</t>
  </si>
  <si>
    <t>Alteration of consciousness, unspecified (IM)</t>
  </si>
  <si>
    <t>S06.7</t>
  </si>
  <si>
    <t>D11AV</t>
  </si>
  <si>
    <t>Gangguan Penyakit Sistem Persarafan Lain-lain</t>
  </si>
  <si>
    <t>S06.70</t>
  </si>
  <si>
    <t>S06.71</t>
  </si>
  <si>
    <t>Sequelae of central nervous system tuberculosis</t>
  </si>
  <si>
    <t>S06.8</t>
  </si>
  <si>
    <t>S06.80</t>
  </si>
  <si>
    <t>S06.81</t>
  </si>
  <si>
    <t>Sequelae of poliomyelitis</t>
  </si>
  <si>
    <t>Sequelae of viral encephalitis</t>
  </si>
  <si>
    <t>Insulin-dependent diabetes mellitus with neurological complications</t>
  </si>
  <si>
    <t>S06.9</t>
  </si>
  <si>
    <t>S06.90</t>
  </si>
  <si>
    <t>S06.91</t>
  </si>
  <si>
    <t>Non-insulin-dependent diabetes mellitus with neurological complications</t>
  </si>
  <si>
    <t>S07.1</t>
  </si>
  <si>
    <t>S07.8</t>
  </si>
  <si>
    <t>Malnutrition-related diabetes mellitus with neurological complications</t>
  </si>
  <si>
    <t>S07.9</t>
  </si>
  <si>
    <t>S09.7</t>
  </si>
  <si>
    <t>Other specified diabetes mellitus with neurological complications</t>
  </si>
  <si>
    <t>S09.8</t>
  </si>
  <si>
    <t>S09.9</t>
  </si>
  <si>
    <t>Unspecified diabetes mellitus with neurological complications</t>
  </si>
  <si>
    <t>T02.0</t>
  </si>
  <si>
    <t>T02.00</t>
  </si>
  <si>
    <t>Gm2 gangliosidosis</t>
  </si>
  <si>
    <t>T02.01</t>
  </si>
  <si>
    <t>T06.0</t>
  </si>
  <si>
    <t>Other gangliosidosis</t>
  </si>
  <si>
    <t>81.06</t>
  </si>
  <si>
    <t>F07.2</t>
  </si>
  <si>
    <t>PDC D11AS Trauma Tulang Belakang, Medulla Spinalis dan Saraf Perifer</t>
  </si>
  <si>
    <t>S14.0</t>
  </si>
  <si>
    <t>Neuronal ceroid lipofuscinosis</t>
  </si>
  <si>
    <t>S14.1</t>
  </si>
  <si>
    <t>S14.2</t>
  </si>
  <si>
    <t>Sequelae of inflammatory diseases of central nervous system</t>
  </si>
  <si>
    <t>S14.3</t>
  </si>
  <si>
    <t>S14.4</t>
  </si>
  <si>
    <t>Narcolepsy and cataplexy</t>
  </si>
  <si>
    <t>S14.5</t>
  </si>
  <si>
    <t>S14.6</t>
  </si>
  <si>
    <t>Other sleep disorders</t>
  </si>
  <si>
    <t>S24.0</t>
  </si>
  <si>
    <t>S24.1</t>
  </si>
  <si>
    <t>Idiopathic peripheral autonomic neuropathy</t>
  </si>
  <si>
    <t>S24.2</t>
  </si>
  <si>
    <t>S24.3</t>
  </si>
  <si>
    <t>Familial dysautonomia [riley-day]</t>
  </si>
  <si>
    <t>S24.4</t>
  </si>
  <si>
    <t>Horner's syndrome</t>
  </si>
  <si>
    <t>S24.5</t>
  </si>
  <si>
    <t>S24.6</t>
  </si>
  <si>
    <t>Multi-system degeneration</t>
  </si>
  <si>
    <t>S34.0</t>
  </si>
  <si>
    <t>S34.1</t>
  </si>
  <si>
    <t>S34.2</t>
  </si>
  <si>
    <t>Autonomic dysreflexia</t>
  </si>
  <si>
    <t>S34.3</t>
  </si>
  <si>
    <t>S34.4</t>
  </si>
  <si>
    <t>S34.5</t>
  </si>
  <si>
    <t>S34.6</t>
  </si>
  <si>
    <t>Other disorders of autonomic nervous system</t>
  </si>
  <si>
    <t>S34.8</t>
  </si>
  <si>
    <t>S44.0</t>
  </si>
  <si>
    <t>Disorder of autonomic nervous system, unspecified</t>
  </si>
  <si>
    <t>S44.1</t>
  </si>
  <si>
    <t>Communicating hydrocephalus</t>
  </si>
  <si>
    <t>S44.2</t>
  </si>
  <si>
    <t>S44.3</t>
  </si>
  <si>
    <t>Obstructive hydrocephalus</t>
  </si>
  <si>
    <t>S44.4</t>
  </si>
  <si>
    <t>S44.5</t>
  </si>
  <si>
    <t>Other hydrocephalus</t>
  </si>
  <si>
    <t>81.07</t>
  </si>
  <si>
    <t>Hydrocephalus, unspecified</t>
  </si>
  <si>
    <t>S44.7</t>
  </si>
  <si>
    <t>S44.8</t>
  </si>
  <si>
    <t>Cerebral cysts</t>
  </si>
  <si>
    <t>S44.9</t>
  </si>
  <si>
    <t>S54.0</t>
  </si>
  <si>
    <t>Benign intracranial hypertension</t>
  </si>
  <si>
    <t>S54.1</t>
  </si>
  <si>
    <t>Reye's syndrome</t>
  </si>
  <si>
    <t>S54.2</t>
  </si>
  <si>
    <t>S54.3</t>
  </si>
  <si>
    <t>Other specified disorders of brain</t>
  </si>
  <si>
    <t>S54.7</t>
  </si>
  <si>
    <t>S54.8</t>
  </si>
  <si>
    <t>Disorder of brain, unspecified</t>
  </si>
  <si>
    <t>S54.9</t>
  </si>
  <si>
    <t>S64.0</t>
  </si>
  <si>
    <t>Syringomyelia and syringobulbia</t>
  </si>
  <si>
    <t>S64.1</t>
  </si>
  <si>
    <t>S64.2</t>
  </si>
  <si>
    <t>Cord compression, unspecified</t>
  </si>
  <si>
    <t>S64.3</t>
  </si>
  <si>
    <t>S64.4</t>
  </si>
  <si>
    <t>Other specified diseases of spinal cord</t>
  </si>
  <si>
    <t>S64.7</t>
  </si>
  <si>
    <t>S64.8</t>
  </si>
  <si>
    <t>Disease of spinal cord, unspecified</t>
  </si>
  <si>
    <t>S64.9</t>
  </si>
  <si>
    <t>S74.0</t>
  </si>
  <si>
    <t>Cerebrospinal fluid leak</t>
  </si>
  <si>
    <t>S74.1</t>
  </si>
  <si>
    <t>S74.2</t>
  </si>
  <si>
    <t>Disorders of meninges, not elsewhere classified</t>
  </si>
  <si>
    <t>S74.7</t>
  </si>
  <si>
    <t>S74.8</t>
  </si>
  <si>
    <t>Other specified disorders of central nervous system</t>
  </si>
  <si>
    <t>S74.9</t>
  </si>
  <si>
    <t>S84.0</t>
  </si>
  <si>
    <t>Disorder of central nervous system, unspecified</t>
  </si>
  <si>
    <t>S84.1</t>
  </si>
  <si>
    <t>S84.2</t>
  </si>
  <si>
    <t>Cerebrospinal fluid leak from spinal puncture</t>
  </si>
  <si>
    <t>81.08</t>
  </si>
  <si>
    <t>S84.7</t>
  </si>
  <si>
    <t>S84.8</t>
  </si>
  <si>
    <t>Other reaction to spinal and lumbar puncture</t>
  </si>
  <si>
    <t>S84.9</t>
  </si>
  <si>
    <t>S94.0</t>
  </si>
  <si>
    <t>Intracranial hypotension following ventricular shunting</t>
  </si>
  <si>
    <t>S94.1</t>
  </si>
  <si>
    <t>Other postprocedural disorders of nervous system</t>
  </si>
  <si>
    <t>S94.2</t>
  </si>
  <si>
    <t>S94.3</t>
  </si>
  <si>
    <t>Postprocedural disorder of nervous system, unspecified</t>
  </si>
  <si>
    <t>S94.7</t>
  </si>
  <si>
    <t>S94.8</t>
  </si>
  <si>
    <t>S94.9</t>
  </si>
  <si>
    <t>Other disorders of nervous system, not elsewhere classified</t>
  </si>
  <si>
    <t>T06.1</t>
  </si>
  <si>
    <t>Papilloedema, unspecified</t>
  </si>
  <si>
    <t>T06.2</t>
  </si>
  <si>
    <t>T09.3</t>
  </si>
  <si>
    <t>Disorders of optic chiasm</t>
  </si>
  <si>
    <t>T09.4</t>
  </si>
  <si>
    <t>T11.3</t>
  </si>
  <si>
    <t>Disorders of other visual pathways</t>
  </si>
  <si>
    <t>T13.3</t>
  </si>
  <si>
    <t>T14.4</t>
  </si>
  <si>
    <t>Disorders of visual cortex</t>
  </si>
  <si>
    <t>G43.0</t>
  </si>
  <si>
    <t>PDC D11AT Nyeri dan Nyeri Kepala</t>
  </si>
  <si>
    <t>G43.1</t>
  </si>
  <si>
    <t>Disorder of visual pathways, unspecified</t>
  </si>
  <si>
    <t>G43.2</t>
  </si>
  <si>
    <t>Internuclear ophthalmoplegia</t>
  </si>
  <si>
    <t>G43.3</t>
  </si>
  <si>
    <t>G43.8</t>
  </si>
  <si>
    <t>G43.9</t>
  </si>
  <si>
    <t>Sequelae of subarachnoid haemorrhage</t>
  </si>
  <si>
    <t>G44.0</t>
  </si>
  <si>
    <t>G44.1</t>
  </si>
  <si>
    <t>Sequelae of intracerebral haemorrhage</t>
  </si>
  <si>
    <t>G44.2</t>
  </si>
  <si>
    <t>G44.3</t>
  </si>
  <si>
    <t>Sequelae of other nontraumatic intracranial haemorrhage</t>
  </si>
  <si>
    <t>G44.4</t>
  </si>
  <si>
    <t>G44.8</t>
  </si>
  <si>
    <t>Sequelae of cerebral infarction</t>
  </si>
  <si>
    <t>G50.0</t>
  </si>
  <si>
    <t>G50.1</t>
  </si>
  <si>
    <t>Sequelae of stroke, not specified as haemorrhage or infarction</t>
  </si>
  <si>
    <t>81.30</t>
  </si>
  <si>
    <t>G54.5</t>
  </si>
  <si>
    <t>G54.6</t>
  </si>
  <si>
    <t>Sequelae of other and unspecified cerebrovascular diseases</t>
  </si>
  <si>
    <t>G56.4</t>
  </si>
  <si>
    <t>M79.2</t>
  </si>
  <si>
    <t>Wrist or foot drop (acquired)</t>
  </si>
  <si>
    <t>M79.20</t>
  </si>
  <si>
    <t>M79.21</t>
  </si>
  <si>
    <t>Wrist or foot drop (acquired): multiple sites</t>
  </si>
  <si>
    <t>M79.22</t>
  </si>
  <si>
    <t>M79.23</t>
  </si>
  <si>
    <t>Wrist or foot drop (acquired): forearm</t>
  </si>
  <si>
    <t>M79.24</t>
  </si>
  <si>
    <t>M79.25</t>
  </si>
  <si>
    <t>Wrist or foot drop (acquired), hand</t>
  </si>
  <si>
    <t>M79.26</t>
  </si>
  <si>
    <t>M79.27</t>
  </si>
  <si>
    <t>Acquired clawhand, clubhand, clawfoot and clubfoot</t>
  </si>
  <si>
    <t>M79.28</t>
  </si>
  <si>
    <t>M79.29</t>
  </si>
  <si>
    <t>R51</t>
  </si>
  <si>
    <t>Acquired clawhand, clubhand, clawfoot and clubfoot: multiple sites</t>
  </si>
  <si>
    <t>R51.0</t>
  </si>
  <si>
    <t>Acquired clawhand, clubhand, clawfoot and clubfoot, hand</t>
  </si>
  <si>
    <t>R51.1</t>
  </si>
  <si>
    <t>E51.2</t>
  </si>
  <si>
    <t>PDC D11AU Koma dan Penurunan Kesadaran</t>
  </si>
  <si>
    <t>Anterior spinal and vertebral artery compression syndromes (G99.2*): multiple sites in spine</t>
  </si>
  <si>
    <t>G92</t>
  </si>
  <si>
    <t>G93.1</t>
  </si>
  <si>
    <t>Anterior spinal and vertebral artery compression syndromes (G99.2*): occipito-atlanto-axial region</t>
  </si>
  <si>
    <t>G93.4</t>
  </si>
  <si>
    <t>G93.5</t>
  </si>
  <si>
    <t>Anterior spinal and vertebral artery compression syndromes (G99.2*): cervical region</t>
  </si>
  <si>
    <t>G93.6</t>
  </si>
  <si>
    <t>Anterior spinal and vertebral artery compression syndromes (G99.2*): cervicothoracic region</t>
  </si>
  <si>
    <t>R40.0</t>
  </si>
  <si>
    <t>81.31</t>
  </si>
  <si>
    <t>Anterior spinal and vertebral artery compression syndromes (G99.2*): thoracic region</t>
  </si>
  <si>
    <t>R40.1</t>
  </si>
  <si>
    <t>R40.2</t>
  </si>
  <si>
    <t>Anterior spinal and vertebral artery compression syndromes (G99.2*): thoracolumbar region</t>
  </si>
  <si>
    <t>R40.9</t>
  </si>
  <si>
    <t>B90.0</t>
  </si>
  <si>
    <t>PDC D11AV Gangguan Penyakit Sistem Persarafan Lain-lain</t>
  </si>
  <si>
    <t>Anterior spinal and vertebral artery compression syndromes (G99.2*): lumbar region</t>
  </si>
  <si>
    <t>B91</t>
  </si>
  <si>
    <t>Anterior spinal and vertebral artery compression syndromes (G99.2*): lumbosacral region</t>
  </si>
  <si>
    <t>81.32</t>
  </si>
  <si>
    <t>B94.1</t>
  </si>
  <si>
    <t>Anterior spinal and vertebral artery compression syndromes (G99.2*): sacral and sacrococcygeal region</t>
  </si>
  <si>
    <t>E10.4</t>
  </si>
  <si>
    <t>Anterior spinal and vertebral artery compression syndromes (G99.2*): site unspecified</t>
  </si>
  <si>
    <t>E11.4</t>
  </si>
  <si>
    <t>E12.4</t>
  </si>
  <si>
    <t>Cervicocranial syndrome</t>
  </si>
  <si>
    <t>E13.4</t>
  </si>
  <si>
    <t>E14.4</t>
  </si>
  <si>
    <t>Cervicocranial syndrome, multiple sites</t>
  </si>
  <si>
    <t>E75.0</t>
  </si>
  <si>
    <t>E75.1</t>
  </si>
  <si>
    <t>E75.4</t>
  </si>
  <si>
    <t>Cervicocranial syndrome, occipito-atlanto-axial region</t>
  </si>
  <si>
    <t>G09</t>
  </si>
  <si>
    <t>G47.4</t>
  </si>
  <si>
    <t>Cervicocranial syndrome, cervical region</t>
  </si>
  <si>
    <t>G47.8</t>
  </si>
  <si>
    <t>G90.0</t>
  </si>
  <si>
    <t>G90.1</t>
  </si>
  <si>
    <t>G90.2</t>
  </si>
  <si>
    <t>G90.3</t>
  </si>
  <si>
    <t>G90.4</t>
  </si>
  <si>
    <t>G90.8</t>
  </si>
  <si>
    <t>Cervicocranial syndrome, cervicothoracic region</t>
  </si>
  <si>
    <t>G90.9</t>
  </si>
  <si>
    <t>G91.0</t>
  </si>
  <si>
    <t>Cervicocranial syndrome, thoracic region</t>
  </si>
  <si>
    <t>G91.1</t>
  </si>
  <si>
    <t>G91.8</t>
  </si>
  <si>
    <t>Cervicocranial syndrome, thoracolumbar region</t>
  </si>
  <si>
    <t>G91.9</t>
  </si>
  <si>
    <t>G93.0</t>
  </si>
  <si>
    <t>G93.2</t>
  </si>
  <si>
    <t>G93.7</t>
  </si>
  <si>
    <t>G93.8</t>
  </si>
  <si>
    <t>G93.9</t>
  </si>
  <si>
    <t>G95.0</t>
  </si>
  <si>
    <t>G95.2</t>
  </si>
  <si>
    <t>Cervicocranial syndrome, lumbar region</t>
  </si>
  <si>
    <t>G95.8</t>
  </si>
  <si>
    <t>81.33</t>
  </si>
  <si>
    <t>G95.9</t>
  </si>
  <si>
    <t>G96.0</t>
  </si>
  <si>
    <t>Cervicocranial syndrome, lumbosacral region</t>
  </si>
  <si>
    <t>G96.1</t>
  </si>
  <si>
    <t>G96.8</t>
  </si>
  <si>
    <t>Cervicocranial syndrome, sacral and sacrococcygeal region</t>
  </si>
  <si>
    <t>G96.9</t>
  </si>
  <si>
    <t>G97.0</t>
  </si>
  <si>
    <t>G97.1</t>
  </si>
  <si>
    <t>Cervicocranial syndrome, site unspecified</t>
  </si>
  <si>
    <t>G97.2</t>
  </si>
  <si>
    <t>G97.8</t>
  </si>
  <si>
    <t>Cervicobrachial syndrome</t>
  </si>
  <si>
    <t>G97.9</t>
  </si>
  <si>
    <t>G98</t>
  </si>
  <si>
    <t>Cervicobrachial syndrome, multiple sites</t>
  </si>
  <si>
    <t>H47.1</t>
  </si>
  <si>
    <t>H47.4</t>
  </si>
  <si>
    <t>Cervicobrachial syndrome, occipito-atlanto-axial region</t>
  </si>
  <si>
    <t>H47.5</t>
  </si>
  <si>
    <t>H47.6</t>
  </si>
  <si>
    <t>H47.7</t>
  </si>
  <si>
    <t>Cervicobrachial syndrome, cervical region</t>
  </si>
  <si>
    <t>H51.2</t>
  </si>
  <si>
    <t>I69.0</t>
  </si>
  <si>
    <t>I69.1</t>
  </si>
  <si>
    <t>Cervicobrachial syndrome, cervicothoracic region</t>
  </si>
  <si>
    <t>I69.2</t>
  </si>
  <si>
    <t>I69.3</t>
  </si>
  <si>
    <t>I69.4</t>
  </si>
  <si>
    <t>I69.8</t>
  </si>
  <si>
    <t>Cervicobrachial syndrome, thoracic region</t>
  </si>
  <si>
    <t>M21.3</t>
  </si>
  <si>
    <t>M21.30</t>
  </si>
  <si>
    <t>Cervicobrachial syndrome, thoracolumbar region</t>
  </si>
  <si>
    <t>M21.33</t>
  </si>
  <si>
    <t>M21.34</t>
  </si>
  <si>
    <t>Cervicobrachial syndrome, lumbar region</t>
  </si>
  <si>
    <t>M21.5</t>
  </si>
  <si>
    <t>M21.50</t>
  </si>
  <si>
    <t>M21.54</t>
  </si>
  <si>
    <t>Cervicobrachial syndrome, lumbosacral region</t>
  </si>
  <si>
    <t>M47.00</t>
  </si>
  <si>
    <t>M47.01</t>
  </si>
  <si>
    <t>M47.02</t>
  </si>
  <si>
    <t>Cervicobrachial syndrome, sacral and sacrococcygeal region</t>
  </si>
  <si>
    <t>M47.03</t>
  </si>
  <si>
    <t>81.34</t>
  </si>
  <si>
    <t>M47.04</t>
  </si>
  <si>
    <t>M47.05</t>
  </si>
  <si>
    <t>Cervicobrachial syndrome, site unspecified</t>
  </si>
  <si>
    <t>M47.06</t>
  </si>
  <si>
    <t>M47.07</t>
  </si>
  <si>
    <t>Meningismus</t>
  </si>
  <si>
    <t>M47.08</t>
  </si>
  <si>
    <t>M47.09</t>
  </si>
  <si>
    <t>M53.0</t>
  </si>
  <si>
    <t>Abnormal reflex</t>
  </si>
  <si>
    <t>M53.00</t>
  </si>
  <si>
    <t>M53.01</t>
  </si>
  <si>
    <t>M53.02</t>
  </si>
  <si>
    <t>Other unspecified symptoms and signs involving the nervous and musculoskel systems</t>
  </si>
  <si>
    <t>M53.03</t>
  </si>
  <si>
    <t>M53.04</t>
  </si>
  <si>
    <t>Abnormal findings in cerebrospinal fluid, abnormal level of enzymes</t>
  </si>
  <si>
    <t>M53.05</t>
  </si>
  <si>
    <t>M53.06</t>
  </si>
  <si>
    <t>Abnormal findings in cerebrospinal fluid, abnormal level of hormones</t>
  </si>
  <si>
    <t>M53.07</t>
  </si>
  <si>
    <t>M53.08</t>
  </si>
  <si>
    <t>Abnormal findings in cerebrospinal fluid, abnormal level other drugs, medicaments and biological substance</t>
  </si>
  <si>
    <t>M53.09</t>
  </si>
  <si>
    <t>M53.1</t>
  </si>
  <si>
    <t>M53.10</t>
  </si>
  <si>
    <t>Abnormal findings in cerebrospinal fluid, abnormal level substance chiefly nonmedicinal as to source</t>
  </si>
  <si>
    <t>M53.11</t>
  </si>
  <si>
    <t>M53.12</t>
  </si>
  <si>
    <t>Abnormal findings in cerebrospinal fluid, abnormal immunological findings</t>
  </si>
  <si>
    <t>M53.13</t>
  </si>
  <si>
    <t>M53.14</t>
  </si>
  <si>
    <t>Abnormal findings in cerebrospinal fluid, abnormal microbiological findings</t>
  </si>
  <si>
    <t>M53.15</t>
  </si>
  <si>
    <t>M53.16</t>
  </si>
  <si>
    <t>Abnormal findings in cerebrospinal fluid, abnormal cytological findings</t>
  </si>
  <si>
    <t>M53.17</t>
  </si>
  <si>
    <t>M53.18</t>
  </si>
  <si>
    <t>Abnormal findings in cerebrospinal fluid, abnormal histological findings</t>
  </si>
  <si>
    <t>M53.19</t>
  </si>
  <si>
    <t>R29.1</t>
  </si>
  <si>
    <t>Abnormal findings in cerebrospinal fluid, other abnormal findings</t>
  </si>
  <si>
    <t>Abnormal findings in cerebrospinal fluid, unspecified abnormal finding</t>
  </si>
  <si>
    <t>Intracranial space-occupying lesion</t>
  </si>
  <si>
    <t>R29.2</t>
  </si>
  <si>
    <t>R29.8</t>
  </si>
  <si>
    <t>Other abnormal findings on diagnostic imaging of central nervous system</t>
  </si>
  <si>
    <t>R83.0</t>
  </si>
  <si>
    <t>R83.1</t>
  </si>
  <si>
    <t>81.35</t>
  </si>
  <si>
    <t>Abnormal findings on diagnostic imaging of skull and head NEC</t>
  </si>
  <si>
    <t>R83.2</t>
  </si>
  <si>
    <t>R83.3</t>
  </si>
  <si>
    <t>R83.4</t>
  </si>
  <si>
    <t>R83.5</t>
  </si>
  <si>
    <t>Abnormal results of function studies of central nervous system</t>
  </si>
  <si>
    <t>R83.6</t>
  </si>
  <si>
    <t>R83.7</t>
  </si>
  <si>
    <t>R83.8</t>
  </si>
  <si>
    <t>Abnormal results function studies peripheral nervous system special senses</t>
  </si>
  <si>
    <t>R83.9</t>
  </si>
  <si>
    <t>R90.0</t>
  </si>
  <si>
    <t>Sudden infant death syndrome</t>
  </si>
  <si>
    <t>R90.8</t>
  </si>
  <si>
    <t>R93.0</t>
  </si>
  <si>
    <t>R94.0</t>
  </si>
  <si>
    <t>Mechanical complication of ventricular intracranial (communicating) shunt</t>
  </si>
  <si>
    <t>R94.1</t>
  </si>
  <si>
    <t>R95</t>
  </si>
  <si>
    <t>Mechanical complication implanted electronic stimulator of nervous system</t>
  </si>
  <si>
    <t>T85.0</t>
  </si>
  <si>
    <t>Sequelae of open wound of head</t>
  </si>
  <si>
    <t>Sequelae of fracture of skull and facial bones</t>
  </si>
  <si>
    <t>T85.1</t>
  </si>
  <si>
    <t>Sequelae of injury of cranial nerves</t>
  </si>
  <si>
    <t>T90.1</t>
  </si>
  <si>
    <t>T90.2</t>
  </si>
  <si>
    <t>Sequelae of intracranial injury</t>
  </si>
  <si>
    <t>T90.3</t>
  </si>
  <si>
    <t>Sequelae of other specified injuries of head</t>
  </si>
  <si>
    <t>T90.5</t>
  </si>
  <si>
    <t>T90.8</t>
  </si>
  <si>
    <t>Sequelae of unspecified injury of head</t>
  </si>
  <si>
    <t>T90.9</t>
  </si>
  <si>
    <t>T91.3</t>
  </si>
  <si>
    <t>Sequelae of injury of spinal cord</t>
  </si>
  <si>
    <t>81.36</t>
  </si>
  <si>
    <t>T92.4</t>
  </si>
  <si>
    <t>Sequelae of injury of nerve of upper limb</t>
  </si>
  <si>
    <t>T93.4</t>
  </si>
  <si>
    <t>Sequelae of injury of nerve of lower limb</t>
  </si>
  <si>
    <t>Z90.0</t>
  </si>
  <si>
    <t>Acquired absence of part of head and neck</t>
  </si>
  <si>
    <t>11BX</t>
  </si>
  <si>
    <t>Cerebral AVM</t>
  </si>
  <si>
    <t>PDC P11AA Endovascular Procedures for Neurologic Diseases</t>
  </si>
  <si>
    <t>81.37</t>
  </si>
  <si>
    <t>PDC P11AB Complex Spinal Procedures</t>
  </si>
  <si>
    <t>81.38</t>
  </si>
  <si>
    <t>PDC P11AC Complex Craniotomy Procedures</t>
  </si>
  <si>
    <t>PDC P11AD Ventricular System Procedures</t>
  </si>
  <si>
    <t>81.39</t>
  </si>
  <si>
    <t>ICD-9-CM no dot</t>
  </si>
  <si>
    <t>New Cluster Code</t>
  </si>
  <si>
    <t>PDC P11AE Moderate Craniotomy Procedures</t>
  </si>
  <si>
    <t>Action</t>
  </si>
  <si>
    <t>ICD-9 Code</t>
  </si>
  <si>
    <t>ICD 10</t>
  </si>
  <si>
    <t>Deskripsi ICD 10</t>
  </si>
  <si>
    <t>code</t>
  </si>
  <si>
    <t>mdc</t>
  </si>
  <si>
    <t>pdc</t>
  </si>
  <si>
    <t>81.66</t>
  </si>
  <si>
    <t>ptd</t>
  </si>
  <si>
    <t>description</t>
  </si>
  <si>
    <t>catatan upload</t>
  </si>
  <si>
    <t>ax</t>
  </si>
  <si>
    <t>cl</t>
  </si>
  <si>
    <t>84.59</t>
  </si>
  <si>
    <t>0062</t>
  </si>
  <si>
    <t>PDC P11AF Simple Craniotomy Procedures</t>
  </si>
  <si>
    <t>84.60</t>
  </si>
  <si>
    <t>sudah ada rumah baru PTA Cerebral (CK)</t>
  </si>
  <si>
    <t>drop</t>
  </si>
  <si>
    <t>84.61</t>
  </si>
  <si>
    <t>PDC P11AG Complex Intracranial Procedures</t>
  </si>
  <si>
    <t>PDC P11AH Simple Intracranial Procedures</t>
  </si>
  <si>
    <t>84.62</t>
  </si>
  <si>
    <t>PDC P11AJ Moderate Spinal Procedures</t>
  </si>
  <si>
    <t>PDC P11AK Simple Spinal Procedures</t>
  </si>
  <si>
    <t>84.63</t>
  </si>
  <si>
    <t>PDC P11AL Complex Peripheral Nerve Procedures</t>
  </si>
  <si>
    <t>84.64</t>
  </si>
  <si>
    <t>84.65</t>
  </si>
  <si>
    <t>39.720</t>
  </si>
  <si>
    <t>Endovascular repair or occlusion of head and neck vessels with detachable balloon (IM)</t>
  </si>
  <si>
    <t>84.66</t>
  </si>
  <si>
    <t>PDC P11AM Simple Peripheral Nerve Procedures</t>
  </si>
  <si>
    <t>84.67</t>
  </si>
  <si>
    <t>84.68</t>
  </si>
  <si>
    <t>PDC P11AN Extracranial Vascular Procedures</t>
  </si>
  <si>
    <t>84.69</t>
  </si>
  <si>
    <t>PDC P11AP Neuromodulation Procedures</t>
  </si>
  <si>
    <t>PDC P11AQ Neurologic Angiography</t>
  </si>
  <si>
    <t>ctype</t>
  </si>
  <si>
    <t>hierarchy</t>
  </si>
  <si>
    <t>cname</t>
  </si>
  <si>
    <t>P</t>
  </si>
  <si>
    <t>Neuromodulations</t>
  </si>
  <si>
    <t>84.80</t>
  </si>
  <si>
    <t>P11AR</t>
  </si>
  <si>
    <t>Percutaneous Transluminal Angiography (PTA) Cerebral</t>
  </si>
  <si>
    <t>Plasmapharesis Proc.</t>
  </si>
  <si>
    <t>Ischemic Stroke w Thrombolytic</t>
  </si>
  <si>
    <t>11PEX</t>
  </si>
  <si>
    <t>Number of Stents</t>
  </si>
  <si>
    <t>11PFX</t>
  </si>
  <si>
    <t>Insertion of Non-Coronary Stents</t>
  </si>
  <si>
    <t>Complex Craniotomy Proc.</t>
  </si>
  <si>
    <t>Ventricular System Proc.</t>
  </si>
  <si>
    <t>Moderate Craniotomy Proc.</t>
  </si>
  <si>
    <t>Simple Craniotomy Proc.</t>
  </si>
  <si>
    <t>Complex Intracranial Proc.</t>
  </si>
  <si>
    <t>Simple Intracranial Proc.</t>
  </si>
  <si>
    <t>Simple Spinal Proc.</t>
  </si>
  <si>
    <t>Complex Peripheral Nerve Proc.</t>
  </si>
  <si>
    <t>Simple Peripheral Nerve Proc.</t>
  </si>
  <si>
    <t>Extracranial Vascular Proc.</t>
  </si>
  <si>
    <t>Neuromodulation Proc.</t>
  </si>
  <si>
    <t>84.82</t>
  </si>
  <si>
    <t>84.84</t>
  </si>
  <si>
    <t>Complex Craniotomy</t>
  </si>
  <si>
    <t>01.12</t>
  </si>
  <si>
    <t>ICD 10 Code</t>
  </si>
  <si>
    <t>Nervous System Infections</t>
  </si>
  <si>
    <t>01.13</t>
  </si>
  <si>
    <t>11CX</t>
  </si>
  <si>
    <t>Complex Neurological Diseases</t>
  </si>
  <si>
    <t>11DX</t>
  </si>
  <si>
    <t>Autoimmune and Demyelinating Neurological Disorders</t>
  </si>
  <si>
    <t>Multiple Sclerosis &amp; Other Nervous Diseases</t>
  </si>
  <si>
    <t>Extrapyramidal &amp; Movement Disorders</t>
  </si>
  <si>
    <t>Neurobehaviour &amp; Other Neurodegenerative Diseases</t>
  </si>
  <si>
    <t>Epilepsy &amp; Convulsion Attack</t>
  </si>
  <si>
    <t>Nerves, Radix &amp; Plexus Disorders</t>
  </si>
  <si>
    <t>Myoneural Junction &amp; Muscle Diseases</t>
  </si>
  <si>
    <t>Cerebral Palsy &amp; Other Paralytic Syndrome</t>
  </si>
  <si>
    <t>Congenital Nervous System Disorders</t>
  </si>
  <si>
    <t>Hemorrhagic Stroke</t>
  </si>
  <si>
    <t>Subarachnoid Hemorrhage</t>
  </si>
  <si>
    <t>Ischemic Stroke</t>
  </si>
  <si>
    <t>Transient Ischemic Attack &amp; Other Neurovascular Disorders</t>
  </si>
  <si>
    <t>Head Trauma</t>
  </si>
  <si>
    <t>Medula Spinalis, Spine &amp; Peripheral Nervous Trauma</t>
  </si>
  <si>
    <t>01.14</t>
  </si>
  <si>
    <t>Delirium &amp; Coma</t>
  </si>
  <si>
    <t>Other Nervous System Disorders</t>
  </si>
  <si>
    <t>01.17</t>
  </si>
  <si>
    <t>01.21</t>
  </si>
  <si>
    <t>No ICD</t>
  </si>
  <si>
    <t>Nama ICD</t>
  </si>
  <si>
    <t>Kompetensi ICD (Yaklin)</t>
  </si>
  <si>
    <t>USULAN KOMPETENSI ICD (RS)</t>
  </si>
  <si>
    <t>No DC</t>
  </si>
  <si>
    <t>Nama DC / Diagnostic/Prosedur</t>
  </si>
  <si>
    <t>Kelompok Kasus (Yanklin)</t>
  </si>
  <si>
    <t>Usulan Kelompok Kasus (RS atau Tim)</t>
  </si>
  <si>
    <t>Cek dengan Sheet Usulan Reklasifikasi ICD dan IM</t>
  </si>
  <si>
    <t>Catatan</t>
  </si>
  <si>
    <t>Status Terakomodir</t>
  </si>
  <si>
    <t>Dasar</t>
  </si>
  <si>
    <t>Complex Peripheral Nervous Proc.</t>
  </si>
  <si>
    <t>Tindakan Sistem Saraf Tepi Kompleks</t>
  </si>
  <si>
    <t>Prosedur nonsaraf?</t>
  </si>
  <si>
    <t>01.23</t>
  </si>
  <si>
    <t>01.25</t>
  </si>
  <si>
    <t>C71.00</t>
  </si>
  <si>
    <t>Giant Malignant neoplasm, cerebrum, except lobes and ventricles &gt;3 CM (IM)</t>
  </si>
  <si>
    <t>C71.01</t>
  </si>
  <si>
    <t>Hemorrhagic Malignant neoplasm, cerebrum, except lobes and ventricles (IM)</t>
  </si>
  <si>
    <t>C71.02</t>
  </si>
  <si>
    <t>Multiple Malignant neoplasm, cerebrum, except lobes and ventricles (IM)</t>
  </si>
  <si>
    <t>C71.10</t>
  </si>
  <si>
    <t>Giant Malignant neoplasm, frontal lobe &gt;3 CM (IM)</t>
  </si>
  <si>
    <t>C71.11</t>
  </si>
  <si>
    <t>Hemorrhagic Malignant neoplasm, frontal lobe (IM)</t>
  </si>
  <si>
    <t>01.31</t>
  </si>
  <si>
    <t>C71.12</t>
  </si>
  <si>
    <t>Multiple Malignant neoplasm, frontal lobe (IM)</t>
  </si>
  <si>
    <t>C71.20</t>
  </si>
  <si>
    <t>Giant Malignant neoplasm, temporal lobe &gt;3 CM (IM)</t>
  </si>
  <si>
    <t>Tindakan Tulang Belakang Kompleks</t>
  </si>
  <si>
    <t>C71.21</t>
  </si>
  <si>
    <t>Hemorrhagic Malignant neoplasm, temporal lobe (IM)</t>
  </si>
  <si>
    <t>C71.22</t>
  </si>
  <si>
    <t>Multiple Malignant neoplasm, temporal lobe (IM)</t>
  </si>
  <si>
    <t>C71.30</t>
  </si>
  <si>
    <t>Giant Malignant neoplasm, parietal lobe &gt;3 CM (IM)</t>
  </si>
  <si>
    <t>C71.31</t>
  </si>
  <si>
    <t>Hemorrhagic Malignant neoplasm, parietal lobe (IM)</t>
  </si>
  <si>
    <t>C71.32</t>
  </si>
  <si>
    <t>Multiple Malignant neoplasm, parietal lobe (IM)</t>
  </si>
  <si>
    <t>Tindakan Kraniotomi</t>
  </si>
  <si>
    <t>Tindakan Kraniotomi Simpel</t>
  </si>
  <si>
    <t>C71.40</t>
  </si>
  <si>
    <t>Giant Malignant neoplasm, occipital lobe &gt;3 CM (IM)</t>
  </si>
  <si>
    <t>C71.41</t>
  </si>
  <si>
    <t>Hemorrhagic Malignant neoplasm, occipital lobe (IM)</t>
  </si>
  <si>
    <t>Tindakan Sistem Saraf Tepi</t>
  </si>
  <si>
    <t>C71.42</t>
  </si>
  <si>
    <t>Multiple Malignant neoplasm, occipital lobe (IM)</t>
  </si>
  <si>
    <t>C71.50</t>
  </si>
  <si>
    <t>Giant Malignant neoplasm, cerebral ventricle &gt;3 CM (IM)</t>
  </si>
  <si>
    <t>C71.51</t>
  </si>
  <si>
    <t>Hemorrhagic Malignant neoplasm, cerebral ventricle (IM)</t>
  </si>
  <si>
    <t>C71.52</t>
  </si>
  <si>
    <t>Multiple Malignant neoplasm, cerebral ventricle(IM)</t>
  </si>
  <si>
    <t>di IDRG
Endocrine, Nutritional and Metabolic Diseases and Disorders (MDC)
Pituitary and Thymus Proc. (DRG)</t>
  </si>
  <si>
    <t>C71.60</t>
  </si>
  <si>
    <t>Giant Malignant neoplasm, cerebellum &gt;3 CM (IM)</t>
  </si>
  <si>
    <t>C71.61</t>
  </si>
  <si>
    <t>Hemorrhagic Malignant neoplasm, cerebellum (IM)</t>
  </si>
  <si>
    <t>C71.62</t>
  </si>
  <si>
    <t>Multiple Malignant neoplasm, cerebellum (IM)</t>
  </si>
  <si>
    <t>Madya</t>
  </si>
  <si>
    <t>C71.70</t>
  </si>
  <si>
    <t>Giant Malignant neoplasm, brain stem &gt;3 CM (IM)</t>
  </si>
  <si>
    <t>Tindakan Biopsi Otak</t>
  </si>
  <si>
    <t>C71.71</t>
  </si>
  <si>
    <t>Hemorrhagic Malignant neoplasm, brain stem (IM)</t>
  </si>
  <si>
    <t>C71.72</t>
  </si>
  <si>
    <t>Multiple Malignant neoplasm, brain stem (IM)</t>
  </si>
  <si>
    <t>C71.80</t>
  </si>
  <si>
    <t>Giant Malignant neoplasm, overlapping lesion of brain &gt;3 CM (IM)</t>
  </si>
  <si>
    <t>Tindakan Kraniotomi Kompleks</t>
  </si>
  <si>
    <t>C71.81</t>
  </si>
  <si>
    <t>Hemorrhagic Malignant neoplasm, overlapping lesion of brain (IM)</t>
  </si>
  <si>
    <t>C71.82</t>
  </si>
  <si>
    <t>Multiple Malignant neoplasm, overlapping lesion of brain (IM)</t>
  </si>
  <si>
    <t>C71.90</t>
  </si>
  <si>
    <t>Giant Malignant neoplasm, brain, unspecified &gt;3 CM (IM)</t>
  </si>
  <si>
    <t>C71.91</t>
  </si>
  <si>
    <t>Hemorrhagic Malignant neoplasm, brain, unspecified (IM)</t>
  </si>
  <si>
    <t>C71.92</t>
  </si>
  <si>
    <t>Multiple Malignant neoplasm, brain, unspecified (IM)</t>
  </si>
  <si>
    <t>C71.93</t>
  </si>
  <si>
    <t>Malignant brain tumor, complex (IM)</t>
  </si>
  <si>
    <t>C71.94</t>
  </si>
  <si>
    <t>Malignant brain tumor, eloquent location (IM)</t>
  </si>
  <si>
    <t>C79.30</t>
  </si>
  <si>
    <t>Giant Secondary malignant neoplasm of brain and cerebral meninges &gt; 3 CM (IM)</t>
  </si>
  <si>
    <t>C79.31</t>
  </si>
  <si>
    <t>Haemorragic Secondary malignant neoplasm of brain and cerebral meninges (IM)</t>
  </si>
  <si>
    <t>C79.32</t>
  </si>
  <si>
    <t>Multiple Secondary malignant neoplasm of brain and cerebral meninges (IM)</t>
  </si>
  <si>
    <t>D32.01</t>
  </si>
  <si>
    <t>Benign neoplasm, cerebral meninges, located in the skullbase (IM)</t>
  </si>
  <si>
    <t>D32.02</t>
  </si>
  <si>
    <t>Benign neoplasm, cerebral meninges, giant size (IM)</t>
  </si>
  <si>
    <t>D32.03</t>
  </si>
  <si>
    <t>Benign neoplasm, cerebral meninges, multiple location (IM)</t>
  </si>
  <si>
    <t>D32.04</t>
  </si>
  <si>
    <t>Benign Neoplasm, cerebral meninges, with brainstem compression (IM)</t>
  </si>
  <si>
    <t>01.39</t>
  </si>
  <si>
    <t>D32.91</t>
  </si>
  <si>
    <t>D32.92</t>
  </si>
  <si>
    <t>Benign neoplasm, cerebral meninges, Giant size (IM)</t>
  </si>
  <si>
    <t>D33.21</t>
  </si>
  <si>
    <t>Benign neoplasm of brain, complex (IM)</t>
  </si>
  <si>
    <t>D33.22</t>
  </si>
  <si>
    <t>Benign neoplasm of brain, eloquent location (IM)</t>
  </si>
  <si>
    <t>D35.21</t>
  </si>
  <si>
    <t>Complex Benign Neoplasm of Pituitary Gland (IM)</t>
  </si>
  <si>
    <t>D35.22</t>
  </si>
  <si>
    <t>Functioning neoplasm of pituitary gland (IM)</t>
  </si>
  <si>
    <t>01.41</t>
  </si>
  <si>
    <t>Tindakan Tulang Belakang Simpel/ Intermediate</t>
  </si>
  <si>
    <t>D43.00</t>
  </si>
  <si>
    <t>Giant Neoplasm of uncertain or unknown behaviour of brain, supratentorial &gt;3 CM (IM)</t>
  </si>
  <si>
    <t>D43.01</t>
  </si>
  <si>
    <t>Hemorrhagic Neoplasm of uncertain or unknown behaviour of brain, supratentorial (IM)</t>
  </si>
  <si>
    <t>D43.02</t>
  </si>
  <si>
    <t>Multiple Neoplasm of uncertain or unknown behaviour of brain, supratentorial (IM)</t>
  </si>
  <si>
    <t>D43.10</t>
  </si>
  <si>
    <t>Giant Neoplasm of uncertain or unknown behaviour of brain, infratentorial &gt;3 CM (IM)</t>
  </si>
  <si>
    <t>D43.11</t>
  </si>
  <si>
    <t>Hemorrhagic Neoplasm of uncertain or unknown behaviour of brain, infratentorial (IM)</t>
  </si>
  <si>
    <t>D43.12</t>
  </si>
  <si>
    <t>Multiple Neoplasm of uncertain or unknown behaviour of brain, infratentorial (IM)</t>
  </si>
  <si>
    <t>D43.13</t>
  </si>
  <si>
    <t>Resectable brain stem lesion (IM)</t>
  </si>
  <si>
    <t>D43.20</t>
  </si>
  <si>
    <t>Giant Neoplasm of uncertain or unknown behaviour of brain, unspecified &gt;3 CM (IM)</t>
  </si>
  <si>
    <t>D43.21</t>
  </si>
  <si>
    <t>Advanced Spinal Proc. dengan kasus rumit</t>
  </si>
  <si>
    <t>Haemorragic Neoplasm of uncertain or unknown behaviour of brain, unspecified (IM)</t>
  </si>
  <si>
    <t>D43.22</t>
  </si>
  <si>
    <t>Multiple Neoplasm of uncertain or unknown behaviour of brain, unspecified (IM)</t>
  </si>
  <si>
    <t>D43.30</t>
  </si>
  <si>
    <t>Giant Neoplasm of uncertain or unknown behaviour of cranial nerves &gt;3 CM (IM)</t>
  </si>
  <si>
    <t>D43.31</t>
  </si>
  <si>
    <t>Haemorragic Neoplasm of uncertain or unknown behaviour of cranial nerves (IM)</t>
  </si>
  <si>
    <t>D43.32</t>
  </si>
  <si>
    <t>Multiple Neoplasm of uncertain or unknown behaviour of cranial nerves (IM)</t>
  </si>
  <si>
    <t>D43.40</t>
  </si>
  <si>
    <t>Giant Neoplasm of uncertain or unknown behaviour of spinal cord &gt;3 CM (IM)</t>
  </si>
  <si>
    <t>D43.41</t>
  </si>
  <si>
    <t>Neoplasm of uncertain or unknown behaviour of spinal cord (IM)</t>
  </si>
  <si>
    <t>Advanced Spinal Proc.</t>
  </si>
  <si>
    <t>D43.42</t>
  </si>
  <si>
    <t>01.42</t>
  </si>
  <si>
    <t>D43.70</t>
  </si>
  <si>
    <t>Giant Neoplasm of uncertain or unknown behaviour of other parts of central nervous system &gt;3 CM (IM)</t>
  </si>
  <si>
    <t>D43.71</t>
  </si>
  <si>
    <t>Haemorragic Neoplasm of uncertain or unknown behaviour of other parts of central nervous system (IM)</t>
  </si>
  <si>
    <t>D43.72</t>
  </si>
  <si>
    <t>Multiple Neoplasm of uncertain or unknown behaviour of other parts of central nervous system (IM)</t>
  </si>
  <si>
    <t>D43.90</t>
  </si>
  <si>
    <t>Giant Neoplasm of uncertain or unknown behaviour of central nervous system, unspecified &gt;3 CM (IM)</t>
  </si>
  <si>
    <t>D43.91</t>
  </si>
  <si>
    <t>Hemorrhagic Neoplasm of uncertain or unknown behaviour of central nervous system, unspecified (IM)</t>
  </si>
  <si>
    <t>D43.92</t>
  </si>
  <si>
    <t>Multiple Neoplasm of uncertain or unknown behaviour of central nervous system, unspecified (IM)</t>
  </si>
  <si>
    <t>ICD tsb memiliki nilai mean_billing, p25, p50, p75, p90 yang kecil, apakah benar-benar complex craniotomy?</t>
  </si>
  <si>
    <t>Microdiscectomy (endoscopic/microscopic) (IM)</t>
  </si>
  <si>
    <t>01.51</t>
  </si>
  <si>
    <t>03.931</t>
  </si>
  <si>
    <t>Implantation of spinal cord stimulator (SCS) lead (IM)</t>
  </si>
  <si>
    <t>01.52</t>
  </si>
  <si>
    <t>01.53</t>
  </si>
  <si>
    <t>01.59</t>
  </si>
  <si>
    <t>02.11</t>
  </si>
  <si>
    <t>Tindakan Endovaskular Gangguan Saraf</t>
  </si>
  <si>
    <t>Tindakan Pembuluh Darah Ekstrakranial Pada Penyakit Saraf</t>
  </si>
  <si>
    <t>Tindakan Pembuluh Darah Ekstrakranial</t>
  </si>
  <si>
    <t>Simple Extracranial Vascular Proc.</t>
  </si>
  <si>
    <t>02.12</t>
  </si>
  <si>
    <t>Simple Craniotomy Proc. pada kasus rumit</t>
  </si>
  <si>
    <t>02.14</t>
  </si>
  <si>
    <t>02.92</t>
  </si>
  <si>
    <t>02.93</t>
  </si>
  <si>
    <t>02.930</t>
  </si>
  <si>
    <t>02.99</t>
  </si>
  <si>
    <t>Tindakan Kraniotomi Intermediate</t>
  </si>
  <si>
    <t>Tindakan Sistem Saraf Tepi Simpel</t>
  </si>
  <si>
    <t>04.01</t>
  </si>
  <si>
    <t>Tindakan Tulang Belakang</t>
  </si>
  <si>
    <t>04.41</t>
  </si>
  <si>
    <t>07.13</t>
  </si>
  <si>
    <t>Complex Spinal Proc</t>
  </si>
  <si>
    <t>Tindakan Monitoring Intrakranial</t>
  </si>
  <si>
    <t>Intracarnial Monitoring</t>
  </si>
  <si>
    <t>Tindakan monitoring selama prosedur bedah kepala</t>
  </si>
  <si>
    <t>Tindakan Sistem Ventikular</t>
  </si>
  <si>
    <t>Advanced Craniotomy Proc.</t>
  </si>
  <si>
    <t>07.14</t>
  </si>
  <si>
    <t>Complex Ventricular System Proc.</t>
  </si>
  <si>
    <t>07.15</t>
  </si>
  <si>
    <t>07.17</t>
  </si>
  <si>
    <t>Paripurna</t>
  </si>
  <si>
    <t>Tindakan Kraniotomi Kompleks/ Tindakan Stereotaksi</t>
  </si>
  <si>
    <t>07.51</t>
  </si>
  <si>
    <t>Advanced Peripheral Nerve Proc.</t>
  </si>
  <si>
    <t>07.52</t>
  </si>
  <si>
    <t>Utama</t>
  </si>
  <si>
    <t>07.53</t>
  </si>
  <si>
    <t>Complex Endovascular Proc. for Neurologic Diseases</t>
  </si>
  <si>
    <t>Simple Craniotomy Proc. dengan kasus rumit</t>
  </si>
  <si>
    <t>07.54</t>
  </si>
  <si>
    <t>07.59</t>
  </si>
  <si>
    <t>Simple craniotomy dengan kasus rumit</t>
  </si>
  <si>
    <t>07.61</t>
  </si>
  <si>
    <t>Intracranial Proc.</t>
  </si>
  <si>
    <t>Tindakan Intracranial</t>
  </si>
  <si>
    <t>Tindakan Pembuluh Darah Intratrakranial</t>
  </si>
  <si>
    <t>Tindakan Pemasangan Neurostimulator</t>
  </si>
  <si>
    <t>07.62</t>
  </si>
  <si>
    <t>07.63</t>
  </si>
  <si>
    <t>Q28.21</t>
  </si>
  <si>
    <t>Spinal arteriovenous malformation (IM)</t>
  </si>
  <si>
    <t>07.64</t>
  </si>
  <si>
    <t>I62.01</t>
  </si>
  <si>
    <t>Subdural haemorrhage (chronic) (nontraumatic) (IM)</t>
  </si>
  <si>
    <t>07.65</t>
  </si>
  <si>
    <t>07.68</t>
  </si>
  <si>
    <t>I63.91</t>
  </si>
  <si>
    <t>Posterior circulation ischemic stroke (IM)</t>
  </si>
  <si>
    <t>07.69</t>
  </si>
  <si>
    <t>07.71</t>
  </si>
  <si>
    <t>07.72</t>
  </si>
  <si>
    <t>07.79</t>
  </si>
  <si>
    <t>01.02</t>
  </si>
  <si>
    <t>01.10</t>
  </si>
  <si>
    <t>01.11</t>
  </si>
  <si>
    <t>02.2</t>
  </si>
  <si>
    <t>02.20</t>
  </si>
  <si>
    <t>02.31</t>
  </si>
  <si>
    <t>02.32</t>
  </si>
  <si>
    <t>02.33</t>
  </si>
  <si>
    <t>02.34</t>
  </si>
  <si>
    <t>Complex Extracranial Vascular Proc.</t>
  </si>
  <si>
    <t>02.35</t>
  </si>
  <si>
    <t>02.39</t>
  </si>
  <si>
    <t>01.140</t>
  </si>
  <si>
    <t>Awake Brain Biopsy (IM)</t>
  </si>
  <si>
    <t>Interruption of the vena cava</t>
  </si>
  <si>
    <t>02.41</t>
  </si>
  <si>
    <t>Bukan prosedur saraf?</t>
  </si>
  <si>
    <t>02.42</t>
  </si>
  <si>
    <t>02.43</t>
  </si>
  <si>
    <t>54.95</t>
  </si>
  <si>
    <t>01.250</t>
  </si>
  <si>
    <t>Decompressive hemicraniectomy (IM)</t>
  </si>
  <si>
    <t>Simple Craniotomy</t>
  </si>
  <si>
    <t>01.15</t>
  </si>
  <si>
    <t>01.16</t>
  </si>
  <si>
    <t>01.310</t>
  </si>
  <si>
    <t>Endoscopic assisted evacuation or aspiration of intracerebral hematoma (IM)</t>
  </si>
  <si>
    <t>01.311</t>
  </si>
  <si>
    <t>Stereotactic assisted evacuation or aspiration of intracerebral hematoma (IM)</t>
  </si>
  <si>
    <t>01.18</t>
  </si>
  <si>
    <t>01.391</t>
  </si>
  <si>
    <t>Evacuation or drainage of intracerebral hemorrhage (IM)</t>
  </si>
  <si>
    <t>01.392</t>
  </si>
  <si>
    <t>Microscopic or endoscopic Evacuation of intracerebral hemorrhage (IM)</t>
  </si>
  <si>
    <t>Implantation or replacement of carotid sinus stimulation device, total system</t>
  </si>
  <si>
    <t>01.393</t>
  </si>
  <si>
    <t>Stereotactic evacuation or drainage of intracerebral hemorrhage (IM)</t>
  </si>
  <si>
    <t>Implantation or replacement of carotid sinus stimulation lead(s) only</t>
  </si>
  <si>
    <t>01.19</t>
  </si>
  <si>
    <t>Implantation or replacement of carotid sinus stimulation pulse generator only</t>
  </si>
  <si>
    <t>Revision of carotid sinus stimulation lead(s) only</t>
  </si>
  <si>
    <t>Revision of carotid sinus stimulation pulse generator</t>
  </si>
  <si>
    <t>01.22</t>
  </si>
  <si>
    <t>Removal of carotid sinus stimulation device, total system</t>
  </si>
  <si>
    <t>Removal of carotid sinus stimulation lead(s) only</t>
  </si>
  <si>
    <t>Removal of carotid sinus stimulation pulse generator only</t>
  </si>
  <si>
    <t>01.24</t>
  </si>
  <si>
    <t>Other operations on carotid body, carotid sinus and other vascular bodies</t>
  </si>
  <si>
    <t>01.511</t>
  </si>
  <si>
    <t>Excision of skullbase meningioma (IM)</t>
  </si>
  <si>
    <t>Advanced Spinal Proc</t>
  </si>
  <si>
    <t>01.512</t>
  </si>
  <si>
    <t>01.26</t>
  </si>
  <si>
    <t>Excision of giant meningioma (IM)</t>
  </si>
  <si>
    <t>c</t>
  </si>
  <si>
    <t>01.27</t>
  </si>
  <si>
    <t>01.28</t>
  </si>
  <si>
    <t>01.32</t>
  </si>
  <si>
    <t>01.6</t>
  </si>
  <si>
    <t>Giant aneurysm (IM)</t>
  </si>
  <si>
    <t>Wide necked aneurysm (IM)</t>
  </si>
  <si>
    <t>02.01</t>
  </si>
  <si>
    <t>01.54</t>
  </si>
  <si>
    <t>Awake Surgery Removal of brain tumor (IM)</t>
  </si>
  <si>
    <t>Guillain-Barré syndrome, Miller Fisher Syndrome</t>
  </si>
  <si>
    <t>01.55</t>
  </si>
  <si>
    <t>Awake Epilepsy Surgery (IM)</t>
  </si>
  <si>
    <t>Demyelination in optic neuritis (NMOSD)</t>
  </si>
  <si>
    <t>Acute transverse myelitis in demyelinating disease of central nervous system</t>
  </si>
  <si>
    <t>Other inflammatory polyneuropathies  (CIDP)</t>
  </si>
  <si>
    <t>Myelin Oligodendrocyte Glycoprotein Antibody-Associated Disease (MOGAD)</t>
  </si>
  <si>
    <t>02.02</t>
  </si>
  <si>
    <t>01.590</t>
  </si>
  <si>
    <t>Stereotactic Brain Lesioning (IM)</t>
  </si>
  <si>
    <t>02.03</t>
  </si>
  <si>
    <t>01.591</t>
  </si>
  <si>
    <t>Excision of complex malignant brain tumor (IM)</t>
  </si>
  <si>
    <t>01.592</t>
  </si>
  <si>
    <t>Excision of complex malignant brain tumor, eloquent location (IM)</t>
  </si>
  <si>
    <t>01.593</t>
  </si>
  <si>
    <t>Excision of complex benign brain tumor (IM)</t>
  </si>
  <si>
    <t>01.594</t>
  </si>
  <si>
    <t>Excision of complex benign brain tumor, eloquent location (IM)</t>
  </si>
  <si>
    <t>01.595</t>
  </si>
  <si>
    <t>Excision of brainstem lesion (IM)</t>
  </si>
  <si>
    <t>02.04</t>
  </si>
  <si>
    <t>02.05</t>
  </si>
  <si>
    <t>02.06</t>
  </si>
  <si>
    <t>02.07</t>
  </si>
  <si>
    <t>02.932</t>
  </si>
  <si>
    <t>Implantation of auditory brainstem implant (IM)</t>
  </si>
  <si>
    <t>02.91</t>
  </si>
  <si>
    <t>02.94</t>
  </si>
  <si>
    <t>0141</t>
  </si>
  <si>
    <t>0142</t>
  </si>
  <si>
    <t>0401</t>
  </si>
  <si>
    <t>1761</t>
  </si>
  <si>
    <t>1762</t>
  </si>
  <si>
    <t>3831</t>
  </si>
  <si>
    <t>38310</t>
  </si>
  <si>
    <t>3841</t>
  </si>
  <si>
    <t>3861</t>
  </si>
  <si>
    <t>3928</t>
  </si>
  <si>
    <t>0529</t>
  </si>
  <si>
    <t>0402</t>
  </si>
  <si>
    <t>0403</t>
  </si>
  <si>
    <t>0404</t>
  </si>
  <si>
    <t>045</t>
  </si>
  <si>
    <t>0474</t>
  </si>
  <si>
    <t>0475</t>
  </si>
  <si>
    <t>0479</t>
  </si>
  <si>
    <t>0491</t>
  </si>
  <si>
    <t>050</t>
  </si>
  <si>
    <t>0511</t>
  </si>
  <si>
    <t>0521</t>
  </si>
  <si>
    <t>0581</t>
  </si>
  <si>
    <t>0780</t>
  </si>
  <si>
    <t>0781</t>
  </si>
  <si>
    <t>0782</t>
  </si>
  <si>
    <t>0783</t>
  </si>
  <si>
    <t>0784</t>
  </si>
  <si>
    <t>0851</t>
  </si>
  <si>
    <t>0852</t>
  </si>
  <si>
    <t>0859</t>
  </si>
  <si>
    <t>3774</t>
  </si>
  <si>
    <t>3775</t>
  </si>
  <si>
    <t>3776</t>
  </si>
  <si>
    <t>3777</t>
  </si>
  <si>
    <t>3779</t>
  </si>
  <si>
    <t>3780</t>
  </si>
  <si>
    <t>3785</t>
  </si>
  <si>
    <t>3786</t>
  </si>
  <si>
    <t>3787</t>
  </si>
  <si>
    <t>3789</t>
  </si>
  <si>
    <t>3802</t>
  </si>
  <si>
    <t>3842</t>
  </si>
  <si>
    <t>7670</t>
  </si>
  <si>
    <t>7672</t>
  </si>
  <si>
    <t>7674</t>
  </si>
  <si>
    <t>7676</t>
  </si>
  <si>
    <t>7677</t>
  </si>
  <si>
    <t>7679</t>
  </si>
  <si>
    <t>8255</t>
  </si>
  <si>
    <t>8256</t>
  </si>
  <si>
    <t>8258</t>
  </si>
  <si>
    <t>8285</t>
  </si>
  <si>
    <t>8313</t>
  </si>
  <si>
    <t>8319</t>
  </si>
  <si>
    <t>8371</t>
  </si>
  <si>
    <t>8372</t>
  </si>
  <si>
    <t>8375</t>
  </si>
  <si>
    <t>8376</t>
  </si>
  <si>
    <t>8377</t>
  </si>
  <si>
    <t>8415</t>
  </si>
  <si>
    <t>8417</t>
  </si>
  <si>
    <t>034</t>
  </si>
  <si>
    <t>0352</t>
  </si>
  <si>
    <t>0399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</si>
  <si>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</si>
  <si>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</si>
  <si>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</si>
  <si>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</si>
  <si>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</si>
  <si>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</si>
  <si>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</si>
  <si>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</si>
  <si>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</si>
  <si>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02.95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</si>
  <si>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</si>
  <si>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</si>
  <si>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</si>
  <si>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</si>
  <si>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</si>
  <si>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</si>
  <si>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</si>
  <si>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</si>
  <si>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</si>
  <si>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</si>
  <si>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</si>
  <si>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</si>
  <si>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</si>
  <si>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</si>
  <si>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</si>
  <si>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</si>
  <si>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</si>
  <si>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</si>
  <si>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</si>
  <si>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</si>
  <si>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3852</t>
  </si>
  <si>
    <t>387</t>
  </si>
  <si>
    <t>3882</t>
  </si>
  <si>
    <t>3972</t>
  </si>
  <si>
    <t>3974</t>
  </si>
  <si>
    <t>3975</t>
  </si>
  <si>
    <t>3976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</si>
  <si>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</si>
  <si>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</si>
  <si>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</si>
  <si>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</si>
  <si>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</si>
  <si>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</si>
  <si>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</si>
  <si>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</si>
  <si>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</si>
  <si>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0061</t>
  </si>
  <si>
    <t>3810</t>
  </si>
  <si>
    <t>3812</t>
  </si>
  <si>
    <t>3832</t>
  </si>
  <si>
    <t>3862</t>
  </si>
  <si>
    <t>17.61</t>
  </si>
  <si>
    <t>3922</t>
  </si>
  <si>
    <t>3929</t>
  </si>
  <si>
    <t>3930</t>
  </si>
  <si>
    <t>3931</t>
  </si>
  <si>
    <t>3932</t>
  </si>
  <si>
    <t>3950</t>
  </si>
  <si>
    <t>3956</t>
  </si>
  <si>
    <t>3957</t>
  </si>
  <si>
    <t>3958</t>
  </si>
  <si>
    <t>3959</t>
  </si>
  <si>
    <t>3992</t>
  </si>
  <si>
    <t>0113</t>
  </si>
  <si>
    <t>0117</t>
  </si>
  <si>
    <t>0123</t>
  </si>
  <si>
    <t>0139</t>
  </si>
  <si>
    <t>0151</t>
  </si>
  <si>
    <t>0152</t>
  </si>
  <si>
    <t>0153</t>
  </si>
  <si>
    <t>0159</t>
  </si>
  <si>
    <t>0214</t>
  </si>
  <si>
    <t>0292</t>
  </si>
  <si>
    <t>0299</t>
  </si>
  <si>
    <t>0441</t>
  </si>
  <si>
    <t>0713</t>
  </si>
  <si>
    <t>0714</t>
  </si>
  <si>
    <t>0715</t>
  </si>
  <si>
    <t>0717</t>
  </si>
  <si>
    <t>0751</t>
  </si>
  <si>
    <t>0752</t>
  </si>
  <si>
    <t>0753</t>
  </si>
  <si>
    <t>0754</t>
  </si>
  <si>
    <t>0759</t>
  </si>
  <si>
    <t>0761</t>
  </si>
  <si>
    <t>0762</t>
  </si>
  <si>
    <t>0763</t>
  </si>
  <si>
    <t>0764</t>
  </si>
  <si>
    <t>0765</t>
  </si>
  <si>
    <t>0768</t>
  </si>
  <si>
    <t>0769</t>
  </si>
  <si>
    <t>0771</t>
  </si>
  <si>
    <t>0772</t>
  </si>
  <si>
    <t>0779</t>
  </si>
  <si>
    <t>0201</t>
  </si>
  <si>
    <t>0442</t>
  </si>
  <si>
    <t>17.62</t>
  </si>
  <si>
    <t>0405</t>
  </si>
  <si>
    <t>04421</t>
  </si>
  <si>
    <t>0301</t>
  </si>
  <si>
    <t>0302</t>
  </si>
  <si>
    <t>0309</t>
  </si>
  <si>
    <t>0321</t>
  </si>
  <si>
    <t>0329</t>
  </si>
  <si>
    <t>0351</t>
  </si>
  <si>
    <t>0353</t>
  </si>
  <si>
    <t>0359</t>
  </si>
  <si>
    <t>036</t>
  </si>
  <si>
    <t>0371</t>
  </si>
  <si>
    <t>0372</t>
  </si>
  <si>
    <t>0379</t>
  </si>
  <si>
    <t>0397</t>
  </si>
  <si>
    <t>7781</t>
  </si>
  <si>
    <t>7791</t>
  </si>
  <si>
    <t>8055</t>
  </si>
  <si>
    <t>8166</t>
  </si>
  <si>
    <t>8459</t>
  </si>
  <si>
    <t>8480</t>
  </si>
  <si>
    <t>8482</t>
  </si>
  <si>
    <t>8484</t>
  </si>
  <si>
    <t>8053</t>
  </si>
  <si>
    <t>8054</t>
  </si>
  <si>
    <t>8841</t>
  </si>
  <si>
    <t>0393</t>
  </si>
  <si>
    <t>0293</t>
  </si>
  <si>
    <t>02930</t>
  </si>
  <si>
    <t>0112</t>
  </si>
  <si>
    <t>0114</t>
  </si>
  <si>
    <t>0121</t>
  </si>
  <si>
    <t>0125</t>
  </si>
  <si>
    <t>0131</t>
  </si>
  <si>
    <t>0211</t>
  </si>
  <si>
    <t>0212</t>
  </si>
  <si>
    <t>0110</t>
  </si>
  <si>
    <t>0111</t>
  </si>
  <si>
    <t>0115</t>
  </si>
  <si>
    <t>0116</t>
  </si>
  <si>
    <t>0118</t>
  </si>
  <si>
    <t>29.92</t>
  </si>
  <si>
    <t>0119</t>
  </si>
  <si>
    <t>0122</t>
  </si>
  <si>
    <t>0124</t>
  </si>
  <si>
    <t>0126</t>
  </si>
  <si>
    <t>0127</t>
  </si>
  <si>
    <t>0128</t>
  </si>
  <si>
    <t>0132</t>
  </si>
  <si>
    <t>016</t>
  </si>
  <si>
    <t>0202</t>
  </si>
  <si>
    <t>0203</t>
  </si>
  <si>
    <t>0204</t>
  </si>
  <si>
    <t>0205</t>
  </si>
  <si>
    <t>0206</t>
  </si>
  <si>
    <t>0207</t>
  </si>
  <si>
    <t>0291</t>
  </si>
  <si>
    <t>0294</t>
  </si>
  <si>
    <t>0295</t>
  </si>
  <si>
    <t>2992</t>
  </si>
  <si>
    <t>0213</t>
  </si>
  <si>
    <t>3801</t>
  </si>
  <si>
    <t>3811</t>
  </si>
  <si>
    <t>3851</t>
  </si>
  <si>
    <t>3881</t>
  </si>
  <si>
    <t>3951</t>
  </si>
  <si>
    <t>3952</t>
  </si>
  <si>
    <t>3953</t>
  </si>
  <si>
    <t>0406</t>
  </si>
  <si>
    <t>0407</t>
  </si>
  <si>
    <t>0411</t>
  </si>
  <si>
    <t>0412</t>
  </si>
  <si>
    <t>0419</t>
  </si>
  <si>
    <t>042</t>
  </si>
  <si>
    <t>043</t>
  </si>
  <si>
    <t>04420</t>
  </si>
  <si>
    <t>0443</t>
  </si>
  <si>
    <t>0444</t>
  </si>
  <si>
    <t>0449</t>
  </si>
  <si>
    <t>046</t>
  </si>
  <si>
    <t>0471</t>
  </si>
  <si>
    <t>0472</t>
  </si>
  <si>
    <t>0473</t>
  </si>
  <si>
    <t>0476</t>
  </si>
  <si>
    <t>0492</t>
  </si>
  <si>
    <t>0493</t>
  </si>
  <si>
    <t>0499</t>
  </si>
  <si>
    <t>0519</t>
  </si>
  <si>
    <t>0589</t>
  </si>
  <si>
    <t>059</t>
  </si>
  <si>
    <t>0719</t>
  </si>
  <si>
    <t>2762</t>
  </si>
  <si>
    <t>2769</t>
  </si>
  <si>
    <t>294</t>
  </si>
  <si>
    <t>2959</t>
  </si>
  <si>
    <t>3821</t>
  </si>
  <si>
    <t>4400</t>
  </si>
  <si>
    <t>4401</t>
  </si>
  <si>
    <t>4402</t>
  </si>
  <si>
    <t>4403</t>
  </si>
  <si>
    <t>8321</t>
  </si>
  <si>
    <t>8345</t>
  </si>
  <si>
    <t>8373</t>
  </si>
  <si>
    <t>8374</t>
  </si>
  <si>
    <t>8379</t>
  </si>
  <si>
    <t>8385</t>
  </si>
  <si>
    <t>8387</t>
  </si>
  <si>
    <t>8388</t>
  </si>
  <si>
    <t>8389</t>
  </si>
  <si>
    <t>8393</t>
  </si>
  <si>
    <t>8411</t>
  </si>
  <si>
    <t>8622</t>
  </si>
  <si>
    <t>8681</t>
  </si>
  <si>
    <t>8694</t>
  </si>
  <si>
    <t>8695</t>
  </si>
  <si>
    <t>8696</t>
  </si>
  <si>
    <t>8697</t>
  </si>
  <si>
    <t>8698</t>
  </si>
  <si>
    <t>0332</t>
  </si>
  <si>
    <t>0339</t>
  </si>
  <si>
    <t>0390</t>
  </si>
  <si>
    <t>0394</t>
  </si>
  <si>
    <t>0396</t>
  </si>
  <si>
    <t>0398</t>
  </si>
  <si>
    <t>0522</t>
  </si>
  <si>
    <t>0523</t>
  </si>
  <si>
    <t>0524</t>
  </si>
  <si>
    <t>0525</t>
  </si>
  <si>
    <t>8050</t>
  </si>
  <si>
    <t>8051</t>
  </si>
  <si>
    <t>8059</t>
  </si>
  <si>
    <t>0102</t>
  </si>
  <si>
    <t>022</t>
  </si>
  <si>
    <t>0220</t>
  </si>
  <si>
    <t>0231</t>
  </si>
  <si>
    <t>0232</t>
  </si>
  <si>
    <t>0233</t>
  </si>
  <si>
    <t>0234</t>
  </si>
  <si>
    <t>0235</t>
  </si>
  <si>
    <t>0239</t>
  </si>
  <si>
    <t>0241</t>
  </si>
  <si>
    <t>0242</t>
  </si>
  <si>
    <t>0243</t>
  </si>
  <si>
    <t>5495</t>
  </si>
  <si>
    <t>Intracranial Procedures</t>
  </si>
  <si>
    <t>02.13</t>
  </si>
  <si>
    <t>38.01</t>
  </si>
  <si>
    <t>38.11</t>
  </si>
  <si>
    <t>38.31</t>
  </si>
  <si>
    <t>07.650</t>
  </si>
  <si>
    <t>Excision of complex pituitary adenoma, transsphenoidal approach (IM)</t>
  </si>
  <si>
    <t>07.651</t>
  </si>
  <si>
    <t>Excision of functioning pituitary adenoma, transsphenoidal approach (IM)</t>
  </si>
  <si>
    <t>38.310</t>
  </si>
  <si>
    <t>38.41</t>
  </si>
  <si>
    <t>38.51</t>
  </si>
  <si>
    <t>38.61</t>
  </si>
  <si>
    <t>ICD-9-CM Code No Dot</t>
  </si>
  <si>
    <t>39.28</t>
  </si>
  <si>
    <t>05.29</t>
  </si>
  <si>
    <t>04.02</t>
  </si>
  <si>
    <t>04.03</t>
  </si>
  <si>
    <t>38.81</t>
  </si>
  <si>
    <t>04.04</t>
  </si>
  <si>
    <t>04.5</t>
  </si>
  <si>
    <t>04.74</t>
  </si>
  <si>
    <t>04.75</t>
  </si>
  <si>
    <t>04.79</t>
  </si>
  <si>
    <t>04.91</t>
  </si>
  <si>
    <t>05.0</t>
  </si>
  <si>
    <t>05.11</t>
  </si>
  <si>
    <t>05.21</t>
  </si>
  <si>
    <t>05.81</t>
  </si>
  <si>
    <t>07.80</t>
  </si>
  <si>
    <t>07.81</t>
  </si>
  <si>
    <t>07.82</t>
  </si>
  <si>
    <t>07.83</t>
  </si>
  <si>
    <t>07.84</t>
  </si>
  <si>
    <t>08.51</t>
  </si>
  <si>
    <t>08.52</t>
  </si>
  <si>
    <t>08.59</t>
  </si>
  <si>
    <t>37.74</t>
  </si>
  <si>
    <t>37.75</t>
  </si>
  <si>
    <t>37.76</t>
  </si>
  <si>
    <t>37.77</t>
  </si>
  <si>
    <t>37.79</t>
  </si>
  <si>
    <t>37.80</t>
  </si>
  <si>
    <t>37.85</t>
  </si>
  <si>
    <t>37.86</t>
  </si>
  <si>
    <t>37.87</t>
  </si>
  <si>
    <t>37.89</t>
  </si>
  <si>
    <t>38.02</t>
  </si>
  <si>
    <t>38.42</t>
  </si>
  <si>
    <t>39.51</t>
  </si>
  <si>
    <t>76.70</t>
  </si>
  <si>
    <t>76.72</t>
  </si>
  <si>
    <t>76.74</t>
  </si>
  <si>
    <t>76.76</t>
  </si>
  <si>
    <t>76.77</t>
  </si>
  <si>
    <t>76.79</t>
  </si>
  <si>
    <t>82.55</t>
  </si>
  <si>
    <t>82.56</t>
  </si>
  <si>
    <t>82.58</t>
  </si>
  <si>
    <t>82.85</t>
  </si>
  <si>
    <t>83.13</t>
  </si>
  <si>
    <t>83.19</t>
  </si>
  <si>
    <t>83.71</t>
  </si>
  <si>
    <t>83.72</t>
  </si>
  <si>
    <t>83.75</t>
  </si>
  <si>
    <t>83.76</t>
  </si>
  <si>
    <t>83.77</t>
  </si>
  <si>
    <t>84.15</t>
  </si>
  <si>
    <t>84.17</t>
  </si>
  <si>
    <t>39.52</t>
  </si>
  <si>
    <t>39.53</t>
  </si>
  <si>
    <t>03.32</t>
  </si>
  <si>
    <t>00.61</t>
  </si>
  <si>
    <t>38.10</t>
  </si>
  <si>
    <t>03.39</t>
  </si>
  <si>
    <t>38.12</t>
  </si>
  <si>
    <t>38.32</t>
  </si>
  <si>
    <t>38.62</t>
  </si>
  <si>
    <t>39.22</t>
  </si>
  <si>
    <t>39.29</t>
  </si>
  <si>
    <t>39.30</t>
  </si>
  <si>
    <t>39.31</t>
  </si>
  <si>
    <t>39.32</t>
  </si>
  <si>
    <t>39.50</t>
  </si>
  <si>
    <t>39.56</t>
  </si>
  <si>
    <t>39.57</t>
  </si>
  <si>
    <t>39.58</t>
  </si>
  <si>
    <t>03.90</t>
  </si>
  <si>
    <t>39.59</t>
  </si>
  <si>
    <t>39.92</t>
  </si>
  <si>
    <t>03.94</t>
  </si>
  <si>
    <t>03.96</t>
  </si>
  <si>
    <t>04.42</t>
  </si>
  <si>
    <t>04.05</t>
  </si>
  <si>
    <t>04.421</t>
  </si>
  <si>
    <t>03.98</t>
  </si>
  <si>
    <t>05.22</t>
  </si>
  <si>
    <t>80.53</t>
  </si>
  <si>
    <t>80.54</t>
  </si>
  <si>
    <t>88.41</t>
  </si>
  <si>
    <t>Neurology Angiografi</t>
  </si>
  <si>
    <t>05.23</t>
  </si>
  <si>
    <t>05.24</t>
  </si>
  <si>
    <t>05.25</t>
  </si>
  <si>
    <t>04.06</t>
  </si>
  <si>
    <t>04.07</t>
  </si>
  <si>
    <t>04.11</t>
  </si>
  <si>
    <t>04.12</t>
  </si>
  <si>
    <t>04.19</t>
  </si>
  <si>
    <t>04.2</t>
  </si>
  <si>
    <t>04.3</t>
  </si>
  <si>
    <t>04.420</t>
  </si>
  <si>
    <t>04.43</t>
  </si>
  <si>
    <t>04.44</t>
  </si>
  <si>
    <t>04.49</t>
  </si>
  <si>
    <t>04.6</t>
  </si>
  <si>
    <t>04.71</t>
  </si>
  <si>
    <t>04.72</t>
  </si>
  <si>
    <t>04.73</t>
  </si>
  <si>
    <t>04.76</t>
  </si>
  <si>
    <t>04.92</t>
  </si>
  <si>
    <t>04.93</t>
  </si>
  <si>
    <t>80.50</t>
  </si>
  <si>
    <t>04.99</t>
  </si>
  <si>
    <t>05.19</t>
  </si>
  <si>
    <t>05.89</t>
  </si>
  <si>
    <t>05.9</t>
  </si>
  <si>
    <t>07.19</t>
  </si>
  <si>
    <t>27.62</t>
  </si>
  <si>
    <t>27.69</t>
  </si>
  <si>
    <t>29.4</t>
  </si>
  <si>
    <t>29.59</t>
  </si>
  <si>
    <t>38.21</t>
  </si>
  <si>
    <t>44.00</t>
  </si>
  <si>
    <t>44.01</t>
  </si>
  <si>
    <t>44.02</t>
  </si>
  <si>
    <t>44.03</t>
  </si>
  <si>
    <t>80.51</t>
  </si>
  <si>
    <t>83.21</t>
  </si>
  <si>
    <t>83.45</t>
  </si>
  <si>
    <t>83.73</t>
  </si>
  <si>
    <t>83.74</t>
  </si>
  <si>
    <t>83.79</t>
  </si>
  <si>
    <t>83.85</t>
  </si>
  <si>
    <t>83.87</t>
  </si>
  <si>
    <t>83.88</t>
  </si>
  <si>
    <t>83.89</t>
  </si>
  <si>
    <t>83.93</t>
  </si>
  <si>
    <t>84.11</t>
  </si>
  <si>
    <t>86.22</t>
  </si>
  <si>
    <t>86.81</t>
  </si>
  <si>
    <t>86.94</t>
  </si>
  <si>
    <t>86.95</t>
  </si>
  <si>
    <t>86.96</t>
  </si>
  <si>
    <t>86.97</t>
  </si>
  <si>
    <t>86.98</t>
  </si>
  <si>
    <t>80.59</t>
  </si>
  <si>
    <t>bukan tatalaksana neurologi</t>
  </si>
  <si>
    <t>delete</t>
  </si>
  <si>
    <t>01.240</t>
  </si>
  <si>
    <t>Awake Craniotomy (IM)</t>
  </si>
  <si>
    <t>MDC</t>
  </si>
  <si>
    <t>hierar</t>
  </si>
  <si>
    <t>dc</t>
  </si>
  <si>
    <t>cw</t>
  </si>
  <si>
    <t>Giant arteriovenous malformation (size &gt; 1 cm or &gt; 2 clips) (IM)</t>
  </si>
  <si>
    <t>Q28.22</t>
  </si>
  <si>
    <t>cdx</t>
  </si>
  <si>
    <t>deskripsi</t>
  </si>
  <si>
    <t>jumlah</t>
  </si>
  <si>
    <t>00.01</t>
  </si>
  <si>
    <t>Therapeutic ultrasound of vessels of head and neck</t>
  </si>
  <si>
    <t>00.02</t>
  </si>
  <si>
    <t>Therapeutic ultrasound of heart</t>
  </si>
  <si>
    <t>00.03</t>
  </si>
  <si>
    <t>Therapeutic ultrasound of peripheral vascular vessels</t>
  </si>
  <si>
    <t>00.09</t>
  </si>
  <si>
    <t>Other therapeutic ultrasound</t>
  </si>
  <si>
    <t>00.10</t>
  </si>
  <si>
    <t>Implantation of chemotherapeutic agent</t>
  </si>
  <si>
    <t>00.11</t>
  </si>
  <si>
    <t>Infusion of drotrecogin alfa (activated)</t>
  </si>
  <si>
    <t>00.12</t>
  </si>
  <si>
    <t>Administration of inhaled nitric oxide</t>
  </si>
  <si>
    <t>00.13</t>
  </si>
  <si>
    <t>Injection or infusion of nesiritide</t>
  </si>
  <si>
    <t>00.14</t>
  </si>
  <si>
    <t>Injection or infusion of oxazolidinone class of antibiotics</t>
  </si>
  <si>
    <t>00.15</t>
  </si>
  <si>
    <t>High-dose infusion interleukin-2 [IL-2]</t>
  </si>
  <si>
    <t>00.16</t>
  </si>
  <si>
    <t>Pressurized treatment of venous bypass graft [conduit] with pharmaceutical substance</t>
  </si>
  <si>
    <t>00.17</t>
  </si>
  <si>
    <t>Infusion of vasopressor agent</t>
  </si>
  <si>
    <t>00.18</t>
  </si>
  <si>
    <t>Infusion of immunosuppressive antibody therapy</t>
  </si>
  <si>
    <t>00.19</t>
  </si>
  <si>
    <t>Disruption of blood brain barrier via infusion [BBBD]</t>
  </si>
  <si>
    <t>00.21</t>
  </si>
  <si>
    <t>Intravascular imaging of extracranial cerebral vessels</t>
  </si>
  <si>
    <t>00.22</t>
  </si>
  <si>
    <t>Intravascular imaging of intrathoracic vessels</t>
  </si>
  <si>
    <t>00.23</t>
  </si>
  <si>
    <t>Intravascular imaging of peripheral vessels</t>
  </si>
  <si>
    <t>00.24</t>
  </si>
  <si>
    <t>Intravascular imaging of coronary vessels</t>
  </si>
  <si>
    <t>00.25</t>
  </si>
  <si>
    <t>Intravascular imaging of renal vessels</t>
  </si>
  <si>
    <t>00.28</t>
  </si>
  <si>
    <t>Intravascular imaging, other specified vessel(s)</t>
  </si>
  <si>
    <t>00.29</t>
  </si>
  <si>
    <t>Intravascular imaging, unspecified vessel(s)</t>
  </si>
  <si>
    <t>00.31</t>
  </si>
  <si>
    <t>Computer assisted surgery with CT/CTA</t>
  </si>
  <si>
    <t>00.32</t>
  </si>
  <si>
    <t>Computer assisted surgery with MR/MRA</t>
  </si>
  <si>
    <t>00.33</t>
  </si>
  <si>
    <t>Computer assisted surgery with fluoroscopy</t>
  </si>
  <si>
    <t>00.34</t>
  </si>
  <si>
    <t>Imageless computer assisted surgery</t>
  </si>
  <si>
    <t>00.35</t>
  </si>
  <si>
    <t>Computer assisted surgery with multiple datasets</t>
  </si>
  <si>
    <t>00.39</t>
  </si>
  <si>
    <t>Other Computer assisted surgery</t>
  </si>
  <si>
    <t>00.40</t>
  </si>
  <si>
    <t>Procedure on single vessel</t>
  </si>
  <si>
    <t>00.41</t>
  </si>
  <si>
    <t>Procedure on two vessels</t>
  </si>
  <si>
    <t>00.42</t>
  </si>
  <si>
    <t>Procedure on three vessels</t>
  </si>
  <si>
    <t>00.43</t>
  </si>
  <si>
    <t>Procedure on four or more vessels</t>
  </si>
  <si>
    <t>00.44</t>
  </si>
  <si>
    <t>Procedure on vessel bifurcation</t>
  </si>
  <si>
    <t>00.45</t>
  </si>
  <si>
    <t>Insertion of one vascular stent</t>
  </si>
  <si>
    <t>00.46</t>
  </si>
  <si>
    <t>Insertion of two vascular stents</t>
  </si>
  <si>
    <t>00.47</t>
  </si>
  <si>
    <t>Insertion of three vascular stents</t>
  </si>
  <si>
    <t>00.48</t>
  </si>
  <si>
    <t>Insertion of four or more vascular stents</t>
  </si>
  <si>
    <t>00.49</t>
  </si>
  <si>
    <t>SuperSaturated oxygen therapy</t>
  </si>
  <si>
    <t>00.50</t>
  </si>
  <si>
    <t>Implantation of cardiac resynchronization pacemaker without mention of defibrillation, total system [CRT-P]</t>
  </si>
  <si>
    <t>00.51</t>
  </si>
  <si>
    <t>Implantation of cardiac resynchronization defibrillator, total system [CRT-D]</t>
  </si>
  <si>
    <t>00.52</t>
  </si>
  <si>
    <t>Implantation or replacement of transvenous lead [electrode] into left ventricular coronary venous system</t>
  </si>
  <si>
    <t>00.53</t>
  </si>
  <si>
    <t>Implantation or replacement of cardiac resynchronization pacemaker pulse generator only [CRT-P]</t>
  </si>
  <si>
    <t>00.54</t>
  </si>
  <si>
    <t>Implantation or replacement of cardiac resynchronization defibrillator pulse generator only [CRT-D]</t>
  </si>
  <si>
    <t>00.55</t>
  </si>
  <si>
    <t>Insertion of drug-eluting stent(s) of other peripheral vessel(s)</t>
  </si>
  <si>
    <t>00.56</t>
  </si>
  <si>
    <t>Insertion or replacement of implantable pressure sensor (lead) for intracardiac or great vessel hemodynamic monitoring</t>
  </si>
  <si>
    <t>00.58</t>
  </si>
  <si>
    <t>Insertion of intra-aneurysm sac pressure monitoring device (intraoperative)</t>
  </si>
  <si>
    <t>00.59</t>
  </si>
  <si>
    <t>Intravascular pressure measurement of coronary arteries</t>
  </si>
  <si>
    <t>00.63</t>
  </si>
  <si>
    <t>Percutaneous insertion of carotid artery stent(s)</t>
  </si>
  <si>
    <t>00.64</t>
  </si>
  <si>
    <t>Percutaneous insertion of other precerebral (extracranial) artery stent(s)</t>
  </si>
  <si>
    <t>00.65</t>
  </si>
  <si>
    <t>Percutaneous insertion of intracranial vascular stent(s)</t>
  </si>
  <si>
    <t>00.66</t>
  </si>
  <si>
    <t>Percutaneous transluminal coronary angioplasty [PTCA] or coronary atherectomy</t>
  </si>
  <si>
    <t>00.67</t>
  </si>
  <si>
    <t>Intravascular pressure measurement of intrathoracic arteries</t>
  </si>
  <si>
    <t>00.68</t>
  </si>
  <si>
    <t>Intravascular pressure measurement of peripheral arteries</t>
  </si>
  <si>
    <t>00.69</t>
  </si>
  <si>
    <t>Intravascular pressure measurement, other specified and unspecified vessels</t>
  </si>
  <si>
    <t>00.70</t>
  </si>
  <si>
    <t>Revision of hip replacement, both acetabular and femoral components</t>
  </si>
  <si>
    <t>00.71</t>
  </si>
  <si>
    <t>Revision of hip replacement, acetabular component</t>
  </si>
  <si>
    <t>00.72</t>
  </si>
  <si>
    <t>Revision of hip replacement, femoral component</t>
  </si>
  <si>
    <t>00.73</t>
  </si>
  <si>
    <t>Revision of hip replacement, acetabular liner and/or femoral head only</t>
  </si>
  <si>
    <t>00.74</t>
  </si>
  <si>
    <t>Hip bearing surface, metal-on-polyethylene</t>
  </si>
  <si>
    <t>00.75</t>
  </si>
  <si>
    <t>Hip bearing surface, metal-on-metal</t>
  </si>
  <si>
    <t>00.76</t>
  </si>
  <si>
    <t>Hip bearing surface, ceramic-on-ceramic</t>
  </si>
  <si>
    <t>00.77</t>
  </si>
  <si>
    <t>Hip bearing surface, ceramic-on-polyethylene</t>
  </si>
  <si>
    <t>00.80</t>
  </si>
  <si>
    <t>Revision of knee replacement, total (all components)</t>
  </si>
  <si>
    <t>00.81</t>
  </si>
  <si>
    <t>Revision of knee replacement, tibial component</t>
  </si>
  <si>
    <t>00.82</t>
  </si>
  <si>
    <t>Revision of knee replacement, femoral component</t>
  </si>
  <si>
    <t>00.83</t>
  </si>
  <si>
    <t>Revision of knee replacement, patellar component</t>
  </si>
  <si>
    <t>00.84</t>
  </si>
  <si>
    <t>Revision of total knee replacement, tibial insert (liner)</t>
  </si>
  <si>
    <t>00.85</t>
  </si>
  <si>
    <t>Resurfacing hip, total, acetabulum and femoral head</t>
  </si>
  <si>
    <t>00.87</t>
  </si>
  <si>
    <t>Resurfacing hip, partial, acetabulum</t>
  </si>
  <si>
    <t>00.91</t>
  </si>
  <si>
    <t>Transplant from live related donor</t>
  </si>
  <si>
    <t>00.92</t>
  </si>
  <si>
    <t>Transplant from live non-related donor</t>
  </si>
  <si>
    <t>00.93</t>
  </si>
  <si>
    <t>Transplant from cadaver</t>
  </si>
  <si>
    <t>00.94</t>
  </si>
  <si>
    <t>Intra-operative neurophysiologic monitoring</t>
  </si>
  <si>
    <t>01.01</t>
  </si>
  <si>
    <t>01.09</t>
  </si>
  <si>
    <t>38.311</t>
  </si>
  <si>
    <t>Resection of intracranial vessels with anastomosis, with clip (IM)</t>
  </si>
  <si>
    <t>03.1</t>
  </si>
  <si>
    <t>Division of intraspinal nerve root</t>
  </si>
  <si>
    <t>03.31</t>
  </si>
  <si>
    <t>03.8</t>
  </si>
  <si>
    <t>03.91</t>
  </si>
  <si>
    <t>03.92</t>
  </si>
  <si>
    <t>03.95</t>
  </si>
  <si>
    <t>38.610</t>
  </si>
  <si>
    <t>Excision of arteriovenous malformation (AVM) without clip (IM)</t>
  </si>
  <si>
    <t>38.611</t>
  </si>
  <si>
    <t>Excision of arteriovenous malformation (AVM) with clip (IM)</t>
  </si>
  <si>
    <t>38.612</t>
  </si>
  <si>
    <t>Excision of spinal AVM without clip (IM)</t>
  </si>
  <si>
    <t>38.613</t>
  </si>
  <si>
    <t>Excision of spinal AVM with clip (IM)</t>
  </si>
  <si>
    <t>04.80</t>
  </si>
  <si>
    <t>04.81</t>
  </si>
  <si>
    <t>04.89</t>
  </si>
  <si>
    <t>05.31</t>
  </si>
  <si>
    <t>05.32</t>
  </si>
  <si>
    <t>05.39</t>
  </si>
  <si>
    <t>Other injection into sympathetic nerve or ganglion</t>
  </si>
  <si>
    <t>06.01</t>
  </si>
  <si>
    <t>Aspiration of thyroid field</t>
  </si>
  <si>
    <t>06.02</t>
  </si>
  <si>
    <t>Reopening of wound of thyroid field</t>
  </si>
  <si>
    <t>06.09</t>
  </si>
  <si>
    <t>Other incision of thyroid field</t>
  </si>
  <si>
    <t>06.11</t>
  </si>
  <si>
    <t>Closed [percutaneous] [needle] biopsy of thyroid gland</t>
  </si>
  <si>
    <t>06.12</t>
  </si>
  <si>
    <t>Open biopsy of thyroid gland</t>
  </si>
  <si>
    <t>06.13</t>
  </si>
  <si>
    <t>Biopsy of parathyroid gland</t>
  </si>
  <si>
    <t>06.19</t>
  </si>
  <si>
    <t>Other diagnostic procedures on thyroid and parathyroid glands</t>
  </si>
  <si>
    <t>06.2</t>
  </si>
  <si>
    <t>Unilateral thyroid lobectomy</t>
  </si>
  <si>
    <t>06.31</t>
  </si>
  <si>
    <t>Excision of lesion of thyroid</t>
  </si>
  <si>
    <t>06.39</t>
  </si>
  <si>
    <t>Other partial thyroidectomy</t>
  </si>
  <si>
    <t>06.4</t>
  </si>
  <si>
    <t>Complete thyroidectomy</t>
  </si>
  <si>
    <t>06.50</t>
  </si>
  <si>
    <t>Substernal thyroidectomy, not otherwise specified</t>
  </si>
  <si>
    <t>06.51</t>
  </si>
  <si>
    <t>Partial substernal thyroidectomy</t>
  </si>
  <si>
    <t>06.52</t>
  </si>
  <si>
    <t>Complete substernal thyroidectomy</t>
  </si>
  <si>
    <t>06.6</t>
  </si>
  <si>
    <t>Excision of lingual thyroid</t>
  </si>
  <si>
    <t>06.7</t>
  </si>
  <si>
    <t>Excision of thyroglossal duct or tract</t>
  </si>
  <si>
    <t>06.81</t>
  </si>
  <si>
    <t>Complete parathyroidectomy</t>
  </si>
  <si>
    <t>06.89</t>
  </si>
  <si>
    <t>Other parathyroidectomy</t>
  </si>
  <si>
    <t>06.91</t>
  </si>
  <si>
    <t>Division of thyroid isthmus</t>
  </si>
  <si>
    <t>06.92</t>
  </si>
  <si>
    <t>Ligation of thyroid vessels</t>
  </si>
  <si>
    <t>06.93</t>
  </si>
  <si>
    <t>Suture of thyroid gland</t>
  </si>
  <si>
    <t>06.94</t>
  </si>
  <si>
    <t>Thyroid tissue reimplantation</t>
  </si>
  <si>
    <t>06.95</t>
  </si>
  <si>
    <t>Parathyroid tissue reimplantation</t>
  </si>
  <si>
    <t>06.98</t>
  </si>
  <si>
    <t>Other operations on thyroid glands</t>
  </si>
  <si>
    <t>06.99</t>
  </si>
  <si>
    <t>Other operations on parathyroid glands</t>
  </si>
  <si>
    <t>07.02</t>
  </si>
  <si>
    <t>Bilateral exploration of adrenal field</t>
  </si>
  <si>
    <t>07.11</t>
  </si>
  <si>
    <t>Closed [percutaneous] [needle] biopsy of adrenal gland</t>
  </si>
  <si>
    <t>07.12</t>
  </si>
  <si>
    <t>Open biopsy of adrenal gland</t>
  </si>
  <si>
    <t>39.280</t>
  </si>
  <si>
    <t>Extracranial-intracranial (EC-IC) high flow bypass (IM)</t>
  </si>
  <si>
    <t>07.16</t>
  </si>
  <si>
    <t>Biopsy of thymus</t>
  </si>
  <si>
    <t>39.281</t>
  </si>
  <si>
    <t>Awake Cerebral Revascularization Surgery (IM)</t>
  </si>
  <si>
    <t>07.21</t>
  </si>
  <si>
    <t>Excision of lesion of adrenal gland</t>
  </si>
  <si>
    <t>07.22</t>
  </si>
  <si>
    <t>Unilateral adrenalectomy</t>
  </si>
  <si>
    <t>07.29</t>
  </si>
  <si>
    <t>Other partial adrenalectomy</t>
  </si>
  <si>
    <t>07.3</t>
  </si>
  <si>
    <t>Bilateral adrenalectomy</t>
  </si>
  <si>
    <t>07.41</t>
  </si>
  <si>
    <t>Incision of adrenal gland</t>
  </si>
  <si>
    <t>07.44</t>
  </si>
  <si>
    <t>Repair of adrenal gland</t>
  </si>
  <si>
    <t>07.49</t>
  </si>
  <si>
    <t>Other operations on adrenal glands, nerves, and vessels</t>
  </si>
  <si>
    <t>07.92</t>
  </si>
  <si>
    <t>Other incision of thymus</t>
  </si>
  <si>
    <t>07.94</t>
  </si>
  <si>
    <t>Transplantation of thymus</t>
  </si>
  <si>
    <t>08.01</t>
  </si>
  <si>
    <t>Incision of lid margin</t>
  </si>
  <si>
    <t>08.02</t>
  </si>
  <si>
    <t>Severing of blepharorrhaphy</t>
  </si>
  <si>
    <t>08.09</t>
  </si>
  <si>
    <t>Other incision of eyelid</t>
  </si>
  <si>
    <t>08.11</t>
  </si>
  <si>
    <t>Biopsy of eyelid</t>
  </si>
  <si>
    <t>08.19</t>
  </si>
  <si>
    <t>Other diagnostic procedures on eyelid</t>
  </si>
  <si>
    <t>08.20</t>
  </si>
  <si>
    <t>Removal of lesion of eyelid, not otherwise specified</t>
  </si>
  <si>
    <t>08.21</t>
  </si>
  <si>
    <t>Excision of chalazion</t>
  </si>
  <si>
    <t>08.22</t>
  </si>
  <si>
    <t>Excision of other minor lesion of eyelid</t>
  </si>
  <si>
    <t>08.23</t>
  </si>
  <si>
    <t>Excision of major lesion of eyelid, partial-thickness</t>
  </si>
  <si>
    <t>08.24</t>
  </si>
  <si>
    <t>Excision of major lesion of eyelid, full-thickness</t>
  </si>
  <si>
    <t>08.25</t>
  </si>
  <si>
    <t>Destruction of lesion of eyelid</t>
  </si>
  <si>
    <t>08.31</t>
  </si>
  <si>
    <t>Repair of blepharoptosis by frontalis muscle technique with suture</t>
  </si>
  <si>
    <t>08.32</t>
  </si>
  <si>
    <t>Repair of blepharoptosis by frontalis muscle technique with fascial sling</t>
  </si>
  <si>
    <t>08.33</t>
  </si>
  <si>
    <t>Repair of blepharoptosis by resection or advancement of levator muscle or aponeurosis</t>
  </si>
  <si>
    <t>08.34</t>
  </si>
  <si>
    <t>Repair of blepharoptosis by other levator muscle techniques</t>
  </si>
  <si>
    <t>08.35</t>
  </si>
  <si>
    <t>Repair of blepharoptosis by tarsal technique</t>
  </si>
  <si>
    <t>08.36</t>
  </si>
  <si>
    <t>Repair of blepharoptosis by other techniques</t>
  </si>
  <si>
    <t>08.37</t>
  </si>
  <si>
    <t>Reduction of overcorrection of ptosis</t>
  </si>
  <si>
    <t>08.38</t>
  </si>
  <si>
    <t>Correction of lid retraction</t>
  </si>
  <si>
    <t>08.41</t>
  </si>
  <si>
    <t>Repair of entropion or ectropion by thermocauterization</t>
  </si>
  <si>
    <t>08.42</t>
  </si>
  <si>
    <t>Repair of entropion or ectropion by suture technique</t>
  </si>
  <si>
    <t>08.43</t>
  </si>
  <si>
    <t>Repair of entropion or ectropion with wedge resection</t>
  </si>
  <si>
    <t>08.44</t>
  </si>
  <si>
    <t>Repair of entropion or ectropion with lid reconstruction</t>
  </si>
  <si>
    <t>08.49</t>
  </si>
  <si>
    <t>Other repair of entropion or ectropion</t>
  </si>
  <si>
    <t>08.61</t>
  </si>
  <si>
    <t>Reconstruction of eyelid with skin flap or graft</t>
  </si>
  <si>
    <t>08.62</t>
  </si>
  <si>
    <t>Reconstruction of eyelid with mucous membrane flap or graft</t>
  </si>
  <si>
    <t>08.63</t>
  </si>
  <si>
    <t>Reconstruction of eyelid with hair follicle graft</t>
  </si>
  <si>
    <t>08.64</t>
  </si>
  <si>
    <t>Reconstruction of eyelid with tarsoconjunctival flap</t>
  </si>
  <si>
    <t>08.69</t>
  </si>
  <si>
    <t>Other reconstruction of eyelid with flaps or grafts</t>
  </si>
  <si>
    <t>08.70</t>
  </si>
  <si>
    <t>Reconstruction of eyelid, not otherwise specified</t>
  </si>
  <si>
    <t>08.71</t>
  </si>
  <si>
    <t>Reconstruction of eyelid involving lid margin, partial-thickness</t>
  </si>
  <si>
    <t>08.72</t>
  </si>
  <si>
    <t>Other reconstruction of eyelid, partial-thickness</t>
  </si>
  <si>
    <t>08.73</t>
  </si>
  <si>
    <t>Reconstruction of eyelid involving lid margin, full-thickness</t>
  </si>
  <si>
    <t>08.74</t>
  </si>
  <si>
    <t>Other reconstruction of eyelid, full-thickness</t>
  </si>
  <si>
    <t>08.81</t>
  </si>
  <si>
    <t>Linear repair of laceration of eyelid or eyebrow</t>
  </si>
  <si>
    <t>08.82</t>
  </si>
  <si>
    <t>Repair of laceration involving lid margin, partial-thickness</t>
  </si>
  <si>
    <t>08.83</t>
  </si>
  <si>
    <t>Other repair of laceration of eyelid, partial-thickness</t>
  </si>
  <si>
    <t>08.84</t>
  </si>
  <si>
    <t>Repair of laceration involving lid margin, full-thickness</t>
  </si>
  <si>
    <t>08.85</t>
  </si>
  <si>
    <t>Other repair of laceration of eyelid, full-thickness</t>
  </si>
  <si>
    <t>08.86</t>
  </si>
  <si>
    <t>Lower eyelid rhytidectomy</t>
  </si>
  <si>
    <t>08.87</t>
  </si>
  <si>
    <t>Upper eyelid rhytidectomy</t>
  </si>
  <si>
    <t>08.89</t>
  </si>
  <si>
    <t>Other eyelid repair</t>
  </si>
  <si>
    <t>08.91</t>
  </si>
  <si>
    <t>Electrosurgical epilation of eyelid</t>
  </si>
  <si>
    <t>08.93</t>
  </si>
  <si>
    <t>Other epilation of eyelid</t>
  </si>
  <si>
    <t>08.99</t>
  </si>
  <si>
    <t>Other operations on eyelids</t>
  </si>
  <si>
    <t>09.0</t>
  </si>
  <si>
    <t>Incision of lacrimal gland</t>
  </si>
  <si>
    <t>09.11</t>
  </si>
  <si>
    <t>Biopsy of lacrimal gland</t>
  </si>
  <si>
    <t>09.12</t>
  </si>
  <si>
    <t>Biopsy of lacrimal sac</t>
  </si>
  <si>
    <t>09.19</t>
  </si>
  <si>
    <t>Other diagnostic procedures on lacrimal system</t>
  </si>
  <si>
    <t>09.20</t>
  </si>
  <si>
    <t>Excision of lacrimal gland, not otherwise specified</t>
  </si>
  <si>
    <t>09.21</t>
  </si>
  <si>
    <t>Excision of lesion of lacrimal gland</t>
  </si>
  <si>
    <t>09.22</t>
  </si>
  <si>
    <t>Other partial dacryoadenectomy</t>
  </si>
  <si>
    <t>09.23</t>
  </si>
  <si>
    <t>Total dacryoadenectomy</t>
  </si>
  <si>
    <t>09.3</t>
  </si>
  <si>
    <t>Other operations on lacrimal gland</t>
  </si>
  <si>
    <t>09.41</t>
  </si>
  <si>
    <t>Probing of lacrimal punctum</t>
  </si>
  <si>
    <t>09.42</t>
  </si>
  <si>
    <t>Probing of lacrimal canaliculi</t>
  </si>
  <si>
    <t>09.43</t>
  </si>
  <si>
    <t>Probing of nasolacrimal duct</t>
  </si>
  <si>
    <t>09.44</t>
  </si>
  <si>
    <t>Intubation of nasolacrimal duct</t>
  </si>
  <si>
    <t>09.49</t>
  </si>
  <si>
    <t>Other manipulation of lacrimal passage</t>
  </si>
  <si>
    <t>09.51</t>
  </si>
  <si>
    <t>Incision of lacrimal punctum</t>
  </si>
  <si>
    <t>09.52</t>
  </si>
  <si>
    <t>Incision of lacrimal canaliculi</t>
  </si>
  <si>
    <t>09.53</t>
  </si>
  <si>
    <t>Incision of lacrimal sac</t>
  </si>
  <si>
    <t>09.59</t>
  </si>
  <si>
    <t>Other incision of lacrimal passages</t>
  </si>
  <si>
    <t>09.6</t>
  </si>
  <si>
    <t>Excision of lacrimal sac and passage</t>
  </si>
  <si>
    <t>09.71</t>
  </si>
  <si>
    <t>Correction of everted punctum</t>
  </si>
  <si>
    <t>09.72</t>
  </si>
  <si>
    <t>Other repair of punctum</t>
  </si>
  <si>
    <t>09.73</t>
  </si>
  <si>
    <t>Repair of canaliculus</t>
  </si>
  <si>
    <t>09.81</t>
  </si>
  <si>
    <t>Dacryocystorhinostomy [DCR]</t>
  </si>
  <si>
    <t>09.82</t>
  </si>
  <si>
    <t>Conjunctivocystorhinostomy</t>
  </si>
  <si>
    <t>09.83</t>
  </si>
  <si>
    <t>Conjunctivorhinostomy with insertion of tube or stent</t>
  </si>
  <si>
    <t>09.91</t>
  </si>
  <si>
    <t>Obliteration of lacrimal punctum</t>
  </si>
  <si>
    <t>09.99</t>
  </si>
  <si>
    <t>Other operations on lacrimal system</t>
  </si>
  <si>
    <t>10</t>
  </si>
  <si>
    <t>Operations on conjunctiva</t>
  </si>
  <si>
    <t>10.0</t>
  </si>
  <si>
    <t>Removal of embedded foreign body from conjunctiva by incision</t>
  </si>
  <si>
    <t>10.1</t>
  </si>
  <si>
    <t>Other incision of conjunctiva</t>
  </si>
  <si>
    <t>10.21</t>
  </si>
  <si>
    <t>Biopsy of conjunctiva</t>
  </si>
  <si>
    <t>10.29</t>
  </si>
  <si>
    <t>Other diagnostic procedures on conjunctiva</t>
  </si>
  <si>
    <t>10.31</t>
  </si>
  <si>
    <t>Excision of lesion or tissue of conjunctiva</t>
  </si>
  <si>
    <t>10.32</t>
  </si>
  <si>
    <t>Destruction of lesion of conjunctiva</t>
  </si>
  <si>
    <t>10.33</t>
  </si>
  <si>
    <t>Other destructive procedures on conjunctiva</t>
  </si>
  <si>
    <t>10.41</t>
  </si>
  <si>
    <t>Repair of symblepharon with free graft</t>
  </si>
  <si>
    <t>10.42</t>
  </si>
  <si>
    <t>Reconstruction of conjunctival cul-de-sac with free graft</t>
  </si>
  <si>
    <t>10.43</t>
  </si>
  <si>
    <t>Other reconstruction of conjunctival cul-de-sac</t>
  </si>
  <si>
    <t>10.44</t>
  </si>
  <si>
    <t>Other free graft to conjunctiva</t>
  </si>
  <si>
    <t>10.49</t>
  </si>
  <si>
    <t>Other conjunctivoplasty</t>
  </si>
  <si>
    <t>10.5</t>
  </si>
  <si>
    <t>Lysis of adhesions of conjunctiva and eyelid</t>
  </si>
  <si>
    <t>10.6</t>
  </si>
  <si>
    <t>Repair of laceration of conjunctiva</t>
  </si>
  <si>
    <t>10.91</t>
  </si>
  <si>
    <t>Subconjunctival injection</t>
  </si>
  <si>
    <t>10.99</t>
  </si>
  <si>
    <t>Other operations on conjunctiva</t>
  </si>
  <si>
    <t>11</t>
  </si>
  <si>
    <t>Operations on cornea</t>
  </si>
  <si>
    <t>11.0</t>
  </si>
  <si>
    <t>Magnetic removal of embedded foreign body from cornea</t>
  </si>
  <si>
    <t>11.1</t>
  </si>
  <si>
    <t>Incision of cornea</t>
  </si>
  <si>
    <t>11.21</t>
  </si>
  <si>
    <t>Scraping of cornea for smear or culture</t>
  </si>
  <si>
    <t>11.22</t>
  </si>
  <si>
    <t>Biopsy of cornea</t>
  </si>
  <si>
    <t>11.29</t>
  </si>
  <si>
    <t>Other diagnostic procedures on cornea</t>
  </si>
  <si>
    <t>11.31</t>
  </si>
  <si>
    <t>Transposition of pterygium</t>
  </si>
  <si>
    <t>11.32</t>
  </si>
  <si>
    <t>Excision of pterygium with corneal graft</t>
  </si>
  <si>
    <t>11.39</t>
  </si>
  <si>
    <t>Other excision of pterygium</t>
  </si>
  <si>
    <t>11.41</t>
  </si>
  <si>
    <t>Mechanical removal of corneal epithelium</t>
  </si>
  <si>
    <t>11.42</t>
  </si>
  <si>
    <t>Thermocauterization of corneal lesion</t>
  </si>
  <si>
    <t>11.43</t>
  </si>
  <si>
    <t>Cryotherapy of corneal lesion</t>
  </si>
  <si>
    <t>11.49</t>
  </si>
  <si>
    <t>Other removal or destruction of corneal lesion</t>
  </si>
  <si>
    <t>11.51</t>
  </si>
  <si>
    <t>Suture of corneal laceration</t>
  </si>
  <si>
    <t>11.52</t>
  </si>
  <si>
    <t>Repair of postoperative wound dehiscence of cornea</t>
  </si>
  <si>
    <t>11.53</t>
  </si>
  <si>
    <t>Repair of corneal laceration or wound with conjunctival flap</t>
  </si>
  <si>
    <t>11.59</t>
  </si>
  <si>
    <t>Other repair of cornea</t>
  </si>
  <si>
    <t>11.6</t>
  </si>
  <si>
    <t>Corneal transplant</t>
  </si>
  <si>
    <t>11.60</t>
  </si>
  <si>
    <t>Corneal transplant, not otherwise specified</t>
  </si>
  <si>
    <t>11.61</t>
  </si>
  <si>
    <t>Lamellar keratoplasty with autograft</t>
  </si>
  <si>
    <t>11.62</t>
  </si>
  <si>
    <t>Other lamellar keratoplasty</t>
  </si>
  <si>
    <t>11.63</t>
  </si>
  <si>
    <t>Penetrating keratoplasty with autograft</t>
  </si>
  <si>
    <t>11.64</t>
  </si>
  <si>
    <t>Other penetrating keratoplasty</t>
  </si>
  <si>
    <t>11.69</t>
  </si>
  <si>
    <t>Other corneal transplant</t>
  </si>
  <si>
    <t>11.71</t>
  </si>
  <si>
    <t>Keratomileusis</t>
  </si>
  <si>
    <t>11.72</t>
  </si>
  <si>
    <t>Keratophakia</t>
  </si>
  <si>
    <t>11.73</t>
  </si>
  <si>
    <t>Keratoprosthesis</t>
  </si>
  <si>
    <t>11.74</t>
  </si>
  <si>
    <t>Thermokeratoplasty</t>
  </si>
  <si>
    <t>11.75</t>
  </si>
  <si>
    <t>Radial keratotomy</t>
  </si>
  <si>
    <t>11.79</t>
  </si>
  <si>
    <t>Other reconstructive and refractive surgery on cornea</t>
  </si>
  <si>
    <t>11.91</t>
  </si>
  <si>
    <t>Tattooing of cornea</t>
  </si>
  <si>
    <t>11.92</t>
  </si>
  <si>
    <t>Removal of artificial implant from cornea</t>
  </si>
  <si>
    <t>11.99</t>
  </si>
  <si>
    <t>Other operations on cornea</t>
  </si>
  <si>
    <t>12</t>
  </si>
  <si>
    <t>Operations on iris, ciliary body, sclera, and anterior chamber</t>
  </si>
  <si>
    <t>12.00</t>
  </si>
  <si>
    <t>Removal of intraocular foreign body from anterior segment of eye, not otherwise specified</t>
  </si>
  <si>
    <t>12.01</t>
  </si>
  <si>
    <t>Removal of intraocular foreign body from anterior segment of eye with use of magnet</t>
  </si>
  <si>
    <t>12.02</t>
  </si>
  <si>
    <t>Removal of intraocular foreign body from anterior segment of eye without use of magnet</t>
  </si>
  <si>
    <t>12.11</t>
  </si>
  <si>
    <t>Iridotomy with transfixion</t>
  </si>
  <si>
    <t>12.12</t>
  </si>
  <si>
    <t>Other iridotomy</t>
  </si>
  <si>
    <t>12.13</t>
  </si>
  <si>
    <t>Excision of prolapsed iris</t>
  </si>
  <si>
    <t>12.14</t>
  </si>
  <si>
    <t>Other iridectomy</t>
  </si>
  <si>
    <t>12.21</t>
  </si>
  <si>
    <t>Diagnostic aspiration of anterior chamber of eye</t>
  </si>
  <si>
    <t>12.22</t>
  </si>
  <si>
    <t>Biopsy of iris</t>
  </si>
  <si>
    <t>12.29</t>
  </si>
  <si>
    <t>Other diagnostic procedures on iris, ciliary body, sclera, and anterior chamber</t>
  </si>
  <si>
    <t>12.31</t>
  </si>
  <si>
    <t>Lysis of goniosynechiae</t>
  </si>
  <si>
    <t>12.32</t>
  </si>
  <si>
    <t>Lysis of other anterior synechiae</t>
  </si>
  <si>
    <t>12.33</t>
  </si>
  <si>
    <t>Lysis of posterior synechiae</t>
  </si>
  <si>
    <t>12.35</t>
  </si>
  <si>
    <t>Coreoplasty</t>
  </si>
  <si>
    <t>12.39</t>
  </si>
  <si>
    <t>Other iridoplasty</t>
  </si>
  <si>
    <t>12.4</t>
  </si>
  <si>
    <t>Excision or destruction of lesion of iris and ciliary body</t>
  </si>
  <si>
    <t>12.40</t>
  </si>
  <si>
    <t>Removal of lesion of anterior segment of eye, not otherwise specified</t>
  </si>
  <si>
    <t>12.41</t>
  </si>
  <si>
    <t>Destruction of lesion of iris, nonexcisional</t>
  </si>
  <si>
    <t>12.42</t>
  </si>
  <si>
    <t>Excision of lesion of iris</t>
  </si>
  <si>
    <t>12.44</t>
  </si>
  <si>
    <t>Excision of lesion of ciliary body</t>
  </si>
  <si>
    <t>12.51</t>
  </si>
  <si>
    <t>Goniopuncture without goniotomy</t>
  </si>
  <si>
    <t>12.52</t>
  </si>
  <si>
    <t>Goniotomy without goniopuncture</t>
  </si>
  <si>
    <t>12.53</t>
  </si>
  <si>
    <t>Goniotomy with goniopuncture</t>
  </si>
  <si>
    <t>12.54</t>
  </si>
  <si>
    <t>Trabeculotomy ab externo</t>
  </si>
  <si>
    <t>12.55</t>
  </si>
  <si>
    <t>Cyclodialysis</t>
  </si>
  <si>
    <t>12.59</t>
  </si>
  <si>
    <t>Other facilitation of intraocular circulation</t>
  </si>
  <si>
    <t>12.61</t>
  </si>
  <si>
    <t>Trephination of sclera with iridectomy</t>
  </si>
  <si>
    <t>12.62</t>
  </si>
  <si>
    <t>Thermocauterization of sclera with iridectomy</t>
  </si>
  <si>
    <t>12.63</t>
  </si>
  <si>
    <t>Iridencleisis and iridotasis</t>
  </si>
  <si>
    <t>12.64</t>
  </si>
  <si>
    <t>Trabeculectomy ab externo</t>
  </si>
  <si>
    <t>12.65</t>
  </si>
  <si>
    <t>Other scleral fistulization with iridectomy</t>
  </si>
  <si>
    <t>12.66</t>
  </si>
  <si>
    <t>Postoperative revision of scleral fistulization procedure</t>
  </si>
  <si>
    <t>12.69</t>
  </si>
  <si>
    <t>Other scleral fistulizing procedure</t>
  </si>
  <si>
    <t>12.71</t>
  </si>
  <si>
    <t>Cyclodiathermy</t>
  </si>
  <si>
    <t>12.72</t>
  </si>
  <si>
    <t>Cyclocryotherapy</t>
  </si>
  <si>
    <t>12.73</t>
  </si>
  <si>
    <t>Cyclophotocoagulation</t>
  </si>
  <si>
    <t>12.74</t>
  </si>
  <si>
    <t>Diminution of ciliary body, not otherwise specified</t>
  </si>
  <si>
    <t>12.79</t>
  </si>
  <si>
    <t>Other glaucoma procedures</t>
  </si>
  <si>
    <t>12.81</t>
  </si>
  <si>
    <t>Suture of laceration of sclera</t>
  </si>
  <si>
    <t>12.82</t>
  </si>
  <si>
    <t>Repair of scleral fistula</t>
  </si>
  <si>
    <t>12.83</t>
  </si>
  <si>
    <t>Revision of operative wound of anterior segment, not elsewhere classified</t>
  </si>
  <si>
    <t>12.84</t>
  </si>
  <si>
    <t>Excision or destruction of lesion of sclera</t>
  </si>
  <si>
    <t>12.85</t>
  </si>
  <si>
    <t>Repair of scleral staphyloma with graft</t>
  </si>
  <si>
    <t>12.86</t>
  </si>
  <si>
    <t>Other repair of scleral staphyloma</t>
  </si>
  <si>
    <t>12.87</t>
  </si>
  <si>
    <t>Scleral reinforcement with graft</t>
  </si>
  <si>
    <t>12.88</t>
  </si>
  <si>
    <t>Other scleral reinforcement</t>
  </si>
  <si>
    <t>12.89</t>
  </si>
  <si>
    <t>Other operations on sclera</t>
  </si>
  <si>
    <t>12.91</t>
  </si>
  <si>
    <t>Therapeutic evacuation of anterior chamber</t>
  </si>
  <si>
    <t>12.92</t>
  </si>
  <si>
    <t>Injection into anterior chamber</t>
  </si>
  <si>
    <t>12.93</t>
  </si>
  <si>
    <t>Removal or destruction of epithelial downgrowth from anterior chamber</t>
  </si>
  <si>
    <t>12.97</t>
  </si>
  <si>
    <t>Other operations on iris</t>
  </si>
  <si>
    <t>12.98</t>
  </si>
  <si>
    <t>Other operations on ciliary body</t>
  </si>
  <si>
    <t>12.99</t>
  </si>
  <si>
    <t>Other operations on anterior chamber</t>
  </si>
  <si>
    <t>13</t>
  </si>
  <si>
    <t>Operations on lens</t>
  </si>
  <si>
    <t>13.00</t>
  </si>
  <si>
    <t>Removal of foreign body from lens, not otherwise specified</t>
  </si>
  <si>
    <t>13.01</t>
  </si>
  <si>
    <t>Removal of foreign body from lens with use of magnet</t>
  </si>
  <si>
    <t>13.02</t>
  </si>
  <si>
    <t>Removal of foreign body from lens without use of magnet</t>
  </si>
  <si>
    <t>13.11</t>
  </si>
  <si>
    <t>Intracapsular extraction of lens by temporal inferior route</t>
  </si>
  <si>
    <t>13.19</t>
  </si>
  <si>
    <t>Other intracapsular extraction of lens</t>
  </si>
  <si>
    <t>13.2</t>
  </si>
  <si>
    <t>Extracapsular extraction of lens by linear extraction technique</t>
  </si>
  <si>
    <t>13.3</t>
  </si>
  <si>
    <t>Extracapsular extraction of lens by simple aspiration (and irrigation) technique</t>
  </si>
  <si>
    <t>13.41</t>
  </si>
  <si>
    <t>Phacoemulsification and aspiration of cataract</t>
  </si>
  <si>
    <t>13.42</t>
  </si>
  <si>
    <t>Mechanical phacofragmentation and aspiration of cataract by posterior route</t>
  </si>
  <si>
    <t>13.43</t>
  </si>
  <si>
    <t>Mechanical phacofragmentation and other aspiration of cataract</t>
  </si>
  <si>
    <t>13.51</t>
  </si>
  <si>
    <t>Extracapsular extraction of lens by temporal inferior route</t>
  </si>
  <si>
    <t>13.59</t>
  </si>
  <si>
    <t>Other extracapsular extraction of lens</t>
  </si>
  <si>
    <t>13.64</t>
  </si>
  <si>
    <t>Discission of secondary membrane [after cataract]</t>
  </si>
  <si>
    <t>13.65</t>
  </si>
  <si>
    <t>Excision of secondary membrane [after cataract]</t>
  </si>
  <si>
    <t>13.66</t>
  </si>
  <si>
    <t>Mechanical fragmentation of secondary membrane [after cataract]</t>
  </si>
  <si>
    <t>13.69</t>
  </si>
  <si>
    <t>Other cataract extraction</t>
  </si>
  <si>
    <t>13.7</t>
  </si>
  <si>
    <t>Insertion of prosthetic lens (pseudophakos)</t>
  </si>
  <si>
    <t>13.70</t>
  </si>
  <si>
    <t>Insertion of pseudophakos, not otherwise specified</t>
  </si>
  <si>
    <t>13.71</t>
  </si>
  <si>
    <t>Insertion of intraocular lens prosthesis at time of cataract extraction, one-stage</t>
  </si>
  <si>
    <t>13.72</t>
  </si>
  <si>
    <t>Secondary insertion of intraocular lens prosthesis</t>
  </si>
  <si>
    <t>13.8</t>
  </si>
  <si>
    <t>Removal of implanted lens</t>
  </si>
  <si>
    <t>13.9</t>
  </si>
  <si>
    <t>Other operations on lens</t>
  </si>
  <si>
    <t>13.90</t>
  </si>
  <si>
    <t>Operation on lens, Not Elsewhere Classified</t>
  </si>
  <si>
    <t>13.91</t>
  </si>
  <si>
    <t>Implantation of intraocular telescope prosthesis</t>
  </si>
  <si>
    <t>14</t>
  </si>
  <si>
    <t>Operations on retina, choroid, vitreous, and posterior chamber</t>
  </si>
  <si>
    <t>14.00</t>
  </si>
  <si>
    <t>Removal of foreign body from posterior segment of eye, not otherwise specified</t>
  </si>
  <si>
    <t>14.01</t>
  </si>
  <si>
    <t>Removal of foreign body from posterior segment of eye with use of magnet</t>
  </si>
  <si>
    <t>14.02</t>
  </si>
  <si>
    <t>Removal of foreign body from posterior segment of eye without use of magnet</t>
  </si>
  <si>
    <t>14.11</t>
  </si>
  <si>
    <t>Diagnostic aspiration of vitreous</t>
  </si>
  <si>
    <t>14.19</t>
  </si>
  <si>
    <t>Other diagnostic procedures on retina, choroid, vitreous, and posterior chamber</t>
  </si>
  <si>
    <t>14.21</t>
  </si>
  <si>
    <t>Destruction of chorioretinal lesion by diathermy</t>
  </si>
  <si>
    <t>14.22</t>
  </si>
  <si>
    <t>Destruction of chorioretinal lesion by cryotherapy</t>
  </si>
  <si>
    <t>14.23</t>
  </si>
  <si>
    <t>Destruction of chorioretinal lesion by xenon arc photocoagulation</t>
  </si>
  <si>
    <t>14.24</t>
  </si>
  <si>
    <t>Destruction of chorioretinal lesion by laser photocoagulation</t>
  </si>
  <si>
    <t>14.25</t>
  </si>
  <si>
    <t>Destruction of chorioretinal lesion by photocoagulation of unspecified type</t>
  </si>
  <si>
    <t>14.26</t>
  </si>
  <si>
    <t>Destruction of chorioretinal lesion by radiation therapy</t>
  </si>
  <si>
    <t>14.27</t>
  </si>
  <si>
    <t>Destruction of chorioretinal lesion by implantation of radiation source</t>
  </si>
  <si>
    <t>14.29</t>
  </si>
  <si>
    <t>Other destruction of chorioretinal lesion</t>
  </si>
  <si>
    <t>14.31</t>
  </si>
  <si>
    <t>Repair of retinal tear by diathermy</t>
  </si>
  <si>
    <t>14.32</t>
  </si>
  <si>
    <t>Repair of retinal tear by cryotherapy</t>
  </si>
  <si>
    <t>14.33</t>
  </si>
  <si>
    <t>Repair of retinal tear by xenon arc photocoagulation</t>
  </si>
  <si>
    <t>14.34</t>
  </si>
  <si>
    <t>Repair of retinal tear by laser photocoagulation</t>
  </si>
  <si>
    <t>14.35</t>
  </si>
  <si>
    <t>Repair of retinal tear by photocoagulation of unspecified type</t>
  </si>
  <si>
    <t>14.39</t>
  </si>
  <si>
    <t>Other repair of retinal tear</t>
  </si>
  <si>
    <t>14.41</t>
  </si>
  <si>
    <t>Scleral buckling with implant</t>
  </si>
  <si>
    <t>14.49</t>
  </si>
  <si>
    <t>Other scleral buckling</t>
  </si>
  <si>
    <t>14.51</t>
  </si>
  <si>
    <t>Repair of retinal detachment with diathermy</t>
  </si>
  <si>
    <t>14.52</t>
  </si>
  <si>
    <t>Repair of retinal detachment with cryotherapy</t>
  </si>
  <si>
    <t>14.53</t>
  </si>
  <si>
    <t>Repair of retinal detachment with xenon arc photocoagulation</t>
  </si>
  <si>
    <t>14.54</t>
  </si>
  <si>
    <t>Repair of retinal detachment with laser photocoagulation</t>
  </si>
  <si>
    <t>14.55</t>
  </si>
  <si>
    <t>Repair of retinal detachment with photocoagulation of unspecified type</t>
  </si>
  <si>
    <t>14.59</t>
  </si>
  <si>
    <t>Other repair of retinal detachment</t>
  </si>
  <si>
    <t>14.6</t>
  </si>
  <si>
    <t>Removal of surgically implanted material from posterior segment of eye</t>
  </si>
  <si>
    <t>14.71</t>
  </si>
  <si>
    <t>Removal of vitreous, anterior approach</t>
  </si>
  <si>
    <t>14.72</t>
  </si>
  <si>
    <t>Other removal of vitreous</t>
  </si>
  <si>
    <t>14.73</t>
  </si>
  <si>
    <t>Mechanical vitrectomy by anterior approach</t>
  </si>
  <si>
    <t>14.74</t>
  </si>
  <si>
    <t>Other mechanical vitrectomy</t>
  </si>
  <si>
    <t>14.75</t>
  </si>
  <si>
    <t>Injection of vitreous substitute</t>
  </si>
  <si>
    <t>14.79</t>
  </si>
  <si>
    <t>Other operations on vitreous</t>
  </si>
  <si>
    <t>14.9</t>
  </si>
  <si>
    <t>Other operations on retina, choroid, and posterior chamber</t>
  </si>
  <si>
    <t>15.01</t>
  </si>
  <si>
    <t>Biopsy of extraocular muscle or tendon</t>
  </si>
  <si>
    <t>15.09</t>
  </si>
  <si>
    <t>Other diagnostic procedures on extraocular muscles and tendons</t>
  </si>
  <si>
    <t>15.11</t>
  </si>
  <si>
    <t>Recession of one extraocular muscle</t>
  </si>
  <si>
    <t>15.12</t>
  </si>
  <si>
    <t>Advancement of one extraocular muscle</t>
  </si>
  <si>
    <t>15.13</t>
  </si>
  <si>
    <t>Resection of one extraocular muscle</t>
  </si>
  <si>
    <t>15.19</t>
  </si>
  <si>
    <t>Other operations on one extraocular muscle involving temporary detachment from globe</t>
  </si>
  <si>
    <t>15.21</t>
  </si>
  <si>
    <t>Lengthening procedure on one extraocular muscle</t>
  </si>
  <si>
    <t>15.22</t>
  </si>
  <si>
    <t>Shortening procedure on one extraocular muscle</t>
  </si>
  <si>
    <t>15.29</t>
  </si>
  <si>
    <t>Other operations on one extraocular muscle</t>
  </si>
  <si>
    <t>15.3</t>
  </si>
  <si>
    <t>Operations on two or more extraocular muscles involving temporary detachment from globe, one or both eyes</t>
  </si>
  <si>
    <t>15.4</t>
  </si>
  <si>
    <t>Other operations on two or more extraocular muscles, one or both eyes</t>
  </si>
  <si>
    <t>15.5</t>
  </si>
  <si>
    <t>Transposition of extraocular muscles</t>
  </si>
  <si>
    <t>15.6</t>
  </si>
  <si>
    <t>Revision of extraocular muscle surgery</t>
  </si>
  <si>
    <t>15.7</t>
  </si>
  <si>
    <t>Repair of injury of extraocular muscle</t>
  </si>
  <si>
    <t>15.9</t>
  </si>
  <si>
    <t>Other operations on extraocular muscles and tendons</t>
  </si>
  <si>
    <t>16.01</t>
  </si>
  <si>
    <t>Orbitotomy with bone flap</t>
  </si>
  <si>
    <t>16.02</t>
  </si>
  <si>
    <t>Orbitotomy with insertion of orbital implant</t>
  </si>
  <si>
    <t>16.09</t>
  </si>
  <si>
    <t>Other orbitotomy</t>
  </si>
  <si>
    <t>16.1</t>
  </si>
  <si>
    <t>Removal of penetrating foreign body from eye, not otherwise specified</t>
  </si>
  <si>
    <t>16.21</t>
  </si>
  <si>
    <t>Ophthalmoscopy</t>
  </si>
  <si>
    <t>16.22</t>
  </si>
  <si>
    <t>Diagnostic aspiration of orbit</t>
  </si>
  <si>
    <t>16.23</t>
  </si>
  <si>
    <t>Biopsy of eyeball and orbit</t>
  </si>
  <si>
    <t>16.29</t>
  </si>
  <si>
    <t>Other diagnostic procedures on orbit and eyeball</t>
  </si>
  <si>
    <t>16.31</t>
  </si>
  <si>
    <t>Removal of ocular contents with synchronous implant into scleral shell</t>
  </si>
  <si>
    <t>16.39</t>
  </si>
  <si>
    <t>Other evisceration of eyeball</t>
  </si>
  <si>
    <t>16.41</t>
  </si>
  <si>
    <t>Enucleation of eyeball with synchronous implant into Tenon's capsule with attachment of muscles</t>
  </si>
  <si>
    <t>16.42</t>
  </si>
  <si>
    <t>Enucleation of eyeball with other synchronous implant</t>
  </si>
  <si>
    <t>16.49</t>
  </si>
  <si>
    <t>Other enucleation of eyeball</t>
  </si>
  <si>
    <t>16.51</t>
  </si>
  <si>
    <t>Exenteration of orbit with removal of adjacent structures</t>
  </si>
  <si>
    <t>16.52</t>
  </si>
  <si>
    <t>Exenteration of orbit with therapeutic removal of orbital bone</t>
  </si>
  <si>
    <t>16.59</t>
  </si>
  <si>
    <t>Other exenteration of orbit</t>
  </si>
  <si>
    <t>16.61</t>
  </si>
  <si>
    <t>Secondary insertion of ocular implant</t>
  </si>
  <si>
    <t>16.62</t>
  </si>
  <si>
    <t>Revision and reinsertion of ocular implant</t>
  </si>
  <si>
    <t>16.63</t>
  </si>
  <si>
    <t>Revision of enucleation socket with graft</t>
  </si>
  <si>
    <t>16.64</t>
  </si>
  <si>
    <t>Other revision of enucleation socket</t>
  </si>
  <si>
    <t>16.65</t>
  </si>
  <si>
    <t>Secondary graft to exenteration cavity</t>
  </si>
  <si>
    <t>16.66</t>
  </si>
  <si>
    <t>Other revision of exenteration cavity</t>
  </si>
  <si>
    <t>16.69</t>
  </si>
  <si>
    <t>Other secondary procedures after removal of eyeball</t>
  </si>
  <si>
    <t>16.71</t>
  </si>
  <si>
    <t>Removal of ocular implant</t>
  </si>
  <si>
    <t>16.72</t>
  </si>
  <si>
    <t>Removal of orbital implant</t>
  </si>
  <si>
    <t>16.81</t>
  </si>
  <si>
    <t>Repair of wound of orbit</t>
  </si>
  <si>
    <t>16.82</t>
  </si>
  <si>
    <t>Repair of rupture of eyeball</t>
  </si>
  <si>
    <t>16.89</t>
  </si>
  <si>
    <t>Other repair of injury of eyeball or orbit</t>
  </si>
  <si>
    <t>16.91</t>
  </si>
  <si>
    <t>Retrobulbar injection of therapeutic agent</t>
  </si>
  <si>
    <t>16.92</t>
  </si>
  <si>
    <t>Excision of lesion of orbit</t>
  </si>
  <si>
    <t>16.93</t>
  </si>
  <si>
    <t>Excision of lesion of eye, unspecified structure</t>
  </si>
  <si>
    <t>16.98</t>
  </si>
  <si>
    <t>Other operations on orbit</t>
  </si>
  <si>
    <t>16.99</t>
  </si>
  <si>
    <t>Other operations on eyeball</t>
  </si>
  <si>
    <t>17.11</t>
  </si>
  <si>
    <t>Laparoscopic repair of direct inguinal hernia with graft or prosthesis</t>
  </si>
  <si>
    <t>17.12</t>
  </si>
  <si>
    <t>Laparoscopic repair of indirect inguinal hernia with graft or prosthesis</t>
  </si>
  <si>
    <t>17.13</t>
  </si>
  <si>
    <t>Laparoscopic repair of inguinal hernia with graft or prosthesis, not otherwise specified</t>
  </si>
  <si>
    <t>17.21</t>
  </si>
  <si>
    <t>Laparoscopic bilateral repair of direct inguinal hernia with graft or prosthesis</t>
  </si>
  <si>
    <t>17.22</t>
  </si>
  <si>
    <t>Laparoscopic bilateral repair of indirect inguinal hernia with graft or prosthesis</t>
  </si>
  <si>
    <t>17.23</t>
  </si>
  <si>
    <t>Laparoscopic bilateral repair of inguinal hernia, one direct and one indirect, with graft or prosthesis</t>
  </si>
  <si>
    <t>17.24</t>
  </si>
  <si>
    <t>Laparoscopic bilateral repair of inguinal hernia with graft or prosthesis, not otherwise specified</t>
  </si>
  <si>
    <t>17.31</t>
  </si>
  <si>
    <t>Laparoscopic multiple segmental resection of large intestine</t>
  </si>
  <si>
    <t>17.32</t>
  </si>
  <si>
    <t>Laparoscopic cecectomy</t>
  </si>
  <si>
    <t>17.33</t>
  </si>
  <si>
    <t>Laparoscopic right hemicolectomy</t>
  </si>
  <si>
    <t>17.34</t>
  </si>
  <si>
    <t>Laparoscopic resection of transverse colon</t>
  </si>
  <si>
    <t>17.35</t>
  </si>
  <si>
    <t>Laparoscopic left hemicolectomy</t>
  </si>
  <si>
    <t>17.36</t>
  </si>
  <si>
    <t>Laparoscopic sigmoidectomy</t>
  </si>
  <si>
    <t>17.39</t>
  </si>
  <si>
    <t>Other laparoscopic partial excision of large intestine</t>
  </si>
  <si>
    <t>17.41</t>
  </si>
  <si>
    <t>Open robotic assisted procedure</t>
  </si>
  <si>
    <t>17.42</t>
  </si>
  <si>
    <t>Laparoscopic robotic assisted procedure</t>
  </si>
  <si>
    <t>17.43</t>
  </si>
  <si>
    <t>Percutaneous robotic assisted procedure</t>
  </si>
  <si>
    <t>17.44</t>
  </si>
  <si>
    <t>Endoscopic robotic assisted procedure</t>
  </si>
  <si>
    <t>17.45</t>
  </si>
  <si>
    <t>Thoracoscopic robotic assisted procedure</t>
  </si>
  <si>
    <t>17.49</t>
  </si>
  <si>
    <t>Other and unspecified robotic assisted procedure</t>
  </si>
  <si>
    <t>17.63</t>
  </si>
  <si>
    <t>Laser interstitial thermal therapy [LITT] of lesion or tissue of liver under guidance</t>
  </si>
  <si>
    <t>17.69</t>
  </si>
  <si>
    <t>Laser interstitial thermal therapy [LITT] of lesion or tissue of other and unspecified site under guidance</t>
  </si>
  <si>
    <t>17.7</t>
  </si>
  <si>
    <t>Intravenous infusion</t>
  </si>
  <si>
    <t>17.70</t>
  </si>
  <si>
    <t>Intravenous infusion of clofarabine</t>
  </si>
  <si>
    <t>17.71</t>
  </si>
  <si>
    <t>Non-coronary intra-operative fluorescence vascular angiography [IFVA]</t>
  </si>
  <si>
    <t>18.01</t>
  </si>
  <si>
    <t>Piercing of ear lobe</t>
  </si>
  <si>
    <t>18.02</t>
  </si>
  <si>
    <t>Incision of external auditory canal</t>
  </si>
  <si>
    <t>18.09</t>
  </si>
  <si>
    <t>Other incision of external ear</t>
  </si>
  <si>
    <t>18.11</t>
  </si>
  <si>
    <t>Otoscopy</t>
  </si>
  <si>
    <t>18.12</t>
  </si>
  <si>
    <t>Biopsy of external ear</t>
  </si>
  <si>
    <t>18.19</t>
  </si>
  <si>
    <t>Other diagnostic procedures on external ear</t>
  </si>
  <si>
    <t>18.21</t>
  </si>
  <si>
    <t>Excision of preauricular sinus</t>
  </si>
  <si>
    <t>18.29</t>
  </si>
  <si>
    <t>Excision or destruction of other lesion of external ear</t>
  </si>
  <si>
    <t>18.31</t>
  </si>
  <si>
    <t>Radical excision of lesion of external ear</t>
  </si>
  <si>
    <t>18.39</t>
  </si>
  <si>
    <t>Other excision of external ear</t>
  </si>
  <si>
    <t>18.4</t>
  </si>
  <si>
    <t>Suture of laceration of external ear</t>
  </si>
  <si>
    <t>18.5</t>
  </si>
  <si>
    <t>Surgical correction of prominent ear</t>
  </si>
  <si>
    <t>18.6</t>
  </si>
  <si>
    <t>Reconstruction of external auditory canal</t>
  </si>
  <si>
    <t>18.71</t>
  </si>
  <si>
    <t>Construction of auricle of ear</t>
  </si>
  <si>
    <t>18.72</t>
  </si>
  <si>
    <t>Reattachment of amputated ear</t>
  </si>
  <si>
    <t>18.79</t>
  </si>
  <si>
    <t>Other plastic repair of external ear</t>
  </si>
  <si>
    <t>18.9</t>
  </si>
  <si>
    <t>Other operations on external ear</t>
  </si>
  <si>
    <t>19</t>
  </si>
  <si>
    <t>Reconstructive operations on middle ear</t>
  </si>
  <si>
    <t>19.0</t>
  </si>
  <si>
    <t>Stapes mobilization</t>
  </si>
  <si>
    <t>80.511</t>
  </si>
  <si>
    <t>19.11</t>
  </si>
  <si>
    <t>Stapedectomy with incus replacement</t>
  </si>
  <si>
    <t>19.19</t>
  </si>
  <si>
    <t>Other stapedectomy</t>
  </si>
  <si>
    <t>19.29</t>
  </si>
  <si>
    <t>Other revision of stapedectomy</t>
  </si>
  <si>
    <t>19.3</t>
  </si>
  <si>
    <t>Other operations on ossicular chain</t>
  </si>
  <si>
    <t>19.4</t>
  </si>
  <si>
    <t>Myringoplasty</t>
  </si>
  <si>
    <t>19.52</t>
  </si>
  <si>
    <t>Type ii tympanoplasty</t>
  </si>
  <si>
    <t>19.53</t>
  </si>
  <si>
    <t>Type iii tympanoplasty</t>
  </si>
  <si>
    <t>19.54</t>
  </si>
  <si>
    <t>Type iv tympanoplasty</t>
  </si>
  <si>
    <t>19.55</t>
  </si>
  <si>
    <t>Type v tympanoplasty</t>
  </si>
  <si>
    <t>19.6</t>
  </si>
  <si>
    <t>Revision of tympanoplasty</t>
  </si>
  <si>
    <t>19.9</t>
  </si>
  <si>
    <t>Other repair of middle ear</t>
  </si>
  <si>
    <t>20.01</t>
  </si>
  <si>
    <t>Myringotomy with insertion of tube</t>
  </si>
  <si>
    <t>20.09</t>
  </si>
  <si>
    <t>Other myringotomy</t>
  </si>
  <si>
    <t>20.1</t>
  </si>
  <si>
    <t>Removal of tympanostomy tube</t>
  </si>
  <si>
    <t>20.21</t>
  </si>
  <si>
    <t>Incision of mastoid</t>
  </si>
  <si>
    <t>20.22</t>
  </si>
  <si>
    <t>Incision of petrous pyramid air cells</t>
  </si>
  <si>
    <t>20.23</t>
  </si>
  <si>
    <t>Incision of middle ear</t>
  </si>
  <si>
    <t>20.31</t>
  </si>
  <si>
    <t>Electrocochleography</t>
  </si>
  <si>
    <t>20.32</t>
  </si>
  <si>
    <t>Biopsy of middle and inner ear</t>
  </si>
  <si>
    <t>20.39</t>
  </si>
  <si>
    <t>Other diagnostic procedures on middle and inner ear</t>
  </si>
  <si>
    <t>20.41</t>
  </si>
  <si>
    <t>Simple mastoidectomy</t>
  </si>
  <si>
    <t>20.42</t>
  </si>
  <si>
    <t>Radical mastoidectomy</t>
  </si>
  <si>
    <t>20.49</t>
  </si>
  <si>
    <t>Other mastoidectomy</t>
  </si>
  <si>
    <t>20.51</t>
  </si>
  <si>
    <t>Excision of lesion of middle ear</t>
  </si>
  <si>
    <t>20.59</t>
  </si>
  <si>
    <t>Other excision of middle ear</t>
  </si>
  <si>
    <t>20.61</t>
  </si>
  <si>
    <t>Fenestration of inner ear (initial)</t>
  </si>
  <si>
    <t>20.62</t>
  </si>
  <si>
    <t>Revision of fenestration of inner ear</t>
  </si>
  <si>
    <t>20.72</t>
  </si>
  <si>
    <t>Injection into inner ear</t>
  </si>
  <si>
    <t>20.79</t>
  </si>
  <si>
    <t>Other incision, excision, and destruction of inner ear</t>
  </si>
  <si>
    <t>20.8</t>
  </si>
  <si>
    <t>Operations on eustachian tube</t>
  </si>
  <si>
    <t>20.91</t>
  </si>
  <si>
    <t>Tympanosympathectomy</t>
  </si>
  <si>
    <t>20.92</t>
  </si>
  <si>
    <t>Revision of mastoidectomy</t>
  </si>
  <si>
    <t>20.93</t>
  </si>
  <si>
    <t>Repair of oval and round windows</t>
  </si>
  <si>
    <t>20.94</t>
  </si>
  <si>
    <t>Injection of tympanum</t>
  </si>
  <si>
    <t>20.96</t>
  </si>
  <si>
    <t>Implantation or replacement of cochlear prosthetic device, not otherwise specified</t>
  </si>
  <si>
    <t>20.97</t>
  </si>
  <si>
    <t>Implantation or replacement of cochlear prosthetic device, single channel</t>
  </si>
  <si>
    <t>20.98</t>
  </si>
  <si>
    <t>Implantation or replacement of cochlear prosthetic device, multiple channel</t>
  </si>
  <si>
    <t>20.99</t>
  </si>
  <si>
    <t>Other operations on middle and inner ear</t>
  </si>
  <si>
    <t>21</t>
  </si>
  <si>
    <t>Operations on nose</t>
  </si>
  <si>
    <t>21.00</t>
  </si>
  <si>
    <t>Control of epistaxis, not otherwise specified</t>
  </si>
  <si>
    <t>21.01</t>
  </si>
  <si>
    <t>Control of epistaxis by anterior nasal packing</t>
  </si>
  <si>
    <t>21.02</t>
  </si>
  <si>
    <t>Control of epistaxis by posterior (and anterior) packing</t>
  </si>
  <si>
    <t>21.03</t>
  </si>
  <si>
    <t>Control of epistaxis by cauterization (and packing)</t>
  </si>
  <si>
    <t>21.04</t>
  </si>
  <si>
    <t>Control of epistaxis by ligation of ethmoidal arteries</t>
  </si>
  <si>
    <t>21.05</t>
  </si>
  <si>
    <t>Control of epistaxis by (transantral) ligation of the maxillary artery</t>
  </si>
  <si>
    <t>21.06</t>
  </si>
  <si>
    <t>Control of epistaxis by ligation of the external carotid artery</t>
  </si>
  <si>
    <t>21.07</t>
  </si>
  <si>
    <t>Control of epistaxis by excision of nasal mucosa and skin grafting of septum and lateral nasal wall</t>
  </si>
  <si>
    <t>21.09</t>
  </si>
  <si>
    <t>Control of epistaxis by other means</t>
  </si>
  <si>
    <t>21.1</t>
  </si>
  <si>
    <t>Incision of nose</t>
  </si>
  <si>
    <t>21.21</t>
  </si>
  <si>
    <t>Rhinoscopy</t>
  </si>
  <si>
    <t>21.22</t>
  </si>
  <si>
    <t>Biopsy of nose</t>
  </si>
  <si>
    <t>21.29</t>
  </si>
  <si>
    <t>Other diagnostic procedures on nose</t>
  </si>
  <si>
    <t>21.3</t>
  </si>
  <si>
    <t>Local excision or destruction of lesion of nose</t>
  </si>
  <si>
    <t>21.30</t>
  </si>
  <si>
    <t>Excision or destruction of lesion of nose, not otherwise specified</t>
  </si>
  <si>
    <t>21.31</t>
  </si>
  <si>
    <t>Local excision or destruction of intranasal lesion</t>
  </si>
  <si>
    <t>21.32</t>
  </si>
  <si>
    <t>Local excision or destruction of other lesion of nose</t>
  </si>
  <si>
    <t>21.4</t>
  </si>
  <si>
    <t>Resection of nose</t>
  </si>
  <si>
    <t>21.5</t>
  </si>
  <si>
    <t>Submucous resection of nasal septum</t>
  </si>
  <si>
    <t>21.61</t>
  </si>
  <si>
    <t>Turbinectomy by diathermy or cryosurgery</t>
  </si>
  <si>
    <t>21.62</t>
  </si>
  <si>
    <t>Fracture of the turbinates</t>
  </si>
  <si>
    <t>21.69</t>
  </si>
  <si>
    <t>Other turbinectomy</t>
  </si>
  <si>
    <t>21.71</t>
  </si>
  <si>
    <t>Closed reduction of nasal fracture</t>
  </si>
  <si>
    <t>21.72</t>
  </si>
  <si>
    <t>Open reduction of nasal fracture</t>
  </si>
  <si>
    <t>21.81</t>
  </si>
  <si>
    <t>Suture of laceration of nose</t>
  </si>
  <si>
    <t>21.82</t>
  </si>
  <si>
    <t>Closure of nasal fistula</t>
  </si>
  <si>
    <t>21.83</t>
  </si>
  <si>
    <t>Total nasal reconstruction</t>
  </si>
  <si>
    <t>21.84</t>
  </si>
  <si>
    <t>Revision rhinoplasty</t>
  </si>
  <si>
    <t>21.85</t>
  </si>
  <si>
    <t>Augmentation rhinoplasty</t>
  </si>
  <si>
    <t>21.86</t>
  </si>
  <si>
    <t>Limited rhinoplasty</t>
  </si>
  <si>
    <t>21.87</t>
  </si>
  <si>
    <t>Other rhinoplasty</t>
  </si>
  <si>
    <t>21.88</t>
  </si>
  <si>
    <t>Other septoplasty</t>
  </si>
  <si>
    <t>21.89</t>
  </si>
  <si>
    <t>Other repair and plastic operations on nose</t>
  </si>
  <si>
    <t>21.91</t>
  </si>
  <si>
    <t>Lysis of adhesions of nose</t>
  </si>
  <si>
    <t>21.99</t>
  </si>
  <si>
    <t>Other operations on nose</t>
  </si>
  <si>
    <t>22</t>
  </si>
  <si>
    <t>Operations on nasal sinuses</t>
  </si>
  <si>
    <t>22.00</t>
  </si>
  <si>
    <t>Aspiration and lavage of nasal sinus, not otherwise specified</t>
  </si>
  <si>
    <t>22.01</t>
  </si>
  <si>
    <t>Puncture of nasal sinus for aspiration or lavage</t>
  </si>
  <si>
    <t>22.02</t>
  </si>
  <si>
    <t>Aspiration or lavage of nasal sinus through natural ostium</t>
  </si>
  <si>
    <t>22.11</t>
  </si>
  <si>
    <t>Closed [endoscopic] [needle] biopsy of nasal sinus</t>
  </si>
  <si>
    <t>22.12</t>
  </si>
  <si>
    <t>Open biopsy of nasal sinus</t>
  </si>
  <si>
    <t>22.19</t>
  </si>
  <si>
    <t>Other diagnostic procedures on nasal sinuses</t>
  </si>
  <si>
    <t>22.2</t>
  </si>
  <si>
    <t>Intranasal antrotomy</t>
  </si>
  <si>
    <t>22.31</t>
  </si>
  <si>
    <t>Radical maxillary antrotomy</t>
  </si>
  <si>
    <t>22.39</t>
  </si>
  <si>
    <t>Other external maxillary antrotomy</t>
  </si>
  <si>
    <t>22.41</t>
  </si>
  <si>
    <t>Frontal sinusotomy</t>
  </si>
  <si>
    <t>22.42</t>
  </si>
  <si>
    <t>Frontal sinusectomy</t>
  </si>
  <si>
    <t>22.5</t>
  </si>
  <si>
    <t>Other nasal sinusotomy</t>
  </si>
  <si>
    <t>22.50</t>
  </si>
  <si>
    <t>Sinusotomy, not otherwise specified</t>
  </si>
  <si>
    <t>22.51</t>
  </si>
  <si>
    <t>Ethmoidotomy</t>
  </si>
  <si>
    <t>22.52</t>
  </si>
  <si>
    <t>Sphenoidotomy</t>
  </si>
  <si>
    <t>22.53</t>
  </si>
  <si>
    <t>Incision of multiple nasal sinuses</t>
  </si>
  <si>
    <t>22.6</t>
  </si>
  <si>
    <t>Other nasal sinusectomy</t>
  </si>
  <si>
    <t>22.60</t>
  </si>
  <si>
    <t>Sinusectomy, not otherwise specified</t>
  </si>
  <si>
    <t>22.61</t>
  </si>
  <si>
    <t>Excision of lesion of maxillary sinus with caldwell-luc approach</t>
  </si>
  <si>
    <t>22.62</t>
  </si>
  <si>
    <t>Excision of lesion of maxillary sinus with other approach</t>
  </si>
  <si>
    <t>22.63</t>
  </si>
  <si>
    <t>Ethmoidectomy</t>
  </si>
  <si>
    <t>22.64</t>
  </si>
  <si>
    <t>Sphenoidectomy</t>
  </si>
  <si>
    <t>22.71</t>
  </si>
  <si>
    <t>Closure of nasal sinus fistula</t>
  </si>
  <si>
    <t>22.79</t>
  </si>
  <si>
    <t>Other repair of nasal sinus</t>
  </si>
  <si>
    <t>22.9</t>
  </si>
  <si>
    <t>Other operations on nasal sinuses</t>
  </si>
  <si>
    <t>23.01</t>
  </si>
  <si>
    <t>Extraction of deciduous tooth</t>
  </si>
  <si>
    <t>23.09</t>
  </si>
  <si>
    <t>Extraction of other tooth</t>
  </si>
  <si>
    <t>23.11</t>
  </si>
  <si>
    <t>Removal of residual root</t>
  </si>
  <si>
    <t>23.19</t>
  </si>
  <si>
    <t>Other surgical extraction of tooth</t>
  </si>
  <si>
    <t>23.2</t>
  </si>
  <si>
    <t>Restoration of tooth by filling</t>
  </si>
  <si>
    <t>23.3</t>
  </si>
  <si>
    <t>Restoration of tooth by inlay</t>
  </si>
  <si>
    <t>23.41</t>
  </si>
  <si>
    <t>Application of crown</t>
  </si>
  <si>
    <t>23.42</t>
  </si>
  <si>
    <t>Insertion of fixed bridge</t>
  </si>
  <si>
    <t>23.43</t>
  </si>
  <si>
    <t>Insertion of removable bridge</t>
  </si>
  <si>
    <t>23.49</t>
  </si>
  <si>
    <t>Other dental restoration</t>
  </si>
  <si>
    <t>23.5</t>
  </si>
  <si>
    <t>Implantation of tooth</t>
  </si>
  <si>
    <t>23.6</t>
  </si>
  <si>
    <t>Prosthetic dental implant</t>
  </si>
  <si>
    <t>23.7</t>
  </si>
  <si>
    <t>Apicoectomy and root canal therapy</t>
  </si>
  <si>
    <t>23.70</t>
  </si>
  <si>
    <t>Root canal, not otherwise specified</t>
  </si>
  <si>
    <t>23.71</t>
  </si>
  <si>
    <t>Root canal therapy with irrigation</t>
  </si>
  <si>
    <t>23.72</t>
  </si>
  <si>
    <t>Root canal therapy with apicoectomy</t>
  </si>
  <si>
    <t>23.73</t>
  </si>
  <si>
    <t>Apicoectomy</t>
  </si>
  <si>
    <t>24</t>
  </si>
  <si>
    <t>Other operations on teeth, gums, and alveoli</t>
  </si>
  <si>
    <t>24.0</t>
  </si>
  <si>
    <t>Incision of gum or alveolar bone</t>
  </si>
  <si>
    <t>24.11</t>
  </si>
  <si>
    <t>Biopsy of gum</t>
  </si>
  <si>
    <t>24.12</t>
  </si>
  <si>
    <t>Biopsy of alveolus</t>
  </si>
  <si>
    <t>24.19</t>
  </si>
  <si>
    <t>Other diagnostic procedures on teeth, gums, and alveoli</t>
  </si>
  <si>
    <t>24.2</t>
  </si>
  <si>
    <t>Gingivoplasty</t>
  </si>
  <si>
    <t>24.31</t>
  </si>
  <si>
    <t>Excision of lesion or tissue of gum</t>
  </si>
  <si>
    <t>24.32</t>
  </si>
  <si>
    <t>Suture of laceration of gum</t>
  </si>
  <si>
    <t>24.39</t>
  </si>
  <si>
    <t>Other operations on gum</t>
  </si>
  <si>
    <t>24.4</t>
  </si>
  <si>
    <t>Excision of dental lesion of jaw</t>
  </si>
  <si>
    <t>24.5</t>
  </si>
  <si>
    <t>Alveoloplasty</t>
  </si>
  <si>
    <t>24.6</t>
  </si>
  <si>
    <t>Exposure of tooth</t>
  </si>
  <si>
    <t>24.7</t>
  </si>
  <si>
    <t>Application of orthodontic appliance</t>
  </si>
  <si>
    <t>24.8</t>
  </si>
  <si>
    <t>Other orthodontic operation</t>
  </si>
  <si>
    <t>24.91</t>
  </si>
  <si>
    <t>Extension or deepening of buccolabial or lingual sulcus</t>
  </si>
  <si>
    <t>24.99</t>
  </si>
  <si>
    <t>Other dental operations</t>
  </si>
  <si>
    <t>25.01</t>
  </si>
  <si>
    <t>Closed [needle] biopsy of tongue</t>
  </si>
  <si>
    <t>25.02</t>
  </si>
  <si>
    <t>Open biopsy of tongue</t>
  </si>
  <si>
    <t>25.09</t>
  </si>
  <si>
    <t>Other diagnostic procedures on tongue</t>
  </si>
  <si>
    <t>25.1</t>
  </si>
  <si>
    <t>Excision or destruction of lesion or tissue of tongue</t>
  </si>
  <si>
    <t>25.2</t>
  </si>
  <si>
    <t>Partial glossectomy</t>
  </si>
  <si>
    <t>25.3</t>
  </si>
  <si>
    <t>Complete glossectomy</t>
  </si>
  <si>
    <t>25.4</t>
  </si>
  <si>
    <t>Radical glossectomy</t>
  </si>
  <si>
    <t>25.51</t>
  </si>
  <si>
    <t>Suture of laceration of tongue</t>
  </si>
  <si>
    <t>25.59</t>
  </si>
  <si>
    <t>Other repair and plastic operations on tongue</t>
  </si>
  <si>
    <t>25.91</t>
  </si>
  <si>
    <t>Lingual frenotomy</t>
  </si>
  <si>
    <t>25.92</t>
  </si>
  <si>
    <t>Lingual frenectomy</t>
  </si>
  <si>
    <t>25.93</t>
  </si>
  <si>
    <t>Lysis of adhesions of tongue</t>
  </si>
  <si>
    <t>25.94</t>
  </si>
  <si>
    <t>Other glossotomy</t>
  </si>
  <si>
    <t>25.99</t>
  </si>
  <si>
    <t>Other operations on tongue</t>
  </si>
  <si>
    <t>26</t>
  </si>
  <si>
    <t>Operations on salivary glands and ducts</t>
  </si>
  <si>
    <t>26.0</t>
  </si>
  <si>
    <t>Incision of salivary gland or duct</t>
  </si>
  <si>
    <t>26.11</t>
  </si>
  <si>
    <t>Closed [needle] biopsy of salivary gland or duct</t>
  </si>
  <si>
    <t>26.12</t>
  </si>
  <si>
    <t>Open biopsy of salivary gland or duct</t>
  </si>
  <si>
    <t>26.19</t>
  </si>
  <si>
    <t>Other diagnostic procedures on salivary glands and ducts</t>
  </si>
  <si>
    <t>26.21</t>
  </si>
  <si>
    <t>Marsupialization of salivary gland cyst</t>
  </si>
  <si>
    <t>26.29</t>
  </si>
  <si>
    <t>Other excision of salivary gland lesion</t>
  </si>
  <si>
    <t>26.3</t>
  </si>
  <si>
    <t>Sialoadenectomy</t>
  </si>
  <si>
    <t>26.30</t>
  </si>
  <si>
    <t>Sialoadenectomy, not otherwise specified</t>
  </si>
  <si>
    <t>26.31</t>
  </si>
  <si>
    <t>Partial sialoadenectomy</t>
  </si>
  <si>
    <t>26.32</t>
  </si>
  <si>
    <t>Complete sialoadenectomy</t>
  </si>
  <si>
    <t>26.41</t>
  </si>
  <si>
    <t>Suture of laceration of salivary gland</t>
  </si>
  <si>
    <t>26.42</t>
  </si>
  <si>
    <t>Closure of salivary fistula</t>
  </si>
  <si>
    <t>26.49</t>
  </si>
  <si>
    <t>Other repair and plastic operations on salivary gland or duct</t>
  </si>
  <si>
    <t>26.91</t>
  </si>
  <si>
    <t>Probing of salivary duct</t>
  </si>
  <si>
    <t>26.99</t>
  </si>
  <si>
    <t>Other operations on salivary gland or duct</t>
  </si>
  <si>
    <t>27</t>
  </si>
  <si>
    <t>Other operations on mouth and face</t>
  </si>
  <si>
    <t>27.0</t>
  </si>
  <si>
    <t>Drainage of face and floor of mouth</t>
  </si>
  <si>
    <t>27.1</t>
  </si>
  <si>
    <t>Incision of palate</t>
  </si>
  <si>
    <t>27.21</t>
  </si>
  <si>
    <t>Biopsy of bony palate</t>
  </si>
  <si>
    <t>27.22</t>
  </si>
  <si>
    <t>Biopsy of uvula and soft palate</t>
  </si>
  <si>
    <t>27.23</t>
  </si>
  <si>
    <t>Biopsy of lip</t>
  </si>
  <si>
    <t>27.24</t>
  </si>
  <si>
    <t>Biopsy of mouth, unspecified structure</t>
  </si>
  <si>
    <t>27.29</t>
  </si>
  <si>
    <t>Other diagnostic procedures on oral cavity</t>
  </si>
  <si>
    <t>27.31</t>
  </si>
  <si>
    <t>Local excision or destruction of lesion or tissue of bony palate</t>
  </si>
  <si>
    <t>04420 duplikasi</t>
  </si>
  <si>
    <t>27.32</t>
  </si>
  <si>
    <t>Wide excision or destruction of lesion or tissue of bony palate</t>
  </si>
  <si>
    <t>27.41</t>
  </si>
  <si>
    <t>Labial frenectomy</t>
  </si>
  <si>
    <t>27.42</t>
  </si>
  <si>
    <t>Wide excision of lesion of lip</t>
  </si>
  <si>
    <t>04421 duplikasi</t>
  </si>
  <si>
    <t>27.43</t>
  </si>
  <si>
    <t>Other excision of lesion or tissue of lip</t>
  </si>
  <si>
    <t>27.49</t>
  </si>
  <si>
    <t>Other excision of mouth</t>
  </si>
  <si>
    <t>27.51</t>
  </si>
  <si>
    <t>Suture of laceration of lip</t>
  </si>
  <si>
    <t>27.52</t>
  </si>
  <si>
    <t>Suture of laceration of other part of mouth</t>
  </si>
  <si>
    <t>27.53</t>
  </si>
  <si>
    <t>Closure of fistula of mouth</t>
  </si>
  <si>
    <t>27.54</t>
  </si>
  <si>
    <t>Repair of cleft lip</t>
  </si>
  <si>
    <t>27.55</t>
  </si>
  <si>
    <t>Full-thickness skin graft to lip and mouth</t>
  </si>
  <si>
    <t>27.56</t>
  </si>
  <si>
    <t>Other skin graft to lip and mouth</t>
  </si>
  <si>
    <t>27.57</t>
  </si>
  <si>
    <t>Attachment of pedicle or flap graft to lip and mouth</t>
  </si>
  <si>
    <t>27.59</t>
  </si>
  <si>
    <t>Other plastic repair of mouth</t>
  </si>
  <si>
    <t>27.61</t>
  </si>
  <si>
    <t>Suture of laceration of palate</t>
  </si>
  <si>
    <t>27.63</t>
  </si>
  <si>
    <t>Revision of cleft palate repair</t>
  </si>
  <si>
    <t>27.64</t>
  </si>
  <si>
    <t>Insertion of palatal implant</t>
  </si>
  <si>
    <t>27.71</t>
  </si>
  <si>
    <t>Incision of uvula</t>
  </si>
  <si>
    <t>27.72</t>
  </si>
  <si>
    <t>Excision of uvula</t>
  </si>
  <si>
    <t>27.73</t>
  </si>
  <si>
    <t>Repair of uvula</t>
  </si>
  <si>
    <t>27.79</t>
  </si>
  <si>
    <t>Other operations on uvula</t>
  </si>
  <si>
    <t>27.91</t>
  </si>
  <si>
    <t>Labial frenotomy</t>
  </si>
  <si>
    <t>27.92</t>
  </si>
  <si>
    <t>Incision of mouth, unspecified structure</t>
  </si>
  <si>
    <t>27.99</t>
  </si>
  <si>
    <t>Other operations on oral cavity</t>
  </si>
  <si>
    <t>28</t>
  </si>
  <si>
    <t>Operations on tonsils and adenoids</t>
  </si>
  <si>
    <t>28.0</t>
  </si>
  <si>
    <t>Incision and drainage of tonsil and peritonsillar structures</t>
  </si>
  <si>
    <t>28.11</t>
  </si>
  <si>
    <t>Biopsy of tonsils and adenoids</t>
  </si>
  <si>
    <t>28.19</t>
  </si>
  <si>
    <t>Other diagnostic procedures on tonsils and adenoids</t>
  </si>
  <si>
    <t>28.2</t>
  </si>
  <si>
    <t>Tonsillectomy without adenoidectomy</t>
  </si>
  <si>
    <t>28.3</t>
  </si>
  <si>
    <t>Tonsillectomy with adenoidectomy</t>
  </si>
  <si>
    <t>28.4</t>
  </si>
  <si>
    <t>Excision of tonsil tag</t>
  </si>
  <si>
    <t>28.5</t>
  </si>
  <si>
    <t>Excision of lingual tonsil</t>
  </si>
  <si>
    <t>28.6</t>
  </si>
  <si>
    <t>Adenoidectomy without tonsillectomy</t>
  </si>
  <si>
    <t>28.7</t>
  </si>
  <si>
    <t>Control of hemorrhage after tonsillectomy and adenoidectomy</t>
  </si>
  <si>
    <t>28.91</t>
  </si>
  <si>
    <t>Removal of foreign body from tonsil and adenoid by incision</t>
  </si>
  <si>
    <t>28.92</t>
  </si>
  <si>
    <t>Excision of lesion of tonsil and adenoid</t>
  </si>
  <si>
    <t>28.99</t>
  </si>
  <si>
    <t>Other operations on tonsils and adenoids</t>
  </si>
  <si>
    <t>29</t>
  </si>
  <si>
    <t>Operations on pharynx</t>
  </si>
  <si>
    <t>29.0</t>
  </si>
  <si>
    <t>Pharyngotomy</t>
  </si>
  <si>
    <t>29.11</t>
  </si>
  <si>
    <t>Pharyngoscopy</t>
  </si>
  <si>
    <t>29.12</t>
  </si>
  <si>
    <t>Pharyngeal biopsy</t>
  </si>
  <si>
    <t>29.19</t>
  </si>
  <si>
    <t>Other diagnostic procedures on pharynx</t>
  </si>
  <si>
    <t>29.2</t>
  </si>
  <si>
    <t>Excision of branchial cleft cyst or vestige</t>
  </si>
  <si>
    <t>29.31</t>
  </si>
  <si>
    <t>Cricopharyngeal myotomy</t>
  </si>
  <si>
    <t>29.32</t>
  </si>
  <si>
    <t>Pharyngeal diverticulectomy</t>
  </si>
  <si>
    <t>29.33</t>
  </si>
  <si>
    <t>Pharyngectomy (partial)</t>
  </si>
  <si>
    <t>29.39</t>
  </si>
  <si>
    <t>Other excision or destruction of lesion or tissue of pharynx</t>
  </si>
  <si>
    <t>29.51</t>
  </si>
  <si>
    <t>Suture of laceration of pharynx</t>
  </si>
  <si>
    <t>29.52</t>
  </si>
  <si>
    <t>Closure of branchial cleft fistula</t>
  </si>
  <si>
    <t>29.53</t>
  </si>
  <si>
    <t>Closure of other fistula of pharynx</t>
  </si>
  <si>
    <t>29.54</t>
  </si>
  <si>
    <t>Lysis of pharyngeal adhesions</t>
  </si>
  <si>
    <t>29.91</t>
  </si>
  <si>
    <t>Dilation of pharynx</t>
  </si>
  <si>
    <t>29.99</t>
  </si>
  <si>
    <t>Other operations on pharynx</t>
  </si>
  <si>
    <t>30.01</t>
  </si>
  <si>
    <t>Marsupialization of laryngeal cyst</t>
  </si>
  <si>
    <t>30.09</t>
  </si>
  <si>
    <t>Other excision or destruction of lesion or tissue of larynx</t>
  </si>
  <si>
    <t>30.1</t>
  </si>
  <si>
    <t>Hemilaryngectomy</t>
  </si>
  <si>
    <t>30.21</t>
  </si>
  <si>
    <t>Epiglottidectomy</t>
  </si>
  <si>
    <t>30.22</t>
  </si>
  <si>
    <t>Vocal cordectomy</t>
  </si>
  <si>
    <t>30.29</t>
  </si>
  <si>
    <t>Other partial laryngectomy</t>
  </si>
  <si>
    <t>30.3</t>
  </si>
  <si>
    <t>Complete laryngectomy</t>
  </si>
  <si>
    <t>30.4</t>
  </si>
  <si>
    <t>Radical laryngectomy</t>
  </si>
  <si>
    <t>31</t>
  </si>
  <si>
    <t>Other operations on larynx and trachea</t>
  </si>
  <si>
    <t>31.0</t>
  </si>
  <si>
    <t>Injection of larynx</t>
  </si>
  <si>
    <t>31.1</t>
  </si>
  <si>
    <t>Temporary tracheostomy</t>
  </si>
  <si>
    <t>31.21</t>
  </si>
  <si>
    <t>Mediastinal tracheostomy</t>
  </si>
  <si>
    <t>31.29</t>
  </si>
  <si>
    <t>Other permanent tracheostomy</t>
  </si>
  <si>
    <t>31.3</t>
  </si>
  <si>
    <t>Other incision of larynx or trachea</t>
  </si>
  <si>
    <t>31.41</t>
  </si>
  <si>
    <t>Tracheoscopy through artificial stoma</t>
  </si>
  <si>
    <t>31.42</t>
  </si>
  <si>
    <t>Laryngoscopy and other tracheoscopy</t>
  </si>
  <si>
    <t>31.43</t>
  </si>
  <si>
    <t>Closed [endoscopic] biopsy of larynx</t>
  </si>
  <si>
    <t>31.44</t>
  </si>
  <si>
    <t>Closed [endoscopic] biopsy of trachea</t>
  </si>
  <si>
    <t>31.45</t>
  </si>
  <si>
    <t>Open biopsy of larynx or trachea</t>
  </si>
  <si>
    <t>31.48</t>
  </si>
  <si>
    <t>Other diagnostic procedures on larynx</t>
  </si>
  <si>
    <t>31.49</t>
  </si>
  <si>
    <t>Other diagnostic procedures on trachea</t>
  </si>
  <si>
    <t>31.5</t>
  </si>
  <si>
    <t>Local excision or destruction of lesion or tissue of trachea</t>
  </si>
  <si>
    <t>31.61</t>
  </si>
  <si>
    <t>Suture of laceration of larynx</t>
  </si>
  <si>
    <t>31.62</t>
  </si>
  <si>
    <t>Closure of fistula of larynx</t>
  </si>
  <si>
    <t>31.63</t>
  </si>
  <si>
    <t>Revision of laryngostomy</t>
  </si>
  <si>
    <t>31.64</t>
  </si>
  <si>
    <t>Repair of laryngeal fracture</t>
  </si>
  <si>
    <t>31.69</t>
  </si>
  <si>
    <t>Other repair of larynx</t>
  </si>
  <si>
    <t>31.71</t>
  </si>
  <si>
    <t>Suture of laceration of trachea</t>
  </si>
  <si>
    <t>31.72</t>
  </si>
  <si>
    <t>Closure of external fistula of trachea</t>
  </si>
  <si>
    <t>31.73</t>
  </si>
  <si>
    <t>Closure of other fistula of trachea</t>
  </si>
  <si>
    <t>31.74</t>
  </si>
  <si>
    <t>Revision of tracheostomy</t>
  </si>
  <si>
    <t>31.75</t>
  </si>
  <si>
    <t>Reconstruction of trachea and construction of artificial larynx</t>
  </si>
  <si>
    <t>31.79</t>
  </si>
  <si>
    <t>Other repair and plastic operations on trachea</t>
  </si>
  <si>
    <t>31.91</t>
  </si>
  <si>
    <t>Division of laryngeal nerve</t>
  </si>
  <si>
    <t>31.92</t>
  </si>
  <si>
    <t>Lysis of adhesions of trachea or larynx</t>
  </si>
  <si>
    <t>31.93</t>
  </si>
  <si>
    <t>Replacement of laryngeal or tracheal stent</t>
  </si>
  <si>
    <t>31.94</t>
  </si>
  <si>
    <t>Injection of locally-acting therapeutic substance into trachea</t>
  </si>
  <si>
    <t>31.95</t>
  </si>
  <si>
    <t>Tracheoesophageal fistulization</t>
  </si>
  <si>
    <t>31.98</t>
  </si>
  <si>
    <t>Other operations on larynx</t>
  </si>
  <si>
    <t>31.99</t>
  </si>
  <si>
    <t>Other operations on trachea</t>
  </si>
  <si>
    <t>32.01</t>
  </si>
  <si>
    <t>Endoscopic excision or destruction of lesion or tissue of bronchus</t>
  </si>
  <si>
    <t>32.09</t>
  </si>
  <si>
    <t>Other local excision or destruction of lesion or tissue of bronchus</t>
  </si>
  <si>
    <t>32.1</t>
  </si>
  <si>
    <t>Other excision of bronchus</t>
  </si>
  <si>
    <t>32.2</t>
  </si>
  <si>
    <t>Local excision or destruction of lesion or tissue of lung</t>
  </si>
  <si>
    <t>32.20</t>
  </si>
  <si>
    <t>Thoracoscopic excision of lesion or tissue of lung</t>
  </si>
  <si>
    <t>32.21</t>
  </si>
  <si>
    <t>Plication of emphysematous bleb</t>
  </si>
  <si>
    <t>32.22</t>
  </si>
  <si>
    <t>Lung volume reduction surgery</t>
  </si>
  <si>
    <t>32.23</t>
  </si>
  <si>
    <t>Open ablation of lung lesion or tissue</t>
  </si>
  <si>
    <t>32.24</t>
  </si>
  <si>
    <t>Percutaneous ablation of lung lesion or tissue</t>
  </si>
  <si>
    <t>32.25</t>
  </si>
  <si>
    <t>Thoracoscopic ablation of lung lesion or tissue</t>
  </si>
  <si>
    <t>32.26</t>
  </si>
  <si>
    <t>Other and unspecified ablation of lung lesion or tissue</t>
  </si>
  <si>
    <t>32.27</t>
  </si>
  <si>
    <t>Bronchoscopic bronchial thermoplasty, ablation of airway smooth muscle</t>
  </si>
  <si>
    <t>32.28</t>
  </si>
  <si>
    <t>Endoscopic excision or destruction of lesion or tissue of lung</t>
  </si>
  <si>
    <t>32.29</t>
  </si>
  <si>
    <t>Other local excision or destruction of lesion or tissue of lung</t>
  </si>
  <si>
    <t>32.3</t>
  </si>
  <si>
    <t>Segmental resection of lung</t>
  </si>
  <si>
    <t>32.30</t>
  </si>
  <si>
    <t>Thoracoscopic segmental resection of lung</t>
  </si>
  <si>
    <t>32.39</t>
  </si>
  <si>
    <t>Other and unspecified segmental resection of lung</t>
  </si>
  <si>
    <t>32.41</t>
  </si>
  <si>
    <t>Thoracoscopic lobectomy of lung</t>
  </si>
  <si>
    <t>32.49</t>
  </si>
  <si>
    <t>Other lobectomy of lung</t>
  </si>
  <si>
    <t>32.50</t>
  </si>
  <si>
    <t>Thoracoscopic pneumonectomy</t>
  </si>
  <si>
    <t>32.59</t>
  </si>
  <si>
    <t>Other and unspecified pneumonectomy</t>
  </si>
  <si>
    <t>32.6</t>
  </si>
  <si>
    <t>Radical dissection of thoracic structures</t>
  </si>
  <si>
    <t>32.9</t>
  </si>
  <si>
    <t>Other excision of lung</t>
  </si>
  <si>
    <t>33</t>
  </si>
  <si>
    <t>Other operations on lung and bronchus</t>
  </si>
  <si>
    <t>33.0</t>
  </si>
  <si>
    <t>Incision of bronchus</t>
  </si>
  <si>
    <t>33.1</t>
  </si>
  <si>
    <t>Incision of lung</t>
  </si>
  <si>
    <t>33.2</t>
  </si>
  <si>
    <t>Diagnostic procedures on lung and bronchus</t>
  </si>
  <si>
    <t>33.20</t>
  </si>
  <si>
    <t>Thoracoscopic lung biopsy</t>
  </si>
  <si>
    <t>33.21</t>
  </si>
  <si>
    <t>Bronchoscopy through artificial stoma</t>
  </si>
  <si>
    <t>33.22</t>
  </si>
  <si>
    <t>Fiber-optic bronchoscopy</t>
  </si>
  <si>
    <t>33.23</t>
  </si>
  <si>
    <t>Other bronchoscopy</t>
  </si>
  <si>
    <t>33.24</t>
  </si>
  <si>
    <t>Closed [endoscopic] biopsy of bronchus</t>
  </si>
  <si>
    <t>33.25</t>
  </si>
  <si>
    <t>Open biopsy of bronchus</t>
  </si>
  <si>
    <t>33.26</t>
  </si>
  <si>
    <t>Closed [percutaneous] [needle] biopsy of lung</t>
  </si>
  <si>
    <t>33.27</t>
  </si>
  <si>
    <t>Closed endoscopic biopsy of lung</t>
  </si>
  <si>
    <t>33.28</t>
  </si>
  <si>
    <t>Open biopsy of lung</t>
  </si>
  <si>
    <t>33.29</t>
  </si>
  <si>
    <t>Other diagnostic procedures on lung or bronchus</t>
  </si>
  <si>
    <t>33.32</t>
  </si>
  <si>
    <t>Artificial pneumothorax for collapse of lung</t>
  </si>
  <si>
    <t>33.33</t>
  </si>
  <si>
    <t>Pneumoperitoneum for collapse of lung</t>
  </si>
  <si>
    <t>33.34</t>
  </si>
  <si>
    <t>Thoracoplasty</t>
  </si>
  <si>
    <t>33.39</t>
  </si>
  <si>
    <t>Other surgical collapse of lung</t>
  </si>
  <si>
    <t>33.41</t>
  </si>
  <si>
    <t>Suture of laceration of bronchus</t>
  </si>
  <si>
    <t>33.42</t>
  </si>
  <si>
    <t>Closure of bronchial fistula</t>
  </si>
  <si>
    <t>33.43</t>
  </si>
  <si>
    <t>Closure of laceration of lung</t>
  </si>
  <si>
    <t>33.48</t>
  </si>
  <si>
    <t>Other repair and plastic operations on bronchus</t>
  </si>
  <si>
    <t>33.49</t>
  </si>
  <si>
    <t>Other repair and plastic operations on lung</t>
  </si>
  <si>
    <t>33.52</t>
  </si>
  <si>
    <t>Bilateral lung transplantation</t>
  </si>
  <si>
    <t>33.71</t>
  </si>
  <si>
    <t>Endoscopic insertion or replacement of bronchial valve(s), single lobe</t>
  </si>
  <si>
    <t>33.72</t>
  </si>
  <si>
    <t>Endoscopic pulmonary airway flow measurement</t>
  </si>
  <si>
    <t>33.78</t>
  </si>
  <si>
    <t>Endoscopic removal of bronchial device(s) or substances</t>
  </si>
  <si>
    <t>33.79</t>
  </si>
  <si>
    <t>Endoscopic insertion of other bronchial device or substances</t>
  </si>
  <si>
    <t>33.91</t>
  </si>
  <si>
    <t>Bronchial dilation</t>
  </si>
  <si>
    <t>33.92</t>
  </si>
  <si>
    <t>Ligation of bronchus</t>
  </si>
  <si>
    <t>33.93</t>
  </si>
  <si>
    <t>Puncture of lung</t>
  </si>
  <si>
    <t>33.98</t>
  </si>
  <si>
    <t>Other operations on bronchus</t>
  </si>
  <si>
    <t>33.99</t>
  </si>
  <si>
    <t>Other operations on lung</t>
  </si>
  <si>
    <t>34.01</t>
  </si>
  <si>
    <t>Incision of chest wall</t>
  </si>
  <si>
    <t>34.02</t>
  </si>
  <si>
    <t>Exploratory thoracotomy</t>
  </si>
  <si>
    <t>34.03</t>
  </si>
  <si>
    <t>Reopening of recent thoracotomy site</t>
  </si>
  <si>
    <t>34.04</t>
  </si>
  <si>
    <t>Insertion of intercostal catheter for drainage</t>
  </si>
  <si>
    <t>34.05</t>
  </si>
  <si>
    <t>Creation of pleuroperitoneal shunt</t>
  </si>
  <si>
    <t>34.06</t>
  </si>
  <si>
    <t>Thoracoscopic drainage of pleural cavity</t>
  </si>
  <si>
    <t>34.09</t>
  </si>
  <si>
    <t>Other incision of pleura</t>
  </si>
  <si>
    <t>34.1</t>
  </si>
  <si>
    <t>Incision of mediastinum</t>
  </si>
  <si>
    <t>34.2</t>
  </si>
  <si>
    <t>Diagnostic procedures on chest wall, pleura, mediastinum, and diaphr</t>
  </si>
  <si>
    <t>34.20</t>
  </si>
  <si>
    <t>Thoracoscopic pleural biopsy</t>
  </si>
  <si>
    <t>34.21</t>
  </si>
  <si>
    <t>Transpleural thoracoscopy</t>
  </si>
  <si>
    <t>34.22</t>
  </si>
  <si>
    <t>Mediastinoscopy</t>
  </si>
  <si>
    <t>34.23</t>
  </si>
  <si>
    <t>Biopsy of chest wall</t>
  </si>
  <si>
    <t>34.24</t>
  </si>
  <si>
    <t>Other pleural biopsy</t>
  </si>
  <si>
    <t>34.25</t>
  </si>
  <si>
    <t>Closed [percutaneous] [needle] biopsy of mediastinum</t>
  </si>
  <si>
    <t>34.26</t>
  </si>
  <si>
    <t>Open mediastinal biopsy</t>
  </si>
  <si>
    <t>34.27</t>
  </si>
  <si>
    <t>Biopsy of diaphragm</t>
  </si>
  <si>
    <t>34.28</t>
  </si>
  <si>
    <t>Other diagnostic procedures on chest wall, pleura, and diaphragm</t>
  </si>
  <si>
    <t>34.29</t>
  </si>
  <si>
    <t>Other diagnostic procedures on mediastinum</t>
  </si>
  <si>
    <t>34.3</t>
  </si>
  <si>
    <t>Excision or destruction of lesion or tissue of mediastinum</t>
  </si>
  <si>
    <t>34.4</t>
  </si>
  <si>
    <t>Excision or destruction of lesion of chest wall</t>
  </si>
  <si>
    <t>34.51</t>
  </si>
  <si>
    <t>Decortication of lung</t>
  </si>
  <si>
    <t>34.52</t>
  </si>
  <si>
    <t>Thoracoscopic decortication of lung</t>
  </si>
  <si>
    <t>34.59</t>
  </si>
  <si>
    <t>Other excision of pleura</t>
  </si>
  <si>
    <t>34.6</t>
  </si>
  <si>
    <t>Scarification of pleura</t>
  </si>
  <si>
    <t>34.71</t>
  </si>
  <si>
    <t>Suture of laceration of chest wall</t>
  </si>
  <si>
    <t>34.72</t>
  </si>
  <si>
    <t>Closure of thoracostomy</t>
  </si>
  <si>
    <t>34.73</t>
  </si>
  <si>
    <t>Closure of other fistula of thorax</t>
  </si>
  <si>
    <t>34.74</t>
  </si>
  <si>
    <t>Repair of pectus deformity</t>
  </si>
  <si>
    <t>34.79</t>
  </si>
  <si>
    <t>Other repair of chest wall</t>
  </si>
  <si>
    <t>34.81</t>
  </si>
  <si>
    <t>Excision of lesion or tissue of diaphragm</t>
  </si>
  <si>
    <t>34.82</t>
  </si>
  <si>
    <t>Suture of laceration of diaphragm</t>
  </si>
  <si>
    <t>34.83</t>
  </si>
  <si>
    <t>Closure of fistula of diaphragm</t>
  </si>
  <si>
    <t>34.84</t>
  </si>
  <si>
    <t>Other repair of diaphragm</t>
  </si>
  <si>
    <t>34.89</t>
  </si>
  <si>
    <t>Other operations on diaphragm</t>
  </si>
  <si>
    <t>34.91</t>
  </si>
  <si>
    <t>Thoracentesis</t>
  </si>
  <si>
    <t>34.92</t>
  </si>
  <si>
    <t>Injection into thoracic cavity</t>
  </si>
  <si>
    <t>34.93</t>
  </si>
  <si>
    <t>Repair of pleura</t>
  </si>
  <si>
    <t>34.99</t>
  </si>
  <si>
    <t>Other operations on thorax</t>
  </si>
  <si>
    <t>35.01</t>
  </si>
  <si>
    <t>Closed heart valvotomy, aortic valve</t>
  </si>
  <si>
    <t>35.02</t>
  </si>
  <si>
    <t>Closed heart valvotomy, mitral valve</t>
  </si>
  <si>
    <t>35.03</t>
  </si>
  <si>
    <t>Closed heart valvotomy, pulmonary valve</t>
  </si>
  <si>
    <t>35.04</t>
  </si>
  <si>
    <t>Closed heart valvotomy, tricuspid valve</t>
  </si>
  <si>
    <t>35.1</t>
  </si>
  <si>
    <t>Open heart valvuloplasty without replacement</t>
  </si>
  <si>
    <t>35.10</t>
  </si>
  <si>
    <t>Open heart valvuloplasty without replacement, unspecified valve</t>
  </si>
  <si>
    <t>35.11</t>
  </si>
  <si>
    <t>Open heart valvuloplasty of aortic valve without replacement</t>
  </si>
  <si>
    <t>35.12</t>
  </si>
  <si>
    <t>Open heart valvuloplasty of mitral valve without replacement</t>
  </si>
  <si>
    <t>35.13</t>
  </si>
  <si>
    <t>Open heart valvuloplasty of pulmonary valve without replacement</t>
  </si>
  <si>
    <t>35.14</t>
  </si>
  <si>
    <t>Open heart valvuloplasty of tricuspid valve without replacement</t>
  </si>
  <si>
    <t>35.20</t>
  </si>
  <si>
    <t>Replacement of unspecified heart valve</t>
  </si>
  <si>
    <t>35.21</t>
  </si>
  <si>
    <t>Replacement of aortic valve with tissue graft</t>
  </si>
  <si>
    <t>35.22</t>
  </si>
  <si>
    <t>Other replacement of aortic valve</t>
  </si>
  <si>
    <t>35.23</t>
  </si>
  <si>
    <t>Replacement of mitral valve with tissue graft</t>
  </si>
  <si>
    <t>35.24</t>
  </si>
  <si>
    <t>Other replacement of mitral valve</t>
  </si>
  <si>
    <t>35.25</t>
  </si>
  <si>
    <t>Replacement of pulmonary valve with tissue graft</t>
  </si>
  <si>
    <t>35.26</t>
  </si>
  <si>
    <t>Other replacement of pulmonary valve</t>
  </si>
  <si>
    <t>35.27</t>
  </si>
  <si>
    <t>Replacement of tricuspid valve with tissue graft</t>
  </si>
  <si>
    <t>35.28</t>
  </si>
  <si>
    <t>Other replacement of tricuspid valve</t>
  </si>
  <si>
    <t>35.33</t>
  </si>
  <si>
    <t>Annuloplasty</t>
  </si>
  <si>
    <t>35.34</t>
  </si>
  <si>
    <t>Infundibulectomy</t>
  </si>
  <si>
    <t>35.35</t>
  </si>
  <si>
    <t>Operations on trabeculae carneae cordis</t>
  </si>
  <si>
    <t>35.39</t>
  </si>
  <si>
    <t>Operations on other structures adjacent to valves of heart</t>
  </si>
  <si>
    <t>35.41</t>
  </si>
  <si>
    <t>Enlargement of existing atrial septal defect</t>
  </si>
  <si>
    <t>35.42</t>
  </si>
  <si>
    <t>Creation of septal defect in heart</t>
  </si>
  <si>
    <t>35.5</t>
  </si>
  <si>
    <t>Repair of atrial and ventricular septa with prosthesis</t>
  </si>
  <si>
    <t>35.50</t>
  </si>
  <si>
    <t>Repair of unspecified septal defect of heart with prosthesis</t>
  </si>
  <si>
    <t>35.51</t>
  </si>
  <si>
    <t>Repair of atrial septal defect with prosthesis, open technique</t>
  </si>
  <si>
    <t>35.52</t>
  </si>
  <si>
    <t>Repair of atrial septal defect with prosthesis, closed technique</t>
  </si>
  <si>
    <t>35.53</t>
  </si>
  <si>
    <t>Repair of ventricular septal defect with prosthesis, open technique</t>
  </si>
  <si>
    <t>35.54</t>
  </si>
  <si>
    <t>Repair of endocardial cushion defect with prosthesis</t>
  </si>
  <si>
    <t>35.55</t>
  </si>
  <si>
    <t>Repair of ventricular septal defect with prosthesis, closed technique</t>
  </si>
  <si>
    <t>35.6</t>
  </si>
  <si>
    <t>Repair of atrial and ventricular septa with tissue graft</t>
  </si>
  <si>
    <t>35.60</t>
  </si>
  <si>
    <t>Repair of unspecified septal defect of heart with tissue graft</t>
  </si>
  <si>
    <t>35.61</t>
  </si>
  <si>
    <t>Repair of atrial septal defect with tissue graft</t>
  </si>
  <si>
    <t>35.62</t>
  </si>
  <si>
    <t>Repair of ventricular septal defect with tissue graft</t>
  </si>
  <si>
    <t>35.63</t>
  </si>
  <si>
    <t>Repair of endocardial cushion defect with tissue graft</t>
  </si>
  <si>
    <t>35.70</t>
  </si>
  <si>
    <t>Other and unspecified repair of unspecified septal defect of heart</t>
  </si>
  <si>
    <t>35.71</t>
  </si>
  <si>
    <t>Other and unspecified repair of atrial septal defect</t>
  </si>
  <si>
    <t>35.72</t>
  </si>
  <si>
    <t>Other and unspecified repair of ventricular septal defect</t>
  </si>
  <si>
    <t>35.73</t>
  </si>
  <si>
    <t>Other and unspecified repair of endocardial cushion defect</t>
  </si>
  <si>
    <t>35.81</t>
  </si>
  <si>
    <t>Total repair of tetralogy of fallot</t>
  </si>
  <si>
    <t>35.82</t>
  </si>
  <si>
    <t>Total repair of total anomalous pulmonary venous connection</t>
  </si>
  <si>
    <t>35.83</t>
  </si>
  <si>
    <t>Total repair of truncus arteriosus</t>
  </si>
  <si>
    <t>35.84</t>
  </si>
  <si>
    <t>Total correction of transposition of great vessels, not elsewhere classified</t>
  </si>
  <si>
    <t>35.91</t>
  </si>
  <si>
    <t>Interatrial transposition of venous return</t>
  </si>
  <si>
    <t>35.92</t>
  </si>
  <si>
    <t>Creation of conduit between right ventricle and pulmonary artery</t>
  </si>
  <si>
    <t>35.93</t>
  </si>
  <si>
    <t>Creation of conduit between left ventricle and aorta</t>
  </si>
  <si>
    <t>35.94</t>
  </si>
  <si>
    <t>Creation of conduit between atrium and pulmonary artery</t>
  </si>
  <si>
    <t>35.95</t>
  </si>
  <si>
    <t>Revision of corrective procedure on heart</t>
  </si>
  <si>
    <t>35.96</t>
  </si>
  <si>
    <t>Percutaneous balloon valvuloplasty</t>
  </si>
  <si>
    <t>35.97</t>
  </si>
  <si>
    <t>Percutaneous mitral valve repair with implant</t>
  </si>
  <si>
    <t>35.98</t>
  </si>
  <si>
    <t>Other operations on septa of heart</t>
  </si>
  <si>
    <t>35.99</t>
  </si>
  <si>
    <t>Other operations on valves of heart</t>
  </si>
  <si>
    <t>36.03</t>
  </si>
  <si>
    <t>Open chest coronary artery angioplasty</t>
  </si>
  <si>
    <t>36.04</t>
  </si>
  <si>
    <t>Intracoronary artery thrombolytic infusion</t>
  </si>
  <si>
    <t>36.06</t>
  </si>
  <si>
    <t>Insertion of non-drug-eluting coronary artery stent(s)</t>
  </si>
  <si>
    <t>36.07</t>
  </si>
  <si>
    <t>Insertion of drug-eluting coronary artery stent(s)</t>
  </si>
  <si>
    <t>36.09</t>
  </si>
  <si>
    <t>Other removal of coronary artery obstruction</t>
  </si>
  <si>
    <t>36.1</t>
  </si>
  <si>
    <t>Bypass anastomosis for heart revascularization</t>
  </si>
  <si>
    <t>36.10</t>
  </si>
  <si>
    <t>Aortocoronary bypass for heart revascularization, not otherwise specified</t>
  </si>
  <si>
    <t>36.11</t>
  </si>
  <si>
    <t>(Aorto)coronary bypass of one coronary artery</t>
  </si>
  <si>
    <t>36.12</t>
  </si>
  <si>
    <t>(Aorto)coronary bypass of two coronary arteries</t>
  </si>
  <si>
    <t>36.13</t>
  </si>
  <si>
    <t>(Aorto)coronary bypass of three coronary arteries</t>
  </si>
  <si>
    <t>36.14</t>
  </si>
  <si>
    <t>(Aorto)coronary bypass of four or more coronary arteries</t>
  </si>
  <si>
    <t>36.15</t>
  </si>
  <si>
    <t>Single internal mammary-coronary artery bypass</t>
  </si>
  <si>
    <t>36.16</t>
  </si>
  <si>
    <t>Double internal mammary-coronary artery bypass</t>
  </si>
  <si>
    <t>36.17</t>
  </si>
  <si>
    <t>Abdominal-coronary artery bypass</t>
  </si>
  <si>
    <t>36.19</t>
  </si>
  <si>
    <t>Other bypass anastomosis for heart revascularization</t>
  </si>
  <si>
    <t>36.2</t>
  </si>
  <si>
    <t>Heart revascularization by arterial implant</t>
  </si>
  <si>
    <t>36.31</t>
  </si>
  <si>
    <t>Open chest transmyocardial revascularization</t>
  </si>
  <si>
    <t>36.39</t>
  </si>
  <si>
    <t>Other heart revascularization</t>
  </si>
  <si>
    <t>36.91</t>
  </si>
  <si>
    <t>Repair of aneurysm of coronary vessel</t>
  </si>
  <si>
    <t>36.99</t>
  </si>
  <si>
    <t>Other operations on vessels of heart</t>
  </si>
  <si>
    <t>37</t>
  </si>
  <si>
    <t>Other operations on heart and pericardium</t>
  </si>
  <si>
    <t>37.0</t>
  </si>
  <si>
    <t>Pericardiocentesis</t>
  </si>
  <si>
    <t>37.10</t>
  </si>
  <si>
    <t>Incision of heart, not otherwise specified</t>
  </si>
  <si>
    <t>37.11</t>
  </si>
  <si>
    <t>Cardiotomy</t>
  </si>
  <si>
    <t>37.12</t>
  </si>
  <si>
    <t>Pericardiotomy</t>
  </si>
  <si>
    <t>37.2</t>
  </si>
  <si>
    <t>Diagnostic procedures on heart and pericardium</t>
  </si>
  <si>
    <t>37.20</t>
  </si>
  <si>
    <t>Noninvasive programmed electrical stimulation [NIPS]</t>
  </si>
  <si>
    <t>37.21</t>
  </si>
  <si>
    <t>Right heart cardiac catheterization</t>
  </si>
  <si>
    <t>37.22</t>
  </si>
  <si>
    <t>Left heart cardiac catheterization</t>
  </si>
  <si>
    <t>37.23</t>
  </si>
  <si>
    <t>Combined right and left heart cardiac catheterization</t>
  </si>
  <si>
    <t>37.24</t>
  </si>
  <si>
    <t>Biopsy of pericardium</t>
  </si>
  <si>
    <t>37.25</t>
  </si>
  <si>
    <t>Biopsy of heart</t>
  </si>
  <si>
    <t>37.26</t>
  </si>
  <si>
    <t>Catheter based invasive electrophysiologic testing</t>
  </si>
  <si>
    <t>37.27</t>
  </si>
  <si>
    <t>Cardiac mapping</t>
  </si>
  <si>
    <t>37.28</t>
  </si>
  <si>
    <t>Intracardiac echocardiography</t>
  </si>
  <si>
    <t>37.29</t>
  </si>
  <si>
    <t>Other diagnostic procedures on heart and pericardium</t>
  </si>
  <si>
    <t>37.31</t>
  </si>
  <si>
    <t>Pericardiectomy</t>
  </si>
  <si>
    <t>37.33</t>
  </si>
  <si>
    <t>Excision or destruction of other lesion or tissue of heart, open approach</t>
  </si>
  <si>
    <t>37.34</t>
  </si>
  <si>
    <t>Excision or destruction of other lesion or tissue of heart, endovascular approach</t>
  </si>
  <si>
    <t>37.35</t>
  </si>
  <si>
    <t>Partial ventriculectomy</t>
  </si>
  <si>
    <t>37.36</t>
  </si>
  <si>
    <t>Excision or destruction of left atrial appendage (LAA)</t>
  </si>
  <si>
    <t>37.41</t>
  </si>
  <si>
    <t>Implantation of prosthetic cardiac support device around the heart</t>
  </si>
  <si>
    <t>37.49</t>
  </si>
  <si>
    <t>Other repair of heart and pericardium</t>
  </si>
  <si>
    <t>37.61</t>
  </si>
  <si>
    <t>Implant of pulsation balloon</t>
  </si>
  <si>
    <t>37.63</t>
  </si>
  <si>
    <t>Repair of heart assist system</t>
  </si>
  <si>
    <t>37.64</t>
  </si>
  <si>
    <t>Removal of external heart assist system(s) or device(s)</t>
  </si>
  <si>
    <t>37.66</t>
  </si>
  <si>
    <t>Insertion of implantable heart assist system</t>
  </si>
  <si>
    <t>37.68</t>
  </si>
  <si>
    <t>Insertion of percutaneous external heart assist device</t>
  </si>
  <si>
    <t>37.70</t>
  </si>
  <si>
    <t>Initial insertion of lead [electrode], not otherwise specified</t>
  </si>
  <si>
    <t>37.71</t>
  </si>
  <si>
    <t>Initial insertion of transvenous lead [electrode] into ventricle</t>
  </si>
  <si>
    <t>37.72</t>
  </si>
  <si>
    <t>Initial insertion of transvenous leads [electrodes] into atrium and ventricle</t>
  </si>
  <si>
    <t>37.73</t>
  </si>
  <si>
    <t>Initial insertion of transvenous lead [electrode] into atrium</t>
  </si>
  <si>
    <t>37.78</t>
  </si>
  <si>
    <t>Insertion of temporary transvenous pacemaker system</t>
  </si>
  <si>
    <t>37.8</t>
  </si>
  <si>
    <t>Insertion, replacement, removal and revision of pacemaker device</t>
  </si>
  <si>
    <t>37.81</t>
  </si>
  <si>
    <t>Initial insertion of single-chamber device, not specified as rate responsive</t>
  </si>
  <si>
    <t>37.82</t>
  </si>
  <si>
    <t>Initial insertion of single-chamber device, rate responsive</t>
  </si>
  <si>
    <t>37.83</t>
  </si>
  <si>
    <t>Initial insertion of dual-chamber device</t>
  </si>
  <si>
    <t>37.9</t>
  </si>
  <si>
    <t>37.90</t>
  </si>
  <si>
    <t>Insertion of left atrial appendage device</t>
  </si>
  <si>
    <t>37.91</t>
  </si>
  <si>
    <t>Open chest cardiac massage</t>
  </si>
  <si>
    <t>37.92</t>
  </si>
  <si>
    <t>Injection of therapeutic substance into heart</t>
  </si>
  <si>
    <t>37.94</t>
  </si>
  <si>
    <t>Implantation or replacement of automatic cardioverter/defibrillator, total system [AICD]</t>
  </si>
  <si>
    <t>37.95</t>
  </si>
  <si>
    <t>Implantation of automatic cardioverter/defibrillator lead(s) only</t>
  </si>
  <si>
    <t>37.96</t>
  </si>
  <si>
    <t>Implantation of automatic cardioverter/defibrillator pulse generator only</t>
  </si>
  <si>
    <t>37.97</t>
  </si>
  <si>
    <t>Replacement of automatic cardioverter/defibrillator lead(s) only</t>
  </si>
  <si>
    <t>37.98</t>
  </si>
  <si>
    <t>Replacement of automatic cardioverter/defibrillator pulse generator only</t>
  </si>
  <si>
    <t>37.99</t>
  </si>
  <si>
    <t>38</t>
  </si>
  <si>
    <t>Incision, excision, and occlusion of vessels</t>
  </si>
  <si>
    <t>38.00</t>
  </si>
  <si>
    <t>Incision of vessel, unspecified site</t>
  </si>
  <si>
    <t>38.03</t>
  </si>
  <si>
    <t>Incision of vessel, upper limb vessels</t>
  </si>
  <si>
    <t>38.04</t>
  </si>
  <si>
    <t>Incision of vessel, aorta</t>
  </si>
  <si>
    <t>38.05</t>
  </si>
  <si>
    <t>Incision of vessel, other thoracic vessels</t>
  </si>
  <si>
    <t>38.06</t>
  </si>
  <si>
    <t>Incision of vessel, abdominal arteries</t>
  </si>
  <si>
    <t>38.07</t>
  </si>
  <si>
    <t>Incision of vessel, abdominal veins</t>
  </si>
  <si>
    <t>38.08</t>
  </si>
  <si>
    <t>Incision of vessel, lower limb arteries</t>
  </si>
  <si>
    <t>38.09</t>
  </si>
  <si>
    <t>Incision of vessel, lower limb veins</t>
  </si>
  <si>
    <t>38.1</t>
  </si>
  <si>
    <t>Endarterectomy</t>
  </si>
  <si>
    <t>38.13</t>
  </si>
  <si>
    <t>Endarterectomy, upper limb vessels</t>
  </si>
  <si>
    <t>38.14</t>
  </si>
  <si>
    <t>Endarterectomy, aorta</t>
  </si>
  <si>
    <t>38.15</t>
  </si>
  <si>
    <t>Endarterectomy, other thoracic vessels</t>
  </si>
  <si>
    <t>38.16</t>
  </si>
  <si>
    <t>Endarterectomy, abdominal arteries</t>
  </si>
  <si>
    <t>38.18</t>
  </si>
  <si>
    <t>Endarterectomy, lower limb arteries</t>
  </si>
  <si>
    <t>38.22</t>
  </si>
  <si>
    <t>Percutaneous angioscopy</t>
  </si>
  <si>
    <t>38.23</t>
  </si>
  <si>
    <t>Intravascular spectroscopy</t>
  </si>
  <si>
    <t>38.24</t>
  </si>
  <si>
    <t>Intravascular imaging of coronary vessel(s) by optical coherence tomography [OCT]</t>
  </si>
  <si>
    <t>38.25</t>
  </si>
  <si>
    <t>Intravascular imaging of non-coronary vessel(s) by optical coherence tomography [OCT]</t>
  </si>
  <si>
    <t>38.29</t>
  </si>
  <si>
    <t>Other diagnostic procedures on blood vessels</t>
  </si>
  <si>
    <t>38.3</t>
  </si>
  <si>
    <t>Resection of vessel with anastomosis</t>
  </si>
  <si>
    <t>38.30</t>
  </si>
  <si>
    <t>Resection of vessel with anastomosis, unspecified site</t>
  </si>
  <si>
    <t>38.33</t>
  </si>
  <si>
    <t>Resection of vessel with anastomosis, upper limb vessels</t>
  </si>
  <si>
    <t>38.34</t>
  </si>
  <si>
    <t>Resection of vessel with anastomosis, aorta</t>
  </si>
  <si>
    <t>38.35</t>
  </si>
  <si>
    <t>Resection of vessel with anastomosis, other thoracic vessels</t>
  </si>
  <si>
    <t>38.36</t>
  </si>
  <si>
    <t>Resection of vessel with anastomosis, abdominal arteries</t>
  </si>
  <si>
    <t>38.37</t>
  </si>
  <si>
    <t>Resection of vessel with anastomosis, abdominal veins</t>
  </si>
  <si>
    <t>38.38</t>
  </si>
  <si>
    <t>Resection of vessel with anastomosis, lower limb arteries</t>
  </si>
  <si>
    <t>38.39</t>
  </si>
  <si>
    <t>Resection of vessel with anastomosis, lower limb veins</t>
  </si>
  <si>
    <t>38.40</t>
  </si>
  <si>
    <t>Resection of vessel with replacement, unspecified site</t>
  </si>
  <si>
    <t>38.43</t>
  </si>
  <si>
    <t>Resection of vessel with replacement, upper limb vessels</t>
  </si>
  <si>
    <t>38.44</t>
  </si>
  <si>
    <t>Resection of vessel with replacement, aorta, abdominal</t>
  </si>
  <si>
    <t>38.45</t>
  </si>
  <si>
    <t>Resection of vessel with replacement, thoracic vessels</t>
  </si>
  <si>
    <t>38.46</t>
  </si>
  <si>
    <t>Resection of vessel with replacement, abdominal arteries</t>
  </si>
  <si>
    <t>38.48</t>
  </si>
  <si>
    <t>Resection of vessel with replacement, lower limb arteries</t>
  </si>
  <si>
    <t>38.49</t>
  </si>
  <si>
    <t>Resection of vessel with replacement, lower limb veins</t>
  </si>
  <si>
    <t>38.5</t>
  </si>
  <si>
    <t>Ligation and stripping of varicose veins</t>
  </si>
  <si>
    <t>38.50</t>
  </si>
  <si>
    <t>Ligation and stripping of varicose veins, unspecified site</t>
  </si>
  <si>
    <t>38.53</t>
  </si>
  <si>
    <t>Ligation and stripping of varicose veins, upper limb vessels</t>
  </si>
  <si>
    <t>38.55</t>
  </si>
  <si>
    <t>Ligation and stripping of varicose veins, other thoracic vessels</t>
  </si>
  <si>
    <t>38.57</t>
  </si>
  <si>
    <t>Ligation and stripping of varicose veins, abdominal veins</t>
  </si>
  <si>
    <t>38.59</t>
  </si>
  <si>
    <t>Ligation and stripping of varicose veins, lower limb veins</t>
  </si>
  <si>
    <t>38.6</t>
  </si>
  <si>
    <t>Other excision of vessels</t>
  </si>
  <si>
    <t>38.60</t>
  </si>
  <si>
    <t>Other excision of vessels, unspecified site</t>
  </si>
  <si>
    <t>38.63</t>
  </si>
  <si>
    <t>Other excision of vessels, upper limb vessels</t>
  </si>
  <si>
    <t>38.64</t>
  </si>
  <si>
    <t>Other excision of vessels, aorta, abdominal</t>
  </si>
  <si>
    <t>38.65</t>
  </si>
  <si>
    <t>Other excision of vessels, thoracic vessels</t>
  </si>
  <si>
    <t>38.66</t>
  </si>
  <si>
    <t>Other excision of vessels, abdominal arteries</t>
  </si>
  <si>
    <t>38.67</t>
  </si>
  <si>
    <t>Other excision of vessels, abdominal veins</t>
  </si>
  <si>
    <t>38.68</t>
  </si>
  <si>
    <t>Other excision of vessels, lower limb arteries</t>
  </si>
  <si>
    <t>38.69</t>
  </si>
  <si>
    <t>Other excision of vessels, lower limb veins</t>
  </si>
  <si>
    <t>38.8</t>
  </si>
  <si>
    <t>Other surgical occlusion of vessels</t>
  </si>
  <si>
    <t>38.80</t>
  </si>
  <si>
    <t>Other surgical occlusion of vessels, unspecified site</t>
  </si>
  <si>
    <t>38.83</t>
  </si>
  <si>
    <t>Other surgical occlusion of vessels, upper limb vessels</t>
  </si>
  <si>
    <t>38.84</t>
  </si>
  <si>
    <t>Other surgical occlusion of vessels, aorta, abdominal</t>
  </si>
  <si>
    <t>38.85</t>
  </si>
  <si>
    <t>Other surgical occlusion of vessels, thoracic vessels</t>
  </si>
  <si>
    <t>38.86</t>
  </si>
  <si>
    <t>Other surgical occlusion of vessels, abdominal arteries</t>
  </si>
  <si>
    <t>38.87</t>
  </si>
  <si>
    <t>Other surgical occlusion of vessels, abdominal veins</t>
  </si>
  <si>
    <t>38.88</t>
  </si>
  <si>
    <t>Other surgical occlusion of vessels, lower limb arteries</t>
  </si>
  <si>
    <t>38.89</t>
  </si>
  <si>
    <t>Other surgical occlusion of vessels, lower limb veins</t>
  </si>
  <si>
    <t>38.91</t>
  </si>
  <si>
    <t>Arterial catheterization</t>
  </si>
  <si>
    <t>38.92</t>
  </si>
  <si>
    <t>Umbilical vein catheterization</t>
  </si>
  <si>
    <t>38.93</t>
  </si>
  <si>
    <t>Venous catheterization, not elsewhere classified</t>
  </si>
  <si>
    <t>38.94</t>
  </si>
  <si>
    <t>Venous cutdown</t>
  </si>
  <si>
    <t>38.95</t>
  </si>
  <si>
    <t>Venous catheterization for renal dialysis</t>
  </si>
  <si>
    <t>38.97</t>
  </si>
  <si>
    <t>Central venous catheter placement with guidance</t>
  </si>
  <si>
    <t>38.98</t>
  </si>
  <si>
    <t>Other puncture of artery</t>
  </si>
  <si>
    <t>38.99</t>
  </si>
  <si>
    <t>Other puncture of vein</t>
  </si>
  <si>
    <t>39</t>
  </si>
  <si>
    <t>Other operations on vessels</t>
  </si>
  <si>
    <t>39.0</t>
  </si>
  <si>
    <t>Systemic to pulmonary artery shunt</t>
  </si>
  <si>
    <t>39.1</t>
  </si>
  <si>
    <t>Intra-abdominal venous shunt</t>
  </si>
  <si>
    <t>39.21</t>
  </si>
  <si>
    <t>Caval-pulmonary artery anastomosis</t>
  </si>
  <si>
    <t>39.23</t>
  </si>
  <si>
    <t>Other intrathoracic vascular shunt or bypass</t>
  </si>
  <si>
    <t>39.24</t>
  </si>
  <si>
    <t>Aorta-renal bypass</t>
  </si>
  <si>
    <t>39.25</t>
  </si>
  <si>
    <t>Aorta-iliac-femoral bypass</t>
  </si>
  <si>
    <t>39.26</t>
  </si>
  <si>
    <t>Other intra-abdominal vascular shunt or bypass</t>
  </si>
  <si>
    <t>39.27</t>
  </si>
  <si>
    <t>Arteriovenostomy for renal dialysis</t>
  </si>
  <si>
    <t>39.3</t>
  </si>
  <si>
    <t>Suture of vessel</t>
  </si>
  <si>
    <t>39.41</t>
  </si>
  <si>
    <t>Control of hemorrhage following vascular surgery</t>
  </si>
  <si>
    <t>39.42</t>
  </si>
  <si>
    <t>Revision of arteriovenous shunt for renal dialysis</t>
  </si>
  <si>
    <t>39.43</t>
  </si>
  <si>
    <t>Removal of arteriovenous shunt for renal dialysis</t>
  </si>
  <si>
    <t>39.49</t>
  </si>
  <si>
    <t>Other revision of vascular procedure</t>
  </si>
  <si>
    <t>39.5</t>
  </si>
  <si>
    <t>Other repair of vessels</t>
  </si>
  <si>
    <t>39.54</t>
  </si>
  <si>
    <t>Re-entry operation (aorta)</t>
  </si>
  <si>
    <t>39.55</t>
  </si>
  <si>
    <t>Reimplantation of aberrant renal vessel</t>
  </si>
  <si>
    <t>39.61</t>
  </si>
  <si>
    <t>Extracorporeal circulation auxiliary to open heart surgery</t>
  </si>
  <si>
    <t>39.62</t>
  </si>
  <si>
    <t>Hypothermia (systemic) incidental to open heart surgery</t>
  </si>
  <si>
    <t>39.63</t>
  </si>
  <si>
    <t>Cardioplegia</t>
  </si>
  <si>
    <t>39.64</t>
  </si>
  <si>
    <t>Intraoperative cardiac pacemaker</t>
  </si>
  <si>
    <t>39.65</t>
  </si>
  <si>
    <t>Extracorporeal membrane oxygenation [ECMO]</t>
  </si>
  <si>
    <t>39.66</t>
  </si>
  <si>
    <t>Percutaneous cardiopulmonary bypass</t>
  </si>
  <si>
    <t>39.71</t>
  </si>
  <si>
    <t>Endovascular implantation of graft in abdominal aorta</t>
  </si>
  <si>
    <t>39.73</t>
  </si>
  <si>
    <t>Endovascular implantation of graft in thoracic aorta</t>
  </si>
  <si>
    <t>39.79</t>
  </si>
  <si>
    <t>Other endovascular procedures on other vessels</t>
  </si>
  <si>
    <t>39.9</t>
  </si>
  <si>
    <t>39.90</t>
  </si>
  <si>
    <t>Insertion of non-drug-eluting peripheral (non-coronary) vessel stent(s)</t>
  </si>
  <si>
    <t>39.91</t>
  </si>
  <si>
    <t>Freeing of vessel</t>
  </si>
  <si>
    <t>39.93</t>
  </si>
  <si>
    <t>Insertion of vessel-to-vessel cannula</t>
  </si>
  <si>
    <t>39.94</t>
  </si>
  <si>
    <t>Replacement of vessel-to-vessel cannula</t>
  </si>
  <si>
    <t>39.95</t>
  </si>
  <si>
    <t>Hemodialysis</t>
  </si>
  <si>
    <t>39.96</t>
  </si>
  <si>
    <t>Total body perfusion</t>
  </si>
  <si>
    <t>39.97</t>
  </si>
  <si>
    <t>Other perfusion</t>
  </si>
  <si>
    <t>39.98</t>
  </si>
  <si>
    <t>Control of hemorrhage, not otherwise specified</t>
  </si>
  <si>
    <t>39.99</t>
  </si>
  <si>
    <t>40</t>
  </si>
  <si>
    <t>Operations on lymphatic system</t>
  </si>
  <si>
    <t>40.0</t>
  </si>
  <si>
    <t>Incision of lymphatic structures</t>
  </si>
  <si>
    <t>40.11</t>
  </si>
  <si>
    <t>Biopsy of lymphatic structure</t>
  </si>
  <si>
    <t>40.19</t>
  </si>
  <si>
    <t>Other diagnostic procedures on lymphatic structures</t>
  </si>
  <si>
    <t>40.21</t>
  </si>
  <si>
    <t>Excision of deep cervical lymph node</t>
  </si>
  <si>
    <t>40.22</t>
  </si>
  <si>
    <t>Excision of internal mammary lymph node</t>
  </si>
  <si>
    <t>40.23</t>
  </si>
  <si>
    <t>Excision of axillary lymph node</t>
  </si>
  <si>
    <t>40.24</t>
  </si>
  <si>
    <t>Excision of inguinal lymph node</t>
  </si>
  <si>
    <t>40.29</t>
  </si>
  <si>
    <t>Simple excision of other lymphatic structure</t>
  </si>
  <si>
    <t>40.3</t>
  </si>
  <si>
    <t>Regional lymph node excision</t>
  </si>
  <si>
    <t>40.4</t>
  </si>
  <si>
    <t>Radical excision of cervical lymph nodes</t>
  </si>
  <si>
    <t>40.40</t>
  </si>
  <si>
    <t>Radical neck dissection, not otherwise specified</t>
  </si>
  <si>
    <t>40.41</t>
  </si>
  <si>
    <t>Radical neck dissection, unilateral</t>
  </si>
  <si>
    <t>40.42</t>
  </si>
  <si>
    <t>Radical neck dissection, bilateral</t>
  </si>
  <si>
    <t>40.5</t>
  </si>
  <si>
    <t>Radical excision of other lymph nodes</t>
  </si>
  <si>
    <t>40.50</t>
  </si>
  <si>
    <t>Radical excision of lymph nodes, not otherwise specified</t>
  </si>
  <si>
    <t>40.51</t>
  </si>
  <si>
    <t>Radical excision of axillary lymph nodes</t>
  </si>
  <si>
    <t>40.52</t>
  </si>
  <si>
    <t>Radical excision of periaortic lymph nodes</t>
  </si>
  <si>
    <t>40.53</t>
  </si>
  <si>
    <t>Radical excision of iliac lymph nodes</t>
  </si>
  <si>
    <t>40.54</t>
  </si>
  <si>
    <t>Radical groin dissection</t>
  </si>
  <si>
    <t>40.59</t>
  </si>
  <si>
    <t>40.64</t>
  </si>
  <si>
    <t>Ligation of thoracic duct</t>
  </si>
  <si>
    <t>40.69</t>
  </si>
  <si>
    <t>Other operations on thoracic duct</t>
  </si>
  <si>
    <t>40.9</t>
  </si>
  <si>
    <t>Other operations on lymphatic structures</t>
  </si>
  <si>
    <t>41.03</t>
  </si>
  <si>
    <t>Allogeneic bone marrow transplant without purging</t>
  </si>
  <si>
    <t>41.04</t>
  </si>
  <si>
    <t>Autologous hematopoietic stem cell transplant without purging</t>
  </si>
  <si>
    <t>41.09</t>
  </si>
  <si>
    <t>Autologous bone marrow transplant with purging</t>
  </si>
  <si>
    <t>41.1</t>
  </si>
  <si>
    <t>Puncture of spleen</t>
  </si>
  <si>
    <t>41.2</t>
  </si>
  <si>
    <t>Splenotomy</t>
  </si>
  <si>
    <t>41.31</t>
  </si>
  <si>
    <t>Biopsy of bone marrow</t>
  </si>
  <si>
    <t>41.32</t>
  </si>
  <si>
    <t>Closed [aspiration] [percutaneous] biopsy of spleen</t>
  </si>
  <si>
    <t>41.33</t>
  </si>
  <si>
    <t>Open biopsy of spleen</t>
  </si>
  <si>
    <t>41.38</t>
  </si>
  <si>
    <t>Other diagnostic procedures on bone marrow</t>
  </si>
  <si>
    <t>41.39</t>
  </si>
  <si>
    <t>Other diagnostic procedures on spleen</t>
  </si>
  <si>
    <t>41.41</t>
  </si>
  <si>
    <t>Marsupialization of splenic cyst</t>
  </si>
  <si>
    <t>41.42</t>
  </si>
  <si>
    <t>Excision of lesion or tissue of spleen</t>
  </si>
  <si>
    <t>41.43</t>
  </si>
  <si>
    <t>Partial splenectomy</t>
  </si>
  <si>
    <t>41.5</t>
  </si>
  <si>
    <t>Total splenectomy</t>
  </si>
  <si>
    <t>41.91</t>
  </si>
  <si>
    <t>Aspiration of bone marrow from donor for transplant</t>
  </si>
  <si>
    <t>41.92</t>
  </si>
  <si>
    <t>Injection into bone marrow</t>
  </si>
  <si>
    <t>41.93</t>
  </si>
  <si>
    <t>Excision of accessory spleen</t>
  </si>
  <si>
    <t>41.94</t>
  </si>
  <si>
    <t>Transplantation of spleen</t>
  </si>
  <si>
    <t>41.95</t>
  </si>
  <si>
    <t>Repair and plastic operations on spleen</t>
  </si>
  <si>
    <t>41.98</t>
  </si>
  <si>
    <t>Other operations on bone marrow</t>
  </si>
  <si>
    <t>41.99</t>
  </si>
  <si>
    <t>Other operations on spleen</t>
  </si>
  <si>
    <t>42.01</t>
  </si>
  <si>
    <t>Incision of esophageal web</t>
  </si>
  <si>
    <t>42.09</t>
  </si>
  <si>
    <t>Other incision of esophagus</t>
  </si>
  <si>
    <t>42.1</t>
  </si>
  <si>
    <t>Esophagostomy</t>
  </si>
  <si>
    <t>42.10</t>
  </si>
  <si>
    <t>Esophagostomy, not otherwise specified</t>
  </si>
  <si>
    <t>42.11</t>
  </si>
  <si>
    <t>Cervical esophagostomy</t>
  </si>
  <si>
    <t>42.19</t>
  </si>
  <si>
    <t>Other external fistulization of esophagus</t>
  </si>
  <si>
    <t>42.21</t>
  </si>
  <si>
    <t>Operative esophagoscopy by incision</t>
  </si>
  <si>
    <t>42.22</t>
  </si>
  <si>
    <t>Esophagoscopy through artificial stoma</t>
  </si>
  <si>
    <t>42.23</t>
  </si>
  <si>
    <t>Other esophagoscopy</t>
  </si>
  <si>
    <t>42.24</t>
  </si>
  <si>
    <t>Closed [endoscopic] biopsy of esophagus</t>
  </si>
  <si>
    <t>42.25</t>
  </si>
  <si>
    <t>Open biopsy of esophagus</t>
  </si>
  <si>
    <t>42.29</t>
  </si>
  <si>
    <t>Other diagnostic procedures on esophagus</t>
  </si>
  <si>
    <t>42.31</t>
  </si>
  <si>
    <t>Local excision of esophageal diverticulum</t>
  </si>
  <si>
    <t>42.32</t>
  </si>
  <si>
    <t>Local excision of other lesion or tissue of esophagus</t>
  </si>
  <si>
    <t>42.33</t>
  </si>
  <si>
    <t>Endoscopic excision or destruction of lesion or tissue of esophagus</t>
  </si>
  <si>
    <t>42.39</t>
  </si>
  <si>
    <t>Other destruction of lesion or tissue of esophagus</t>
  </si>
  <si>
    <t>42.40</t>
  </si>
  <si>
    <t>Esophagectomy, not otherwise specified</t>
  </si>
  <si>
    <t>42.41</t>
  </si>
  <si>
    <t>Partial esophagectomy</t>
  </si>
  <si>
    <t>42.42</t>
  </si>
  <si>
    <t>Total esophagectomy</t>
  </si>
  <si>
    <t>42.51</t>
  </si>
  <si>
    <t>Intrathoracic esophagoesophagostomy</t>
  </si>
  <si>
    <t>42.52</t>
  </si>
  <si>
    <t>Intrathoracic esophagogastrostomy</t>
  </si>
  <si>
    <t>42.53</t>
  </si>
  <si>
    <t>Intrathoracic esophageal anastomosis with interposition of small bowel</t>
  </si>
  <si>
    <t>42.54</t>
  </si>
  <si>
    <t>Other intrathoracic esophagoenterostomy</t>
  </si>
  <si>
    <t>42.55</t>
  </si>
  <si>
    <t>Intrathoracic esophageal anastomosis with interposition of colon</t>
  </si>
  <si>
    <t>42.56</t>
  </si>
  <si>
    <t>Other intrathoracic esophagocolostomy</t>
  </si>
  <si>
    <t>42.58</t>
  </si>
  <si>
    <t>Intrathoracic esophageal anastomosis with other interposition</t>
  </si>
  <si>
    <t>42.59</t>
  </si>
  <si>
    <t>Other intrathoracic anastomosis of esophagus</t>
  </si>
  <si>
    <t>42.61</t>
  </si>
  <si>
    <t>Antesternal esophagoesophagostomy</t>
  </si>
  <si>
    <t>42.62</t>
  </si>
  <si>
    <t>Antesternal esophagogastrostomy</t>
  </si>
  <si>
    <t>42.64</t>
  </si>
  <si>
    <t>Other antesternal esophagoenterostomy</t>
  </si>
  <si>
    <t>42.65</t>
  </si>
  <si>
    <t>Antesternal esophageal anastomosis with interposition of colon</t>
  </si>
  <si>
    <t>42.66</t>
  </si>
  <si>
    <t>Other antesternal esophagocolostomy</t>
  </si>
  <si>
    <t>42.68</t>
  </si>
  <si>
    <t>Other antesternal esophageal anastomosis with interposition</t>
  </si>
  <si>
    <t>42.69</t>
  </si>
  <si>
    <t>Other antesternal anastomosis of esophagus</t>
  </si>
  <si>
    <t>42.7</t>
  </si>
  <si>
    <t>Esophagomyotomy</t>
  </si>
  <si>
    <t>42.81</t>
  </si>
  <si>
    <t>Insertion of permanent tube into esophagus</t>
  </si>
  <si>
    <t>42.82</t>
  </si>
  <si>
    <t>Suture of laceration of esophagus</t>
  </si>
  <si>
    <t>42.83</t>
  </si>
  <si>
    <t>Closure of esophagostomy</t>
  </si>
  <si>
    <t>42.84</t>
  </si>
  <si>
    <t>Repair of esophageal fistula, not elsewhere classified</t>
  </si>
  <si>
    <t>42.85</t>
  </si>
  <si>
    <t>Repair of esophageal stricture</t>
  </si>
  <si>
    <t>42.87</t>
  </si>
  <si>
    <t>Other graft of esophagus</t>
  </si>
  <si>
    <t>42.89</t>
  </si>
  <si>
    <t>Other repair of esophagus</t>
  </si>
  <si>
    <t>42.91</t>
  </si>
  <si>
    <t>Ligation of esophageal varices</t>
  </si>
  <si>
    <t>42.92</t>
  </si>
  <si>
    <t>Dilation of esophagus</t>
  </si>
  <si>
    <t>42.99</t>
  </si>
  <si>
    <t>Other operations on esophagus</t>
  </si>
  <si>
    <t>43</t>
  </si>
  <si>
    <t>Incision and excision of stomach</t>
  </si>
  <si>
    <t>43.0</t>
  </si>
  <si>
    <t>Gastrotomy</t>
  </si>
  <si>
    <t>43.11</t>
  </si>
  <si>
    <t>Percutaneous [endoscopic] gastrostomy [PEG]</t>
  </si>
  <si>
    <t>43.19</t>
  </si>
  <si>
    <t>Other gastrostomy</t>
  </si>
  <si>
    <t>43.3</t>
  </si>
  <si>
    <t>Pyloromyotomy</t>
  </si>
  <si>
    <t>43.41</t>
  </si>
  <si>
    <t>Endoscopic excision or destruction of lesion or tissue of stomach</t>
  </si>
  <si>
    <t>43.42</t>
  </si>
  <si>
    <t>Local excision of other lesion or tissue of stomach</t>
  </si>
  <si>
    <t>43.49</t>
  </si>
  <si>
    <t>Other destruction of lesion or tissue of stomach</t>
  </si>
  <si>
    <t>43.5</t>
  </si>
  <si>
    <t>Partial gastrectomy with anastomosis to esophagus</t>
  </si>
  <si>
    <t>43.6</t>
  </si>
  <si>
    <t>Partial gastrectomy with anastomosis to duodenum</t>
  </si>
  <si>
    <t>43.7</t>
  </si>
  <si>
    <t>Partial gastrectomy with anastomosis to jejunum</t>
  </si>
  <si>
    <t>43.81</t>
  </si>
  <si>
    <t>Partial gastrectomy with jejunal transposition</t>
  </si>
  <si>
    <t>43.89</t>
  </si>
  <si>
    <t>Other partial gastrectomy</t>
  </si>
  <si>
    <t>43.91</t>
  </si>
  <si>
    <t>Total gastrectomy with intestinal interposition</t>
  </si>
  <si>
    <t>43.99</t>
  </si>
  <si>
    <t>Other total gastrectomy</t>
  </si>
  <si>
    <t>44.11</t>
  </si>
  <si>
    <t>Transabdominal gastroscopy</t>
  </si>
  <si>
    <t>44.12</t>
  </si>
  <si>
    <t>Gastroscopy through artificial stoma</t>
  </si>
  <si>
    <t>44.13</t>
  </si>
  <si>
    <t>Other gastroscopy</t>
  </si>
  <si>
    <t>44.14</t>
  </si>
  <si>
    <t>Closed [endoscopic] biopsy of stomach</t>
  </si>
  <si>
    <t>44.15</t>
  </si>
  <si>
    <t>Open biopsy of stomach</t>
  </si>
  <si>
    <t>44.19</t>
  </si>
  <si>
    <t>Other diagnostic procedures on stomach</t>
  </si>
  <si>
    <t>44.21</t>
  </si>
  <si>
    <t>Dilation of pylorus by incision</t>
  </si>
  <si>
    <t>44.22</t>
  </si>
  <si>
    <t>Endoscopic dilation of pylorus</t>
  </si>
  <si>
    <t>44.29</t>
  </si>
  <si>
    <t>Other pyloroplasty</t>
  </si>
  <si>
    <t>44.31</t>
  </si>
  <si>
    <t>High gastric bypass</t>
  </si>
  <si>
    <t>44.32</t>
  </si>
  <si>
    <t>Percutaneous [endoscopic] gastrojejunostomy</t>
  </si>
  <si>
    <t>44.38</t>
  </si>
  <si>
    <t>Laparoscopic gastroenterostomy</t>
  </si>
  <si>
    <t>44.39</t>
  </si>
  <si>
    <t>Other gastroenterostomy without gastrectomy</t>
  </si>
  <si>
    <t>44.4</t>
  </si>
  <si>
    <t>Control of hemorrhage and suture of ulcer of stomach or duodenum</t>
  </si>
  <si>
    <t>44.40</t>
  </si>
  <si>
    <t>Suture of peptic ulcer, not otherwise specified</t>
  </si>
  <si>
    <t>44.41</t>
  </si>
  <si>
    <t>Suture of gastric ulcer site</t>
  </si>
  <si>
    <t>44.42</t>
  </si>
  <si>
    <t>Suture of duodenal ulcer site</t>
  </si>
  <si>
    <t>44.43</t>
  </si>
  <si>
    <t>Endoscopic control of gastric or duodenal bleeding</t>
  </si>
  <si>
    <t>44.44</t>
  </si>
  <si>
    <t>Transcatheter embolization for gastric or duodenal bleeding</t>
  </si>
  <si>
    <t>44.49</t>
  </si>
  <si>
    <t>Other control of hemorrhage of stomach or duodenum</t>
  </si>
  <si>
    <t>44.5</t>
  </si>
  <si>
    <t>Revision of gastric anastomosis</t>
  </si>
  <si>
    <t>44.61</t>
  </si>
  <si>
    <t>Suture of laceration of stomach</t>
  </si>
  <si>
    <t>44.62</t>
  </si>
  <si>
    <t>Closure of gastrostomy</t>
  </si>
  <si>
    <t>44.63</t>
  </si>
  <si>
    <t>Closure of other gastric fistula</t>
  </si>
  <si>
    <t>44.64</t>
  </si>
  <si>
    <t>Gastropexy</t>
  </si>
  <si>
    <t>44.65</t>
  </si>
  <si>
    <t>Esophagogastroplasty</t>
  </si>
  <si>
    <t>44.66</t>
  </si>
  <si>
    <t>Other procedures for creation of esophagogastric sphincteric competence</t>
  </si>
  <si>
    <t>44.67</t>
  </si>
  <si>
    <t>Laparoscopic procedures for creation of esophagogastric sphincteric competence</t>
  </si>
  <si>
    <t>44.68</t>
  </si>
  <si>
    <t>Laparoscopic gastroplasty</t>
  </si>
  <si>
    <t>44.69</t>
  </si>
  <si>
    <t>Other repair of stomach</t>
  </si>
  <si>
    <t>44.91</t>
  </si>
  <si>
    <t>Ligation of gastric varices</t>
  </si>
  <si>
    <t>44.92</t>
  </si>
  <si>
    <t>Intraoperative manipulation of stomach</t>
  </si>
  <si>
    <t>44.93</t>
  </si>
  <si>
    <t>Insertion of gastric bubble (balloon)</t>
  </si>
  <si>
    <t>44.94</t>
  </si>
  <si>
    <t>Removal of gastric bubble (balloon)</t>
  </si>
  <si>
    <t>44.95</t>
  </si>
  <si>
    <t>Laparoscopic gastric restrictive procedure</t>
  </si>
  <si>
    <t>44.96</t>
  </si>
  <si>
    <t>laparoscopic revision of gastric restrictive procedure</t>
  </si>
  <si>
    <t>44.97</t>
  </si>
  <si>
    <t>laparoscopic removal of gastric restrictive device(s)</t>
  </si>
  <si>
    <t>44.98</t>
  </si>
  <si>
    <t>(Laparoscopic) adjustment of size of adjustable gastric restrictive device</t>
  </si>
  <si>
    <t>44.99</t>
  </si>
  <si>
    <t>Other operations on stomach</t>
  </si>
  <si>
    <t>45</t>
  </si>
  <si>
    <t>Incision, excision, and anastomosis of intestine</t>
  </si>
  <si>
    <t>45.00</t>
  </si>
  <si>
    <t>Incision of intestine, not otherwise specified</t>
  </si>
  <si>
    <t>45.01</t>
  </si>
  <si>
    <t>Incision of duodenum</t>
  </si>
  <si>
    <t>45.02</t>
  </si>
  <si>
    <t>Other incision of small intestine</t>
  </si>
  <si>
    <t>45.03</t>
  </si>
  <si>
    <t>Incision of large intestine</t>
  </si>
  <si>
    <t>45.11</t>
  </si>
  <si>
    <t>Transabdominal endoscopy of small intestine</t>
  </si>
  <si>
    <t>45.12</t>
  </si>
  <si>
    <t>Endoscopy of small intestine through artificial stoma</t>
  </si>
  <si>
    <t>45.13</t>
  </si>
  <si>
    <t>Other endoscopy of small intestine</t>
  </si>
  <si>
    <t>45.14</t>
  </si>
  <si>
    <t>Closed [endoscopic] biopsy of small intestine</t>
  </si>
  <si>
    <t>45.15</t>
  </si>
  <si>
    <t>Open biopsy of small intestine</t>
  </si>
  <si>
    <t>45.16</t>
  </si>
  <si>
    <t>Esophagogastroduodenoscopy [EGD] with closed biopsy</t>
  </si>
  <si>
    <t>45.19</t>
  </si>
  <si>
    <t>Other diagnostic procedures on small intestine</t>
  </si>
  <si>
    <t>45.21</t>
  </si>
  <si>
    <t>Transabdominal endoscopy of large intestine</t>
  </si>
  <si>
    <t>45.22</t>
  </si>
  <si>
    <t>Endoscopy of large intestine through artificial stoma</t>
  </si>
  <si>
    <t>45.23</t>
  </si>
  <si>
    <t>Colonoscopy</t>
  </si>
  <si>
    <t>45.24</t>
  </si>
  <si>
    <t>Flexible sigmoidoscopy</t>
  </si>
  <si>
    <t>45.25</t>
  </si>
  <si>
    <t>Closed [endoscopic] biopsy of large intestine</t>
  </si>
  <si>
    <t>45.26</t>
  </si>
  <si>
    <t>Open biopsy of large intestine</t>
  </si>
  <si>
    <t>45.27</t>
  </si>
  <si>
    <t>Intestinal biopsy, site unspecified</t>
  </si>
  <si>
    <t>45.28</t>
  </si>
  <si>
    <t>Other diagnostic procedures on large intestine</t>
  </si>
  <si>
    <t>45.29</t>
  </si>
  <si>
    <t>Other diagnostic procedures on intestine, site unspecified</t>
  </si>
  <si>
    <t>45.3</t>
  </si>
  <si>
    <t>Local excision or destruction of lesion or tissue of small intestine</t>
  </si>
  <si>
    <t>45.30</t>
  </si>
  <si>
    <t>Endoscopic excision or destruction of lesion of duodenum</t>
  </si>
  <si>
    <t>45.31</t>
  </si>
  <si>
    <t>Other local excision of lesion of duodenum</t>
  </si>
  <si>
    <t>45.32</t>
  </si>
  <si>
    <t>Other destruction of lesion of duodenum</t>
  </si>
  <si>
    <t>45.33</t>
  </si>
  <si>
    <t>Local excision of lesion or tissue of small intestine, except duodenum</t>
  </si>
  <si>
    <t>45.34</t>
  </si>
  <si>
    <t>Other destruction of lesion of small intestine, except duodenum</t>
  </si>
  <si>
    <t>45.41</t>
  </si>
  <si>
    <t>Excision of lesion or tissue of large intestine</t>
  </si>
  <si>
    <t>45.42</t>
  </si>
  <si>
    <t>Endoscopic polypectomy of large intestine</t>
  </si>
  <si>
    <t>45.43</t>
  </si>
  <si>
    <t>Endoscopic destruction of other lesion or tissue of large intestine</t>
  </si>
  <si>
    <t>45.49</t>
  </si>
  <si>
    <t>Other destruction of lesion of large intestine</t>
  </si>
  <si>
    <t>45.5</t>
  </si>
  <si>
    <t>Isolation of intestinal segment</t>
  </si>
  <si>
    <t>45.50</t>
  </si>
  <si>
    <t>Isolation of intestinal segment, not otherwise specified</t>
  </si>
  <si>
    <t>45.51</t>
  </si>
  <si>
    <t>Isolation of segment of small intestine</t>
  </si>
  <si>
    <t>45.52</t>
  </si>
  <si>
    <t>Isolation of segment of large intestine</t>
  </si>
  <si>
    <t>45.61</t>
  </si>
  <si>
    <t>Multiple segmental resection of small intestine</t>
  </si>
  <si>
    <t>45.62</t>
  </si>
  <si>
    <t>Other partial resection of small intestine</t>
  </si>
  <si>
    <t>45.63</t>
  </si>
  <si>
    <t>Total removal of small intestine</t>
  </si>
  <si>
    <t>45.71</t>
  </si>
  <si>
    <t>Open and other multiple segmental resection of large intestine</t>
  </si>
  <si>
    <t>45.72</t>
  </si>
  <si>
    <t>Open and other Cecectomy</t>
  </si>
  <si>
    <t>45.73</t>
  </si>
  <si>
    <t>Open and other Right hemicolectomy</t>
  </si>
  <si>
    <t>45.74</t>
  </si>
  <si>
    <t>Open and other Resection of transverse colon</t>
  </si>
  <si>
    <t>45.75</t>
  </si>
  <si>
    <t>Open and other Left hemicolectomy</t>
  </si>
  <si>
    <t>45.76</t>
  </si>
  <si>
    <t>Open and other Sigmoidectomy</t>
  </si>
  <si>
    <t>45.79</t>
  </si>
  <si>
    <t>Other and unspecified partial excision of large intestine</t>
  </si>
  <si>
    <t>45.81</t>
  </si>
  <si>
    <t>Laparoscopic total intra-abdominal colectomy</t>
  </si>
  <si>
    <t>45.82</t>
  </si>
  <si>
    <t>Open total intra-abdominal colectomy</t>
  </si>
  <si>
    <t>45.83</t>
  </si>
  <si>
    <t>Other and unspecified total intra-abdominal colectomy</t>
  </si>
  <si>
    <t>45.9</t>
  </si>
  <si>
    <t>Intestinal anastomosis</t>
  </si>
  <si>
    <t>45.90</t>
  </si>
  <si>
    <t>Intestinal anastomosis, not otherwise specified</t>
  </si>
  <si>
    <t>45.91</t>
  </si>
  <si>
    <t>Small-to-small intestinal anastomosis</t>
  </si>
  <si>
    <t>45.92</t>
  </si>
  <si>
    <t>Anastomosis of small intestine to rectal stump</t>
  </si>
  <si>
    <t>45.93</t>
  </si>
  <si>
    <t>Other small-to-large intestinal anastomosis</t>
  </si>
  <si>
    <t>45.94</t>
  </si>
  <si>
    <t>Large-to-large intestinal anastomosis</t>
  </si>
  <si>
    <t>45.95</t>
  </si>
  <si>
    <t>Anastomosis to anus</t>
  </si>
  <si>
    <t>46.01</t>
  </si>
  <si>
    <t>Exteriorization of small intestine</t>
  </si>
  <si>
    <t>46.02</t>
  </si>
  <si>
    <t>Resection of exteriorized segment of small intestine</t>
  </si>
  <si>
    <t>46.03</t>
  </si>
  <si>
    <t>Exteriorization of large intestine</t>
  </si>
  <si>
    <t>46.04</t>
  </si>
  <si>
    <t>Resection of exteriorized segment of large intestine</t>
  </si>
  <si>
    <t>46.1</t>
  </si>
  <si>
    <t>Colostomy</t>
  </si>
  <si>
    <t>46.10</t>
  </si>
  <si>
    <t>Colostomy, not otherwise specified</t>
  </si>
  <si>
    <t>46.11</t>
  </si>
  <si>
    <t>Temporary colostomy</t>
  </si>
  <si>
    <t>46.13</t>
  </si>
  <si>
    <t>Permanent colostomy</t>
  </si>
  <si>
    <t>46.14</t>
  </si>
  <si>
    <t>Delayed opening of colostomy</t>
  </si>
  <si>
    <t>46.2</t>
  </si>
  <si>
    <t>Ileostomy</t>
  </si>
  <si>
    <t>46.20</t>
  </si>
  <si>
    <t>Ileostomy, not otherwise specified</t>
  </si>
  <si>
    <t>46.21</t>
  </si>
  <si>
    <t>Temporary ileostomy</t>
  </si>
  <si>
    <t>46.22</t>
  </si>
  <si>
    <t>Continent ileostomy</t>
  </si>
  <si>
    <t>46.23</t>
  </si>
  <si>
    <t>Other permanent ileostomy</t>
  </si>
  <si>
    <t>46.24</t>
  </si>
  <si>
    <t>Delayed opening of ileostomy</t>
  </si>
  <si>
    <t>46.31</t>
  </si>
  <si>
    <t>Delayed opening of other enterostomy</t>
  </si>
  <si>
    <t>46.32</t>
  </si>
  <si>
    <t>Percutaneous (endoscopic) jejunostomy [PEJ]</t>
  </si>
  <si>
    <t>46.39</t>
  </si>
  <si>
    <t>Other enterostomy</t>
  </si>
  <si>
    <t>46.4</t>
  </si>
  <si>
    <t>Revision of intestinal stoma</t>
  </si>
  <si>
    <t>46.40</t>
  </si>
  <si>
    <t>Revision of intestinal stoma, not otherwise specified</t>
  </si>
  <si>
    <t>46.41</t>
  </si>
  <si>
    <t>Revision of stoma of small intestine</t>
  </si>
  <si>
    <t>46.42</t>
  </si>
  <si>
    <t>Repair of pericolostomy hernia</t>
  </si>
  <si>
    <t>46.43</t>
  </si>
  <si>
    <t>Other revision of stoma of large intestine</t>
  </si>
  <si>
    <t>46.5</t>
  </si>
  <si>
    <t>Closure of intestinal stoma</t>
  </si>
  <si>
    <t>46.50</t>
  </si>
  <si>
    <t>Closure of intestinal stoma, not otherwise specified</t>
  </si>
  <si>
    <t>46.51</t>
  </si>
  <si>
    <t>Closure of stoma of small intestine</t>
  </si>
  <si>
    <t>46.52</t>
  </si>
  <si>
    <t>Closure of stoma of large intestine</t>
  </si>
  <si>
    <t>46.60</t>
  </si>
  <si>
    <t>Fixation of intestine, not otherwise specified</t>
  </si>
  <si>
    <t>46.61</t>
  </si>
  <si>
    <t>Fixation of small intestine to abdominal wall</t>
  </si>
  <si>
    <t>46.62</t>
  </si>
  <si>
    <t>Other fixation of small intestine</t>
  </si>
  <si>
    <t>46.63</t>
  </si>
  <si>
    <t>Fixation of large intestine to abdominal wall</t>
  </si>
  <si>
    <t>46.64</t>
  </si>
  <si>
    <t>Other fixation of large intestine</t>
  </si>
  <si>
    <t>46.71</t>
  </si>
  <si>
    <t>Suture of laceration of duodenum</t>
  </si>
  <si>
    <t>46.72</t>
  </si>
  <si>
    <t>Closure of fistula of duodenum</t>
  </si>
  <si>
    <t>46.73</t>
  </si>
  <si>
    <t>Suture of laceration of small intestine, except duodenum</t>
  </si>
  <si>
    <t>46.74</t>
  </si>
  <si>
    <t>Closure of fistula of small intestine, except duodenum</t>
  </si>
  <si>
    <t>46.75</t>
  </si>
  <si>
    <t>Suture of laceration of large intestine</t>
  </si>
  <si>
    <t>46.76</t>
  </si>
  <si>
    <t>Closure of fistula of large intestine</t>
  </si>
  <si>
    <t>46.79</t>
  </si>
  <si>
    <t>Other repair of intestine</t>
  </si>
  <si>
    <t>46.8</t>
  </si>
  <si>
    <t>Dilation and manipulation of intestine</t>
  </si>
  <si>
    <t>46.80</t>
  </si>
  <si>
    <t>Intra-abdominal manipulation of intestine, not otherwise specified</t>
  </si>
  <si>
    <t>46.81</t>
  </si>
  <si>
    <t>Intra-abdominal manipulation of small intestine</t>
  </si>
  <si>
    <t>46.82</t>
  </si>
  <si>
    <t>Intra-abdominal manipulation of large intestine</t>
  </si>
  <si>
    <t>46.85</t>
  </si>
  <si>
    <t>Dilation of intestine</t>
  </si>
  <si>
    <t>46.86</t>
  </si>
  <si>
    <t>Endoscopic insertion of colonic stent(s)</t>
  </si>
  <si>
    <t>46.87</t>
  </si>
  <si>
    <t>Other insertion of colonic stent(s)</t>
  </si>
  <si>
    <t>46.91</t>
  </si>
  <si>
    <t>Myotomy of sigmoid colon</t>
  </si>
  <si>
    <t>46.92</t>
  </si>
  <si>
    <t>Myotomy of other parts of colon</t>
  </si>
  <si>
    <t>46.93</t>
  </si>
  <si>
    <t>Revision of anastomosis of small intestine</t>
  </si>
  <si>
    <t>46.94</t>
  </si>
  <si>
    <t>Revision of anastomosis of large intestine</t>
  </si>
  <si>
    <t>46.95</t>
  </si>
  <si>
    <t>Local perfusion of small intestine</t>
  </si>
  <si>
    <t>46.96</t>
  </si>
  <si>
    <t>Local perfusion of large intestine</t>
  </si>
  <si>
    <t>46.97</t>
  </si>
  <si>
    <t>Transplant of intestine</t>
  </si>
  <si>
    <t>46.99</t>
  </si>
  <si>
    <t>Other operations on intestines</t>
  </si>
  <si>
    <t>47.01</t>
  </si>
  <si>
    <t>Laparoscopic appendectomy</t>
  </si>
  <si>
    <t>47.09</t>
  </si>
  <si>
    <t>Other appendectomy</t>
  </si>
  <si>
    <t>47.11</t>
  </si>
  <si>
    <t>Laparoscopic incidental appendectomy</t>
  </si>
  <si>
    <t>47.19</t>
  </si>
  <si>
    <t>other incidental appendectomy</t>
  </si>
  <si>
    <t>47.2</t>
  </si>
  <si>
    <t>Drainage of appendiceal abscess</t>
  </si>
  <si>
    <t>47.91</t>
  </si>
  <si>
    <t>Appendicostomy</t>
  </si>
  <si>
    <t>47.92</t>
  </si>
  <si>
    <t>Closure of appendiceal fistula</t>
  </si>
  <si>
    <t>47.99</t>
  </si>
  <si>
    <t>Other operations on appendix</t>
  </si>
  <si>
    <t>48</t>
  </si>
  <si>
    <t>Operations on rectum rectosigmoid, and perirectal tissue</t>
  </si>
  <si>
    <t>48.0</t>
  </si>
  <si>
    <t>Proctotomy</t>
  </si>
  <si>
    <t>48.1</t>
  </si>
  <si>
    <t>Proctostomy</t>
  </si>
  <si>
    <t>48.21</t>
  </si>
  <si>
    <t>Transabdominal proctosigmoidoscopy</t>
  </si>
  <si>
    <t>48.22</t>
  </si>
  <si>
    <t>Proctosigmoidoscopy through artificial stoma</t>
  </si>
  <si>
    <t>48.23</t>
  </si>
  <si>
    <t>Rigid proctosigmoidoscopy</t>
  </si>
  <si>
    <t>48.24</t>
  </si>
  <si>
    <t>Closed [endoscopic] biopsy of rectum</t>
  </si>
  <si>
    <t>48.25</t>
  </si>
  <si>
    <t>Open biopsy of rectum</t>
  </si>
  <si>
    <t>48.26</t>
  </si>
  <si>
    <t>Biopsy of perirectal tissue</t>
  </si>
  <si>
    <t>48.29</t>
  </si>
  <si>
    <t>Other diagnostic procedures on rectum, rectosigmoid and perirectal tissue</t>
  </si>
  <si>
    <t>48.31</t>
  </si>
  <si>
    <t>Radical electrocoagulation of rectal lesion or tissue</t>
  </si>
  <si>
    <t>48.32</t>
  </si>
  <si>
    <t>Other electrocoagulation of rectal lesion or tissue</t>
  </si>
  <si>
    <t>48.33</t>
  </si>
  <si>
    <t>Destruction of rectal lesion or tissue by laser</t>
  </si>
  <si>
    <t>48.34</t>
  </si>
  <si>
    <t>Destruction of rectal lesion or tissue by cryosurgery</t>
  </si>
  <si>
    <t>48.35</t>
  </si>
  <si>
    <t>Local excision of rectal lesion or tissue</t>
  </si>
  <si>
    <t>48.36</t>
  </si>
  <si>
    <t>[Endoscopic] polypectomy of rectum</t>
  </si>
  <si>
    <t>48.4</t>
  </si>
  <si>
    <t>Pull-through resection of rectum</t>
  </si>
  <si>
    <t>48.40</t>
  </si>
  <si>
    <t>Pull-through resection of rectum, not otherwise specified</t>
  </si>
  <si>
    <t>48.41</t>
  </si>
  <si>
    <t>Soave submucosal resection of rectum</t>
  </si>
  <si>
    <t>48.42</t>
  </si>
  <si>
    <t>Laparoscopic pull-through resection of rectum</t>
  </si>
  <si>
    <t>48.43</t>
  </si>
  <si>
    <t>Open pull-through resection of rectum</t>
  </si>
  <si>
    <t>48.49</t>
  </si>
  <si>
    <t>Other pull-through resection of rectum</t>
  </si>
  <si>
    <t>48.5</t>
  </si>
  <si>
    <t>Abdominoperineal resection of rectum</t>
  </si>
  <si>
    <t>48.50</t>
  </si>
  <si>
    <t>Abdominoperineal resection of the rectum, not otherwise specified</t>
  </si>
  <si>
    <t>48.51</t>
  </si>
  <si>
    <t>Laparoscopic abdominoperineal resection of the rectum</t>
  </si>
  <si>
    <t>48.52</t>
  </si>
  <si>
    <t>Open abdominoperineal resection of the rectum</t>
  </si>
  <si>
    <t>48.59</t>
  </si>
  <si>
    <t>Other abdominoperineal resection of the rectum</t>
  </si>
  <si>
    <t>48.61</t>
  </si>
  <si>
    <t>Transsacral rectosigmoidectomy</t>
  </si>
  <si>
    <t>48.62</t>
  </si>
  <si>
    <t>Anterior resection of rectum with synchronous colostomy</t>
  </si>
  <si>
    <t>48.63</t>
  </si>
  <si>
    <t>Other anterior resection of rectum</t>
  </si>
  <si>
    <t>48.64</t>
  </si>
  <si>
    <t>Posterior resection of rectum</t>
  </si>
  <si>
    <t>48.65</t>
  </si>
  <si>
    <t>Duhamel resection of rectum</t>
  </si>
  <si>
    <t>48.69</t>
  </si>
  <si>
    <t>Other resection of rectum</t>
  </si>
  <si>
    <t>48.71</t>
  </si>
  <si>
    <t>Suture of laceration of rectum</t>
  </si>
  <si>
    <t>48.72</t>
  </si>
  <si>
    <t>Closure of proctostomy</t>
  </si>
  <si>
    <t>48.73</t>
  </si>
  <si>
    <t>Closure of other rectal fistula</t>
  </si>
  <si>
    <t>48.74</t>
  </si>
  <si>
    <t>Rectorectostomy</t>
  </si>
  <si>
    <t>48.75</t>
  </si>
  <si>
    <t>Abdominal proctopexy</t>
  </si>
  <si>
    <t>48.76</t>
  </si>
  <si>
    <t>Other proctopexy</t>
  </si>
  <si>
    <t>48.79</t>
  </si>
  <si>
    <t>Other repair of rectum</t>
  </si>
  <si>
    <t>48.81</t>
  </si>
  <si>
    <t>Incision of perirectal tissue</t>
  </si>
  <si>
    <t>48.82</t>
  </si>
  <si>
    <t>Excision of perirectal tissue</t>
  </si>
  <si>
    <t>48.91</t>
  </si>
  <si>
    <t>Incision of rectal stricture</t>
  </si>
  <si>
    <t>48.92</t>
  </si>
  <si>
    <t>Anorectal myectomy</t>
  </si>
  <si>
    <t>48.93</t>
  </si>
  <si>
    <t>Repair of perirectal fistula</t>
  </si>
  <si>
    <t>48.99</t>
  </si>
  <si>
    <t>Other operations on rectum and perirectal tissue</t>
  </si>
  <si>
    <t>49.01</t>
  </si>
  <si>
    <t>Incision of perianal abscess</t>
  </si>
  <si>
    <t>49.02</t>
  </si>
  <si>
    <t>Other incision of perianal tissue</t>
  </si>
  <si>
    <t>49.03</t>
  </si>
  <si>
    <t>Excision of perianal skin tags</t>
  </si>
  <si>
    <t>49.04</t>
  </si>
  <si>
    <t>Other excision of perianal tissue</t>
  </si>
  <si>
    <t>49.11</t>
  </si>
  <si>
    <t>Anal fistulotomy</t>
  </si>
  <si>
    <t>49.12</t>
  </si>
  <si>
    <t>Anal fistulectomy</t>
  </si>
  <si>
    <t>49.21</t>
  </si>
  <si>
    <t>Anoscopy</t>
  </si>
  <si>
    <t>49.22</t>
  </si>
  <si>
    <t>Biopsy of perianal tissue</t>
  </si>
  <si>
    <t>49.23</t>
  </si>
  <si>
    <t>Biopsy of anus</t>
  </si>
  <si>
    <t>49.29</t>
  </si>
  <si>
    <t>Other diagnostic procedures on anus and perianal tissue</t>
  </si>
  <si>
    <t>49.31</t>
  </si>
  <si>
    <t>Endoscopic excision or destruction of lesion or tissue of anus</t>
  </si>
  <si>
    <t>49.39</t>
  </si>
  <si>
    <t>Other local excision or destruction of lesion or tissue of anus</t>
  </si>
  <si>
    <t>49.41</t>
  </si>
  <si>
    <t>Reduction of hemorrhoids</t>
  </si>
  <si>
    <t>49.42</t>
  </si>
  <si>
    <t>Injection of hemorrhoids</t>
  </si>
  <si>
    <t>49.43</t>
  </si>
  <si>
    <t>Cauterization of hemorrhoids</t>
  </si>
  <si>
    <t>49.44</t>
  </si>
  <si>
    <t>Destruction of hemorrhoids by cryotherapy</t>
  </si>
  <si>
    <t>49.45</t>
  </si>
  <si>
    <t>Ligation of hemorrhoids</t>
  </si>
  <si>
    <t>49.46</t>
  </si>
  <si>
    <t>Excision of hemorrhoids</t>
  </si>
  <si>
    <t>49.47</t>
  </si>
  <si>
    <t>Evacuation of thrombosed hemorrhoids</t>
  </si>
  <si>
    <t>49.49</t>
  </si>
  <si>
    <t>Other procedures on hemorrhoids</t>
  </si>
  <si>
    <t>49.51</t>
  </si>
  <si>
    <t>Left lateral anal sphincterotomy</t>
  </si>
  <si>
    <t>49.52</t>
  </si>
  <si>
    <t>Posterior anal sphincterotomy</t>
  </si>
  <si>
    <t>49.59</t>
  </si>
  <si>
    <t>Other anal sphincterotomy</t>
  </si>
  <si>
    <t>49.6</t>
  </si>
  <si>
    <t>Excision of anus</t>
  </si>
  <si>
    <t>49.71</t>
  </si>
  <si>
    <t>Suture of laceration of anus</t>
  </si>
  <si>
    <t>49.72</t>
  </si>
  <si>
    <t>Anal cerclage</t>
  </si>
  <si>
    <t>49.73</t>
  </si>
  <si>
    <t>Closure of anal fistula</t>
  </si>
  <si>
    <t>49.74</t>
  </si>
  <si>
    <t>Gracilis muscle transplant for anal incontinence</t>
  </si>
  <si>
    <t>49.75</t>
  </si>
  <si>
    <t>Implantation or revision of artificial anal sphincter</t>
  </si>
  <si>
    <t>49.76</t>
  </si>
  <si>
    <t>Removal of artificial anal sphincter</t>
  </si>
  <si>
    <t>49.79</t>
  </si>
  <si>
    <t>Other repair of anal sphincter</t>
  </si>
  <si>
    <t>49.91</t>
  </si>
  <si>
    <t>Incision of anal septum</t>
  </si>
  <si>
    <t>49.92</t>
  </si>
  <si>
    <t>Insertion of subcutaneous electrical anal stimulator</t>
  </si>
  <si>
    <t>49.93</t>
  </si>
  <si>
    <t>Other incision of anus</t>
  </si>
  <si>
    <t>49.94</t>
  </si>
  <si>
    <t>Reduction of anal prolapse</t>
  </si>
  <si>
    <t>49.95</t>
  </si>
  <si>
    <t>Control of (postoperative) hemorrhage of anus</t>
  </si>
  <si>
    <t>49.99</t>
  </si>
  <si>
    <t>Other operations on anus</t>
  </si>
  <si>
    <t>50</t>
  </si>
  <si>
    <t>Operations on liver</t>
  </si>
  <si>
    <t>50.0</t>
  </si>
  <si>
    <t>Hepatotomy</t>
  </si>
  <si>
    <t>50.11</t>
  </si>
  <si>
    <t>Closed (percutaneous) [needle] biopsy of liver</t>
  </si>
  <si>
    <t>50.12</t>
  </si>
  <si>
    <t>Open biopsy of liver</t>
  </si>
  <si>
    <t>50.13</t>
  </si>
  <si>
    <t>Transjugular liver biopsy</t>
  </si>
  <si>
    <t>50.14</t>
  </si>
  <si>
    <t>Laparoscopic liver biopsy</t>
  </si>
  <si>
    <t>50.19</t>
  </si>
  <si>
    <t>Other diagnostic procedures on liver</t>
  </si>
  <si>
    <t>50.21</t>
  </si>
  <si>
    <t>Marsupialization of lesion of liver</t>
  </si>
  <si>
    <t>50.22</t>
  </si>
  <si>
    <t>Partial hepatectomy</t>
  </si>
  <si>
    <t>50.23</t>
  </si>
  <si>
    <t>Open ablation of liver lesion or tissue</t>
  </si>
  <si>
    <t>50.24</t>
  </si>
  <si>
    <t>Percutaneous ablation of liver lesion or tissue</t>
  </si>
  <si>
    <t>50.25</t>
  </si>
  <si>
    <t>Laparoscopic ablation of liver lesion or tissue</t>
  </si>
  <si>
    <t>50.26</t>
  </si>
  <si>
    <t>Other and unspecified ablation of liver lesion or tissue</t>
  </si>
  <si>
    <t>50.29</t>
  </si>
  <si>
    <t>Other destruction of lesion of liver</t>
  </si>
  <si>
    <t>50.3</t>
  </si>
  <si>
    <t>Lobectomy of liver</t>
  </si>
  <si>
    <t>50.4</t>
  </si>
  <si>
    <t>Total hepatectomy</t>
  </si>
  <si>
    <t>50.59</t>
  </si>
  <si>
    <t>Other transplant of liver</t>
  </si>
  <si>
    <t>50.61</t>
  </si>
  <si>
    <t>Closure of laceration of liver</t>
  </si>
  <si>
    <t>50.69</t>
  </si>
  <si>
    <t>Other repair of liver</t>
  </si>
  <si>
    <t>50.91</t>
  </si>
  <si>
    <t>Percutaneous aspiration of liver</t>
  </si>
  <si>
    <t>50.92</t>
  </si>
  <si>
    <t>Extracorporeal hepatic assistance</t>
  </si>
  <si>
    <t>50.93</t>
  </si>
  <si>
    <t>Localized perfusion of liver</t>
  </si>
  <si>
    <t>50.94</t>
  </si>
  <si>
    <t>Other injection of therapeutic substance into liver</t>
  </si>
  <si>
    <t>50.99</t>
  </si>
  <si>
    <t>Other operations on liver</t>
  </si>
  <si>
    <t>51.01</t>
  </si>
  <si>
    <t>Percutaneous aspiration of gallbladder</t>
  </si>
  <si>
    <t>51.02</t>
  </si>
  <si>
    <t>Trocar cholecystostomy</t>
  </si>
  <si>
    <t>51.03</t>
  </si>
  <si>
    <t>Other cholecystostomy</t>
  </si>
  <si>
    <t>51.04</t>
  </si>
  <si>
    <t>Other cholecystotomy</t>
  </si>
  <si>
    <t>51.1</t>
  </si>
  <si>
    <t>Diagnostic procedures on biliary tract</t>
  </si>
  <si>
    <t>51.10</t>
  </si>
  <si>
    <t>Endoscopic retrograde cholangiopancreatography [ERCP]</t>
  </si>
  <si>
    <t>51.11</t>
  </si>
  <si>
    <t>Endoscopic retrograde cholangiography [ERC]</t>
  </si>
  <si>
    <t>51.12</t>
  </si>
  <si>
    <t>Percutaneous biopsy of gallbladder or bile ducts</t>
  </si>
  <si>
    <t>51.13</t>
  </si>
  <si>
    <t>Open biopsy of gallbladder or bile ducts</t>
  </si>
  <si>
    <t>51.14</t>
  </si>
  <si>
    <t>Other closed [endoscopic] biopsy of biliary duct or sphincter of Oddi</t>
  </si>
  <si>
    <t>51.15</t>
  </si>
  <si>
    <t>Pressure measurement of sphincter of Oddi</t>
  </si>
  <si>
    <t>51.19</t>
  </si>
  <si>
    <t>Other diagnostic procedures on biliary tract</t>
  </si>
  <si>
    <t>51.21</t>
  </si>
  <si>
    <t>Other partial cholecystectomy</t>
  </si>
  <si>
    <t>51.22</t>
  </si>
  <si>
    <t>Cholecystectomy</t>
  </si>
  <si>
    <t>51.23</t>
  </si>
  <si>
    <t>Laparoscopic cholecystectomy</t>
  </si>
  <si>
    <t>51.24</t>
  </si>
  <si>
    <t>Laparoscopic partial cholecystectomy</t>
  </si>
  <si>
    <t>51.31</t>
  </si>
  <si>
    <t>Anastomosis of gallbladder to hepatic ducts</t>
  </si>
  <si>
    <t>51.32</t>
  </si>
  <si>
    <t>Anastomosis of gallbladder to intestine</t>
  </si>
  <si>
    <t>51.33</t>
  </si>
  <si>
    <t>Anastomosis of gallbladder to pancreas</t>
  </si>
  <si>
    <t>51.34</t>
  </si>
  <si>
    <t>Anastomosis of gallbladder to stomach</t>
  </si>
  <si>
    <t>51.35</t>
  </si>
  <si>
    <t>Other gallbladder anastomosis</t>
  </si>
  <si>
    <t>51.36</t>
  </si>
  <si>
    <t>Choledochoenterostomy</t>
  </si>
  <si>
    <t>51.37</t>
  </si>
  <si>
    <t>Anastomosis of hepatic duct to gastrointestinal tract</t>
  </si>
  <si>
    <t>51.39</t>
  </si>
  <si>
    <t>Other bile duct anastomosis</t>
  </si>
  <si>
    <t>51.41</t>
  </si>
  <si>
    <t>Common duct exploration for removal of calculus</t>
  </si>
  <si>
    <t>51.42</t>
  </si>
  <si>
    <t>Common duct exploration for relief of other obstruction</t>
  </si>
  <si>
    <t>51.43</t>
  </si>
  <si>
    <t>Insertion of choledochohepatic tube for decompression</t>
  </si>
  <si>
    <t>51.49</t>
  </si>
  <si>
    <t>Incision of other bile ducts for relief of obstruction</t>
  </si>
  <si>
    <t>51.51</t>
  </si>
  <si>
    <t>Exploration of common duct</t>
  </si>
  <si>
    <t>51.59</t>
  </si>
  <si>
    <t>Other incision of other bile duct</t>
  </si>
  <si>
    <t>51.61</t>
  </si>
  <si>
    <t>Excision of cystic duct remnant</t>
  </si>
  <si>
    <t>51.62</t>
  </si>
  <si>
    <t>Excision of ampulla of vater (with reimplantation of common duct)</t>
  </si>
  <si>
    <t>51.63</t>
  </si>
  <si>
    <t>Other excision of common duct</t>
  </si>
  <si>
    <t>51.64</t>
  </si>
  <si>
    <t>Endoscopic excision or destruction of lesion of biliary ducts or sphincter of Oddi</t>
  </si>
  <si>
    <t>51.69</t>
  </si>
  <si>
    <t>Excision of other bile duct</t>
  </si>
  <si>
    <t>51.71</t>
  </si>
  <si>
    <t>Simple suture of common bile duct</t>
  </si>
  <si>
    <t>51.72</t>
  </si>
  <si>
    <t>Choledochoplasty</t>
  </si>
  <si>
    <t>51.79</t>
  </si>
  <si>
    <t>Repair of other bile ducts</t>
  </si>
  <si>
    <t>51.81</t>
  </si>
  <si>
    <t>Dilation of sphincter of Oddi</t>
  </si>
  <si>
    <t>51.82</t>
  </si>
  <si>
    <t>Pancreatic sphincterotomy</t>
  </si>
  <si>
    <t>51.83</t>
  </si>
  <si>
    <t>Pancreatic sphincteroplasty</t>
  </si>
  <si>
    <t>51.84</t>
  </si>
  <si>
    <t>Endoscopic dilation of ampulla and biliary duct</t>
  </si>
  <si>
    <t>51.85</t>
  </si>
  <si>
    <t>Endoscopic sphincterotomy and papillotomy</t>
  </si>
  <si>
    <t>51.86</t>
  </si>
  <si>
    <t>Endoscopic insertion of nasobiliary drainage tube</t>
  </si>
  <si>
    <t>51.87</t>
  </si>
  <si>
    <t>Endoscopic insertion of stent (tube) into bile duct</t>
  </si>
  <si>
    <t>51.88</t>
  </si>
  <si>
    <t>Endoscopic removal of stone(s) from biliary tract</t>
  </si>
  <si>
    <t>51.89</t>
  </si>
  <si>
    <t>Other operations on sphincter of Oddi</t>
  </si>
  <si>
    <t>COUNTA of ICD-9-CM Code</t>
  </si>
  <si>
    <t>51.91</t>
  </si>
  <si>
    <t>Repair of laceration of gallbladder</t>
  </si>
  <si>
    <t>51.92</t>
  </si>
  <si>
    <t>Closure of cholecystostomy</t>
  </si>
  <si>
    <t>51.93</t>
  </si>
  <si>
    <t>Closure of other biliary fistula</t>
  </si>
  <si>
    <t>51.94</t>
  </si>
  <si>
    <t>Revision of anastomosis of biliary tract</t>
  </si>
  <si>
    <t>51.95</t>
  </si>
  <si>
    <t>Removal of prosthetic device from bile duct</t>
  </si>
  <si>
    <t>51.96</t>
  </si>
  <si>
    <t>Percutaneous extraction of common duct stones</t>
  </si>
  <si>
    <t>51.98</t>
  </si>
  <si>
    <t>Other percutaneous procedures on biliary tract</t>
  </si>
  <si>
    <t>51.99</t>
  </si>
  <si>
    <t>Other operations on biliary tract</t>
  </si>
  <si>
    <t>52.01</t>
  </si>
  <si>
    <t>Drainage of pancreatic cyst by catheter</t>
  </si>
  <si>
    <t>52.09</t>
  </si>
  <si>
    <t>Other pancreatotomy</t>
  </si>
  <si>
    <t>52.11</t>
  </si>
  <si>
    <t>Closed [aspiration] [needle] [percutaneous] biopsy of pancreas</t>
  </si>
  <si>
    <t>52.12</t>
  </si>
  <si>
    <t>Open biopsy of pancreas</t>
  </si>
  <si>
    <t>52.13</t>
  </si>
  <si>
    <t>Endoscopic retrograde pancreatography [ERP]</t>
  </si>
  <si>
    <t>52.14</t>
  </si>
  <si>
    <t>Closed [endoscopic] biopsy of pancreatic duct</t>
  </si>
  <si>
    <t>52.19</t>
  </si>
  <si>
    <t>Other diagnostic procedures on pancreas</t>
  </si>
  <si>
    <t>52.21</t>
  </si>
  <si>
    <t>Endoscopic excision or destruction of lesion or tissue of pancreatic duct</t>
  </si>
  <si>
    <t>52.22</t>
  </si>
  <si>
    <t>Other excision or destruction of lesion or tissue of pancreas or pancreatic duct</t>
  </si>
  <si>
    <t>52.3</t>
  </si>
  <si>
    <t>Marsupialization of pancreatic cyst</t>
  </si>
  <si>
    <t>52.4</t>
  </si>
  <si>
    <t>Internal drainage of pancreatic cyst</t>
  </si>
  <si>
    <t>52.51</t>
  </si>
  <si>
    <t>Proximal pancreatectomy</t>
  </si>
  <si>
    <t>52.52</t>
  </si>
  <si>
    <t>Distal pancreatectomy</t>
  </si>
  <si>
    <t>52.53</t>
  </si>
  <si>
    <t>Radical subtotal pancreatectomy</t>
  </si>
  <si>
    <t>52.59</t>
  </si>
  <si>
    <t>Other partial pancreatectomy</t>
  </si>
  <si>
    <t>52.6</t>
  </si>
  <si>
    <t>Total pancreatectomy</t>
  </si>
  <si>
    <t>52.7</t>
  </si>
  <si>
    <t>Radical pancreaticoduodenectomy</t>
  </si>
  <si>
    <t>52.84</t>
  </si>
  <si>
    <t>Autotransplantation of cells of Islets of Langerhans</t>
  </si>
  <si>
    <t>52.92</t>
  </si>
  <si>
    <t>Cannulation of pancreatic duct</t>
  </si>
  <si>
    <t>52.93</t>
  </si>
  <si>
    <t>Endoscopic insertion of stent (tube) into pancreatic duct</t>
  </si>
  <si>
    <t>52.94</t>
  </si>
  <si>
    <t>Endoscopic removal of stone(s) from pancreatic duct</t>
  </si>
  <si>
    <t>52.95</t>
  </si>
  <si>
    <t>Other repair of pancreas</t>
  </si>
  <si>
    <t>52.96</t>
  </si>
  <si>
    <t>Anastomosis of pancreas</t>
  </si>
  <si>
    <t>52.97</t>
  </si>
  <si>
    <t>Endoscopic insertion of nasopancreatic drainage tube</t>
  </si>
  <si>
    <t>52.99</t>
  </si>
  <si>
    <t>Other operations on pancreas</t>
  </si>
  <si>
    <t>53</t>
  </si>
  <si>
    <t>Repair of hernia</t>
  </si>
  <si>
    <t>53.00</t>
  </si>
  <si>
    <t>Unilateral repair of inguinal hernia, not otherwise specified</t>
  </si>
  <si>
    <t>53.01</t>
  </si>
  <si>
    <t>Other and open repair of direct inguinal hernia</t>
  </si>
  <si>
    <t>53.02</t>
  </si>
  <si>
    <t>Other and open repair of indirect inguinal hernia</t>
  </si>
  <si>
    <t>53.03</t>
  </si>
  <si>
    <t>Other and open repair of direct inguinal hernia with graft or prosthesis</t>
  </si>
  <si>
    <t>53.04</t>
  </si>
  <si>
    <t>Other and open repair of indirect inguinal hernia with graft or prosthesis</t>
  </si>
  <si>
    <t>53.05</t>
  </si>
  <si>
    <t>Repair of inguinal hernia with graft or prosthesis, not otherwise specified</t>
  </si>
  <si>
    <t>53.1</t>
  </si>
  <si>
    <t>Other bilateral repair of inguinal hernia</t>
  </si>
  <si>
    <t>53.10</t>
  </si>
  <si>
    <t>Bilateral repair of inguinal hernia, not otherwise specified</t>
  </si>
  <si>
    <t>53.11</t>
  </si>
  <si>
    <t>Other and open bilateral repair of direct inguinal hernia</t>
  </si>
  <si>
    <t>53.12</t>
  </si>
  <si>
    <t>Other and open bilateral repair of indirect inguinal hernia</t>
  </si>
  <si>
    <t>53.13</t>
  </si>
  <si>
    <t>Other and open bilateral repair of inguinal hernia, one direct and one indirect</t>
  </si>
  <si>
    <t>53.14</t>
  </si>
  <si>
    <t>Other and open bilateral repair of direct inguinal hernia with graft or prosthesis</t>
  </si>
  <si>
    <t>53.15</t>
  </si>
  <si>
    <t>Other and open bilateral repair of indirect inguinal hernia with graft or prosthesis</t>
  </si>
  <si>
    <t>53.16</t>
  </si>
  <si>
    <t>Other and open bilateral repair of inguinal hernia, one direct and one indirect, with graft or prosthesis</t>
  </si>
  <si>
    <t>53.17</t>
  </si>
  <si>
    <t>Bilateral inguinal hernia repair with graft or prosthesis, not otherwise specified</t>
  </si>
  <si>
    <t>53.21</t>
  </si>
  <si>
    <t>Unilateral repair of femoral hernia with graft or prosthesis</t>
  </si>
  <si>
    <t>53.29</t>
  </si>
  <si>
    <t>Other unilateral femoral herniorrhaphy</t>
  </si>
  <si>
    <t>53.31</t>
  </si>
  <si>
    <t>Bilateral repair of femoral hernia with graft or prosthesis</t>
  </si>
  <si>
    <t>53.39</t>
  </si>
  <si>
    <t>Other bilateral femoral herniorrhaphy</t>
  </si>
  <si>
    <t>53.41</t>
  </si>
  <si>
    <t>Other and open repair of umbilical hernia with graft or prosthesis</t>
  </si>
  <si>
    <t>53.42</t>
  </si>
  <si>
    <t>Laparoscopic repair of umbilical hernia with graft or prosthesis</t>
  </si>
  <si>
    <t>53.43</t>
  </si>
  <si>
    <t>Other laparoscopic umbilical herniorrhaphy</t>
  </si>
  <si>
    <t>53.49</t>
  </si>
  <si>
    <t>Other open umbilical herniorrhaphy</t>
  </si>
  <si>
    <t>53.51</t>
  </si>
  <si>
    <t>Incisional hernia repair</t>
  </si>
  <si>
    <t>53.59</t>
  </si>
  <si>
    <t>Repair of other hernia of anterior abdominal wall</t>
  </si>
  <si>
    <t>53.61</t>
  </si>
  <si>
    <t>Other open incisional hernia repair with graft or prosthesis</t>
  </si>
  <si>
    <t>53.62</t>
  </si>
  <si>
    <t>Laparoscopic incisional hernia repair with graft or prosthesis</t>
  </si>
  <si>
    <t>53.63</t>
  </si>
  <si>
    <t>Other laparoscopic repair of other hernia of anterior abdominal wall with graft or prosthesis</t>
  </si>
  <si>
    <t>53.69</t>
  </si>
  <si>
    <t>Other and open repair of other hernia of anterior abdominal wall with graft or prosthesis</t>
  </si>
  <si>
    <t>53.71</t>
  </si>
  <si>
    <t>Laparoscopic repair of diaphragmatic hernia, abdominal approach</t>
  </si>
  <si>
    <t>53.72</t>
  </si>
  <si>
    <t>Other and open repair of diaphragmatic hernia, abdominal approach</t>
  </si>
  <si>
    <t>53.75</t>
  </si>
  <si>
    <t>Repair of diaphragmatic hernia, abdominal approach, not otherwise specified</t>
  </si>
  <si>
    <t>53.8</t>
  </si>
  <si>
    <t>Repair of diaphragmatic hernia, thoracic approach</t>
  </si>
  <si>
    <t>53.80</t>
  </si>
  <si>
    <t>Repair of diaphragmatic hernia with thoracic approach, not otherwise specified</t>
  </si>
  <si>
    <t>53.81</t>
  </si>
  <si>
    <t>Plication of the diaphragm</t>
  </si>
  <si>
    <t>53.82</t>
  </si>
  <si>
    <t>Repair of parasternal hernia</t>
  </si>
  <si>
    <t>53.83</t>
  </si>
  <si>
    <t>Laparoscopic repair of diaphragmatic hernia, with thoracic approach</t>
  </si>
  <si>
    <t>53.84</t>
  </si>
  <si>
    <t>Other and open repair of diaphragmatic hernia, with thoracic approach</t>
  </si>
  <si>
    <t>53.9</t>
  </si>
  <si>
    <t>Other hernia repair</t>
  </si>
  <si>
    <t>54</t>
  </si>
  <si>
    <t>Other operations on abdominal region</t>
  </si>
  <si>
    <t>54.0</t>
  </si>
  <si>
    <t>Incision of abdominal wall</t>
  </si>
  <si>
    <t>54.11</t>
  </si>
  <si>
    <t>Exploratory laparotomy</t>
  </si>
  <si>
    <t>54.12</t>
  </si>
  <si>
    <t>Reopening of recent laparotomy site</t>
  </si>
  <si>
    <t>54.19</t>
  </si>
  <si>
    <t>Other laparotomy</t>
  </si>
  <si>
    <t>54.21</t>
  </si>
  <si>
    <t>Laparoscopy</t>
  </si>
  <si>
    <t>54.22</t>
  </si>
  <si>
    <t>Biopsy of abdominal wall or umbilicus</t>
  </si>
  <si>
    <t>54.23</t>
  </si>
  <si>
    <t>Biopsy of peritoneum</t>
  </si>
  <si>
    <t>54.24</t>
  </si>
  <si>
    <t>Closed [percutaneous] [needle] biopsy of intra-abdominal mass</t>
  </si>
  <si>
    <t>54.25</t>
  </si>
  <si>
    <t>Peritoneal lavage</t>
  </si>
  <si>
    <t>54.29</t>
  </si>
  <si>
    <t>Other diagnostic procedures on abdominal region</t>
  </si>
  <si>
    <t>54.3</t>
  </si>
  <si>
    <t>Excision or destruction of lesion or tissue of abdominal wall or umbilicus</t>
  </si>
  <si>
    <t>54.4</t>
  </si>
  <si>
    <t>Excision or destruction of peritoneal tissue</t>
  </si>
  <si>
    <t>54.51</t>
  </si>
  <si>
    <t>Laparoscopic lysis of peritoneal adhesions</t>
  </si>
  <si>
    <t>54.59</t>
  </si>
  <si>
    <t>Other lysis of peritoneal adhesions</t>
  </si>
  <si>
    <t>54.61</t>
  </si>
  <si>
    <t>Reclosure of postoperative disruption of abdominal wall</t>
  </si>
  <si>
    <t>54.62</t>
  </si>
  <si>
    <t>Delayed closure of granulating abdominal wound</t>
  </si>
  <si>
    <t>54.63</t>
  </si>
  <si>
    <t>Other suture of abdominal wall</t>
  </si>
  <si>
    <t>54.64</t>
  </si>
  <si>
    <t>Suture of peritoneum</t>
  </si>
  <si>
    <t>54.71</t>
  </si>
  <si>
    <t>Repair of gastroschisis</t>
  </si>
  <si>
    <t>54.72</t>
  </si>
  <si>
    <t>Other repair of abdominal wall</t>
  </si>
  <si>
    <t>54.73</t>
  </si>
  <si>
    <t>Other repair of peritoneum</t>
  </si>
  <si>
    <t>54.74</t>
  </si>
  <si>
    <t>Other repair of omentum</t>
  </si>
  <si>
    <t>54.75</t>
  </si>
  <si>
    <t>Other repair of mesentery</t>
  </si>
  <si>
    <t>54.91</t>
  </si>
  <si>
    <t>Percutaneous abdominal drainage</t>
  </si>
  <si>
    <t>54.92</t>
  </si>
  <si>
    <t>Removal of foreign body from peritoneal cavity</t>
  </si>
  <si>
    <t>54.93</t>
  </si>
  <si>
    <t>Creation of cutaneoperitoneal fistula</t>
  </si>
  <si>
    <t>54.94</t>
  </si>
  <si>
    <t>Creation of peritoneovascular shunt</t>
  </si>
  <si>
    <t>54.96</t>
  </si>
  <si>
    <t>Injection of air into peritoneal cavity</t>
  </si>
  <si>
    <t>54.97</t>
  </si>
  <si>
    <t>Injection of locally-acting therapeutic substance into peritoneal cavity</t>
  </si>
  <si>
    <t>54.98</t>
  </si>
  <si>
    <t>Peritoneal dialysis</t>
  </si>
  <si>
    <t>54.99</t>
  </si>
  <si>
    <t>Other operations of abdominal region</t>
  </si>
  <si>
    <t>55.01</t>
  </si>
  <si>
    <t>81.26</t>
  </si>
  <si>
    <t>Nephrotomy</t>
  </si>
  <si>
    <t>Metacarpocarpal fusion</t>
  </si>
  <si>
    <t>55.02</t>
  </si>
  <si>
    <t>Nephrostomy</t>
  </si>
  <si>
    <t>55.03</t>
  </si>
  <si>
    <t>Percutaneous nephrostomy without fragmentation</t>
  </si>
  <si>
    <t>55.04</t>
  </si>
  <si>
    <t>Percutaneous nephrostomy with fragmentation</t>
  </si>
  <si>
    <t>55.11</t>
  </si>
  <si>
    <t>Pyelotomy</t>
  </si>
  <si>
    <t>55.12</t>
  </si>
  <si>
    <t>Pyelostomy</t>
  </si>
  <si>
    <t>55.21</t>
  </si>
  <si>
    <t>Nephroscopy</t>
  </si>
  <si>
    <t>55.22</t>
  </si>
  <si>
    <t>Pyeloscopy</t>
  </si>
  <si>
    <t>55.23</t>
  </si>
  <si>
    <t>Closed [percutaneous] [needle] biopsy of kidney</t>
  </si>
  <si>
    <t>55.24</t>
  </si>
  <si>
    <t>Open biopsy of kidney</t>
  </si>
  <si>
    <t>55.29</t>
  </si>
  <si>
    <t>Other diagnostic procedures on kidney</t>
  </si>
  <si>
    <t>55.31</t>
  </si>
  <si>
    <t>Marsupialization of kidney lesion</t>
  </si>
  <si>
    <t>55.32</t>
  </si>
  <si>
    <t>Open ablation of renal lesion or tissue</t>
  </si>
  <si>
    <t>55.33</t>
  </si>
  <si>
    <t>Percutaneous ablation of renal lesion or tissue</t>
  </si>
  <si>
    <t>55.34</t>
  </si>
  <si>
    <t>Laparoscopic ablation of renal lesion or tissue</t>
  </si>
  <si>
    <t>55.35</t>
  </si>
  <si>
    <t>Other and unspecified ablation of renal lesion or tissue</t>
  </si>
  <si>
    <t>55.39</t>
  </si>
  <si>
    <t>Other local destruction or excision of renal lesion or tissue</t>
  </si>
  <si>
    <t>55.4</t>
  </si>
  <si>
    <t>Partial nephrectomy</t>
  </si>
  <si>
    <t>55.51</t>
  </si>
  <si>
    <t>Nephroureterectomy</t>
  </si>
  <si>
    <t>55.52</t>
  </si>
  <si>
    <t>Nephrectomy of remaining kidney</t>
  </si>
  <si>
    <t>55.53</t>
  </si>
  <si>
    <t>Removal of transplanted or rejected kidney</t>
  </si>
  <si>
    <t>55.54</t>
  </si>
  <si>
    <t>Bilateral nephrectomy</t>
  </si>
  <si>
    <t>55.69</t>
  </si>
  <si>
    <t>Other kidney transplantation</t>
  </si>
  <si>
    <t>55.7</t>
  </si>
  <si>
    <t>Nephropexy</t>
  </si>
  <si>
    <t>55.81</t>
  </si>
  <si>
    <t>Suture of laceration of kidney</t>
  </si>
  <si>
    <t>55.82</t>
  </si>
  <si>
    <t>Closure of nephrostomy and pyelostomy</t>
  </si>
  <si>
    <t>55.83</t>
  </si>
  <si>
    <t>Closure of other fistula of kidney</t>
  </si>
  <si>
    <t>55.84</t>
  </si>
  <si>
    <t>Reduction of torsion of renal pedicle</t>
  </si>
  <si>
    <t>55.85</t>
  </si>
  <si>
    <t>Symphysiotomy for horseshoe kidney</t>
  </si>
  <si>
    <t>55.86</t>
  </si>
  <si>
    <t>Anastomosis of kidney</t>
  </si>
  <si>
    <t>deskripsi mdc</t>
  </si>
  <si>
    <t>55.87</t>
  </si>
  <si>
    <t>Correction of ureteropelvic junction</t>
  </si>
  <si>
    <t>diag/proc</t>
  </si>
  <si>
    <t>kode icd 9</t>
  </si>
  <si>
    <t>deskripsi icd 9</t>
  </si>
  <si>
    <t>55.89</t>
  </si>
  <si>
    <t>deskripsi dc</t>
  </si>
  <si>
    <t>Other repair of kidney</t>
  </si>
  <si>
    <t xml:space="preserve">tingkat kompetensi </t>
  </si>
  <si>
    <t>55.91</t>
  </si>
  <si>
    <t>Decapsulation of kidney</t>
  </si>
  <si>
    <t>55.92</t>
  </si>
  <si>
    <t>Percutaneous aspiration of kidney (pelvis)</t>
  </si>
  <si>
    <t>Sheet Cluster</t>
  </si>
  <si>
    <t>55.93</t>
  </si>
  <si>
    <t>Replacement of nephrostomy tube</t>
  </si>
  <si>
    <t>55.94</t>
  </si>
  <si>
    <t>Replacement of pyelostomy tube</t>
  </si>
  <si>
    <t>Pre MDC</t>
  </si>
  <si>
    <t>55.96</t>
  </si>
  <si>
    <t>Other injection of therapeutic substance into kidney</t>
  </si>
  <si>
    <t>proc</t>
  </si>
  <si>
    <t>55.97</t>
  </si>
  <si>
    <t>Implantation or replacement of mechanical kidney</t>
  </si>
  <si>
    <t>55.98</t>
  </si>
  <si>
    <t>Removal of mechanical kidney</t>
  </si>
  <si>
    <t>55.99</t>
  </si>
  <si>
    <t>Other operations on kidney</t>
  </si>
  <si>
    <t>56</t>
  </si>
  <si>
    <t>Operations on ureter</t>
  </si>
  <si>
    <t>56.0</t>
  </si>
  <si>
    <t>Transurethral removal of obstruction from ureter and renal pelvis</t>
  </si>
  <si>
    <t>56.1</t>
  </si>
  <si>
    <t>Ureteral meatotomy</t>
  </si>
  <si>
    <t>56.2</t>
  </si>
  <si>
    <t>Ureterotomy</t>
  </si>
  <si>
    <t>56.31</t>
  </si>
  <si>
    <t>Ureteroscopy</t>
  </si>
  <si>
    <t>56.32</t>
  </si>
  <si>
    <t>Closed percutaneous biopsy of ureter</t>
  </si>
  <si>
    <t>56.33</t>
  </si>
  <si>
    <t>Closed endoscopic biopsy of ureter</t>
  </si>
  <si>
    <t>56.34</t>
  </si>
  <si>
    <t>Open biopsy of ureter</t>
  </si>
  <si>
    <t>USULAN PRE MDC</t>
  </si>
  <si>
    <t>56.35</t>
  </si>
  <si>
    <t>Endoscopy (cystoscopy) (looposcopy) of ileal conduit</t>
  </si>
  <si>
    <t>Implantation or replacement of vagus nerve stimulator device</t>
  </si>
  <si>
    <t>56.39</t>
  </si>
  <si>
    <t>Other diagnostic procedures on ureter</t>
  </si>
  <si>
    <t>56.4</t>
  </si>
  <si>
    <t>Ureterectomy</t>
  </si>
  <si>
    <t>56.40</t>
  </si>
  <si>
    <t>Ureterectomy, not otherwise specified</t>
  </si>
  <si>
    <t>56.41</t>
  </si>
  <si>
    <t>Partial ureterectomy</t>
  </si>
  <si>
    <t>56.42</t>
  </si>
  <si>
    <t>Total ureterectomy</t>
  </si>
  <si>
    <t>56.51</t>
  </si>
  <si>
    <t>Formation of cutaneous uretero-ileostomy</t>
  </si>
  <si>
    <t>Nervous System</t>
  </si>
  <si>
    <t>56.52</t>
  </si>
  <si>
    <t>Revision of cutaneous uretero-ileostomy</t>
  </si>
  <si>
    <t>Intermediate Craniotomy Proc.</t>
  </si>
  <si>
    <t>56.61</t>
  </si>
  <si>
    <t>Formation of other cutaneous ureterostomy</t>
  </si>
  <si>
    <t>56.62</t>
  </si>
  <si>
    <t>Revision of other cutaneous ureterostomy</t>
  </si>
  <si>
    <t>USULAN REKLASIFIKASI</t>
  </si>
  <si>
    <t>56.71</t>
  </si>
  <si>
    <t>Urinary diversion to intestine</t>
  </si>
  <si>
    <t>56.72</t>
  </si>
  <si>
    <t>Revision of ureterointestinal anastomosis</t>
  </si>
  <si>
    <t>56.73</t>
  </si>
  <si>
    <t>Nephrocystanastomosis, not otherwise specified</t>
  </si>
  <si>
    <t>56.74</t>
  </si>
  <si>
    <t>Ureteroneocystostomy</t>
  </si>
  <si>
    <t>56.75</t>
  </si>
  <si>
    <t>Transureteroureterostomy</t>
  </si>
  <si>
    <t>56.79</t>
  </si>
  <si>
    <t>Other anastomosis or bypass of ureter</t>
  </si>
  <si>
    <t>56.81</t>
  </si>
  <si>
    <t>Lysis of intraluminal adhesions of ureter</t>
  </si>
  <si>
    <t>56.82</t>
  </si>
  <si>
    <t>Suture of laceration of ureter</t>
  </si>
  <si>
    <t>56.83</t>
  </si>
  <si>
    <t>Closure of ureterostomy</t>
  </si>
  <si>
    <t>56.84</t>
  </si>
  <si>
    <t>Closure of other fistula of ureter</t>
  </si>
  <si>
    <t>56.86</t>
  </si>
  <si>
    <t>Removal of ligature from ureter</t>
  </si>
  <si>
    <t>56.89</t>
  </si>
  <si>
    <t>Other repair of ureter</t>
  </si>
  <si>
    <t>56.91</t>
  </si>
  <si>
    <t>Dilation of ureteral meatus</t>
  </si>
  <si>
    <t>56.92</t>
  </si>
  <si>
    <t>Implantation of electronic ureteral stimulator</t>
  </si>
  <si>
    <t>56.94</t>
  </si>
  <si>
    <t>Removal of electronic ureteral stimulator</t>
  </si>
  <si>
    <t>56.95</t>
  </si>
  <si>
    <t>Ligation of ureter</t>
  </si>
  <si>
    <t>56.99</t>
  </si>
  <si>
    <t>Other operations on ureter</t>
  </si>
  <si>
    <t>57</t>
  </si>
  <si>
    <t>Operations on urinary bladder</t>
  </si>
  <si>
    <t>57.0</t>
  </si>
  <si>
    <t>Transurethral clearance of bladder</t>
  </si>
  <si>
    <t>57.11</t>
  </si>
  <si>
    <t>Percutaneous aspiration of bladder</t>
  </si>
  <si>
    <t>57.12</t>
  </si>
  <si>
    <t>Lysis of intraluminal adhesions with incision into bladder</t>
  </si>
  <si>
    <t>57.17</t>
  </si>
  <si>
    <t>Percutaneous cystostomy</t>
  </si>
  <si>
    <t>57.18</t>
  </si>
  <si>
    <t>Other suprapubic cystostomy</t>
  </si>
  <si>
    <t>57.19</t>
  </si>
  <si>
    <t>Other cystotomy</t>
  </si>
  <si>
    <t>57.21</t>
  </si>
  <si>
    <t>Vesicostomy</t>
  </si>
  <si>
    <t>57.22</t>
  </si>
  <si>
    <t>Revision or closure of vesicostomy</t>
  </si>
  <si>
    <t>57.31</t>
  </si>
  <si>
    <t>Cystoscopy through artificial stoma</t>
  </si>
  <si>
    <t>57.32</t>
  </si>
  <si>
    <t>Other cystoscopy</t>
  </si>
  <si>
    <t>57.33</t>
  </si>
  <si>
    <t>Closed [transurethral] biopsy of bladder</t>
  </si>
  <si>
    <t>57.34</t>
  </si>
  <si>
    <t>Open biopsy of bladder</t>
  </si>
  <si>
    <t>57.39</t>
  </si>
  <si>
    <t>Other diagnostic procedures on bladder</t>
  </si>
  <si>
    <t>57.41</t>
  </si>
  <si>
    <t>Transurethral lysis of intraluminal adhesions</t>
  </si>
  <si>
    <t>57.49</t>
  </si>
  <si>
    <t>Other transurethral excision or destruction of lesion or tissue of bladder</t>
  </si>
  <si>
    <t>57.51</t>
  </si>
  <si>
    <t>Excision of urachus</t>
  </si>
  <si>
    <t>57.59</t>
  </si>
  <si>
    <t>Open excision or destruction of other lesion or tissue of bladder</t>
  </si>
  <si>
    <t>57.6</t>
  </si>
  <si>
    <t>Partial cystectomy</t>
  </si>
  <si>
    <t>57.71</t>
  </si>
  <si>
    <t>Radical cystectomy</t>
  </si>
  <si>
    <t>57.79</t>
  </si>
  <si>
    <t>Other total cystectomy</t>
  </si>
  <si>
    <t>57.81</t>
  </si>
  <si>
    <t>Suture of laceration of bladder</t>
  </si>
  <si>
    <t>57.82</t>
  </si>
  <si>
    <t>Closure of cystostomy</t>
  </si>
  <si>
    <t>57.83</t>
  </si>
  <si>
    <t>Repair of fistula involving bladder and intestine</t>
  </si>
  <si>
    <t>57.84</t>
  </si>
  <si>
    <t>Repair of other fistula of bladder</t>
  </si>
  <si>
    <t>57.85</t>
  </si>
  <si>
    <t>Cystourethroplasty and plastic repair of bladder neck</t>
  </si>
  <si>
    <t>57.86</t>
  </si>
  <si>
    <t>Repair of bladder exstrophy</t>
  </si>
  <si>
    <t>57.87</t>
  </si>
  <si>
    <t>Reconstruction of urinary bladder</t>
  </si>
  <si>
    <t>57.88</t>
  </si>
  <si>
    <t>Other anastomosis of bladder</t>
  </si>
  <si>
    <t>57.89</t>
  </si>
  <si>
    <t>Other repair of bladder</t>
  </si>
  <si>
    <t>57.91</t>
  </si>
  <si>
    <t>Sphincterotomy of bladder</t>
  </si>
  <si>
    <t>57.92</t>
  </si>
  <si>
    <t>Dilation of bladder neck</t>
  </si>
  <si>
    <t>57.93</t>
  </si>
  <si>
    <t>Control of (postoperative) hemorrhage of bladder</t>
  </si>
  <si>
    <t>57.94</t>
  </si>
  <si>
    <t>Insertion of indwelling urinary catheter</t>
  </si>
  <si>
    <t>57.95</t>
  </si>
  <si>
    <t>Replacement of indwelling urinary catheter</t>
  </si>
  <si>
    <t>57.96</t>
  </si>
  <si>
    <t>Implantation of electronic bladder stimulator</t>
  </si>
  <si>
    <t>57.97</t>
  </si>
  <si>
    <t>Replacement of electronic bladder stimulator</t>
  </si>
  <si>
    <t>57.98</t>
  </si>
  <si>
    <t>Removal of electronic bladder stimulator</t>
  </si>
  <si>
    <t>57.99</t>
  </si>
  <si>
    <t>Other operations on bladder</t>
  </si>
  <si>
    <t>58</t>
  </si>
  <si>
    <t>Operations on urethra</t>
  </si>
  <si>
    <t>58.0</t>
  </si>
  <si>
    <t>Urethrotomy</t>
  </si>
  <si>
    <t>58.1</t>
  </si>
  <si>
    <t>Urethral meatotomy</t>
  </si>
  <si>
    <t>58.21</t>
  </si>
  <si>
    <t>Perineal urethroscopy</t>
  </si>
  <si>
    <t>58.22</t>
  </si>
  <si>
    <t>Other urethroscopy</t>
  </si>
  <si>
    <t>58.23</t>
  </si>
  <si>
    <t>Biopsy of urethra</t>
  </si>
  <si>
    <t>58.24</t>
  </si>
  <si>
    <t>Biopsy of periurethral tissue</t>
  </si>
  <si>
    <t>58.29</t>
  </si>
  <si>
    <t>Other diagnostic procedures on urethra and periurethral tissue</t>
  </si>
  <si>
    <t>58.31</t>
  </si>
  <si>
    <t>Endoscopic excision or destruction of lesion or tissue of urethra</t>
  </si>
  <si>
    <t>58.39</t>
  </si>
  <si>
    <t>Other local excision or destruction of lesion or tissue of urethra</t>
  </si>
  <si>
    <t>58.41</t>
  </si>
  <si>
    <t>Suture of laceration of urethra</t>
  </si>
  <si>
    <t>58.42</t>
  </si>
  <si>
    <t>Closure of urethrostomy</t>
  </si>
  <si>
    <t>58.43</t>
  </si>
  <si>
    <t>Closure of other fistula of urethra</t>
  </si>
  <si>
    <t>58.44</t>
  </si>
  <si>
    <t>Reanastomosis of urethra</t>
  </si>
  <si>
    <t>58.45</t>
  </si>
  <si>
    <t>Repair of hypospadias or epispadias</t>
  </si>
  <si>
    <t>58.46</t>
  </si>
  <si>
    <t>Other reconstruction of urethra</t>
  </si>
  <si>
    <t>58.47</t>
  </si>
  <si>
    <t>Urethral meatoplasty</t>
  </si>
  <si>
    <t>58.49</t>
  </si>
  <si>
    <t>Other repair of urethra</t>
  </si>
  <si>
    <t>58.5</t>
  </si>
  <si>
    <t>Release of urethral stricture</t>
  </si>
  <si>
    <t>58.6</t>
  </si>
  <si>
    <t>Dilation of urethra</t>
  </si>
  <si>
    <t>58.91</t>
  </si>
  <si>
    <t>Incision of periurethral tissue</t>
  </si>
  <si>
    <t>58.92</t>
  </si>
  <si>
    <t>Excision of periurethral tissue</t>
  </si>
  <si>
    <t>58.93</t>
  </si>
  <si>
    <t>Implantation of artificial urinary sphincter [AUS]</t>
  </si>
  <si>
    <t>58.99</t>
  </si>
  <si>
    <t>Other operations on urethra and periurethral tissue</t>
  </si>
  <si>
    <t>59</t>
  </si>
  <si>
    <t>Other operations on urinary tract</t>
  </si>
  <si>
    <t>59.00</t>
  </si>
  <si>
    <t>Retroperitoneal dissection, not otherwise specified</t>
  </si>
  <si>
    <t>59.02</t>
  </si>
  <si>
    <t>Other lysis of perirenal or periureteral adhesions</t>
  </si>
  <si>
    <t>59.03</t>
  </si>
  <si>
    <t>Laparoscopic lysis of perirenal or periureteral adhesions</t>
  </si>
  <si>
    <t>59.09</t>
  </si>
  <si>
    <t>Other incision of perirenal or periureteral tissue</t>
  </si>
  <si>
    <t>59.11</t>
  </si>
  <si>
    <t>Other lysis of perivesical adhesions</t>
  </si>
  <si>
    <t>59.12</t>
  </si>
  <si>
    <t>Laparoscopic lysis of perivesical adhesions</t>
  </si>
  <si>
    <t>59.19</t>
  </si>
  <si>
    <t>Other incision of perivesical tissue</t>
  </si>
  <si>
    <t>59.21</t>
  </si>
  <si>
    <t>Biopsy of perirenal or perivesical tissue</t>
  </si>
  <si>
    <t>59.29</t>
  </si>
  <si>
    <t>Other diagnostic procedures on perirenal tissue, perivesical tissue, and retroperitoneum</t>
  </si>
  <si>
    <t>59.3</t>
  </si>
  <si>
    <t>Plication of urethrovesical junction</t>
  </si>
  <si>
    <t>59.4</t>
  </si>
  <si>
    <t>Suprapubic sling operation</t>
  </si>
  <si>
    <t>59.5</t>
  </si>
  <si>
    <t>Retropubic urethral suspension</t>
  </si>
  <si>
    <t>59.6</t>
  </si>
  <si>
    <t>Paraurethral suspension</t>
  </si>
  <si>
    <t>59.71</t>
  </si>
  <si>
    <t>Levator muscle operation for urethrovesical suspension</t>
  </si>
  <si>
    <t>59.72</t>
  </si>
  <si>
    <t>Injection of implant into urethra and/or bladder neck</t>
  </si>
  <si>
    <t>59.79</t>
  </si>
  <si>
    <t>Other repair of urinary stress incontinence</t>
  </si>
  <si>
    <t>59.8</t>
  </si>
  <si>
    <t>Ureteral catheterization</t>
  </si>
  <si>
    <t>59.91</t>
  </si>
  <si>
    <t>Excision of perirenal or perivesical tissue</t>
  </si>
  <si>
    <t>59.92</t>
  </si>
  <si>
    <t>Other operations on perirenal or perivesical tissue</t>
  </si>
  <si>
    <t>59.93</t>
  </si>
  <si>
    <t>Replacement of ureterostomy tube</t>
  </si>
  <si>
    <t>59.94</t>
  </si>
  <si>
    <t>Replacement of cystostomy tube</t>
  </si>
  <si>
    <t>59.95</t>
  </si>
  <si>
    <t>Ultrasonic fragmentation of urinary stones</t>
  </si>
  <si>
    <t>59.99</t>
  </si>
  <si>
    <t>Other operations on urinary system</t>
  </si>
  <si>
    <t>60</t>
  </si>
  <si>
    <t>Operations on prostate and seminal vesicles</t>
  </si>
  <si>
    <t>60.0</t>
  </si>
  <si>
    <t>Incision of prostate</t>
  </si>
  <si>
    <t>60.11</t>
  </si>
  <si>
    <t>Closed [percutaneous] [needle] biopsy of prostate</t>
  </si>
  <si>
    <t>60.12</t>
  </si>
  <si>
    <t>Open biopsy of prostate</t>
  </si>
  <si>
    <t>60.13</t>
  </si>
  <si>
    <t>Closed [percutaneous] biopsy of seminal vesicles</t>
  </si>
  <si>
    <t>60.14</t>
  </si>
  <si>
    <t>Open biopsy of seminal vesicles</t>
  </si>
  <si>
    <t>60.15</t>
  </si>
  <si>
    <t>Biopsy of periprostatic tissue</t>
  </si>
  <si>
    <t>60.18</t>
  </si>
  <si>
    <t>Other diagnostic procedures on prostate and periprostatic tissue</t>
  </si>
  <si>
    <t>60.19</t>
  </si>
  <si>
    <t>Other diagnostic procedures on seminal vesicles</t>
  </si>
  <si>
    <t>60.21</t>
  </si>
  <si>
    <t>Transurethral (ultrasound) guided laser induced prostatectomy (TULIP)</t>
  </si>
  <si>
    <t>60.29</t>
  </si>
  <si>
    <t>Other transurethral prostatectomy</t>
  </si>
  <si>
    <t>60.3</t>
  </si>
  <si>
    <t>Suprapubic prostatectomy</t>
  </si>
  <si>
    <t>60.4</t>
  </si>
  <si>
    <t>Retropubic prostatectomy</t>
  </si>
  <si>
    <t>60.5</t>
  </si>
  <si>
    <t>Radical prostatectomy</t>
  </si>
  <si>
    <t>60.61</t>
  </si>
  <si>
    <t>Local excision of lesion of prostate</t>
  </si>
  <si>
    <t>60.62</t>
  </si>
  <si>
    <t>Perineal prostatectomy</t>
  </si>
  <si>
    <t>60.69</t>
  </si>
  <si>
    <t>Other prostatectomy</t>
  </si>
  <si>
    <t>60.71</t>
  </si>
  <si>
    <t>Percutaneous aspiration of seminal vesicle</t>
  </si>
  <si>
    <t>60.72</t>
  </si>
  <si>
    <t>Incision of seminal vesicle</t>
  </si>
  <si>
    <t>60.73</t>
  </si>
  <si>
    <t>Excision of seminal vesicle</t>
  </si>
  <si>
    <t>60.79</t>
  </si>
  <si>
    <t>Other operations on seminal vesicles</t>
  </si>
  <si>
    <t>60.81</t>
  </si>
  <si>
    <t>Incision of periprostatic tissue</t>
  </si>
  <si>
    <t>60.82</t>
  </si>
  <si>
    <t>Excision of periprostatic tissue</t>
  </si>
  <si>
    <t>60.91</t>
  </si>
  <si>
    <t>Percutaneous aspiration of prostate</t>
  </si>
  <si>
    <t>60.92</t>
  </si>
  <si>
    <t>Injection into prostate</t>
  </si>
  <si>
    <t>60.93</t>
  </si>
  <si>
    <t>Repair of prostate</t>
  </si>
  <si>
    <t>60.94</t>
  </si>
  <si>
    <t>Control of (postoperative) hemorrhage of prostate</t>
  </si>
  <si>
    <t>60.95</t>
  </si>
  <si>
    <t>Transurethral balloon dilation of the prostatic urethra</t>
  </si>
  <si>
    <t>60.96</t>
  </si>
  <si>
    <t>Transurethral destruction of prostate tissue by microwave thermotherapy</t>
  </si>
  <si>
    <t>60.97</t>
  </si>
  <si>
    <t>Other transurethral destruction of prostate tissue by other thermotherapy</t>
  </si>
  <si>
    <t>60.99</t>
  </si>
  <si>
    <t>Other operations on prostate</t>
  </si>
  <si>
    <t>61</t>
  </si>
  <si>
    <t>Operations on scrotum and tunica vaginalis</t>
  </si>
  <si>
    <t>61.0</t>
  </si>
  <si>
    <t>Incision and drainage of scrotum and tunica vaginalis</t>
  </si>
  <si>
    <t>61.11</t>
  </si>
  <si>
    <t>Biopsy of scrotum or tunica vaginalis</t>
  </si>
  <si>
    <t>61.19</t>
  </si>
  <si>
    <t>Other diagnostic procedures on scrotum and tunica vaginalis</t>
  </si>
  <si>
    <t>61.2</t>
  </si>
  <si>
    <t>Excision of hydrocele (of tunica vaginalis)</t>
  </si>
  <si>
    <t>Intermediate Spinal Proc.</t>
  </si>
  <si>
    <t>61.3</t>
  </si>
  <si>
    <t>Excision or destruction of lesion or tissue of scrotum</t>
  </si>
  <si>
    <t>61.41</t>
  </si>
  <si>
    <t>Suture of laceration of scrotum and tunica vaginalis</t>
  </si>
  <si>
    <t>61.42</t>
  </si>
  <si>
    <t>Repair of scrotal fistula</t>
  </si>
  <si>
    <t>61.49</t>
  </si>
  <si>
    <t>Other repair of scrotum and tunica vaginalis</t>
  </si>
  <si>
    <t>61.91</t>
  </si>
  <si>
    <t>Percutaneous aspiration of tunica vaginalis</t>
  </si>
  <si>
    <t>61.92</t>
  </si>
  <si>
    <t>Excision of lesion of tunica vaginalis other than hydrocele</t>
  </si>
  <si>
    <t>61.99</t>
  </si>
  <si>
    <t>Other operations on scrotum and tunica vaginalis</t>
  </si>
  <si>
    <t>62</t>
  </si>
  <si>
    <t>Operations on testes</t>
  </si>
  <si>
    <t>62.0</t>
  </si>
  <si>
    <t>Incision of testis</t>
  </si>
  <si>
    <t>62.11</t>
  </si>
  <si>
    <t>Closed [percutaneous] [needle] biopsy of testis</t>
  </si>
  <si>
    <t>62.12</t>
  </si>
  <si>
    <t>Open biopsy of testis</t>
  </si>
  <si>
    <t>62.19</t>
  </si>
  <si>
    <t>Other diagnostic procedures on testes</t>
  </si>
  <si>
    <t>62.2</t>
  </si>
  <si>
    <t>Excision or destruction of testicular lesion</t>
  </si>
  <si>
    <t>62.3</t>
  </si>
  <si>
    <t>Unilateral orchiectomy</t>
  </si>
  <si>
    <t>62.41</t>
  </si>
  <si>
    <t>Removal of both testes at same operative episode</t>
  </si>
  <si>
    <t>62.42</t>
  </si>
  <si>
    <t>Removal of remaining testis</t>
  </si>
  <si>
    <t>62.5</t>
  </si>
  <si>
    <t>Orchiopexy</t>
  </si>
  <si>
    <t>62.61</t>
  </si>
  <si>
    <t>Suture of laceration of testis</t>
  </si>
  <si>
    <t>62.69</t>
  </si>
  <si>
    <t>Other repair of testis</t>
  </si>
  <si>
    <t>62.91</t>
  </si>
  <si>
    <t>Aspiration of testis</t>
  </si>
  <si>
    <t>62.92</t>
  </si>
  <si>
    <t>Injection of therapeutic substance into testis</t>
  </si>
  <si>
    <t>62.99</t>
  </si>
  <si>
    <t>Other operations on testes</t>
  </si>
  <si>
    <t>63.01</t>
  </si>
  <si>
    <t>Biopsy of spermatic cord, epididymis, or vas deferens</t>
  </si>
  <si>
    <t>63.09</t>
  </si>
  <si>
    <t>Other diagnostic procedures on spermatic cord, epididymis, and vas deferens</t>
  </si>
  <si>
    <t>63.1</t>
  </si>
  <si>
    <t>Excision of varicocele and hydrocele of spermatic cord</t>
  </si>
  <si>
    <t>63.2</t>
  </si>
  <si>
    <t>Excision of cyst of epididymis</t>
  </si>
  <si>
    <t>63.3</t>
  </si>
  <si>
    <t>Excision of other lesion or tissue of spermatic cord and epididymis</t>
  </si>
  <si>
    <t>63.4</t>
  </si>
  <si>
    <t>Epididymectomy</t>
  </si>
  <si>
    <t>63.51</t>
  </si>
  <si>
    <t>Suture of laceration of spermatic cord and epididymis</t>
  </si>
  <si>
    <t>63.52</t>
  </si>
  <si>
    <t>Reduction of torsion of testis or spermatic cord</t>
  </si>
  <si>
    <t>63.53</t>
  </si>
  <si>
    <t>Transplantation of spermatic cord</t>
  </si>
  <si>
    <t>63.59</t>
  </si>
  <si>
    <t>Other repair of spermatic cord and epididymis</t>
  </si>
  <si>
    <t>63.6</t>
  </si>
  <si>
    <t>Vasotomy</t>
  </si>
  <si>
    <t>63.71</t>
  </si>
  <si>
    <t>Ligation of vas deferens</t>
  </si>
  <si>
    <t>63.72</t>
  </si>
  <si>
    <t>Ligation of spermatic cord</t>
  </si>
  <si>
    <t>63.81</t>
  </si>
  <si>
    <t>Suture of laceration of vas deferens and epididymis</t>
  </si>
  <si>
    <t>63.82</t>
  </si>
  <si>
    <t>Reconstruction of surgically divided vas deferens</t>
  </si>
  <si>
    <t>63.83</t>
  </si>
  <si>
    <t>Epididymovasostomy</t>
  </si>
  <si>
    <t>63.89</t>
  </si>
  <si>
    <t>Other repair of vas deferens and epididymis</t>
  </si>
  <si>
    <t>63.91</t>
  </si>
  <si>
    <t>Aspiration of spermatocele</t>
  </si>
  <si>
    <t>63.92</t>
  </si>
  <si>
    <t>Epididymotomy</t>
  </si>
  <si>
    <t>63.93</t>
  </si>
  <si>
    <t>Incision of spermatic cord</t>
  </si>
  <si>
    <t>63.94</t>
  </si>
  <si>
    <t>Lysis of adhesions of spermatic cord</t>
  </si>
  <si>
    <t>63.99</t>
  </si>
  <si>
    <t>Other operations on spermatic card, epididymis, and vas deferens</t>
  </si>
  <si>
    <t>64</t>
  </si>
  <si>
    <t>Operations on penis</t>
  </si>
  <si>
    <t>64.0</t>
  </si>
  <si>
    <t>Circumcision</t>
  </si>
  <si>
    <t>64.11</t>
  </si>
  <si>
    <t>Biopsy of penis</t>
  </si>
  <si>
    <t xml:space="preserve">Other craniotomy </t>
  </si>
  <si>
    <t>64.19</t>
  </si>
  <si>
    <t>Other diagnostic procedures on penis</t>
  </si>
  <si>
    <t>64.2</t>
  </si>
  <si>
    <t>Local excision or destruction of lesion of penis</t>
  </si>
  <si>
    <t>64.3</t>
  </si>
  <si>
    <t>Amputation of penis</t>
  </si>
  <si>
    <t>64.41</t>
  </si>
  <si>
    <t>Suture of laceration of penis</t>
  </si>
  <si>
    <t>64.42</t>
  </si>
  <si>
    <t>Release of chordee</t>
  </si>
  <si>
    <t>64.43</t>
  </si>
  <si>
    <t>Construction of penis</t>
  </si>
  <si>
    <t>64.44</t>
  </si>
  <si>
    <t>Reconstruction of penis</t>
  </si>
  <si>
    <t>64.45</t>
  </si>
  <si>
    <t>Replantation of penis</t>
  </si>
  <si>
    <t>64.49</t>
  </si>
  <si>
    <t>Other repair of penis</t>
  </si>
  <si>
    <t>64.5</t>
  </si>
  <si>
    <t>Operations for sex transformation, not elsewhere classified</t>
  </si>
  <si>
    <t>64.91</t>
  </si>
  <si>
    <t>Dorsal or lateral slit of prepuce</t>
  </si>
  <si>
    <t>64.92</t>
  </si>
  <si>
    <t>Incision of penis</t>
  </si>
  <si>
    <t>64.93</t>
  </si>
  <si>
    <t>Division of penile adhesions</t>
  </si>
  <si>
    <t>64.94</t>
  </si>
  <si>
    <t>Fitting of external prosthesis of penis</t>
  </si>
  <si>
    <t>64.95</t>
  </si>
  <si>
    <t>Insertion or replacement of non-inflatable penile prosthesis</t>
  </si>
  <si>
    <t>64.97</t>
  </si>
  <si>
    <t>Insertion or replacement of inflatable penile prosthesis</t>
  </si>
  <si>
    <t>64.98</t>
  </si>
  <si>
    <t>Other operations on penis</t>
  </si>
  <si>
    <t>64.99</t>
  </si>
  <si>
    <t>Other operations on male genital organs</t>
  </si>
  <si>
    <t>65.01</t>
  </si>
  <si>
    <t>Laparoscopic oophorotomy</t>
  </si>
  <si>
    <t>65.09</t>
  </si>
  <si>
    <t>Other oophorotomy</t>
  </si>
  <si>
    <t>65.11</t>
  </si>
  <si>
    <t>Aspiration biopsy of ovary</t>
  </si>
  <si>
    <t>65.12</t>
  </si>
  <si>
    <t>Other biopsy of ovary</t>
  </si>
  <si>
    <t>65.13</t>
  </si>
  <si>
    <t>Laparoscopic biopsy of ovary</t>
  </si>
  <si>
    <t>65.14</t>
  </si>
  <si>
    <t>Other laparoscopic diagnostic procedures on ovaries</t>
  </si>
  <si>
    <t>65.19</t>
  </si>
  <si>
    <t>Other diagnostic procedures on ovaries</t>
  </si>
  <si>
    <t>65.21</t>
  </si>
  <si>
    <t>Marsupialization of ovarian cyst</t>
  </si>
  <si>
    <t>65.22</t>
  </si>
  <si>
    <t>Wedge resection of ovary</t>
  </si>
  <si>
    <t>65.23</t>
  </si>
  <si>
    <t>Laparoscopic marsupialization of ovarian cyst</t>
  </si>
  <si>
    <t>65.24</t>
  </si>
  <si>
    <t>Laparoscopic wedge resection of ovary</t>
  </si>
  <si>
    <t>65.25</t>
  </si>
  <si>
    <t>Other laparoscopic local excision or destruction of ovary</t>
  </si>
  <si>
    <t>65.29</t>
  </si>
  <si>
    <t>Other local excision or destruction of ovary</t>
  </si>
  <si>
    <t>65.31</t>
  </si>
  <si>
    <t>Laparoscopic unilateral oophorectomy</t>
  </si>
  <si>
    <t>65.39</t>
  </si>
  <si>
    <t>Other unilateral oophorectomy</t>
  </si>
  <si>
    <t>65.41</t>
  </si>
  <si>
    <t>Laparoscopic unilateral salpingo-oophorectomy</t>
  </si>
  <si>
    <t>65.49</t>
  </si>
  <si>
    <t>Other unilateral salpingo-oophorectomy</t>
  </si>
  <si>
    <t>65.51</t>
  </si>
  <si>
    <t>Other removal of both ovaries at same operative episode</t>
  </si>
  <si>
    <t>65.52</t>
  </si>
  <si>
    <t>Other removal of remaining ovary</t>
  </si>
  <si>
    <t>65.53</t>
  </si>
  <si>
    <t>Laparoscopic removal of both ovaries at same operative episode</t>
  </si>
  <si>
    <t>65.54</t>
  </si>
  <si>
    <t>Laparoscopic removal of remaining ovary</t>
  </si>
  <si>
    <t>65.61</t>
  </si>
  <si>
    <t>Other removal of both ovaries and tubes at same operative episode</t>
  </si>
  <si>
    <t>65.62</t>
  </si>
  <si>
    <t>Other removal of remaining ovary and tube</t>
  </si>
  <si>
    <t>65.63</t>
  </si>
  <si>
    <t>Laparoscopic removal of both ovaries and tubes at same operative episode</t>
  </si>
  <si>
    <t>65.64</t>
  </si>
  <si>
    <t>Laparoscopic removal of remaining ovary and tube</t>
  </si>
  <si>
    <t>65.71</t>
  </si>
  <si>
    <t>Other simple suture of ovary</t>
  </si>
  <si>
    <t>65.73</t>
  </si>
  <si>
    <t>Other salpingo-oophoroplasty</t>
  </si>
  <si>
    <t>65.74</t>
  </si>
  <si>
    <t>Laparoscopic simple suture of ovary</t>
  </si>
  <si>
    <t>65.75</t>
  </si>
  <si>
    <t>Laparoscopic reimplantation of ovary</t>
  </si>
  <si>
    <t>65.76</t>
  </si>
  <si>
    <t>Laparoscopic salpingo-oophoroplasty</t>
  </si>
  <si>
    <t>65.79</t>
  </si>
  <si>
    <t>Other repair of ovary</t>
  </si>
  <si>
    <t>65.81</t>
  </si>
  <si>
    <t>Laparoscopic lysis of adhesions of ovary and fallopian tube</t>
  </si>
  <si>
    <t>65.89</t>
  </si>
  <si>
    <t>Other lysis of adhesions of ovary and fallopian tube</t>
  </si>
  <si>
    <t>65.91</t>
  </si>
  <si>
    <t>Aspiration of ovary</t>
  </si>
  <si>
    <t>65.92</t>
  </si>
  <si>
    <t>Transplantation of ovary</t>
  </si>
  <si>
    <t>65.93</t>
  </si>
  <si>
    <t>Manual rupture of ovarian cyst</t>
  </si>
  <si>
    <t>65.94</t>
  </si>
  <si>
    <t>Ovarian denervation</t>
  </si>
  <si>
    <t>65.95</t>
  </si>
  <si>
    <t>Release of torsion of ovary</t>
  </si>
  <si>
    <t>65.99</t>
  </si>
  <si>
    <t>Other operations on ovary</t>
  </si>
  <si>
    <t>66.01</t>
  </si>
  <si>
    <t>Salpingotomy</t>
  </si>
  <si>
    <t>66.02</t>
  </si>
  <si>
    <t>Salpingostomy</t>
  </si>
  <si>
    <t>66.11</t>
  </si>
  <si>
    <t>Biopsy of fallopian tube</t>
  </si>
  <si>
    <t>66.19</t>
  </si>
  <si>
    <t>Other diagnostic procedures on fallopian tubes</t>
  </si>
  <si>
    <t>66.21</t>
  </si>
  <si>
    <t>Bilateral endoscopic ligation and crushing of fallopian tubes</t>
  </si>
  <si>
    <t>66.22</t>
  </si>
  <si>
    <t>Bilateral endoscopic ligation and division of fallopian tubes</t>
  </si>
  <si>
    <t>66.29</t>
  </si>
  <si>
    <t>Other bilateral endoscopic destruction or occlusion of fallopian tubes</t>
  </si>
  <si>
    <t>66.31</t>
  </si>
  <si>
    <t>Other bilateral ligation and crushing of fallopian tubes</t>
  </si>
  <si>
    <t>66.32</t>
  </si>
  <si>
    <t>Other bilateral ligation and division of fallopian tubes</t>
  </si>
  <si>
    <t>66.39</t>
  </si>
  <si>
    <t>Other bilateral destruction or occlusion of fallopian tubes</t>
  </si>
  <si>
    <t>66.4</t>
  </si>
  <si>
    <t>Total unilateral salpingectomy</t>
  </si>
  <si>
    <t>66.51</t>
  </si>
  <si>
    <t>Removal of both fallopian tubes at same operative episode</t>
  </si>
  <si>
    <t>66.52</t>
  </si>
  <si>
    <t>Removal of remaining fallopian tube</t>
  </si>
  <si>
    <t>66.61</t>
  </si>
  <si>
    <t>Excision or destruction of lesion of fallopian tube</t>
  </si>
  <si>
    <t>66.62</t>
  </si>
  <si>
    <t>Salpingectomy with removal of tubal pregnancy</t>
  </si>
  <si>
    <t>66.63</t>
  </si>
  <si>
    <t>Bilateral partial salpingectomy, not otherwise specified</t>
  </si>
  <si>
    <t>66.69</t>
  </si>
  <si>
    <t>Other partial salpingectomy</t>
  </si>
  <si>
    <t>66.71</t>
  </si>
  <si>
    <t>Simple suture of fallopian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</si>
  <si>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</si>
  <si>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</si>
  <si>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</si>
  <si>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</si>
  <si>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</si>
  <si>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</si>
  <si>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</si>
  <si>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Other repair of fallopian tube</t>
  </si>
  <si>
    <t>66.8</t>
  </si>
  <si>
    <t>Insufflation of fallopian tube</t>
  </si>
  <si>
    <t>66.91</t>
  </si>
  <si>
    <t>Aspiration of fallopian tube</t>
  </si>
  <si>
    <t>66.92</t>
  </si>
  <si>
    <t>Unilateral destruction or occlusion of fallopian tube</t>
  </si>
  <si>
    <t>66.93</t>
  </si>
  <si>
    <t>Implantation or replacement of prosthesis of fallopian tube</t>
  </si>
  <si>
    <t>66.94</t>
  </si>
  <si>
    <t>Removal of prosthesis of fallopian tube</t>
  </si>
  <si>
    <t>66.95</t>
  </si>
  <si>
    <t>Insufflation of therapeutic agent into fallopian tubes</t>
  </si>
  <si>
    <t>66.96</t>
  </si>
  <si>
    <t>Dilation of fallopian tube</t>
  </si>
  <si>
    <t>66.97</t>
  </si>
  <si>
    <t>Burying of fimbriae in uterine wall</t>
  </si>
  <si>
    <t>66.99</t>
  </si>
  <si>
    <t>Other operations on fallopian tubes</t>
  </si>
  <si>
    <t>67</t>
  </si>
  <si>
    <t>Operations on cervix</t>
  </si>
  <si>
    <t>67.0</t>
  </si>
  <si>
    <t>Dilation of cervical canal</t>
  </si>
  <si>
    <t>67.11</t>
  </si>
  <si>
    <t>Endocervical biopsy</t>
  </si>
  <si>
    <t>67.12</t>
  </si>
  <si>
    <t>Other cervical biopsy</t>
  </si>
  <si>
    <t>67.19</t>
  </si>
  <si>
    <t>Other diagnostic procedures on cervix</t>
  </si>
  <si>
    <t>67.2</t>
  </si>
  <si>
    <t>Conization of cervix</t>
  </si>
  <si>
    <t>67.31</t>
  </si>
  <si>
    <t>Marsupialization of cervical cyst</t>
  </si>
  <si>
    <t>67.32</t>
  </si>
  <si>
    <t>Destruction of lesion of cervix by cauterization</t>
  </si>
  <si>
    <t>67.33</t>
  </si>
  <si>
    <t>Destruction of lesion of cervix by cryosurgery</t>
  </si>
  <si>
    <t>67.39</t>
  </si>
  <si>
    <t>Other excision or destruction of lesion or tissue of cervix</t>
  </si>
  <si>
    <t>67.4</t>
  </si>
  <si>
    <t>Amputation of cervix</t>
  </si>
  <si>
    <t>67.51</t>
  </si>
  <si>
    <t>Transabdominal cerclage of cervix</t>
  </si>
  <si>
    <t>67.59</t>
  </si>
  <si>
    <t>Other repair of internal cervical os</t>
  </si>
  <si>
    <t>67.61</t>
  </si>
  <si>
    <t>Suture of laceration of cervix</t>
  </si>
  <si>
    <t>67.62</t>
  </si>
  <si>
    <t>Repair of fistula of cervix</t>
  </si>
  <si>
    <t>67.69</t>
  </si>
  <si>
    <t>Other repair of cervix</t>
  </si>
  <si>
    <t>68</t>
  </si>
  <si>
    <t>Other incision and excision of uterus</t>
  </si>
  <si>
    <t>68.0</t>
  </si>
  <si>
    <t>Hysterotomy</t>
  </si>
  <si>
    <t>68.11</t>
  </si>
  <si>
    <t>Digital examination of uterus</t>
  </si>
  <si>
    <t>68.12</t>
  </si>
  <si>
    <t>Hysteroscopy</t>
  </si>
  <si>
    <t>68.13</t>
  </si>
  <si>
    <t>Open biopsy of uterus</t>
  </si>
  <si>
    <t>68.14</t>
  </si>
  <si>
    <t>Open biopsy of uterine ligaments</t>
  </si>
  <si>
    <t>68.15</t>
  </si>
  <si>
    <t>Closed biopsy of uterine ligaments</t>
  </si>
  <si>
    <t>68.16</t>
  </si>
  <si>
    <t>Closed biopsy of uterus</t>
  </si>
  <si>
    <t>68.19</t>
  </si>
  <si>
    <t>Other diagnostic procedures on uterus and supporting structures</t>
  </si>
  <si>
    <t>68.21</t>
  </si>
  <si>
    <t>Division of endometrial synechiae</t>
  </si>
  <si>
    <t>68.22</t>
  </si>
  <si>
    <t>Incision or excision of congenital septum of uterus</t>
  </si>
  <si>
    <t>68.23</t>
  </si>
  <si>
    <t>Endometrial ablation</t>
  </si>
  <si>
    <t>68.29</t>
  </si>
  <si>
    <t>Other excision or destruction of lesion of uterus</t>
  </si>
  <si>
    <t>68.31</t>
  </si>
  <si>
    <t>Laparoscopic supracervical hysterectomy [LSH]</t>
  </si>
  <si>
    <t>68.39</t>
  </si>
  <si>
    <t>Other and unspecified subtotal abdominal hysterectomy</t>
  </si>
  <si>
    <t>68.41</t>
  </si>
  <si>
    <t>Laparoscopic total abdominal hysterectomy</t>
  </si>
  <si>
    <t>68.49</t>
  </si>
  <si>
    <t>Other and unspecified total abdominal hysterectomy</t>
  </si>
  <si>
    <t>68.51</t>
  </si>
  <si>
    <t>Laparoscopically assisted vaginal hysterectomy (LAVH)</t>
  </si>
  <si>
    <t>68.59</t>
  </si>
  <si>
    <t>Other and unspecified vaginal hysterectomy</t>
  </si>
  <si>
    <t>68.61</t>
  </si>
  <si>
    <t>Laparoscopic radical abdominal hysterectomy</t>
  </si>
  <si>
    <t>68.69</t>
  </si>
  <si>
    <t>Other and unspecified radical abdominal hysterectomy</t>
  </si>
  <si>
    <t>68.71</t>
  </si>
  <si>
    <t>Laparoscopic radical vaginal hysterectomy [LRVH]</t>
  </si>
  <si>
    <t>68.79</t>
  </si>
  <si>
    <t>Other and unspecified radical vaginal hysterectomy</t>
  </si>
  <si>
    <t>68.8</t>
  </si>
  <si>
    <t>Pelvic evisceration</t>
  </si>
  <si>
    <t>68.9</t>
  </si>
  <si>
    <t>Other and unspecified hysterectomy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</si>
  <si>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</si>
  <si>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</si>
  <si>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</si>
  <si>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</si>
  <si>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</si>
  <si>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</t>
  </si>
  <si>
    <t>69.19</t>
  </si>
  <si>
    <t>Other excision or destruction of uterus and supporting structures</t>
  </si>
  <si>
    <t>69.21</t>
  </si>
  <si>
    <t>Interposition operation</t>
  </si>
  <si>
    <t>69.22</t>
  </si>
  <si>
    <t>Other uterine suspension</t>
  </si>
  <si>
    <t>69.23</t>
  </si>
  <si>
    <t>Vaginal repair of chronic inversion of uterus</t>
  </si>
  <si>
    <t>69.29</t>
  </si>
  <si>
    <t>Other repair of uterus and supporting structures</t>
  </si>
  <si>
    <t>69.3</t>
  </si>
  <si>
    <t>Paracervical uterine denervation</t>
  </si>
  <si>
    <t>69.41</t>
  </si>
  <si>
    <t>Suture of laceration of uterus</t>
  </si>
  <si>
    <t>99.10</t>
  </si>
  <si>
    <t>69.42</t>
  </si>
  <si>
    <t>Closure of fistula of uterus</t>
  </si>
  <si>
    <t>69.49</t>
  </si>
  <si>
    <t>Other repair of uterus</t>
  </si>
  <si>
    <t>69.51</t>
  </si>
  <si>
    <t>Aspiration curettage of uterus for termination of pregnancy</t>
  </si>
  <si>
    <t>69.52</t>
  </si>
  <si>
    <t>Aspiration curettage following delivery or abortion</t>
  </si>
  <si>
    <t>69.59</t>
  </si>
  <si>
    <t>Other aspiration curettage of uterus</t>
  </si>
  <si>
    <t>69.6</t>
  </si>
  <si>
    <t>Menstrual extraction or regulation</t>
  </si>
  <si>
    <t>69.7</t>
  </si>
  <si>
    <t>Insertion of intrauterine contraceptive device</t>
  </si>
  <si>
    <t>69.91</t>
  </si>
  <si>
    <t>Insertion of therapeutic device into uterus</t>
  </si>
  <si>
    <t>69.93</t>
  </si>
  <si>
    <t>Insertion of laminaria</t>
  </si>
  <si>
    <t>69.94</t>
  </si>
  <si>
    <t>Manual replacement of inverted uterus</t>
  </si>
  <si>
    <t>69.95</t>
  </si>
  <si>
    <t>Incision of cervix</t>
  </si>
  <si>
    <t>69.96</t>
  </si>
  <si>
    <t>Removal of cerclage material from cervix</t>
  </si>
  <si>
    <t>69.97</t>
  </si>
  <si>
    <t>Removal of other penetrating foreign body from cervix</t>
  </si>
  <si>
    <t>69.98</t>
  </si>
  <si>
    <t>Other operations on supporting structures of uterus</t>
  </si>
  <si>
    <t>69.99</t>
  </si>
  <si>
    <t>Other operations on cervix and uterus</t>
  </si>
  <si>
    <t>70</t>
  </si>
  <si>
    <t>Operations on vagina and cul-de-sac</t>
  </si>
  <si>
    <t>70.0</t>
  </si>
  <si>
    <t>Culdocentesis</t>
  </si>
  <si>
    <t>70.11</t>
  </si>
  <si>
    <t>Hymenotomy</t>
  </si>
  <si>
    <t>70.12</t>
  </si>
  <si>
    <t>Culdotomy</t>
  </si>
  <si>
    <t>70.13</t>
  </si>
  <si>
    <t>Lysis of intraluminal adhesions of vagina</t>
  </si>
  <si>
    <t>70.14</t>
  </si>
  <si>
    <t>Other vaginotomy</t>
  </si>
  <si>
    <t>70.21</t>
  </si>
  <si>
    <t>Vaginoscopy</t>
  </si>
  <si>
    <t>70.22</t>
  </si>
  <si>
    <t>Culdoscopy</t>
  </si>
  <si>
    <t>70.23</t>
  </si>
  <si>
    <t>Biopsy of cul-de-sac</t>
  </si>
  <si>
    <t>70.24</t>
  </si>
  <si>
    <t>Vaginal biopsy</t>
  </si>
  <si>
    <t>70.29</t>
  </si>
  <si>
    <t>Other diagnostic procedures on vagina and cul-de-sac</t>
  </si>
  <si>
    <t>70.31</t>
  </si>
  <si>
    <t>Hymenectomy</t>
  </si>
  <si>
    <t>70.32</t>
  </si>
  <si>
    <t>Excision or destruction of lesion of cul-de-sac</t>
  </si>
  <si>
    <t>70.33</t>
  </si>
  <si>
    <t>Excision or destruction of lesion of vagina</t>
  </si>
  <si>
    <t>70.4</t>
  </si>
  <si>
    <t>Obliteration and total excision of vagina</t>
  </si>
  <si>
    <t>70.5</t>
  </si>
  <si>
    <t>Repair of cystocele and rectocele</t>
  </si>
  <si>
    <t>70.50</t>
  </si>
  <si>
    <t>70.51</t>
  </si>
  <si>
    <t>Repair of cystocele</t>
  </si>
  <si>
    <t>70.52</t>
  </si>
  <si>
    <t>Repair of rectocele</t>
  </si>
  <si>
    <t>70.53</t>
  </si>
  <si>
    <t>Repair of cystocele and rectocele with graft or prosthesis</t>
  </si>
  <si>
    <t>99.71</t>
  </si>
  <si>
    <t>70.54</t>
  </si>
  <si>
    <t>Repair of cystocele with graft or prosthesis</t>
  </si>
  <si>
    <t>Multiple Sclerosis &amp; Other Nervous Diseases w/ Plasmapharesis</t>
  </si>
  <si>
    <t>70.55</t>
  </si>
  <si>
    <t>Repair of rectocele with graft or prosthesis</t>
  </si>
  <si>
    <t>70.61</t>
  </si>
  <si>
    <t>Vaginal construction</t>
  </si>
  <si>
    <t>70.62</t>
  </si>
  <si>
    <t>Vaginal reconstruction</t>
  </si>
  <si>
    <t>70.63</t>
  </si>
  <si>
    <t>Vaginal construction with graft or prosthesis</t>
  </si>
  <si>
    <t>70.64</t>
  </si>
  <si>
    <t>Vaginal reconstruction with graft or prosthesis</t>
  </si>
  <si>
    <t>70.71</t>
  </si>
  <si>
    <t>Suture of laceration of vagina</t>
  </si>
  <si>
    <t>70.72</t>
  </si>
  <si>
    <t>Repair of colovaginal fistula</t>
  </si>
  <si>
    <t>70.73</t>
  </si>
  <si>
    <t>Repair of rectovaginal fistula</t>
  </si>
  <si>
    <t>70.74</t>
  </si>
  <si>
    <t>Repair of other vaginoenteric fistula</t>
  </si>
  <si>
    <t>70.75</t>
  </si>
  <si>
    <t>Repair of other fistula of vagina</t>
  </si>
  <si>
    <t>70.76</t>
  </si>
  <si>
    <t>Hymenorrhaphy</t>
  </si>
  <si>
    <t>70.77</t>
  </si>
  <si>
    <t>Vaginal suspension and fixation</t>
  </si>
  <si>
    <t>70.78</t>
  </si>
  <si>
    <t>Vaginal suspension and fixation with graft or prosthesis</t>
  </si>
  <si>
    <t>70.79</t>
  </si>
  <si>
    <t>Other repair of vagina</t>
  </si>
  <si>
    <t>70.8</t>
  </si>
  <si>
    <t>Obliteration of vaginal vault</t>
  </si>
  <si>
    <t>70.91</t>
  </si>
  <si>
    <t>Other operations on vagina</t>
  </si>
  <si>
    <t>70.92</t>
  </si>
  <si>
    <t>Other operations on cul-de-sac</t>
  </si>
  <si>
    <t>70.93</t>
  </si>
  <si>
    <t>Other operations on cul-de-sac with graft or prosthesis</t>
  </si>
  <si>
    <t>70.94</t>
  </si>
  <si>
    <t>Insertion of biological graft</t>
  </si>
  <si>
    <t>70.95</t>
  </si>
  <si>
    <t>Insertion of synthetic graft or prosthesis</t>
  </si>
  <si>
    <t>71.01</t>
  </si>
  <si>
    <t>Lysis of vulvar adhesions</t>
  </si>
  <si>
    <t>71.09</t>
  </si>
  <si>
    <t>Other incision of vulva and perineum</t>
  </si>
  <si>
    <t>71.11</t>
  </si>
  <si>
    <t>Biopsy of vulva</t>
  </si>
  <si>
    <t>71.19</t>
  </si>
  <si>
    <t>Other diagnostic procedures on vulva</t>
  </si>
  <si>
    <t>71.21</t>
  </si>
  <si>
    <t>Percutaneous aspiration of Bartholin's gland (cyst)</t>
  </si>
  <si>
    <t>71.22</t>
  </si>
  <si>
    <t>Incision of Bartholin's gland (cyst)</t>
  </si>
  <si>
    <t>71.23</t>
  </si>
  <si>
    <t>Marsupialization of Bartholin's gland (cyst)</t>
  </si>
  <si>
    <t>71.24</t>
  </si>
  <si>
    <t>Excision or other destruction of Bartholin's gland (cyst)</t>
  </si>
  <si>
    <t>71.29</t>
  </si>
  <si>
    <t>Other operations on Bartholin's gland</t>
  </si>
  <si>
    <t>71.3</t>
  </si>
  <si>
    <t>Other local excision or destruction of vulva and perineum</t>
  </si>
  <si>
    <t>71.4</t>
  </si>
  <si>
    <t>Operations on clitoris</t>
  </si>
  <si>
    <t>71.5</t>
  </si>
  <si>
    <t>Radical vulvectomy</t>
  </si>
  <si>
    <t>71.61</t>
  </si>
  <si>
    <t>Unilateral vulvectomy</t>
  </si>
  <si>
    <t>71.62</t>
  </si>
  <si>
    <t>Bilateral vulvectomy</t>
  </si>
  <si>
    <t>71.71</t>
  </si>
  <si>
    <t>Suture of laceration of vulva or perineum</t>
  </si>
  <si>
    <t>71.72</t>
  </si>
  <si>
    <t>Repair of fistula of vulva or perineum</t>
  </si>
  <si>
    <t>71.79</t>
  </si>
  <si>
    <t>Other repair of vulva and perineum</t>
  </si>
  <si>
    <t>71.8</t>
  </si>
  <si>
    <t>Other operations on vulva</t>
  </si>
  <si>
    <t>71.9</t>
  </si>
  <si>
    <t>Other operations on female genital organs</t>
  </si>
  <si>
    <t>72</t>
  </si>
  <si>
    <t>Forceps, vacuum, and breech delivery</t>
  </si>
  <si>
    <t>72.0</t>
  </si>
  <si>
    <t>Low forceps operation</t>
  </si>
  <si>
    <t>72.1</t>
  </si>
  <si>
    <t>Low forceps operation with episiotomy</t>
  </si>
  <si>
    <t>72.21</t>
  </si>
  <si>
    <t>Mid forceps operation with episiotomy</t>
  </si>
  <si>
    <t>72.29</t>
  </si>
  <si>
    <t>Other mid forceps operation</t>
  </si>
  <si>
    <t>72.31</t>
  </si>
  <si>
    <t>High forceps operation with episiotomy</t>
  </si>
  <si>
    <t>72.39</t>
  </si>
  <si>
    <t>Other high forceps operation</t>
  </si>
  <si>
    <t>72.4</t>
  </si>
  <si>
    <t>Forceps rotation of fetal head</t>
  </si>
  <si>
    <t>72.51</t>
  </si>
  <si>
    <t>Partial breech extraction with forceps to aftercoming head</t>
  </si>
  <si>
    <t>72.52</t>
  </si>
  <si>
    <t>Other partial breech extraction</t>
  </si>
  <si>
    <t>72.53</t>
  </si>
  <si>
    <t>Total breech extraction with forceps to aftercoming head</t>
  </si>
  <si>
    <t>72.54</t>
  </si>
  <si>
    <t>Other total breech extraction</t>
  </si>
  <si>
    <t>72.6</t>
  </si>
  <si>
    <t>Forceps application to aftercoming head</t>
  </si>
  <si>
    <t>72.71</t>
  </si>
  <si>
    <t>Vacuum extraction with episiotomy</t>
  </si>
  <si>
    <t>72.79</t>
  </si>
  <si>
    <t>Other vacuum extraction</t>
  </si>
  <si>
    <t>72.8</t>
  </si>
  <si>
    <t>Other specified instrumental delivery</t>
  </si>
  <si>
    <t>72.9</t>
  </si>
  <si>
    <t>Unspecified instrumental delivery</t>
  </si>
  <si>
    <t>73.01</t>
  </si>
  <si>
    <t>Induction of labor by artificial rupture of membranes</t>
  </si>
  <si>
    <t>73.09</t>
  </si>
  <si>
    <t>Other artificial rupture of membranes</t>
  </si>
  <si>
    <t>73.1</t>
  </si>
  <si>
    <t>Other surgical induction of labor</t>
  </si>
  <si>
    <t>73.21</t>
  </si>
  <si>
    <t>Internal and combined version without extraction</t>
  </si>
  <si>
    <t>73.22</t>
  </si>
  <si>
    <t>Internal and combined version with extraction</t>
  </si>
  <si>
    <t>73.3</t>
  </si>
  <si>
    <t>Failed forceps</t>
  </si>
  <si>
    <t>73.4</t>
  </si>
  <si>
    <t>Medical induction of labor</t>
  </si>
  <si>
    <t>73.51</t>
  </si>
  <si>
    <t>Manual rotation of fetal head</t>
  </si>
  <si>
    <t>73.59</t>
  </si>
  <si>
    <t>Other manually assisted delivery</t>
  </si>
  <si>
    <t>73.6</t>
  </si>
  <si>
    <t>Episiotomy</t>
  </si>
  <si>
    <t>73.8</t>
  </si>
  <si>
    <t>Operations on fetus to facilitate delivery</t>
  </si>
  <si>
    <t>73.91</t>
  </si>
  <si>
    <t>External version assisting delivery</t>
  </si>
  <si>
    <t>73.92</t>
  </si>
  <si>
    <t>Replacement of prolapsed umbilical cord</t>
  </si>
  <si>
    <t>73.93</t>
  </si>
  <si>
    <t>Incision of cervix to assist delivery</t>
  </si>
  <si>
    <t>73.94</t>
  </si>
  <si>
    <t>Pubiotomy to assist delivery</t>
  </si>
  <si>
    <t>73.99</t>
  </si>
  <si>
    <t>Other operations assisting delivery</t>
  </si>
  <si>
    <t>74</t>
  </si>
  <si>
    <t>Cesarean section and removal of fetus</t>
  </si>
  <si>
    <t>74.0</t>
  </si>
  <si>
    <t>Classical cesarean section</t>
  </si>
  <si>
    <t>74.1</t>
  </si>
  <si>
    <t>Low cervical cesarean section</t>
  </si>
  <si>
    <t>74.2</t>
  </si>
  <si>
    <t>Extraperitoneal cesarean section</t>
  </si>
  <si>
    <t>74.3</t>
  </si>
  <si>
    <t>Removal of extratubal ectopic pregnancy</t>
  </si>
  <si>
    <t>74.4</t>
  </si>
  <si>
    <t>Cesarean section of other specified type</t>
  </si>
  <si>
    <t>74.91</t>
  </si>
  <si>
    <t>Hysterotomy to terminate pregnancy</t>
  </si>
  <si>
    <t>74.99</t>
  </si>
  <si>
    <t>Other cesarean section of unspecified type</t>
  </si>
  <si>
    <t>75</t>
  </si>
  <si>
    <t>Other obstetric operations</t>
  </si>
  <si>
    <t>75.0</t>
  </si>
  <si>
    <t>Intra-amniotic injection for abortion</t>
  </si>
  <si>
    <t>75.1</t>
  </si>
  <si>
    <t>Diagnostic amniocentesis</t>
  </si>
  <si>
    <t>75.2</t>
  </si>
  <si>
    <t>Intrauterine transfusion</t>
  </si>
  <si>
    <t>75.31</t>
  </si>
  <si>
    <t>Amnioscopy</t>
  </si>
  <si>
    <t>75.32</t>
  </si>
  <si>
    <t>Fetal EKG (scalp)</t>
  </si>
  <si>
    <t>75.33</t>
  </si>
  <si>
    <t>Fetal blood sampling and biopsy</t>
  </si>
  <si>
    <t>75.34</t>
  </si>
  <si>
    <t>Other fetal monitoring</t>
  </si>
  <si>
    <t>75.35</t>
  </si>
  <si>
    <t>Other diagnostic procedures on fetus and amnion</t>
  </si>
  <si>
    <t>75.36</t>
  </si>
  <si>
    <t>Correction of fetal defect</t>
  </si>
  <si>
    <t>75.37</t>
  </si>
  <si>
    <t>Amnioinfusion</t>
  </si>
  <si>
    <t>75.38</t>
  </si>
  <si>
    <t>Fetal pulse oximetry</t>
  </si>
  <si>
    <t>75.4</t>
  </si>
  <si>
    <t>Manual removal of retained placenta</t>
  </si>
  <si>
    <t>75.5</t>
  </si>
  <si>
    <t>Repair of current obstetric laceration of uterus</t>
  </si>
  <si>
    <t>75.50</t>
  </si>
  <si>
    <t>Repair of current obstetric laceration of uterus, not otherwise specified</t>
  </si>
  <si>
    <t>75.51</t>
  </si>
  <si>
    <t>Repair of current obstetric laceration of cervix</t>
  </si>
  <si>
    <t>75.52</t>
  </si>
  <si>
    <t>Repair of current obstetric laceration of corpus uteri</t>
  </si>
  <si>
    <t>75.61</t>
  </si>
  <si>
    <t>Repair of current obstetric laceration of bladder and urethra</t>
  </si>
  <si>
    <t>75.62</t>
  </si>
  <si>
    <t>Repair of current obstetric laceration of rectum and sphincter ani</t>
  </si>
  <si>
    <t>75.69</t>
  </si>
  <si>
    <t>Repair of other current obstetric laceration</t>
  </si>
  <si>
    <t>75.7</t>
  </si>
  <si>
    <t>Manual exploration of uterine cavity, postpartum</t>
  </si>
  <si>
    <t>75.8</t>
  </si>
  <si>
    <t>Obstetric tamponade of uterus or vagina</t>
  </si>
  <si>
    <t>75.91</t>
  </si>
  <si>
    <t>Evacuation of obstetrical incisional hematoma of perineum</t>
  </si>
  <si>
    <t>75.92</t>
  </si>
  <si>
    <t>Evacuation of other hematoma of vulva or vagina</t>
  </si>
  <si>
    <t>75.93</t>
  </si>
  <si>
    <t>Surgical correction of inverted uterus</t>
  </si>
  <si>
    <t>75.94</t>
  </si>
  <si>
    <t>Immediate postpartum manual replacement of inverted uterus</t>
  </si>
  <si>
    <t>75.99</t>
  </si>
  <si>
    <t>76.01</t>
  </si>
  <si>
    <t>Sequestrectomy of facial bone</t>
  </si>
  <si>
    <t>76.09</t>
  </si>
  <si>
    <t>Other incision of facial bone</t>
  </si>
  <si>
    <t>76.11</t>
  </si>
  <si>
    <t>Biopsy of facial bone</t>
  </si>
  <si>
    <t>76.19</t>
  </si>
  <si>
    <t>Other diagnostic procedures on facial bones and joints</t>
  </si>
  <si>
    <t>76.2</t>
  </si>
  <si>
    <t>Local excision or destruction of lesion of facial bone</t>
  </si>
  <si>
    <t>76.31</t>
  </si>
  <si>
    <t>Partial mandibulectomy</t>
  </si>
  <si>
    <t>76.39</t>
  </si>
  <si>
    <t>Partial ostectomy of other facial bone</t>
  </si>
  <si>
    <t>76.41</t>
  </si>
  <si>
    <t>Total mandibulectomy with synchronous reconstruction</t>
  </si>
  <si>
    <t>76.42</t>
  </si>
  <si>
    <t>Other total mandibulectomy</t>
  </si>
  <si>
    <t>76.43</t>
  </si>
  <si>
    <t>Other reconstruction of mandible</t>
  </si>
  <si>
    <t>76.44</t>
  </si>
  <si>
    <t>Total ostectomy of other facial bone with synchronous reconstruction</t>
  </si>
  <si>
    <t>76.45</t>
  </si>
  <si>
    <t>Other total ostectomy of other facial bone</t>
  </si>
  <si>
    <t>76.46</t>
  </si>
  <si>
    <t>Other reconstruction of other facial bone</t>
  </si>
  <si>
    <t>76.5</t>
  </si>
  <si>
    <t>Temporomandibular arthroplasty</t>
  </si>
  <si>
    <t>76.61</t>
  </si>
  <si>
    <t>Closed osteoplasty [osteotomy] of mandibular ramus</t>
  </si>
  <si>
    <t>76.62</t>
  </si>
  <si>
    <t>Open osteoplasty [osteotomy] of mandibular ramus</t>
  </si>
  <si>
    <t>76.63</t>
  </si>
  <si>
    <t>Osteoplasty [osteotomy] of body of mandible</t>
  </si>
  <si>
    <t>76.64</t>
  </si>
  <si>
    <t>Other orthognathic surgery on mandible</t>
  </si>
  <si>
    <t>76.65</t>
  </si>
  <si>
    <t>Segmental osteoplasty [osteotomy] of maxilla</t>
  </si>
  <si>
    <t>76.66</t>
  </si>
  <si>
    <t>Total osteoplasty [osteotomy] of maxilla</t>
  </si>
  <si>
    <t>76.67</t>
  </si>
  <si>
    <t>Reduction genioplasty</t>
  </si>
  <si>
    <t>76.68</t>
  </si>
  <si>
    <t>Augmentation genioplasty</t>
  </si>
  <si>
    <t>76.69</t>
  </si>
  <si>
    <t>Other facial bone repair</t>
  </si>
  <si>
    <t>76.7</t>
  </si>
  <si>
    <t>Reduction of facial fracture</t>
  </si>
  <si>
    <t>76.71</t>
  </si>
  <si>
    <t>Closed reduction of malar and zygomatic fracture</t>
  </si>
  <si>
    <t>76.73</t>
  </si>
  <si>
    <t>Closed reduction of maxillary fracture</t>
  </si>
  <si>
    <t>76.75</t>
  </si>
  <si>
    <t>Closed reduction of mandibular fracture</t>
  </si>
  <si>
    <t>76.78</t>
  </si>
  <si>
    <t>Other closed reduction of facial fracture</t>
  </si>
  <si>
    <t>76.91</t>
  </si>
  <si>
    <t>Bone graft to facial bone</t>
  </si>
  <si>
    <t>76.92</t>
  </si>
  <si>
    <t>Insertion of synthetic implant in facial bone</t>
  </si>
  <si>
    <t>76.93</t>
  </si>
  <si>
    <t>Closed reduction of temporomandibular dislocation</t>
  </si>
  <si>
    <t>76.94</t>
  </si>
  <si>
    <t>Open reduction of temporomandibular dislocation</t>
  </si>
  <si>
    <t>76.95</t>
  </si>
  <si>
    <t>Other manipulation of temporomandibular joint</t>
  </si>
  <si>
    <t>76.96</t>
  </si>
  <si>
    <t>Injection of therapeutic substance into temporomandibular joint</t>
  </si>
  <si>
    <t>76.97</t>
  </si>
  <si>
    <t>Removal of internal fixation device from facial bone</t>
  </si>
  <si>
    <t>76.99</t>
  </si>
  <si>
    <t>Other operations on facial bones and joints</t>
  </si>
  <si>
    <t>77</t>
  </si>
  <si>
    <t>Incision, excision, and division of other bones</t>
  </si>
  <si>
    <t>77.00</t>
  </si>
  <si>
    <t>Sequestrectomy, unspecified site</t>
  </si>
  <si>
    <t>77.01</t>
  </si>
  <si>
    <t>Sequestrectomy, scapula, clavicle, and thorax [ribs and sternum]</t>
  </si>
  <si>
    <t>77.02</t>
  </si>
  <si>
    <t>Sequestrectomy, humerus</t>
  </si>
  <si>
    <t>77.03</t>
  </si>
  <si>
    <t>Sequestrectomy, radius and ulna</t>
  </si>
  <si>
    <t>77.04</t>
  </si>
  <si>
    <t>Sequestrectomy, carpals and metacarpals</t>
  </si>
  <si>
    <t>77.05</t>
  </si>
  <si>
    <t>Sequestrectomy, femur</t>
  </si>
  <si>
    <t>77.06</t>
  </si>
  <si>
    <t>Sequestrectomy, patella</t>
  </si>
  <si>
    <t>77.07</t>
  </si>
  <si>
    <t>Sequestrectomy, tibia and fibula</t>
  </si>
  <si>
    <t>77.08</t>
  </si>
  <si>
    <t>Sequestrectomy, tarsals and metatarsals</t>
  </si>
  <si>
    <t>77.09</t>
  </si>
  <si>
    <t>Sequestrectomy, other bones</t>
  </si>
  <si>
    <t>77.1</t>
  </si>
  <si>
    <t>Other incision of bone without division</t>
  </si>
  <si>
    <t>77.10</t>
  </si>
  <si>
    <t>Other incision of bone without division, unspecified site</t>
  </si>
  <si>
    <t>77.11</t>
  </si>
  <si>
    <t>Other incision of bone without division, scapula, clavicle, and thorax [ribs and sternum]</t>
  </si>
  <si>
    <t>77.12</t>
  </si>
  <si>
    <t>Other incision of bone without division, humerus</t>
  </si>
  <si>
    <t>77.13</t>
  </si>
  <si>
    <t>Other incision of bone without division, radius and ulna</t>
  </si>
  <si>
    <t>77.14</t>
  </si>
  <si>
    <t>Other incision of bone without division, carpals and metacarpals</t>
  </si>
  <si>
    <t>77.15</t>
  </si>
  <si>
    <t>Other incision of bone without division, femur</t>
  </si>
  <si>
    <t>77.16</t>
  </si>
  <si>
    <t>Other incision of bone without division, patella</t>
  </si>
  <si>
    <t>77.17</t>
  </si>
  <si>
    <t>Other incision of bone without division, tibia and fibula</t>
  </si>
  <si>
    <t>77.18</t>
  </si>
  <si>
    <t>Other incision of bone without division, tarsals and metatarsals</t>
  </si>
  <si>
    <t>77.19</t>
  </si>
  <si>
    <t>Other incision of bone without division, other bones</t>
  </si>
  <si>
    <t>77.2</t>
  </si>
  <si>
    <t>Wedge osteotomy</t>
  </si>
  <si>
    <t>77.20</t>
  </si>
  <si>
    <t>Wedge osteotomy, unspecified site</t>
  </si>
  <si>
    <t>77.21</t>
  </si>
  <si>
    <t>Wedge osteotomy, scapula, clavicle, and thorax [ribs and sternum]</t>
  </si>
  <si>
    <t>77.22</t>
  </si>
  <si>
    <t>Wedge osteotomy, humerus</t>
  </si>
  <si>
    <t>77.23</t>
  </si>
  <si>
    <t>Wedge osteotomy, radius and ulna</t>
  </si>
  <si>
    <t>77.24</t>
  </si>
  <si>
    <t>Wedge osteotomy, carpals and metacarpals</t>
  </si>
  <si>
    <t>77.25</t>
  </si>
  <si>
    <t>Wedge osteotomy, femur</t>
  </si>
  <si>
    <t>77.26</t>
  </si>
  <si>
    <t>Wedge osteotomy, patella</t>
  </si>
  <si>
    <t>77.27</t>
  </si>
  <si>
    <t>Wedge osteotomy, tibia and fibula</t>
  </si>
  <si>
    <t>77.28</t>
  </si>
  <si>
    <t>Wedge osteotomy, tarsals and metatarsals</t>
  </si>
  <si>
    <t>77.29</t>
  </si>
  <si>
    <t>Wedge osteotomy, other bones</t>
  </si>
  <si>
    <t>77.3</t>
  </si>
  <si>
    <t>Other division of bone</t>
  </si>
  <si>
    <t>77.30</t>
  </si>
  <si>
    <t>Other division of bone, unspecified site</t>
  </si>
  <si>
    <t>77.31</t>
  </si>
  <si>
    <t>Other division of bone, scapula, clavicle, and thorax [ribs and sternum]</t>
  </si>
  <si>
    <t>77.32</t>
  </si>
  <si>
    <t>Other division of bone, humerus</t>
  </si>
  <si>
    <t>77.33</t>
  </si>
  <si>
    <t>Other division of bone, radius and ulna</t>
  </si>
  <si>
    <t>77.34</t>
  </si>
  <si>
    <t>Other division of bone, carpals and metacarpals</t>
  </si>
  <si>
    <t>77.35</t>
  </si>
  <si>
    <t>Other division of bone, femur</t>
  </si>
  <si>
    <t>77.36</t>
  </si>
  <si>
    <t>Other division of bone, patella</t>
  </si>
  <si>
    <t>77.37</t>
  </si>
  <si>
    <t>Other division of bone, tibia and fibula</t>
  </si>
  <si>
    <t>77.38</t>
  </si>
  <si>
    <t>Other division of bone, tarsals and metatarsals</t>
  </si>
  <si>
    <t>77.39</t>
  </si>
  <si>
    <t>Other division of bone, other bones</t>
  </si>
  <si>
    <t>77.4</t>
  </si>
  <si>
    <t>Biopsy of bone</t>
  </si>
  <si>
    <t>77.40</t>
  </si>
  <si>
    <t>Biopsy of bone, unspecified site</t>
  </si>
  <si>
    <t>77.41</t>
  </si>
  <si>
    <t>Biopsy of bone, scapula, clavicle, and thorax [ribs and sternum]</t>
  </si>
  <si>
    <t>77.42</t>
  </si>
  <si>
    <t>Biopsy of bone, humerus</t>
  </si>
  <si>
    <t>77.43</t>
  </si>
  <si>
    <t>Biopsy of bone, radius and ulna</t>
  </si>
  <si>
    <t>77.44</t>
  </si>
  <si>
    <t>Biopsy of bone, carpals and metacarpals</t>
  </si>
  <si>
    <t>77.45</t>
  </si>
  <si>
    <t>Biopsy of bone, femur</t>
  </si>
  <si>
    <t>77.46</t>
  </si>
  <si>
    <t>Biopsy of bone, patella</t>
  </si>
  <si>
    <t>77.47</t>
  </si>
  <si>
    <t>Biopsy of bone, tibia and fibula</t>
  </si>
  <si>
    <t>77.48</t>
  </si>
  <si>
    <t>Biopsy of bone, tarsals and metatarsals</t>
  </si>
  <si>
    <t>77.49</t>
  </si>
  <si>
    <t>Biopsy of bone, other bones</t>
  </si>
  <si>
    <t>77.51</t>
  </si>
  <si>
    <t>Bunionectomy with soft tissue correction and osteotomy of the first metatarsal</t>
  </si>
  <si>
    <t>77.52</t>
  </si>
  <si>
    <t>Bunionectomy with soft tissue correction and arthrodesis</t>
  </si>
  <si>
    <t>77.53</t>
  </si>
  <si>
    <t>Other bunionectomy with soft tissue correction</t>
  </si>
  <si>
    <t>77.54</t>
  </si>
  <si>
    <t>Excision or correction of bunionette</t>
  </si>
  <si>
    <t>77.56</t>
  </si>
  <si>
    <t>Repair of hammer toe</t>
  </si>
  <si>
    <t>77.57</t>
  </si>
  <si>
    <t>Repair of claw toe</t>
  </si>
  <si>
    <t>77.58</t>
  </si>
  <si>
    <t>Other excision, fusion and repair of toes</t>
  </si>
  <si>
    <t>77.59</t>
  </si>
  <si>
    <t>Other bunionectomy</t>
  </si>
  <si>
    <t>77.6</t>
  </si>
  <si>
    <t>Local excision of lesion or tissue of bone</t>
  </si>
  <si>
    <t>77.60</t>
  </si>
  <si>
    <t>Local excision of lesion or tissue of bone, unspecified site</t>
  </si>
  <si>
    <t>77.61</t>
  </si>
  <si>
    <t>Local excision of lesion or tissue of bone, scapula, clavicle, and thorax [ribs and sternum]</t>
  </si>
  <si>
    <t>77.62</t>
  </si>
  <si>
    <t>Local excision of lesion or tissue of bone, humerus</t>
  </si>
  <si>
    <t>77.63</t>
  </si>
  <si>
    <t>Local excision of lesion or tissue of bone, radius and ulna</t>
  </si>
  <si>
    <t>77.64</t>
  </si>
  <si>
    <t>Local excision of lesion or tissue of bone, carpals and metacarpals</t>
  </si>
  <si>
    <t>77.65</t>
  </si>
  <si>
    <t>Local excision of lesion or tissue of bone, femur</t>
  </si>
  <si>
    <t>77.66</t>
  </si>
  <si>
    <t>Local excision of lesion or tissue of bone, patella</t>
  </si>
  <si>
    <t>77.67</t>
  </si>
  <si>
    <t>Local excision of lesion or tissue of bone, tibia and fibula</t>
  </si>
  <si>
    <t>77.68</t>
  </si>
  <si>
    <t>Local excision of lesion or tissue of bone, tarsals and metatarsals</t>
  </si>
  <si>
    <t>77.69</t>
  </si>
  <si>
    <t>Local excision of lesion or tissue of bone, other bones</t>
  </si>
  <si>
    <t>77.7</t>
  </si>
  <si>
    <t>Excision of bone for graft</t>
  </si>
  <si>
    <t>77.70</t>
  </si>
  <si>
    <t>Excision of bone for graft, unspecified site</t>
  </si>
  <si>
    <t>77.71</t>
  </si>
  <si>
    <t>Excision of bone for graft, scapula, clavicle, and thorax [ribs and sternum]</t>
  </si>
  <si>
    <t>77.72</t>
  </si>
  <si>
    <t>Excision of bone for graft, humerus</t>
  </si>
  <si>
    <t>77.73</t>
  </si>
  <si>
    <t>Excision of bone for graft, radius and ulna</t>
  </si>
  <si>
    <t>77.74</t>
  </si>
  <si>
    <t>Excision of bone for graft, carpals and metacarpals</t>
  </si>
  <si>
    <t>77.75</t>
  </si>
  <si>
    <t>Excision of bone for graft, femur</t>
  </si>
  <si>
    <t>77.76</t>
  </si>
  <si>
    <t>Excision of bone for graft, patella</t>
  </si>
  <si>
    <t>77.77</t>
  </si>
  <si>
    <t>Excision of bone for graft, tibia and fibula</t>
  </si>
  <si>
    <t>77.78</t>
  </si>
  <si>
    <t>Excision of bone for graft, tarsals and metatarsals</t>
  </si>
  <si>
    <t>77.79</t>
  </si>
  <si>
    <t>Excision of bone for graft, other bones</t>
  </si>
  <si>
    <t>77.8</t>
  </si>
  <si>
    <t>Other partial ostectomy</t>
  </si>
  <si>
    <t>77.80</t>
  </si>
  <si>
    <t>Other partial ostectomy, unspecified site</t>
  </si>
  <si>
    <t>77.82</t>
  </si>
  <si>
    <t>Other partial ostectomy, humerus</t>
  </si>
  <si>
    <t>77.83</t>
  </si>
  <si>
    <t>Other partial ostectomy, radius and ulna</t>
  </si>
  <si>
    <t>77.84</t>
  </si>
  <si>
    <t>Other partial ostectomy, carpals and metacarpals</t>
  </si>
  <si>
    <t>77.85</t>
  </si>
  <si>
    <t>Other partial ostectomy, femur</t>
  </si>
  <si>
    <t>77.86</t>
  </si>
  <si>
    <t>Other partial ostectomy, patella</t>
  </si>
  <si>
    <t>77.87</t>
  </si>
  <si>
    <t>Other partial ostectomy, tibia and fibula</t>
  </si>
  <si>
    <t>77.88</t>
  </si>
  <si>
    <t>Other partial ostectomy, tarsals and metatarsals</t>
  </si>
  <si>
    <t>77.89</t>
  </si>
  <si>
    <t>Other partial ostectomy, other bones</t>
  </si>
  <si>
    <t>77.9</t>
  </si>
  <si>
    <t>Total ostectomy</t>
  </si>
  <si>
    <t>77.90</t>
  </si>
  <si>
    <t>Total ostectomy, unspecified site</t>
  </si>
  <si>
    <t>77.92</t>
  </si>
  <si>
    <t>Total ostectomy, humerus</t>
  </si>
  <si>
    <t>77.93</t>
  </si>
  <si>
    <t>Total ostectomy, radius and ulna</t>
  </si>
  <si>
    <t>77.94</t>
  </si>
  <si>
    <t>Total ostectomy, carpals and metacarpals</t>
  </si>
  <si>
    <t>77.95</t>
  </si>
  <si>
    <t>Total ostectomy, femur</t>
  </si>
  <si>
    <t>77.96</t>
  </si>
  <si>
    <t>Total ostectomy, patella</t>
  </si>
  <si>
    <t>77.97</t>
  </si>
  <si>
    <t>Total ostectomy, tibia and fibula</t>
  </si>
  <si>
    <t>77.98</t>
  </si>
  <si>
    <t>Total ostectomy, tarsals and metatarsals</t>
  </si>
  <si>
    <t>77.99</t>
  </si>
  <si>
    <t>Total ostectomy, other bones</t>
  </si>
  <si>
    <t>78</t>
  </si>
  <si>
    <t>Other operations on bones, except facial bones</t>
  </si>
  <si>
    <t>78.00</t>
  </si>
  <si>
    <t>Bone graft, unspecified site</t>
  </si>
  <si>
    <t>78.01</t>
  </si>
  <si>
    <t>Bone graft, scapula, clavicle, and thorax [ribs and sternum]</t>
  </si>
  <si>
    <t>78.02</t>
  </si>
  <si>
    <t>Bone graft, humerus</t>
  </si>
  <si>
    <t>78.03</t>
  </si>
  <si>
    <t>Bone graft, radius and ulna</t>
  </si>
  <si>
    <t>78.04</t>
  </si>
  <si>
    <t>Bone graft, carpals and metacarpals</t>
  </si>
  <si>
    <t>78.05</t>
  </si>
  <si>
    <t>Bone graft, femur</t>
  </si>
  <si>
    <t>78.06</t>
  </si>
  <si>
    <t>Bone graft, patella</t>
  </si>
  <si>
    <t>78.07</t>
  </si>
  <si>
    <t>Bone graft, tibia and fibula</t>
  </si>
  <si>
    <t>78.08</t>
  </si>
  <si>
    <t>Bone graft, tarsals and metatarsals</t>
  </si>
  <si>
    <t>78.09</t>
  </si>
  <si>
    <t>Bone graft, other bones</t>
  </si>
  <si>
    <t>78.1</t>
  </si>
  <si>
    <t>Application of external fixation device</t>
  </si>
  <si>
    <t>78.10</t>
  </si>
  <si>
    <t>Application of external fixator device, unspecified site</t>
  </si>
  <si>
    <t>78.11</t>
  </si>
  <si>
    <t>Application of external fixator device, scapula, clavicle, and thorax [ribs and sternum]</t>
  </si>
  <si>
    <t>78.12</t>
  </si>
  <si>
    <t>Application of external fixator device, humerus</t>
  </si>
  <si>
    <t>78.13</t>
  </si>
  <si>
    <t>Application of external fixator device, radius and ulna</t>
  </si>
  <si>
    <t>78.14</t>
  </si>
  <si>
    <t>Application of external fixator device, carpals and metacarpals</t>
  </si>
  <si>
    <t>78.15</t>
  </si>
  <si>
    <t>Application of external fixator device, femur</t>
  </si>
  <si>
    <t>78.16</t>
  </si>
  <si>
    <t>Application of external fixator device, patella</t>
  </si>
  <si>
    <t>78.17</t>
  </si>
  <si>
    <t>Application of external fixator device, tibia and fibula</t>
  </si>
  <si>
    <t>78.18</t>
  </si>
  <si>
    <t>Application of external fixator device, tarsals and metatarsals</t>
  </si>
  <si>
    <t>78.19</t>
  </si>
  <si>
    <t>Application of external fixator device, other bones</t>
  </si>
  <si>
    <t>78.20</t>
  </si>
  <si>
    <t>Limb shortening procedures, unspecified site</t>
  </si>
  <si>
    <t>78.22</t>
  </si>
  <si>
    <t>Limb shortening procedures, humerus</t>
  </si>
  <si>
    <t>78.23</t>
  </si>
  <si>
    <t>Limb shortening procedures, radius and ulna</t>
  </si>
  <si>
    <t>78.24</t>
  </si>
  <si>
    <t>Limb shortening procedures, carpals and metacarpals</t>
  </si>
  <si>
    <t>78.25</t>
  </si>
  <si>
    <t>Limb shortening procedures, femur</t>
  </si>
  <si>
    <t>78.27</t>
  </si>
  <si>
    <t>Limb shortening procedures, tibia and fibula</t>
  </si>
  <si>
    <t>78.28</t>
  </si>
  <si>
    <t>Limb shortening procedures, tarsals and metatarsals</t>
  </si>
  <si>
    <t>78.29</t>
  </si>
  <si>
    <t>Limb shortening procedures, other bones</t>
  </si>
  <si>
    <t>78.3</t>
  </si>
  <si>
    <t>Limb lengthening procedures</t>
  </si>
  <si>
    <t>78.30</t>
  </si>
  <si>
    <t>Limb lengthening procedures, unspecified site</t>
  </si>
  <si>
    <t>78.32</t>
  </si>
  <si>
    <t>Limb lengthening procedures, humerus</t>
  </si>
  <si>
    <t>78.33</t>
  </si>
  <si>
    <t>Limb lengthening procedures, radius and ulna</t>
  </si>
  <si>
    <t>78.34</t>
  </si>
  <si>
    <t>Limb lengthening procedures, carpals and metacarpals</t>
  </si>
  <si>
    <t>78.35</t>
  </si>
  <si>
    <t>Limb lengthening procedures, femur</t>
  </si>
  <si>
    <t>78.37</t>
  </si>
  <si>
    <t>Limb lengthening procedures, tibia and fibula</t>
  </si>
  <si>
    <t>78.38</t>
  </si>
  <si>
    <t>Limb lengthening procedures, tarsals and metatarsals</t>
  </si>
  <si>
    <t>78.39</t>
  </si>
  <si>
    <t>Limb lengthening procedures, other bones</t>
  </si>
  <si>
    <t>78.4</t>
  </si>
  <si>
    <t>Other repair or plastic operations on bone</t>
  </si>
  <si>
    <t>78.40</t>
  </si>
  <si>
    <t>Other repair or plastic operations on bone, unspecified site</t>
  </si>
  <si>
    <t>78.41</t>
  </si>
  <si>
    <t>Other repair or plastic operations on bone, scapula, clavicle, and thorax [ribs and sternum]</t>
  </si>
  <si>
    <t>78.42</t>
  </si>
  <si>
    <t>Other repair or plastic operations on bone, humerus</t>
  </si>
  <si>
    <t>78.43</t>
  </si>
  <si>
    <t>Other repair or plastic operations on bone, radius and ulna</t>
  </si>
  <si>
    <t>78.44</t>
  </si>
  <si>
    <t>Other repair or plastic operations on bone, carpals and metacarpals</t>
  </si>
  <si>
    <t>78.45</t>
  </si>
  <si>
    <t>Other repair or plastic operations on bone, femur</t>
  </si>
  <si>
    <t>78.46</t>
  </si>
  <si>
    <t>Other repair or plastic operations on bone, patella</t>
  </si>
  <si>
    <t>78.47</t>
  </si>
  <si>
    <t>Other repair or plastic operations on bone, tibia and fibula</t>
  </si>
  <si>
    <t>78.48</t>
  </si>
  <si>
    <t>Other repair or plastic operations on bone, tarsals and metatarsals</t>
  </si>
  <si>
    <t>78.49</t>
  </si>
  <si>
    <t>Other repair or plastic operations on bone, other bones</t>
  </si>
  <si>
    <t>78.5</t>
  </si>
  <si>
    <t>Internal fixation of bone without fracture reduction</t>
  </si>
  <si>
    <t>78.50</t>
  </si>
  <si>
    <t>Internal fixation of bone without fracture reduction, unspecified site</t>
  </si>
  <si>
    <t>78.51</t>
  </si>
  <si>
    <t>Internal fixation of bone without fracture reduction, scapula, clavicle, and thorax [ribs and sternum]</t>
  </si>
  <si>
    <t>78.52</t>
  </si>
  <si>
    <t>Internal fixation of bone without fracture reduction, humerus</t>
  </si>
  <si>
    <t>78.53</t>
  </si>
  <si>
    <t>Internal fixation of bone without fracture reduction, radius and ulna</t>
  </si>
  <si>
    <t>78.54</t>
  </si>
  <si>
    <t>Internal fixation of bone without fracture reduction, carpals and metacarpals</t>
  </si>
  <si>
    <t>78.55</t>
  </si>
  <si>
    <t>Internal fixation of bone without fracture reduction, femur</t>
  </si>
  <si>
    <t>78.56</t>
  </si>
  <si>
    <t>Internal fixation of bone without fracture reduction, patella</t>
  </si>
  <si>
    <t>78.57</t>
  </si>
  <si>
    <t>Internal fixation of bone without fracture reduction, tibia and fibula</t>
  </si>
  <si>
    <t>78.58</t>
  </si>
  <si>
    <t>Internal fixation of bone without fracture reduction, tarsals and metatarsals</t>
  </si>
  <si>
    <t>78.59</t>
  </si>
  <si>
    <t>Internal fixation of bone without fracture reduction, other bones</t>
  </si>
  <si>
    <t>78.6</t>
  </si>
  <si>
    <t>Removal of implanted device from bone</t>
  </si>
  <si>
    <t>78.60</t>
  </si>
  <si>
    <t>Removal of implanted devices from bone, unspecified site</t>
  </si>
  <si>
    <t>78.61</t>
  </si>
  <si>
    <t>Removal of implanted devices from bone, scapula, clavicle, and thorax [ribs and sternum]</t>
  </si>
  <si>
    <t>78.62</t>
  </si>
  <si>
    <t>Removal of implanted devices from bone, humerus</t>
  </si>
  <si>
    <t>78.63</t>
  </si>
  <si>
    <t>Removal of implanted devices from bone, radius and ulna</t>
  </si>
  <si>
    <t>78.64</t>
  </si>
  <si>
    <t>Removal of implanted devices from bone, carpals and metacarpals</t>
  </si>
  <si>
    <t>78.65</t>
  </si>
  <si>
    <t>Removal of implanted devices from bone, femur</t>
  </si>
  <si>
    <t>78.66</t>
  </si>
  <si>
    <t>Removal of implanted devices from bone, patella</t>
  </si>
  <si>
    <t>78.67</t>
  </si>
  <si>
    <t>Removal of implanted devices from bone, tibia and fibula</t>
  </si>
  <si>
    <t>78.68</t>
  </si>
  <si>
    <t>Removal of implanted devices from bone, tarsals and metatarsals</t>
  </si>
  <si>
    <t>78.69</t>
  </si>
  <si>
    <t xml:space="preserve">89.13 </t>
  </si>
  <si>
    <t>Removal of implanted devices from bone, other bones</t>
  </si>
  <si>
    <t>Neurologic examination</t>
  </si>
  <si>
    <t>78.7</t>
  </si>
  <si>
    <t>Osteoclasis</t>
  </si>
  <si>
    <t>Nervous system with other diagnostic procedure</t>
  </si>
  <si>
    <t>78.70</t>
  </si>
  <si>
    <t>Osteoclasis, unspecified site</t>
  </si>
  <si>
    <t>78.71</t>
  </si>
  <si>
    <t>Osteoclasis, scapula, clavicle, and thorax [ribs and sternum]</t>
  </si>
  <si>
    <t>78.72</t>
  </si>
  <si>
    <t>Osteoclasis, humerus</t>
  </si>
  <si>
    <t>usulan DC baru</t>
  </si>
  <si>
    <t>78.73</t>
  </si>
  <si>
    <t>Osteoclasis, radius and ulna</t>
  </si>
  <si>
    <t>diag</t>
  </si>
  <si>
    <t>D32.xx</t>
  </si>
  <si>
    <t>78.74</t>
  </si>
  <si>
    <t>Osteoclasis, carpals and metacarpals</t>
  </si>
  <si>
    <t>Nervous System Neoplasms</t>
  </si>
  <si>
    <t>78.75</t>
  </si>
  <si>
    <t>Osteoclasis, femur</t>
  </si>
  <si>
    <t>78.76</t>
  </si>
  <si>
    <t>Osteoclasis, patella</t>
  </si>
  <si>
    <t>78.77</t>
  </si>
  <si>
    <t>Osteoclasis, tibia and fibula</t>
  </si>
  <si>
    <t>USULAN ICD 10 IM</t>
  </si>
  <si>
    <t>IOM</t>
  </si>
  <si>
    <t>78.78</t>
  </si>
  <si>
    <t>Osteoclasis, tarsals and metatarsals</t>
  </si>
  <si>
    <t>D32.00</t>
  </si>
  <si>
    <t>78.79</t>
  </si>
  <si>
    <t>Osteoclasis, other bones</t>
  </si>
  <si>
    <t>78.80</t>
  </si>
  <si>
    <t>Diagnostic procedures on bone, not elsewhere classified, unspecified site</t>
  </si>
  <si>
    <t>78.81</t>
  </si>
  <si>
    <t>Diagnostic procedures on bone, not elsewhere classified, scapula, clavicle, and thorax [ribs and sternum]</t>
  </si>
  <si>
    <t>78.82</t>
  </si>
  <si>
    <t>C71.xx</t>
  </si>
  <si>
    <t>Diagnostic procedures on bone, not elsewhere classified, humerus</t>
  </si>
  <si>
    <t>78.83</t>
  </si>
  <si>
    <t>Diagnostic procedures on bone, not elsewhere classified, radius and ulna</t>
  </si>
  <si>
    <t>78.85</t>
  </si>
  <si>
    <t>Diagnostic procedures on bone, not elsewhere classified, femur</t>
  </si>
  <si>
    <t>78.86</t>
  </si>
  <si>
    <t>Diagnostic procedures on bone, not elsewhere classified, patella</t>
  </si>
  <si>
    <t>78.87</t>
  </si>
  <si>
    <t>Diagnostic procedures on bone, not elsewhere classified, tibia and fibula</t>
  </si>
  <si>
    <t>78.88</t>
  </si>
  <si>
    <t>Diagnostic procedures on bone, not elsewhere classified, tarsals and metatarsals</t>
  </si>
  <si>
    <t>78.89</t>
  </si>
  <si>
    <t>Diagnostic procedures on bone, not elsewhere classified, other bones</t>
  </si>
  <si>
    <t>78.9</t>
  </si>
  <si>
    <t>Insertion of bone growth stimulator</t>
  </si>
  <si>
    <t>78.90</t>
  </si>
  <si>
    <t>Insertion of bone growth stimulator, unspecified site</t>
  </si>
  <si>
    <t>78.91</t>
  </si>
  <si>
    <t>Insertion of bone growth stimulator, scapula, clavicle and thorax [ribs and sternum]</t>
  </si>
  <si>
    <t>78.92</t>
  </si>
  <si>
    <t>Insertion of bone growth stimulator, humerus</t>
  </si>
  <si>
    <t>D33.xx</t>
  </si>
  <si>
    <t>78.93</t>
  </si>
  <si>
    <t>Insertion of bone growth stimulator, radius and ulna</t>
  </si>
  <si>
    <t>78.94</t>
  </si>
  <si>
    <t>Insertion of bone growth stimulator, carpals and metacarpals</t>
  </si>
  <si>
    <t>78.95</t>
  </si>
  <si>
    <t>Insertion of bone growth stimulator, femur</t>
  </si>
  <si>
    <t>D33.20</t>
  </si>
  <si>
    <t>78.96</t>
  </si>
  <si>
    <t>Insertion of bone growth stimulator, patella</t>
  </si>
  <si>
    <t>78.97</t>
  </si>
  <si>
    <t>Insertion of bone growth stimulator, tibia and fibula</t>
  </si>
  <si>
    <t>78.99</t>
  </si>
  <si>
    <t>Insertion of bone growth stimulator, other bones</t>
  </si>
  <si>
    <t>79</t>
  </si>
  <si>
    <t>Reduction of fracture and dislocation</t>
  </si>
  <si>
    <t>79.00</t>
  </si>
  <si>
    <t>xxx.xx</t>
  </si>
  <si>
    <t>Closed reduction of fracture without internal fixation, unspecified site</t>
  </si>
  <si>
    <t>79.01</t>
  </si>
  <si>
    <t>Closed reduction of fracture without internal fixation, humerus</t>
  </si>
  <si>
    <t>79.02</t>
  </si>
  <si>
    <t>Closed reduction of fracture without internal fixation, radius and ulna</t>
  </si>
  <si>
    <t>79.03</t>
  </si>
  <si>
    <t>G93.90</t>
  </si>
  <si>
    <t>Closed reduction of fracture without internal fixation, carpals and metacarpals</t>
  </si>
  <si>
    <t>D35.2x</t>
  </si>
  <si>
    <t>Complex benign neoplasm of pituitary gland (IM) DOBEL</t>
  </si>
  <si>
    <t>79.04</t>
  </si>
  <si>
    <t>Closed reduction of fracture without internal fixation, phalanges of hand</t>
  </si>
  <si>
    <t>79.05</t>
  </si>
  <si>
    <t>Closed reduction of fracture without internal fixation, femur</t>
  </si>
  <si>
    <t>79.06</t>
  </si>
  <si>
    <t>Closed reduction of fracture without internal fixation, tibia and fibula</t>
  </si>
  <si>
    <t>79.07</t>
  </si>
  <si>
    <t>Closed reduction of fracture without internal fixation, tarsals and metatarsals</t>
  </si>
  <si>
    <t>D35.20</t>
  </si>
  <si>
    <t>Functioning neoplasm of pituitary gland (IM) DOBEL</t>
  </si>
  <si>
    <t>79.08</t>
  </si>
  <si>
    <t>Closed reduction of fracture without internal fixation, phalanges of foot</t>
  </si>
  <si>
    <t>79.09</t>
  </si>
  <si>
    <t>Closed reduction of fracture without internal fixation, other specified bone</t>
  </si>
  <si>
    <t>79.1</t>
  </si>
  <si>
    <t>Closed reduction of fracture with internal fixation</t>
  </si>
  <si>
    <t>79.10</t>
  </si>
  <si>
    <t>Closed reduction of fracture with internal fixation, unspecified site</t>
  </si>
  <si>
    <t>79.11</t>
  </si>
  <si>
    <t>Closed reduction of fracture with internal fixation, humerus</t>
  </si>
  <si>
    <t>79.12</t>
  </si>
  <si>
    <t>Closed reduction of fracture with internal fixation, radius and ulna</t>
  </si>
  <si>
    <t>dobel</t>
  </si>
  <si>
    <t>Functioning neoplasm of pituitary gland (IM) DOBEL. ini apa?</t>
  </si>
  <si>
    <t>79.13</t>
  </si>
  <si>
    <t>Closed reduction of fracture with internal fixation, carpals and metacarpals</t>
  </si>
  <si>
    <t>79.14</t>
  </si>
  <si>
    <t>Closed reduction of fracture with internal fixation, phalanges of hand</t>
  </si>
  <si>
    <t>Small aneurysm (IM)</t>
  </si>
  <si>
    <t>79.15</t>
  </si>
  <si>
    <t>Closed reduction of fracture with internal fixation, femur</t>
  </si>
  <si>
    <t>79.16</t>
  </si>
  <si>
    <t>Closed reduction of fracture with internal fixation, tibia and fibula</t>
  </si>
  <si>
    <t>79.17</t>
  </si>
  <si>
    <t>Closed reduction of fracture with internal fixation, tarsals and metatarsals</t>
  </si>
  <si>
    <t>79.18</t>
  </si>
  <si>
    <t>Closed reduction of fracture with internal fixation, phalanges of foot</t>
  </si>
  <si>
    <t>79.19</t>
  </si>
  <si>
    <t>Closed reduction of fracture with internal fixation, other specified bone</t>
  </si>
  <si>
    <t>79.2</t>
  </si>
  <si>
    <t>Open reduction of fracture without internal fixation</t>
  </si>
  <si>
    <t>79.20</t>
  </si>
  <si>
    <t>Open reduction of fracture without internal fixation, unspecified site</t>
  </si>
  <si>
    <t>79.21</t>
  </si>
  <si>
    <t>Open reduction of fracture without internal fixation, humerus</t>
  </si>
  <si>
    <t>79.22</t>
  </si>
  <si>
    <t>Open reduction of fracture without internal fixation, radius and ulna</t>
  </si>
  <si>
    <t>79.23</t>
  </si>
  <si>
    <t>Open reduction of fracture without internal fixation, carpals and metacarpals</t>
  </si>
  <si>
    <t>79.24</t>
  </si>
  <si>
    <t>Open reduction of fracture without internal fixation, phalanges of hand</t>
  </si>
  <si>
    <t>79.25</t>
  </si>
  <si>
    <t>Open reduction of fracture without internal fixation, femur</t>
  </si>
  <si>
    <t>79.26</t>
  </si>
  <si>
    <t>Open reduction of fracture without internal fixation, tibia and fibula</t>
  </si>
  <si>
    <t>79.27</t>
  </si>
  <si>
    <t>Open reduction of fracture without internal fixation, tarsals and metatarsals</t>
  </si>
  <si>
    <t>79.28</t>
  </si>
  <si>
    <t>Open reduction of fracture without internal fixation, phalanges of foot</t>
  </si>
  <si>
    <t>79.29</t>
  </si>
  <si>
    <t>Open reduction of fracture without internal fixation, other specified bone</t>
  </si>
  <si>
    <t>79.3</t>
  </si>
  <si>
    <t>Open reduction of fracture with internal fixation</t>
  </si>
  <si>
    <t>79.30</t>
  </si>
  <si>
    <t>Open reduction of fracture with internal fixation, unspecified site</t>
  </si>
  <si>
    <t>79.31</t>
  </si>
  <si>
    <t>Open reduction of fracture with internal fixation, humerus</t>
  </si>
  <si>
    <t>79.32</t>
  </si>
  <si>
    <t>Open reduction of fracture with internal fixation, radius and ulna</t>
  </si>
  <si>
    <t>79.33</t>
  </si>
  <si>
    <t>Open reduction of fracture with internal fixation, carpals and metacarpals</t>
  </si>
  <si>
    <t>79.34</t>
  </si>
  <si>
    <t>Open reduction of fracture with internal fixation, phalanges of hand</t>
  </si>
  <si>
    <t>79.35</t>
  </si>
  <si>
    <t>Open reduction of fracture with internal fixation, femur</t>
  </si>
  <si>
    <t>Mycotic aneurisma (IM)</t>
  </si>
  <si>
    <t>79.36</t>
  </si>
  <si>
    <t>Open reduction of fracture with internal fixation, tibia and fibula</t>
  </si>
  <si>
    <t>79.37</t>
  </si>
  <si>
    <t>Open reduction of fracture with internal fixation, tarsals and metatarsals</t>
  </si>
  <si>
    <t>79.38</t>
  </si>
  <si>
    <t>Open reduction of fracture with internal fixation, phalanges of foot</t>
  </si>
  <si>
    <t>79.39</t>
  </si>
  <si>
    <t>Open reduction of fracture with internal fixation, other specified bone</t>
  </si>
  <si>
    <t>I62.0x</t>
  </si>
  <si>
    <t>79.4</t>
  </si>
  <si>
    <t>Closed reduction of separated epiphysis</t>
  </si>
  <si>
    <t>79.40</t>
  </si>
  <si>
    <t>Closed reduction of separated epiphysis, unspecified site</t>
  </si>
  <si>
    <t>Chronic Nervous System Disorders</t>
  </si>
  <si>
    <t>79.41</t>
  </si>
  <si>
    <t>Closed reduction of separated epiphysis, humerus</t>
  </si>
  <si>
    <t>79.42</t>
  </si>
  <si>
    <t>Closed reduction of separated epiphysis, radius and ulna</t>
  </si>
  <si>
    <t>79.45</t>
  </si>
  <si>
    <t>I62.00</t>
  </si>
  <si>
    <t>Closed reduction of separated epiphysis, femur</t>
  </si>
  <si>
    <t>79.46</t>
  </si>
  <si>
    <t>Closed reduction of separated epiphysis, tibia and fibula</t>
  </si>
  <si>
    <t>79.49</t>
  </si>
  <si>
    <t>Closed reduction of separated epiphysis, other specified bone</t>
  </si>
  <si>
    <t>79.5</t>
  </si>
  <si>
    <t>Open reduction of separated epiphysis</t>
  </si>
  <si>
    <t xml:space="preserve">USULAN REKLASIFIKASI </t>
  </si>
  <si>
    <t>79.50</t>
  </si>
  <si>
    <t>Open reduction of separated epiphysis, unspecified site</t>
  </si>
  <si>
    <t>79.51</t>
  </si>
  <si>
    <t>Open reduction of separated epiphysis, humerus</t>
  </si>
  <si>
    <t>79.52</t>
  </si>
  <si>
    <t>Open reduction of separated epiphysis, radius and ulna</t>
  </si>
  <si>
    <t>79.55</t>
  </si>
  <si>
    <t>Open reduction of separated epiphysis, femur</t>
  </si>
  <si>
    <t>01.31x</t>
  </si>
  <si>
    <t>Subdural drainage (IM)</t>
  </si>
  <si>
    <t>79.56</t>
  </si>
  <si>
    <t>Open reduction of separated epiphysis, tibia and fibula</t>
  </si>
  <si>
    <t>79.59</t>
  </si>
  <si>
    <t>Open reduction of separated epiphysis, other specified bone</t>
  </si>
  <si>
    <t>79.6</t>
  </si>
  <si>
    <t>Debridement of open fracture site</t>
  </si>
  <si>
    <t>79.60</t>
  </si>
  <si>
    <t>Debridement of open fracture, unspecified site</t>
  </si>
  <si>
    <t>Brain temperature monitoring (top up)</t>
  </si>
  <si>
    <t>79.61</t>
  </si>
  <si>
    <t>Debridement of open fracture site, humerus</t>
  </si>
  <si>
    <t>79.62</t>
  </si>
  <si>
    <t>Debridement of open fracture site, radius and ulna</t>
  </si>
  <si>
    <t>79.63</t>
  </si>
  <si>
    <t>Debridement of open fracture site, carpals and metacarpals</t>
  </si>
  <si>
    <t>79.64</t>
  </si>
  <si>
    <t>Debridement of open fracture site, phalanges of hand</t>
  </si>
  <si>
    <t>79.65</t>
  </si>
  <si>
    <t>Debridement of open fracture site, femur</t>
  </si>
  <si>
    <t>79.66</t>
  </si>
  <si>
    <t>Debridement of open fracture site, tibia and fibula</t>
  </si>
  <si>
    <t>79.67</t>
  </si>
  <si>
    <t xml:space="preserve">Other craniectomy </t>
  </si>
  <si>
    <t>Debridement of open fracture site, tarsals and metatarsals</t>
  </si>
  <si>
    <t>79.68</t>
  </si>
  <si>
    <t>Debridement of open fracture site, phalanges of foot</t>
  </si>
  <si>
    <t>79.69</t>
  </si>
  <si>
    <t>Debridement of open fracture site, other specified bone</t>
  </si>
  <si>
    <t>79.7</t>
  </si>
  <si>
    <t>Closed reduction of dislocation</t>
  </si>
  <si>
    <t>79.70</t>
  </si>
  <si>
    <t>Closed reduction of dislocation of unspecified site</t>
  </si>
  <si>
    <t>79.71</t>
  </si>
  <si>
    <t>Closed reduction of dislocation of shoulder</t>
  </si>
  <si>
    <t>79.72</t>
  </si>
  <si>
    <t>Closed reduction of dislocation of elbow</t>
  </si>
  <si>
    <t>01.2xx</t>
  </si>
  <si>
    <t>79.73</t>
  </si>
  <si>
    <t>Closed reduction of dislocation of wrist</t>
  </si>
  <si>
    <t>79.74</t>
  </si>
  <si>
    <t>Closed reduction of dislocation of hand and finger</t>
  </si>
  <si>
    <t>79.75</t>
  </si>
  <si>
    <t>Closed reduction of dislocation of hip</t>
  </si>
  <si>
    <t>79.76</t>
  </si>
  <si>
    <t>Closed reduction of dislocation of knee</t>
  </si>
  <si>
    <t>79.77</t>
  </si>
  <si>
    <t>Closed reduction of dislocation of ankle</t>
  </si>
  <si>
    <t>79.78</t>
  </si>
  <si>
    <t>Closed reduction of dislocation of foot and toe</t>
  </si>
  <si>
    <t>79.79</t>
  </si>
  <si>
    <t>Closed reduction of dislocation of other specified sites</t>
  </si>
  <si>
    <t>79.8</t>
  </si>
  <si>
    <t>Open reduction of dislocation</t>
  </si>
  <si>
    <t>79.80</t>
  </si>
  <si>
    <t>Open reduction of dislocation of unspecified site</t>
  </si>
  <si>
    <t>79.81</t>
  </si>
  <si>
    <t>Open reduction of dislocation of shoulder</t>
  </si>
  <si>
    <t>79.82</t>
  </si>
  <si>
    <t>Open reduction of dislocation of elbow</t>
  </si>
  <si>
    <t>79.83</t>
  </si>
  <si>
    <t>Open reduction of dislocation of wrist</t>
  </si>
  <si>
    <t>79.84</t>
  </si>
  <si>
    <t>Open reduction of dislocation of hand and finger</t>
  </si>
  <si>
    <t>79.85</t>
  </si>
  <si>
    <t>Open reduction of dislocation of hip</t>
  </si>
  <si>
    <t>79.86</t>
  </si>
  <si>
    <t>Open reduction of dislocation of knee</t>
  </si>
  <si>
    <t>79.87</t>
  </si>
  <si>
    <t>Open reduction of dislocation of ankle</t>
  </si>
  <si>
    <t>79.88</t>
  </si>
  <si>
    <t>Open reduction of dislocation of foot and toe</t>
  </si>
  <si>
    <t>79.89</t>
  </si>
  <si>
    <t>Open reduction of dislocation of other specified sites</t>
  </si>
  <si>
    <t>92.xx</t>
  </si>
  <si>
    <t>Gamma Knife Radiosurgery (IM)</t>
  </si>
  <si>
    <t>Complex Intracranial Vascular Proc.</t>
  </si>
  <si>
    <t>79.9</t>
  </si>
  <si>
    <t>Unspecified operation on bone injury</t>
  </si>
  <si>
    <t>79.90</t>
  </si>
  <si>
    <t>Unspecified operation on bone injury, unspecified site</t>
  </si>
  <si>
    <t>79.91</t>
  </si>
  <si>
    <t>Unspecified operation on bone injury, humerus</t>
  </si>
  <si>
    <t>79.92</t>
  </si>
  <si>
    <t>Unspecified operation on bone injury, radius and ulna</t>
  </si>
  <si>
    <t>79.93</t>
  </si>
  <si>
    <t>Unspecified operation on bone injury, carpals and metacarpals</t>
  </si>
  <si>
    <t>79.94</t>
  </si>
  <si>
    <t>Unspecified operation on bone injury, phalanges of hand</t>
  </si>
  <si>
    <t>79.95</t>
  </si>
  <si>
    <t>Unspecified operation on bone injury, femur</t>
  </si>
  <si>
    <t>79.96</t>
  </si>
  <si>
    <t>Unspecified operation on bone injury, tibia and fibula</t>
  </si>
  <si>
    <t>79.97</t>
  </si>
  <si>
    <t>Unspecified operation on bone injury, tarsals and metatarsals</t>
  </si>
  <si>
    <t>79.98</t>
  </si>
  <si>
    <t>Unspecified operation on bone injury, phalanges of foot</t>
  </si>
  <si>
    <t>79.99</t>
  </si>
  <si>
    <t>Unspecified operation on bone injury, other specified bone</t>
  </si>
  <si>
    <t>80</t>
  </si>
  <si>
    <t>Incision and excision of joint structures</t>
  </si>
  <si>
    <t>80.00</t>
  </si>
  <si>
    <t>Arthrotomy for removal of prosthesis without replacement, unspecified site</t>
  </si>
  <si>
    <t>80.01</t>
  </si>
  <si>
    <t>Arthrotomy for removal of prosthesis without replacement, shoulder</t>
  </si>
  <si>
    <t>80.02</t>
  </si>
  <si>
    <t>Arthrotomy for removal of prosthesis without replacement, elbow</t>
  </si>
  <si>
    <t>80.03</t>
  </si>
  <si>
    <t>Arthrotomy for removal of prosthesis without replacement, wrist</t>
  </si>
  <si>
    <t>80.04</t>
  </si>
  <si>
    <t>Arthrotomy for removal of prosthesis without replacement, hand and finger</t>
  </si>
  <si>
    <t>80.05</t>
  </si>
  <si>
    <t>Arthrotomy for removal of prosthesis without replacement, hip</t>
  </si>
  <si>
    <t>80.06</t>
  </si>
  <si>
    <t>Arthrotomy for removal of prosthesis without replacement, knee</t>
  </si>
  <si>
    <t>80.07</t>
  </si>
  <si>
    <t>Arthrotomy for removal of prosthesis without replacement, ankle</t>
  </si>
  <si>
    <t>80.08</t>
  </si>
  <si>
    <t>Arthrotomy for removal of prosthesis without replacement, foot and toe</t>
  </si>
  <si>
    <t>80.09</t>
  </si>
  <si>
    <t>Arthrotomy for removal of prosthesis without replacement, other specified sites</t>
  </si>
  <si>
    <t>80.1</t>
  </si>
  <si>
    <t>Other arthrotomy</t>
  </si>
  <si>
    <t>80.10</t>
  </si>
  <si>
    <t>Other arthrotomy, unspecified site</t>
  </si>
  <si>
    <t>80.11</t>
  </si>
  <si>
    <t>Other arthrotomy, shoulder</t>
  </si>
  <si>
    <t>80.12</t>
  </si>
  <si>
    <t>Other arthrotomy, elbow</t>
  </si>
  <si>
    <t>80.13</t>
  </si>
  <si>
    <t>Other arthrotomy, wrist</t>
  </si>
  <si>
    <t>80.14</t>
  </si>
  <si>
    <t>Other arthrotomy, hand and finger</t>
  </si>
  <si>
    <t>80.15</t>
  </si>
  <si>
    <t>Other arthrotomy, hip</t>
  </si>
  <si>
    <t>80.16</t>
  </si>
  <si>
    <t>Other arthrotomy, knee</t>
  </si>
  <si>
    <t>80.17</t>
  </si>
  <si>
    <t>Other arthrotomy, ankle</t>
  </si>
  <si>
    <t>80.18</t>
  </si>
  <si>
    <t>Other arthrotomy, foot and toe</t>
  </si>
  <si>
    <t>80.19</t>
  </si>
  <si>
    <t>Other arthrotomy, other specified sites</t>
  </si>
  <si>
    <t>80.2</t>
  </si>
  <si>
    <t>Arthroscopy</t>
  </si>
  <si>
    <t>80.20</t>
  </si>
  <si>
    <t>Arthroscopy, unspecified site</t>
  </si>
  <si>
    <t>80.21</t>
  </si>
  <si>
    <t>Arthroscopy, shoulder</t>
  </si>
  <si>
    <t>80.22</t>
  </si>
  <si>
    <t>Arthroscopy, elbow</t>
  </si>
  <si>
    <t>80.23</t>
  </si>
  <si>
    <t>Arthroscopy, wrist</t>
  </si>
  <si>
    <t>80.24</t>
  </si>
  <si>
    <t>Arthroscopy, hand and finger</t>
  </si>
  <si>
    <t>80.25</t>
  </si>
  <si>
    <t>Arthroscopy, hip</t>
  </si>
  <si>
    <t>80.26</t>
  </si>
  <si>
    <t>Arthroscopy, knee</t>
  </si>
  <si>
    <t>80.27</t>
  </si>
  <si>
    <t>Arthroscopy, ankle</t>
  </si>
  <si>
    <t>80.28</t>
  </si>
  <si>
    <t>Arthroscopy, foot and toe</t>
  </si>
  <si>
    <t>80.29</t>
  </si>
  <si>
    <t>Arthroscopy, other specified sites</t>
  </si>
  <si>
    <t>80.3</t>
  </si>
  <si>
    <t>Biopsy of joint structure</t>
  </si>
  <si>
    <t>80.30</t>
  </si>
  <si>
    <t>Biopsy of joint structure, unspecified site</t>
  </si>
  <si>
    <t>80.31</t>
  </si>
  <si>
    <t>Biopsy of joint structure, shoulder</t>
  </si>
  <si>
    <t>80.32</t>
  </si>
  <si>
    <t>Biopsy of joint structure, elbow</t>
  </si>
  <si>
    <t>80.33</t>
  </si>
  <si>
    <t>Biopsy of joint structure, wrist</t>
  </si>
  <si>
    <t>80.34</t>
  </si>
  <si>
    <t>Biopsy of joint structure, hand and finger</t>
  </si>
  <si>
    <t>80.35</t>
  </si>
  <si>
    <t>Biopsy of joint structure, hip</t>
  </si>
  <si>
    <t>80.36</t>
  </si>
  <si>
    <t>Biopsy of joint structure, knee</t>
  </si>
  <si>
    <t>80.37</t>
  </si>
  <si>
    <t>Biopsy of joint structure, ankle</t>
  </si>
  <si>
    <t>80.38</t>
  </si>
  <si>
    <t>Biopsy of joint structure, foot and toe</t>
  </si>
  <si>
    <t>80.39</t>
  </si>
  <si>
    <t>Biopsy of joint structure, other specified sites</t>
  </si>
  <si>
    <t>80.4</t>
  </si>
  <si>
    <t>Division of joint capsule, ligament, or cartilage</t>
  </si>
  <si>
    <t>80.40</t>
  </si>
  <si>
    <t>Division of joint capsule, ligament, or cartilage, unspecified site</t>
  </si>
  <si>
    <t>80.41</t>
  </si>
  <si>
    <t>Division of joint capsule, ligament, or cartilage, shoulder</t>
  </si>
  <si>
    <t>80.42</t>
  </si>
  <si>
    <t>Division of joint capsule, ligament, or cartilage, elbow</t>
  </si>
  <si>
    <t>80.43</t>
  </si>
  <si>
    <t>Division of joint capsule, ligament, or cartilage, wrist</t>
  </si>
  <si>
    <t>80.44</t>
  </si>
  <si>
    <t>Division of joint capsule, ligament, or cartilage, hand and finger</t>
  </si>
  <si>
    <t>80.45</t>
  </si>
  <si>
    <t>Division of joint capsule, ligament, or cartilage, hip</t>
  </si>
  <si>
    <t>80.46</t>
  </si>
  <si>
    <t>Division of joint capsule, ligament, or cartilage, knee</t>
  </si>
  <si>
    <t>80.47</t>
  </si>
  <si>
    <t>Division of joint capsule, ligament, or cartilage, ankle</t>
  </si>
  <si>
    <t>80.48</t>
  </si>
  <si>
    <t>Division of joint capsule, ligament, or cartilage, foot and toe</t>
  </si>
  <si>
    <t>80.49</t>
  </si>
  <si>
    <t>Division of joint capsule, ligament, or cartilage, other specified sites</t>
  </si>
  <si>
    <t>80.5</t>
  </si>
  <si>
    <t>Excision or destruction of intervertebral disc</t>
  </si>
  <si>
    <t>80.52</t>
  </si>
  <si>
    <t>Intervertebral chemonucleolysis</t>
  </si>
  <si>
    <t>80.6</t>
  </si>
  <si>
    <t>Excision of semilunar cartilage of knee</t>
  </si>
  <si>
    <t>80.7</t>
  </si>
  <si>
    <t>Synovectomy</t>
  </si>
  <si>
    <t>80.70</t>
  </si>
  <si>
    <t>Synovectomy, unspecified site</t>
  </si>
  <si>
    <t>80.71</t>
  </si>
  <si>
    <t>Synovectomy, shoulder</t>
  </si>
  <si>
    <t>80.72</t>
  </si>
  <si>
    <t>Synovectomy, elbow</t>
  </si>
  <si>
    <t>80.73</t>
  </si>
  <si>
    <t>Synovectomy, wrist</t>
  </si>
  <si>
    <t>80.74</t>
  </si>
  <si>
    <t>Synovectomy, hand and finger</t>
  </si>
  <si>
    <t>80.75</t>
  </si>
  <si>
    <t>Synovectomy, hip</t>
  </si>
  <si>
    <t>80.76</t>
  </si>
  <si>
    <t>Synovectomy, knee</t>
  </si>
  <si>
    <t>80.77</t>
  </si>
  <si>
    <t>Synovectomy, ankle</t>
  </si>
  <si>
    <t>80.78</t>
  </si>
  <si>
    <t>Synovectomy, foot and toe</t>
  </si>
  <si>
    <t>80.79</t>
  </si>
  <si>
    <t>Synovectomy, other specified sites</t>
  </si>
  <si>
    <t>80.8</t>
  </si>
  <si>
    <t>01.3xx</t>
  </si>
  <si>
    <t>Other local excision or destruction of lesion of joint</t>
  </si>
  <si>
    <t>80.80</t>
  </si>
  <si>
    <t>Other local excision or destruction of lesion of joint, unspecified site</t>
  </si>
  <si>
    <t>80.81</t>
  </si>
  <si>
    <t>Other local excision or destruction of lesion of joint, shoulder</t>
  </si>
  <si>
    <t>80.82</t>
  </si>
  <si>
    <t>Other local excision or destruction of lesion of joint, elbow</t>
  </si>
  <si>
    <t>80.83</t>
  </si>
  <si>
    <t>Other local excision or destruction of lesion of joint, wrist</t>
  </si>
  <si>
    <t>80.84</t>
  </si>
  <si>
    <t>Other local excision or destruction of lesion of joint, hand and finger</t>
  </si>
  <si>
    <t>80.85</t>
  </si>
  <si>
    <t>Other local excision or destruction of lesion of joint, hip</t>
  </si>
  <si>
    <t>80.86</t>
  </si>
  <si>
    <t>Other local excision or destruction of lesion of joint, knee</t>
  </si>
  <si>
    <t>80.87</t>
  </si>
  <si>
    <t>Other local excision or destruction of lesion of joint, ankle</t>
  </si>
  <si>
    <t>80.88</t>
  </si>
  <si>
    <t>Other local excision or destruction of lesion of joint, foot and toe</t>
  </si>
  <si>
    <t>80.89</t>
  </si>
  <si>
    <t>Other local excision or destruction of lesion of joint, other specified sites</t>
  </si>
  <si>
    <t>80.9</t>
  </si>
  <si>
    <t>Other excision of joint</t>
  </si>
  <si>
    <t>80.90</t>
  </si>
  <si>
    <t>Other excision of joint, unspecified site</t>
  </si>
  <si>
    <t>80.91</t>
  </si>
  <si>
    <t>Other excision of joint, shoulder</t>
  </si>
  <si>
    <t>80.92</t>
  </si>
  <si>
    <t>Other excision of joint, elbow</t>
  </si>
  <si>
    <t>80.93</t>
  </si>
  <si>
    <t>Other excision of joint, wrist</t>
  </si>
  <si>
    <t>80.94</t>
  </si>
  <si>
    <t>Other excision of joint, hand and finger</t>
  </si>
  <si>
    <t>80.95</t>
  </si>
  <si>
    <t>Other excision of joint, hip</t>
  </si>
  <si>
    <t>80.96</t>
  </si>
  <si>
    <t>Other excision of joint, knee</t>
  </si>
  <si>
    <t>80.97</t>
  </si>
  <si>
    <t>Other excision of joint, ankle</t>
  </si>
  <si>
    <t>80.98</t>
  </si>
  <si>
    <t>Other excision of joint, foot and toe</t>
  </si>
  <si>
    <t>80.99</t>
  </si>
  <si>
    <t>Other excision of joint, other specified sites</t>
  </si>
  <si>
    <t>81</t>
  </si>
  <si>
    <t>Repair and plastic operations on joint structures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</si>
  <si>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</si>
  <si>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</si>
  <si>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</si>
  <si>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</si>
  <si>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</si>
  <si>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</si>
  <si>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</si>
  <si>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</si>
  <si>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</si>
  <si>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</si>
  <si>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</si>
  <si>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fusion</t>
  </si>
  <si>
    <t>81.17</t>
  </si>
  <si>
    <t>Other fusion of foot</t>
  </si>
  <si>
    <t>81.18</t>
  </si>
  <si>
    <t>Subtalar joint arthroereisis</t>
  </si>
  <si>
    <t>81.2</t>
  </si>
  <si>
    <t>Arthrodesis of other joint</t>
  </si>
  <si>
    <t>81.20</t>
  </si>
  <si>
    <t>Arthrodesis of unspecified joint</t>
  </si>
  <si>
    <t>81.21</t>
  </si>
  <si>
    <t>Arthrodesis of hip</t>
  </si>
  <si>
    <t>81.22</t>
  </si>
  <si>
    <t>Arthrodesis of knee</t>
  </si>
  <si>
    <t>81.23</t>
  </si>
  <si>
    <t>Arthrodesis of shoulder</t>
  </si>
  <si>
    <t>81.24</t>
  </si>
  <si>
    <t>Arthrodesis of elbow</t>
  </si>
  <si>
    <t>81.25</t>
  </si>
  <si>
    <t>Carporadial fusion</t>
  </si>
  <si>
    <t>81.27</t>
  </si>
  <si>
    <t>Metacarpophalangeal fusion</t>
  </si>
  <si>
    <t>81.28</t>
  </si>
  <si>
    <t>Interphalangeal fusion</t>
  </si>
  <si>
    <t>81.29</t>
  </si>
  <si>
    <t>Arthrodesis of other specified joints</t>
  </si>
  <si>
    <t>81.3</t>
  </si>
  <si>
    <t>Rerfusion of spine</t>
  </si>
  <si>
    <t>81.4</t>
  </si>
  <si>
    <t>Other repair of joint of lower extremity</t>
  </si>
  <si>
    <t>81.40</t>
  </si>
  <si>
    <t>Repair of hip, not elsewhere classified</t>
  </si>
  <si>
    <t>81.42</t>
  </si>
  <si>
    <t>Five-in-one repair of knee</t>
  </si>
  <si>
    <t>81.43</t>
  </si>
  <si>
    <t>Triad knee repair</t>
  </si>
  <si>
    <t>81.44</t>
  </si>
  <si>
    <t>Patellar stabilization</t>
  </si>
  <si>
    <t>81.45</t>
  </si>
  <si>
    <t>Other repair of the cruciate ligaments</t>
  </si>
  <si>
    <t>81.46</t>
  </si>
  <si>
    <t>Other repair of the collateral ligaments</t>
  </si>
  <si>
    <t>81.47</t>
  </si>
  <si>
    <t>Other repair of knee</t>
  </si>
  <si>
    <t>81.49</t>
  </si>
  <si>
    <t>Other repair of ankle</t>
  </si>
  <si>
    <t>81.51</t>
  </si>
  <si>
    <t>Total hip replacement</t>
  </si>
  <si>
    <t>81.52</t>
  </si>
  <si>
    <t>Partial hip replacement</t>
  </si>
  <si>
    <t>81.53</t>
  </si>
  <si>
    <t>Revision of hip replacement, not otherwise specified</t>
  </si>
  <si>
    <t>81.54</t>
  </si>
  <si>
    <t>Total knee replacement</t>
  </si>
  <si>
    <t>81.55</t>
  </si>
  <si>
    <t>Revision of knee replacement, not otherwise specified</t>
  </si>
  <si>
    <t>81.56</t>
  </si>
  <si>
    <t>Total ankle replacement</t>
  </si>
  <si>
    <t>81.57</t>
  </si>
  <si>
    <t>Replacement of joint of foot and toe</t>
  </si>
  <si>
    <t>81.59</t>
  </si>
  <si>
    <t>Revision of joint replacement of lower extremity, not elsewhere classified</t>
  </si>
  <si>
    <t>81.62</t>
  </si>
  <si>
    <t>Fusion or refusion of 2-3 vertebrae</t>
  </si>
  <si>
    <t>81.63</t>
  </si>
  <si>
    <t>Fusion or refusion of 4-8 vertebrae</t>
  </si>
  <si>
    <t>81.64</t>
  </si>
  <si>
    <t>Fusion or refusion of 9 or more vertebrae</t>
  </si>
  <si>
    <t>81.65</t>
  </si>
  <si>
    <t>Percutaneous vertebroplasty</t>
  </si>
  <si>
    <t>81.71</t>
  </si>
  <si>
    <t>Arthroplasty of metacarpophalangeal and interphalangeal joint with implant</t>
  </si>
  <si>
    <t>81.72</t>
  </si>
  <si>
    <t>Arthroplasty of metacarpophalangeal and interphalangeal joint without implant</t>
  </si>
  <si>
    <t>81.73</t>
  </si>
  <si>
    <t>Total wrist replacement</t>
  </si>
  <si>
    <t>81.74</t>
  </si>
  <si>
    <t>Arthroplasty of carpocarpal or carpometacarpal joint with implant</t>
  </si>
  <si>
    <t>81.75</t>
  </si>
  <si>
    <t>Arthroplasty of carpocarpal or carpometacarpal joint without implant</t>
  </si>
  <si>
    <t>81.79</t>
  </si>
  <si>
    <t>Other repair of hand, fingers, and wrist</t>
  </si>
  <si>
    <t>81.8</t>
  </si>
  <si>
    <t>Arthroplasty and repair of shoulder and elbow</t>
  </si>
  <si>
    <t>81.80</t>
  </si>
  <si>
    <t>Other total shoulder replacement</t>
  </si>
  <si>
    <t>81.81</t>
  </si>
  <si>
    <t>Partial shoulder replacement</t>
  </si>
  <si>
    <t>81.82</t>
  </si>
  <si>
    <t>Repair of recurrent dislocation of shoulder</t>
  </si>
  <si>
    <t>81.83</t>
  </si>
  <si>
    <t>Other repair of shoulder</t>
  </si>
  <si>
    <t>81.84</t>
  </si>
  <si>
    <t>Total elbow replacement</t>
  </si>
  <si>
    <t>81.85</t>
  </si>
  <si>
    <t>Other repair of elbow</t>
  </si>
  <si>
    <t>81.88</t>
  </si>
  <si>
    <t>Reverse total shoulder replacement</t>
  </si>
  <si>
    <t>81.91</t>
  </si>
  <si>
    <t>Arthrocentesis</t>
  </si>
  <si>
    <t>81.92</t>
  </si>
  <si>
    <t>Injection of therapeutic substance into joint or ligament</t>
  </si>
  <si>
    <t>81.93</t>
  </si>
  <si>
    <t>Suture of capsule or ligament of upper extremity</t>
  </si>
  <si>
    <t>81.94</t>
  </si>
  <si>
    <t>Suture of capsule or ligament of ankle and foot</t>
  </si>
  <si>
    <t>81.95</t>
  </si>
  <si>
    <t>Suture of capsule or ligament of other lower extremity</t>
  </si>
  <si>
    <t>81.96</t>
  </si>
  <si>
    <t>Other repair of joint</t>
  </si>
  <si>
    <t>81.97</t>
  </si>
  <si>
    <t>Revision of joint replacement of upper extremity</t>
  </si>
  <si>
    <t>81.98</t>
  </si>
  <si>
    <t>Other diagnostic procedures on joint structures</t>
  </si>
  <si>
    <t>81.99</t>
  </si>
  <si>
    <t>Other operations on joint structures</t>
  </si>
  <si>
    <t>82.01</t>
  </si>
  <si>
    <t>Exploration of tendon sheath of hand</t>
  </si>
  <si>
    <t>82.02</t>
  </si>
  <si>
    <t>Myotomy of hand</t>
  </si>
  <si>
    <t>82.03</t>
  </si>
  <si>
    <t>Bursotomy of hand</t>
  </si>
  <si>
    <t>82.04</t>
  </si>
  <si>
    <t>Incision and drainage of palmar or thenar space</t>
  </si>
  <si>
    <t>82.09</t>
  </si>
  <si>
    <t>Other incision of soft tissue of hand</t>
  </si>
  <si>
    <t>82.11</t>
  </si>
  <si>
    <t>Tenotomy of hand</t>
  </si>
  <si>
    <t>82.12</t>
  </si>
  <si>
    <t>Fasciotomy of hand</t>
  </si>
  <si>
    <t>82.19</t>
  </si>
  <si>
    <t>Other division of soft tissue of hand</t>
  </si>
  <si>
    <t>82.21</t>
  </si>
  <si>
    <t>Excision of lesion of tendon sheath of hand</t>
  </si>
  <si>
    <t>82.22</t>
  </si>
  <si>
    <t>Excision of lesion of muscle of hand</t>
  </si>
  <si>
    <t>82.29</t>
  </si>
  <si>
    <t>Excision of other lesion of soft tissue of hand</t>
  </si>
  <si>
    <t>82.31</t>
  </si>
  <si>
    <t>Bursectomy of hand</t>
  </si>
  <si>
    <t>82.32</t>
  </si>
  <si>
    <t>Excision of tendon of hand for graft</t>
  </si>
  <si>
    <t>82.33</t>
  </si>
  <si>
    <t>Other tenonectomy of hand</t>
  </si>
  <si>
    <t>82.34</t>
  </si>
  <si>
    <t>Excision of muscle or fascia of hand for graft</t>
  </si>
  <si>
    <t>82.35</t>
  </si>
  <si>
    <t>Other fasciectomy of hand</t>
  </si>
  <si>
    <t>82.36</t>
  </si>
  <si>
    <t>Other myectomy of hand</t>
  </si>
  <si>
    <t>82.39</t>
  </si>
  <si>
    <t>Other excision of soft tissue of hand</t>
  </si>
  <si>
    <t>82.41</t>
  </si>
  <si>
    <t>Suture of tendon sheath of hand</t>
  </si>
  <si>
    <t>82.42</t>
  </si>
  <si>
    <t>Delayed suture of flexor tendon of hand</t>
  </si>
  <si>
    <t>82.43</t>
  </si>
  <si>
    <t>Delayed suture of other tendon of hand</t>
  </si>
  <si>
    <t>82.44</t>
  </si>
  <si>
    <t>Other suture of flexor tendon of hand</t>
  </si>
  <si>
    <t>82.45</t>
  </si>
  <si>
    <t>Other suture of other tendon of hand</t>
  </si>
  <si>
    <t>82.46</t>
  </si>
  <si>
    <t>Suture of muscle or fascia of hand</t>
  </si>
  <si>
    <t>82.51</t>
  </si>
  <si>
    <t>Advancement of tendon of hand</t>
  </si>
  <si>
    <t>82.52</t>
  </si>
  <si>
    <t>Recession of tendon of hand</t>
  </si>
  <si>
    <t>82.53</t>
  </si>
  <si>
    <t>Reattachment of tendon of hand</t>
  </si>
  <si>
    <t>82.54</t>
  </si>
  <si>
    <t>Reattachment of muscle of hand</t>
  </si>
  <si>
    <t>82.57</t>
  </si>
  <si>
    <t>Other hand tendon transposition</t>
  </si>
  <si>
    <t>82.59</t>
  </si>
  <si>
    <t>Other hand muscle transposition</t>
  </si>
  <si>
    <t>82.61</t>
  </si>
  <si>
    <t>Pollicization operation carrying over nerves and blood supply</t>
  </si>
  <si>
    <t>82.69</t>
  </si>
  <si>
    <t>Other reconstruction of thumb</t>
  </si>
  <si>
    <t>82.71</t>
  </si>
  <si>
    <t>Tendon pulley reconstruction of hand</t>
  </si>
  <si>
    <t>82.72</t>
  </si>
  <si>
    <t>Plastic operation on hand with graft of muscle or fascia</t>
  </si>
  <si>
    <t>82.79</t>
  </si>
  <si>
    <t>Plastic operation on hand with other graft or implant</t>
  </si>
  <si>
    <t>82.81</t>
  </si>
  <si>
    <t>Transfer of finger, except thumb</t>
  </si>
  <si>
    <t>82.82</t>
  </si>
  <si>
    <t>Repair of cleft hand</t>
  </si>
  <si>
    <t>82.83</t>
  </si>
  <si>
    <t>Repair of macrodactyly</t>
  </si>
  <si>
    <t>82.84</t>
  </si>
  <si>
    <t>Repair of mallet finger</t>
  </si>
  <si>
    <t>82.86</t>
  </si>
  <si>
    <t>Other tenoplasty of hand</t>
  </si>
  <si>
    <t>82.89</t>
  </si>
  <si>
    <t>Other plastic operations on hand</t>
  </si>
  <si>
    <t>82.91</t>
  </si>
  <si>
    <t>Lysis of adhesions of hand</t>
  </si>
  <si>
    <t>82.92</t>
  </si>
  <si>
    <t>Aspiration of bursa of hand</t>
  </si>
  <si>
    <t>82.93</t>
  </si>
  <si>
    <t>Aspiration of other soft tissue of hand</t>
  </si>
  <si>
    <t>82.94</t>
  </si>
  <si>
    <t>Injection of therapeutic substance into bursa of hand</t>
  </si>
  <si>
    <t>82.95</t>
  </si>
  <si>
    <t>Injection of therapeutic substance into tendon of hand</t>
  </si>
  <si>
    <t>82.96</t>
  </si>
  <si>
    <t>Other injection of locally-acting therapeutic substance into soft tissue of hand</t>
  </si>
  <si>
    <t>82.99</t>
  </si>
  <si>
    <t>Other operations on muscle, tendon, and fascia of hand</t>
  </si>
  <si>
    <t>83.01</t>
  </si>
  <si>
    <t>Exploration of tendon sheath</t>
  </si>
  <si>
    <t>83.02</t>
  </si>
  <si>
    <t>Myotomy</t>
  </si>
  <si>
    <t>83.03</t>
  </si>
  <si>
    <t>Bursotomy</t>
  </si>
  <si>
    <t>83.09</t>
  </si>
  <si>
    <t>Other incision of soft tissue</t>
  </si>
  <si>
    <t>83.11</t>
  </si>
  <si>
    <t>Achillotenotomy</t>
  </si>
  <si>
    <t>83.12</t>
  </si>
  <si>
    <t>Adductor tenotomy of hip</t>
  </si>
  <si>
    <t>83.14</t>
  </si>
  <si>
    <t>Fasciotomy</t>
  </si>
  <si>
    <t>83.29</t>
  </si>
  <si>
    <t>Other diagnostic procedures on muscle, tendon, fascia, and bursa, including that of hand</t>
  </si>
  <si>
    <t>83.31</t>
  </si>
  <si>
    <t>Excision of lesion of tendon sheath</t>
  </si>
  <si>
    <t>83.32</t>
  </si>
  <si>
    <t>Excision of lesion of muscle</t>
  </si>
  <si>
    <t>83.39</t>
  </si>
  <si>
    <t>Excision of lesion of other soft tissue</t>
  </si>
  <si>
    <t>83.41</t>
  </si>
  <si>
    <t>Excision of tendon for graft</t>
  </si>
  <si>
    <t>83.42</t>
  </si>
  <si>
    <t>Other tenonectomy</t>
  </si>
  <si>
    <t>83.43</t>
  </si>
  <si>
    <t>Excision of muscle or fascia for graft</t>
  </si>
  <si>
    <t>83.44</t>
  </si>
  <si>
    <t>Other fasciectomy</t>
  </si>
  <si>
    <t>83.49</t>
  </si>
  <si>
    <t>Other excision of soft tissue</t>
  </si>
  <si>
    <t>83.5</t>
  </si>
  <si>
    <t>Bursectomy</t>
  </si>
  <si>
    <t>83.61</t>
  </si>
  <si>
    <t>Suture of tendon sheath</t>
  </si>
  <si>
    <t>83.62</t>
  </si>
  <si>
    <t>Delayed suture of tendon</t>
  </si>
  <si>
    <t>83.63</t>
  </si>
  <si>
    <t>Rotator cuff repair</t>
  </si>
  <si>
    <t>83.64</t>
  </si>
  <si>
    <t>Other suture of tendon</t>
  </si>
  <si>
    <t>83.65</t>
  </si>
  <si>
    <t>Other suture of muscle or fascia</t>
  </si>
  <si>
    <t>83.81</t>
  </si>
  <si>
    <t>Tendon graft</t>
  </si>
  <si>
    <t>83.82</t>
  </si>
  <si>
    <t>Graft of muscle or fascia</t>
  </si>
  <si>
    <t>83.83</t>
  </si>
  <si>
    <t>Tendon pulley reconstruction other than hand</t>
  </si>
  <si>
    <t>83.84</t>
  </si>
  <si>
    <t>Release of clubfoot, not elsewhere classified</t>
  </si>
  <si>
    <t>83.86</t>
  </si>
  <si>
    <t>Quadricepsplasty</t>
  </si>
  <si>
    <t>83.91</t>
  </si>
  <si>
    <t>83.92</t>
  </si>
  <si>
    <t>Insertion or replacement of skeletal muscle stimulator</t>
  </si>
  <si>
    <t>83.94</t>
  </si>
  <si>
    <t>Aspiration of bursa</t>
  </si>
  <si>
    <t>83.95</t>
  </si>
  <si>
    <t>Aspiration of other soft tissue</t>
  </si>
  <si>
    <t>83.96</t>
  </si>
  <si>
    <t>Injection of therapeutic substance into bursa</t>
  </si>
  <si>
    <t>83.97</t>
  </si>
  <si>
    <t>Injection of therapeutic substance into tendon</t>
  </si>
  <si>
    <t>83.98</t>
  </si>
  <si>
    <t>Injection of locally acting therapeutic substance into other soft tissue</t>
  </si>
  <si>
    <t>83.99</t>
  </si>
  <si>
    <t>Other operations on muscle, tendon, fascia, and bursa</t>
  </si>
  <si>
    <t>84</t>
  </si>
  <si>
    <t>Other procedures on musculoskeletal system</t>
  </si>
  <si>
    <t>84.00</t>
  </si>
  <si>
    <t>Upper limb amputation, not otherwise specified</t>
  </si>
  <si>
    <t>84.01</t>
  </si>
  <si>
    <t>Amputation and disarticulation of finger</t>
  </si>
  <si>
    <t>84.02</t>
  </si>
  <si>
    <t>Amputation and disarticulation of thumb</t>
  </si>
  <si>
    <t>84.03</t>
  </si>
  <si>
    <t>Amputation through hand</t>
  </si>
  <si>
    <t>84.04</t>
  </si>
  <si>
    <t>Disarticulation of wrist</t>
  </si>
  <si>
    <t>84.05</t>
  </si>
  <si>
    <t>Amputation through forearm</t>
  </si>
  <si>
    <t>84.06</t>
  </si>
  <si>
    <t>Disarticulation of elbow</t>
  </si>
  <si>
    <t>84.07</t>
  </si>
  <si>
    <t>Amputation through humerus</t>
  </si>
  <si>
    <t>84.08</t>
  </si>
  <si>
    <t>Disarticulation of shoulder</t>
  </si>
  <si>
    <t>84.09</t>
  </si>
  <si>
    <t>Interthoracoscapular amputation</t>
  </si>
  <si>
    <t>84.1</t>
  </si>
  <si>
    <t>Amputation of lower limb</t>
  </si>
  <si>
    <t>84.10</t>
  </si>
  <si>
    <t>Lower limb amputation, not otherwise specified</t>
  </si>
  <si>
    <t>84.12</t>
  </si>
  <si>
    <t>Amputation through foot</t>
  </si>
  <si>
    <t>84.13</t>
  </si>
  <si>
    <t>Disarticulation of ankle</t>
  </si>
  <si>
    <t>84.14</t>
  </si>
  <si>
    <t>Amputation of ankle through malleoli of tibia and fibula</t>
  </si>
  <si>
    <t>84.16</t>
  </si>
  <si>
    <t>Disarticulation of knee</t>
  </si>
  <si>
    <t>84.18</t>
  </si>
  <si>
    <t>Disarticulation of hip</t>
  </si>
  <si>
    <t>84.19</t>
  </si>
  <si>
    <t>Abdominopelvic amputation</t>
  </si>
  <si>
    <t>84.21</t>
  </si>
  <si>
    <t>Thumb reattachment</t>
  </si>
  <si>
    <t>84.22</t>
  </si>
  <si>
    <t>Finger reattachment</t>
  </si>
  <si>
    <t>84.23</t>
  </si>
  <si>
    <t>Forearm, wrist, or hand reattachment</t>
  </si>
  <si>
    <t>84.24</t>
  </si>
  <si>
    <t>Upper arm reattachment</t>
  </si>
  <si>
    <t>84.25</t>
  </si>
  <si>
    <t>Toe reattachment</t>
  </si>
  <si>
    <t>84.26</t>
  </si>
  <si>
    <t>Foot reattachment</t>
  </si>
  <si>
    <t>84.27</t>
  </si>
  <si>
    <t>Lower leg or ankle reattachment</t>
  </si>
  <si>
    <t>84.28</t>
  </si>
  <si>
    <t>Thigh reattachment</t>
  </si>
  <si>
    <t>84.29</t>
  </si>
  <si>
    <t>Other reattachment of extremity</t>
  </si>
  <si>
    <t>84.3</t>
  </si>
  <si>
    <t>Revision of amputation stump</t>
  </si>
  <si>
    <t>84.40</t>
  </si>
  <si>
    <t>Implantation or fitting of prosthetic limb device, not otherwise specified</t>
  </si>
  <si>
    <t>84.41</t>
  </si>
  <si>
    <t>Fitting of prosthesis of upper arm and shoulder</t>
  </si>
  <si>
    <t>84.42</t>
  </si>
  <si>
    <t>Fitting of prosthesis of lower arm and hand</t>
  </si>
  <si>
    <t>84.43</t>
  </si>
  <si>
    <t>Fitting of prosthesis of arm, not otherwise specified</t>
  </si>
  <si>
    <t>84.44</t>
  </si>
  <si>
    <t>Implantation of prosthetic device of arm</t>
  </si>
  <si>
    <t>84.45</t>
  </si>
  <si>
    <t>Fitting of prosthesis above knee</t>
  </si>
  <si>
    <t>84.46</t>
  </si>
  <si>
    <t>Fitting of prosthesis below knee</t>
  </si>
  <si>
    <t>84.47</t>
  </si>
  <si>
    <t>Fitting of prosthesis of leg, not otherwise specified</t>
  </si>
  <si>
    <t>84.48</t>
  </si>
  <si>
    <t>Implantation of prosthetic device of leg</t>
  </si>
  <si>
    <t>84.51</t>
  </si>
  <si>
    <t>Insertion of interbody spinal fusion device</t>
  </si>
  <si>
    <t>84.52</t>
  </si>
  <si>
    <t>Insertion of recombinant bone morphogenetic protein</t>
  </si>
  <si>
    <t>84.53</t>
  </si>
  <si>
    <t>Implantation of internal limb lengthening device with kinetic distraction</t>
  </si>
  <si>
    <t>84.54</t>
  </si>
  <si>
    <t>Implantation of other internal limb lengthening device</t>
  </si>
  <si>
    <t>84.55</t>
  </si>
  <si>
    <t>Insertion of bone void filler</t>
  </si>
  <si>
    <t>84.56</t>
  </si>
  <si>
    <t>Insertion or replacement of (cement) spacer</t>
  </si>
  <si>
    <t>84.57</t>
  </si>
  <si>
    <t>Removal of (cement) spacer</t>
  </si>
  <si>
    <t>84.71</t>
  </si>
  <si>
    <t>Application of external fixator device, monoplanar system</t>
  </si>
  <si>
    <t>84.72</t>
  </si>
  <si>
    <t>Application of external fixator device, ring system</t>
  </si>
  <si>
    <t>84.73</t>
  </si>
  <si>
    <t>Application of hybrid external fixator device</t>
  </si>
  <si>
    <t>84.8</t>
  </si>
  <si>
    <t>Insertion, replacement and revision of posterior spinal motion preservation device (s)</t>
  </si>
  <si>
    <t>84.81</t>
  </si>
  <si>
    <t>Revision of interspinous process device(s)</t>
  </si>
  <si>
    <t>84.83</t>
  </si>
  <si>
    <t>Revision of pedicle-based dynamic stabilization device(s)</t>
  </si>
  <si>
    <t>84.85</t>
  </si>
  <si>
    <t>Revision of facet replacement device(s)</t>
  </si>
  <si>
    <t>84.91</t>
  </si>
  <si>
    <t>Amputation, not otherwise specified</t>
  </si>
  <si>
    <t>84.92</t>
  </si>
  <si>
    <t>Separation of equal conjoined twins</t>
  </si>
  <si>
    <t>84.93</t>
  </si>
  <si>
    <t>Separation of unequal conjoined twins</t>
  </si>
  <si>
    <t>84.99</t>
  </si>
  <si>
    <t>Other operations on musculoskeletal system</t>
  </si>
  <si>
    <t>85</t>
  </si>
  <si>
    <t>Operations on the breast</t>
  </si>
  <si>
    <t>85.0</t>
  </si>
  <si>
    <t>Mastotomy</t>
  </si>
  <si>
    <t>85.11</t>
  </si>
  <si>
    <t>Closed [percutaneous] [needle] biopsy of breast</t>
  </si>
  <si>
    <t>85.12</t>
  </si>
  <si>
    <t>Open biopsy of breast</t>
  </si>
  <si>
    <t>85.19</t>
  </si>
  <si>
    <t>Other diagnostic procedures on breast</t>
  </si>
  <si>
    <t>85.2</t>
  </si>
  <si>
    <t>Excision or destruction of breast tissue</t>
  </si>
  <si>
    <t>85.20</t>
  </si>
  <si>
    <t>Excision or destruction of breast tissue, not otherwise specified</t>
  </si>
  <si>
    <t>85.21</t>
  </si>
  <si>
    <t>Local excision of lesion of breast</t>
  </si>
  <si>
    <t>85.22</t>
  </si>
  <si>
    <t>Resection of quadrant of breast</t>
  </si>
  <si>
    <t>85.23</t>
  </si>
  <si>
    <t>Subtotal mastectomy</t>
  </si>
  <si>
    <t>85.24</t>
  </si>
  <si>
    <t>Excision of ectopic breast tissue</t>
  </si>
  <si>
    <t>85.25</t>
  </si>
  <si>
    <t>Excision of nipple</t>
  </si>
  <si>
    <t>85.31</t>
  </si>
  <si>
    <t>Unilateral reduction mammoplasty</t>
  </si>
  <si>
    <t>85.32</t>
  </si>
  <si>
    <t>Bilateral reduction mammoplasty</t>
  </si>
  <si>
    <t>85.33</t>
  </si>
  <si>
    <t>Unilateral subcutaneous mammectomy with synchronous implant</t>
  </si>
  <si>
    <t>85.34</t>
  </si>
  <si>
    <t>Other unilateral subcutaneous mammectomy</t>
  </si>
  <si>
    <t>85.35</t>
  </si>
  <si>
    <t>Bilateral subcutaneous mammectomy with synchronous implant</t>
  </si>
  <si>
    <t>85.36</t>
  </si>
  <si>
    <t>Other bilateral subcutaneous mammectomy</t>
  </si>
  <si>
    <t>85.41</t>
  </si>
  <si>
    <t>Unilateral simple mastectomy</t>
  </si>
  <si>
    <t>85.42</t>
  </si>
  <si>
    <t>Bilateral simple mastectomy</t>
  </si>
  <si>
    <t>85.43</t>
  </si>
  <si>
    <t>Unilateral extended simple mastectomy</t>
  </si>
  <si>
    <t>85.44</t>
  </si>
  <si>
    <t>Bilateral extended simple mastectomy</t>
  </si>
  <si>
    <t>85.45</t>
  </si>
  <si>
    <t>Unilateral radical mastectomy</t>
  </si>
  <si>
    <t>85.46</t>
  </si>
  <si>
    <t>Bilateral radical mastectomy</t>
  </si>
  <si>
    <t>85.47</t>
  </si>
  <si>
    <t>Unilateral extended radical mastectomy</t>
  </si>
  <si>
    <t>85.48</t>
  </si>
  <si>
    <t>Bilateral extended radical mastectomy</t>
  </si>
  <si>
    <t>85.5</t>
  </si>
  <si>
    <t>Augmentation mammoplasty</t>
  </si>
  <si>
    <t>85.50</t>
  </si>
  <si>
    <t>Augmentation mammoplasty, not otherwise specified</t>
  </si>
  <si>
    <t>85.52</t>
  </si>
  <si>
    <t>Bilateral injection into breast for augmentation</t>
  </si>
  <si>
    <t>85.53</t>
  </si>
  <si>
    <t>Unilateral breast implant</t>
  </si>
  <si>
    <t>85.54</t>
  </si>
  <si>
    <t>Bilateral breast implant</t>
  </si>
  <si>
    <t>85.55</t>
  </si>
  <si>
    <t>Fat graft to breast</t>
  </si>
  <si>
    <t>85.6</t>
  </si>
  <si>
    <t>Mastopexy</t>
  </si>
  <si>
    <t>85.7</t>
  </si>
  <si>
    <t>Total reconstruction of breast</t>
  </si>
  <si>
    <t>85.70</t>
  </si>
  <si>
    <t>Total reconstruction of breast, not otherwise specified</t>
  </si>
  <si>
    <t>85.71</t>
  </si>
  <si>
    <t>Latissimus dorsi myocutaneous flap</t>
  </si>
  <si>
    <t>85.72</t>
  </si>
  <si>
    <t>Transverse rectus abdominis myocutaneous (TRAM) flap, pedicled</t>
  </si>
  <si>
    <t>85.73</t>
  </si>
  <si>
    <t>Transverse rectus abdominis myocutaneous (TRAM) flap, free</t>
  </si>
  <si>
    <t>85.74</t>
  </si>
  <si>
    <t>Deep inferior epigastric artery perforator (DIEP) flap, free</t>
  </si>
  <si>
    <t>85.75</t>
  </si>
  <si>
    <t>Superficial inferior epigastric artery (SIEA) flap, free</t>
  </si>
  <si>
    <t>85.76</t>
  </si>
  <si>
    <t>Gluteal artery perforator (GAP) flap, free</t>
  </si>
  <si>
    <t>85.79</t>
  </si>
  <si>
    <t>Other total reconstruction of breast</t>
  </si>
  <si>
    <t>85.81</t>
  </si>
  <si>
    <t>Suture of laceration of breast</t>
  </si>
  <si>
    <t>85.82</t>
  </si>
  <si>
    <t>Split-thickness graft to breast</t>
  </si>
  <si>
    <t>85.83</t>
  </si>
  <si>
    <t>Full-thickness graft to breast</t>
  </si>
  <si>
    <t>85.84</t>
  </si>
  <si>
    <t>Pedicle graft to breast</t>
  </si>
  <si>
    <t>85.85</t>
  </si>
  <si>
    <t>Muscle flap graft to breast</t>
  </si>
  <si>
    <t>85.86</t>
  </si>
  <si>
    <t>Transposition of nipple</t>
  </si>
  <si>
    <t>85.87</t>
  </si>
  <si>
    <t>Other repair or reconstruction of nipple</t>
  </si>
  <si>
    <t>85.89</t>
  </si>
  <si>
    <t>Other mammoplasty</t>
  </si>
  <si>
    <t>85.91</t>
  </si>
  <si>
    <t>Aspiration of breast</t>
  </si>
  <si>
    <t>85.92</t>
  </si>
  <si>
    <t>Injection of therapeutic agent into breast</t>
  </si>
  <si>
    <t>85.93</t>
  </si>
  <si>
    <t>Revision of implant of breast</t>
  </si>
  <si>
    <t>85.94</t>
  </si>
  <si>
    <t>Removal of implant of breast</t>
  </si>
  <si>
    <t>85.95</t>
  </si>
  <si>
    <t>Insertion of breast tissue expander</t>
  </si>
  <si>
    <t>85.96</t>
  </si>
  <si>
    <t>Removal of breast tissue expander</t>
  </si>
  <si>
    <t>85.99</t>
  </si>
  <si>
    <t>Other operations on the breast</t>
  </si>
  <si>
    <t>86.01</t>
  </si>
  <si>
    <t>Aspiration of skin and subcutaneous tissue</t>
  </si>
  <si>
    <t>86.02</t>
  </si>
  <si>
    <t>Injection or tattooing of skin lesion or defect</t>
  </si>
  <si>
    <t>86.03</t>
  </si>
  <si>
    <t>Incision of pilonidal sinus or cyst</t>
  </si>
  <si>
    <t>86.04</t>
  </si>
  <si>
    <t>Other incision with drainage of skin and subcutaneous tissue</t>
  </si>
  <si>
    <t>86.05</t>
  </si>
  <si>
    <t>Incision with removal of foreign body or device from skin and subcutaneous tissue</t>
  </si>
  <si>
    <t>86.06</t>
  </si>
  <si>
    <t>Insertion of totally implantable infusion pump</t>
  </si>
  <si>
    <t>86.07</t>
  </si>
  <si>
    <t>Insertion of totally implantable vascular access device [VAD]</t>
  </si>
  <si>
    <t>86.09</t>
  </si>
  <si>
    <t>Other incision of skin and subcutaneous tissue</t>
  </si>
  <si>
    <t>86.11</t>
  </si>
  <si>
    <t>Closed biopsy of skin and subcutaneous tissue</t>
  </si>
  <si>
    <t>86.19</t>
  </si>
  <si>
    <t>Other diagnostic procedures on skin and subcutaneous tissue</t>
  </si>
  <si>
    <t>86.21</t>
  </si>
  <si>
    <t>Excision of pilonidal cyst or sinus</t>
  </si>
  <si>
    <t>86.23</t>
  </si>
  <si>
    <t>Removal of nail, nail bed, or nail fold</t>
  </si>
  <si>
    <t>86.24</t>
  </si>
  <si>
    <t>Chemosurgery of skin</t>
  </si>
  <si>
    <t>86.25</t>
  </si>
  <si>
    <t>Dermabrasion</t>
  </si>
  <si>
    <t>86.26</t>
  </si>
  <si>
    <t>Ligation of dermal appendage</t>
  </si>
  <si>
    <t>86.27</t>
  </si>
  <si>
    <t>Debridement of nail, nail bed, or nail fold</t>
  </si>
  <si>
    <t>86.28</t>
  </si>
  <si>
    <t>Nonexcisional debridement of wound, infection or burn</t>
  </si>
  <si>
    <t>86.3</t>
  </si>
  <si>
    <t>Other local excision or destruction of lesion or tissue of skin and subcutaneous tissue</t>
  </si>
  <si>
    <t>86.4</t>
  </si>
  <si>
    <t>Radical excision of skin lesion</t>
  </si>
  <si>
    <t>86.51</t>
  </si>
  <si>
    <t>Replantation of scalp</t>
  </si>
  <si>
    <t>86.59</t>
  </si>
  <si>
    <t>Closure of skin and subcutaneous tissue of other sites</t>
  </si>
  <si>
    <t>86.6</t>
  </si>
  <si>
    <t>Free skin graft</t>
  </si>
  <si>
    <t>86.60</t>
  </si>
  <si>
    <t>Free skin graft, not otherwise specified</t>
  </si>
  <si>
    <t>86.61</t>
  </si>
  <si>
    <t>Full-thickness skin graft to hand</t>
  </si>
  <si>
    <t>86.62</t>
  </si>
  <si>
    <t>Other skin graft to hand</t>
  </si>
  <si>
    <t>86.63</t>
  </si>
  <si>
    <t>Full-thickness skin graft to other sites</t>
  </si>
  <si>
    <t>86.64</t>
  </si>
  <si>
    <t>Hair transplant</t>
  </si>
  <si>
    <t>86.65</t>
  </si>
  <si>
    <t>Heterograft to skin</t>
  </si>
  <si>
    <t>86.66</t>
  </si>
  <si>
    <t>Homograft to skin</t>
  </si>
  <si>
    <t>86.67</t>
  </si>
  <si>
    <t>Dermal regenerative graft</t>
  </si>
  <si>
    <t>86.69</t>
  </si>
  <si>
    <t>Other skin graft to other sites</t>
  </si>
  <si>
    <t>86.7</t>
  </si>
  <si>
    <t>Pedicle grafts or flaps</t>
  </si>
  <si>
    <t>86.70</t>
  </si>
  <si>
    <t>Pedicle or flap graft, not otherwise specified</t>
  </si>
  <si>
    <t>86.71</t>
  </si>
  <si>
    <t>Cutting and preparation of pedicle grafts or flaps</t>
  </si>
  <si>
    <t>86.72</t>
  </si>
  <si>
    <t>Advancement of pedicle graft</t>
  </si>
  <si>
    <t>86.73</t>
  </si>
  <si>
    <t>Attachment of pedicle or flap graft to hand</t>
  </si>
  <si>
    <t>86.74</t>
  </si>
  <si>
    <t>Attachment of pedicle or flap graft to other sites</t>
  </si>
  <si>
    <t>86.75</t>
  </si>
  <si>
    <t>Revision of pedicle or flap graft</t>
  </si>
  <si>
    <t>86.82</t>
  </si>
  <si>
    <t>Facial rhytidectomy</t>
  </si>
  <si>
    <t>86.83</t>
  </si>
  <si>
    <t>Size reduction plastic operation</t>
  </si>
  <si>
    <t>86.84</t>
  </si>
  <si>
    <t>Relaxation of scar or web contracture of skin</t>
  </si>
  <si>
    <t>86.85</t>
  </si>
  <si>
    <t>Correction of syndactyly</t>
  </si>
  <si>
    <t>86.86</t>
  </si>
  <si>
    <t>Onychoplasty</t>
  </si>
  <si>
    <t>86.87</t>
  </si>
  <si>
    <t>Fat graft of skin and subcutaneous tissue (IM)</t>
  </si>
  <si>
    <t>86.89</t>
  </si>
  <si>
    <t>Other repair and reconstruction of skin and subcutaneous tissue</t>
  </si>
  <si>
    <t>86.9</t>
  </si>
  <si>
    <t>Other operations on skin and subcutaneous tissue</t>
  </si>
  <si>
    <t>86.90</t>
  </si>
  <si>
    <t>Extraction of fat for graft or banking</t>
  </si>
  <si>
    <t>86.91</t>
  </si>
  <si>
    <t>Excision of skin for graft</t>
  </si>
  <si>
    <t>86.92</t>
  </si>
  <si>
    <t>Electrolysis and other epilation of skin</t>
  </si>
  <si>
    <t>86.93</t>
  </si>
  <si>
    <t>Insertion of tissue expander</t>
  </si>
  <si>
    <t>86.99</t>
  </si>
  <si>
    <t>87.01</t>
  </si>
  <si>
    <t>87.02</t>
  </si>
  <si>
    <t>87.03</t>
  </si>
  <si>
    <t>87.04</t>
  </si>
  <si>
    <t>87.05</t>
  </si>
  <si>
    <t>87.06</t>
  </si>
  <si>
    <t>87.07</t>
  </si>
  <si>
    <t>Contrast laryngogram</t>
  </si>
  <si>
    <t>87.08</t>
  </si>
  <si>
    <t>Cervical lymphangiogram</t>
  </si>
  <si>
    <t>87.09</t>
  </si>
  <si>
    <t>Other soft tissue x-ray of face, head, and neck</t>
  </si>
  <si>
    <t>87.11</t>
  </si>
  <si>
    <t>Full-mouth x-ray of teeth</t>
  </si>
  <si>
    <t>87.12</t>
  </si>
  <si>
    <t>Other dental x-ray</t>
  </si>
  <si>
    <t>87.13</t>
  </si>
  <si>
    <t>Temporomandibular contrast arthrogram</t>
  </si>
  <si>
    <t>87.14</t>
  </si>
  <si>
    <t>Intracranial pressure monitoring (top up)</t>
  </si>
  <si>
    <t>87.15</t>
  </si>
  <si>
    <t>87.16</t>
  </si>
  <si>
    <t>Other x-ray of facial bones</t>
  </si>
  <si>
    <t>87.17</t>
  </si>
  <si>
    <t>Other x-ray of skull</t>
  </si>
  <si>
    <t>87.21</t>
  </si>
  <si>
    <t>87.22</t>
  </si>
  <si>
    <t>Other x-ray of cervical spine</t>
  </si>
  <si>
    <t>87.23</t>
  </si>
  <si>
    <t>Other x-ray of thoracic spine</t>
  </si>
  <si>
    <t>87.24</t>
  </si>
  <si>
    <t>Other x-ray of lumbosacral spine</t>
  </si>
  <si>
    <t>87.29</t>
  </si>
  <si>
    <t>Other x-ray of spine</t>
  </si>
  <si>
    <t>87.31</t>
  </si>
  <si>
    <t>Endotracheal bronchogram</t>
  </si>
  <si>
    <t>Ventricular shunt to structure in head and neck (top up)</t>
  </si>
  <si>
    <t>87.32</t>
  </si>
  <si>
    <t>Other contrast bronchogram</t>
  </si>
  <si>
    <t>87.33</t>
  </si>
  <si>
    <t>Mediastinal pneumogram</t>
  </si>
  <si>
    <t>87.34</t>
  </si>
  <si>
    <t>Intrathoracic lymphangiogram</t>
  </si>
  <si>
    <t>87.35</t>
  </si>
  <si>
    <t>Contrast radiogram of mammary ducts</t>
  </si>
  <si>
    <t>87.36</t>
  </si>
  <si>
    <t>Xerography of breast</t>
  </si>
  <si>
    <t>87.37</t>
  </si>
  <si>
    <t>Other mammography</t>
  </si>
  <si>
    <t>87.38</t>
  </si>
  <si>
    <t>Sinogram of chest wall</t>
  </si>
  <si>
    <t>Ventricular shunt to circulatory system (top up)</t>
  </si>
  <si>
    <t>87.39</t>
  </si>
  <si>
    <t>Other soft tissue x-ray of chest wall</t>
  </si>
  <si>
    <t>87.41</t>
  </si>
  <si>
    <t>87.42</t>
  </si>
  <si>
    <t>Other tomography of thorax</t>
  </si>
  <si>
    <t>87.43</t>
  </si>
  <si>
    <t>Ventricular shunt to thoracic cavity (top up)</t>
  </si>
  <si>
    <t>X-ray of ribs, sternum, and clavicle</t>
  </si>
  <si>
    <t>87.44</t>
  </si>
  <si>
    <t>Routine chest x-ray, so described</t>
  </si>
  <si>
    <t>87.49</t>
  </si>
  <si>
    <t>Other chest x-ray</t>
  </si>
  <si>
    <t>87.51</t>
  </si>
  <si>
    <t>Ventricular shunt to abdominal cavity and organs (top up)</t>
  </si>
  <si>
    <t>Percutaneous hepatic cholangiogram</t>
  </si>
  <si>
    <t>87.52</t>
  </si>
  <si>
    <t>Intravenous cholangiogram</t>
  </si>
  <si>
    <t>87.53</t>
  </si>
  <si>
    <t>Intraoperative cholangiogram</t>
  </si>
  <si>
    <t>87.54</t>
  </si>
  <si>
    <t>Other cholangiogram</t>
  </si>
  <si>
    <t>Ventricular shunt to urinary system (top up)</t>
  </si>
  <si>
    <t>87.59</t>
  </si>
  <si>
    <t>Other biliary tract x-ray</t>
  </si>
  <si>
    <t>87.61</t>
  </si>
  <si>
    <t>Barium swallow</t>
  </si>
  <si>
    <t>87.62</t>
  </si>
  <si>
    <t>87.63</t>
  </si>
  <si>
    <t>Replacement of ventricular shunt (top up)</t>
  </si>
  <si>
    <t>87.64</t>
  </si>
  <si>
    <t>87.65</t>
  </si>
  <si>
    <t>Other x-ray of intestine</t>
  </si>
  <si>
    <t>87.66</t>
  </si>
  <si>
    <t>Contrast pancreatogram</t>
  </si>
  <si>
    <t>87.69</t>
  </si>
  <si>
    <t>Other digestive tract x-ray</t>
  </si>
  <si>
    <t>87.71</t>
  </si>
  <si>
    <t>Computerized axial tomography of kidney</t>
  </si>
  <si>
    <t>87.72</t>
  </si>
  <si>
    <t>Other nephrotomogram</t>
  </si>
  <si>
    <t>39.2x</t>
  </si>
  <si>
    <t>87.73</t>
  </si>
  <si>
    <t>Intravenous pyelogram</t>
  </si>
  <si>
    <t>87.74</t>
  </si>
  <si>
    <t>Retrograde pyelogram</t>
  </si>
  <si>
    <t>87.75</t>
  </si>
  <si>
    <t>Percutaneous pyelogram</t>
  </si>
  <si>
    <t>87.76</t>
  </si>
  <si>
    <t>Retrograde cystourethrogram</t>
  </si>
  <si>
    <t>87.77</t>
  </si>
  <si>
    <t>Other cystogram</t>
  </si>
  <si>
    <t>87.78</t>
  </si>
  <si>
    <t>Ileal conduitogram</t>
  </si>
  <si>
    <t>87.79</t>
  </si>
  <si>
    <t>Other x-ray of the urinary system</t>
  </si>
  <si>
    <t>87.81</t>
  </si>
  <si>
    <t>X-ray of gravid uterus</t>
  </si>
  <si>
    <t>87.82</t>
  </si>
  <si>
    <t>Gas contrast hysterosalpingogram</t>
  </si>
  <si>
    <t>87.83</t>
  </si>
  <si>
    <t>Opaque dye contrast hysterosalpingogram</t>
  </si>
  <si>
    <t>87.84</t>
  </si>
  <si>
    <t>Percutaneous hysterogram</t>
  </si>
  <si>
    <t>87.85</t>
  </si>
  <si>
    <t>Other x-ray of fallopian tubes and uterus</t>
  </si>
  <si>
    <t>87.89</t>
  </si>
  <si>
    <t>Other x-ray of female genital organs</t>
  </si>
  <si>
    <t>87.91</t>
  </si>
  <si>
    <t>Contrast seminal vesiculogram</t>
  </si>
  <si>
    <t>87.92</t>
  </si>
  <si>
    <t>Other x-ray of prostate and seminal vesicles</t>
  </si>
  <si>
    <t>87.93</t>
  </si>
  <si>
    <t>Contrast epididymogram</t>
  </si>
  <si>
    <t>87.94</t>
  </si>
  <si>
    <t>Contrast vasogram</t>
  </si>
  <si>
    <t>87.95</t>
  </si>
  <si>
    <t>Other x-ray of epididymis and vas deferens</t>
  </si>
  <si>
    <t>87.99</t>
  </si>
  <si>
    <t>Other x-ray of male genital organs</t>
  </si>
  <si>
    <t>88.01</t>
  </si>
  <si>
    <t>88.02</t>
  </si>
  <si>
    <t>Other abdomen tomography</t>
  </si>
  <si>
    <t>88.03</t>
  </si>
  <si>
    <t>Sinogram of abdominal wall</t>
  </si>
  <si>
    <t>88.04</t>
  </si>
  <si>
    <t>Abdominal lymphangiogram</t>
  </si>
  <si>
    <t>88.09</t>
  </si>
  <si>
    <t>Other soft tissue x-ray of abdominal wall</t>
  </si>
  <si>
    <t>88.11</t>
  </si>
  <si>
    <t>Pelvic opaque dye contrast radiography</t>
  </si>
  <si>
    <t>88.12</t>
  </si>
  <si>
    <t>Pelvic gas contrast radiography</t>
  </si>
  <si>
    <t>88.13</t>
  </si>
  <si>
    <t>Other peritoneal pneumogram</t>
  </si>
  <si>
    <t>88.14</t>
  </si>
  <si>
    <t>Retroperitoneal fistulogram</t>
  </si>
  <si>
    <t>Complex benign neoplasm of pituitary gland (IM)</t>
  </si>
  <si>
    <t>88.15</t>
  </si>
  <si>
    <t>Retroperitoneal pneumogram</t>
  </si>
  <si>
    <t>88.16</t>
  </si>
  <si>
    <t>Other retroperitoneal x-ray</t>
  </si>
  <si>
    <t>88.19</t>
  </si>
  <si>
    <t>Other x-ray of abdomen</t>
  </si>
  <si>
    <t>88.21</t>
  </si>
  <si>
    <t>Skeletal x-ray of shoulder and upper arm</t>
  </si>
  <si>
    <t>88.22</t>
  </si>
  <si>
    <t>Skeletal x-ray of elbow and forearm</t>
  </si>
  <si>
    <t>88.23</t>
  </si>
  <si>
    <t>Skeletal x-ray of wrist and hand</t>
  </si>
  <si>
    <t>88.24</t>
  </si>
  <si>
    <t>Skeletal x-ray of upper limb, not otherwise specified</t>
  </si>
  <si>
    <t>88.25</t>
  </si>
  <si>
    <t>Pelvimetry</t>
  </si>
  <si>
    <t>88.26</t>
  </si>
  <si>
    <t>Other skeletal x-ray of pelvis and hip</t>
  </si>
  <si>
    <t>88.27</t>
  </si>
  <si>
    <t>Skeletal x-ray of thigh, knee, and lower leg</t>
  </si>
  <si>
    <t>88.28</t>
  </si>
  <si>
    <t>Skeletal x-ray of ankle and foot</t>
  </si>
  <si>
    <t>88.29</t>
  </si>
  <si>
    <t>Skeletal x-ray of lower limb, not otherwise specified</t>
  </si>
  <si>
    <t>88.31</t>
  </si>
  <si>
    <t>Skeletal series</t>
  </si>
  <si>
    <t>88.32</t>
  </si>
  <si>
    <t>Contrast arthrogram</t>
  </si>
  <si>
    <t>88.33</t>
  </si>
  <si>
    <t>Other skeletal x-ray</t>
  </si>
  <si>
    <t>88.34</t>
  </si>
  <si>
    <t>Lymphangiogram of upper limb</t>
  </si>
  <si>
    <t>88.35</t>
  </si>
  <si>
    <t>Other soft tissue x-ray of upper limb</t>
  </si>
  <si>
    <t>88.36</t>
  </si>
  <si>
    <t>Lymphangiogram of lower limb</t>
  </si>
  <si>
    <t>88.37</t>
  </si>
  <si>
    <t>Other soft tissue x-ray of lower limb</t>
  </si>
  <si>
    <t>88.38</t>
  </si>
  <si>
    <t>Other computerized axial tomography</t>
  </si>
  <si>
    <t>88.39</t>
  </si>
  <si>
    <t>X-ray, other and unspecified</t>
  </si>
  <si>
    <t>88.4</t>
  </si>
  <si>
    <t>Arteriography using contrast material</t>
  </si>
  <si>
    <t>88.40</t>
  </si>
  <si>
    <t>Arteriography using contrast material, unspecified site</t>
  </si>
  <si>
    <t>88.42</t>
  </si>
  <si>
    <t>Aortography</t>
  </si>
  <si>
    <t>88.43</t>
  </si>
  <si>
    <t>Arteriography of pulmonary arteries</t>
  </si>
  <si>
    <t>88.44</t>
  </si>
  <si>
    <t>Arteriography of other intrathoracic vessels</t>
  </si>
  <si>
    <t>88.45</t>
  </si>
  <si>
    <t>Arteriography of renal arteries</t>
  </si>
  <si>
    <t>88.46</t>
  </si>
  <si>
    <t>Arteriography of placenta</t>
  </si>
  <si>
    <t>88.47</t>
  </si>
  <si>
    <t>Arteriography of other intra-abdominal arteries</t>
  </si>
  <si>
    <t>88.48</t>
  </si>
  <si>
    <t>Arteriography of femoral and other lower extremity arteries</t>
  </si>
  <si>
    <t>88.49</t>
  </si>
  <si>
    <t>Arteriography of other specified sites</t>
  </si>
  <si>
    <t>88.5</t>
  </si>
  <si>
    <t>Angiocardiography using contrast material</t>
  </si>
  <si>
    <t>88.50</t>
  </si>
  <si>
    <t>Angiocardiography, not otherwise specified</t>
  </si>
  <si>
    <t>88.51</t>
  </si>
  <si>
    <t>Angiocardiography of venae cavae</t>
  </si>
  <si>
    <t>88.52</t>
  </si>
  <si>
    <t>Angiocardiography of right heart structures</t>
  </si>
  <si>
    <t>88.53</t>
  </si>
  <si>
    <t>Angiocardiography of left heart structures</t>
  </si>
  <si>
    <t>88.54</t>
  </si>
  <si>
    <t>Combined right and left heart angiocardiography</t>
  </si>
  <si>
    <t>88.55</t>
  </si>
  <si>
    <t>Coronary arteriography using a single catheter</t>
  </si>
  <si>
    <t>88.56</t>
  </si>
  <si>
    <t>Coronary arteriography using two catheters</t>
  </si>
  <si>
    <t>88.57</t>
  </si>
  <si>
    <t>Other and unspecified coronary arteriography</t>
  </si>
  <si>
    <t>88.58</t>
  </si>
  <si>
    <t>Negative-contrast cardiac roentgenography</t>
  </si>
  <si>
    <t>88.59</t>
  </si>
  <si>
    <t>Intra-operative coronary fluorescence vascular angiography</t>
  </si>
  <si>
    <t>88.6</t>
  </si>
  <si>
    <t>Phlebography</t>
  </si>
  <si>
    <t>88.60</t>
  </si>
  <si>
    <t>Phlebography using contrast material, unspecified site</t>
  </si>
  <si>
    <t>88.61</t>
  </si>
  <si>
    <t>88.62</t>
  </si>
  <si>
    <t>Phlebography of pulmonary veins using contrast material</t>
  </si>
  <si>
    <t>88.63</t>
  </si>
  <si>
    <t>Phlebography of other intrathoracic veins using contrast material</t>
  </si>
  <si>
    <t>88.64</t>
  </si>
  <si>
    <t>Phlebography of the portal venous system using contrast material</t>
  </si>
  <si>
    <t>88.65</t>
  </si>
  <si>
    <t>Phlebography of other intra-abdominal veins using contrast material</t>
  </si>
  <si>
    <t>88.66</t>
  </si>
  <si>
    <t>Phlebography of femoral and other lower extremity veins using contrast material</t>
  </si>
  <si>
    <t>88.67</t>
  </si>
  <si>
    <t>Phlebography of other specified sites using contrast material</t>
  </si>
  <si>
    <t>88.68</t>
  </si>
  <si>
    <t>Impedance phlebography</t>
  </si>
  <si>
    <t>88.71</t>
  </si>
  <si>
    <t>88.72</t>
  </si>
  <si>
    <t>Diagnostic ultrasound of heart</t>
  </si>
  <si>
    <t>88.720</t>
  </si>
  <si>
    <t>Transesophageal echocardiography (TEE) (IM)</t>
  </si>
  <si>
    <t>88.73</t>
  </si>
  <si>
    <t>Diagnostic ultrasound of other sites of thorax</t>
  </si>
  <si>
    <t>88.74</t>
  </si>
  <si>
    <t>Diagnostic ultrasound of digestive system</t>
  </si>
  <si>
    <t>88.75</t>
  </si>
  <si>
    <t>Diagnostic ultrasound of urinary system</t>
  </si>
  <si>
    <t>88.76</t>
  </si>
  <si>
    <t>88.77</t>
  </si>
  <si>
    <t>Diagnostic ultrasound of peripheral vascular system</t>
  </si>
  <si>
    <t>88.78</t>
  </si>
  <si>
    <t>Diagnostic ultrasound of gravid uterus</t>
  </si>
  <si>
    <t>88.79</t>
  </si>
  <si>
    <t>Other diagnostic ultrasound</t>
  </si>
  <si>
    <t>88.81</t>
  </si>
  <si>
    <t>Cerebral thermography</t>
  </si>
  <si>
    <t>88.82</t>
  </si>
  <si>
    <t>Ocular thermography</t>
  </si>
  <si>
    <t>88.83</t>
  </si>
  <si>
    <t>Bone thermography</t>
  </si>
  <si>
    <t>88.85</t>
  </si>
  <si>
    <t>Breast thermography</t>
  </si>
  <si>
    <t>88.86</t>
  </si>
  <si>
    <t>Blood vessel thermography</t>
  </si>
  <si>
    <t>88.89</t>
  </si>
  <si>
    <t>Thermography of other sites</t>
  </si>
  <si>
    <t>88.9</t>
  </si>
  <si>
    <t>Other diagnostic imaging</t>
  </si>
  <si>
    <t>88.90</t>
  </si>
  <si>
    <t>Diagnostic imaging, not elsewhere classified</t>
  </si>
  <si>
    <t>88.91</t>
  </si>
  <si>
    <t>88.92</t>
  </si>
  <si>
    <t>Magnetic resonance imaging of chest and myocardium</t>
  </si>
  <si>
    <t>88.93</t>
  </si>
  <si>
    <t>88.94</t>
  </si>
  <si>
    <t>88.95</t>
  </si>
  <si>
    <t>Magnetic resonance imaging of pelvis, prostate, and bladder</t>
  </si>
  <si>
    <t>88.96</t>
  </si>
  <si>
    <t>Other intraoperative magnetic resonance imaging</t>
  </si>
  <si>
    <t>88.97</t>
  </si>
  <si>
    <t>88.98</t>
  </si>
  <si>
    <t>Bone mineral density studies</t>
  </si>
  <si>
    <t>89.01</t>
  </si>
  <si>
    <t>Interview and evaluation, described as brief</t>
  </si>
  <si>
    <t>89.02</t>
  </si>
  <si>
    <t>Interview and evaluation, described as limited</t>
  </si>
  <si>
    <t>89.03</t>
  </si>
  <si>
    <t>Interview and evaluation, described as comprehensive</t>
  </si>
  <si>
    <t>89.04</t>
  </si>
  <si>
    <t>Other interview and evaluation</t>
  </si>
  <si>
    <t>89.05</t>
  </si>
  <si>
    <t>Diagnostic interview and evaluation, not otherwise specified</t>
  </si>
  <si>
    <t>89.06</t>
  </si>
  <si>
    <t>Consultation, described as limited</t>
  </si>
  <si>
    <t>89.07</t>
  </si>
  <si>
    <t>Consultation, described as comprehensive</t>
  </si>
  <si>
    <t>89.071</t>
  </si>
  <si>
    <t>Other Specialist Consultation (IM)</t>
  </si>
  <si>
    <t>89.08</t>
  </si>
  <si>
    <t>Other consultation</t>
  </si>
  <si>
    <t>89.09</t>
  </si>
  <si>
    <t>Consultation, not otherwise specified</t>
  </si>
  <si>
    <t>89.10</t>
  </si>
  <si>
    <t>Intracarotid amobarbital test</t>
  </si>
  <si>
    <t>89.11</t>
  </si>
  <si>
    <t>Tonometry</t>
  </si>
  <si>
    <t>89.12</t>
  </si>
  <si>
    <t>Nasal function study</t>
  </si>
  <si>
    <t>89.13</t>
  </si>
  <si>
    <t>89.14</t>
  </si>
  <si>
    <t>89.15</t>
  </si>
  <si>
    <t>Other nonoperative neurologic function tests</t>
  </si>
  <si>
    <t>89.16</t>
  </si>
  <si>
    <t>Transillumination of newborn skull</t>
  </si>
  <si>
    <t>89.17</t>
  </si>
  <si>
    <t>Polysomnogram</t>
  </si>
  <si>
    <t>89.18</t>
  </si>
  <si>
    <t>Other sleep disorder function tests</t>
  </si>
  <si>
    <t>89.19</t>
  </si>
  <si>
    <t>89.21</t>
  </si>
  <si>
    <t>Urinary manometry</t>
  </si>
  <si>
    <t>89.22</t>
  </si>
  <si>
    <t>Cystometrogram</t>
  </si>
  <si>
    <t>89.23</t>
  </si>
  <si>
    <t>Urethral sphincter electromyogram</t>
  </si>
  <si>
    <t>89.24</t>
  </si>
  <si>
    <t>Uroflowmetry [UFR]</t>
  </si>
  <si>
    <t>89.25</t>
  </si>
  <si>
    <t>Urethral pressure profile [UPP]</t>
  </si>
  <si>
    <t>89.26</t>
  </si>
  <si>
    <t>Gynecological examination</t>
  </si>
  <si>
    <t>89.29</t>
  </si>
  <si>
    <t>Other nonoperative genitourinary system measurements</t>
  </si>
  <si>
    <t>89.31</t>
  </si>
  <si>
    <t>Dental examination</t>
  </si>
  <si>
    <t>89.32</t>
  </si>
  <si>
    <t>Esophageal manometry</t>
  </si>
  <si>
    <t>89.33</t>
  </si>
  <si>
    <t>Digital examination of enterostomy stoma</t>
  </si>
  <si>
    <t>89.34</t>
  </si>
  <si>
    <t>Digital examination of rectum</t>
  </si>
  <si>
    <t>89.35</t>
  </si>
  <si>
    <t>Transillumination of nasal sinuses</t>
  </si>
  <si>
    <t>89.36</t>
  </si>
  <si>
    <t>Manual examination of breast</t>
  </si>
  <si>
    <t>89.37</t>
  </si>
  <si>
    <t>Vital capacity determination</t>
  </si>
  <si>
    <t>89.38</t>
  </si>
  <si>
    <t>Other nonoperative respiratory measurements</t>
  </si>
  <si>
    <t>89.39</t>
  </si>
  <si>
    <t>Other nonoperative measurements and examinations</t>
  </si>
  <si>
    <t>89.41</t>
  </si>
  <si>
    <t>Cardiovascular stress test using treadmill</t>
  </si>
  <si>
    <t>89.42</t>
  </si>
  <si>
    <t>Masters' two-step stress test</t>
  </si>
  <si>
    <t>89.43</t>
  </si>
  <si>
    <t>Cardiovascular stress test using bicycle ergometer</t>
  </si>
  <si>
    <t>89.44</t>
  </si>
  <si>
    <t>Other cardiovascular stress test</t>
  </si>
  <si>
    <t>89.45</t>
  </si>
  <si>
    <t>Artificial pacemaker rate check</t>
  </si>
  <si>
    <t>89.46</t>
  </si>
  <si>
    <t>Artificial pacemaker artifact wave form check</t>
  </si>
  <si>
    <t>89.47</t>
  </si>
  <si>
    <t>Artificial pacemaker electrode impedance check</t>
  </si>
  <si>
    <t>89.48</t>
  </si>
  <si>
    <t>Artificial pacemaker voltage or amperage threshold check</t>
  </si>
  <si>
    <t>89.49</t>
  </si>
  <si>
    <t>Automatic implantable cardioverter/defibrillator (AICD) check</t>
  </si>
  <si>
    <t>89.5</t>
  </si>
  <si>
    <t>Other nonoperative cardiac and vascular diagnostic procedures</t>
  </si>
  <si>
    <t>89.50</t>
  </si>
  <si>
    <t>Ambulatory cardiac monitoring</t>
  </si>
  <si>
    <t>89.51</t>
  </si>
  <si>
    <t>Rhythm electrocardiogram</t>
  </si>
  <si>
    <t>89.52</t>
  </si>
  <si>
    <t>Electrocardiogram</t>
  </si>
  <si>
    <t>89.53</t>
  </si>
  <si>
    <t>Vectorcardiogram (with ecg)</t>
  </si>
  <si>
    <t>89.54</t>
  </si>
  <si>
    <t>Electrographic monitoring</t>
  </si>
  <si>
    <t>89.55</t>
  </si>
  <si>
    <t>Phonocardiogram with ECG lead</t>
  </si>
  <si>
    <t>89.56</t>
  </si>
  <si>
    <t>Carotid pulse tracing with ECG lead</t>
  </si>
  <si>
    <t>89.57</t>
  </si>
  <si>
    <t>Apexcardiogram (with ECG lead)</t>
  </si>
  <si>
    <t>89.58</t>
  </si>
  <si>
    <t>Plethysmogram</t>
  </si>
  <si>
    <t>89.59</t>
  </si>
  <si>
    <t>Other nonoperative cardiac and vascular measurements</t>
  </si>
  <si>
    <t>89.6</t>
  </si>
  <si>
    <t>Circulatory monitoring</t>
  </si>
  <si>
    <t>89.60</t>
  </si>
  <si>
    <t>Continuous intra-arterial blood gas monitoring</t>
  </si>
  <si>
    <t>89.61</t>
  </si>
  <si>
    <t>Systemic arterial pressure monitoring</t>
  </si>
  <si>
    <t>89.62</t>
  </si>
  <si>
    <t>Central venous pressure monitoring</t>
  </si>
  <si>
    <t>89.63</t>
  </si>
  <si>
    <t>Pulmonary artery pressure monitoring</t>
  </si>
  <si>
    <t>89.64</t>
  </si>
  <si>
    <t>Pulmonary artery wedge monitoring</t>
  </si>
  <si>
    <t>89.65</t>
  </si>
  <si>
    <t>Measurement of systemic arterial blood gases</t>
  </si>
  <si>
    <t>89.66</t>
  </si>
  <si>
    <t>Measurement of mixed venous blood gases</t>
  </si>
  <si>
    <t>89.67</t>
  </si>
  <si>
    <t>Monitoring of cardiac output by oxygen consumption technique</t>
  </si>
  <si>
    <t>89.68</t>
  </si>
  <si>
    <t>Monitoring of cardiac output by other technique</t>
  </si>
  <si>
    <t>89.69</t>
  </si>
  <si>
    <t>Monitoring of coronary blood flow</t>
  </si>
  <si>
    <t>89.7</t>
  </si>
  <si>
    <t>General physical examination</t>
  </si>
  <si>
    <t>89.8</t>
  </si>
  <si>
    <t>Autopsy</t>
  </si>
  <si>
    <t>90.01</t>
  </si>
  <si>
    <t>Microscopic examination of specimen from nervous system and of spinal fluid, bacterial smear</t>
  </si>
  <si>
    <t>90.02</t>
  </si>
  <si>
    <t>Microscopic examination of specimen from nervous system and of spinal fluid, culture</t>
  </si>
  <si>
    <t>90.03</t>
  </si>
  <si>
    <t>Microscopic examination of specimen from nervous system and of spinal fluid, culture and sensitivity</t>
  </si>
  <si>
    <t>90.04</t>
  </si>
  <si>
    <t>Microscopic examination of specimen from nervous system and of spinal fluid, parasitology</t>
  </si>
  <si>
    <t>90.05</t>
  </si>
  <si>
    <t>Microscopic examination of specimen from nervous system and of spinal fluid, toxicology</t>
  </si>
  <si>
    <t>90.06</t>
  </si>
  <si>
    <t>Microscopic examination of specimen from nervous system and of spinal fluid, cell block and Papanicolaou smear</t>
  </si>
  <si>
    <t>90.09</t>
  </si>
  <si>
    <t>Microscopic examination of specimen from nervous system and of spinal fluid, other microscopic examination</t>
  </si>
  <si>
    <t>90.11</t>
  </si>
  <si>
    <t>Microscopic examination of specimen from endocrine gland, not elsewhere classified, Bacterial smear</t>
  </si>
  <si>
    <t>90.12</t>
  </si>
  <si>
    <t>Microscopic examination of specimen from endocrine gland, not elsewhere classified, Culture</t>
  </si>
  <si>
    <t>90.13</t>
  </si>
  <si>
    <t>Microscopic examination of specimen from endocrine gland, not elsewhere classified, Culture and sensitivity</t>
  </si>
  <si>
    <t>90.14</t>
  </si>
  <si>
    <t>88.411</t>
  </si>
  <si>
    <t>Microscopic examination of specimen from endocrine gland, not elsewhere classified, Parasitology</t>
  </si>
  <si>
    <t>Diagnostic spinal digital subtraction angiography (DSA) (IM)</t>
  </si>
  <si>
    <t>90.15</t>
  </si>
  <si>
    <t>Microscopic examination of specimen from endocrine gland, not elsewhere classified, Toxicology</t>
  </si>
  <si>
    <t>90.16</t>
  </si>
  <si>
    <t>Microscopic examination of specimen from endocrine gland, not elsewhere classified, Cell block and papanicolaou smear</t>
  </si>
  <si>
    <t>90.19</t>
  </si>
  <si>
    <t>Microscopic examination of specimen from endocrine gland, not elsewhere classified, Other microscopic examination</t>
  </si>
  <si>
    <t>90.21</t>
  </si>
  <si>
    <t>Microscopic examination of specimen from eye, Bacterial smear</t>
  </si>
  <si>
    <t>90.22</t>
  </si>
  <si>
    <t>Microscopic examination of specimen from eye, Culture</t>
  </si>
  <si>
    <t>90.23</t>
  </si>
  <si>
    <t>Microscopic examination of specimen from eye, Culture and sensitivity</t>
  </si>
  <si>
    <t>CK046</t>
  </si>
  <si>
    <t>0061 &amp; 0040 (perc angio precereb vess + procedure-one vessel)</t>
  </si>
  <si>
    <t>90.24</t>
  </si>
  <si>
    <t>Microscopic examination of specimen from eye, Parasitology</t>
  </si>
  <si>
    <t>90.25</t>
  </si>
  <si>
    <t>Microscopic examination of specimen from eye, Toxicology</t>
  </si>
  <si>
    <t>90.26</t>
  </si>
  <si>
    <t>Microscopic examination of specimen from eye, Cell block and papanicolaou smear</t>
  </si>
  <si>
    <t>90.29</t>
  </si>
  <si>
    <t>Microscopic examination of specimen from eye, Other microscopic examination</t>
  </si>
  <si>
    <t>90.31</t>
  </si>
  <si>
    <t>Microscopic examination of specimen from ear, nose, throat, and larynx, Bacterial smear</t>
  </si>
  <si>
    <t>90.32</t>
  </si>
  <si>
    <t>Microscopic examination of specimen from ear, nose, throat, and larynx, Culture</t>
  </si>
  <si>
    <t>CK047</t>
  </si>
  <si>
    <t>0061 &amp; 0041 (perc angio precereb vess + procedure-two vessels)</t>
  </si>
  <si>
    <t>90.33</t>
  </si>
  <si>
    <t>Microscopic examination of specimen from ear, nose, throat, and larynx, Culture and sensitivity</t>
  </si>
  <si>
    <t>90.34</t>
  </si>
  <si>
    <t>Microscopic examination of specimen from ear, nose, throat, and larynx, Parasitology</t>
  </si>
  <si>
    <t>90.35</t>
  </si>
  <si>
    <t>Microscopic examination of specimen from ear, nose, throat, and larynx, Toxicology</t>
  </si>
  <si>
    <t>CK048</t>
  </si>
  <si>
    <t>90.36</t>
  </si>
  <si>
    <t>0061 &amp; 0042 (perc angio precereb vess + procedure-three vessels)</t>
  </si>
  <si>
    <t>Microscopic examination of specimen from ear, nose, throat, and larynx, Cell block and papanicolaou smear</t>
  </si>
  <si>
    <t>90.39</t>
  </si>
  <si>
    <t>Microscopic examination of specimen from ear, nose, throat, and larynx, Other microscopic examination</t>
  </si>
  <si>
    <t>90.41</t>
  </si>
  <si>
    <t>Microscopic examination of specimen from trachea, bronchus, pleura, lung, and other thoracic specimen, and of sputum, bacterial smear</t>
  </si>
  <si>
    <t>90.42</t>
  </si>
  <si>
    <t>Microscopic examination of specimen from trachea, bronchus, pleura, lung, and other thoracic specimen, and of sputum, culture</t>
  </si>
  <si>
    <t>CK049</t>
  </si>
  <si>
    <t>0061 &amp; 0043 (perc angio precereb vess + procedure-four+ vessels)</t>
  </si>
  <si>
    <t>90.43</t>
  </si>
  <si>
    <t>Microscopic examination of specimen from trachea, bronchus, pleura, lung, and other thoracic specimen, and of sputum, culture and sensitivity</t>
  </si>
  <si>
    <t>90.44</t>
  </si>
  <si>
    <t>Microscopic examination of specimen from trachea, bronchus, pleura, lung, and other thoracic specimen, and of sputum, parasitology</t>
  </si>
  <si>
    <t>90.45</t>
  </si>
  <si>
    <t>Microscopic examination of specimen from trachea, bronchus, pleura, lung, and other thoracic specimen, and of sputum, toxicology</t>
  </si>
  <si>
    <t>CK050</t>
  </si>
  <si>
    <t>0061 &amp; 0044 (perc angio precereb vess + proc-vessel bifurcation)</t>
  </si>
  <si>
    <t>90.46</t>
  </si>
  <si>
    <t>Microscopic examination of specimen from trachea, bronchus, pleura, lung, and other thoracic specimen, and of sputum, cell block and Papanicolaou smear</t>
  </si>
  <si>
    <t>90.49</t>
  </si>
  <si>
    <t>Microscopic examination of specimen from trachea, bronchus, pleura, lung, and other thoracic specimen, and of sputum, other microscopic examination</t>
  </si>
  <si>
    <t>90.51</t>
  </si>
  <si>
    <t>Microscopic examination of blood, Bacterial smear</t>
  </si>
  <si>
    <t>CK051</t>
  </si>
  <si>
    <t>0062 &amp; 0040 (perc angio intracran ves + procedure-one vessel)</t>
  </si>
  <si>
    <t>90.52</t>
  </si>
  <si>
    <t>Microscopic examination of blood, Culture</t>
  </si>
  <si>
    <t>90.53</t>
  </si>
  <si>
    <t>Microscopic examination of blood, Culture and sensitivity</t>
  </si>
  <si>
    <t>90.54</t>
  </si>
  <si>
    <t>Microscopic examination of blood, Parasitology</t>
  </si>
  <si>
    <t>CK052</t>
  </si>
  <si>
    <t>90.55</t>
  </si>
  <si>
    <t>0062 &amp; 0041 (perc angio intracran ves + procedure-two vessels)</t>
  </si>
  <si>
    <t>Microscopic examination of blood, toxicology</t>
  </si>
  <si>
    <t>90.56</t>
  </si>
  <si>
    <t>Microscopic examination of blood, Cell block and papanicolaou smear</t>
  </si>
  <si>
    <t>90.59</t>
  </si>
  <si>
    <t>Microscopic examination of blood, Other microscopic examination</t>
  </si>
  <si>
    <t>90.599</t>
  </si>
  <si>
    <t>Other Microscopic examination of specimen from blood (IM)</t>
  </si>
  <si>
    <t>CK053</t>
  </si>
  <si>
    <t>0062 &amp; 0042 (perc angio intracran ves + procedure-three vessels)</t>
  </si>
  <si>
    <t>90.61</t>
  </si>
  <si>
    <t>Microscopic examination of specimen from spleen and of bone marrow, Bacterial smear</t>
  </si>
  <si>
    <t>90.62</t>
  </si>
  <si>
    <t>Microscopic examination of specimen from spleen and of bone marrow, Culture</t>
  </si>
  <si>
    <t>90.63</t>
  </si>
  <si>
    <t>Microscopic examination of specimen from spleen and of bone marrow, Culture and sensitivity</t>
  </si>
  <si>
    <t>CK054</t>
  </si>
  <si>
    <t>0062 &amp; 0043 (perc angio intracran ves + procedure-four+ vessels)</t>
  </si>
  <si>
    <t>90.64</t>
  </si>
  <si>
    <t>Microscopic examination of specimen from spleen and of bone marrow, Parasitology</t>
  </si>
  <si>
    <t>90.65</t>
  </si>
  <si>
    <t>Microscopic examination of specimen from spleen and of bone marrow, Toxicology</t>
  </si>
  <si>
    <t>90.66</t>
  </si>
  <si>
    <t>Microscopic examination of specimen from spleen and of bone marrow, Cell block and papanicolaou smear</t>
  </si>
  <si>
    <t>90.69</t>
  </si>
  <si>
    <t>Microscopic examination of specimen from spleen and of bone marrow, Other microscopic examination</t>
  </si>
  <si>
    <t>90.71</t>
  </si>
  <si>
    <t>Microscopic examination of specimen from lymph node and of lymph, Bacterial smear</t>
  </si>
  <si>
    <t>CK055</t>
  </si>
  <si>
    <t>90.72</t>
  </si>
  <si>
    <t>0062 &amp; 0044 (perc angio intracran ves + proc-vessel bifurcation)</t>
  </si>
  <si>
    <t>USULAN REKLASIFIKASI ICD 9 IM</t>
  </si>
  <si>
    <t>Microscopic examination of specimen from lymph node and of lymph, Culture</t>
  </si>
  <si>
    <t>90.73</t>
  </si>
  <si>
    <t>Microscopic examination of specimen from lymph node and of lymph, Culture and sensitivity</t>
  </si>
  <si>
    <t>90.74</t>
  </si>
  <si>
    <t>Microscopic examination of specimen from lymph node and of lymph, Parasitology</t>
  </si>
  <si>
    <t>90.75</t>
  </si>
  <si>
    <t>Microscopic examination of specimen from lymph node and of lymph, Toxicology</t>
  </si>
  <si>
    <t>90.76</t>
  </si>
  <si>
    <t>Microscopic examination of specimen from lymph node and of lymph, Cell block and papanicolaou smear</t>
  </si>
  <si>
    <t>90.79</t>
  </si>
  <si>
    <t>Microscopic examination of specimen from lymph node and of lymph, Other microscopic examination</t>
  </si>
  <si>
    <t>90.81</t>
  </si>
  <si>
    <t>Microscopic examination of specimen from upper gastrointestinal tract and of vomitus, bacterial smear</t>
  </si>
  <si>
    <t>90.82</t>
  </si>
  <si>
    <t>Microscopic examination of specimen from upper gastrointestinal tract and of vomitus, culture</t>
  </si>
  <si>
    <t>90.83</t>
  </si>
  <si>
    <t>Microscopic examination of specimen from upper gastrointestinal tract and of vomitus, culture and sensitivity</t>
  </si>
  <si>
    <t>90.84</t>
  </si>
  <si>
    <t>Microscopic examination of specimen from upper gastrointestinal tract and of vomitus, parasitology</t>
  </si>
  <si>
    <t>01.39 (kode ICD 9 selama ini sudah ada)</t>
  </si>
  <si>
    <t>90.85</t>
  </si>
  <si>
    <t>Microscopic examination of specimen from upper gastrointestinal tract and of vomitus, toxicology</t>
  </si>
  <si>
    <t>90.86</t>
  </si>
  <si>
    <t>Microscopic examination of specimen from upper gastrointestinal tract and of vomitus, cell block and Papanicolaou smear</t>
  </si>
  <si>
    <t>90.89</t>
  </si>
  <si>
    <t>Microscopic examination of specimen from upper gastrointestinal tract and of vomitus, other microscopic examination</t>
  </si>
  <si>
    <t>01.390</t>
  </si>
  <si>
    <t>90.91</t>
  </si>
  <si>
    <t>Microscopic examination of specimen from lower gastrointestinal tract and of stool, Bacterial smear</t>
  </si>
  <si>
    <t>90.92</t>
  </si>
  <si>
    <t>Microscopic examination of specimen from lower gastrointestinal tract and of stool, Culture</t>
  </si>
  <si>
    <t>90.93</t>
  </si>
  <si>
    <t>Microscopic examination of specimen from lower gastrointestinal tract and of stool, Culture and sensitivity</t>
  </si>
  <si>
    <t>90.94</t>
  </si>
  <si>
    <t>Microscopic examination of specimen from lower gastrointestinal tract and of stool, Parasitology</t>
  </si>
  <si>
    <t>90.95</t>
  </si>
  <si>
    <t>Microscopic examination of specimen from lower gastrointestinal tract and of stool, Toxicology</t>
  </si>
  <si>
    <t>90.96</t>
  </si>
  <si>
    <t>Microscopic examination of specimen from lower gastrointestinal tract and of stool, Cell block and papanicolaou smear</t>
  </si>
  <si>
    <t>90.99</t>
  </si>
  <si>
    <t>Microscopic examination of specimen from lower gastrointestinal tract and of stool, Other microscopic examination</t>
  </si>
  <si>
    <t>01.5x</t>
  </si>
  <si>
    <t>91.01</t>
  </si>
  <si>
    <t>Microscopic examination of specimen from liver, biliary tract, and pancreas, Bacterial smear</t>
  </si>
  <si>
    <t>91.02</t>
  </si>
  <si>
    <t>Microscopic examination of specimen from liver, biliary tract, and pancreas, Culture</t>
  </si>
  <si>
    <t>91.03</t>
  </si>
  <si>
    <t>Microscopic examination of specimen from liver, biliary tract, and pancreas, Culture and sensitivity</t>
  </si>
  <si>
    <t>91.04</t>
  </si>
  <si>
    <t>Microscopic examination of specimen from liver, biliary tract, and pancreas, Parasitology</t>
  </si>
  <si>
    <t>91.06</t>
  </si>
  <si>
    <t>Microscopic examination of specimen from liver, biliary tract, and pancreas, Cell block and papanicolaou smear</t>
  </si>
  <si>
    <t>91.09</t>
  </si>
  <si>
    <t>Microscopic examination of specimen from liver, biliary tract, and pancreas, Other microscopic examination</t>
  </si>
  <si>
    <t>91.11</t>
  </si>
  <si>
    <t>Microscopic examination of peritoneal and retroperitoneal specimen, Bacterial smear</t>
  </si>
  <si>
    <t>91.12</t>
  </si>
  <si>
    <t>Microscopic examination of peritoneal and retroperitoneal specimen, Culture</t>
  </si>
  <si>
    <t>91.13</t>
  </si>
  <si>
    <t>Microscopic examination of peritoneal and retroperitoneal specimen, Culture and sensitivity</t>
  </si>
  <si>
    <t>91.14</t>
  </si>
  <si>
    <t>Microscopic examination of peritoneal and retroperitoneal specimen, Parasitology</t>
  </si>
  <si>
    <t>91.15</t>
  </si>
  <si>
    <t>Microscopic examination of peritoneal and retroperitoneal specimen, Toxicology</t>
  </si>
  <si>
    <t>00.650</t>
  </si>
  <si>
    <t>91.16</t>
  </si>
  <si>
    <t>Microscopic examination of peritoneal and retroperitoneal specimen, Cell block and papanicolaou smear</t>
  </si>
  <si>
    <t>Endovascular placement of flow diverter stent (IM)</t>
  </si>
  <si>
    <t>91.19</t>
  </si>
  <si>
    <t>Microscopic examination of peritoneal and retroperitoneal specimen, Other microscopic examination</t>
  </si>
  <si>
    <t>91.21</t>
  </si>
  <si>
    <t>Microscopic examination of specimen from kidney, ureter, perirenal and periureteral tissue, Bacterial smear</t>
  </si>
  <si>
    <t>91.22</t>
  </si>
  <si>
    <t>Microscopic examination of specimen from kidney, ureter, perirenal and periureteral tissue, Culture</t>
  </si>
  <si>
    <t>91.23</t>
  </si>
  <si>
    <t>Microscopic examination of specimen from kidney, ureter, perirenal and periureteral tissue, Culture and sensitivity</t>
  </si>
  <si>
    <t>91.24</t>
  </si>
  <si>
    <t>Microscopic examination of specimen from kidney, ureter, perirenal and periureteral tissue, Parasitology</t>
  </si>
  <si>
    <t>91.25</t>
  </si>
  <si>
    <t>Microscopic examination of specimen from kidney, ureter, perirenal and periureteral tissue, Toxicology</t>
  </si>
  <si>
    <t>91.26</t>
  </si>
  <si>
    <t>Microscopic examination of specimen from kidney, ureter, perirenal and periureteral tissue, Cell block and papanicolaou smear</t>
  </si>
  <si>
    <t>91.29</t>
  </si>
  <si>
    <t>Microscopic examination of specimen from kidney, ureter, perirenal and periureteral tissue, Other microscopic examination</t>
  </si>
  <si>
    <t>91.31</t>
  </si>
  <si>
    <t>Microscopic examination of specimen from bladder, urethra, prostate, seminal vesicle, perivesical tissue, and of urine and semen, bacterial smear</t>
  </si>
  <si>
    <t>91.32</t>
  </si>
  <si>
    <t>Microscopic examination of specimen from bladder, urethra, prostate, seminal vesicle, perivesical tissue, and of urine and semen, culture</t>
  </si>
  <si>
    <t>91.33</t>
  </si>
  <si>
    <t>Microscopic examination of specimen from bladder, urethra, prostate, seminal vesicle, perivesical tissue, and of urine and semen, culture and sensitivity</t>
  </si>
  <si>
    <t>91.34</t>
  </si>
  <si>
    <t>Microscopic examination of specimen from bladder, urethra, prostate, seminal vesicle, perivesical tissue, and of urine and semen, parasitology</t>
  </si>
  <si>
    <t>91.35</t>
  </si>
  <si>
    <t>Microscopic examination of specimen from bladder, urethra, prostate, seminal vesicle, perivesical tissue, and of urine and semen, toxicology</t>
  </si>
  <si>
    <t>91.36</t>
  </si>
  <si>
    <t>Microscopic examination of specimen from bladder, urethra, prostate, seminal vesicle, perivesical tissue, and of urine and semen, cell block and Papanicolaou smear</t>
  </si>
  <si>
    <t>91.39</t>
  </si>
  <si>
    <t>Microscopic examination of specimen from bladder, urethra, prostate, seminal vesicle, perivesical tissue, and of urine and semen, other microscopic examination</t>
  </si>
  <si>
    <t>91.41</t>
  </si>
  <si>
    <t>Microscopic examination of specimen from female genital tract, Bacterial smear</t>
  </si>
  <si>
    <t>91.42</t>
  </si>
  <si>
    <t>Microscopic examination of specimen from female genital tract, Culture</t>
  </si>
  <si>
    <t>91.43</t>
  </si>
  <si>
    <t>Microscopic examination of specimen from female genital tract, Culture and sensitivity</t>
  </si>
  <si>
    <t>91.44</t>
  </si>
  <si>
    <t>Microscopic examination of specimen from female genital tract, Parasitology</t>
  </si>
  <si>
    <t>91.45</t>
  </si>
  <si>
    <t>Microscopic examination of specimen from female genital tract, Toxicology</t>
  </si>
  <si>
    <t>91.46</t>
  </si>
  <si>
    <t>Microscopic examination of specimen from female genital tract, Cell block and papanicolaou smear</t>
  </si>
  <si>
    <t>91.49</t>
  </si>
  <si>
    <t>Microscopic examination of specimen from female genital tract, Other microscopic examination</t>
  </si>
  <si>
    <t>91.51</t>
  </si>
  <si>
    <t>Microscopic examination of specimen from musculoskeletal system and of joint fluid, Bacterial smear</t>
  </si>
  <si>
    <t>91.52</t>
  </si>
  <si>
    <t>Microscopic examination of specimen from musculoskeletal system and of joint fluid, Culture</t>
  </si>
  <si>
    <t>91.53</t>
  </si>
  <si>
    <t>Microscopic examination of specimen from musculoskeletal system and of joint fluid, Culture and sensitivity</t>
  </si>
  <si>
    <t>91.54</t>
  </si>
  <si>
    <t>Microscopic examination of specimen from musculoskeletal system and of joint fluid, Parasitology</t>
  </si>
  <si>
    <t>91.55</t>
  </si>
  <si>
    <t>Microscopic examination of specimen from musculoskeletal system and of joint fluid, Toxicology</t>
  </si>
  <si>
    <t>91.56</t>
  </si>
  <si>
    <t>Microscopic examination of specimen from musculoskeletal system and of joint fluid, Cell block and papanicolaou smear</t>
  </si>
  <si>
    <t>91.59</t>
  </si>
  <si>
    <t>Microscopic examination of specimen from musculoskeletal system and of joint fluid, Other microscopic examination</t>
  </si>
  <si>
    <t>91.61</t>
  </si>
  <si>
    <t>Microscopic examination of specimen from skin and other integument, Bacterial smear</t>
  </si>
  <si>
    <t>91.62</t>
  </si>
  <si>
    <t>Microscopic examination of specimen from skin and other integument, Culture</t>
  </si>
  <si>
    <t>91.63</t>
  </si>
  <si>
    <t>Microscopic examination of specimen from skin and other integument, Culture and sensitivity</t>
  </si>
  <si>
    <t>91.64</t>
  </si>
  <si>
    <t>Microscopic examination of specimen from skin and other integument, Parasitology</t>
  </si>
  <si>
    <t>91.65</t>
  </si>
  <si>
    <t>Microscopic examination of specimen from skin and other integument, Toxicology</t>
  </si>
  <si>
    <t>91.66</t>
  </si>
  <si>
    <t>Microscopic examination of specimen from skin and other integument, Cell block and papanicolaou smear</t>
  </si>
  <si>
    <t>91.69</t>
  </si>
  <si>
    <t>Microscopic examination of specimen from skin and other integument, Other microscopic examination</t>
  </si>
  <si>
    <t>91.71</t>
  </si>
  <si>
    <t>Microscopic examination of specimen from operative wound, Bacterial smear</t>
  </si>
  <si>
    <t>91.72</t>
  </si>
  <si>
    <t>Microscopic examination of specimen from operative wound, Culture</t>
  </si>
  <si>
    <t>91.73</t>
  </si>
  <si>
    <t>Microscopic examination of specimen from operative wound, Culture and sensitivity</t>
  </si>
  <si>
    <t>91.74</t>
  </si>
  <si>
    <t>Microscopic examination of specimen from operative wound, Parasitology</t>
  </si>
  <si>
    <t>91.75</t>
  </si>
  <si>
    <t>Microscopic examination of specimen from operative wound, Toxicology</t>
  </si>
  <si>
    <t>91.76</t>
  </si>
  <si>
    <t>Microscopic examination of specimen from operative wound, Cell block and papanicolaou smear</t>
  </si>
  <si>
    <t>91.79</t>
  </si>
  <si>
    <t>Microscopic examination of specimen from operative wound, Other microscopic examination</t>
  </si>
  <si>
    <t>91.81</t>
  </si>
  <si>
    <t>Microscopic examination of specimen from other site, Bacterial smear</t>
  </si>
  <si>
    <t>91.82</t>
  </si>
  <si>
    <t>Microscopic examination of specimen from other site, Culture</t>
  </si>
  <si>
    <t>91.83</t>
  </si>
  <si>
    <t>Microscopic examination of specimen from other site, Culture and sensitivity</t>
  </si>
  <si>
    <t>91.84</t>
  </si>
  <si>
    <t>Microscopic examination of specimen from other site, Parasitology</t>
  </si>
  <si>
    <t>91.85</t>
  </si>
  <si>
    <t>Microscopic examination of specimen from other site, Toxicology</t>
  </si>
  <si>
    <t>91.86</t>
  </si>
  <si>
    <t>Microscopic examination of specimen from other site, Cell block and papanicolaou smear</t>
  </si>
  <si>
    <t>91.89</t>
  </si>
  <si>
    <t>Microscopic examination of specimen from other site, Other microscopic examination</t>
  </si>
  <si>
    <t>91.91</t>
  </si>
  <si>
    <t>Microscopic examination of specimen from unspecified site, Bacterial smear</t>
  </si>
  <si>
    <t>91.92</t>
  </si>
  <si>
    <t>Microscopic examination of specimen from unspecified site, Culture</t>
  </si>
  <si>
    <t>91.93</t>
  </si>
  <si>
    <t>Microscopic examination of specimen from unspecified site, Culture and sensitivity</t>
  </si>
  <si>
    <t>91.94</t>
  </si>
  <si>
    <t>Microscopic examination of specimen from unspecified site, Parasitology</t>
  </si>
  <si>
    <t>91.95</t>
  </si>
  <si>
    <t>Microscopic examination of specimen from unspecified site, Toxicology</t>
  </si>
  <si>
    <t>91.96</t>
  </si>
  <si>
    <t>Microscopic examination of specimen from unspecified site, Cell block and papanicolaou smear</t>
  </si>
  <si>
    <t>91.99</t>
  </si>
  <si>
    <t>Microscopic examination of specimen from unspecified site, Other microscopic examination</t>
  </si>
  <si>
    <t>92.01</t>
  </si>
  <si>
    <t>Thyroid scan and radioisotope function studies</t>
  </si>
  <si>
    <t>92.02</t>
  </si>
  <si>
    <t>Liver scan and radioisotope function study</t>
  </si>
  <si>
    <t>92.03</t>
  </si>
  <si>
    <t>Renal scan and radioisotope function study</t>
  </si>
  <si>
    <t>92.04</t>
  </si>
  <si>
    <t>Gastrointestinal scan and radioisotope function study</t>
  </si>
  <si>
    <t>Paripurna (Kenapa?)</t>
  </si>
  <si>
    <t>92.05</t>
  </si>
  <si>
    <t>Cardiovascular and hematopoietic scan and radioisotope function study</t>
  </si>
  <si>
    <t>92.09</t>
  </si>
  <si>
    <t>Other radioisotope function studies</t>
  </si>
  <si>
    <t>92.11</t>
  </si>
  <si>
    <t>perlu IOM dan navigasi</t>
  </si>
  <si>
    <t>92.12</t>
  </si>
  <si>
    <t>Paripurna(Kenapa?)</t>
  </si>
  <si>
    <t>92.13</t>
  </si>
  <si>
    <t>Parathyroid scan</t>
  </si>
  <si>
    <t>92.14</t>
  </si>
  <si>
    <t>92.15</t>
  </si>
  <si>
    <t>Pulmonary scan</t>
  </si>
  <si>
    <t>92.16</t>
  </si>
  <si>
    <t>Scan of lymphatic system</t>
  </si>
  <si>
    <t>92.17</t>
  </si>
  <si>
    <t>Placental scan</t>
  </si>
  <si>
    <t>92.18</t>
  </si>
  <si>
    <t>92.19</t>
  </si>
  <si>
    <t>Scan of other sites</t>
  </si>
  <si>
    <t>92.2</t>
  </si>
  <si>
    <t>Therapeutic radiology and nuclear medicine</t>
  </si>
  <si>
    <t>92.20</t>
  </si>
  <si>
    <t>Infusion of liquid brachytherapy radioisotope</t>
  </si>
  <si>
    <t>92.21</t>
  </si>
  <si>
    <t>Superficial radiation</t>
  </si>
  <si>
    <t>92.22</t>
  </si>
  <si>
    <t>Orthovoltage radiation</t>
  </si>
  <si>
    <t>92.23</t>
  </si>
  <si>
    <t>Radioisotopic teleradiotherapy</t>
  </si>
  <si>
    <t>92.24</t>
  </si>
  <si>
    <t>Teleradiotherapy using photons</t>
  </si>
  <si>
    <t>92.25</t>
  </si>
  <si>
    <t>Teleradiotherapy using electrons</t>
  </si>
  <si>
    <t>92.26</t>
  </si>
  <si>
    <t>Teleradiotherapy of other particulate radiation</t>
  </si>
  <si>
    <t>92.27</t>
  </si>
  <si>
    <t>Implantation or insertion of radioactive elements</t>
  </si>
  <si>
    <t>92.28</t>
  </si>
  <si>
    <t>Injection or instillation of radioisotopes</t>
  </si>
  <si>
    <t>92.29</t>
  </si>
  <si>
    <t>Other radiotherapeutic procedure</t>
  </si>
  <si>
    <t>92.3</t>
  </si>
  <si>
    <t>Stereotactic radiosurgery</t>
  </si>
  <si>
    <t>92.30</t>
  </si>
  <si>
    <t>Stereotactic radiosurgery, not otherwise specified</t>
  </si>
  <si>
    <t>92.31</t>
  </si>
  <si>
    <t>Single source photon radiosurgery</t>
  </si>
  <si>
    <t>92.32</t>
  </si>
  <si>
    <t>Multi-source photon radiosurgery</t>
  </si>
  <si>
    <t>Fusiform aneurisma (IM) --&gt; ditutup bembuluh darahnya</t>
  </si>
  <si>
    <t>92.39</t>
  </si>
  <si>
    <t>Stereotactic radiosurgery, not elsewhere classified</t>
  </si>
  <si>
    <t>92.41</t>
  </si>
  <si>
    <t>Intra-operative electron radiation therapy</t>
  </si>
  <si>
    <t>93.01</t>
  </si>
  <si>
    <t>Functional evaluation</t>
  </si>
  <si>
    <t>93.02</t>
  </si>
  <si>
    <t>Orthotic evaluation</t>
  </si>
  <si>
    <t>93.03</t>
  </si>
  <si>
    <t>Prosthetic evaluation</t>
  </si>
  <si>
    <t>93.04</t>
  </si>
  <si>
    <t>Manual testing of muscle function</t>
  </si>
  <si>
    <t>93.05</t>
  </si>
  <si>
    <t>Range of motion testing</t>
  </si>
  <si>
    <t>93.06</t>
  </si>
  <si>
    <t>Measurement of limb length</t>
  </si>
  <si>
    <t>93.07</t>
  </si>
  <si>
    <t>Body measurement</t>
  </si>
  <si>
    <t>93.08</t>
  </si>
  <si>
    <t>Blister-like aneurysm (IM) --&gt; stent assisted</t>
  </si>
  <si>
    <t>Electromyography</t>
  </si>
  <si>
    <t>93.09</t>
  </si>
  <si>
    <t>Other diagnostic physical therapy procedure</t>
  </si>
  <si>
    <t>93.11</t>
  </si>
  <si>
    <t>Assisting exercise</t>
  </si>
  <si>
    <t>93.12</t>
  </si>
  <si>
    <t>Other active musculoskeletal exercise</t>
  </si>
  <si>
    <t>93.13</t>
  </si>
  <si>
    <t>Mycotic aneurisma (IM) --&gt; gak diapa2in</t>
  </si>
  <si>
    <t>Resistive exercise</t>
  </si>
  <si>
    <t>93.14</t>
  </si>
  <si>
    <t>Training in joint movements</t>
  </si>
  <si>
    <t>93.15</t>
  </si>
  <si>
    <t>Mobilization of spine</t>
  </si>
  <si>
    <t>93.16</t>
  </si>
  <si>
    <t>Mobilization of other joints</t>
  </si>
  <si>
    <t>93.17</t>
  </si>
  <si>
    <t>Other passive musculoskeletal exercise</t>
  </si>
  <si>
    <t>93.18</t>
  </si>
  <si>
    <t>Breathing exercise</t>
  </si>
  <si>
    <t>93.19</t>
  </si>
  <si>
    <t>Exercise, not elsewhere classified</t>
  </si>
  <si>
    <t>93.21</t>
  </si>
  <si>
    <t>Manual and mechanical traction</t>
  </si>
  <si>
    <t>93.22</t>
  </si>
  <si>
    <t>Ambulation and gait training</t>
  </si>
  <si>
    <t>93.23</t>
  </si>
  <si>
    <t>Fitting of orthotic device</t>
  </si>
  <si>
    <t>93.24</t>
  </si>
  <si>
    <t>Training in use of prosthetic or orthotic device</t>
  </si>
  <si>
    <t>93.25</t>
  </si>
  <si>
    <t>Forced extension of limb</t>
  </si>
  <si>
    <t>93.26</t>
  </si>
  <si>
    <t>Manual rupture of joint adhesions</t>
  </si>
  <si>
    <t>93.27</t>
  </si>
  <si>
    <t>Stretching of muscle or tendon</t>
  </si>
  <si>
    <t>93.28</t>
  </si>
  <si>
    <t>Stretching of fascia</t>
  </si>
  <si>
    <t>93.29</t>
  </si>
  <si>
    <t>Other forcible correction of musculoskeletal deformity</t>
  </si>
  <si>
    <t>93.31</t>
  </si>
  <si>
    <t>Assisted exercise in pool</t>
  </si>
  <si>
    <t>93.32</t>
  </si>
  <si>
    <t>Whirlpool treatment</t>
  </si>
  <si>
    <t>93.33</t>
  </si>
  <si>
    <t>Other hydrotherapy</t>
  </si>
  <si>
    <t>93.34</t>
  </si>
  <si>
    <t>Diathermy</t>
  </si>
  <si>
    <t>93.35</t>
  </si>
  <si>
    <t>Other heat therapy</t>
  </si>
  <si>
    <t>Giant arteriovenous malformation (AVM) (size &gt; 1 cm or requires more than two clips) (IM) --&gt; embolisasi komplex</t>
  </si>
  <si>
    <t>93.36</t>
  </si>
  <si>
    <t>Cardiac retraining</t>
  </si>
  <si>
    <t>93.37</t>
  </si>
  <si>
    <t>Prenatal training</t>
  </si>
  <si>
    <t>93.38</t>
  </si>
  <si>
    <t>Combined physical therapy without mention of the components</t>
  </si>
  <si>
    <t>93.39</t>
  </si>
  <si>
    <t>Other physical therapy</t>
  </si>
  <si>
    <t>93.41</t>
  </si>
  <si>
    <t>Spinal traction using skull device</t>
  </si>
  <si>
    <t>93.42</t>
  </si>
  <si>
    <t>Other spinal traction</t>
  </si>
  <si>
    <t>93.43</t>
  </si>
  <si>
    <t>Intermittent skeletal traction</t>
  </si>
  <si>
    <t>93.44</t>
  </si>
  <si>
    <t>Other skeletal traction</t>
  </si>
  <si>
    <t>93.45</t>
  </si>
  <si>
    <t>Thomas' splint traction</t>
  </si>
  <si>
    <t>93.46</t>
  </si>
  <si>
    <t>Other skin traction of limbs</t>
  </si>
  <si>
    <t>93.51</t>
  </si>
  <si>
    <t>Application of plaster jacket</t>
  </si>
  <si>
    <t>93.52</t>
  </si>
  <si>
    <t>Application of neck support</t>
  </si>
  <si>
    <t>93.53</t>
  </si>
  <si>
    <t>Application of other cast</t>
  </si>
  <si>
    <t>93.54</t>
  </si>
  <si>
    <t>Application of splint</t>
  </si>
  <si>
    <t>93.55</t>
  </si>
  <si>
    <t>Dental wiring</t>
  </si>
  <si>
    <t>93.56</t>
  </si>
  <si>
    <t>Application of pressure dressing</t>
  </si>
  <si>
    <t>93.57</t>
  </si>
  <si>
    <t>Application of other wound dressing</t>
  </si>
  <si>
    <t>93.58</t>
  </si>
  <si>
    <t>Application of pressure trousers</t>
  </si>
  <si>
    <t>93.59</t>
  </si>
  <si>
    <t>Other immobilization, pressure, and attention to wound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</si>
  <si>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</si>
  <si>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</si>
  <si>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</si>
  <si>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</si>
  <si>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93.63</t>
  </si>
  <si>
    <t>Osteopathic manipulative treatment using low- velocity, high-amplitude forces</t>
  </si>
  <si>
    <t>93.64</t>
  </si>
  <si>
    <t>Osteopathic manipulative treatment using isotonic, isometric forces</t>
  </si>
  <si>
    <t>93.65</t>
  </si>
  <si>
    <t>Osteopathic manipulative treatment using indirect forces</t>
  </si>
  <si>
    <t>93.66</t>
  </si>
  <si>
    <t>Osteopathic manipulative treatment to move tissue fluids</t>
  </si>
  <si>
    <t>93.67</t>
  </si>
  <si>
    <t>Other specified osteopathic manipulative treatment</t>
  </si>
  <si>
    <t>93.71</t>
  </si>
  <si>
    <t>Dyslexia training</t>
  </si>
  <si>
    <t>93.72</t>
  </si>
  <si>
    <t>Dysphasia training</t>
  </si>
  <si>
    <t>93.73</t>
  </si>
  <si>
    <t>Esophageal speech training</t>
  </si>
  <si>
    <t>93.74</t>
  </si>
  <si>
    <t>Speech defect training</t>
  </si>
  <si>
    <t>93.75</t>
  </si>
  <si>
    <t>Other speech training and therapy</t>
  </si>
  <si>
    <t>93.76</t>
  </si>
  <si>
    <t>Training in use of lead dog for the blind</t>
  </si>
  <si>
    <t>93.77</t>
  </si>
  <si>
    <t>Training in braille or moon</t>
  </si>
  <si>
    <t>93.78</t>
  </si>
  <si>
    <t>Other rehabilitation for the blind</t>
  </si>
  <si>
    <t>93.81</t>
  </si>
  <si>
    <t>Recreation therapy</t>
  </si>
  <si>
    <t>93.82</t>
  </si>
  <si>
    <t>Educational therapy</t>
  </si>
  <si>
    <t>93.83</t>
  </si>
  <si>
    <t>Occupational therapy</t>
  </si>
  <si>
    <t>93.84</t>
  </si>
  <si>
    <t>Music therapy</t>
  </si>
  <si>
    <t>93.85</t>
  </si>
  <si>
    <t>Vocational rehabilitation</t>
  </si>
  <si>
    <t>93.89</t>
  </si>
  <si>
    <t>Rehabilitation, not elsewhere classified</t>
  </si>
  <si>
    <t>93.9</t>
  </si>
  <si>
    <t>Respiratory therapy</t>
  </si>
  <si>
    <t>93.90</t>
  </si>
  <si>
    <t>Non-invasive mechanical ventilation</t>
  </si>
  <si>
    <t>93.91</t>
  </si>
  <si>
    <t>Intermittent positive pressure breathing [IPPB]</t>
  </si>
  <si>
    <t>93.93</t>
  </si>
  <si>
    <t>Nonmechanical methods of resuscitation</t>
  </si>
  <si>
    <t>93.94</t>
  </si>
  <si>
    <t>Respiratory medication administered by nebulizer</t>
  </si>
  <si>
    <t>93.95</t>
  </si>
  <si>
    <t>Hyperbaric oxygenation</t>
  </si>
  <si>
    <t>93.96</t>
  </si>
  <si>
    <t>Other oxygen enrichment</t>
  </si>
  <si>
    <t>93.960</t>
  </si>
  <si>
    <t>High flow nasal canule oxygenation (IM)</t>
  </si>
  <si>
    <t>93.97</t>
  </si>
  <si>
    <t>Decompression chamber</t>
  </si>
  <si>
    <t>93.98</t>
  </si>
  <si>
    <t>Other control of atmospheric pressure and composition</t>
  </si>
  <si>
    <t>93.99</t>
  </si>
  <si>
    <t>Other respiratory procedures</t>
  </si>
  <si>
    <t>94.01</t>
  </si>
  <si>
    <t>Administration of intelligence test</t>
  </si>
  <si>
    <t>94.02</t>
  </si>
  <si>
    <t>Administration of psychologic test</t>
  </si>
  <si>
    <t>94.03</t>
  </si>
  <si>
    <t>Character analysis</t>
  </si>
  <si>
    <t>94.08</t>
  </si>
  <si>
    <t>Other psychologic evaluation and testing</t>
  </si>
  <si>
    <t>94.09</t>
  </si>
  <si>
    <t>Psychologic mental status determination, not otherwise specified</t>
  </si>
  <si>
    <t>94.11</t>
  </si>
  <si>
    <t>Psychiatric mental status determination</t>
  </si>
  <si>
    <t>94.12</t>
  </si>
  <si>
    <t>Routine psychiatric visit, not otherwise specified</t>
  </si>
  <si>
    <t>94.13</t>
  </si>
  <si>
    <t>Psychiatric commitment evaluation</t>
  </si>
  <si>
    <t>94.19</t>
  </si>
  <si>
    <t>Other psychiatric interview and evaluation</t>
  </si>
  <si>
    <t>94.21</t>
  </si>
  <si>
    <t>Narcoanalysis</t>
  </si>
  <si>
    <t>94.22</t>
  </si>
  <si>
    <t>Lithium therapy</t>
  </si>
  <si>
    <t>94.23</t>
  </si>
  <si>
    <t>Neuroleptic therapy</t>
  </si>
  <si>
    <t>94.24</t>
  </si>
  <si>
    <t>Chemical shock therapy</t>
  </si>
  <si>
    <t>94.25</t>
  </si>
  <si>
    <t>Other psychiatric drug therapy</t>
  </si>
  <si>
    <t>94.26</t>
  </si>
  <si>
    <t>Subconvulsive electroshock therapy</t>
  </si>
  <si>
    <t>94.27</t>
  </si>
  <si>
    <t>Other electroshock therapy</t>
  </si>
  <si>
    <t>94.29</t>
  </si>
  <si>
    <t>Other psychiatric somatotherapy</t>
  </si>
  <si>
    <t>94.31</t>
  </si>
  <si>
    <t>Psychoanalysis</t>
  </si>
  <si>
    <t>94.32</t>
  </si>
  <si>
    <t>Hypnotherapy</t>
  </si>
  <si>
    <t>94.33</t>
  </si>
  <si>
    <t>Behavior therapy</t>
  </si>
  <si>
    <t>94.34</t>
  </si>
  <si>
    <t>Individual therapy for psychosexual dysfunction</t>
  </si>
  <si>
    <t>94.35</t>
  </si>
  <si>
    <t>Crisis intervention</t>
  </si>
  <si>
    <t>94.36</t>
  </si>
  <si>
    <t>Play psychotherapy</t>
  </si>
  <si>
    <t>94.37</t>
  </si>
  <si>
    <t>Exploratory verbal psychotherapy</t>
  </si>
  <si>
    <t>94.38</t>
  </si>
  <si>
    <t>Supportive verbal psychotherapy</t>
  </si>
  <si>
    <t>94.39</t>
  </si>
  <si>
    <t>Other individual psychotherapy</t>
  </si>
  <si>
    <t>94.41</t>
  </si>
  <si>
    <t>Group therapy for psychosexual dysfunction</t>
  </si>
  <si>
    <t>94.42</t>
  </si>
  <si>
    <t>Family therapy</t>
  </si>
  <si>
    <t>94.43</t>
  </si>
  <si>
    <t>Psychodrama</t>
  </si>
  <si>
    <t>94.44</t>
  </si>
  <si>
    <t>Other group therapy</t>
  </si>
  <si>
    <t>94.46</t>
  </si>
  <si>
    <t>Alcoholism counseling</t>
  </si>
  <si>
    <t>94.49</t>
  </si>
  <si>
    <t>Other counseling</t>
  </si>
  <si>
    <t>94.51</t>
  </si>
  <si>
    <t>Referral for psychotherapy</t>
  </si>
  <si>
    <t>94.52</t>
  </si>
  <si>
    <t>Referral for psychiatric aftercare</t>
  </si>
  <si>
    <t>94.59</t>
  </si>
  <si>
    <t>Referral for other psychologic rehabilitation</t>
  </si>
  <si>
    <t>94.61</t>
  </si>
  <si>
    <t>Alcohol rehabilitation</t>
  </si>
  <si>
    <t>94.63</t>
  </si>
  <si>
    <t>Alcohol rehabilitation and detoxification</t>
  </si>
  <si>
    <t>94.64</t>
  </si>
  <si>
    <t>Drug rehabilitation</t>
  </si>
  <si>
    <t>94.65</t>
  </si>
  <si>
    <t>Drug detoxification</t>
  </si>
  <si>
    <t>94.66</t>
  </si>
  <si>
    <t>Drug rehabilitation and detoxification</t>
  </si>
  <si>
    <t>94.67</t>
  </si>
  <si>
    <t>Combined alcohol and drug rehabilitation</t>
  </si>
  <si>
    <t>94.68</t>
  </si>
  <si>
    <t>Combined alcohol and drug detoxification</t>
  </si>
  <si>
    <t>94.69</t>
  </si>
  <si>
    <t>Combined alcohol and drug rehabilitation and detoxification</t>
  </si>
  <si>
    <t>95.01</t>
  </si>
  <si>
    <t>Limited eye examination</t>
  </si>
  <si>
    <t>95.02</t>
  </si>
  <si>
    <t>Comprehensive eye examination</t>
  </si>
  <si>
    <t>95.03</t>
  </si>
  <si>
    <t>Extended ophthalmologic work-up</t>
  </si>
  <si>
    <t>95.04</t>
  </si>
  <si>
    <t>Eye examination under anesthesia</t>
  </si>
  <si>
    <t>95.05</t>
  </si>
  <si>
    <t>Visual field study</t>
  </si>
  <si>
    <t>95.06</t>
  </si>
  <si>
    <t>Color vision study</t>
  </si>
  <si>
    <t>95.07</t>
  </si>
  <si>
    <t>Dark adaptation study</t>
  </si>
  <si>
    <t>95.09</t>
  </si>
  <si>
    <t>Eye examination, not otherwise specified</t>
  </si>
  <si>
    <t>95.11</t>
  </si>
  <si>
    <t>Fundus photography</t>
  </si>
  <si>
    <t>95.12</t>
  </si>
  <si>
    <t>Fluorescein angiography or angioscopy of eye</t>
  </si>
  <si>
    <t>95.13</t>
  </si>
  <si>
    <t>Ultrasound study of eye</t>
  </si>
  <si>
    <t>95.14</t>
  </si>
  <si>
    <t>X-ray study of eye</t>
  </si>
  <si>
    <t>95.15</t>
  </si>
  <si>
    <t>Ocular motility study</t>
  </si>
  <si>
    <t>95.16</t>
  </si>
  <si>
    <t>P32 and other tracer studies of eye</t>
  </si>
  <si>
    <t>95.21</t>
  </si>
  <si>
    <t>Electroretinogram [ERG]</t>
  </si>
  <si>
    <t>95.22</t>
  </si>
  <si>
    <t>Electro-oculogram [EOG]</t>
  </si>
  <si>
    <t>95.23</t>
  </si>
  <si>
    <t>95.24</t>
  </si>
  <si>
    <t>Electronystagmogram [ENG]</t>
  </si>
  <si>
    <t>95.25</t>
  </si>
  <si>
    <t>95.26</t>
  </si>
  <si>
    <t>Tonography, provocative tests, and other glaucoma testing</t>
  </si>
  <si>
    <t>95.31</t>
  </si>
  <si>
    <t>Fitting and dispensing of spectacles</t>
  </si>
  <si>
    <t>95.32</t>
  </si>
  <si>
    <t>Prescription, fitting, and dispensing of contact lens</t>
  </si>
  <si>
    <t>95.34</t>
  </si>
  <si>
    <t>Ocular prosthetics</t>
  </si>
  <si>
    <t>95.35</t>
  </si>
  <si>
    <t>Orthoptic training</t>
  </si>
  <si>
    <t>95.36</t>
  </si>
  <si>
    <t>Ophthalmologic counseling and instruction</t>
  </si>
  <si>
    <t>95.41</t>
  </si>
  <si>
    <t>95.42</t>
  </si>
  <si>
    <t>Clinical test of hearing</t>
  </si>
  <si>
    <t>95.43</t>
  </si>
  <si>
    <t>Audiological evaluation</t>
  </si>
  <si>
    <t>95.44</t>
  </si>
  <si>
    <t>Clinical vestibular function tests</t>
  </si>
  <si>
    <t>95.45</t>
  </si>
  <si>
    <t>Rotation tests</t>
  </si>
  <si>
    <t>95.46</t>
  </si>
  <si>
    <t>Other auditory and vestibular function tests</t>
  </si>
  <si>
    <t>95.47</t>
  </si>
  <si>
    <t>Hearing examination, not otherwise specified</t>
  </si>
  <si>
    <t>95.48</t>
  </si>
  <si>
    <t>Fitting of hearing aid</t>
  </si>
  <si>
    <t>95.49</t>
  </si>
  <si>
    <t>Other nonoperative procedures related to hearing</t>
  </si>
  <si>
    <t>96.01</t>
  </si>
  <si>
    <t>Insertion of nasopharyngeal airway</t>
  </si>
  <si>
    <t>96.02</t>
  </si>
  <si>
    <t>Insertion of oropharyngeal airway</t>
  </si>
  <si>
    <t>96.03</t>
  </si>
  <si>
    <t>Insertion of esophageal obturator airway</t>
  </si>
  <si>
    <t>96.04</t>
  </si>
  <si>
    <t>Insertion of endotracheal tube</t>
  </si>
  <si>
    <t>96.05</t>
  </si>
  <si>
    <t>Other intubation of respiratory tract</t>
  </si>
  <si>
    <t>96.06</t>
  </si>
  <si>
    <t>Insertion of Sengstaken tube</t>
  </si>
  <si>
    <t>96.07</t>
  </si>
  <si>
    <t>Insertion of other (naso-)gastric tube</t>
  </si>
  <si>
    <t>96.08</t>
  </si>
  <si>
    <t>Insertion of (naso-)intestinal tube</t>
  </si>
  <si>
    <t>96.09</t>
  </si>
  <si>
    <t>Insertion of rectal tube</t>
  </si>
  <si>
    <t>96.11</t>
  </si>
  <si>
    <t>Packing of external auditory canal</t>
  </si>
  <si>
    <t>96.14</t>
  </si>
  <si>
    <t>Vaginal packing</t>
  </si>
  <si>
    <t>96.15</t>
  </si>
  <si>
    <t>Insertion of vaginal mold</t>
  </si>
  <si>
    <t>96.16</t>
  </si>
  <si>
    <t>Other vaginal dilation</t>
  </si>
  <si>
    <t>96.17</t>
  </si>
  <si>
    <t>Insertion of vaginal diaphragm</t>
  </si>
  <si>
    <t>96.18</t>
  </si>
  <si>
    <t>Insertion of other vaginal pessary</t>
  </si>
  <si>
    <t>96.19</t>
  </si>
  <si>
    <t>Rectal packing</t>
  </si>
  <si>
    <t>96.21</t>
  </si>
  <si>
    <t>Dilation of frontonasal duct</t>
  </si>
  <si>
    <t>96.22</t>
  </si>
  <si>
    <t>Dilation of rectum</t>
  </si>
  <si>
    <t>96.23</t>
  </si>
  <si>
    <t>Dilation of anal sphincter</t>
  </si>
  <si>
    <t>96.24</t>
  </si>
  <si>
    <t>Dilation and manipulation of enterostomy stoma</t>
  </si>
  <si>
    <t>96.25</t>
  </si>
  <si>
    <t>Therapeutic distention of bladder</t>
  </si>
  <si>
    <t>96.26</t>
  </si>
  <si>
    <t>Manual reduction of rectal prolapse</t>
  </si>
  <si>
    <t>96.27</t>
  </si>
  <si>
    <t>Manual reduction of hernia</t>
  </si>
  <si>
    <t>96.28</t>
  </si>
  <si>
    <t>Manual reduction of enterostomy prolapse</t>
  </si>
  <si>
    <t>96.29</t>
  </si>
  <si>
    <t>Reduction of intussusception of alimentary tract</t>
  </si>
  <si>
    <t>96.31</t>
  </si>
  <si>
    <t>Gastric cooling</t>
  </si>
  <si>
    <t>96.32</t>
  </si>
  <si>
    <t>Gastric freezing</t>
  </si>
  <si>
    <t>96.33</t>
  </si>
  <si>
    <t>Gastric lavage</t>
  </si>
  <si>
    <t>96.34</t>
  </si>
  <si>
    <t>Other irrigation of (naso-)gastric tube</t>
  </si>
  <si>
    <t>96.35</t>
  </si>
  <si>
    <t>Gastric gavage</t>
  </si>
  <si>
    <t>96.36</t>
  </si>
  <si>
    <t>Irrigation of gastrostomy or enterostomy</t>
  </si>
  <si>
    <t>96.37</t>
  </si>
  <si>
    <t>Proctoclysis</t>
  </si>
  <si>
    <t>96.38</t>
  </si>
  <si>
    <t>Removal of impacted feces</t>
  </si>
  <si>
    <t>96.39</t>
  </si>
  <si>
    <t>Other transanal enema</t>
  </si>
  <si>
    <t>96.41</t>
  </si>
  <si>
    <t>Irrigation of cholecystostomy and other biliary tube</t>
  </si>
  <si>
    <t>96.42</t>
  </si>
  <si>
    <t>Irrigation of pancreatic tube</t>
  </si>
  <si>
    <t>96.43</t>
  </si>
  <si>
    <t>Digestive tract instillation, except gastric gavage</t>
  </si>
  <si>
    <t>96.44</t>
  </si>
  <si>
    <t>Vaginal douche</t>
  </si>
  <si>
    <t>96.45</t>
  </si>
  <si>
    <t>Irrigation of nephrostomy and pyelostomy</t>
  </si>
  <si>
    <t>96.46</t>
  </si>
  <si>
    <t>Irrigation of ureterostomy and ureteral catheter</t>
  </si>
  <si>
    <t>96.47</t>
  </si>
  <si>
    <t>Irrigation of cystostomy</t>
  </si>
  <si>
    <t>96.48</t>
  </si>
  <si>
    <t>Irrigation of other indwelling urinary catheter</t>
  </si>
  <si>
    <t>96.49</t>
  </si>
  <si>
    <t>Other genitourinary instillation</t>
  </si>
  <si>
    <t>96.51</t>
  </si>
  <si>
    <t>Irrigation of eye</t>
  </si>
  <si>
    <t>96.52</t>
  </si>
  <si>
    <t>Irrigation of ear</t>
  </si>
  <si>
    <t>96.53</t>
  </si>
  <si>
    <t>Irrigation of nasal passages</t>
  </si>
  <si>
    <t>96.54</t>
  </si>
  <si>
    <t>Dental scaling, polishing, and debridement</t>
  </si>
  <si>
    <t>96.55</t>
  </si>
  <si>
    <t>Tracheostomy toilette</t>
  </si>
  <si>
    <t>96.56</t>
  </si>
  <si>
    <t>Other lavage of bronchus and trachea</t>
  </si>
  <si>
    <t>96.57</t>
  </si>
  <si>
    <t>Irrigation of vascular catheter</t>
  </si>
  <si>
    <t>96.58</t>
  </si>
  <si>
    <t>Irrigation of wound catheter</t>
  </si>
  <si>
    <t>96.59</t>
  </si>
  <si>
    <t>Other irrigation of wound</t>
  </si>
  <si>
    <t>96.6</t>
  </si>
  <si>
    <t>Enteral infusion of concentrated nutritional substances</t>
  </si>
  <si>
    <t>96.7</t>
  </si>
  <si>
    <t>Other continuous invasive mechanical ventilation</t>
  </si>
  <si>
    <t>96.70</t>
  </si>
  <si>
    <t>Continuous invasive mechanical ventilation of unspecified duration</t>
  </si>
  <si>
    <t>96.71</t>
  </si>
  <si>
    <t>Continuous invasive mechanical ventilation for less than 96 consecutive hours</t>
  </si>
  <si>
    <t>96.72</t>
  </si>
  <si>
    <t>Continuous invasive mechanical ventilation for 96 consecutive hours or more</t>
  </si>
  <si>
    <t>97.01</t>
  </si>
  <si>
    <t>Replacement of (naso-)gastric or esophagostomy tube</t>
  </si>
  <si>
    <t>97.02</t>
  </si>
  <si>
    <t>Replacement of gastrostomy tube</t>
  </si>
  <si>
    <t>97.03</t>
  </si>
  <si>
    <t>Replacement of tube or enterostomy device of small intestine</t>
  </si>
  <si>
    <t>97.04</t>
  </si>
  <si>
    <t>Replacement of tube or enterostomy device of large intestine</t>
  </si>
  <si>
    <t>97.05</t>
  </si>
  <si>
    <t>Replacement of stent (tube) in biliary or pancreatic duct</t>
  </si>
  <si>
    <t>97.11</t>
  </si>
  <si>
    <t>Replacement of cast on upper limb</t>
  </si>
  <si>
    <t>97.12</t>
  </si>
  <si>
    <t>Replacement of cast on lower limb</t>
  </si>
  <si>
    <t>97.13</t>
  </si>
  <si>
    <t>Replacement of other cast</t>
  </si>
  <si>
    <t>97.14</t>
  </si>
  <si>
    <t>Replacement of other device for musculoskeletal immobilization</t>
  </si>
  <si>
    <t>97.15</t>
  </si>
  <si>
    <t>Replacement of wound catheter</t>
  </si>
  <si>
    <t>97.16</t>
  </si>
  <si>
    <t>Replacement of wound packing or drain</t>
  </si>
  <si>
    <t>97.21</t>
  </si>
  <si>
    <t>Replacement of nasal packing</t>
  </si>
  <si>
    <t>97.22</t>
  </si>
  <si>
    <t>Replacement of dental packing</t>
  </si>
  <si>
    <t>97.23</t>
  </si>
  <si>
    <t>Replacement of tracheostomy tube</t>
  </si>
  <si>
    <t>97.24</t>
  </si>
  <si>
    <t>Replacement and refitting of vaginal diaphragm</t>
  </si>
  <si>
    <t>97.25</t>
  </si>
  <si>
    <t>Replacement of other vaginal pessary</t>
  </si>
  <si>
    <t>97.26</t>
  </si>
  <si>
    <t>Replacement of vaginal or vulvar packing or drain</t>
  </si>
  <si>
    <t>97.29</t>
  </si>
  <si>
    <t>Other nonoperative replacements</t>
  </si>
  <si>
    <t>97.31</t>
  </si>
  <si>
    <t>Removal of eye prosthesis</t>
  </si>
  <si>
    <t>97.32</t>
  </si>
  <si>
    <t>Removal of nasal packing</t>
  </si>
  <si>
    <t>97.33</t>
  </si>
  <si>
    <t>Removal of dental wiring</t>
  </si>
  <si>
    <t>97.34</t>
  </si>
  <si>
    <t>Removal of dental packing</t>
  </si>
  <si>
    <t>97.35</t>
  </si>
  <si>
    <t>Removal of dental prosthesis</t>
  </si>
  <si>
    <t>97.36</t>
  </si>
  <si>
    <t>Removal of other external mandibular fixation device</t>
  </si>
  <si>
    <t>97.37</t>
  </si>
  <si>
    <t>Removal of tracheostomy tube</t>
  </si>
  <si>
    <t>97.38</t>
  </si>
  <si>
    <t>Removal of sutures from head and neck</t>
  </si>
  <si>
    <t>97.39</t>
  </si>
  <si>
    <t>Removal of other therapeutic device from head and neck</t>
  </si>
  <si>
    <t>97.41</t>
  </si>
  <si>
    <t>Removal of thoracotomy tube or pleural cavity drain</t>
  </si>
  <si>
    <t>97.42</t>
  </si>
  <si>
    <t>Removal of mediastinal drain</t>
  </si>
  <si>
    <t>97.43</t>
  </si>
  <si>
    <t>Removal of sutures from thorax</t>
  </si>
  <si>
    <t>97.44</t>
  </si>
  <si>
    <t>Nonoperative removal of heart assist system</t>
  </si>
  <si>
    <t>97.49</t>
  </si>
  <si>
    <t>Removal of other device from thorax</t>
  </si>
  <si>
    <t>97.51</t>
  </si>
  <si>
    <t>Removal of gastrostomy tube</t>
  </si>
  <si>
    <t>97.52</t>
  </si>
  <si>
    <t>Removal of tube from small intestine</t>
  </si>
  <si>
    <t>97.53</t>
  </si>
  <si>
    <t>Removal of tube from large intestine or appendix</t>
  </si>
  <si>
    <t>97.54</t>
  </si>
  <si>
    <t>Removal of cholecystostomy tube</t>
  </si>
  <si>
    <t>97.55</t>
  </si>
  <si>
    <t>Removal of t-tube, other bile duct tube, or liver tube</t>
  </si>
  <si>
    <t>97.56</t>
  </si>
  <si>
    <t>Removal of pancreatic tube or drain</t>
  </si>
  <si>
    <t>97.59</t>
  </si>
  <si>
    <t>Removal of other device from digestive system</t>
  </si>
  <si>
    <t>97.61</t>
  </si>
  <si>
    <t>Removal of pyelostomy and nephrostomy tube</t>
  </si>
  <si>
    <t>97.62</t>
  </si>
  <si>
    <t>Removal of ureterostomy tube and ureteral catheter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</si>
  <si>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</si>
  <si>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</si>
  <si>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</si>
  <si>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</si>
  <si>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</si>
  <si>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</si>
  <si>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97.69</t>
  </si>
  <si>
    <t>Removal of other device from urinary system</t>
  </si>
  <si>
    <t>97.71</t>
  </si>
  <si>
    <t>Removal of intrauterine contraceptive device</t>
  </si>
  <si>
    <t>97.72</t>
  </si>
  <si>
    <t>Removal of intrauterine pack</t>
  </si>
  <si>
    <t>97.73</t>
  </si>
  <si>
    <t>Removal of vaginal diaphragm</t>
  </si>
  <si>
    <t>97.74</t>
  </si>
  <si>
    <t>Removal of other vaginal pessary</t>
  </si>
  <si>
    <t>97.75</t>
  </si>
  <si>
    <t>Removal of vaginal or vulvar packing</t>
  </si>
  <si>
    <t>97.79</t>
  </si>
  <si>
    <t>Removal of other device from genital tract</t>
  </si>
  <si>
    <t>97.81</t>
  </si>
  <si>
    <t>Removal of retroperitoneal drainage device</t>
  </si>
  <si>
    <t>97.82</t>
  </si>
  <si>
    <t>Removal of peritoneal drainage device</t>
  </si>
  <si>
    <t>97.83</t>
  </si>
  <si>
    <t>Removal of abdominal wall sutures</t>
  </si>
  <si>
    <t>97.84</t>
  </si>
  <si>
    <t>Removal of sutures from trunk, not elsewhere classified</t>
  </si>
  <si>
    <t>97.85</t>
  </si>
  <si>
    <t>Removal of packing from trunk, not elsewhere classified</t>
  </si>
  <si>
    <t>97.86</t>
  </si>
  <si>
    <t>Removal of other device from abdomen</t>
  </si>
  <si>
    <t>97.87</t>
  </si>
  <si>
    <t>Removal of other device from trunk</t>
  </si>
  <si>
    <t>97.88</t>
  </si>
  <si>
    <t>Removal of external immobilization device</t>
  </si>
  <si>
    <t>97.89</t>
  </si>
  <si>
    <t>Removal of other therapeutic device</t>
  </si>
  <si>
    <t>98.01</t>
  </si>
  <si>
    <t>Removal of intraluminal foreign body from mouth without incision</t>
  </si>
  <si>
    <t>98.02</t>
  </si>
  <si>
    <t>Removal of intraluminal foreign body from esophagus without incision</t>
  </si>
  <si>
    <t>98.03</t>
  </si>
  <si>
    <t>Removal of intraluminal foreign body from stomach and small intestine without incision</t>
  </si>
  <si>
    <t>98.04</t>
  </si>
  <si>
    <t>Removal of intraluminal foreign body from large intestine without incision</t>
  </si>
  <si>
    <t>98.05</t>
  </si>
  <si>
    <t>Removal of intraluminal foreign body from rectum and anus without incision</t>
  </si>
  <si>
    <t>98.11</t>
  </si>
  <si>
    <t>Removal of intraluminal foreign body from ear without incision</t>
  </si>
  <si>
    <t>98.12</t>
  </si>
  <si>
    <t>Removal of intraluminal foreign body from nose without incision</t>
  </si>
  <si>
    <t>98.13</t>
  </si>
  <si>
    <t>Removal of intraluminal foreign body from pharynx without incision</t>
  </si>
  <si>
    <t>98.14</t>
  </si>
  <si>
    <t>Removal of intraluminal foreign body from larynx without incision</t>
  </si>
  <si>
    <t>98.15</t>
  </si>
  <si>
    <t>Removal of intraluminal foreign body from trachea and bronchus without incision</t>
  </si>
  <si>
    <t>98.16</t>
  </si>
  <si>
    <t>Removal of intraluminal foreign body from uterus without incision</t>
  </si>
  <si>
    <t>98.17</t>
  </si>
  <si>
    <t>Removal of intraluminal foreign body from vagina without incision</t>
  </si>
  <si>
    <t>98.18</t>
  </si>
  <si>
    <t>Removal of intraluminal foreign body from artificial stoma without incision</t>
  </si>
  <si>
    <t>98.19</t>
  </si>
  <si>
    <t>Removal of intraluminal foreign body from urethra without incision</t>
  </si>
  <si>
    <t>98.2</t>
  </si>
  <si>
    <t>Removal of other foreign body without incision</t>
  </si>
  <si>
    <t>98.20</t>
  </si>
  <si>
    <t>Removal of foreign body, not otherwise specified</t>
  </si>
  <si>
    <t>98.21</t>
  </si>
  <si>
    <t>Removal of superficial foreign body from eye without incision</t>
  </si>
  <si>
    <t>98.22</t>
  </si>
  <si>
    <t>Removal of other foreign body without incision from head and neck</t>
  </si>
  <si>
    <t>98.23</t>
  </si>
  <si>
    <t>Removal of foreign body from vulva without incision</t>
  </si>
  <si>
    <t>98.24</t>
  </si>
  <si>
    <t>Removal of foreign body from scrotum or penis without incision</t>
  </si>
  <si>
    <t>98.25</t>
  </si>
  <si>
    <t>Removal of other foreign body without incision from trunk except scrotum, penis, or vulva</t>
  </si>
  <si>
    <t>98.26</t>
  </si>
  <si>
    <t>Removal of foreign body from hand without incision</t>
  </si>
  <si>
    <t>98.27</t>
  </si>
  <si>
    <t>Removal of foreign body without incision from upper limb, except hand</t>
  </si>
  <si>
    <t>98.28</t>
  </si>
  <si>
    <t>Removal of foreign body from foot without incision</t>
  </si>
  <si>
    <t>98.29</t>
  </si>
  <si>
    <t>Removal of foreign body without incision from lower limb, except foot</t>
  </si>
  <si>
    <t>98.51</t>
  </si>
  <si>
    <t>Extracorporeal shockwave lithotripsy [ESWL] of the kidney, ureter and/or bladder</t>
  </si>
  <si>
    <t>98.52</t>
  </si>
  <si>
    <t>Extracorporeal shockwave lithotripsy [ESWL] of the gallbladder and/or bile duct</t>
  </si>
  <si>
    <t>98.59</t>
  </si>
  <si>
    <t>Extracorporeal shockwave lithotripsy of other sites</t>
  </si>
  <si>
    <t>99</t>
  </si>
  <si>
    <t>Other nonoperative procedures</t>
  </si>
  <si>
    <t>99.00</t>
  </si>
  <si>
    <t>Perioperative autologous transfusion of whole blood or blood components</t>
  </si>
  <si>
    <t>99.01</t>
  </si>
  <si>
    <t>Exchange transfusion</t>
  </si>
  <si>
    <t>99.02</t>
  </si>
  <si>
    <t>Transfusion of previously collected autologous blood</t>
  </si>
  <si>
    <t>99.03</t>
  </si>
  <si>
    <t>Other transfusion of whole blood</t>
  </si>
  <si>
    <t>99.04</t>
  </si>
  <si>
    <t>Transfusion of packed cells</t>
  </si>
  <si>
    <t>99.05</t>
  </si>
  <si>
    <t>Transfusion of platelets</t>
  </si>
  <si>
    <t>99.06</t>
  </si>
  <si>
    <t>Transfusion of coagulation factors</t>
  </si>
  <si>
    <t>99.07</t>
  </si>
  <si>
    <t>Transfusion of other serum</t>
  </si>
  <si>
    <t>99.08</t>
  </si>
  <si>
    <t>Transfusion of blood expander</t>
  </si>
  <si>
    <t>99.09</t>
  </si>
  <si>
    <t>Transfusion of other substance</t>
  </si>
  <si>
    <t>99.1</t>
  </si>
  <si>
    <t>Injection or infusion of therapeutic or prophylactic substance</t>
  </si>
  <si>
    <t>99.11</t>
  </si>
  <si>
    <t>Injection of Rh immune globulin</t>
  </si>
  <si>
    <t>99.12</t>
  </si>
  <si>
    <t>Immunization for allergy</t>
  </si>
  <si>
    <t>99.13</t>
  </si>
  <si>
    <t>Immunization for autoimmune disease</t>
  </si>
  <si>
    <t>99.14</t>
  </si>
  <si>
    <t>Injection or infusion of immunoglobulin</t>
  </si>
  <si>
    <t>99.15</t>
  </si>
  <si>
    <t>Parenteral infusion of concentrated nutritional substances</t>
  </si>
  <si>
    <t>99.16</t>
  </si>
  <si>
    <t>Injection of antidote</t>
  </si>
  <si>
    <t>99.17</t>
  </si>
  <si>
    <t>Injection of insulin</t>
  </si>
  <si>
    <t>99.18</t>
  </si>
  <si>
    <t>Injection or infusion of electrolytes</t>
  </si>
  <si>
    <t>99.19</t>
  </si>
  <si>
    <t>Injection of anticoagulant</t>
  </si>
  <si>
    <t>99.2</t>
  </si>
  <si>
    <t>Injection or infusion of other therapeutic or prophylactic substance</t>
  </si>
  <si>
    <t>99.20</t>
  </si>
  <si>
    <t>Injection or infusion of platelet inhibitor</t>
  </si>
  <si>
    <t>99.21</t>
  </si>
  <si>
    <t>Injection of antibiotic</t>
  </si>
  <si>
    <t>99.22</t>
  </si>
  <si>
    <t>Injection of other anti-infective</t>
  </si>
  <si>
    <t>99.23</t>
  </si>
  <si>
    <t>Injection of steroid</t>
  </si>
  <si>
    <t>99.24</t>
  </si>
  <si>
    <t>Injection of other hormone</t>
  </si>
  <si>
    <t>99.25</t>
  </si>
  <si>
    <t>Injection or infusion of cancer chemotherapeutic substance</t>
  </si>
  <si>
    <t>99.26</t>
  </si>
  <si>
    <t>Injection of tranquilizer</t>
  </si>
  <si>
    <t>99.27</t>
  </si>
  <si>
    <t>Iontophoresis</t>
  </si>
  <si>
    <t>99.28</t>
  </si>
  <si>
    <t>Injection or infusion of biological response modifier [BRM] as an antineoplastic agent</t>
  </si>
  <si>
    <t>99.29</t>
  </si>
  <si>
    <t>99.31</t>
  </si>
  <si>
    <t>Vaccination against cholera</t>
  </si>
  <si>
    <t>99.32</t>
  </si>
  <si>
    <t>Vaccination against typhoid and paratyphoid fever</t>
  </si>
  <si>
    <t>99.33</t>
  </si>
  <si>
    <t>Vaccination against tuberculosis</t>
  </si>
  <si>
    <t>99.34</t>
  </si>
  <si>
    <t>Vaccination against plague</t>
  </si>
  <si>
    <t>99.35</t>
  </si>
  <si>
    <t>Vaccination against tularemia</t>
  </si>
  <si>
    <t>99.36</t>
  </si>
  <si>
    <t>Administration of diphtheria toxoid</t>
  </si>
  <si>
    <t>99.37</t>
  </si>
  <si>
    <t>Vaccination against pertussis</t>
  </si>
  <si>
    <t>99.38</t>
  </si>
  <si>
    <t>Administration of tetanus toxoid</t>
  </si>
  <si>
    <t>99.39</t>
  </si>
  <si>
    <t>Administration of diphtheria-tetanus-pertussis, combined</t>
  </si>
  <si>
    <t>99.41</t>
  </si>
  <si>
    <t>Administration of poliomyelitis vaccine</t>
  </si>
  <si>
    <t>99.42</t>
  </si>
  <si>
    <t>Vaccination against smallpox</t>
  </si>
  <si>
    <t>99.43</t>
  </si>
  <si>
    <t>Vaccination against yellow fever</t>
  </si>
  <si>
    <t>99.44</t>
  </si>
  <si>
    <t>Vaccination against rabies</t>
  </si>
  <si>
    <t>99.45</t>
  </si>
  <si>
    <t>Vaccination against measles</t>
  </si>
  <si>
    <t>99.46</t>
  </si>
  <si>
    <t>Vaccination against mumps</t>
  </si>
  <si>
    <t>99.47</t>
  </si>
  <si>
    <t>Vaccination against rubella</t>
  </si>
  <si>
    <t>99.48</t>
  </si>
  <si>
    <t>Administration of measles-mumps-rubella vaccine</t>
  </si>
  <si>
    <t>99.51</t>
  </si>
  <si>
    <t>Prophylactic vaccination against the common cold</t>
  </si>
  <si>
    <t>99.52</t>
  </si>
  <si>
    <t>Prophylactic vaccination against influenza</t>
  </si>
  <si>
    <t>99.53</t>
  </si>
  <si>
    <t>Prophylactic vaccination against arthropod-borne viral encephalitis</t>
  </si>
  <si>
    <t>99.54</t>
  </si>
  <si>
    <t>Prophylactic vaccination against other arthropod-borne viral diseases</t>
  </si>
  <si>
    <t>99.55</t>
  </si>
  <si>
    <t>Prophylactic administration of vaccine against other diseases</t>
  </si>
  <si>
    <t>99.56</t>
  </si>
  <si>
    <t>Administration of tetanus antitoxin</t>
  </si>
  <si>
    <t>99.57</t>
  </si>
  <si>
    <t>Administration of botulism antitoxin</t>
  </si>
  <si>
    <t>99.58</t>
  </si>
  <si>
    <t>Administration of other antitoxins</t>
  </si>
  <si>
    <t>99.59</t>
  </si>
  <si>
    <t>Other vaccination and inoculation</t>
  </si>
  <si>
    <t>99.6</t>
  </si>
  <si>
    <t>Conversion of cardiac rhythm</t>
  </si>
  <si>
    <t>99.60</t>
  </si>
  <si>
    <t>Cardiopulmonary resuscitation, not otherwise specified</t>
  </si>
  <si>
    <t>99.61</t>
  </si>
  <si>
    <t>Atrial cardioversion</t>
  </si>
  <si>
    <t>99.62</t>
  </si>
  <si>
    <t>Other electric countershock of heart</t>
  </si>
  <si>
    <t>99.63</t>
  </si>
  <si>
    <t>Closed chest cardiac massage</t>
  </si>
  <si>
    <t>99.64</t>
  </si>
  <si>
    <t>Carotid sinus stimulation</t>
  </si>
  <si>
    <t>99.69</t>
  </si>
  <si>
    <t>Other conversion of cardiac rhythm</t>
  </si>
  <si>
    <t>99.72</t>
  </si>
  <si>
    <t>Therapeutic leukopheresis</t>
  </si>
  <si>
    <t>99.73</t>
  </si>
  <si>
    <t>Therapeutic erythrocytapheresis</t>
  </si>
  <si>
    <t>99.74</t>
  </si>
  <si>
    <t>Therapeutic plateletpheresis</t>
  </si>
  <si>
    <t>99.75</t>
  </si>
  <si>
    <t>Administration of neuroprotective agent</t>
  </si>
  <si>
    <t>99.76</t>
  </si>
  <si>
    <t>Extracorporeal immunoadsorption</t>
  </si>
  <si>
    <t>99.77</t>
  </si>
  <si>
    <t>Application or administration of an adhesion barrier substance</t>
  </si>
  <si>
    <t>99.78</t>
  </si>
  <si>
    <t>Aquapheresis</t>
  </si>
  <si>
    <t>99.79</t>
  </si>
  <si>
    <t>Other therapeutic apheresis</t>
  </si>
  <si>
    <t>99.81</t>
  </si>
  <si>
    <t>Hypothermia (central) (local)</t>
  </si>
  <si>
    <t>99.82</t>
  </si>
  <si>
    <t>Ultraviolet light therapy</t>
  </si>
  <si>
    <t>99.83</t>
  </si>
  <si>
    <t>Other phototherapy</t>
  </si>
  <si>
    <t>99.84</t>
  </si>
  <si>
    <t>Isolation</t>
  </si>
  <si>
    <t>99.85</t>
  </si>
  <si>
    <t>Hyperthermia for treatment of cancer</t>
  </si>
  <si>
    <t>99.86</t>
  </si>
  <si>
    <t>Non-invasive placement of bone growth stimulator</t>
  </si>
  <si>
    <t>99.88</t>
  </si>
  <si>
    <t>Therapeutic photopheresis</t>
  </si>
  <si>
    <t>99.91</t>
  </si>
  <si>
    <t>Acupuncture for anesthesia</t>
  </si>
  <si>
    <t>99.92</t>
  </si>
  <si>
    <t>Other acupuncture</t>
  </si>
  <si>
    <t>99.93</t>
  </si>
  <si>
    <t>Rectal massage (for levator spasm)</t>
  </si>
  <si>
    <t>99.94</t>
  </si>
  <si>
    <t>Prostatic massage</t>
  </si>
  <si>
    <t>99.95</t>
  </si>
  <si>
    <t>Stretching of foreskin</t>
  </si>
  <si>
    <t>99.96</t>
  </si>
  <si>
    <t>Collection of sperm for artificial insemination</t>
  </si>
  <si>
    <t>99.97</t>
  </si>
  <si>
    <t>Fitting of denture</t>
  </si>
  <si>
    <t>99.98</t>
  </si>
  <si>
    <t>Extraction of milk from lactating breast</t>
  </si>
  <si>
    <t>99.99</t>
  </si>
  <si>
    <t>Other miscellaneous procedures</t>
  </si>
  <si>
    <t>A01.0</t>
  </si>
  <si>
    <t>Typhoid fever</t>
  </si>
  <si>
    <t>A04.9</t>
  </si>
  <si>
    <t>Bacterial intestinal infection, unspecified</t>
  </si>
  <si>
    <t>G01*</t>
  </si>
  <si>
    <t>Meningitis in bacterial diseases classified elsewhere</t>
  </si>
  <si>
    <t>A49.9</t>
  </si>
  <si>
    <t>Bacterial infection, unspecified</t>
  </si>
  <si>
    <t>D63.8</t>
  </si>
  <si>
    <t>Anaemia in other chronic diseases classified elsewhere</t>
  </si>
  <si>
    <t>E11.7</t>
  </si>
  <si>
    <t>Non-insulin-dependent diabetes mellitus with multiple complications</t>
  </si>
  <si>
    <t>G02.0*</t>
  </si>
  <si>
    <t>Meningitis in viral diseases classified elsewhere</t>
  </si>
  <si>
    <t>E87.1</t>
  </si>
  <si>
    <t>Hypo-osmolality and hyponatraemia</t>
  </si>
  <si>
    <t>I10</t>
  </si>
  <si>
    <t>Essential (primary) hypertension</t>
  </si>
  <si>
    <t>I12.0</t>
  </si>
  <si>
    <t>Hypertensive renal disease with renal failure</t>
  </si>
  <si>
    <t>J18.0</t>
  </si>
  <si>
    <t>Bronchopneumonia, unspecified</t>
  </si>
  <si>
    <t>J45.9</t>
  </si>
  <si>
    <t>Asthma, unspecified</t>
  </si>
  <si>
    <t>K12.2</t>
  </si>
  <si>
    <t>G02.1*</t>
  </si>
  <si>
    <t>Cellulitis and abscess of mouth</t>
  </si>
  <si>
    <t>Meningitis in mycoses</t>
  </si>
  <si>
    <t>K30</t>
  </si>
  <si>
    <t>Dyspepsia</t>
  </si>
  <si>
    <t>M90.59</t>
  </si>
  <si>
    <t>Osteonecrosis in other diseases classified elsewhere, site unspecified</t>
  </si>
  <si>
    <t>M99.29</t>
  </si>
  <si>
    <t>Subluxation stenosis of neural canal, abdomen and other</t>
  </si>
  <si>
    <t>O06.4</t>
  </si>
  <si>
    <t>Unspecified abortion, incomplete, without complication</t>
  </si>
  <si>
    <t>G02.8*</t>
  </si>
  <si>
    <t>Meningitis in other spec infectious and parasitic dis ec</t>
  </si>
  <si>
    <t>O80.0</t>
  </si>
  <si>
    <t>Spontaneous vertex delivery</t>
  </si>
  <si>
    <t>R77.0</t>
  </si>
  <si>
    <t>Abnormality of albumin</t>
  </si>
  <si>
    <t>T14.1</t>
  </si>
  <si>
    <t>Open wound of unspecified body region</t>
  </si>
  <si>
    <t>V23.3</t>
  </si>
  <si>
    <t>Motorcycle rider injured in collision with car, pick-up truck or van: Person injured while boarding or alighting</t>
  </si>
  <si>
    <t>V28.3</t>
  </si>
  <si>
    <t>Motorcycle rider injured in noncollision transport accident: Person injured while boarding or alighting</t>
  </si>
  <si>
    <t>V28.4</t>
  </si>
  <si>
    <t>Motorcycle rider injured in noncollision transport accident: Driver injured in traffic accident</t>
  </si>
  <si>
    <t>V44.0</t>
  </si>
  <si>
    <t>Car occupant injured in collision with heavy transport vehicle or bus: Driver injured in nontraffic accident</t>
  </si>
  <si>
    <t>V53.6</t>
  </si>
  <si>
    <t>Occupant of pick-up truck or van injured in collision with car, pick-up truck or van: Passenger injured in traffic accident</t>
  </si>
  <si>
    <t>V58.2</t>
  </si>
  <si>
    <t>Occupant of pick-up truck or van injured in noncollision transport accident: Person on outside of vehicle injured in nontraffic accident</t>
  </si>
  <si>
    <t>V72.6</t>
  </si>
  <si>
    <t>Bus occupant injured in collision with two- or three-wheeled motor vehicle: Passenger injured in traffic accident</t>
  </si>
  <si>
    <t>V72.7</t>
  </si>
  <si>
    <t>Bus occupant injured in collision with two- or three-wheeled motor vehicle: Person on outside of vehicle injured in traffic accident</t>
  </si>
  <si>
    <t>V74.1</t>
  </si>
  <si>
    <t>Bus occupant injured in collision with heavy transport vehicle or bus: Passenger injured in nontraffic accident</t>
  </si>
  <si>
    <t>Z30.1</t>
  </si>
  <si>
    <t>Insertion of (intrauterine) contraceptive device</t>
  </si>
  <si>
    <t>Z30.2</t>
  </si>
  <si>
    <t>Sterilization</t>
  </si>
  <si>
    <t>Z31.9</t>
  </si>
  <si>
    <t>Procreative management, unspecified</t>
  </si>
  <si>
    <t>Z37.0</t>
  </si>
  <si>
    <t>Single live birth</t>
  </si>
  <si>
    <t>Z37.4</t>
  </si>
  <si>
    <t>Twins, both stillborn</t>
  </si>
  <si>
    <t>Z48.0</t>
  </si>
  <si>
    <t>Attention to surgical dressings and sutures</t>
  </si>
  <si>
    <t>G05.0*</t>
  </si>
  <si>
    <t>Encephalitis, myelitis &amp; encephalomyelitis in bacterial disease classified elsewhere</t>
  </si>
  <si>
    <t>G05.1*</t>
  </si>
  <si>
    <t>Encephalitis, myelitis &amp; encephalomyelitis in viral disease classified elsewhere</t>
  </si>
  <si>
    <t>G05.2*</t>
  </si>
  <si>
    <t>Encephalitis myelitis encphlomyelitis infectious and parasitic disease classified elsewhere</t>
  </si>
  <si>
    <t>G05.8*</t>
  </si>
  <si>
    <t>Encephalitis, myelitis &amp; encephalomyelitis in other disease classified elsewhere</t>
  </si>
  <si>
    <t>Biaya ODC kasus DSA Serebral</t>
  </si>
  <si>
    <t>G07*</t>
  </si>
  <si>
    <t>Intracranial and intraspinal abscess and granuloma disease classified elsewhere</t>
  </si>
  <si>
    <t>Rincian BIaya Perawatan</t>
  </si>
  <si>
    <t>Unit Cost + Jaspel (Harga Beli + PPN)</t>
  </si>
  <si>
    <t>Tarif Satuan RS</t>
  </si>
  <si>
    <t>Jumlah</t>
  </si>
  <si>
    <t>Satuan</t>
  </si>
  <si>
    <t>Total Unit Cost + Jaspel</t>
  </si>
  <si>
    <t>Paket Tindakan (Harga Beli+PPN)</t>
  </si>
  <si>
    <t>Biaya RS</t>
  </si>
  <si>
    <t>Total Biaya RS Mapping</t>
  </si>
  <si>
    <t>PROSEDUR NON BEDAH</t>
  </si>
  <si>
    <t>Angiografi 6 vessel - Craniocervical</t>
  </si>
  <si>
    <t>Tindakan</t>
  </si>
  <si>
    <t>Paripurna --&gt; JIKA CUMA DX BISA DI MDYA</t>
  </si>
  <si>
    <t>Sudah termasuk operator, asisten perawat (remun), Obat &amp; Alkes di cathlab</t>
  </si>
  <si>
    <t>PROSEDUR BEDAH</t>
  </si>
  <si>
    <t>KONSULTASI</t>
  </si>
  <si>
    <t>Stroke Unit Visite DPJP</t>
  </si>
  <si>
    <t>Visite</t>
  </si>
  <si>
    <t>TENAGA AHLI</t>
  </si>
  <si>
    <t>KEPERAWATAN</t>
  </si>
  <si>
    <t>Pasang infus</t>
  </si>
  <si>
    <t>PENUNJANG</t>
  </si>
  <si>
    <t>RADIOLOGI</t>
  </si>
  <si>
    <t>LABORATORIUM</t>
  </si>
  <si>
    <t>PELAYANAN DARAH</t>
  </si>
  <si>
    <t>REHABILITASI</t>
  </si>
  <si>
    <t>KAMAR AKOMODASI</t>
  </si>
  <si>
    <t>Kelas 3</t>
  </si>
  <si>
    <t xml:space="preserve">Madya </t>
  </si>
  <si>
    <t>Hari</t>
  </si>
  <si>
    <t>Hospital Admission</t>
  </si>
  <si>
    <t>Kali</t>
  </si>
  <si>
    <t>RAWAT INTENSIF</t>
  </si>
  <si>
    <t>OBAT</t>
  </si>
  <si>
    <t>#Radiologi# XOLMETRAS 300 MG 100 ML</t>
  </si>
  <si>
    <t>Amp</t>
  </si>
  <si>
    <t>Cathlab</t>
  </si>
  <si>
    <t>#Radiologi# HEXIOL 300 50 ML SOLUTION</t>
  </si>
  <si>
    <t>LIDOCAIN SOLUTION, INJECTION 2 %WV</t>
  </si>
  <si>
    <t>NATRIUM KLORIDA 500 ML INFUSION 0.9 %WV</t>
  </si>
  <si>
    <t>Bot</t>
  </si>
  <si>
    <t>POVIDON IODINE 1 ML SOLUTION, LIQUID 10 %WV</t>
  </si>
  <si>
    <t>ml</t>
  </si>
  <si>
    <t>HEPARIN SODIUM 5 ML SOLUTION, INJECTION 5000 UNT/1 ML</t>
  </si>
  <si>
    <t>ALKES</t>
  </si>
  <si>
    <t>Elektroda Dewasa</t>
  </si>
  <si>
    <t>Unit</t>
  </si>
  <si>
    <t>#Radiologi# MEDRAD MARK 7 ARTERION (U/ SIEMENS)</t>
  </si>
  <si>
    <t>Pressure High 1200 mm psi (Cathlab)</t>
  </si>
  <si>
    <t>Angiographic One Wall Needle</t>
  </si>
  <si>
    <t>Pliant Guide Wire 0,035 260 cm Angled Tip (Terumo)</t>
  </si>
  <si>
    <t>SARUNG TANGAN STERIL NO 7 FREE POWDER (Medigrip)</t>
  </si>
  <si>
    <t>Pair</t>
  </si>
  <si>
    <t>SARUNG TANGAN STERIL NO 7.5 FREE POWDER (Medigrip)</t>
  </si>
  <si>
    <t>SPUIT 10 CC NIPRO</t>
  </si>
  <si>
    <t>SPUIT 3 CC NIPRO</t>
  </si>
  <si>
    <t>SPUIT 1 CC TUBERCULIN NIPRO</t>
  </si>
  <si>
    <t>Masker Tali</t>
  </si>
  <si>
    <t>Topi Pria Warna Hijau</t>
  </si>
  <si>
    <t>Sarung Tangan Non Steril Ukuran M</t>
  </si>
  <si>
    <t>PLESTER 1 INCH</t>
  </si>
  <si>
    <t>Leukoplast 7.5 cm x 4.5 m</t>
  </si>
  <si>
    <t>Catheter 5 F Imager BOSTON</t>
  </si>
  <si>
    <t>Sterile Surgical Blades No.11 (Aesculap)</t>
  </si>
  <si>
    <t>DOUBLE SPIKE ONEMED</t>
  </si>
  <si>
    <t>INFUS SET DEWASA</t>
  </si>
  <si>
    <t>Prelude Introducer Sheath 6FR</t>
  </si>
  <si>
    <t>Threeway Belalai</t>
  </si>
  <si>
    <t>Angiography Drape Set AG-2106 Hogy</t>
  </si>
  <si>
    <t>Surgical Gown SG-SMS15KT Hogy Size: XL</t>
  </si>
  <si>
    <t>BMHP</t>
  </si>
  <si>
    <t>SEWA ALAT</t>
  </si>
  <si>
    <t>OBAT KRONIS</t>
  </si>
  <si>
    <t>OBAT KEMO</t>
  </si>
  <si>
    <t>Total Biaya RS</t>
  </si>
  <si>
    <t>G13.0*</t>
  </si>
  <si>
    <t>Paraneoplastic neuromyopathy and neuropathy</t>
  </si>
  <si>
    <t>G13.1*</t>
  </si>
  <si>
    <t>Other systemic atrophy primarily affect central nervous system neoplastic disease</t>
  </si>
  <si>
    <t>G13.2*</t>
  </si>
  <si>
    <t>Systemic atrophy primarily affecting central nervous system in myxoedema</t>
  </si>
  <si>
    <t>G13.8*</t>
  </si>
  <si>
    <t>Systemic atrophy primarily affecting central nervous system other disease classified elsewhere</t>
  </si>
  <si>
    <t>G22*</t>
  </si>
  <si>
    <t>Parkinsonism in diseases classified elsewhere</t>
  </si>
  <si>
    <t>G26*</t>
  </si>
  <si>
    <t>Extrapyramidal and movement disorders in disease classified elsewhere</t>
  </si>
  <si>
    <t>G32.0*</t>
  </si>
  <si>
    <t>Subacute combined degeneration of spinal cord in dis ec</t>
  </si>
  <si>
    <t>G32.8*</t>
  </si>
  <si>
    <t>Other spec degenerative disorders of nervous system dis ec</t>
  </si>
  <si>
    <t>G53.1*</t>
  </si>
  <si>
    <t>Multiple cranial nerve palsies in infectious &amp; parasit disease classified elsewhere</t>
  </si>
  <si>
    <t>G53.2*</t>
  </si>
  <si>
    <t>Multiple cranial nerve palsies in sarcoidosis</t>
  </si>
  <si>
    <t>G53.3*</t>
  </si>
  <si>
    <t>Multiple cranial nerve palsies in neoplastic disease</t>
  </si>
  <si>
    <t>G53.8*</t>
  </si>
  <si>
    <t>Other cranial nerve disorders in other disease classified elsewhere</t>
  </si>
  <si>
    <t>G55.0*</t>
  </si>
  <si>
    <t>Nerve root and plexus compressions in neoplastic disease</t>
  </si>
  <si>
    <t>G55.1*</t>
  </si>
  <si>
    <t>Nerve root and plexus compressions in intravert disc disord</t>
  </si>
  <si>
    <t>G55.2*</t>
  </si>
  <si>
    <t>Nerve root and plexus compressions in spondylosis</t>
  </si>
  <si>
    <t>G55.3*</t>
  </si>
  <si>
    <t>Nerve root and plexus compressions in oth dorsopathies</t>
  </si>
  <si>
    <t>G55.8*</t>
  </si>
  <si>
    <t>Nerve root and plexus compressions in other disease classified elsewhere</t>
  </si>
  <si>
    <t>G59.0*</t>
  </si>
  <si>
    <t>Diabetic mononeuropathy</t>
  </si>
  <si>
    <t>G59.8*</t>
  </si>
  <si>
    <t>Other mononeuropathies in diseases classified elsewhere</t>
  </si>
  <si>
    <t>G63.0*</t>
  </si>
  <si>
    <t>Polyneuropathy in infectious and parasitic disease classified elsewhere</t>
  </si>
  <si>
    <t>G63.1*</t>
  </si>
  <si>
    <t>Polyneuropathy in neoplastic disease</t>
  </si>
  <si>
    <t>G63.2*</t>
  </si>
  <si>
    <t>Diabetic polyneuropathy</t>
  </si>
  <si>
    <t>G63.3*</t>
  </si>
  <si>
    <t>Polyneuropathy in other endocrine and metabolic diseases</t>
  </si>
  <si>
    <t>G63.4*</t>
  </si>
  <si>
    <t>Polyneuropathy in nutritional deficiency</t>
  </si>
  <si>
    <t>G63.5*</t>
  </si>
  <si>
    <t>Polyneuropathy in systemic connective tissue disorders</t>
  </si>
  <si>
    <t>G63.6*</t>
  </si>
  <si>
    <t>Polyneuropathy in other musculoskeletal disorders</t>
  </si>
  <si>
    <t>G63.8*</t>
  </si>
  <si>
    <t>Polyneuropathy in other diseases classified elsewhere</t>
  </si>
  <si>
    <t>G73.0*</t>
  </si>
  <si>
    <t>Myasthenic syndromes in endocrine diseases</t>
  </si>
  <si>
    <t>G73.1*</t>
  </si>
  <si>
    <t>Eaton-lambert syndrome</t>
  </si>
  <si>
    <t>G73.2*</t>
  </si>
  <si>
    <t>Other myasthenic syndromes in neoplastic disease</t>
  </si>
  <si>
    <t>G73.3*</t>
  </si>
  <si>
    <t>Myasthenic syndromes in other diseases classified elsewhere</t>
  </si>
  <si>
    <t>G73.4*</t>
  </si>
  <si>
    <t>Myopathy in infectious and parasitic disease classified elsewhere</t>
  </si>
  <si>
    <t>G73.5*</t>
  </si>
  <si>
    <t>Myopathy in endocrine diseases</t>
  </si>
  <si>
    <t>G73.6*</t>
  </si>
  <si>
    <t>Myopathy in metabolic diseases</t>
  </si>
  <si>
    <t>G73.7*</t>
  </si>
  <si>
    <t>Myopathy in other diseases classified elsewhere</t>
  </si>
  <si>
    <t>masuknya ke intrakranial vessel proc, karena memang tatalaksananya di intrakranial</t>
  </si>
  <si>
    <t>I68.0*</t>
  </si>
  <si>
    <t>Cerebral amyloid angiopathy</t>
  </si>
  <si>
    <t>02.96</t>
  </si>
  <si>
    <t>I68.1*</t>
  </si>
  <si>
    <t>Cerebral arteritis in infectious &amp; parasitic diseases classified elsewhere</t>
  </si>
  <si>
    <t>I68.2*</t>
  </si>
  <si>
    <t>Cerebral arteritis in other diseases classified elsewhere</t>
  </si>
  <si>
    <t>I68.8*</t>
  </si>
  <si>
    <t>Other cerebrovascular disorders in diseases classified elsewhere</t>
  </si>
  <si>
    <t>proc AX</t>
  </si>
  <si>
    <t>94.28</t>
  </si>
  <si>
    <t>ini Long Term Monitoring, pasiennya menginap di RS. kl di RSPON dilakukan LTM selama 3hr. jadi gak tepat kl masuk kelompok rajal</t>
  </si>
  <si>
    <t>G46.0*</t>
  </si>
  <si>
    <t>Middle cerebral artery syndrome</t>
  </si>
  <si>
    <t>G46.1*</t>
  </si>
  <si>
    <t>Anterior cerebral artery syndrome</t>
  </si>
  <si>
    <t>G46.2*</t>
  </si>
  <si>
    <t>Posterior cerebral artery syndrome</t>
  </si>
  <si>
    <t>G46.3*</t>
  </si>
  <si>
    <t>Brain stem stroke syndrome</t>
  </si>
  <si>
    <t>G46.4*</t>
  </si>
  <si>
    <t>Cerebellar stroke syndrome</t>
  </si>
  <si>
    <t>G46.5*</t>
  </si>
  <si>
    <t>Pure motor lacunar syndrome</t>
  </si>
  <si>
    <t>G46.6*</t>
  </si>
  <si>
    <t>Pure sensory lacunar syndrome</t>
  </si>
  <si>
    <t>G46.7*</t>
  </si>
  <si>
    <t>Other lacunar syndromes</t>
  </si>
  <si>
    <t>G46.8*</t>
  </si>
  <si>
    <t>Other vascular syndromes of brain in cerebrovascular disease</t>
  </si>
  <si>
    <t>CODE</t>
  </si>
  <si>
    <t>STR</t>
  </si>
  <si>
    <t>procgr</t>
  </si>
  <si>
    <t>im</t>
  </si>
  <si>
    <t>0</t>
  </si>
  <si>
    <t>5</t>
  </si>
  <si>
    <t>00.57</t>
  </si>
  <si>
    <t>Implantation or replacement of subcutaneous device for intracardiac or great vessel hemodynamic monitoring</t>
  </si>
  <si>
    <t>3</t>
  </si>
  <si>
    <t>4</t>
  </si>
  <si>
    <t>00.86</t>
  </si>
  <si>
    <t>Resurfacing hip, partial, femoral head</t>
  </si>
  <si>
    <t>6</t>
  </si>
  <si>
    <t>2</t>
  </si>
  <si>
    <t>1</t>
  </si>
  <si>
    <t>07.00</t>
  </si>
  <si>
    <t>Exploration of adrenal field, not otherwise specified</t>
  </si>
  <si>
    <t>07.01</t>
  </si>
  <si>
    <t>Unilateral exploration of adrenal field</t>
  </si>
  <si>
    <t>07.42</t>
  </si>
  <si>
    <t>Division of nerves to adrenal glands</t>
  </si>
  <si>
    <t>07.43</t>
  </si>
  <si>
    <t>Ligation of adrenal vessels</t>
  </si>
  <si>
    <t>07.45</t>
  </si>
  <si>
    <t>Reimplantation of adrenal tissue</t>
  </si>
  <si>
    <t>07.91</t>
  </si>
  <si>
    <t>Exploration of thymus field</t>
  </si>
  <si>
    <t>07.93</t>
  </si>
  <si>
    <t>Repair of thymus</t>
  </si>
  <si>
    <t>07.95</t>
  </si>
  <si>
    <t>Thoracoscopic incision of thymus</t>
  </si>
  <si>
    <t>07.98</t>
  </si>
  <si>
    <t>Other and unspecified thoracoscopic operations on thymus</t>
  </si>
  <si>
    <t>07.99</t>
  </si>
  <si>
    <t>Other and unspecified operations on thymus</t>
  </si>
  <si>
    <t>08.92</t>
  </si>
  <si>
    <t>Cryosurgical epilation of eyelid</t>
  </si>
  <si>
    <t>G53.0*</t>
  </si>
  <si>
    <t>Postzoster neuralgia</t>
  </si>
  <si>
    <t>11.76</t>
  </si>
  <si>
    <t>Epikeratophakia</t>
  </si>
  <si>
    <t>12.34</t>
  </si>
  <si>
    <t>Lysis of corneovitreal adhesions</t>
  </si>
  <si>
    <t>12.43</t>
  </si>
  <si>
    <t>Destruction of lesion of ciliary body, nonexcisional</t>
  </si>
  <si>
    <t>17.51</t>
  </si>
  <si>
    <t>Implantation of rechargeable cardiac contractility modulation [CCM], total system</t>
  </si>
  <si>
    <t>17.52</t>
  </si>
  <si>
    <t>Implantation or replacement of cardiac contractility modulation [CCM] rechargeable pulse generator only</t>
  </si>
  <si>
    <t>19.21</t>
  </si>
  <si>
    <t>Revision of stapedectomy with incus replacement</t>
  </si>
  <si>
    <t>20.71</t>
  </si>
  <si>
    <t>Endolymphatic shunt</t>
  </si>
  <si>
    <t>20.95</t>
  </si>
  <si>
    <t>Implantation of electromagnetic hearing device</t>
  </si>
  <si>
    <t>G94.0*</t>
  </si>
  <si>
    <t>Hydrocephalus in infectious and parasitic disease classified elsewhere</t>
  </si>
  <si>
    <t>G94.1*</t>
  </si>
  <si>
    <t>Hydrocephalus in neoplastic disease</t>
  </si>
  <si>
    <t>G94.2*</t>
  </si>
  <si>
    <t>Hydrocephalus in other diseases classified elsewhere</t>
  </si>
  <si>
    <t>G94.8*</t>
  </si>
  <si>
    <t>Other specified disorders of brain in disease classified elsewhere</t>
  </si>
  <si>
    <t>G99.0*</t>
  </si>
  <si>
    <t>Autonomic neuropathy in endocrine and metabolic diseases</t>
  </si>
  <si>
    <t>33.31</t>
  </si>
  <si>
    <t>Destruction of phrenic nerve for collapse of lung</t>
  </si>
  <si>
    <t>G99.1*</t>
  </si>
  <si>
    <t>Other disorders of autonomic nervous system in other disease classified elsewhere</t>
  </si>
  <si>
    <t>33.50</t>
  </si>
  <si>
    <t>G99.2*</t>
  </si>
  <si>
    <t>Lung Transplantation, not otherwise specified</t>
  </si>
  <si>
    <t>Myelopathy in diseases classified elsewhere</t>
  </si>
  <si>
    <t>33.51</t>
  </si>
  <si>
    <t>Unilateral lung transplantation</t>
  </si>
  <si>
    <t>33.6</t>
  </si>
  <si>
    <t>Combined heart-lung transplantation</t>
  </si>
  <si>
    <t>33.73</t>
  </si>
  <si>
    <t>Endoscopic insertion or replacement of bronchial valve(s), multiple lobes</t>
  </si>
  <si>
    <t>G99.8*</t>
  </si>
  <si>
    <t>Other specified disorders of nervous system in diseases ec</t>
  </si>
  <si>
    <t>34.85</t>
  </si>
  <si>
    <t>Implantation of diaphragmatic pacemaker</t>
  </si>
  <si>
    <t>35.00</t>
  </si>
  <si>
    <t>Closed heart valvotomy, unspecified valve</t>
  </si>
  <si>
    <t>35.31</t>
  </si>
  <si>
    <t>Operations on papillary muscle</t>
  </si>
  <si>
    <t>35.32</t>
  </si>
  <si>
    <t>Operations on chordae tendineae</t>
  </si>
  <si>
    <t>36.32</t>
  </si>
  <si>
    <t>Other transmyocardial revascularization</t>
  </si>
  <si>
    <t>36.33</t>
  </si>
  <si>
    <t>Endoscopic transmyocardial revascularization</t>
  </si>
  <si>
    <t>36.34</t>
  </si>
  <si>
    <t>Percutaneous transmyocardial revascularization</t>
  </si>
  <si>
    <t>37.32</t>
  </si>
  <si>
    <t>Excision of aneurysm of heart</t>
  </si>
  <si>
    <t>37.51</t>
  </si>
  <si>
    <t>Heart transplantation</t>
  </si>
  <si>
    <t>37.52</t>
  </si>
  <si>
    <t>Implantation of total internal biventricular heart replacement system</t>
  </si>
  <si>
    <t>37.53</t>
  </si>
  <si>
    <t>Replacement or repair of thoracic unit of (total) replacement heart system</t>
  </si>
  <si>
    <t>37.54</t>
  </si>
  <si>
    <t>Replacement or repair of other implantable component of (total) replacement heart system</t>
  </si>
  <si>
    <t>37.55</t>
  </si>
  <si>
    <t>Removal of internal biventricular heart replacement system</t>
  </si>
  <si>
    <t>37.60</t>
  </si>
  <si>
    <t>Implantation or insertion of biventricular external heart assist system</t>
  </si>
  <si>
    <t>37.62</t>
  </si>
  <si>
    <t>Insertion of temporary non-implantable extracorporeal circulatory assist device</t>
  </si>
  <si>
    <t>37.65</t>
  </si>
  <si>
    <t>Implant of single ventricular (extracorporeal) external heart assist system</t>
  </si>
  <si>
    <t>37.67</t>
  </si>
  <si>
    <t>Implantation of cardiomyostimulation system</t>
  </si>
  <si>
    <t>37.93</t>
  </si>
  <si>
    <t>Injection of therapeutic substance into pericardium</t>
  </si>
  <si>
    <t>38.47</t>
  </si>
  <si>
    <t>Resection of vessel with replacement, abdominal veins</t>
  </si>
  <si>
    <t>39.8</t>
  </si>
  <si>
    <t>Operations on carotid body, carotid sinus and other vascular bodies</t>
  </si>
  <si>
    <t>40.61</t>
  </si>
  <si>
    <t>Cannulation of thoracic duct</t>
  </si>
  <si>
    <t>40.62</t>
  </si>
  <si>
    <t>Fistulization of thoracic duct</t>
  </si>
  <si>
    <t>40.63</t>
  </si>
  <si>
    <t>Closure of fistula of thoracic duct</t>
  </si>
  <si>
    <t>41.00</t>
  </si>
  <si>
    <t>Bone marrow transplant, not otherwise specified</t>
  </si>
  <si>
    <t>41.01</t>
  </si>
  <si>
    <t>Autologous bone marrow transplant without purging</t>
  </si>
  <si>
    <t>41.02</t>
  </si>
  <si>
    <t>Allogeneic bone marrow transplant with purging</t>
  </si>
  <si>
    <t>41.05</t>
  </si>
  <si>
    <t>Allogeneic hematopoietic stem cell transpant without purging</t>
  </si>
  <si>
    <t>41.06</t>
  </si>
  <si>
    <t>Cord blood stem cell transplant</t>
  </si>
  <si>
    <t>41.07</t>
  </si>
  <si>
    <t>Autologous hematopoietic stem cell transplant with purging</t>
  </si>
  <si>
    <t>41.08</t>
  </si>
  <si>
    <t>Allogeneic hematopoietic stem cell transplant with purging</t>
  </si>
  <si>
    <t>42.12</t>
  </si>
  <si>
    <t>Exteriorization of esophageal pouch</t>
  </si>
  <si>
    <t>42.63</t>
  </si>
  <si>
    <t>Antesternal esophageal anastomosis with interposition of small bowel</t>
  </si>
  <si>
    <t>42.86</t>
  </si>
  <si>
    <t>Production of subcutaneous tunnel without esophageal anastomosis</t>
  </si>
  <si>
    <t>01.510</t>
  </si>
  <si>
    <t>Excision of finctioning pituitary aenoma, transsphenoidal approach (IM)</t>
  </si>
  <si>
    <t>Extracranial-intracranial (EC-IC) high flow bypass  (IM)</t>
  </si>
  <si>
    <t>Resection of intracranial vessel with anastomosis, with clip (IM)</t>
  </si>
  <si>
    <t>Resection of intracranial vessel with anastomosis, without clip (IM)</t>
  </si>
  <si>
    <t>50.51</t>
  </si>
  <si>
    <t>Auxiliary liver transplant</t>
  </si>
  <si>
    <t>52.80</t>
  </si>
  <si>
    <t>Pancreatic transplant, not otherwise specified</t>
  </si>
  <si>
    <t>52.81</t>
  </si>
  <si>
    <t>Reimplantation of pancreatic tissue</t>
  </si>
  <si>
    <t>52.82</t>
  </si>
  <si>
    <t>Homotransplant of pancreas</t>
  </si>
  <si>
    <t>52.83</t>
  </si>
  <si>
    <t>Heterotransplant of pancreas</t>
  </si>
  <si>
    <t>52.85</t>
  </si>
  <si>
    <t>Allotransplantation of cells of Islets of Langerhans</t>
  </si>
  <si>
    <t>52.86</t>
  </si>
  <si>
    <t>Transplantation of cells of Islets of Langerhans, not otherwise specified</t>
  </si>
  <si>
    <t>52.98</t>
  </si>
  <si>
    <t>Endoscopic dilation of pancreatic duct</t>
  </si>
  <si>
    <t>55.61</t>
  </si>
  <si>
    <t>Renal autotransplantation</t>
  </si>
  <si>
    <t>55.95</t>
  </si>
  <si>
    <t>Local perfusion of kidney</t>
  </si>
  <si>
    <t>56.85</t>
  </si>
  <si>
    <t>Ureteropexy</t>
  </si>
  <si>
    <t>56.93</t>
  </si>
  <si>
    <t>Replacement of electronic ureteral stimulator</t>
  </si>
  <si>
    <t>62.7</t>
  </si>
  <si>
    <t>Insertion of testicular prosthesis</t>
  </si>
  <si>
    <t>63.70</t>
  </si>
  <si>
    <t>Male sterilization procedure, not otherwise specified</t>
  </si>
  <si>
    <t>63.73</t>
  </si>
  <si>
    <t>Vasectomy</t>
  </si>
  <si>
    <t>63.84</t>
  </si>
  <si>
    <t>Removal of ligature from vas deferens</t>
  </si>
  <si>
    <t>63.85</t>
  </si>
  <si>
    <t>Removal of valve from vas deferens</t>
  </si>
  <si>
    <t>63.95</t>
  </si>
  <si>
    <t>Insertion of valve in vas deferens</t>
  </si>
  <si>
    <t>64.96</t>
  </si>
  <si>
    <t>Removal of internal prosthesis of penis</t>
  </si>
  <si>
    <t>65.72</t>
  </si>
  <si>
    <t>Other reimplantation of ovary</t>
  </si>
  <si>
    <t>69.92</t>
  </si>
  <si>
    <t>Artificial insemination</t>
  </si>
  <si>
    <t>92.300</t>
  </si>
  <si>
    <t>78.84</t>
  </si>
  <si>
    <t>Diagnostic procedures on bone, not elsewhere classified, carpals and metacarpals</t>
  </si>
  <si>
    <t>78.98</t>
  </si>
  <si>
    <t>Insertion of bone growth stimulator, tarsals and metatarsals</t>
  </si>
  <si>
    <t>85.51</t>
  </si>
  <si>
    <t>Unilateral injection into breast for augmentation</t>
  </si>
  <si>
    <t>ICD 9 IM?</t>
  </si>
  <si>
    <t>88.84</t>
  </si>
  <si>
    <t>Muscle thermography</t>
  </si>
  <si>
    <t>91.05</t>
  </si>
  <si>
    <t>Microscopic examination of specimen from liver, biliary tract, and pancreas, Toxicology</t>
  </si>
  <si>
    <t>PTD</t>
  </si>
  <si>
    <t>92.33</t>
  </si>
  <si>
    <t>Particulate radiosurgery</t>
  </si>
  <si>
    <t>94.45</t>
  </si>
  <si>
    <t>Drug addiction counseling</t>
  </si>
  <si>
    <t>94.53</t>
  </si>
  <si>
    <t>Referral for alcoholism rehabilitation</t>
  </si>
  <si>
    <t>94.54</t>
  </si>
  <si>
    <t>Referral for drug addiction rehabilitation</t>
  </si>
  <si>
    <t>94.55</t>
  </si>
  <si>
    <t>Referral for vocational rehabilitation</t>
  </si>
  <si>
    <t>94.62</t>
  </si>
  <si>
    <t>Alcohol detoxification</t>
  </si>
  <si>
    <t>95.33</t>
  </si>
  <si>
    <t>Dispensing of other low vision aids</t>
  </si>
  <si>
    <t>NULL</t>
  </si>
  <si>
    <t>18.13</t>
  </si>
  <si>
    <t>Microscopic examination of external ear (IM)</t>
  </si>
  <si>
    <t>18.14</t>
  </si>
  <si>
    <t>Endoscopic examination of external ear (IM)</t>
  </si>
  <si>
    <t>18.22</t>
  </si>
  <si>
    <t>Extraction of external cholesteatoma (IM)</t>
  </si>
  <si>
    <t>20.33</t>
  </si>
  <si>
    <t>Electrical evoked auditory brain stem response (IM)</t>
  </si>
  <si>
    <t>20.34</t>
  </si>
  <si>
    <t>Electrical compound action potential (IM)</t>
  </si>
  <si>
    <t>20.35</t>
  </si>
  <si>
    <t>Electrical stapedial reflex threshold (IM)</t>
  </si>
  <si>
    <t>20.73</t>
  </si>
  <si>
    <t>Temporal bone resection (IM)</t>
  </si>
  <si>
    <t>21.290</t>
  </si>
  <si>
    <t>Peak nasal inspiratory flowmetry (PNIF) (IM)</t>
  </si>
  <si>
    <t>21.291</t>
  </si>
  <si>
    <t>Smell test (IM)</t>
  </si>
  <si>
    <t>21.292</t>
  </si>
  <si>
    <t>Blue light fluorescein test (IM)</t>
  </si>
  <si>
    <t>21.50</t>
  </si>
  <si>
    <t>Functional septoplasty (IM)</t>
  </si>
  <si>
    <t>22.20</t>
  </si>
  <si>
    <t>Uncinectomy (IM)</t>
  </si>
  <si>
    <t>22.3</t>
  </si>
  <si>
    <t>External maxillary antrotomy</t>
  </si>
  <si>
    <t>27.74</t>
  </si>
  <si>
    <t>Uvuloplasty (IM)</t>
  </si>
  <si>
    <t>29.13</t>
  </si>
  <si>
    <t>Flexible endoscopic evaluation of swallowing (FEES) (IM)</t>
  </si>
  <si>
    <t>29.3</t>
  </si>
  <si>
    <t>Excision or destruction of lesion or tissue of pharynx</t>
  </si>
  <si>
    <t>29.910</t>
  </si>
  <si>
    <t>Repair of choanal atresia intranasal (IM)</t>
  </si>
  <si>
    <t>29.911</t>
  </si>
  <si>
    <t>Repair of choanal atresia transpalatal (IM)</t>
  </si>
  <si>
    <t>31.420</t>
  </si>
  <si>
    <t>Stroboscopy (IM)</t>
  </si>
  <si>
    <t>76.32</t>
  </si>
  <si>
    <t>Partial maxillectomy/open medial maxillectomy (IM)</t>
  </si>
  <si>
    <t>76.33</t>
  </si>
  <si>
    <t>Total maxillectomy (IM)</t>
  </si>
  <si>
    <t>76.34</t>
  </si>
  <si>
    <t>Endoscopic medial maxillectomy (IM)</t>
  </si>
  <si>
    <t>86.12</t>
  </si>
  <si>
    <t>Skin prick test (IM)</t>
  </si>
  <si>
    <t>86.13</t>
  </si>
  <si>
    <t>Skin end-point titration test (IM)</t>
  </si>
  <si>
    <t>93.390</t>
  </si>
  <si>
    <t>Vestibular rehabilitation therapy (IM)</t>
  </si>
  <si>
    <t>93.391</t>
  </si>
  <si>
    <t>Canalith repositioning therapy (IM)</t>
  </si>
  <si>
    <t>95.410</t>
  </si>
  <si>
    <t>Pure tone audiometry (IM)</t>
  </si>
  <si>
    <t>95.411</t>
  </si>
  <si>
    <t>Speech audiometry (IM)</t>
  </si>
  <si>
    <t>95.412</t>
  </si>
  <si>
    <t>Impedance audiometry/tympanometry (IM)</t>
  </si>
  <si>
    <t>95.413</t>
  </si>
  <si>
    <t>Stapedial reflex response (IM)</t>
  </si>
  <si>
    <t>95.414</t>
  </si>
  <si>
    <t>Eustachian tube function test (IM)</t>
  </si>
  <si>
    <t>95.415</t>
  </si>
  <si>
    <t>Free field test (visual reinforcement audiometry, behavioral observational audiometry, play audiometry) (IM)</t>
  </si>
  <si>
    <t>95.418</t>
  </si>
  <si>
    <t>Other audiometry test (SISI test, ABLB test, tinnitogram, decay) (IM)</t>
  </si>
  <si>
    <t>95.440</t>
  </si>
  <si>
    <t>Simple vestibular test (IM)</t>
  </si>
  <si>
    <t>95.441</t>
  </si>
  <si>
    <t>Dix-halpike test/positional nystagmus test (IM)</t>
  </si>
  <si>
    <t>95.442</t>
  </si>
  <si>
    <t>Visual head impulse test (IM)</t>
  </si>
  <si>
    <t>95.460</t>
  </si>
  <si>
    <t>Oto acoustic emission (OAE) (IM)</t>
  </si>
  <si>
    <t>95.461</t>
  </si>
  <si>
    <t>Automatic BERA (IM)</t>
  </si>
  <si>
    <t>95.462</t>
  </si>
  <si>
    <t>Brainstem evoked response audiometry/auditory potential (BERA/BAEP) for hearing assessment (IM)</t>
  </si>
  <si>
    <t>95.463</t>
  </si>
  <si>
    <t>Auditory steady state response (ASSR) (IM)</t>
  </si>
  <si>
    <t>95.464</t>
  </si>
  <si>
    <t>Late latency auditory evoked potential (P300, N100) (IM)</t>
  </si>
  <si>
    <t>95.465</t>
  </si>
  <si>
    <t>Vestibular evoked myogenic potential (IM)</t>
  </si>
  <si>
    <t>33.94</t>
  </si>
  <si>
    <t>Bronchial dilatation with bronchoscopy (rigid) with or without baloon (IM)</t>
  </si>
  <si>
    <t>78.0</t>
  </si>
  <si>
    <t>Bone graft</t>
  </si>
  <si>
    <t>78.2</t>
  </si>
  <si>
    <t>Limb shortening procedures</t>
  </si>
  <si>
    <t>33.95</t>
  </si>
  <si>
    <t>Insertion or replacement of bronchial stent using bronchoscopy (IM)</t>
  </si>
  <si>
    <t>33.240</t>
  </si>
  <si>
    <t>Endobronchoscopy ultrasound during bronchoscopic theurapetic intervention or diagnostic (IM)</t>
  </si>
  <si>
    <t>71.6</t>
  </si>
  <si>
    <t>Other vulvectomy</t>
  </si>
  <si>
    <t>92.150</t>
  </si>
  <si>
    <t>Lung perfusion scan (IM)</t>
  </si>
  <si>
    <t>83.15</t>
  </si>
  <si>
    <t>Escharotomy (IM)</t>
  </si>
  <si>
    <t>48.632</t>
  </si>
  <si>
    <t>Laparoscopic low anterior resection of rectum (IM)</t>
  </si>
  <si>
    <t>12.75</t>
  </si>
  <si>
    <t>Glaucoma implant (IM)</t>
  </si>
  <si>
    <t>89.380</t>
  </si>
  <si>
    <t>Cardio pulmonary exercise test (IM)</t>
  </si>
  <si>
    <t>89.381</t>
  </si>
  <si>
    <t>Difusion lung capacity test (IM)</t>
  </si>
  <si>
    <t>89.370</t>
  </si>
  <si>
    <t>Six minute walking test (IM)</t>
  </si>
  <si>
    <t>89.390</t>
  </si>
  <si>
    <t>Bronchial provocation test (IM)</t>
  </si>
  <si>
    <t>89.391</t>
  </si>
  <si>
    <t>Exhaled substance breath test (IM)</t>
  </si>
  <si>
    <t>22.200</t>
  </si>
  <si>
    <t>Uncinectomy sinistra (IM)</t>
  </si>
  <si>
    <t>22.201</t>
  </si>
  <si>
    <t>Uncinectomy dextra (IM)</t>
  </si>
  <si>
    <t>22.410</t>
  </si>
  <si>
    <t>Frontal sinusotomy sinistra (IM)</t>
  </si>
  <si>
    <t>22.411</t>
  </si>
  <si>
    <t>Frontal sinusotomy dextra (IM)</t>
  </si>
  <si>
    <t>22.420</t>
  </si>
  <si>
    <t>Frontal sinusectomy sinistra (IM)</t>
  </si>
  <si>
    <t>22.421</t>
  </si>
  <si>
    <t>Frontal sinusectomy dextra (IM)</t>
  </si>
  <si>
    <t>22.510</t>
  </si>
  <si>
    <t>Ethmoidotomy sinistra (IM)</t>
  </si>
  <si>
    <t>22.511</t>
  </si>
  <si>
    <t>Ethmoidotomy dextra (IM)</t>
  </si>
  <si>
    <t>22.520</t>
  </si>
  <si>
    <t>Sphenoidotomy sinistra (IM)</t>
  </si>
  <si>
    <t>22.521</t>
  </si>
  <si>
    <t>Sphenoidotomy dextra (IM)</t>
  </si>
  <si>
    <t>22.630</t>
  </si>
  <si>
    <t>Ethmoidectomy sinistra (IM)</t>
  </si>
  <si>
    <t>22.631</t>
  </si>
  <si>
    <t>Ethmoidectomy dextra (IM)</t>
  </si>
  <si>
    <t>22.640</t>
  </si>
  <si>
    <t>Sphenoidectomy sinistra (IM)</t>
  </si>
  <si>
    <t>22.641</t>
  </si>
  <si>
    <t>Sphenoidectomy dextra (IM)</t>
  </si>
  <si>
    <t>21.23</t>
  </si>
  <si>
    <t>Nasoendoskopi (IM)</t>
  </si>
  <si>
    <t>23.0</t>
  </si>
  <si>
    <t>Forceps extraction of tooth</t>
  </si>
  <si>
    <t>23.1</t>
  </si>
  <si>
    <t>Surgical removal of tooth</t>
  </si>
  <si>
    <t>23.12</t>
  </si>
  <si>
    <t>Odontectomy NOS (IM)</t>
  </si>
  <si>
    <t>23.13</t>
  </si>
  <si>
    <t>Removal of impacted tooth (IM)</t>
  </si>
  <si>
    <t>23.14</t>
  </si>
  <si>
    <t>Tooth extraction with elevationof mucoperiosteal flap (IM)</t>
  </si>
  <si>
    <t>94.270</t>
  </si>
  <si>
    <t>Electroconvulsive therapy (ECT), conventional (IM)</t>
  </si>
  <si>
    <t>94.271</t>
  </si>
  <si>
    <t>Electroconvulsive therapy (ECT), with premedication (IM)</t>
  </si>
  <si>
    <t>68.4</t>
  </si>
  <si>
    <t>Total abdominal hysterectomy</t>
  </si>
  <si>
    <t>69.90</t>
  </si>
  <si>
    <t>Uterine compression suture (B-Lynch) (IM)</t>
  </si>
  <si>
    <t>66.03</t>
  </si>
  <si>
    <t>Laparoscopy salpingotomy (IM)</t>
  </si>
  <si>
    <t>66.04</t>
  </si>
  <si>
    <t>Laparoscopy salpingostomy (IM)</t>
  </si>
  <si>
    <t>66.18</t>
  </si>
  <si>
    <t>Laparoscopy, other diagnostic procedures on fallopian tubes (IM)</t>
  </si>
  <si>
    <t>66.40</t>
  </si>
  <si>
    <t>Laparoscopy, total unilateral salpingectomy (IM)</t>
  </si>
  <si>
    <t>66.50</t>
  </si>
  <si>
    <t>Laparoscopy, removal of both fallopian tubes at same operative episode (IM)</t>
  </si>
  <si>
    <t>66.60</t>
  </si>
  <si>
    <t>Laparoscopy, salpingectomy with removal of tubal pregnancy (IM)</t>
  </si>
  <si>
    <t>66.68</t>
  </si>
  <si>
    <t>Laparoscopy, other partial salpingectomy (IM)</t>
  </si>
  <si>
    <t>65.97</t>
  </si>
  <si>
    <t>Laparoscopy, transposition of ovarium (IM)</t>
  </si>
  <si>
    <t>65.98</t>
  </si>
  <si>
    <t>Laparoscopy ovarian drilling (IM)</t>
  </si>
  <si>
    <t>65.96</t>
  </si>
  <si>
    <t>Transposition of ovarium (IM)</t>
  </si>
  <si>
    <t>85.705</t>
  </si>
  <si>
    <t>Lymph node transfer flap, free (IM)</t>
  </si>
  <si>
    <t>85.706</t>
  </si>
  <si>
    <t>Lymphovenous anastomosis (IM)</t>
  </si>
  <si>
    <t>85.704</t>
  </si>
  <si>
    <t>Fibular flap, free (IM)</t>
  </si>
  <si>
    <t>85.707</t>
  </si>
  <si>
    <t>Groin flap, free (IM)</t>
  </si>
  <si>
    <t>85.708</t>
  </si>
  <si>
    <t>Jejunal flap, free (IM)</t>
  </si>
  <si>
    <t>85.709</t>
  </si>
  <si>
    <t>Dorsalis pedis flap, free (IM)</t>
  </si>
  <si>
    <t>86.710</t>
  </si>
  <si>
    <t>Tongue flap (IM)</t>
  </si>
  <si>
    <t>86.740</t>
  </si>
  <si>
    <t>Cross leg flap (IM)</t>
  </si>
  <si>
    <t>86.741</t>
  </si>
  <si>
    <t>Deltopectoral flap (IM)</t>
  </si>
  <si>
    <t>86.742</t>
  </si>
  <si>
    <t>Omental flap (IM)</t>
  </si>
  <si>
    <t>85.701</t>
  </si>
  <si>
    <t>Superomedial thigh flap (IM)</t>
  </si>
  <si>
    <t>85.702</t>
  </si>
  <si>
    <t>Lateral arm free (IM)</t>
  </si>
  <si>
    <t>85.710</t>
  </si>
  <si>
    <t>Latissimus dorsi myocutaneous free (IM)</t>
  </si>
  <si>
    <t>85.110</t>
  </si>
  <si>
    <t>MR-guided stereotactic biopsy/localization of lesion or tissue of breast (IM)</t>
  </si>
  <si>
    <t>85.111</t>
  </si>
  <si>
    <t>Mammography-guided stereotactic biopsy/localization of lesion or tissue of breast (IM)</t>
  </si>
  <si>
    <t>88.790</t>
  </si>
  <si>
    <t>Diagnostic doppler ultrasound of breast (IM)</t>
  </si>
  <si>
    <t>88.791</t>
  </si>
  <si>
    <t>Diagnostic elastography ultrasound of breast (IM)</t>
  </si>
  <si>
    <t>88.792</t>
  </si>
  <si>
    <t>Diagnostic grayscale ultrasound of breast (IM)</t>
  </si>
  <si>
    <t>86.090</t>
  </si>
  <si>
    <t>Frozen section (IM)</t>
  </si>
  <si>
    <t>85.700</t>
  </si>
  <si>
    <t>Total reconstruction of breast, not otherwise specified (IM)</t>
  </si>
  <si>
    <t>39.951</t>
  </si>
  <si>
    <t>Prolonged intermitent renal replacement therapy (IM)</t>
  </si>
  <si>
    <t>39.952</t>
  </si>
  <si>
    <t>Continuous renal replacement therapy (IM)</t>
  </si>
  <si>
    <t>55.520</t>
  </si>
  <si>
    <t>Living donor nephrectomy (IM)</t>
  </si>
  <si>
    <t>55.521</t>
  </si>
  <si>
    <t>Deceased donor nephrectomy (cadaver) (IM)</t>
  </si>
  <si>
    <t>57.60</t>
  </si>
  <si>
    <t>Laparoscopic partial cystectomy (IM)</t>
  </si>
  <si>
    <t>57.790</t>
  </si>
  <si>
    <t>Laparoscopic other total cystectomy (IM)</t>
  </si>
  <si>
    <t>55.40</t>
  </si>
  <si>
    <t>Laparoscopic partial nephrectomy (IM)</t>
  </si>
  <si>
    <t>55.510</t>
  </si>
  <si>
    <t>Laparoscopic nephroureterectomy (IM)</t>
  </si>
  <si>
    <t>55.511</t>
  </si>
  <si>
    <t>Laparoscopic complete (radical) nephrectomy (IM)</t>
  </si>
  <si>
    <t>56.410</t>
  </si>
  <si>
    <t>Laparoscopic partial ureterectomy (IM)</t>
  </si>
  <si>
    <t>56.420</t>
  </si>
  <si>
    <t>Laparoscopic complete ureterectomy (IM)</t>
  </si>
  <si>
    <t>56.610</t>
  </si>
  <si>
    <t>Laparoscopic ureter transplantation into skin (IM)</t>
  </si>
  <si>
    <t>56.620</t>
  </si>
  <si>
    <t>Laparoscopic ureterostomy revision (IM)</t>
  </si>
  <si>
    <t>56.510</t>
  </si>
  <si>
    <t>Laparoscopic ureter transplantation ino intestine (IM)</t>
  </si>
  <si>
    <t>56.740</t>
  </si>
  <si>
    <t>Laparoscopic ureteroneocystostomy (IM)</t>
  </si>
  <si>
    <t>56.750</t>
  </si>
  <si>
    <t>Laparascopic ureteral transplantation into other ureter (IM)</t>
  </si>
  <si>
    <t>56.751</t>
  </si>
  <si>
    <t>Laparoscopic ureteral re-implantation into bladder (IM)</t>
  </si>
  <si>
    <t>56.87</t>
  </si>
  <si>
    <t>Laparoscopic divided ureteral repair (IM)</t>
  </si>
  <si>
    <t>57.820</t>
  </si>
  <si>
    <t>Laparoscopic vesicointestinal fistula closure (IM)</t>
  </si>
  <si>
    <t>57.821</t>
  </si>
  <si>
    <t>Laparoscopic vesicovaginal fistula closure (IM)</t>
  </si>
  <si>
    <t>57.870</t>
  </si>
  <si>
    <t>Laparoscopic bladder enlargement (IM)</t>
  </si>
  <si>
    <t>57.850</t>
  </si>
  <si>
    <t>Other laparoscopic bladder neck repair (IM)</t>
  </si>
  <si>
    <t>55.88</t>
  </si>
  <si>
    <t>Laparoscopic pyeloplasty (IM)</t>
  </si>
  <si>
    <t>39.590</t>
  </si>
  <si>
    <t>Direct anastomosis for renal artery repair (IM)</t>
  </si>
  <si>
    <t>39.591</t>
  </si>
  <si>
    <t>Direct anastomosis for renal vein repair (IM)</t>
  </si>
  <si>
    <t>56.752</t>
  </si>
  <si>
    <t>Open ureteral re-implantation into bladder (IM)</t>
  </si>
  <si>
    <t>56.753</t>
  </si>
  <si>
    <t>Ureteral re-implantation into bladder with psoas hitch (IM)</t>
  </si>
  <si>
    <t>56.870</t>
  </si>
  <si>
    <t>Open divided ureteral repair (IM)</t>
  </si>
  <si>
    <t>57.822</t>
  </si>
  <si>
    <t>Open vesicointestinal fistula closure (IM)</t>
  </si>
  <si>
    <t>57.823</t>
  </si>
  <si>
    <t>Open cutaneous vesical fistula closure (IM)</t>
  </si>
  <si>
    <t>57.824</t>
  </si>
  <si>
    <t>Abdominal vesicovaginal fistula closure (IM)</t>
  </si>
  <si>
    <t>57.860</t>
  </si>
  <si>
    <t>Bladder exstrophy repair with ureteral re-implantation (IM)</t>
  </si>
  <si>
    <t>57.861</t>
  </si>
  <si>
    <t>Cloacal exstrophy repair (IM)</t>
  </si>
  <si>
    <t>57.871</t>
  </si>
  <si>
    <t>Open bladder enlargement (IM)</t>
  </si>
  <si>
    <t>58.390</t>
  </si>
  <si>
    <t>Complete urethrectomy (IM)</t>
  </si>
  <si>
    <t>58.391</t>
  </si>
  <si>
    <t>Partial urethrectomy (IM)</t>
  </si>
  <si>
    <t>58.450</t>
  </si>
  <si>
    <t>Single stage repair for hypospadias or epispadias (IM)</t>
  </si>
  <si>
    <t>58.451</t>
  </si>
  <si>
    <t>First stage of hypospadias or epispadias staged repair (IM)</t>
  </si>
  <si>
    <t>58.452</t>
  </si>
  <si>
    <t>Second stage of hypospadias or epispadias staged repair (IM)</t>
  </si>
  <si>
    <t>58.453</t>
  </si>
  <si>
    <t>Hypospadias repair post urethral fistula operation (IM)</t>
  </si>
  <si>
    <t>58.454</t>
  </si>
  <si>
    <t>Redo repair for hypospadia or epispadias (IM)</t>
  </si>
  <si>
    <t>58.455</t>
  </si>
  <si>
    <t>Repair of epispadias with ureteric re-implantation (IM)</t>
  </si>
  <si>
    <t>58.456</t>
  </si>
  <si>
    <t>Granuloplasty for hypospadias (IM)</t>
  </si>
  <si>
    <t>58.490</t>
  </si>
  <si>
    <t>Urethroplasty with graft (IM)</t>
  </si>
  <si>
    <t>58.491</t>
  </si>
  <si>
    <t>Urethroplasty with flap (IM)</t>
  </si>
  <si>
    <t>58.492</t>
  </si>
  <si>
    <t>Urethroplasty with pubectomy (IM)</t>
  </si>
  <si>
    <t>56.910</t>
  </si>
  <si>
    <t>Endoscopic ureteral dilation (IM)</t>
  </si>
  <si>
    <t>56.911</t>
  </si>
  <si>
    <t>Endoscopic destruction of bladder lesion / tissue (IM)</t>
  </si>
  <si>
    <t>56.912</t>
  </si>
  <si>
    <t>Endoscopic laser destruction of bladder lesion / tissue (IM)</t>
  </si>
  <si>
    <t>55.70</t>
  </si>
  <si>
    <t>Laparoscopic nephropexy (IM)</t>
  </si>
  <si>
    <t>56.20</t>
  </si>
  <si>
    <t>Laparoscopic ureterolithotomy or ureteral exploration (IM)</t>
  </si>
  <si>
    <t>56.21</t>
  </si>
  <si>
    <t>Laparoscopic ureterolithotomy with previous ureteral surgery (IM)</t>
  </si>
  <si>
    <t>57.190</t>
  </si>
  <si>
    <t>Laparoscopic cystostomy or cystolithotomy (IM)</t>
  </si>
  <si>
    <t>57.890</t>
  </si>
  <si>
    <t>Laparoscopic ruptured bladder repair (IM)</t>
  </si>
  <si>
    <t>57.825</t>
  </si>
  <si>
    <t>Laparoscopic cutaneous vesical fistula closure (IM)</t>
  </si>
  <si>
    <t>56.950</t>
  </si>
  <si>
    <t>Laparoscopic ligation of ureter (IM)</t>
  </si>
  <si>
    <t>56.23</t>
  </si>
  <si>
    <t>Open ureterolithotomy with previous ureteral surgery (IM)</t>
  </si>
  <si>
    <t>56.22</t>
  </si>
  <si>
    <t>Open ureteral exploration (IM)</t>
  </si>
  <si>
    <t>96.010</t>
  </si>
  <si>
    <t>Surfactant administration (IM)</t>
  </si>
  <si>
    <t>38.850</t>
  </si>
  <si>
    <t>PDA stenting/PDA closure with device (IM)</t>
  </si>
  <si>
    <t>99.980</t>
  </si>
  <si>
    <t>Early initiation of breast feeding (IM)</t>
  </si>
  <si>
    <t>99.981</t>
  </si>
  <si>
    <t>Kangaroo care (IM)</t>
  </si>
  <si>
    <t>39.270</t>
  </si>
  <si>
    <t>Insertion of temporary central dialysis catheter (IM)</t>
  </si>
  <si>
    <t>39.271</t>
  </si>
  <si>
    <t>Insertion of permanent central dialysis catheter (IM)</t>
  </si>
  <si>
    <t>39.272</t>
  </si>
  <si>
    <t>Insertion of peritoneal dialysis catheter: peritoneoscopy technique (IM)</t>
  </si>
  <si>
    <t>39.273</t>
  </si>
  <si>
    <t>Insertion of peritoneal dialysis catheter: percutaneous technique (IM)</t>
  </si>
  <si>
    <t>39.274</t>
  </si>
  <si>
    <t>Insertion of peritoneal dialysis catheter: open technique (IM)</t>
  </si>
  <si>
    <t>55.38</t>
  </si>
  <si>
    <t>Renal cyst laparoscopic excision (IM)</t>
  </si>
  <si>
    <t>56.36</t>
  </si>
  <si>
    <t>Semi rigid ureterorenoscopy without stone fragmentation (IM)</t>
  </si>
  <si>
    <t>56.37</t>
  </si>
  <si>
    <t>Flexible ureterorenoscopy without stone fragmentation (IM)</t>
  </si>
  <si>
    <t>56.43</t>
  </si>
  <si>
    <t>Endoscopy ureterocele resection (IM)</t>
  </si>
  <si>
    <t>56.96</t>
  </si>
  <si>
    <t>Endoscopic incision of external urethral sphincter (IM)</t>
  </si>
  <si>
    <t>56.97</t>
  </si>
  <si>
    <t>Endoscopic ureteric stent replacement (IM)</t>
  </si>
  <si>
    <t>57.00</t>
  </si>
  <si>
    <t>Endoscopic blood clots evacuation from bladder (IM)</t>
  </si>
  <si>
    <t>57.13</t>
  </si>
  <si>
    <t>Endoscopic bladder neck incision (IM)</t>
  </si>
  <si>
    <t>57.72</t>
  </si>
  <si>
    <t>Cystectomy with formation of cutaneous uretero-ileostomy (incontinent intestinal urine reservoir formation) (IM)</t>
  </si>
  <si>
    <t>57.73</t>
  </si>
  <si>
    <t>Cystectomy with laparoscopic ureter transplantation into intestine (IM)</t>
  </si>
  <si>
    <t>57.74</t>
  </si>
  <si>
    <t>Cystectomy with intestinal urinary diversion (continent intestinal urine reservoir formation) (IM)</t>
  </si>
  <si>
    <t>57.75</t>
  </si>
  <si>
    <t>Cystectomy with continent valve formation (IM)</t>
  </si>
  <si>
    <t>57.76</t>
  </si>
  <si>
    <t>Cystectomy with orthotopic neobladder (IM)</t>
  </si>
  <si>
    <t>57.77</t>
  </si>
  <si>
    <t>Repair of bladder exstrophy with osteotomy for bladder exstrophy (IM)</t>
  </si>
  <si>
    <t>57.940</t>
  </si>
  <si>
    <t>Open replacement of indwelling peritoneal catheter for dialysis (IM)</t>
  </si>
  <si>
    <t>57.960</t>
  </si>
  <si>
    <t>Stimulation of bladder (non-implant) (IM)</t>
  </si>
  <si>
    <t>59.80</t>
  </si>
  <si>
    <t>Endoscopic urethral stent insertion (IM)</t>
  </si>
  <si>
    <t>88.70</t>
  </si>
  <si>
    <t>Videourodynamic (IM)</t>
  </si>
  <si>
    <t>97.66</t>
  </si>
  <si>
    <t>Endoscopic ureteric stent removal (IM)</t>
  </si>
  <si>
    <t>35.29</t>
  </si>
  <si>
    <t>Multiple valve repair / replacement (IM)</t>
  </si>
  <si>
    <t>36.100</t>
  </si>
  <si>
    <t>Aortocoronary bypass for heart revascularization with surgical ventricular restoration (IM)</t>
  </si>
  <si>
    <t>36.101</t>
  </si>
  <si>
    <t>Aortocoronary bypass for heart revascularization with IVS Rupture Repair (IM)</t>
  </si>
  <si>
    <t>36.18</t>
  </si>
  <si>
    <t>Aortocoronary bypass for heart revascularization with valve procedure (IM)</t>
  </si>
  <si>
    <t>31.50</t>
  </si>
  <si>
    <t>Excision tracheal stenosis and anastomosis; cervical (IM)</t>
  </si>
  <si>
    <t>31.51</t>
  </si>
  <si>
    <t>Excision tracheal stenosis and anastomosis; cervicothoracic (IM)</t>
  </si>
  <si>
    <t>31.52</t>
  </si>
  <si>
    <t>Excision of tracheal tumor or carcinoma; cervical (IM)</t>
  </si>
  <si>
    <t>31.53</t>
  </si>
  <si>
    <t>Excision of tracheal tumor or carcinoma; thoracic (IM)</t>
  </si>
  <si>
    <t>31.711</t>
  </si>
  <si>
    <t>Suture of tracheal wound or injury; cervical (IM)</t>
  </si>
  <si>
    <t>31.712</t>
  </si>
  <si>
    <t>Suture of tracheal wound or injury; intrathoracic (IM)</t>
  </si>
  <si>
    <t>31.76</t>
  </si>
  <si>
    <t>Tracheoplasty; intrathoracic (IM)</t>
  </si>
  <si>
    <t>33.230</t>
  </si>
  <si>
    <t>Rigid bronchoscopy procedure (IM)</t>
  </si>
  <si>
    <t>33.481</t>
  </si>
  <si>
    <t>Carinal reconstruction (IM)</t>
  </si>
  <si>
    <t>34.281</t>
  </si>
  <si>
    <t>Thoracoscopy, surgical; with removal of intrapleural foreign body or fibrin deposit (IM)</t>
  </si>
  <si>
    <t>34.282</t>
  </si>
  <si>
    <t>Thoracoscopy, surgical; with thoracic sympathectomy (IM)</t>
  </si>
  <si>
    <t>34.283</t>
  </si>
  <si>
    <t>Thoracoscopy, surgical; with pleurodesis (e.g., mechanical or chemical) (IM)</t>
  </si>
  <si>
    <t>34.284</t>
  </si>
  <si>
    <t>Thoracoscopy, surgical; with control of traumatic hemorrhage (IM)</t>
  </si>
  <si>
    <t>34.285</t>
  </si>
  <si>
    <t>Thoracoscopy, diagnostic; mediastinal space, with biopsy (IM)</t>
  </si>
  <si>
    <t>34.286</t>
  </si>
  <si>
    <t>Thoracoscopy, surgical; with excision of mediastinal cyst, tumor, or mass (IM)</t>
  </si>
  <si>
    <t>34.291</t>
  </si>
  <si>
    <t>Mediastinotomy with exploration or biopsy; cervical approach (IM)</t>
  </si>
  <si>
    <t>34.292</t>
  </si>
  <si>
    <t>Mediastinotomy with exploration or biopsy; transthoracic approach (IM)</t>
  </si>
  <si>
    <t>34.41</t>
  </si>
  <si>
    <t>Radical resection of sternum (IM)</t>
  </si>
  <si>
    <t>34.75</t>
  </si>
  <si>
    <t>Reconstructive repair of pectus, minimally invasive approach (nuss procedure), with thoracoscopy (IM)</t>
  </si>
  <si>
    <t>89.382</t>
  </si>
  <si>
    <t>Peak expiratory flow rate examination (IM)</t>
  </si>
  <si>
    <t>89.383</t>
  </si>
  <si>
    <t>Bronchodilator (reversibility) examination (IM)</t>
  </si>
  <si>
    <t>89.384</t>
  </si>
  <si>
    <t>Thoracic gas volume examination (IM)</t>
  </si>
  <si>
    <t>89.385</t>
  </si>
  <si>
    <t>Residual lung volume examination (IM)</t>
  </si>
  <si>
    <t>48.631</t>
  </si>
  <si>
    <t>Laparoscopic anterior resection of rectum (IM)</t>
  </si>
  <si>
    <t>39.7</t>
  </si>
  <si>
    <t>Endovascular Repair of Vessel</t>
  </si>
  <si>
    <t>50.40</t>
  </si>
  <si>
    <t>Laparoscopic liver resection (IM)</t>
  </si>
  <si>
    <t>52.60</t>
  </si>
  <si>
    <t>Laparoscopic total pancreatectomy (IM)</t>
  </si>
  <si>
    <t>52.70</t>
  </si>
  <si>
    <t>Laparoscopic pancreaticoduodenectomy (IM)</t>
  </si>
  <si>
    <t>06.32</t>
  </si>
  <si>
    <t>Endoscopic thyroidectomy (IM)</t>
  </si>
  <si>
    <t>06.96</t>
  </si>
  <si>
    <t>Percutaneous ablation of thyroid lesion or tissue (IM)</t>
  </si>
  <si>
    <t>40.55</t>
  </si>
  <si>
    <t>Modified radical neck dissection, unilateral (IM)</t>
  </si>
  <si>
    <t>40.56</t>
  </si>
  <si>
    <t>Modified radical neck dissection, bilateral (IM)</t>
  </si>
  <si>
    <t>54.980</t>
  </si>
  <si>
    <t>Insertion of peritoneal dialysis catheter with laparoscopy technique (IM)</t>
  </si>
  <si>
    <t>54.981</t>
  </si>
  <si>
    <t>Laparoscopic replacement of indwelling peritoneal catheter for dialysis (IM)</t>
  </si>
  <si>
    <t>54.982</t>
  </si>
  <si>
    <t>54.983</t>
  </si>
  <si>
    <t>54.984</t>
  </si>
  <si>
    <t>57.710</t>
  </si>
  <si>
    <t>Laparoscopic cystectomy (IM)</t>
  </si>
  <si>
    <t>17.25</t>
  </si>
  <si>
    <t>Laparoscopic repair inguinal hernia (IM)</t>
  </si>
  <si>
    <t>51.120</t>
  </si>
  <si>
    <t>Laparoscopic biopsy gonad (IM)</t>
  </si>
  <si>
    <t>60.22</t>
  </si>
  <si>
    <t>Transurethral needle ablation prostate (IM)</t>
  </si>
  <si>
    <t>60.23</t>
  </si>
  <si>
    <t>Cryoablation of prostate (IM)</t>
  </si>
  <si>
    <t>60.24</t>
  </si>
  <si>
    <t>Transurethral electric vaporization prostate (IM)</t>
  </si>
  <si>
    <t>60.25</t>
  </si>
  <si>
    <t>High intensity focused ultrasound prostate (IM)</t>
  </si>
  <si>
    <t>60.290</t>
  </si>
  <si>
    <t>Transurethral resection of ejaculatory duct (TURED) (IM)</t>
  </si>
  <si>
    <t>62.00</t>
  </si>
  <si>
    <t>Exploration scrotal contents and testis, unilateral (IM)</t>
  </si>
  <si>
    <t>62.30</t>
  </si>
  <si>
    <t>Orchidectomy with insertion testicular prosthesis unilateral (IM)</t>
  </si>
  <si>
    <t>62.31</t>
  </si>
  <si>
    <t>Laparoscopic orchiectomy (IM)</t>
  </si>
  <si>
    <t>62.410</t>
  </si>
  <si>
    <t>Orchidectomy with insertion testicular prosthesis bilateral (IM)</t>
  </si>
  <si>
    <t>62.411</t>
  </si>
  <si>
    <t>Radical orchidectomy (IM)</t>
  </si>
  <si>
    <t>62.43</t>
  </si>
  <si>
    <t>Subcapsular orchidectomy (IM)</t>
  </si>
  <si>
    <t>62.50</t>
  </si>
  <si>
    <t>Laparoscopic orchidopexy (IM)</t>
  </si>
  <si>
    <t>62.51</t>
  </si>
  <si>
    <t>Revision orchidopexy for undescended testis (IM)</t>
  </si>
  <si>
    <t>62.52</t>
  </si>
  <si>
    <t>Laparoscopic orchidopexy fowler stephen (IM)</t>
  </si>
  <si>
    <t>62.93</t>
  </si>
  <si>
    <t>Artifical erection of penis with injection (IM)</t>
  </si>
  <si>
    <t>63.02</t>
  </si>
  <si>
    <t>Percutaneous epididymal sperm aspiration (PESA) (IM)</t>
  </si>
  <si>
    <t>63.03</t>
  </si>
  <si>
    <t>Microsurgical epididymal sperm aspiration (MESA) (IM)</t>
  </si>
  <si>
    <t>63.04</t>
  </si>
  <si>
    <t>Excision of spermatocele (IM)</t>
  </si>
  <si>
    <t>39.78</t>
  </si>
  <si>
    <t>Endovascular repair or occlusion of neoplasm (IM)</t>
  </si>
  <si>
    <t>63.10</t>
  </si>
  <si>
    <t>Microligation for varicocele (IM)</t>
  </si>
  <si>
    <t>63.11</t>
  </si>
  <si>
    <t>Laparoscopic varicocele ligation (IM)</t>
  </si>
  <si>
    <t>63.12</t>
  </si>
  <si>
    <t>Penile dorsal vein ligation (IM)</t>
  </si>
  <si>
    <t>63.96</t>
  </si>
  <si>
    <t>Testicular sperm aspiration (TESA) (IM)</t>
  </si>
  <si>
    <t>63.97</t>
  </si>
  <si>
    <t>Testicular sperm extraction (TESE) (IM)</t>
  </si>
  <si>
    <t>64.20</t>
  </si>
  <si>
    <t>Excision of sclerofibromatosis penis (IM)</t>
  </si>
  <si>
    <t>64.30</t>
  </si>
  <si>
    <t>Partial amputation of penis (IM)</t>
  </si>
  <si>
    <t>64.440</t>
  </si>
  <si>
    <t>Reconstruction of buried penis (IM)</t>
  </si>
  <si>
    <t>64.46</t>
  </si>
  <si>
    <t>Repair fracture penis (IM)</t>
  </si>
  <si>
    <t>64.490</t>
  </si>
  <si>
    <t>Phalloplasty (IM)</t>
  </si>
  <si>
    <t>64.940</t>
  </si>
  <si>
    <t>Correction of chordee of penis with graft (IM)</t>
  </si>
  <si>
    <t>64.970</t>
  </si>
  <si>
    <t>Revision artificial erection device (IM)</t>
  </si>
  <si>
    <t>86.060</t>
  </si>
  <si>
    <t>Lnsertion prostatic stent/coil with ultrasound control (IM)</t>
  </si>
  <si>
    <t>86.061</t>
  </si>
  <si>
    <t>Lnsertion prostatic stent/coil with visual (IM)</t>
  </si>
  <si>
    <t>86.630</t>
  </si>
  <si>
    <t>Full thickness skin graft of genitals (IM)</t>
  </si>
  <si>
    <t>86.631</t>
  </si>
  <si>
    <t>Small split skin graft of genitals (IM)</t>
  </si>
  <si>
    <t>88.760</t>
  </si>
  <si>
    <t>Doppler scrotal ultrasound (IM)</t>
  </si>
  <si>
    <t>88.761</t>
  </si>
  <si>
    <t>Transrectal ultra sound (IM)</t>
  </si>
  <si>
    <t>99.960</t>
  </si>
  <si>
    <t>Microsurgical testicular sperm extraction (micro-TESE) (IM)</t>
  </si>
  <si>
    <t>60.50</t>
  </si>
  <si>
    <t>Laparoscopic radical prostatectomy (IM)</t>
  </si>
  <si>
    <t>69.40</t>
  </si>
  <si>
    <t>Laparoscopic reconstructive surgery of uterus (IM)</t>
  </si>
  <si>
    <t>70.70</t>
  </si>
  <si>
    <t>Laparoscopic reconstructive surgery of pelvic floor (IM)</t>
  </si>
  <si>
    <t>88.793</t>
  </si>
  <si>
    <t>Saline infusion sonography (IM)</t>
  </si>
  <si>
    <t>37.37</t>
  </si>
  <si>
    <t>Excision or destruction of other lesion or tissue of heart, thoracoscopic approach</t>
  </si>
  <si>
    <t>86.743</t>
  </si>
  <si>
    <t>Simple &amp; small local skin flap, genitals (IM)</t>
  </si>
  <si>
    <t>90.07</t>
  </si>
  <si>
    <t>Molecular biological test-nervous syst</t>
  </si>
  <si>
    <t>90.08</t>
  </si>
  <si>
    <t>Histopatology-nervous syst</t>
  </si>
  <si>
    <t>90.17</t>
  </si>
  <si>
    <t>Molecular biological test-endocrine</t>
  </si>
  <si>
    <t>90.18</t>
  </si>
  <si>
    <t>Histopatology-endocrine</t>
  </si>
  <si>
    <t>90.27</t>
  </si>
  <si>
    <t>Molecular biological test-eye</t>
  </si>
  <si>
    <t>90.28</t>
  </si>
  <si>
    <t>Histopatology-eye</t>
  </si>
  <si>
    <t>90.37</t>
  </si>
  <si>
    <t>Molecular biological test-larynx</t>
  </si>
  <si>
    <t>90.38</t>
  </si>
  <si>
    <t>Histopatology-larynx</t>
  </si>
  <si>
    <t>90.47</t>
  </si>
  <si>
    <t>Molecular biological test-resp</t>
  </si>
  <si>
    <t>90.48</t>
  </si>
  <si>
    <t>Histopatology-resp</t>
  </si>
  <si>
    <t>90.57</t>
  </si>
  <si>
    <t>Microscopic examination of blood, Molecular biological test (IM) or Cythopathologic (IM)</t>
  </si>
  <si>
    <t>90.58</t>
  </si>
  <si>
    <t>Histopatology-blood</t>
  </si>
  <si>
    <t>90.67</t>
  </si>
  <si>
    <t>Molecular biological test/marrow</t>
  </si>
  <si>
    <t>90.68</t>
  </si>
  <si>
    <t>Histopatology/marrow</t>
  </si>
  <si>
    <t>90.77</t>
  </si>
  <si>
    <t>Molecular biological test-lymph system</t>
  </si>
  <si>
    <t>90.78</t>
  </si>
  <si>
    <t>Histopatology-lymph system</t>
  </si>
  <si>
    <t>90.87</t>
  </si>
  <si>
    <t>Molecular biological test-upper GI</t>
  </si>
  <si>
    <t>90.88</t>
  </si>
  <si>
    <t>Histopatology-upper GI</t>
  </si>
  <si>
    <t>90.97</t>
  </si>
  <si>
    <t>Molecular biological test-lower GI</t>
  </si>
  <si>
    <t>90.98</t>
  </si>
  <si>
    <t>Histopatology-lower GI</t>
  </si>
  <si>
    <t>52.50</t>
  </si>
  <si>
    <t>Laparoscopic partial pancreatectomy (IM)</t>
  </si>
  <si>
    <t>99.290</t>
  </si>
  <si>
    <t>Injection of contrast agent (IM)</t>
  </si>
  <si>
    <t>88.721</t>
  </si>
  <si>
    <t>Diagnostic doppler ultrasound of heart (IM)</t>
  </si>
  <si>
    <t>90.040</t>
  </si>
  <si>
    <t>Microscopic examination of specimen from nervous system and of spinal fluid, parasitology culture and others (IM)</t>
  </si>
  <si>
    <t>90.041</t>
  </si>
  <si>
    <t>Parasite and fungal serology / molecular examination of specimen from nervous system and of spina fluid, (IM)</t>
  </si>
  <si>
    <t>90.042</t>
  </si>
  <si>
    <t>Microscopic examination of specimen from nervous system and of spinal fluid, fungal culture yeast and susceptibility test (IM)</t>
  </si>
  <si>
    <t>90.043</t>
  </si>
  <si>
    <t>Microscopic examination of specimen from nervous system and of spinal fluid, fungal culture mold and susceptibility test (IM)</t>
  </si>
  <si>
    <t>90.049</t>
  </si>
  <si>
    <t>Other Microscopic examination of specimen from nervous system and of spina fluid, parasitology smear (IM)</t>
  </si>
  <si>
    <t>90.060</t>
  </si>
  <si>
    <t>Microscopic examination of specimen from nervous system and of spina fluid, cell block (IM)</t>
  </si>
  <si>
    <t>90.061</t>
  </si>
  <si>
    <t>Microscopic examination of specimen from nervous system and of spina fluid, papanicolaou and giemsa smear (IM)</t>
  </si>
  <si>
    <t>90.069</t>
  </si>
  <si>
    <t>Other Microscopic examination of specimen from nervous system and of spina fluid, cell block and papanicolaou smear (IM)</t>
  </si>
  <si>
    <t>90.090</t>
  </si>
  <si>
    <t>Microscopic examination of specimen from nervous system and of spinal fluid, Microscopic ISH examination (IM)</t>
  </si>
  <si>
    <t>90.091</t>
  </si>
  <si>
    <t>Microscopic examination of specimen from nervous system and of spinal fluid, Microscopic CISH examination (IM)</t>
  </si>
  <si>
    <t>90.092</t>
  </si>
  <si>
    <t>Microscopic examination of specimen from nervous system and of spinal fluid, Microscopic FISH examination (IM</t>
  </si>
  <si>
    <t>90.093</t>
  </si>
  <si>
    <t>Microscopic examination of specimen from nervous system and of spinal fluid, Microscopic FCR examination (IM)</t>
  </si>
  <si>
    <t>90.094</t>
  </si>
  <si>
    <t>Microscopic examination of specimen from nervous system and of spinal fluid, Screening for the Human Immunodeficiency Virus (HIV) Infection (IM</t>
  </si>
  <si>
    <t>90.095</t>
  </si>
  <si>
    <t>Microscopic examination of specimen from nervous system and of spinal fluid, Prognostic Monitoring for the Human Immunodeficiency Virus (HIV) (IM)</t>
  </si>
  <si>
    <t>90.099</t>
  </si>
  <si>
    <t>Other Microscopic examination of specimen from nervous system and of spina fluid (IM)</t>
  </si>
  <si>
    <t>90.140</t>
  </si>
  <si>
    <t>Microscopic examination of specimen from endocrine gland, not elsewhere classified, parasitology culture and others (IM)</t>
  </si>
  <si>
    <t>90.141</t>
  </si>
  <si>
    <t>Parasite and fungal serology / molecular examination of specimen from endocrine gland, not elsewhere classified (IM)</t>
  </si>
  <si>
    <t>90.142</t>
  </si>
  <si>
    <t>Microscopic examination of specimen from endocrine gland, not elsewhere classified, fungal culture yeast and susceptibility test (IM)</t>
  </si>
  <si>
    <t>90.143</t>
  </si>
  <si>
    <t>Microscopic examination of specimen from endocrine gland, not elsewhere classified, fungal culture mold and susceptibility test (IM)</t>
  </si>
  <si>
    <t>90.149</t>
  </si>
  <si>
    <t>Other Microscopic examination of specimen from endocrine gland, not elsewhere classified, parasitology smear (IM)</t>
  </si>
  <si>
    <t>90.160</t>
  </si>
  <si>
    <t>Microscopic examination of specimen from endocrine gland, not elsewhere classified, cell block (IM)</t>
  </si>
  <si>
    <t>90.161</t>
  </si>
  <si>
    <t>Microscopic examination of specimen from endocrine gland, not elsewhere classified, papanicolaou smear and giemsa smear (IM)</t>
  </si>
  <si>
    <t>90.169</t>
  </si>
  <si>
    <t>Other Microscopic examination of specimen from endocrine gland, not elsewhere classified, cell block and papanicolaou smear (IM)</t>
  </si>
  <si>
    <t>90.190</t>
  </si>
  <si>
    <t>Microscopic examination of specimen from endocrine gland, not elsewhere classified, Microscopic ISH examination (IM)</t>
  </si>
  <si>
    <t>90.191</t>
  </si>
  <si>
    <t>Microscopic examination of specimen from endocrine gland, not elsewhere classified, Microscopic CISH examination (IM)</t>
  </si>
  <si>
    <t>90.192</t>
  </si>
  <si>
    <t>Microscopic examination of specimen from endocrine gland, not elsewhere classified, Microscopic FISH examination (IM)</t>
  </si>
  <si>
    <t>90.193</t>
  </si>
  <si>
    <t>Microscopic examination of specimen from endocrine gland, not elsewhere classified, Microscopic FCR examination (IM)</t>
  </si>
  <si>
    <t>90.194</t>
  </si>
  <si>
    <t>Microscopic examination of specimen from endocrine gland, not elsewhere classified, Screening for the Human Immunodeficiency Virus (HIV) Infection (IM)</t>
  </si>
  <si>
    <t>90.195</t>
  </si>
  <si>
    <t>Microscopic examination of specimen from endocrine gland, not elsewhere classified, Prognostic Monitoring for the Human Immunodeficiency Virus (HIV) (IM)</t>
  </si>
  <si>
    <t>90.199</t>
  </si>
  <si>
    <t>Other Microscopic examination of specimen from endocrine gland, not elsewhere classified (IM)</t>
  </si>
  <si>
    <t>90.240</t>
  </si>
  <si>
    <t>Microscopic examination of specimen from eye, parasitology culture and others (IM)</t>
  </si>
  <si>
    <t>90.241</t>
  </si>
  <si>
    <t>Parasite and fungal serology / molecular examination of specimen from eye (IM)</t>
  </si>
  <si>
    <t>90.242</t>
  </si>
  <si>
    <t>Microscopic examination of specimen from eye, fungal culture yeast and susceptibility (IM)</t>
  </si>
  <si>
    <t>90.243</t>
  </si>
  <si>
    <t>Microscopic examination of specimen from eye, fungal culture mold and susceptibility (IM)</t>
  </si>
  <si>
    <t>90.249</t>
  </si>
  <si>
    <t>Other Microscopic examination of specimen from eye, parasitology smear (IM)</t>
  </si>
  <si>
    <t>90.260</t>
  </si>
  <si>
    <t>Microscopic examination of specimen from eye, cell block (IM)</t>
  </si>
  <si>
    <t>90.261</t>
  </si>
  <si>
    <t>Microscopic examination of specimen from eye, papanicolaou smear and giemsa smear (IM)</t>
  </si>
  <si>
    <t>90.269</t>
  </si>
  <si>
    <t>Other Microscopic examination of specimen from eye, cell block and papanicolaou smear (IM)</t>
  </si>
  <si>
    <t>90.290</t>
  </si>
  <si>
    <t>Microscopic examination of specimen from eye, Microscopic ISH examination (IM</t>
  </si>
  <si>
    <t>90.291</t>
  </si>
  <si>
    <t>Microscopic examination of specimen from eye, Microscopic CISH examination (IM)</t>
  </si>
  <si>
    <t>90.292</t>
  </si>
  <si>
    <t>Microscopic examination of specimen from eye, Microscopic FISH examination (IM)</t>
  </si>
  <si>
    <t>90.293</t>
  </si>
  <si>
    <t>Microscopic examination of specimen from eye, Microscopic FCR examination (IM)</t>
  </si>
  <si>
    <t>90.294</t>
  </si>
  <si>
    <t>Microscopic examination of specimen from eye, Screening for the Human Immunodeficiency Virus (HIV) Infection (IM)</t>
  </si>
  <si>
    <t>90.295</t>
  </si>
  <si>
    <t>Microscopic examination of specimen from eye, Prognostic Monitoring for the Human Immunodeficiency Virus (HIV) (IM)</t>
  </si>
  <si>
    <t>90.299</t>
  </si>
  <si>
    <t>Other Microscopic examination of specimen from eye (IM)</t>
  </si>
  <si>
    <t>90.340</t>
  </si>
  <si>
    <t>Microscopic examination of specimen from ear, nose, throat, and larynx, parasitology culture and others (IM)</t>
  </si>
  <si>
    <t>90.341</t>
  </si>
  <si>
    <t>Parasite and fungal serology / molecular examination of specimen from ear, nose, throat, and larynx (IM)</t>
  </si>
  <si>
    <t>90.342</t>
  </si>
  <si>
    <t>Microscopic examination of specimen from ear, nose, throat, and larynx, fungal culture yeast and susceptibility (IM)</t>
  </si>
  <si>
    <t>90.343</t>
  </si>
  <si>
    <t>Microscopic examination of specimen from ear, nose, throat, and larynx, fungal culture mold and susceptibility (IM)</t>
  </si>
  <si>
    <t>90.349</t>
  </si>
  <si>
    <t>Other Microscopic examination of specimen from ear, nose, throat, and larynx, parasitology smear (IM)</t>
  </si>
  <si>
    <t>90.360</t>
  </si>
  <si>
    <t>Microscopic examination of specimen from ear, nose, throat, and larynx, cell block (IM)</t>
  </si>
  <si>
    <t>90.361</t>
  </si>
  <si>
    <t>Microscopic examination of specimen from ear, nose, throat, and larynx, papanicolaou smear and giemsa smear (IM)</t>
  </si>
  <si>
    <t>90.369</t>
  </si>
  <si>
    <t>Other Microscopic examination of specimen from ear, nose, throat, and larynx, cell block and papanicolaou smear (IM)</t>
  </si>
  <si>
    <t>90.390</t>
  </si>
  <si>
    <t>Microscopic examination of specimen from ear, nose, throat, and larynx Microscopic ISH examination (IM)</t>
  </si>
  <si>
    <t>90.391</t>
  </si>
  <si>
    <t>Microscopic examination of specimen from ear, nose, throat, and larynx Microscopic CISH examination (IM)</t>
  </si>
  <si>
    <t>90.392</t>
  </si>
  <si>
    <t>Microscopic examination of specimen from ear, nose, throat, and larynx Microscopic FISH examination (IM)</t>
  </si>
  <si>
    <t>90.393</t>
  </si>
  <si>
    <t>Microscopic examination of specimen from ear, nose, throat, and larynx Microscopic FCR examination (IM)</t>
  </si>
  <si>
    <t>90.394</t>
  </si>
  <si>
    <t>Microscopic examination of specimen from ear, nose, throat, and larynx Screening for the Human Immunodeficiency Virus (HIV) Infection (IM)</t>
  </si>
  <si>
    <t>90.395</t>
  </si>
  <si>
    <t>Microscopic examination of specimen from ear, nose, throat, and larynx Prognostic Monitoring for the Human Immunodeficiency Virus (HIV) (IM)</t>
  </si>
  <si>
    <t>90.399</t>
  </si>
  <si>
    <t>Other Microscopic examination of specimen from ear, nose, throat, and larynx (IM)</t>
  </si>
  <si>
    <t>90.440</t>
  </si>
  <si>
    <t>Microscopic examination of specimen from trachea, bronchus, pleura, lung, and other thoracic specimen, and of sputum, parasitology culture and others (IM)</t>
  </si>
  <si>
    <t>90.441</t>
  </si>
  <si>
    <t>Parasite and fungal serology / molecular examination of specimen from trachea, bronchus, pleura, lung, and other thoracic specimen, and of sputum (IM)</t>
  </si>
  <si>
    <t>90.442</t>
  </si>
  <si>
    <t>Microscopic examination of specimen from trachea, bronchus, pleura, lung, and other thoracic specimen, and of sputum, fungal culture yeast and susceptibility (IM)</t>
  </si>
  <si>
    <t>90.443</t>
  </si>
  <si>
    <t>Microscopic examination of specimen from trachea, bronchus, pleura, lung, and other thoracic specimen, and of sputum, fungal culture mold and susceptibility (IM)</t>
  </si>
  <si>
    <t>90.449</t>
  </si>
  <si>
    <t>Other Microscopic examination of specimen from trachea, bronchus, pleura ,lung, and other thoracic specimen, and of sputum, parasitology smear (IM)</t>
  </si>
  <si>
    <t>90.460</t>
  </si>
  <si>
    <t>Microscopic examination of specimen from trachea, bronchus, pleura, lung, and other thoracic specimen, and of sputum, cell block (IM)</t>
  </si>
  <si>
    <t>90.461</t>
  </si>
  <si>
    <t>Microscopic examination of specimen from trachea, bronchus, pleura, lung, and other thoracic specimen, and of sputum, papanicolaou smear and giemsa smear (IM)</t>
  </si>
  <si>
    <t>90.469</t>
  </si>
  <si>
    <t>Other Microscopic examination of specimen from trachea, bronchus, pleura, lung,and other thoracic specimen, and of sputum, cell block and papanicolaou smear (IM)</t>
  </si>
  <si>
    <t>90.490</t>
  </si>
  <si>
    <t>Microscopic examination of specimen from trachea, bronchus, pleura, lung, and other thoracic specimen, and of sputum, Microscopic ISH examination (IM)</t>
  </si>
  <si>
    <t>90.491</t>
  </si>
  <si>
    <t>Microscopic examination of specimen from trachea, bronchus, pleura, lung, and other thoracic specimen, and of sputum, Microscopic CISH examination (IM)</t>
  </si>
  <si>
    <t>90.492</t>
  </si>
  <si>
    <t>Microscopic examination of specimen from trachea, bronchus, pleura, lung, and other thoracic specimen, and of sputum, Microscopic FISH examination (IM)</t>
  </si>
  <si>
    <t>90.493</t>
  </si>
  <si>
    <t>Microscopic examination of specimen from trachea, bronchus, pleura, lung, and other thoracic specimen, and of sputum, Microscopic FCR examination (IM)</t>
  </si>
  <si>
    <t>90.494</t>
  </si>
  <si>
    <t>Microscopic examination of specimen from trachea, bronchus, pleura, lung, and other thoracic specimen, and of sputum, Screening for the Human Immunodeficiency Virus (HIV) Infection (IM)</t>
  </si>
  <si>
    <t>90.495</t>
  </si>
  <si>
    <t>Microscopic examination of specimen from trachea, bronchus, pleura, lung, and other thoracic specimen, and of sputum, Prognostic Monitoring for the Human Immunodeficiency Virus (HIV) (IM)</t>
  </si>
  <si>
    <t>90.499</t>
  </si>
  <si>
    <t>Other Microscopic examination of specimen from trachea, bronchus, pleura, lung, and other thoracic specimen, and of sputum (IM)</t>
  </si>
  <si>
    <t>90.540</t>
  </si>
  <si>
    <t>Microscopic examination of specimen from blood, parasitology culture and others (IM)</t>
  </si>
  <si>
    <t>90.541</t>
  </si>
  <si>
    <t>Parasite and fungal serology / molecular examination of specimen from blood (IM)</t>
  </si>
  <si>
    <t>90.542</t>
  </si>
  <si>
    <t>Microscopic examination of specimen from blood, fungal culture yeast and susceptibility (IM)</t>
  </si>
  <si>
    <t>90.543</t>
  </si>
  <si>
    <t>Microscopic examination of specimen from blood, fungal culture dimorphic/mold and susceptibility (IM)</t>
  </si>
  <si>
    <t>90.549</t>
  </si>
  <si>
    <t>Other Microscopic examination of blood, parasitology smear (IM)</t>
  </si>
  <si>
    <t>90.560</t>
  </si>
  <si>
    <t>Microscopic examination of specimen from blood, cell block (IM)</t>
  </si>
  <si>
    <t>90.561</t>
  </si>
  <si>
    <t>Microscopic examination of specimen from blood, papanicolaou smear and giemsa smear (IM)</t>
  </si>
  <si>
    <t>90.569</t>
  </si>
  <si>
    <t>Other Microscopic examination of specimen from blood, cell block and papanicolaou smear (IM)</t>
  </si>
  <si>
    <t>90.590</t>
  </si>
  <si>
    <t>Microscopic examination of blood, Microscopic ISH examination (IM)</t>
  </si>
  <si>
    <t>90.591</t>
  </si>
  <si>
    <t>Microscopic examination of blood, Microscopic CISH examination (IM)</t>
  </si>
  <si>
    <t>90.592</t>
  </si>
  <si>
    <t>Microscopic examination of blood, Microscopic FISH examination (IM)</t>
  </si>
  <si>
    <t>90.593</t>
  </si>
  <si>
    <t>Microscopic examination of blood, Microscopic FCR examination (IM)</t>
  </si>
  <si>
    <t>90.594</t>
  </si>
  <si>
    <t>Microscopic examination of blood, Screening for the Human Immunodeficiency Virus (HIV) Infection (IM)</t>
  </si>
  <si>
    <t>90.595</t>
  </si>
  <si>
    <t>Microscopic examination of blood, Prognostic Monitoring for the Human Immunodeficiency Virus (HIV) (IM)</t>
  </si>
  <si>
    <t>90.640</t>
  </si>
  <si>
    <t>Microscopic examination of specimen from spleen and of bone marrow, parasitology culture and others (IM)</t>
  </si>
  <si>
    <t>90.641</t>
  </si>
  <si>
    <t>Parasite and fungal serology / molecular examination of specimen from spleen and of bone marrow (IM)</t>
  </si>
  <si>
    <t>90.642</t>
  </si>
  <si>
    <t>Microscopic examination of specimen from spleen and of bone marrow, fungal culture yeast and susceptibility (IM)</t>
  </si>
  <si>
    <t>90.643</t>
  </si>
  <si>
    <t>Microscopic examination of specimen from spleen and of bone marrow, fungal culture dimorphic/mold and susceptibility (IM)</t>
  </si>
  <si>
    <t>90.649</t>
  </si>
  <si>
    <t>Other Microscopic examination of specimen from spleen and of bone marrow, parasitology smear (IM)</t>
  </si>
  <si>
    <t>90.660</t>
  </si>
  <si>
    <t>Microscopic examination of specimen from spleen and of bone marrow, cell block (IM)</t>
  </si>
  <si>
    <t>90.661</t>
  </si>
  <si>
    <t>Microscopic examination of specimen from spleen and of bone marrow, papanicolaou smear and giemsa smear (IM)</t>
  </si>
  <si>
    <t>90.669</t>
  </si>
  <si>
    <t>Other Microscopic examination of specimen from spleen and of bone marrow, cell block and papanicolaou smear (IM)</t>
  </si>
  <si>
    <t>90.690</t>
  </si>
  <si>
    <t>Microscopic examination of specimen from spleen and of bone marrow, Microscopic ISH examination (IM</t>
  </si>
  <si>
    <t>90.691</t>
  </si>
  <si>
    <t>Microscopic examination of specimen from spleen and of bone marrow, Microscopic CISH examination (IM)</t>
  </si>
  <si>
    <t>90.692</t>
  </si>
  <si>
    <t>Microscopic examination of specimen from spleen and of bone marrow, Microscopic FISH examination (IM)</t>
  </si>
  <si>
    <t>90.693</t>
  </si>
  <si>
    <t>Microscopic examination of specimen from spleen and of bone marrow, Microscopic FCR examination (IM)</t>
  </si>
  <si>
    <t>90.694</t>
  </si>
  <si>
    <t>Microscopic examination of specimen from spleen and of bone marrow, Screening for the Human Immunodeficiency Virus (HIV) Infection (IM)</t>
  </si>
  <si>
    <t>90.695</t>
  </si>
  <si>
    <t>Microscopic examination of specimen from spleen and of bone marrow, Prognostic Monitoring for the Human Immunodeficiency Virus (HIV) (IM)</t>
  </si>
  <si>
    <t>90.699</t>
  </si>
  <si>
    <t>Other Microscopic examination of specimen from spleen and of bone marrow (IM)</t>
  </si>
  <si>
    <t>90.740</t>
  </si>
  <si>
    <t>Microscopic examination of specimen from lymph node and of lymph, parasitology culture and others (IM)</t>
  </si>
  <si>
    <t>90.741</t>
  </si>
  <si>
    <t>Parasite and fungal serology / molecular examination of specimen from lymph node and of lymph (IM)</t>
  </si>
  <si>
    <t>90.742</t>
  </si>
  <si>
    <t>Microscopic examination of specimen from lymph node and of lymph, fungal culture yeast and susceptibility (IM)</t>
  </si>
  <si>
    <t>90.743</t>
  </si>
  <si>
    <t>Microscopic examination of specimen from lymph node and of lymph, fungal culture dimorphic and susceptibility (IM)</t>
  </si>
  <si>
    <t>90.749</t>
  </si>
  <si>
    <t>Other Microscopic examination of specimen from lymph node and of lymph, parasitology smear (IM)</t>
  </si>
  <si>
    <t>90.760</t>
  </si>
  <si>
    <t>Microscopic examination of specimen from lymph node and of lymph, cell block (IM)</t>
  </si>
  <si>
    <t>90.761</t>
  </si>
  <si>
    <t>Microscopic examination of specimen from lymph node and of lymph, papanicolaou smear and giemsa smear (IM)</t>
  </si>
  <si>
    <t>90.769</t>
  </si>
  <si>
    <t>Other Microscopic examination of specimen from lymph node and of lymph, cell block and papanicolaou smear (IM)</t>
  </si>
  <si>
    <t>90.790</t>
  </si>
  <si>
    <t>Microscopic examination of specimen from lymph node and of lymph, Microscopic ISH examination (IM)</t>
  </si>
  <si>
    <t>90.791</t>
  </si>
  <si>
    <t>Microscopic examination of specimen from lymph node and of lymph, Microscopic CISH examination (IM)</t>
  </si>
  <si>
    <t>90.792</t>
  </si>
  <si>
    <t>Microscopic examination of specimen from lymph node and of lymph, Microscopic FISH examination (IM)</t>
  </si>
  <si>
    <t>90.793</t>
  </si>
  <si>
    <t>Microscopic examination of specimen from lymph node and of lymph, Microscopic FCR examination (IM)</t>
  </si>
  <si>
    <t>90.794</t>
  </si>
  <si>
    <t>Microscopic examination of specimen from lymph node and of lymph, Screening for the Human Immunodeficiency Virus (HIV) Infection (IM)</t>
  </si>
  <si>
    <t>90.795</t>
  </si>
  <si>
    <t>Microscopic examination of specimen from lymph node and of lymph, Prognostic Monitoring for the Human Immunodeficiency Virus (HIV) (IM)</t>
  </si>
  <si>
    <t>90.799</t>
  </si>
  <si>
    <t>Other Microscopic examination of specimen from lymph node and of lymph (IM)</t>
  </si>
  <si>
    <t>90.840</t>
  </si>
  <si>
    <t>Microscopic examination of specimen from upper gastrointestinal tract and of vomitus, parasitology culture and others (IM)</t>
  </si>
  <si>
    <t>90.841</t>
  </si>
  <si>
    <t>Parasite and fungal serology / molecular examination of specimen from upper gastrointestinal tract and of vomitus, (IM)</t>
  </si>
  <si>
    <t>90.842</t>
  </si>
  <si>
    <t>Microscopic examination of specimen from upper gastrointestinal tract and of vomitus, fungal culture yeast and susceptibility (IM)</t>
  </si>
  <si>
    <t>90.843</t>
  </si>
  <si>
    <t>Microscopic examination of specimen from upper gastrointestinal tract and of vomitus, fungal culture mold and susceptibility (IM)</t>
  </si>
  <si>
    <t>90.849</t>
  </si>
  <si>
    <t>Other Microscopic examination of specimen from upper gastrointestinal tract and of vomitus, parasitology smear (IM)</t>
  </si>
  <si>
    <t>90.860</t>
  </si>
  <si>
    <t>Microscopic examination of specimen from upper gastrointestinal tract and of vomitus, cell block (IM)</t>
  </si>
  <si>
    <t>90.861</t>
  </si>
  <si>
    <t>Microscopic examination of specimen from upper gastrointestinal tract and of vomitus, papanicolaou smear amd giemsa smear (IM)</t>
  </si>
  <si>
    <t>90.869</t>
  </si>
  <si>
    <t>Other Microscopic examination of specimen from upper gastrointestinal tract and of vomitus, cell block and papanicolaou smear (IM)</t>
  </si>
  <si>
    <t>90.890</t>
  </si>
  <si>
    <t>Microscopic examination of specimen from upper gastrointestinal tract and of vomitus, Microscopic ISH examination (IM)</t>
  </si>
  <si>
    <t>90.891</t>
  </si>
  <si>
    <t>Microscopic examination of specimen from upper gastrointestinal tract and of vomitus, Microscopic CISH examination (IM)</t>
  </si>
  <si>
    <t>90.892</t>
  </si>
  <si>
    <t>Microscopic examination of specimen from upper gastrointestinal tract and of vomitus, Microscopic FISH examination (IM)</t>
  </si>
  <si>
    <t>90.893</t>
  </si>
  <si>
    <t>Microscopic examination of specimen from upper gastrointestinal tract and of vomitus, Microscopic FCR examination (IM)</t>
  </si>
  <si>
    <t>90.894</t>
  </si>
  <si>
    <t>Microscopic examination of specimen from upper gastrointestinal tract and of vomitus, Screening for the Human Immunodeficiency Virus (HIV) Infection (IM)</t>
  </si>
  <si>
    <t>90.895</t>
  </si>
  <si>
    <t>Microscopic examination of specimen from upper gastrointestinal tract and of vomitus, Prognostic Monitoring for the Human Immunodeficiency Virus (HIV) (IM)</t>
  </si>
  <si>
    <t>90.899</t>
  </si>
  <si>
    <t>Other Microscopic examination of specimen from upper gastrointestinal tract and of vomitus (IM)</t>
  </si>
  <si>
    <t>90.940</t>
  </si>
  <si>
    <t>Microscopic examination of specimen from lower gastrointestinal tract and of stool, parasitology culture and others (IM)</t>
  </si>
  <si>
    <t>90.941</t>
  </si>
  <si>
    <t>Parasite and fungal serology / molecular examination of specimen from lower gastrointestinal tract and of stool (IM)</t>
  </si>
  <si>
    <t>90.942</t>
  </si>
  <si>
    <t>Microscopic examination of specimen from lower gastrointestinal tract and of stool, fungal culture yeast and susceptibility (IM)</t>
  </si>
  <si>
    <t>90.943</t>
  </si>
  <si>
    <t>Microscopic examination of specimen from lower gastrointestinal tract and of stool, fungal culture mold/dimorphic and susceptibility (IM)</t>
  </si>
  <si>
    <t>90.949</t>
  </si>
  <si>
    <t>Other Microscopic examination of specimen from lower gastrointestinal tract and of stool, parasitology smear (IM)</t>
  </si>
  <si>
    <t>90.960</t>
  </si>
  <si>
    <t>Microscopic examination of specimen from lower gastrointestinal tract and of stool, cell block (IM)</t>
  </si>
  <si>
    <t>90.961</t>
  </si>
  <si>
    <t>Microscopic examination of specimen from lower gastrointestinal tract and of stool, papanicolaou smear and giemsa smear (IM)</t>
  </si>
  <si>
    <t>90.969</t>
  </si>
  <si>
    <t>Other Microscopic examination of specimen from lower gastrointestinal tract and of stool, cell block and papanicolaou smear (IM)</t>
  </si>
  <si>
    <t>90.990</t>
  </si>
  <si>
    <t>Microscopic examination of specimen from lower gastrointestinal tract and of stool, Microscopic ISH examination (IM)</t>
  </si>
  <si>
    <t>90.991</t>
  </si>
  <si>
    <t>Microscopic examination of specimen from lower gastrointestinal tract and of stool, Microscopic CISH examination (IM)</t>
  </si>
  <si>
    <t>90.992</t>
  </si>
  <si>
    <t>Microscopic examination of specimen from lower gastrointestinal tract and of stool, Microscopic FISH examination (IM)</t>
  </si>
  <si>
    <t>90.993</t>
  </si>
  <si>
    <t>Microscopic examination of specimen from lower gastrointestinal tract and of stool, Microscopic FCR examination (IM)</t>
  </si>
  <si>
    <t>90.994</t>
  </si>
  <si>
    <t>Microscopic examination of specimen from lower gastrointestinal tract and of stool, Screening for the Human Immunodeficiency Virus (HIV) Infection (IM)</t>
  </si>
  <si>
    <t>90.995</t>
  </si>
  <si>
    <t>Microscopic examination of specimen from lower gastrointestinal tract and of stool, Prognostic Monitoring for the Human Immunodeficiency Virus (HIV) (IM)</t>
  </si>
  <si>
    <t>90.999</t>
  </si>
  <si>
    <t>Other Microscopic examination of specimen from lower gastrointestinal tract and of stool (IM)</t>
  </si>
  <si>
    <t>91.040</t>
  </si>
  <si>
    <t>Microscopic examination of specimen from liver, biliary tract, and pancreas, parasitology culture and others (IM)</t>
  </si>
  <si>
    <t>91.041</t>
  </si>
  <si>
    <t>Parasite and fungal serology / molecular examination of specimen from liver, biliary tract, and pancreas (IM)</t>
  </si>
  <si>
    <t>91.042</t>
  </si>
  <si>
    <t>Microscopic examination of specimen from liver, biliary tract, and pancreas, fungal culture yeast and susceptibility (IM)</t>
  </si>
  <si>
    <t>91.043</t>
  </si>
  <si>
    <t>Microscopic examination of specimen from liver, biliary tract, and pancreas, fungal culture dimorphic/mold and susceptibility (IM)</t>
  </si>
  <si>
    <t>91.049</t>
  </si>
  <si>
    <t>Other Microscopic examination of specimen from liver, biliary tract, and pancreas, parasitology smear (IM)</t>
  </si>
  <si>
    <t>91.060</t>
  </si>
  <si>
    <t>Microscopic examination of specimen from liver, biliary tract, and pancreas, cell block (IM)</t>
  </si>
  <si>
    <t>91.061</t>
  </si>
  <si>
    <t>Microscopic examination of specimen from liver, biliary tract, and pancreas, papanicolaou smear and giemsa (IM)</t>
  </si>
  <si>
    <t>91.069</t>
  </si>
  <si>
    <t>Other Microscopic examination of specimen from liver, biliary tract, and pancreas, cell block and papanicolaou smear (IM)</t>
  </si>
  <si>
    <t>91.090</t>
  </si>
  <si>
    <t>Microscopic examination of specimen from liver, biliary tract, and pancreas, Microscopic ISH examination (IM)</t>
  </si>
  <si>
    <t>91.091</t>
  </si>
  <si>
    <t>Microscopic examination of specimen from liver, biliary tract, and pancreas, Microscopic CISH examination (IM)</t>
  </si>
  <si>
    <t>91.092</t>
  </si>
  <si>
    <t>Microscopic examination of specimen from liver, biliary tract, and pancreas, Microscopic FISH examination (IM)</t>
  </si>
  <si>
    <t>91.093</t>
  </si>
  <si>
    <t>Microscopic examination of specimen from liver, biliary tract, and pancreas, Microscopic FCR examination (IM)</t>
  </si>
  <si>
    <t>91.094</t>
  </si>
  <si>
    <t>Microscopic examination of specimen from liver, biliary tract, and pancreas, Screening for the Human Immunodeficiency Virus (HIV) Infection (IM)</t>
  </si>
  <si>
    <t>91.095</t>
  </si>
  <si>
    <t>Microscopic examination of specimen from liver, biliary tract, and pancreas, Prognostic Monitoring for the Human Immunodeficiency Virus (HIV) (IM)</t>
  </si>
  <si>
    <t>91.099</t>
  </si>
  <si>
    <t>Other Microscopic examination of specimen from liver, biliary tract, and pancreas (IM)</t>
  </si>
  <si>
    <t>91.140</t>
  </si>
  <si>
    <t>Microscopic examination of specimen from peritoneal and retroperitoneal, parasitology culture and others (IM)</t>
  </si>
  <si>
    <t>91.141</t>
  </si>
  <si>
    <t>Parasite and fungal serology / molecular examination of specimen from peritoneal and retroperitoneal (IM)</t>
  </si>
  <si>
    <t>91.142</t>
  </si>
  <si>
    <t>Microscopic examination of specimen from peritoneal and retroperitoneal, fungal culture and susceptibility (IM)</t>
  </si>
  <si>
    <t>91.149</t>
  </si>
  <si>
    <t>Other Microscopic examination of specimen from peritoneal and retroperitoneal, parasitology smear (IM)</t>
  </si>
  <si>
    <t>91.160</t>
  </si>
  <si>
    <t>Microscopic examination of specimen from peritoneal and retroperitoneal specimen, cell block (IM)</t>
  </si>
  <si>
    <t>91.161</t>
  </si>
  <si>
    <t>Microscopic examination of specimen from specimen from peritoneal and retroperitoneal, papanicolaou smear and giemsa smear (IM)</t>
  </si>
  <si>
    <t>91.169</t>
  </si>
  <si>
    <t>Other Microscopic examination of specimen from peritoneal and retroperitoneal specimen, papanicolaou smear and giemsa smear (IM)</t>
  </si>
  <si>
    <t>91.190</t>
  </si>
  <si>
    <t>Microscopic examination of peritoneal and retroperitoneal specimen, Microscopic ISH examination (IM)</t>
  </si>
  <si>
    <t>91.191</t>
  </si>
  <si>
    <t>Microscopic examination of peritoneal and retroperitoneal specimen, Microscopic CISH examination (IM)</t>
  </si>
  <si>
    <t>91.192</t>
  </si>
  <si>
    <t>Microscopic examination of peritoneal and retroperitoneal specimen, Microscopic FISH examination (IM)</t>
  </si>
  <si>
    <t>91.193</t>
  </si>
  <si>
    <t>Microscopic examination of peritoneal and retroperitoneal specimen, Microscopic FCR examination (IM)</t>
  </si>
  <si>
    <t>91.194</t>
  </si>
  <si>
    <t>Microscopic examination of peritoneal and retroperitoneal specimen, Screening for the Human Immunodeficiency Virus (HIV) Infection (IM)</t>
  </si>
  <si>
    <t>91.195</t>
  </si>
  <si>
    <t>Microscopic examination of peritoneal and retroperitoneal specimen, Prognostic Monitoring for the Human Immunodeficiency Virus (HIV) (IM)</t>
  </si>
  <si>
    <t>91.199</t>
  </si>
  <si>
    <t>Other Microscopic examination of specimen from peritoneal and retroperitoneal specimen (IM)</t>
  </si>
  <si>
    <t>91.240</t>
  </si>
  <si>
    <t>Microscopic examination of specimen from kidney, ureter, perirenal and periureteral tissue, parasitology culture and others (IM)</t>
  </si>
  <si>
    <t>91.241</t>
  </si>
  <si>
    <t>Parasite and fungal serology / molecular examination of specimen from kidney, ureter, perirenal and periureteral tissue (IM)</t>
  </si>
  <si>
    <t>91.242</t>
  </si>
  <si>
    <t>Microscopic examination of peritoneal and retroperitoneal specimen, fungal culture and susceptibility (IM)</t>
  </si>
  <si>
    <t>91.243</t>
  </si>
  <si>
    <t>Microscopic examination of specimen from kidney, ureter, perirenal and periureteral tissue, fungal culture and susceptibility (IM)</t>
  </si>
  <si>
    <t>91.249</t>
  </si>
  <si>
    <t>Other Microscopic examination of specimen from kidney, ureter, perirenal and periureteral tissue, parasitology smear (IM)</t>
  </si>
  <si>
    <t>91.260</t>
  </si>
  <si>
    <t>Microscopic examination of specimen from kidney, ureter, perirenal and periureteral tissue, cell block (IM)</t>
  </si>
  <si>
    <t>91.261</t>
  </si>
  <si>
    <t>Microscopic examination of specimen from kidney, ureter, perirenal and periureteral tissue, papanicolaou smear and giemsa smear (IM)</t>
  </si>
  <si>
    <t>91.269</t>
  </si>
  <si>
    <t>Other Microscopic examination of specimen from kidney, ureter, perirenal and periureteral tissue, cell block and papanicolaou smear (IM)</t>
  </si>
  <si>
    <t>91.290</t>
  </si>
  <si>
    <t>Microscopic examination of specimen from kidney,ureter, perirenal and periureteral tissue, Microscopic ISH examination (IM)</t>
  </si>
  <si>
    <t>91.291</t>
  </si>
  <si>
    <t>Microscopic examination of specimen from kidney,ureter, perirenal and periureteral tissue, Microscopic CISH examination (IM)</t>
  </si>
  <si>
    <t>91.292</t>
  </si>
  <si>
    <t>Microscopic examination of specimen from kidney,ureter, perirenal and periureteral tissue, Microscopic FISH examination (IM)</t>
  </si>
  <si>
    <t>91.293</t>
  </si>
  <si>
    <t>Microscopic examination of specimen from kidney,ureter, perirenal and periureteral tissue, Microscopic FCR examination (IM)</t>
  </si>
  <si>
    <t>91.294</t>
  </si>
  <si>
    <t>Microscopic examination of specimen from kidney,ureter, perirenal and periureteral tissue, Screening for the Human Immunodeficiency Virus (HIV) Infection (IM)</t>
  </si>
  <si>
    <t>91.295</t>
  </si>
  <si>
    <t>Microscopic examination of specimen from kidney,ureter, perirenal and periureteral tissue, Prognostic Monitoring for the Human Immunodeficiency Virus (HIV) (IM)</t>
  </si>
  <si>
    <t>91.299</t>
  </si>
  <si>
    <t>Other Microscopic examination of specimen from kidney, ureter, perirenal and periureteral tissue (IM)</t>
  </si>
  <si>
    <t>91.340</t>
  </si>
  <si>
    <t>Microscopic examination of specimen from bladder, urethra, prostate,seminal vesicle, perivesical tissue, and of urine and semen, parasitology culture and others (IM)</t>
  </si>
  <si>
    <t>91.341</t>
  </si>
  <si>
    <t>Parasite and fungal serology / molecular examination of specimen from bladder, urethra, prostate,seminal vesicle, perivesical tissue, and of urine and semen (IM)</t>
  </si>
  <si>
    <t>91.342</t>
  </si>
  <si>
    <t>Microscopic examination of specimen from bladder, urethra, prostate,seminal vesicle, perivesical tissue, and of urine and semen, fungal culture and susceptibility (IM)</t>
  </si>
  <si>
    <t>91.349</t>
  </si>
  <si>
    <t>Other Microscopic examination of specimen from bladder, urethra, prostate,seminal vesicle, perivesical tissue, and of urine and semen, parasitology smear (IM)</t>
  </si>
  <si>
    <t>91.360</t>
  </si>
  <si>
    <t>Microscopic examination of specimen from bladder, urethra, prostate,seminal vesicle, perivesical tissue, and of urine and semen, cell block (IM)</t>
  </si>
  <si>
    <t>91.361</t>
  </si>
  <si>
    <t>Microscopic examination of specimen from bladder, urethra, prostate,seminal vesicle, perivesical tissue, and of urine and semen, papanicolaou smear and giemsa smear (IM)</t>
  </si>
  <si>
    <t>91.369</t>
  </si>
  <si>
    <t>Other Microscopic examination of specimen from bladder, urethra, prostate,seminal vesicle, perivesical tissue, and of urine and semen, cell block and papanicolaou smear (IM)</t>
  </si>
  <si>
    <t>91.390</t>
  </si>
  <si>
    <t>Microscopic examination of specimen from bladder, urethra,prostate, seminal vesicle, perivesical tissue, and of urine and semen, Microscopic ISH examination (IM)</t>
  </si>
  <si>
    <t>91.391</t>
  </si>
  <si>
    <t>Microscopic examination of specimen from bladder, urethra,prostate, seminal vesicle, perivesical tissue, and of urine and semen, Microscopic CISH examination (IM)</t>
  </si>
  <si>
    <t>91.392</t>
  </si>
  <si>
    <t>Microscopic examination of specimen from bladder, urethra,prostate, seminal vesicle, perivesical tissue, and of urine and semen, Microscopic FISH examination (IM)</t>
  </si>
  <si>
    <t>91.393</t>
  </si>
  <si>
    <t>Microscopic examination of specimen from bladder, urethra,prostate, seminal vesicle, perivesical tissue, and of urine and semen, Microscopic FCR examination (IM)</t>
  </si>
  <si>
    <t>91.394</t>
  </si>
  <si>
    <t>Microscopic examination of specimen from bladder, urethra,prostate, seminal vesicle, perivesical tissue, and of urine and semen, Screening for the Human Immunodeficiency Virus (HIV) Infection (IM)</t>
  </si>
  <si>
    <t>91.395</t>
  </si>
  <si>
    <t>Microscopic examination of specimen from bladder, urethra,prostate, seminal vesicle, perivesical tissue, and of urine and semen, Prognostic Monitoring for the Human Immunodeficiency Virus (HIV) (IM)</t>
  </si>
  <si>
    <t>91.399</t>
  </si>
  <si>
    <t>Other Microscopic examination of specimen from bladder, urethra, prostate,seminal vesicle, perivesical tissue, and of urine and semen (IM)</t>
  </si>
  <si>
    <t>91.440</t>
  </si>
  <si>
    <t>Microscopic examination of specimen from female genital tract, parasitology culture and others (IM)</t>
  </si>
  <si>
    <t>91.441</t>
  </si>
  <si>
    <t>Parasite and fungal serology / molecular examination of specimen from female genital tract (IM)</t>
  </si>
  <si>
    <t>91.442</t>
  </si>
  <si>
    <t>Microscopic examination of specimen from female genital tract, fungal culture and susceptibility (IM)</t>
  </si>
  <si>
    <t>91.449</t>
  </si>
  <si>
    <t>Other Microscopic examination of specimen from female genital tract, parasitology smear (IM)</t>
  </si>
  <si>
    <t>91.460</t>
  </si>
  <si>
    <t>Microscopic examination of specimen from female genital tract, cell block (IM)</t>
  </si>
  <si>
    <t>91.461</t>
  </si>
  <si>
    <t>Microscopic examination of specimen from female genital tract, papanicolaou smear and giemsa smear (IM)</t>
  </si>
  <si>
    <t>91.469</t>
  </si>
  <si>
    <t>Other Microscopic examination of specimen from female genital tract, cell block and papanicolaou smear (IM)</t>
  </si>
  <si>
    <t>91.490</t>
  </si>
  <si>
    <t>Microscopic examination of specimen from female genital tract, Microscopic ISH examination (IM)</t>
  </si>
  <si>
    <t>91.491</t>
  </si>
  <si>
    <t>Microscopic examination of specimen from female genital tract, Microscopic CISH examination (IM)</t>
  </si>
  <si>
    <t>91.492</t>
  </si>
  <si>
    <t>Microscopic examination of specimen from female genital tract, Microscopic FISH examination (IM)</t>
  </si>
  <si>
    <t>91.493</t>
  </si>
  <si>
    <t>Microscopic examination of specimen from female genital tract, Microscopic FCR examination (IM)</t>
  </si>
  <si>
    <t>91.494</t>
  </si>
  <si>
    <t>Microscopic examination of specimen from female genital tract, Screening for the Human Immunodeficiency Virus (HIV) Infection (IM)</t>
  </si>
  <si>
    <t>91.495</t>
  </si>
  <si>
    <t>Microscopic examination of specimen from female genital tract, Prognostic Monitoring for the Human Immunodeficiency Virus (HIV) (IM)</t>
  </si>
  <si>
    <t>91.499</t>
  </si>
  <si>
    <t>Other Microscopic examination of specimen from female genital tract (IM)</t>
  </si>
  <si>
    <t>91.540</t>
  </si>
  <si>
    <t>Microscopic examination of specimen from musculoskeletal system and of joint fluid, parasitology culture and others (IM)</t>
  </si>
  <si>
    <t>91.541</t>
  </si>
  <si>
    <t>Parasite and fungal serology / molecular examination of specimen from musculoskeletal system and of joint fluid (IM)</t>
  </si>
  <si>
    <t>91.542</t>
  </si>
  <si>
    <t>Microscopic examination of specimen from musculoskeletal system and of joint fluid, fungal culture and susceptibility (IM)</t>
  </si>
  <si>
    <t>91.549</t>
  </si>
  <si>
    <t>Other Microscopic examination of specimen from musculoskeletal system and of joint fluid, parasitology smear (IM)</t>
  </si>
  <si>
    <t>91.560</t>
  </si>
  <si>
    <t>Microscopic examination of specimen from musculoskeletal system and of joint fluid, cell block (IM)</t>
  </si>
  <si>
    <t>91.561</t>
  </si>
  <si>
    <t>Microscopic examination of specimen from musculoskeletal system and of joint fluid, papanicolaou smear and giemsa smear (IM)</t>
  </si>
  <si>
    <t>91.569</t>
  </si>
  <si>
    <t>Other Microscopic examination of specimen from musculoskeletal system and of joint fluid, cell block and papanicolaou smear (IM)</t>
  </si>
  <si>
    <t>91.590</t>
  </si>
  <si>
    <t>Microscopic examination of specimen from musculoskeletal system and of joint fluid, Microscopic ISH examination (IM)</t>
  </si>
  <si>
    <t>91.591</t>
  </si>
  <si>
    <t>Microscopic examination of specimen from musculoskeletal system and of joint fluid, Microscopic CISH examination (IM)</t>
  </si>
  <si>
    <t>91.592</t>
  </si>
  <si>
    <t>Microscopic examination of specimen from musculoskeletal system and of joint fluid, Microscopic FISH examination (IM)</t>
  </si>
  <si>
    <t>91.593</t>
  </si>
  <si>
    <t>Microscopic examination of specimen from musculoskeletal system and of joint fluid, Microscopic FCR examination (IM)</t>
  </si>
  <si>
    <t>91.594</t>
  </si>
  <si>
    <t>Microscopic examination of specimen from musculoskeletal system and of joint fluid, Screening for the Human Immunodeficiency Virus (HIV) Infection (IM)</t>
  </si>
  <si>
    <t>91.595</t>
  </si>
  <si>
    <t>Microscopic examination of specimen from musculoskeletal system and of joint fluid, Prognostic Monitoring for the Human Immunodeficiency Virus (HIV) (IM)</t>
  </si>
  <si>
    <t>91.599</t>
  </si>
  <si>
    <t>Other Microscopic examination of specimen from musculoskeletal system and of joint fluid (IM)</t>
  </si>
  <si>
    <t>91.640</t>
  </si>
  <si>
    <t>Microscopic examination of specimen from skin and other integument, parasitology culture and others (IM)</t>
  </si>
  <si>
    <t>91.641</t>
  </si>
  <si>
    <t>Parasite and fungal serology / molecular examination of specimen from skin and other integument (IM)</t>
  </si>
  <si>
    <t>91.642</t>
  </si>
  <si>
    <t>Microscopic examination of specimen from skin and other integument, fungal culture (yeast, mold) and susceptibility (IM)</t>
  </si>
  <si>
    <t>91.649</t>
  </si>
  <si>
    <t>Other Microscopic examination of specimen from skin and other integument, parasitology smear (IM)</t>
  </si>
  <si>
    <t>91.660</t>
  </si>
  <si>
    <t>Microscopic examination of specimen from skin and other integument, cell block (IM)</t>
  </si>
  <si>
    <t>91.661</t>
  </si>
  <si>
    <t>Microscopic examination of specimen from skin and other integument, papanicolaou smear and giemsa smear (IM)</t>
  </si>
  <si>
    <t>91.669</t>
  </si>
  <si>
    <t>Microscopic examination of specimen from skin and other integument, cell block and papanicolaou smear (IM)</t>
  </si>
  <si>
    <t>91.690</t>
  </si>
  <si>
    <t>Microscopic examination of specimen from skin and other integument, Microscopic ISH examination (IM</t>
  </si>
  <si>
    <t>91.691</t>
  </si>
  <si>
    <t>Microscopic examination of specimen from skin and other integument, Microscopic CISH examination (IM)</t>
  </si>
  <si>
    <t>91.692</t>
  </si>
  <si>
    <t>Microscopic examination of specimen from skin and other integument, Microscopic FISH examination (IM)</t>
  </si>
  <si>
    <t>91.693</t>
  </si>
  <si>
    <t>Microscopic examination of specimen from skin and other integument, Microscopic FCR examination (IM)</t>
  </si>
  <si>
    <t>91.694</t>
  </si>
  <si>
    <t>Microscopic examination of specimen from skin and other integument, Screening for the Human Immunodeficiency Virus (HIV) Infection (IM)</t>
  </si>
  <si>
    <t>91.695</t>
  </si>
  <si>
    <t>Microscopic examination of specimen from skin and other integument, Prognostic Monitoring for the Human Immunodeficiency Virus (HIV) (IM)</t>
  </si>
  <si>
    <t>91.699</t>
  </si>
  <si>
    <t>Other Microscopic examination of specimen from skin and other integument (IM)</t>
  </si>
  <si>
    <t>91.740</t>
  </si>
  <si>
    <t>Microscopic examination of specimen from operative wound, parasitology culture and others (IM)</t>
  </si>
  <si>
    <t>91.741</t>
  </si>
  <si>
    <t>Parasite and fungal serology / molecular examination of specimen from operative wound (IM)</t>
  </si>
  <si>
    <t>91.742</t>
  </si>
  <si>
    <t>Microscopic examination of specimen from operative wound, Fungal culture yeast and susceptibility test (IM)</t>
  </si>
  <si>
    <t>91.749</t>
  </si>
  <si>
    <t>Other Microscopic examination of specimen from operative wound, parasitology smear (IM)</t>
  </si>
  <si>
    <t>91.760</t>
  </si>
  <si>
    <t>Microscopic examination of specimen from operative wound, cell block (IM)</t>
  </si>
  <si>
    <t>91.761</t>
  </si>
  <si>
    <t>Microscopic examination of specimen from operative wound, papanicolaou and giemsa smear (IM)</t>
  </si>
  <si>
    <t>91.769</t>
  </si>
  <si>
    <t>Other Microscopic examination of specimen from operative wound, papanicolaou smear and giemsa smear (IM)</t>
  </si>
  <si>
    <t>91.790</t>
  </si>
  <si>
    <t>Microscopic examination of specimen from operative wound, Microscopic ISH examination (IM)</t>
  </si>
  <si>
    <t>91.791</t>
  </si>
  <si>
    <t>Microscopic examination of specimen from operative wound, Microscopic CISH examination (IM)</t>
  </si>
  <si>
    <t>91.792</t>
  </si>
  <si>
    <t>Microscopic examination of specimen from operative wound, Microscopic FISH examination (IM)</t>
  </si>
  <si>
    <t>91.793</t>
  </si>
  <si>
    <t>Microscopic examination of specimen from operative wound, Microscopic FCR examination (IM)</t>
  </si>
  <si>
    <t>91.794</t>
  </si>
  <si>
    <t>Microscopic examination of specimen from operative wound, Screening for the Human Immunodeficiency Virus (HIV) Infection (IM)</t>
  </si>
  <si>
    <t>91.795</t>
  </si>
  <si>
    <t>Microscopic examination of specimen from operative wound, Prognostic Monitoring for the Human Immunodeficiency Virus (HIV) (IM)</t>
  </si>
  <si>
    <t>91.799</t>
  </si>
  <si>
    <t>Other Microscopic examination of specimen from operative wound (IM)</t>
  </si>
  <si>
    <t>91.840</t>
  </si>
  <si>
    <t>Microscopic examination of specimen from other site, parasitology culture and others (IM)</t>
  </si>
  <si>
    <t>91.841</t>
  </si>
  <si>
    <t>Parasite and fungal serology / molecular examination of specimen from other site (IM)</t>
  </si>
  <si>
    <t>91.842</t>
  </si>
  <si>
    <t>Microscopic examination of specimen from other site, fungal culture and susceptibility (IM)</t>
  </si>
  <si>
    <t>91.849</t>
  </si>
  <si>
    <t>Other Microscopic examination of specimen from other site, parasitology smear (IM)</t>
  </si>
  <si>
    <t>91.860</t>
  </si>
  <si>
    <t>Microscopic examination of specimen from other site, cell block (IM)</t>
  </si>
  <si>
    <t>91.861</t>
  </si>
  <si>
    <t>Microscopic examination of specimen from other site, papanicolaou smear and giemsa smear (IM)</t>
  </si>
  <si>
    <t>91.869</t>
  </si>
  <si>
    <t>Other Microscopic examination of specimen from other site, cell block and papanicolaou smear (IM)</t>
  </si>
  <si>
    <t>91.890</t>
  </si>
  <si>
    <t>Microscopic examination of specimen from other site, Microscopic ISH examination (IM)</t>
  </si>
  <si>
    <t>91.891</t>
  </si>
  <si>
    <t>Microscopic examination of specimen from other site, Microscopic CISH examination (IM)</t>
  </si>
  <si>
    <t>91.892</t>
  </si>
  <si>
    <t>Microscopic examination of specimen from other site, Microscopic FISH examination (IM)</t>
  </si>
  <si>
    <t>91.893</t>
  </si>
  <si>
    <t>Microscopic examination of specimen from other site, Microscopic FCR examination (IM)</t>
  </si>
  <si>
    <t>91.894</t>
  </si>
  <si>
    <t>Microscopic examination of specimen from other site, Screening for the Human Immunodeficiency Virus (HIV) Infection (IM)</t>
  </si>
  <si>
    <t>91.895</t>
  </si>
  <si>
    <t>Microscopic examination of specimen from other site, Prognostic Monitoring for the Human Immunodeficiency Virus (HIV) (IM)</t>
  </si>
  <si>
    <t>91.899</t>
  </si>
  <si>
    <t>Other Microscopic examination of specimen from other site (IM)</t>
  </si>
  <si>
    <t>91.940</t>
  </si>
  <si>
    <t>Microscopic examination of specimen from unspecified site, parasitology culture and others (IM)</t>
  </si>
  <si>
    <t>91.941</t>
  </si>
  <si>
    <t>Parasite and fungal serology / molecular examination of specimen from unspecified site (IM)</t>
  </si>
  <si>
    <t>91.942</t>
  </si>
  <si>
    <t>Microscopic examination of specimen from unspecified site, Fungal culture yeast and susceptibility test (IM)</t>
  </si>
  <si>
    <t>91.949</t>
  </si>
  <si>
    <t>Other Microscopic examination of specimen from unspecified site, parasitology smear (IM)</t>
  </si>
  <si>
    <t>91.960</t>
  </si>
  <si>
    <t>Microscopic examination of specimen from unspecified site, cell block (IM)</t>
  </si>
  <si>
    <t>91.961</t>
  </si>
  <si>
    <t>Microscopic examination of specimen from unspecified site, papanicolaou smear and giemsa smear (IM)</t>
  </si>
  <si>
    <t>91.969</t>
  </si>
  <si>
    <t>Other Microscopic examination of specimen from unspecified site, cell block and papanicolaou smear (IM)</t>
  </si>
  <si>
    <t>91.990</t>
  </si>
  <si>
    <t>Microscopic examination of specimen from unspecified site, Microscopic ISH examination (IM)</t>
  </si>
  <si>
    <t>91.991</t>
  </si>
  <si>
    <t>Microscopic examination of specimen from unspecified site, Microscopic CISH examination (IM)</t>
  </si>
  <si>
    <t>91.992</t>
  </si>
  <si>
    <t>Microscopic examination of specimen from unspecified site, Microscopic FISH examination (IM)</t>
  </si>
  <si>
    <t>91.993</t>
  </si>
  <si>
    <t>Microscopic examination of specimen from unspecified site, Microscopic FCR examination (IM)</t>
  </si>
  <si>
    <t>91.994</t>
  </si>
  <si>
    <t>Microscopic examination of specimen from unspeified site, Screening for the Human Immunodeficiency Virus (HIV) Infection (IM)</t>
  </si>
  <si>
    <t>91.995</t>
  </si>
  <si>
    <t>Microscopic examination of specimen from unspecified site, Prognostic Monitoring for the Human Immunodeficiency Virus (HIV) (IM)</t>
  </si>
  <si>
    <t>91.999</t>
  </si>
  <si>
    <t>Other Microscopic examination of specimen from unspecified site (IM)</t>
  </si>
  <si>
    <t>89.070</t>
  </si>
  <si>
    <t>Other Specialist Pre-operative Consultation (IM)</t>
  </si>
  <si>
    <t>92.50</t>
  </si>
  <si>
    <t>Non-Imaging Nuclear Medicine Thyroid Function Test (IM)</t>
  </si>
  <si>
    <t>92.51</t>
  </si>
  <si>
    <t>Non-Imaging Nuclear Medicine Thyroid Cancer Marker (IM)</t>
  </si>
  <si>
    <t>92.52</t>
  </si>
  <si>
    <t>Non-Imaging Nuclear Medicine Thyroid Antibody Test (IM)</t>
  </si>
  <si>
    <t>31.421</t>
  </si>
  <si>
    <t>Microlaryngoscopy (IM)</t>
  </si>
  <si>
    <t>37.340</t>
  </si>
  <si>
    <t>Catheter based invasive electrophysiologic 3-dimensional cryo-ablation (IM)</t>
  </si>
  <si>
    <t>37.341</t>
  </si>
  <si>
    <t>Catheter based invasive electrophysiologic 3-dimensional radiofrequency ablation (IM)</t>
  </si>
  <si>
    <t>37.342</t>
  </si>
  <si>
    <t>Catheter based invasive electrophysiologic cryo-ablation (IM)</t>
  </si>
  <si>
    <t>KND0101</t>
  </si>
  <si>
    <t>Tc-99m-Pertechnetate (IM)</t>
  </si>
  <si>
    <t>KND0102</t>
  </si>
  <si>
    <t>Tc-99m-DTPA (IM)</t>
  </si>
  <si>
    <t>KND0103</t>
  </si>
  <si>
    <t>Tc-99m-MAG3 (IM)</t>
  </si>
  <si>
    <t>KND0104</t>
  </si>
  <si>
    <t>Tc-99m-DMSA (IM)</t>
  </si>
  <si>
    <t>KND0105</t>
  </si>
  <si>
    <t>Tc-99m-SestaMIBI (IM)</t>
  </si>
  <si>
    <t>KND0106</t>
  </si>
  <si>
    <t>Tc-99m-Tetrofosmin (IM)</t>
  </si>
  <si>
    <t>KND0107</t>
  </si>
  <si>
    <t>Tc-99m-MDP (IM)</t>
  </si>
  <si>
    <t>KND0108</t>
  </si>
  <si>
    <t>Tc-99m-RBC (IM)</t>
  </si>
  <si>
    <t>KND0109</t>
  </si>
  <si>
    <t>Tc-99m-MAA (IM)</t>
  </si>
  <si>
    <t>KND0110</t>
  </si>
  <si>
    <t>Tc-99m-Pyrophosphate (IM)</t>
  </si>
  <si>
    <t>KND0111</t>
  </si>
  <si>
    <t>Tc-99m-HMPAO (IM)</t>
  </si>
  <si>
    <t>KND0112</t>
  </si>
  <si>
    <t>Tc-99m-ECD (IM)</t>
  </si>
  <si>
    <t>KND0113</t>
  </si>
  <si>
    <t>Tc-99m-Ethambutol (IM)</t>
  </si>
  <si>
    <t>KND0114</t>
  </si>
  <si>
    <t>Tc-99m-HIDA (IM)</t>
  </si>
  <si>
    <t>KND0115</t>
  </si>
  <si>
    <t>Tc-99m-Mebrofenin (IM)</t>
  </si>
  <si>
    <t>KND0116</t>
  </si>
  <si>
    <t>Tc-99m-Sulfur Colloid (IM)</t>
  </si>
  <si>
    <t>KND0117</t>
  </si>
  <si>
    <t>Tc-99m-Nano Colloid (IM)</t>
  </si>
  <si>
    <t>KND0118</t>
  </si>
  <si>
    <t>Tc-99m-Colloid (IM)</t>
  </si>
  <si>
    <t>KND0119</t>
  </si>
  <si>
    <t>Tc-99m-Phyton (IM)</t>
  </si>
  <si>
    <t>KND0120</t>
  </si>
  <si>
    <t>Tc-99m-Human Serum Albumin (IM)</t>
  </si>
  <si>
    <t>KND0121</t>
  </si>
  <si>
    <t>Tc-99m-Ciprofloxaxin (IM)</t>
  </si>
  <si>
    <t>KND0122</t>
  </si>
  <si>
    <t>Tc-99m-UBI (IM)</t>
  </si>
  <si>
    <t>KND0123</t>
  </si>
  <si>
    <t>Tc-99m-WBC (IM)</t>
  </si>
  <si>
    <t>KND0124</t>
  </si>
  <si>
    <t>Tc-99m-Trodat (IM)</t>
  </si>
  <si>
    <t>KND0125</t>
  </si>
  <si>
    <t>Tc-99m-PSMA (IM)</t>
  </si>
  <si>
    <t>KND0126</t>
  </si>
  <si>
    <t>Other Pharmaceuticals (IM)</t>
  </si>
  <si>
    <t>KND0801</t>
  </si>
  <si>
    <t>F-18-FDG (IM)</t>
  </si>
  <si>
    <t>KND0802</t>
  </si>
  <si>
    <t>F-18-PSMA (IM)</t>
  </si>
  <si>
    <t>KND0803</t>
  </si>
  <si>
    <t>F-18-FDOPA (IM)</t>
  </si>
  <si>
    <t>KND0804</t>
  </si>
  <si>
    <t>F-18-FMISO (IM)</t>
  </si>
  <si>
    <t>KND0805</t>
  </si>
  <si>
    <t>Na-F-18 (IM)</t>
  </si>
  <si>
    <t>KND0806</t>
  </si>
  <si>
    <t>KND0901</t>
  </si>
  <si>
    <t>Ga-68-PSMA (IM)</t>
  </si>
  <si>
    <t>KND0902</t>
  </si>
  <si>
    <t>Ga-68-DOTATATE (IM)</t>
  </si>
  <si>
    <t>KND0903</t>
  </si>
  <si>
    <t>Ga-68-DOTATOC (IM)</t>
  </si>
  <si>
    <t>KND0904</t>
  </si>
  <si>
    <t>Ga-68-DOTANOC (IM)</t>
  </si>
  <si>
    <t>KND0905</t>
  </si>
  <si>
    <t>Ga-68-FAPI (IM)</t>
  </si>
  <si>
    <t>KND0906</t>
  </si>
  <si>
    <t>KND10</t>
  </si>
  <si>
    <t>NH3-Ammonia (IM)</t>
  </si>
  <si>
    <t>KND11</t>
  </si>
  <si>
    <t>Rubidium-82 (Rb-82) - Chloride (IM)</t>
  </si>
  <si>
    <t>90.0600</t>
  </si>
  <si>
    <t>Microscopic examination of specimen from nervous system and of spinal fluid, Microscopic Immunohistochemistry examination (IM)</t>
  </si>
  <si>
    <t>90.0601</t>
  </si>
  <si>
    <t>Microscopic examination of specimen from nervous system and of spinal fluid, Microscopic Histophatology examination of specimen from biopsy (IM)</t>
  </si>
  <si>
    <t>90.0602</t>
  </si>
  <si>
    <t>Microscopic examination of specimen from nervous system and of spinal fluid, Microscopic Histophatology examination of specimen from debulking (IM)</t>
  </si>
  <si>
    <t>90.0603</t>
  </si>
  <si>
    <t>Microscopic examination of specimen from nervous system and of spinal fluid, Microscopic Histochemistry examination (IM)</t>
  </si>
  <si>
    <t>90.098</t>
  </si>
  <si>
    <t>Microscopic examination of specimen from nervous system and of spinal fluid, Other specified microscopic examinations (IM)</t>
  </si>
  <si>
    <t>90.1600</t>
  </si>
  <si>
    <t>Microscopic examination of specimen from endocrine gland, not elsewhere classified, Microscopic Immunohistochemistry examination (IM)</t>
  </si>
  <si>
    <t>90.1601</t>
  </si>
  <si>
    <t>Microscopic examination of specimen from endocrine gland, not elsewhere classified, Microscopic Histophatology examination of specimen from biopsy (IM)</t>
  </si>
  <si>
    <t>90.1602</t>
  </si>
  <si>
    <t>Microscopic examination of specimen from endocrine gland, not elsewhere classified, Microscopic Histophatology examination of specimen from debulking (IM)</t>
  </si>
  <si>
    <t>90.1603</t>
  </si>
  <si>
    <t>Microscopic examination of specimen from endocrine gland, not elsewhere classified, Microscopic Histochemistry examination (IM)</t>
  </si>
  <si>
    <t>90.198</t>
  </si>
  <si>
    <t>Microscopic examination of specimen from endocrine gland, not elsewhere classified, Other specified microscopic examinations (IM)</t>
  </si>
  <si>
    <t>90.2600</t>
  </si>
  <si>
    <t>Microscopic examination of specimen from eye, Microscopic Immunohistochemistry examination (IM)</t>
  </si>
  <si>
    <t>90.2601</t>
  </si>
  <si>
    <t>Microscopic examination of specimen from eye, Microscopic Histophatology examination of specimen from biopsy (IM)</t>
  </si>
  <si>
    <t>90.2602</t>
  </si>
  <si>
    <t>Microscopic examination of specimen from eye, Microscopic Histophatology examination of specimen from debulking (IM)</t>
  </si>
  <si>
    <t>90.2603</t>
  </si>
  <si>
    <t>Microscopic examination of specimen from eye, Microscopic Histochemistry examination (IM)</t>
  </si>
  <si>
    <t>90.298</t>
  </si>
  <si>
    <t>Microscopic examination of specimen from eye, Other specified microscopic examinations (IM)</t>
  </si>
  <si>
    <t>90.3600</t>
  </si>
  <si>
    <t>Microscopic examination of specimen from ear, nose, throat, and larynx Microscopic Immunohistochemistry examination (IM)</t>
  </si>
  <si>
    <t>90.3601</t>
  </si>
  <si>
    <t>Microscopic examination of specimen from ear, nose, throat, and larynx Microscopic Histophatology examination of specimen from biopsy (IM)</t>
  </si>
  <si>
    <t>90.3602</t>
  </si>
  <si>
    <t>Microscopic examination of specimen from ear, nose, throat, and larynx Microscopic Histophatology examination of specimen from debulking (IM)</t>
  </si>
  <si>
    <t>90.3603</t>
  </si>
  <si>
    <t>Microscopic examination of specimen from ear, nose, throat, and larynx Microscopic Histochemistry examination (IM)</t>
  </si>
  <si>
    <t>90.398</t>
  </si>
  <si>
    <t>Microscopic examination of specimen from ear, nose, throat, and larynx Other specified microscopic examinations (IM)</t>
  </si>
  <si>
    <t>90.4600</t>
  </si>
  <si>
    <t>Microscopic examination of specimen from trachea, bronchus, pleura, lung, and other thoracic specimen, and of sputum, Microscopic Immunohistochemistry examination (IM)</t>
  </si>
  <si>
    <t>90.4601</t>
  </si>
  <si>
    <t>Microscopic examination of specimen from trachea, bronchus, pleura, lung, and other thoracic specimen, and of sputum, Microscopic Histophatology examination of specimen from biopsy (IM)</t>
  </si>
  <si>
    <t>90.4602</t>
  </si>
  <si>
    <t>Microscopic examination of specimen from trachea, bronchus, pleura, lung, and other thoracic specimen, and of sputum, Microscopic Histophatology examination of specimen from debulking (IM)</t>
  </si>
  <si>
    <t>90.4603</t>
  </si>
  <si>
    <t>Microscopic examination of specimen from trachea, bronchus, pleura, lung, and other thoracic specimen, and of sputum, Microscopic Histochemistry examination (IM)</t>
  </si>
  <si>
    <t>90.498</t>
  </si>
  <si>
    <t>Microscopic examination of specimen from trachea, bronchus, pleura, lung, and other thoracic specimen, and of sputum, Other specified microscopic examinations (IM)</t>
  </si>
  <si>
    <t>90.5600</t>
  </si>
  <si>
    <t>Microscopic examination of blood, Microscopic Immunohistochemistry examination (IM)</t>
  </si>
  <si>
    <t>90.5601</t>
  </si>
  <si>
    <t>Microscopic examination of blood, Microscopic Histophatology examination of specimen from biopsy (IM)</t>
  </si>
  <si>
    <t>90.5602</t>
  </si>
  <si>
    <t>Microscopic examination of blood, Microscopic Histophatology examination of specimen from debulking (IM)</t>
  </si>
  <si>
    <t>90.5603</t>
  </si>
  <si>
    <t>Microscopic examination of blood, Microscopic Histochemistry examination (IM)</t>
  </si>
  <si>
    <t>90.598</t>
  </si>
  <si>
    <t>Microscopic examination of blood, Other specified microscopic examinations (IM)</t>
  </si>
  <si>
    <t>90.6600</t>
  </si>
  <si>
    <t>Microscopic examination of specimen from spleen and of bone marrow, Microscopic Immunohistochemistry examination (IM)</t>
  </si>
  <si>
    <t>90.6601</t>
  </si>
  <si>
    <t>Microscopic examination of specimen from spleen and of bone marrow, Microscopic Histophatology examination of specimen from biopsy (IM)</t>
  </si>
  <si>
    <t>90.6602</t>
  </si>
  <si>
    <t>Microscopic examination of specimen from spleen and of bone marrow, Microscopic Histophatology examination of specimen from debulking (IM)</t>
  </si>
  <si>
    <t>90.6603</t>
  </si>
  <si>
    <t>Microscopic examination of specimen from spleen and of bone marrow, Microscopic Histochemistry examination (IM)</t>
  </si>
  <si>
    <t>90.698</t>
  </si>
  <si>
    <t>Microscopic examination of specimen from spleen and of bone marrow, Other specified microscopic examinations (IM)</t>
  </si>
  <si>
    <t>90.7600</t>
  </si>
  <si>
    <t>Microscopic examination of specimen from lymph node and of lymph, Microscopic Immunohistochemistry examination (IM)</t>
  </si>
  <si>
    <t>90.7601</t>
  </si>
  <si>
    <t>Microscopic examination of specimen from lymph node and of lymph, Microscopic Histophatology examination of specimen from biopsy (IM)</t>
  </si>
  <si>
    <t>90.7602</t>
  </si>
  <si>
    <t>Microscopic examination of specimen from lymph node and of lymph, Microscopic Histophatology examination of specimen from debulking (IM)</t>
  </si>
  <si>
    <t>90.7603</t>
  </si>
  <si>
    <t>Microscopic examination of specimen from lymph node and of lymph, Microscopic Histochemistry examination (IM)</t>
  </si>
  <si>
    <t>90.798</t>
  </si>
  <si>
    <t>Microscopic examination of specimen from lymph node and of lymph, Other specified microscopic examinations (IM)</t>
  </si>
  <si>
    <t>90.8600</t>
  </si>
  <si>
    <t>Microscopic examination of specimen from upper gastrointestinal tract and of vomitus, Microscopic Immunohistochemistry examination (IM)</t>
  </si>
  <si>
    <t>90.8601</t>
  </si>
  <si>
    <t>Microscopic examination of specimen from upper gastrointestinal tract and of vomitus, Microscopic Histophatology examination of specimen from biopsy (IM)</t>
  </si>
  <si>
    <t>90.8602</t>
  </si>
  <si>
    <t>Microscopic examination of specimen from upper gastrointestinal tract and of vomitus, Microscopic Histophatology examination of specimen from debulking (IM)</t>
  </si>
  <si>
    <t>90.8603</t>
  </si>
  <si>
    <t>Microscopic examination of specimen from upper gastrointestinal tract and of vomitus, Microscopic Histochemistry examination (IM)</t>
  </si>
  <si>
    <t>90.898</t>
  </si>
  <si>
    <t>Microscopic examination of specimen from upper gastrointestinal tract and of vomitus, Other specified microscopic examinations (IM)</t>
  </si>
  <si>
    <t>90.9600</t>
  </si>
  <si>
    <t>Microscopic examination of specimen from lower gastrointestinal tract and of stool, Microscopic Immunohistochemistry examination (IM)</t>
  </si>
  <si>
    <t>90.9601</t>
  </si>
  <si>
    <t>Microscopic examination of specimen from lower gastrointestinal tract and of stool, Microscopic Histophatology examination of specimen from biopsy (IM)</t>
  </si>
  <si>
    <t>90.9602</t>
  </si>
  <si>
    <t>Microscopic examination of specimen from lower gastrointestinal tract and of stool, Microscopic Histophatology examination of specimen from debulking (IM)</t>
  </si>
  <si>
    <t>90.9603</t>
  </si>
  <si>
    <t>Microscopic examination of specimen from lower gastrointestinal tract and of stool, Microscopic Histochemistry examination (IM)</t>
  </si>
  <si>
    <t>90.998</t>
  </si>
  <si>
    <t>Microscopic examination of specimen from lower gastrointestinal tract and of stool, Other specified microscopic examinations (IM)</t>
  </si>
  <si>
    <t>91.0600</t>
  </si>
  <si>
    <t>Microscopic examination of specimen from liver, biliary tract, and pancreas, Microscopic Immunohistochemistry examination (IM)</t>
  </si>
  <si>
    <t>91.0601</t>
  </si>
  <si>
    <t>Microscopic examination of specimen from liver, biliary tract, and pancreas, Microscopic Histophatology examination of specimen from biopsy (IM)</t>
  </si>
  <si>
    <t>91.0602</t>
  </si>
  <si>
    <t>Microscopic examination of specimen from liver, biliary tract, and pancreas, Microscopic Histophatology examination of specimen from debulking (IM)</t>
  </si>
  <si>
    <t>91.0603</t>
  </si>
  <si>
    <t>Microscopic examination of specimen from liver, biliary tract, and pancreas, Microscopic Histochemistry examination (IM)</t>
  </si>
  <si>
    <t>91.07</t>
  </si>
  <si>
    <t>Microscopic examination of specimen from liver, biliary tract, and pancreas, Molecular biological test (IM) or Cythopathologic (IM)</t>
  </si>
  <si>
    <t>91.098</t>
  </si>
  <si>
    <t>Microscopic examination of specimen from liver, biliary tract, and pancreas, Other specified microscopic examinations (IM)</t>
  </si>
  <si>
    <t>91.143</t>
  </si>
  <si>
    <t>Microscopic examination of peritoneal and retroperitoneal specimen, Fungal culture mold and susceptibility test (IM)</t>
  </si>
  <si>
    <t>91.1600</t>
  </si>
  <si>
    <t>Microscopic examination of peritoneal and retroperitoneal specimen, Microscopic Immunohistochemistry examination (IM)</t>
  </si>
  <si>
    <t>91.1601</t>
  </si>
  <si>
    <t>Microscopic examination of peritoneal and retroperitoneal specimen, Microscopic Histophatology examination of specimen from biopsy (IM)</t>
  </si>
  <si>
    <t>91.1602</t>
  </si>
  <si>
    <t>Microscopic examination of peritoneal and retroperitoneal specimen, Microscopic Histophatology examination of specimen from debulking (IM)</t>
  </si>
  <si>
    <t>91.1603</t>
  </si>
  <si>
    <t>Microscopic examination of peritoneal and retroperitoneal specimen, Microscopic Histochemistry examination (IM)</t>
  </si>
  <si>
    <t>91.17</t>
  </si>
  <si>
    <t>Microscopic examination of peritoneal and retroperitoneal specimen, Molecular biological test (IM) or Cythopathologic (IM)</t>
  </si>
  <si>
    <t>91.198</t>
  </si>
  <si>
    <t>Microscopic examination of peritoneal and retroperitoneal specimen, Other specified microscopic examinations (IM)</t>
  </si>
  <si>
    <t>91.2600</t>
  </si>
  <si>
    <t>Microscopic examination of specimen from kidney,ureter, perirenal and periureteral tissue, Microscopic Immunohistochemistry examination (IM)</t>
  </si>
  <si>
    <t>91.2601</t>
  </si>
  <si>
    <t>Microscopic examination of specimen from kidney,ureter, perirenal and periureteral tissue, Microscopic Histophatology examination of specimen from biopsy (IM)</t>
  </si>
  <si>
    <t>91.2602</t>
  </si>
  <si>
    <t>Microscopic examination of specimen from kidney,ureter, perirenal and periureteral tissue, Microscopic Histophatology examination of specimen from debulking (IM)</t>
  </si>
  <si>
    <t>91.2603</t>
  </si>
  <si>
    <t>Microscopic examination of specimen from kidney,ureter, perirenal and periureteral tissue, Microscopic Histochemistry examination (IM)</t>
  </si>
  <si>
    <t>91.27</t>
  </si>
  <si>
    <t>Microscopic examination of specimen from kidney,ureter, perirenal and periureteral tissue, Molecular biological test (IM) or Cythopathologic (IM)</t>
  </si>
  <si>
    <t>91.298</t>
  </si>
  <si>
    <t>Microscopic examination of specimen from kidney,ureter, perirenal and periureteral tissue, Other specified microscopic examinations (IM)</t>
  </si>
  <si>
    <t>91.343</t>
  </si>
  <si>
    <t>Microscopic examination of specimen from bladder, urethra,prostate, seminal vesicle, perivesical tissue, and of urine and semen, Fungal culture mold and susceptibility test (IM)</t>
  </si>
  <si>
    <t>91.3600</t>
  </si>
  <si>
    <t>Microscopic examination of specimen from bladder, urethra,prostate, seminal vesicle, perivesical tissue, and of urine and semen, Microscopic Immunohistochemistry examination (IM)</t>
  </si>
  <si>
    <t>91.3601</t>
  </si>
  <si>
    <t>Microscopic examination of specimen from bladder, urethra,prostate, seminal vesicle, perivesical tissue, and of urine and semen, Microscopic Histophatology examination of specimen from biopsy (IM)</t>
  </si>
  <si>
    <t>91.3602</t>
  </si>
  <si>
    <t>Microscopic examination of specimen from bladder, urethra,prostate, seminal vesicle, perivesical tissue, and of urine and semen, Microscopic Histophatology examination of specimen from debulking (IM)</t>
  </si>
  <si>
    <t>91.3603</t>
  </si>
  <si>
    <t>Microscopic examination of specimen from bladder, urethra,prostate, seminal vesicle, perivesical tissue, and of urine and semen, Microscopic Histochemistry examination (IM)</t>
  </si>
  <si>
    <t>91.37</t>
  </si>
  <si>
    <t>Microscopic examination of specimen from bladder, urethra,prostate, seminal vesicle, perivesical tissue, and of urine and semen, Molecular biological test (IM) or Cythopathologic (IM)</t>
  </si>
  <si>
    <t>91.398</t>
  </si>
  <si>
    <t>Microscopic examination of specimen from bladder, urethra,prostate, seminal vesicle, perivesical tissue, and of urine and semen, Other specified microscopic examinations (IM)</t>
  </si>
  <si>
    <t>91.443</t>
  </si>
  <si>
    <t>Microscopic examination of specimen from female genital tract, Fungal culture mold and susceptibility test (IM)</t>
  </si>
  <si>
    <t>91.4600</t>
  </si>
  <si>
    <t>Microscopic examination of specimen from female genital tract, Microscopic Immunohistochemistry examination (IM)</t>
  </si>
  <si>
    <t>91.4601</t>
  </si>
  <si>
    <t>Microscopic examination of specimen from female genital tract, Microscopic Histophatology examination of specimen from biopsy (IM)</t>
  </si>
  <si>
    <t>91.4602</t>
  </si>
  <si>
    <t>Microscopic examination of specimen from female genital tract, Microscopic Histophatology examination of specimen from debulking (IM)</t>
  </si>
  <si>
    <t>91.4603</t>
  </si>
  <si>
    <t>Microscopic examination of specimen from female genital tract, Microscopic Histochemistry examination (IM)</t>
  </si>
  <si>
    <t>91.47</t>
  </si>
  <si>
    <t>Microscopic examination of specimen from female genital tract, Molecular biological test (IM) or Cythopathologic (IM)</t>
  </si>
  <si>
    <t>91.498</t>
  </si>
  <si>
    <t>Microscopic examination of specimen from female genital tract, Other specified microscopic examinations (IM)</t>
  </si>
  <si>
    <t>91.5600</t>
  </si>
  <si>
    <t>Microscopic examination of specimen from musculoskeletal system and of joint fluid, Microscopic Immunohistochemistry examination (IM)</t>
  </si>
  <si>
    <t>91.5601</t>
  </si>
  <si>
    <t>Microscopic examination of specimen from musculoskeletal system and of joint fluid, Microscopic Histophatology examination of specimen from biopsy (IM)</t>
  </si>
  <si>
    <t>91.5602</t>
  </si>
  <si>
    <t>Microscopic examination of specimen from musculoskeletal system and of joint fluid, Microscopic Histophatology examination of specimen from debulking (IM)</t>
  </si>
  <si>
    <t>91.5603</t>
  </si>
  <si>
    <t>Microscopic examination of specimen from musculoskeletal system and of joint fluid, Microscopic Histochemistry examination (IM)</t>
  </si>
  <si>
    <t>91.57</t>
  </si>
  <si>
    <t>Microscopic examination of specimen from musculoskeletal system and of joint fluid, Molecular biological test (IM) or Cythopathologic (IM)</t>
  </si>
  <si>
    <t>91.598</t>
  </si>
  <si>
    <t>Microscopic examination of specimen from musculoskeletal system and of joint fluid, Other specified microscopic examinations (IM)</t>
  </si>
  <si>
    <t>91.643</t>
  </si>
  <si>
    <t>Microscopic examination of specimen from skin and other integument, Fungal culture mold and susceptibility test (IM)</t>
  </si>
  <si>
    <t>91.6600</t>
  </si>
  <si>
    <t>Microscopic examination of specimen from skin and other integument, Microscopic Immunohistochemistry examination (IM)</t>
  </si>
  <si>
    <t>91.6601</t>
  </si>
  <si>
    <t>Microscopic examination of specimen from skin and other integument, Microscopic Histophatology examination of specimen from biopsy (IM)</t>
  </si>
  <si>
    <t>91.6602</t>
  </si>
  <si>
    <t>Microscopic examination of specimen from skin and other integument, Microscopic Histophatology examination of specimen from debulking (IM)</t>
  </si>
  <si>
    <t>91.6603</t>
  </si>
  <si>
    <t>Microscopic examination of specimen from skin and other integument, Microscopic Histochemistry examination (IM)</t>
  </si>
  <si>
    <t>91.67</t>
  </si>
  <si>
    <t>Microscopic examination of specimen from skin and other integument, Molecular biological test (IM) or Cythopathologic (IM)</t>
  </si>
  <si>
    <t>91.698</t>
  </si>
  <si>
    <t>Microscopic examination of specimen from skin and other integument, Other specified microscopic examinations (IM)</t>
  </si>
  <si>
    <t>91.743</t>
  </si>
  <si>
    <t>Microscopic examination of specimen from operative wound, Fungal culture mold and susceptibility test (IM)</t>
  </si>
  <si>
    <t>91.7600</t>
  </si>
  <si>
    <t>Microscopic examination of specimen from operative wound, Microscopic Immunohistochemistry examination (IM)</t>
  </si>
  <si>
    <t>91.7601</t>
  </si>
  <si>
    <t>Microscopic examination of specimen from operative wound, Microscopic Histophatology examination of specimen from biopsy (IM)</t>
  </si>
  <si>
    <t>91.7602</t>
  </si>
  <si>
    <t>Microscopic examination of specimen from operative wound, Microscopic Histophatology examination of specimen from debulking (IM)</t>
  </si>
  <si>
    <t>91.7603</t>
  </si>
  <si>
    <t>Microscopic examination of specimen from operative wound, Microscopic Histochemistry examination (IM)</t>
  </si>
  <si>
    <t>91.77</t>
  </si>
  <si>
    <t>Microscopic examination of specimen from operative wound, Molecular biological test (IM) or Cythopathologic (IM)</t>
  </si>
  <si>
    <t>91.798</t>
  </si>
  <si>
    <t>Microscopic examination of specimen from operative wound, Other specified microscopic examinations (IM)</t>
  </si>
  <si>
    <t>91.843</t>
  </si>
  <si>
    <t>Microscopic examination of specimen from other site, Fungal culture mold and susceptibility test (IM)</t>
  </si>
  <si>
    <t>91.8600</t>
  </si>
  <si>
    <t>Microscopic examination of specimen from other site, Microscopic Immunohistochemistry examination (IM)</t>
  </si>
  <si>
    <t>91.8601</t>
  </si>
  <si>
    <t>Microscopic examination of specimen from other site, Microscopic Histophatology examination of specimen from biopsy (IM)</t>
  </si>
  <si>
    <t>91.8602</t>
  </si>
  <si>
    <t>Microscopic examination of specimen from other site, Microscopic Histophatology examination of specimen from debulking (IM)</t>
  </si>
  <si>
    <t>91.8603</t>
  </si>
  <si>
    <t>Microscopic examination of specimen from other site, Microscopic Histochemistry examination (IM)</t>
  </si>
  <si>
    <t>91.87</t>
  </si>
  <si>
    <t>Microscopic examination of specimen from other site, Molecular biological test (IM) or Cythopathologic (IM)</t>
  </si>
  <si>
    <t>91.943</t>
  </si>
  <si>
    <t>Microscopic examination of specimen from unspecified site, Fungal culture mold and susceptibility test (IM)</t>
  </si>
  <si>
    <t>91.9600</t>
  </si>
  <si>
    <t>Microscopic examination of specimen from unspecified site, Microscopic Immunohistochemistry examination (IM)</t>
  </si>
  <si>
    <t>91.9601</t>
  </si>
  <si>
    <t>Microscopic examination of specimen from unspecified site, Microscopic Histophatology examination of specimen from biopsy (IM)</t>
  </si>
  <si>
    <t>91.9602</t>
  </si>
  <si>
    <t>Microscopic examination of specimen from unspecified site, Microscopic Histophatology examination of specimen from debulking (IM)</t>
  </si>
  <si>
    <t>91.9603</t>
  </si>
  <si>
    <t>Microscopic examination of specimen from unspecified site, Microscopic Histochemistry examination (IM)</t>
  </si>
  <si>
    <t>91.97</t>
  </si>
  <si>
    <t>Microscopic examination of specimen from unspecified site, Molecular biological test (IM) or Cythopathologic (IM)</t>
  </si>
  <si>
    <t>91.998</t>
  </si>
  <si>
    <t>Microscopic examination of specimen from unspecified site, Other specified microscopic examinations (IM)</t>
  </si>
  <si>
    <t>92.230</t>
  </si>
  <si>
    <t>Radioisotopic teleradiotherapy 2D (IM)</t>
  </si>
  <si>
    <t>92.231</t>
  </si>
  <si>
    <t>Radioisotopic teleradiotherapy 3D (IM)</t>
  </si>
  <si>
    <t>92.232</t>
  </si>
  <si>
    <t>Radioisotopic teleradiotherapy: blood irradiation (IM)</t>
  </si>
  <si>
    <t>92.233</t>
  </si>
  <si>
    <t>Radioisotopic teleradiotherapy: extra corporeal irradiation (IM)</t>
  </si>
  <si>
    <t>92.240</t>
  </si>
  <si>
    <t>Teleradiotherapy using photons 2D (IM)</t>
  </si>
  <si>
    <t>92.241</t>
  </si>
  <si>
    <t>Teleradiotherapy using photons 3D (IM)</t>
  </si>
  <si>
    <t>92.242</t>
  </si>
  <si>
    <t>Teleradiotherapy using photons: Image-Guided Radiotherapy (IGRT) (IM)</t>
  </si>
  <si>
    <t>92.243</t>
  </si>
  <si>
    <t>Teleradiotherapy using photons: Intensity-Modulated Radiotherapy (IMRT)/Volumetric Modulated Arc Therapy (VMAT) (IM)</t>
  </si>
  <si>
    <t>92.244</t>
  </si>
  <si>
    <t>Teleradiotherapy using photons: blood irradiation (IM)</t>
  </si>
  <si>
    <t>92.245</t>
  </si>
  <si>
    <t>Teleradiotherapy using photons: extra corporeal irradiation (IM)</t>
  </si>
  <si>
    <t>92.247</t>
  </si>
  <si>
    <t>Teleradiotherapy using photons: Total Body Irradiation (TBI)/Total Marrow Irradiation (TMI) (IM)</t>
  </si>
  <si>
    <t>92.250</t>
  </si>
  <si>
    <t>Teleradiotherapy using electrons 2D (IM)</t>
  </si>
  <si>
    <t>92.251</t>
  </si>
  <si>
    <t>Teleradiotherapy using electrons 3D (IM)</t>
  </si>
  <si>
    <t>92.257</t>
  </si>
  <si>
    <t>Electron Teleradiotherapy, including Total Skin Electron Beam Therapy (TSEBT) (IM)</t>
  </si>
  <si>
    <t>92.270</t>
  </si>
  <si>
    <t>Implantation or insertion of radioactive elements: mould (IM)</t>
  </si>
  <si>
    <t>92.271</t>
  </si>
  <si>
    <t>Implantation or insertion of radioactive elements: ovoid/cylinder (IM)</t>
  </si>
  <si>
    <t>92.272</t>
  </si>
  <si>
    <t>Implantation or insertion of radioactive elements: complete intracavitary (IM)</t>
  </si>
  <si>
    <t>92.273</t>
  </si>
  <si>
    <t>Implantation or insertion of radioactive elements: hybrid (IM)</t>
  </si>
  <si>
    <t>92.274</t>
  </si>
  <si>
    <t>Implantation or insertion of radioactive elements: interstitial (IM)</t>
  </si>
  <si>
    <t>92.275</t>
  </si>
  <si>
    <t>Implantation or insertion of radioactive elements: specialized / perioperative brachytherapy procedures (IM)</t>
  </si>
  <si>
    <t>92.310</t>
  </si>
  <si>
    <t>Single source photon radiosurgery: Stereotactic Radiosurgery (SRS) (IM)</t>
  </si>
  <si>
    <t>92.311</t>
  </si>
  <si>
    <t>Single source photon radiosurgery: Stereotactic Body Radiotherapy (SBRT) (IM)</t>
  </si>
  <si>
    <t>92.312</t>
  </si>
  <si>
    <t>Single source photon radiosurgery: Stereotactic Radiotherapy (SRT) (IM)</t>
  </si>
  <si>
    <t>92.320</t>
  </si>
  <si>
    <t>Multi-source photon radiosurgery: Stereotactic Radiosurgery (SRS) (IM)</t>
  </si>
  <si>
    <t>00.450</t>
  </si>
  <si>
    <t>Insertion of one vascular drug eluting or coated baloon (IM)</t>
  </si>
  <si>
    <t>00.460</t>
  </si>
  <si>
    <t>Insertion of two vascular drug eluting or coated baloon (IM)</t>
  </si>
  <si>
    <t>00.470</t>
  </si>
  <si>
    <t>Insertion of three vascular drug eluting or coated baloon (IM)</t>
  </si>
  <si>
    <t>00.480</t>
  </si>
  <si>
    <t>Insertion of four or more drug eluting or coated baloon (IM)</t>
  </si>
  <si>
    <t>Awake craniotomy (IM)</t>
  </si>
  <si>
    <t>01.33</t>
  </si>
  <si>
    <t>Other incision of brain, evacuation or aspiration of hematoma with endoscopic assisted (IM)</t>
  </si>
  <si>
    <t>01.34</t>
  </si>
  <si>
    <t>Other incision of brain, evacuation or aspiration of hematoma with stereotactic assisted (IM)</t>
  </si>
  <si>
    <t>Awake surgery removal brain tumor (IM)</t>
  </si>
  <si>
    <t>02.931</t>
  </si>
  <si>
    <t>Implantation or replacement of spinal neurostimulator lead(s) (IM)</t>
  </si>
  <si>
    <t>36.050</t>
  </si>
  <si>
    <t>Insertion of drug eluting or coated balloon of coronary (IM)</t>
  </si>
  <si>
    <t>36.051</t>
  </si>
  <si>
    <t>Insertion of drug eluting or coated balloon of non coronary (IM)</t>
  </si>
  <si>
    <t>38.300</t>
  </si>
  <si>
    <t>Resection of vessel with anastomosis, unspecified site, without clip (IM)</t>
  </si>
  <si>
    <t>38.301</t>
  </si>
  <si>
    <t>Resection of vessel with anastomosis, unspecified site, with clip (IM)</t>
  </si>
  <si>
    <t>38.320</t>
  </si>
  <si>
    <t>Resection of other vessels of head and neck with anastomosis, without clip (IM)</t>
  </si>
  <si>
    <t>38.321</t>
  </si>
  <si>
    <t>Resection of other vessels of head and neck with anastomosis, with clip (IM)</t>
  </si>
  <si>
    <t>38.330</t>
  </si>
  <si>
    <t>Resection of upper limb vessels with anastomosis, without clip (IM)</t>
  </si>
  <si>
    <t>38.331</t>
  </si>
  <si>
    <t>Resection of upper limb vessels with anastomosis, with clip (IM)</t>
  </si>
  <si>
    <t>38.340</t>
  </si>
  <si>
    <t>Resection of aorta with anastomosis, without clip (IM)</t>
  </si>
  <si>
    <t>38.341</t>
  </si>
  <si>
    <t>Resection of aorta with anastomosis, with clip (IM)</t>
  </si>
  <si>
    <t>38.350</t>
  </si>
  <si>
    <t>Resection of other thoracic vessels with anastomosis, without clip (IM)</t>
  </si>
  <si>
    <t>38.351</t>
  </si>
  <si>
    <t>Resection of other thoracic vessels with anastomosis, with clip (IM)</t>
  </si>
  <si>
    <t>38.360</t>
  </si>
  <si>
    <t>Resection of abdominal arteries with anastomosis, without clip (IM)</t>
  </si>
  <si>
    <t>38.361</t>
  </si>
  <si>
    <t>Resection of abdominal arteries with anastomosis, with clip (IM)</t>
  </si>
  <si>
    <t>38.370</t>
  </si>
  <si>
    <t>Resection of abdominal veins with anastomosis, without clip (IM)</t>
  </si>
  <si>
    <t>38.371</t>
  </si>
  <si>
    <t>Resection of abdominal veins with anastomosis, with clip (IM)</t>
  </si>
  <si>
    <t>38.380</t>
  </si>
  <si>
    <t>Resection of lower limb arteries with anastomosis, without clip (IM)</t>
  </si>
  <si>
    <t>38.381</t>
  </si>
  <si>
    <t>Resection of lower limb arteries with anastomosis, with clip (IM)</t>
  </si>
  <si>
    <t>38.390</t>
  </si>
  <si>
    <t>Resection of lower limb veins with anastomosis, without clip (IM)</t>
  </si>
  <si>
    <t>38.391</t>
  </si>
  <si>
    <t>Resection of lower limb veins with anastomosis, with clip (IM)</t>
  </si>
  <si>
    <t>38.600</t>
  </si>
  <si>
    <t>Other excision of vessels, unspecified site, without clip (IM)</t>
  </si>
  <si>
    <t>38.601</t>
  </si>
  <si>
    <t>Other excision of vessels, unspecified site, with clip (IM)</t>
  </si>
  <si>
    <t>Other excision of vessels, intracranial vessels, without clip (IM)</t>
  </si>
  <si>
    <t>Other excision of vessels, intracranial vessels, with clip (IM)</t>
  </si>
  <si>
    <t>38.620</t>
  </si>
  <si>
    <t>Other excision of vessels, other vessels of head and neck , without clip (IM)</t>
  </si>
  <si>
    <t>38.621</t>
  </si>
  <si>
    <t>Other excision of vessels, other vessels of head and neck, with clip (IM)</t>
  </si>
  <si>
    <t>38.630</t>
  </si>
  <si>
    <t>Other excision of vessels, upper limb vessels, without clip (IM)</t>
  </si>
  <si>
    <t>38.631</t>
  </si>
  <si>
    <t>Other excision of vessels, upper limb vessels, with clip (IM)</t>
  </si>
  <si>
    <t>38.640</t>
  </si>
  <si>
    <t>Other excision of vessels, aorta,abdominal, without clip (IM)</t>
  </si>
  <si>
    <t>38.641</t>
  </si>
  <si>
    <t>Other excision of vessels, aorta,abdominal, with clip (IM)</t>
  </si>
  <si>
    <t>38.650</t>
  </si>
  <si>
    <t>Other excision of vessels, thoracic vessels, without clip (IM)</t>
  </si>
  <si>
    <t>38.651</t>
  </si>
  <si>
    <t>Other excision of vessels, thoracic vessels, with clip (IM)</t>
  </si>
  <si>
    <t>38.660</t>
  </si>
  <si>
    <t>Other excision of vessels, abdominal arteries, without clip (IM)</t>
  </si>
  <si>
    <t>38.661</t>
  </si>
  <si>
    <t>Other excision of vessels, abdominal arteries, with clip (IM)</t>
  </si>
  <si>
    <t>38.670</t>
  </si>
  <si>
    <t>Other excision of vessels, abdominal veins, without clip (IM)</t>
  </si>
  <si>
    <t>38.671</t>
  </si>
  <si>
    <t>Other excision of vessels, abdominal veins, with clip (IM)</t>
  </si>
  <si>
    <t>38.680</t>
  </si>
  <si>
    <t>Other excision of vessels, lower limb arteries, without clip (IM)</t>
  </si>
  <si>
    <t>38.681</t>
  </si>
  <si>
    <t>Other excision of vessels, lower limb arteries, with clip (IM)</t>
  </si>
  <si>
    <t>38.690</t>
  </si>
  <si>
    <t>Other excision of vessels, lower limb veins, without clip (IM)</t>
  </si>
  <si>
    <t>38.691</t>
  </si>
  <si>
    <t>Other excision of vessels, lower limb veins, with clip (IM)</t>
  </si>
  <si>
    <t>39.77</t>
  </si>
  <si>
    <t>Endovascular repair or occlusion of head and neck vessels, with detachable baloon (IM)</t>
  </si>
  <si>
    <t>88.380</t>
  </si>
  <si>
    <t>CT simulator 3D (IM)</t>
  </si>
  <si>
    <t>88.381</t>
  </si>
  <si>
    <t>CT simulator: Intensity-Modulated Radiotherapy (IMRT)/Volumetric Modulated Arc Therapy (VMAT) (IM)</t>
  </si>
  <si>
    <t>88.382</t>
  </si>
  <si>
    <t>CT simulator: stereotactic (IM)</t>
  </si>
  <si>
    <t>88.383</t>
  </si>
  <si>
    <t>CT simulator 4D (IM)</t>
  </si>
  <si>
    <t>88.384</t>
  </si>
  <si>
    <t>CT simulator: Deep Inspiration Breath Hold (DIBH) (IM)</t>
  </si>
  <si>
    <t>88.390</t>
  </si>
  <si>
    <t>Conventional simulator (IM)</t>
  </si>
  <si>
    <t>88.710</t>
  </si>
  <si>
    <t>Transcranial doppler (IM)</t>
  </si>
  <si>
    <t>88.711</t>
  </si>
  <si>
    <t>Carotid doppler (IM)</t>
  </si>
  <si>
    <t>88.730</t>
  </si>
  <si>
    <t>Diagnostic doppler ultrasound of other sites of thorax (IM)</t>
  </si>
  <si>
    <t>88.770</t>
  </si>
  <si>
    <t>Diagnostic doppler ultrasound of peripheral vascular system (IM)</t>
  </si>
  <si>
    <t>99.250</t>
  </si>
  <si>
    <t>Transarterial chemoembolization (TACE) (IM)</t>
  </si>
  <si>
    <t>KND0201</t>
  </si>
  <si>
    <t>Na-I-131</t>
  </si>
  <si>
    <t>KND0202</t>
  </si>
  <si>
    <t>I-131-mIBG</t>
  </si>
  <si>
    <t>KND0203</t>
  </si>
  <si>
    <t>Other Pharmaceuticals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</si>
</sst>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Open Sans&quot;"/>
    </font>
    <font>
      <b/>
      <sz val="9.0"/>
      <color rgb="FF000000"/>
      <name val="&quot;Open Sans&quot;"/>
    </font>
    <font>
      <sz val="9.0"/>
      <color rgb="FF000000"/>
      <name val="Open Sans"/>
    </font>
    <font>
      <b/>
      <sz val="9.0"/>
      <color rgb="FF000000"/>
      <name val="Open Sans"/>
    </font>
    <font>
      <sz val="9.0"/>
      <color theme="1"/>
      <name val="Open Sans"/>
    </font>
    <font>
      <b/>
      <sz val="9.0"/>
      <color theme="1"/>
      <name val="Open Sans"/>
    </font>
    <font>
      <sz val="9.0"/>
      <color rgb="FFFF0000"/>
      <name val="&quot;Open Sans&quot;"/>
    </font>
    <font>
      <b/>
      <color theme="1"/>
      <name val="Arial"/>
      <scheme val="minor"/>
    </font>
    <font>
      <color theme="1"/>
      <name val="Arial"/>
    </font>
    <font>
      <color rgb="FF1F1F1F"/>
      <name val="Google Sans Text"/>
    </font>
    <font>
      <sz val="9.0"/>
      <color rgb="FFFF0000"/>
      <name val="Open Sans"/>
    </font>
    <font>
      <sz val="9.0"/>
      <color rgb="FF1F1F1F"/>
      <name val="Open Sans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b/>
      <color rgb="FF000000"/>
      <name val="Calibri"/>
    </font>
    <font>
      <color rgb="FF000000"/>
      <name val="Calibri"/>
    </font>
    <font>
      <color rgb="FF08090C"/>
      <name val="Calibri"/>
    </font>
    <font>
      <b/>
      <color rgb="FF000000"/>
      <name val="Tahoma"/>
    </font>
    <font>
      <b/>
      <color rgb="FF08090C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CE4D3"/>
        <bgColor rgb="FFFCE4D3"/>
      </patternFill>
    </fill>
    <fill>
      <patternFill patternType="solid">
        <fgColor rgb="FFFF6D01"/>
        <bgColor rgb="FFFF6D01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0" fontId="2" numFmtId="49" xfId="0" applyAlignment="1" applyFont="1" applyNumberFormat="1">
      <alignment horizontal="left" readingOrder="0"/>
    </xf>
    <xf borderId="0" fillId="0" fontId="1" numFmtId="3" xfId="0" applyFont="1" applyNumberForma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  <xf borderId="0" fillId="2" fontId="4" numFmtId="0" xfId="0" applyAlignment="1" applyFill="1" applyFont="1">
      <alignment horizontal="left" readingOrder="0"/>
    </xf>
    <xf borderId="0" fillId="2" fontId="4" numFmtId="49" xfId="0" applyAlignment="1" applyFill="1" applyFont="1" applyNumberFormat="1">
      <alignment horizontal="left" readingOrder="0"/>
    </xf>
    <xf borderId="0" fillId="2" fontId="6" numFmtId="49" xfId="0" applyAlignment="1" applyFill="1" applyFont="1" applyNumberFormat="1">
      <alignment readingOrder="0"/>
    </xf>
    <xf borderId="0" fillId="2" fontId="6" numFmtId="0" xfId="0" applyFill="1" applyFont="1"/>
    <xf borderId="0" fillId="2" fontId="6" numFmtId="3" xfId="0" applyFill="1" applyFont="1" applyNumberFormat="1"/>
    <xf borderId="0" fillId="2" fontId="6" numFmtId="0" xfId="0" applyAlignment="1" applyFill="1" applyFont="1">
      <alignment readingOrder="0"/>
    </xf>
    <xf borderId="0" fillId="2" fontId="7" numFmtId="0" xfId="0" applyAlignment="1" applyFill="1" applyFont="1">
      <alignment readingOrder="0"/>
    </xf>
    <xf borderId="0" fillId="0" fontId="4" numFmtId="49" xfId="0" applyAlignment="1" applyFont="1" applyNumberFormat="1">
      <alignment horizontal="left" readingOrder="0"/>
    </xf>
    <xf borderId="0" fillId="0" fontId="6" numFmtId="3" xfId="0" applyFont="1" applyNumberFormat="1"/>
    <xf borderId="0" fillId="0" fontId="1" numFmtId="49" xfId="0" applyAlignment="1" applyFont="1" applyNumberFormat="1">
      <alignment readingOrder="0"/>
    </xf>
    <xf borderId="0" fillId="0" fontId="6" numFmtId="49" xfId="0" applyFont="1" applyNumberFormat="1"/>
    <xf borderId="0" fillId="0" fontId="1" numFmtId="49" xfId="0" applyFont="1" applyNumberFormat="1"/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0" numFmtId="49" xfId="0" applyAlignment="1" applyFont="1" applyNumberFormat="1">
      <alignment vertical="bottom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readingOrder="0" vertical="bottom"/>
    </xf>
    <xf borderId="0" fillId="0" fontId="10" numFmtId="49" xfId="0" applyAlignment="1" applyFont="1" applyNumberForma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Font="1"/>
    <xf borderId="0" fillId="3" fontId="2" numFmtId="0" xfId="0" applyAlignment="1" applyFill="1" applyFont="1">
      <alignment horizontal="left" readingOrder="0"/>
    </xf>
    <xf borderId="0" fillId="3" fontId="2" numFmtId="49" xfId="0" applyAlignment="1" applyFill="1" applyFont="1" applyNumberFormat="1">
      <alignment horizontal="left" readingOrder="0"/>
    </xf>
    <xf borderId="0" fillId="3" fontId="1" numFmtId="0" xfId="0" applyFill="1" applyFont="1"/>
    <xf borderId="0" fillId="3" fontId="1" numFmtId="0" xfId="0" applyAlignment="1" applyFill="1" applyFont="1">
      <alignment readingOrder="0"/>
    </xf>
    <xf borderId="0" fillId="3" fontId="1" numFmtId="3" xfId="0" applyFill="1" applyFont="1" applyNumberFormat="1"/>
    <xf borderId="0" fillId="0" fontId="10" numFmtId="0" xfId="0" applyAlignment="1" applyFont="1">
      <alignment vertical="bottom"/>
    </xf>
    <xf borderId="0" fillId="0" fontId="11" numFmtId="49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6" numFmtId="49" xfId="0" applyAlignment="1" applyFont="1" applyNumberFormat="1">
      <alignment vertical="bottom"/>
    </xf>
    <xf borderId="0" fillId="0" fontId="6" numFmtId="49" xfId="0" applyAlignment="1" applyFont="1" applyNumberFormat="1">
      <alignment readingOrder="0" vertical="bottom"/>
    </xf>
    <xf borderId="0" fillId="0" fontId="6" numFmtId="0" xfId="0" applyFont="1"/>
    <xf borderId="0" fillId="2" fontId="2" numFmtId="49" xfId="0" applyAlignment="1" applyFill="1" applyFont="1" applyNumberFormat="1">
      <alignment horizontal="left" readingOrder="0"/>
    </xf>
    <xf borderId="0" fillId="2" fontId="2" numFmtId="0" xfId="0" applyAlignment="1" applyFill="1" applyFont="1">
      <alignment horizontal="left" readingOrder="0"/>
    </xf>
    <xf borderId="0" fillId="0" fontId="6" numFmtId="49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quotePrefix="1" borderId="0" fillId="0" fontId="1" numFmtId="49" xfId="0" applyAlignment="1" applyFont="1" applyNumberFormat="1">
      <alignment readingOrder="0"/>
    </xf>
    <xf borderId="0" fillId="2" fontId="1" numFmtId="0" xfId="0" applyFill="1" applyFont="1"/>
    <xf borderId="1" fillId="3" fontId="14" numFmtId="0" xfId="0" applyAlignment="1" applyBorder="1" applyFill="1" applyFont="1">
      <alignment vertical="bottom"/>
    </xf>
    <xf borderId="1" fillId="3" fontId="15" numFmtId="0" xfId="0" applyAlignment="1" applyBorder="1" applyFill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1" fillId="3" fontId="17" numFmtId="0" xfId="0" applyAlignment="1" applyBorder="1" applyFill="1" applyFont="1">
      <alignment vertical="bottom"/>
    </xf>
    <xf borderId="1" fillId="3" fontId="17" numFmtId="0" xfId="0" applyAlignment="1" applyBorder="1" applyFill="1" applyFont="1">
      <alignment horizontal="right" vertical="bottom"/>
    </xf>
    <xf borderId="1" fillId="3" fontId="17" numFmtId="49" xfId="0" applyAlignment="1" applyBorder="1" applyFill="1" applyFont="1" applyNumberFormat="1">
      <alignment vertical="bottom"/>
    </xf>
    <xf borderId="1" fillId="3" fontId="18" numFmtId="0" xfId="0" applyAlignment="1" applyBorder="1" applyFill="1" applyFont="1">
      <alignment vertical="bottom"/>
    </xf>
    <xf borderId="0" fillId="0" fontId="16" numFmtId="49" xfId="0" applyAlignment="1" applyFont="1" applyNumberFormat="1">
      <alignment readingOrder="0" vertical="bottom"/>
    </xf>
    <xf borderId="1" fillId="2" fontId="17" numFmtId="0" xfId="0" applyAlignment="1" applyBorder="1" applyFill="1" applyFont="1">
      <alignment vertical="bottom"/>
    </xf>
    <xf borderId="0" fillId="2" fontId="1" numFmtId="3" xfId="0" applyFill="1" applyFont="1" applyNumberFormat="1"/>
    <xf borderId="1" fillId="3" fontId="17" numFmtId="0" xfId="0" applyAlignment="1" applyBorder="1" applyFill="1" applyFont="1">
      <alignment readingOrder="0" vertical="bottom"/>
    </xf>
    <xf borderId="1" fillId="0" fontId="17" numFmtId="49" xfId="0" applyAlignment="1" applyBorder="1" applyFont="1" applyNumberFormat="1">
      <alignment vertical="bottom"/>
    </xf>
    <xf borderId="1" fillId="2" fontId="17" numFmtId="0" xfId="0" applyAlignment="1" applyBorder="1" applyFill="1" applyFont="1">
      <alignment horizontal="right" vertical="bottom"/>
    </xf>
    <xf borderId="2" fillId="2" fontId="17" numFmtId="0" xfId="0" applyAlignment="1" applyBorder="1" applyFill="1" applyFont="1">
      <alignment vertical="bottom"/>
    </xf>
    <xf borderId="2" fillId="2" fontId="17" numFmtId="49" xfId="0" applyAlignment="1" applyBorder="1" applyFill="1" applyFont="1" applyNumberFormat="1">
      <alignment vertical="bottom"/>
    </xf>
    <xf borderId="0" fillId="2" fontId="17" numFmtId="0" xfId="0" applyAlignment="1" applyFill="1" applyFont="1">
      <alignment vertical="bottom"/>
    </xf>
    <xf borderId="2" fillId="2" fontId="16" numFmtId="0" xfId="0" applyAlignment="1" applyBorder="1" applyFill="1" applyFont="1">
      <alignment vertical="bottom"/>
    </xf>
    <xf borderId="0" fillId="2" fontId="16" numFmtId="0" xfId="0" applyAlignment="1" applyFill="1" applyFont="1">
      <alignment vertical="bottom"/>
    </xf>
    <xf borderId="1" fillId="3" fontId="17" numFmtId="0" xfId="0" applyBorder="1" applyFill="1" applyFont="1"/>
    <xf borderId="0" fillId="0" fontId="17" numFmtId="0" xfId="0" applyAlignment="1" applyFont="1">
      <alignment vertical="bottom"/>
    </xf>
    <xf borderId="1" fillId="4" fontId="17" numFmtId="49" xfId="0" applyAlignment="1" applyBorder="1" applyFill="1" applyFont="1" applyNumberFormat="1">
      <alignment vertical="bottom"/>
    </xf>
    <xf borderId="0" fillId="0" fontId="17" numFmtId="49" xfId="0" applyAlignment="1" applyFont="1" applyNumberFormat="1">
      <alignment vertical="bottom"/>
    </xf>
    <xf borderId="1" fillId="4" fontId="17" numFmtId="0" xfId="0" applyAlignment="1" applyBorder="1" applyFill="1" applyFont="1">
      <alignment vertical="bottom"/>
    </xf>
    <xf borderId="1" fillId="4" fontId="10" numFmtId="49" xfId="0" applyAlignment="1" applyBorder="1" applyFill="1" applyFont="1" applyNumberFormat="1">
      <alignment vertical="bottom"/>
    </xf>
    <xf borderId="1" fillId="5" fontId="17" numFmtId="0" xfId="0" applyAlignment="1" applyBorder="1" applyFill="1" applyFont="1">
      <alignment vertical="bottom"/>
    </xf>
    <xf borderId="1" fillId="3" fontId="17" numFmtId="0" xfId="0" applyAlignment="1" applyBorder="1" applyFill="1" applyFont="1">
      <alignment shrinkToFit="0" wrapText="1"/>
    </xf>
    <xf borderId="1" fillId="3" fontId="17" numFmtId="0" xfId="0" applyAlignment="1" applyBorder="1" applyFill="1" applyFont="1">
      <alignment shrinkToFit="0" vertical="bottom" wrapText="1"/>
    </xf>
    <xf borderId="2" fillId="2" fontId="17" numFmtId="0" xfId="0" applyAlignment="1" applyBorder="1" applyFill="1" applyFont="1">
      <alignment shrinkToFit="0" wrapText="1"/>
    </xf>
    <xf borderId="2" fillId="2" fontId="17" numFmtId="0" xfId="0" applyAlignment="1" applyBorder="1" applyFill="1" applyFont="1">
      <alignment shrinkToFit="0" vertical="bottom" wrapText="1"/>
    </xf>
    <xf borderId="1" fillId="3" fontId="18" numFmtId="49" xfId="0" applyAlignment="1" applyBorder="1" applyFill="1" applyFont="1" applyNumberFormat="1">
      <alignment vertical="bottom"/>
    </xf>
    <xf borderId="1" fillId="4" fontId="18" numFmtId="49" xfId="0" applyAlignment="1" applyBorder="1" applyFill="1" applyFont="1" applyNumberFormat="1">
      <alignment vertical="bottom"/>
    </xf>
    <xf borderId="1" fillId="6" fontId="17" numFmtId="49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readingOrder="0"/>
    </xf>
    <xf borderId="1" fillId="0" fontId="17" numFmtId="49" xfId="0" applyAlignment="1" applyBorder="1" applyFont="1" applyNumberFormat="1">
      <alignment readingOrder="0" vertical="bottom"/>
    </xf>
    <xf borderId="1" fillId="3" fontId="10" numFmtId="49" xfId="0" applyAlignment="1" applyBorder="1" applyFill="1" applyFont="1" applyNumberFormat="1">
      <alignment vertical="bottom"/>
    </xf>
    <xf borderId="1" fillId="3" fontId="17" numFmtId="49" xfId="0" applyAlignment="1" applyBorder="1" applyFill="1" applyFont="1" applyNumberFormat="1">
      <alignment shrinkToFit="0" wrapText="1"/>
    </xf>
    <xf borderId="1" fillId="6" fontId="10" numFmtId="49" xfId="0" applyAlignment="1" applyBorder="1" applyFill="1" applyFont="1" applyNumberFormat="1">
      <alignment vertical="bottom"/>
    </xf>
    <xf borderId="0" fillId="3" fontId="5" numFmtId="49" xfId="0" applyAlignment="1" applyFill="1" applyFont="1" applyNumberFormat="1">
      <alignment horizontal="left" readingOrder="0"/>
    </xf>
    <xf borderId="1" fillId="0" fontId="18" numFmtId="49" xfId="0" applyAlignment="1" applyBorder="1" applyFont="1" applyNumberFormat="1">
      <alignment vertical="bottom"/>
    </xf>
    <xf borderId="1" fillId="2" fontId="18" numFmtId="49" xfId="0" applyAlignment="1" applyBorder="1" applyFill="1" applyFont="1" applyNumberFormat="1">
      <alignment vertical="bottom"/>
    </xf>
    <xf borderId="1" fillId="2" fontId="16" numFmtId="0" xfId="0" applyAlignment="1" applyBorder="1" applyFill="1" applyFont="1">
      <alignment vertical="bottom"/>
    </xf>
    <xf borderId="0" fillId="0" fontId="13" numFmtId="49" xfId="0" applyFont="1" applyNumberFormat="1"/>
    <xf borderId="1" fillId="7" fontId="17" numFmtId="0" xfId="0" applyAlignment="1" applyBorder="1" applyFill="1" applyFont="1">
      <alignment vertical="bottom"/>
    </xf>
    <xf borderId="1" fillId="8" fontId="17" numFmtId="0" xfId="0" applyAlignment="1" applyBorder="1" applyFill="1" applyFont="1">
      <alignment vertical="bottom"/>
    </xf>
    <xf borderId="1" fillId="3" fontId="17" numFmtId="0" xfId="0" applyAlignment="1" applyBorder="1" applyFill="1" applyFont="1">
      <alignment readingOrder="0" shrinkToFit="0" vertical="bottom" wrapText="1"/>
    </xf>
    <xf borderId="1" fillId="0" fontId="17" numFmtId="0" xfId="0" applyAlignment="1" applyBorder="1" applyFont="1">
      <alignment readingOrder="0" vertical="bottom"/>
    </xf>
    <xf borderId="0" fillId="0" fontId="19" numFmtId="0" xfId="0" applyAlignment="1" applyFont="1">
      <alignment readingOrder="0" shrinkToFit="0" vertical="center" wrapText="0"/>
    </xf>
    <xf borderId="0" fillId="0" fontId="19" numFmtId="3" xfId="0" applyAlignment="1" applyFont="1" applyNumberForma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20" numFmtId="0" xfId="0" applyAlignment="1" applyFont="1">
      <alignment horizontal="left" shrinkToFit="0" vertical="center" wrapText="0"/>
    </xf>
    <xf borderId="0" fillId="0" fontId="20" numFmtId="3" xfId="0" applyAlignment="1" applyFont="1" applyNumberFormat="1">
      <alignment shrinkToFit="0" vertical="center" wrapText="0"/>
    </xf>
    <xf borderId="0" fillId="0" fontId="20" numFmtId="3" xfId="0" applyAlignment="1" applyFont="1" applyNumberFormat="1">
      <alignment horizontal="right" shrinkToFit="0" vertical="center" wrapText="0"/>
    </xf>
    <xf borderId="0" fillId="0" fontId="20" numFmtId="0" xfId="0" applyAlignment="1" applyFont="1">
      <alignment vertical="center"/>
    </xf>
    <xf borderId="1" fillId="0" fontId="19" numFmtId="0" xfId="0" applyAlignment="1" applyBorder="1" applyFont="1">
      <alignment readingOrder="0" shrinkToFit="0" vertical="center" wrapText="1"/>
    </xf>
    <xf borderId="1" fillId="0" fontId="19" numFmtId="3" xfId="0" applyAlignment="1" applyBorder="1" applyFont="1" applyNumberFormat="1">
      <alignment horizontal="center" readingOrder="0" shrinkToFit="0" vertical="center" wrapText="1"/>
    </xf>
    <xf borderId="3" fillId="0" fontId="19" numFmtId="3" xfId="0" applyAlignment="1" applyBorder="1" applyFont="1" applyNumberFormat="1">
      <alignment horizontal="center" readingOrder="0" shrinkToFit="0" vertical="center" wrapText="1"/>
    </xf>
    <xf borderId="1" fillId="9" fontId="19" numFmtId="3" xfId="0" applyAlignment="1" applyBorder="1" applyFill="1" applyFont="1" applyNumberFormat="1">
      <alignment horizontal="center" readingOrder="0" shrinkToFit="0" vertical="center" wrapText="1"/>
    </xf>
    <xf borderId="4" fillId="0" fontId="19" numFmtId="3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0" fontId="19" numFmtId="0" xfId="0" applyAlignment="1" applyBorder="1" applyFont="1">
      <alignment readingOrder="0" shrinkToFit="0" vertical="center" wrapText="0"/>
    </xf>
    <xf borderId="1" fillId="0" fontId="19" numFmtId="3" xfId="0" applyAlignment="1" applyBorder="1" applyFont="1" applyNumberFormat="1">
      <alignment shrinkToFit="0" vertical="center" wrapText="0"/>
    </xf>
    <xf borderId="1" fillId="0" fontId="19" numFmtId="3" xfId="0" applyAlignment="1" applyBorder="1" applyFont="1" applyNumberFormat="1">
      <alignment horizontal="right" shrinkToFit="0" vertical="center" wrapText="0"/>
    </xf>
    <xf borderId="3" fillId="0" fontId="19" numFmtId="3" xfId="0" applyAlignment="1" applyBorder="1" applyFont="1" applyNumberFormat="1">
      <alignment shrinkToFit="0" vertical="center" wrapText="0"/>
    </xf>
    <xf borderId="1" fillId="9" fontId="21" numFmtId="3" xfId="0" applyAlignment="1" applyBorder="1" applyFill="1" applyFont="1" applyNumberFormat="1">
      <alignment shrinkToFit="0" vertical="center" wrapText="0"/>
    </xf>
    <xf borderId="4" fillId="0" fontId="19" numFmtId="3" xfId="0" applyAlignment="1" applyBorder="1" applyFont="1" applyNumberFormat="1">
      <alignment shrinkToFit="0" vertical="center" wrapText="0"/>
    </xf>
    <xf borderId="1" fillId="0" fontId="19" numFmtId="3" xfId="0" applyAlignment="1" applyBorder="1" applyFont="1" applyNumberFormat="1">
      <alignment horizontal="right" readingOrder="0" shrinkToFit="0" vertical="center" wrapText="0"/>
    </xf>
    <xf borderId="1" fillId="0" fontId="19" numFmtId="0" xfId="0" applyAlignment="1" applyBorder="1" applyFont="1">
      <alignment vertical="center"/>
    </xf>
    <xf borderId="1" fillId="0" fontId="20" numFmtId="0" xfId="0" applyAlignment="1" applyBorder="1" applyFont="1">
      <alignment horizontal="left" readingOrder="0" shrinkToFit="0" vertical="center" wrapText="0"/>
    </xf>
    <xf borderId="1" fillId="0" fontId="20" numFmtId="3" xfId="0" applyAlignment="1" applyBorder="1" applyFont="1" applyNumberFormat="1">
      <alignment horizontal="right" readingOrder="0" shrinkToFit="0" vertical="center" wrapText="0"/>
    </xf>
    <xf borderId="1" fillId="0" fontId="20" numFmtId="3" xfId="0" applyAlignment="1" applyBorder="1" applyFont="1" applyNumberFormat="1">
      <alignment horizontal="left" readingOrder="0" vertical="center"/>
    </xf>
    <xf borderId="3" fillId="0" fontId="20" numFmtId="3" xfId="0" applyAlignment="1" applyBorder="1" applyFont="1" applyNumberFormat="1">
      <alignment readingOrder="0" shrinkToFit="0" vertical="center" wrapText="0"/>
    </xf>
    <xf borderId="1" fillId="9" fontId="21" numFmtId="3" xfId="0" applyAlignment="1" applyBorder="1" applyFill="1" applyFont="1" applyNumberFormat="1">
      <alignment horizontal="right" readingOrder="0" shrinkToFit="0" vertical="center" wrapText="0"/>
    </xf>
    <xf borderId="1" fillId="0" fontId="20" numFmtId="3" xfId="0" applyAlignment="1" applyBorder="1" applyFont="1" applyNumberFormat="1">
      <alignment shrinkToFit="0" vertical="center" wrapText="0"/>
    </xf>
    <xf borderId="4" fillId="0" fontId="20" numFmtId="3" xfId="0" applyAlignment="1" applyBorder="1" applyFont="1" applyNumberFormat="1">
      <alignment horizontal="right" readingOrder="0" shrinkToFit="0" vertical="center" wrapText="0"/>
    </xf>
    <xf borderId="1" fillId="10" fontId="18" numFmtId="0" xfId="0" applyAlignment="1" applyBorder="1" applyFill="1" applyFont="1">
      <alignment vertical="bottom"/>
    </xf>
    <xf borderId="1" fillId="0" fontId="20" numFmtId="0" xfId="0" applyAlignment="1" applyBorder="1" applyFont="1">
      <alignment readingOrder="0" vertical="center"/>
    </xf>
    <xf borderId="1" fillId="0" fontId="20" numFmtId="3" xfId="0" applyAlignment="1" applyBorder="1" applyFont="1" applyNumberFormat="1">
      <alignment horizontal="right" shrinkToFit="0" vertical="center" wrapText="0"/>
    </xf>
    <xf borderId="1" fillId="0" fontId="20" numFmtId="0" xfId="0" applyAlignment="1" applyBorder="1" applyFont="1">
      <alignment readingOrder="0" shrinkToFit="0" vertical="center" wrapText="0"/>
    </xf>
    <xf borderId="1" fillId="0" fontId="20" numFmtId="0" xfId="0" applyAlignment="1" applyBorder="1" applyFont="1">
      <alignment vertical="center"/>
    </xf>
    <xf borderId="4" fillId="0" fontId="20" numFmtId="3" xfId="0" applyAlignment="1" applyBorder="1" applyFont="1" applyNumberFormat="1">
      <alignment shrinkToFit="0" vertical="center" wrapText="0"/>
    </xf>
    <xf borderId="1" fillId="3" fontId="22" numFmtId="0" xfId="0" applyAlignment="1" applyBorder="1" applyFill="1" applyFont="1">
      <alignment readingOrder="0" shrinkToFit="0" vertical="center" wrapText="0"/>
    </xf>
    <xf borderId="3" fillId="0" fontId="20" numFmtId="3" xfId="0" applyAlignment="1" applyBorder="1" applyFont="1" applyNumberFormat="1">
      <alignment shrinkToFit="0" vertical="center" wrapText="0"/>
    </xf>
    <xf borderId="1" fillId="9" fontId="23" numFmtId="3" xfId="0" applyAlignment="1" applyBorder="1" applyFill="1" applyFont="1" applyNumberFormat="1">
      <alignment horizontal="right" readingOrder="0" shrinkToFit="0" vertical="center" wrapText="0"/>
    </xf>
    <xf borderId="4" fillId="0" fontId="19" numFmtId="3" xfId="0" applyAlignment="1" applyBorder="1" applyFont="1" applyNumberFormat="1">
      <alignment horizontal="right" readingOrder="0" shrinkToFit="0" vertical="center" wrapText="0"/>
    </xf>
    <xf borderId="0" fillId="0" fontId="1" numFmtId="3" xfId="0" applyAlignment="1" applyFont="1" applyNumberFormat="1">
      <alignment vertical="center"/>
    </xf>
    <xf borderId="0" fillId="2" fontId="1" numFmtId="0" xfId="0" applyAlignment="1" applyFill="1" applyFont="1">
      <alignment readingOrder="0" shrinkToFit="0" wrapText="1"/>
    </xf>
    <xf borderId="1" fillId="11" fontId="17" numFmtId="49" xfId="0" applyAlignment="1" applyBorder="1" applyFill="1" applyFont="1" applyNumberFormat="1">
      <alignment vertical="bottom"/>
    </xf>
    <xf borderId="1" fillId="11" fontId="17" numFmtId="0" xfId="0" applyAlignment="1" applyBorder="1" applyFill="1" applyFont="1">
      <alignment vertical="bottom"/>
    </xf>
    <xf borderId="1" fillId="12" fontId="17" numFmtId="49" xfId="0" applyAlignment="1" applyBorder="1" applyFill="1" applyFont="1" applyNumberFormat="1">
      <alignment vertical="bottom"/>
    </xf>
    <xf borderId="1" fillId="12" fontId="17" numFmtId="0" xfId="0" applyAlignment="1" applyBorder="1" applyFill="1" applyFont="1">
      <alignment vertical="bottom"/>
    </xf>
    <xf quotePrefix="1" borderId="0" fillId="0" fontId="1" numFmtId="0" xfId="0" applyAlignment="1" applyFont="1">
      <alignment readingOrder="0"/>
    </xf>
    <xf borderId="0" fillId="3" fontId="17" numFmtId="0" xfId="0" applyAlignment="1" applyFill="1" applyFont="1">
      <alignment vertical="bottom"/>
    </xf>
    <xf borderId="2" fillId="2" fontId="17" numFmtId="49" xfId="0" applyAlignment="1" applyBorder="1" applyFill="1" applyFont="1" applyNumberFormat="1">
      <alignment shrinkToFit="0" wrapText="1"/>
    </xf>
    <xf borderId="1" fillId="7" fontId="17" numFmtId="49" xfId="0" applyAlignment="1" applyBorder="1" applyFill="1" applyFont="1" applyNumberFormat="1">
      <alignment vertical="bottom"/>
    </xf>
    <xf borderId="0" fillId="3" fontId="17" numFmtId="0" xfId="0" applyAlignment="1" applyFill="1" applyFont="1">
      <alignment horizontal="right" vertical="bottom"/>
    </xf>
    <xf borderId="0" fillId="3" fontId="17" numFmtId="49" xfId="0" applyAlignment="1" applyFill="1" applyFont="1" applyNumberFormat="1">
      <alignment vertical="bottom"/>
    </xf>
    <xf borderId="0" fillId="0" fontId="17" numFmtId="0" xfId="0" applyAlignment="1" applyFont="1">
      <alignment readingOrder="0" vertical="bottom"/>
    </xf>
    <xf borderId="0" fillId="0" fontId="17" numFmtId="49" xfId="0" applyAlignment="1" applyFont="1" applyNumberFormat="1">
      <alignment readingOrder="0" vertical="bottom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pivotCacheDefinition" Target="pivotCache/pivotCacheDefinition2.xml"/><Relationship Id="rId12" Type="http://schemas.openxmlformats.org/officeDocument/2006/relationships/worksheet" Target="worksheets/sheet8.xml"/><Relationship Id="rId34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pivotCacheDefinition" Target="pivotCache/pivotCacheDefinition3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1:J999" sheet="ranap clusters (ICD 9)"/>
  </cacheSource>
  <cacheFields>
    <cacheField name="New Cluster Description" numFmtId="0">
      <sharedItems containsBlank="1">
        <e v="#N/A"/>
        <s v="Endovascular Proc. for Neurologic Diseases"/>
        <s v="Moderate Spinal Proc."/>
        <s v="Complex Spinal Proc."/>
        <s v="Neuromodulation Proc."/>
        <s v="Simple Craniotomy Proc."/>
        <s v="Moderate Craniotomy Proc."/>
        <s v="Complex Craniotomy Proc."/>
        <s v="Ventricular System Proc."/>
        <s v="Simple Intracranial Proc."/>
        <s v="Complex Intracranial Proc."/>
        <s v="Simple Spinal Proc."/>
        <s v="Complex Peripheral Nerve Proc."/>
        <s v="Extracranial Vascular Proc."/>
        <s v="Simple Peripheral Nerve Proc."/>
        <s v="Ischemic Stroke w Thrombolytic"/>
        <s v="Neurologic Angiography"/>
        <s v="Plasmapharesis Proc."/>
        <s v="Percutaneous Transluminal Angiography (PTA) Cerebral"/>
        <s v="Number of Stents"/>
        <s v="Insertion of Non-Coronary Stents"/>
        <m/>
      </sharedItems>
    </cacheField>
    <cacheField name="New Cluster Code" numFmtId="0">
      <sharedItems containsBlank="1">
        <e v="#N/A"/>
        <s v="P11AA"/>
        <s v="P11AJ"/>
        <s v="P11AB"/>
        <s v="P11AP"/>
        <s v="P11AF"/>
        <s v="P11AE"/>
        <s v="P11AC"/>
        <s v="P11AD"/>
        <s v="P11AH"/>
        <s v="P11AG"/>
        <s v="P11AK"/>
        <s v="P11AL"/>
        <s v="P11AN"/>
        <s v="P11AM"/>
        <s v="11PDX"/>
        <s v="P11AQ"/>
        <s v="11PCX"/>
        <s v="P11AR"/>
        <s v="11PEX"/>
        <s v="11PFX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I1060" sheet="ranap clusters (ICD 10)"/>
  </cacheSource>
  <cacheFields>
    <cacheField name="New Cluster Description" numFmtId="0">
      <sharedItems containsBlank="1">
        <s v="Nervous System Infections"/>
        <s v="Nervous System Neoplasm"/>
        <s v="Systemic Atrophy"/>
        <s v="Multiple Sclerosis &amp; Other Nervous Diseases"/>
        <s v="Extrapyramidal &amp; Movement Disorders"/>
        <s v="Neurobehaviour &amp; Other Neurodegenerative Diseases"/>
        <s v="Epilepsy &amp; Convulsion Attack"/>
        <s v="Nerves, Radix &amp; Plexus Disorders"/>
        <s v="Myoneural Junction &amp; Muscle Diseases"/>
        <s v="Cerebral Palsy &amp; Other Paralytic Syndrome"/>
        <s v="Congenital Nervous System Disorders"/>
        <s v="Hemorrhagic Stroke"/>
        <s v="Subarachnoid Hemorrhage"/>
        <s v="Ischemic Stroke"/>
        <s v="Transient Ischemic Attack &amp; Other Neurovascular Disorders"/>
        <s v="Head Trauma"/>
        <s v="Medula Spinalis, Spine &amp; Peripheral Nervous Trauma"/>
        <s v="Headache"/>
        <s v="Delirium &amp; Coma"/>
        <s v="Other Nervous System Disorders"/>
        <s v="Complex Neurological Diseases"/>
        <s v="Autoimmune and Demyelinating Neurological Disorders"/>
        <m/>
      </sharedItems>
    </cacheField>
    <cacheField name="New Cluster Code" numFmtId="0">
      <sharedItems containsBlank="1">
        <s v="D11AA"/>
        <s v="D11AB"/>
        <s v="D11AC"/>
        <s v="D11AD"/>
        <s v="D11AE"/>
        <s v="D11AF"/>
        <s v="D11AG"/>
        <s v="D11AH"/>
        <s v="D11AJ"/>
        <s v="D11AK"/>
        <s v="D11AL"/>
        <s v="D11AM"/>
        <s v="D11AN"/>
        <s v="D11AP"/>
        <s v="D11AQ"/>
        <s v="D11AR"/>
        <s v="D11AS"/>
        <s v="D11AT"/>
        <s v="D11AU"/>
        <s v="D11AV"/>
        <s v="11CX"/>
        <s v="11DX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308" sheet="ranap clusters obsolete"/>
  </cacheSource>
  <cacheFields>
    <cacheField name="Cluster Type" numFmtId="0">
      <sharedItems containsBlank="1">
        <s v="PDC"/>
        <s v="AX"/>
        <m/>
      </sharedItems>
    </cacheField>
    <cacheField name="Cluster Code" numFmtId="0">
      <sharedItems containsBlank="1">
        <s v="P11AC"/>
        <s v="P11AD"/>
        <s v="P11AB"/>
        <s v="P11AF"/>
        <s v="P11AE"/>
        <s v="P11AG"/>
        <s v="P11AJ"/>
        <s v="P11AH"/>
        <s v="P11AL"/>
        <s v="P11AM"/>
        <s v="11PDX"/>
        <m/>
        <s v="11PCX"/>
      </sharedItems>
    </cacheField>
    <cacheField name="Cluster Description" numFmtId="0">
      <sharedItems containsBlank="1">
        <s v="Endovascular Procedures for Neurologic Diseases"/>
        <s v="Complex Spinal Procedures"/>
        <s v="Complex Craniotomy"/>
        <s v="Ventricular System Procedures"/>
        <s v="Simple Craniotomy"/>
        <s v="Intracranial Procedures"/>
        <s v="Simple Spinal Procedures"/>
        <s v="Complex Peripheral Nerve Procedures"/>
        <s v="Extracranial Vascular Procedures"/>
        <s v="Simple Peripheral Nerve Procedures"/>
        <s v="Thrombolytic Agent Injection/Infusion"/>
        <m/>
        <s v="Plasmapheresis"/>
      </sharedItems>
    </cacheField>
    <cacheField name="ICD-9-CM Code" numFmtId="49">
      <sharedItems containsBlank="1">
        <s v="00.62"/>
        <s v="38.52"/>
        <s v="38.7"/>
        <s v="38.82"/>
        <s v="39.72"/>
        <s v="39.74"/>
        <s v="39.75"/>
        <s v="39.76"/>
        <s v="39.81"/>
        <s v="39.82"/>
        <s v="39.83"/>
        <s v="39.84"/>
        <s v="39.85"/>
        <s v="39.86"/>
        <s v="39.87"/>
        <s v="39.88"/>
        <s v="39.89"/>
        <s v="03.01"/>
        <s v="03.02"/>
        <s v="03.09"/>
        <s v="03.21"/>
        <s v="03.29"/>
        <s v="03.4"/>
        <s v="03.51"/>
        <s v="03.52"/>
        <s v="03.53"/>
        <s v="03.59"/>
        <s v="03.6"/>
        <s v="03.71"/>
        <s v="03.72"/>
        <s v="03.79"/>
        <s v="03.93"/>
        <s v="03.97"/>
        <s v="03.99"/>
        <s v="77.81"/>
        <s v="77.91"/>
        <s v="80.55"/>
        <s v="81.00"/>
        <s v="81.01"/>
        <s v="81.02"/>
        <s v="81.03"/>
        <s v="81.04"/>
        <s v="81.05"/>
        <s v="81.06"/>
        <s v="81.07"/>
        <s v="81.08"/>
        <s v="81.30"/>
        <s v="81.31"/>
        <s v="81.32"/>
        <s v="81.33"/>
        <s v="81.34"/>
        <s v="81.35"/>
        <s v="81.36"/>
        <s v="81.37"/>
        <s v="81.38"/>
        <s v="81.39"/>
        <s v="81.66"/>
        <s v="84.59"/>
        <s v="84.60"/>
        <s v="84.61"/>
        <s v="84.62"/>
        <s v="84.63"/>
        <s v="84.64"/>
        <s v="84.65"/>
        <s v="84.66"/>
        <s v="84.67"/>
        <s v="84.68"/>
        <s v="84.69"/>
        <s v="84.80"/>
        <s v="84.82"/>
        <s v="84.84"/>
        <s v="01.12"/>
        <s v="01.13"/>
        <s v="01.14"/>
        <s v="01.17"/>
        <s v="01.21"/>
        <s v="01.23"/>
        <s v="01.25"/>
        <s v="01.31"/>
        <s v="01.39"/>
        <s v="01.41"/>
        <s v="01.42"/>
        <s v="01.51"/>
        <s v="01.52"/>
        <s v="01.53"/>
        <s v="01.59"/>
        <s v="02.11"/>
        <s v="02.12"/>
        <s v="02.14"/>
        <s v="02.92"/>
        <s v="02.93"/>
        <s v="02.930"/>
        <s v="02.99"/>
        <s v="04.01"/>
        <s v="04.41"/>
        <s v="07.13"/>
        <s v="07.14"/>
        <s v="07.15"/>
        <s v="07.17"/>
        <s v="07.51"/>
        <s v="07.52"/>
        <s v="07.53"/>
        <s v="07.54"/>
        <s v="07.59"/>
        <s v="07.61"/>
        <s v="07.62"/>
        <s v="07.63"/>
        <s v="07.64"/>
        <s v="07.65"/>
        <s v="07.68"/>
        <s v="07.69"/>
        <s v="07.71"/>
        <s v="07.72"/>
        <s v="07.79"/>
        <s v="01.02"/>
        <s v="01.10"/>
        <s v="01.11"/>
        <s v="02.2"/>
        <s v="02.20"/>
        <s v="02.31"/>
        <s v="02.32"/>
        <s v="02.33"/>
        <s v="02.34"/>
        <s v="02.35"/>
        <s v="02.39"/>
        <s v="02.41"/>
        <s v="02.42"/>
        <s v="02.43"/>
        <s v="54.95"/>
        <s v="01.15"/>
        <s v="01.16"/>
        <s v="01.18"/>
        <s v="01.19"/>
        <s v="01.22"/>
        <s v="01.24"/>
        <s v="01.26"/>
        <s v="01.27"/>
        <s v="01.28"/>
        <s v="01.32"/>
        <s v="01.6"/>
        <s v="02.01"/>
        <s v="02.02"/>
        <s v="02.03"/>
        <s v="02.04"/>
        <s v="02.05"/>
        <s v="02.06"/>
        <s v="02.07"/>
        <s v="02.91"/>
        <s v="02.94"/>
        <s v="02.95"/>
        <s v="17.61"/>
        <s v="17.62"/>
        <s v="29.92"/>
        <s v="02.13"/>
        <s v="38.01"/>
        <s v="38.11"/>
        <s v="38.31"/>
        <s v="38.310"/>
        <s v="38.41"/>
        <s v="38.51"/>
        <s v="38.61"/>
        <s v="38.81"/>
        <s v="39.28"/>
        <s v="39.51"/>
        <s v="39.52"/>
        <s v="39.53"/>
        <s v="03.32"/>
        <s v="03.39"/>
        <s v="03.90"/>
        <s v="03.94"/>
        <s v="03.96"/>
        <s v="03.98"/>
        <s v="05.22"/>
        <s v="05.23"/>
        <s v="05.24"/>
        <s v="05.25"/>
        <s v="05.29"/>
        <s v="80.50"/>
        <s v="80.51"/>
        <s v="80.53"/>
        <s v="80.54"/>
        <s v="80.59"/>
        <s v="04.02"/>
        <s v="04.03"/>
        <s v="04.04"/>
        <s v="04.42"/>
        <s v="04.5"/>
        <s v="04.74"/>
        <s v="04.75"/>
        <s v="04.79"/>
        <s v="04.91"/>
        <s v="05.0"/>
        <s v="05.11"/>
        <s v="05.21"/>
        <s v="05.81"/>
        <s v="07.80"/>
        <s v="07.81"/>
        <s v="07.82"/>
        <s v="07.83"/>
        <s v="07.84"/>
        <s v="08.51"/>
        <s v="08.52"/>
        <s v="08.59"/>
        <s v="37.74"/>
        <s v="37.75"/>
        <s v="37.76"/>
        <s v="37.77"/>
        <s v="37.79"/>
        <s v="37.80"/>
        <s v="37.85"/>
        <s v="37.86"/>
        <s v="37.87"/>
        <s v="37.89"/>
        <s v="38.02"/>
        <s v="38.42"/>
        <s v="76.70"/>
        <s v="76.72"/>
        <s v="76.74"/>
        <s v="76.76"/>
        <s v="76.77"/>
        <s v="76.79"/>
        <s v="82.55"/>
        <s v="82.56"/>
        <s v="82.58"/>
        <s v="82.85"/>
        <s v="83.13"/>
        <s v="83.19"/>
        <s v="83.71"/>
        <s v="83.72"/>
        <s v="83.75"/>
        <s v="83.76"/>
        <s v="83.77"/>
        <s v="84.15"/>
        <s v="84.17"/>
        <s v="00.61"/>
        <s v="38.10"/>
        <s v="38.12"/>
        <s v="38.32"/>
        <s v="38.62"/>
        <s v="39.22"/>
        <s v="39.29"/>
        <s v="39.30"/>
        <s v="39.31"/>
        <s v="39.32"/>
        <s v="39.50"/>
        <s v="39.56"/>
        <s v="39.57"/>
        <s v="39.58"/>
        <s v="39.59"/>
        <s v="39.92"/>
        <s v="04.05"/>
        <s v="04.06"/>
        <s v="04.07"/>
        <s v="04.11"/>
        <s v="04.12"/>
        <s v="04.19"/>
        <s v="04.2"/>
        <s v="04.3"/>
        <s v="04.420"/>
        <s v="04.421"/>
        <s v="04.43"/>
        <s v="04.44"/>
        <s v="04.49"/>
        <s v="04.6"/>
        <s v="04.71"/>
        <s v="04.72"/>
        <s v="04.73"/>
        <s v="04.76"/>
        <s v="04.92"/>
        <s v="04.93"/>
        <s v="04.99"/>
        <s v="05.19"/>
        <s v="05.89"/>
        <s v="05.9"/>
        <s v="07.19"/>
        <s v="27.62"/>
        <s v="27.69"/>
        <s v="29.4"/>
        <s v="29.59"/>
        <s v="38.21"/>
        <s v="44.00"/>
        <s v="44.01"/>
        <s v="44.02"/>
        <s v="44.03"/>
        <s v="81.26"/>
        <s v="83.21"/>
        <s v="83.45"/>
        <s v="83.73"/>
        <s v="83.74"/>
        <s v="83.79"/>
        <s v="83.85"/>
        <s v="83.87"/>
        <s v="83.88"/>
        <s v="83.89"/>
        <s v="83.93"/>
        <s v="84.11"/>
        <s v="86.22"/>
        <s v="86.81"/>
        <s v="86.94"/>
        <s v="86.95"/>
        <s v="86.96"/>
        <s v="86.97"/>
        <s v="86.98"/>
        <s v="99.10"/>
        <s v="88.41"/>
        <s v="99.71"/>
        <m/>
      </sharedItems>
    </cacheField>
    <cacheField name="ICD-9-CM Description" numFmtId="0">
      <sharedItems containsBlank="1">
        <s v="Percutaneous angioplasty or atherectomy of intracranial vessel(s)"/>
        <s v="Ligation and stripping of varicose veins, other vessels of head and neck"/>
        <s v="Interruption vena cava"/>
        <s v="Other surgical occlusion of vessels, other vessels of head and neck"/>
        <s v="Endovascular embolization or occlusion of head and neck vessels"/>
        <s v="Endovascular removal of obstruction from head and neck vessel(s)"/>
        <s v="Endovascular embolization or occlusion of vessel(s) of head or neck using bare coils"/>
        <s v="Endovascular embolization or occlusion of vessel(s) of head or neck using bioactive coils"/>
        <s v="Implantation or replacement of carotid sinus stimulation device, total system (IM)"/>
        <s v="Implantation or replacement of carotid sinus stimulation lead(s) only (IM)"/>
        <s v="Implantation or replacement of carotid sinus stimulation pulse generator only (IM)"/>
        <s v="Revision of carotid sinus stimulation lead(s) only (IM)"/>
        <s v="Revision of carotid sinus stimulation pulse generator (IM)"/>
        <s v="Removal of carotid sinus stimulation device, total system (IM)"/>
        <s v="Removal of carotid sinus stimulation lead(s) only (IM)"/>
        <s v="Removal of carotid sinus stimulation pulse generator only (IM)"/>
        <s v="Other operations on carotid body, carotid sinus and other vascular bodies (IM)"/>
        <s v="Removal of foreign body from spinal canal"/>
        <s v="Reopening of laminectomy site"/>
        <s v="Other exploration and decompression of spinal canal"/>
        <s v="Percutaneous chordotomy"/>
        <s v="Other chordotomy"/>
        <s v="Excision or destruction of lesion of spinal cord or spinal meninges"/>
        <s v="Repair of spinal meningocele"/>
        <s v="Repair of spinal myelomeningocele"/>
        <s v="Repair of vertebral fracture"/>
        <s v="Other repair and plastic operations on spinal cord structures"/>
        <s v="Lysis of adhesions of spinal cord and nerve roots"/>
        <s v="Spinal subarachnoid-peritoneal shunt"/>
        <s v="Spinal subarachnoid-ureteral shunt"/>
        <s v="Other shunt of spinal theca"/>
        <s v="Implantation or replacement of spinal neurostimulator lead(s)"/>
        <s v="Revision of spinal thecal shunt"/>
        <s v="Other operations on spinal cord and spinal canal structures"/>
        <s v="Other partial ostectomy, scapula, clavicle, and thorax [ribs and sternum]"/>
        <s v="Total ostectomy, scapula, clavicle, and thorax [ribs and sternum]"/>
        <s v="Microdissectomy (endoscopic/microscopic) (IM)"/>
        <s v="Spinal fusion, not otherwise specified"/>
        <s v="Atlas-axis spinal fusion"/>
        <s v="Other cervical fusion of the anterior column, anterior technique"/>
        <s v="Other cervical fusion of the posterior column, posterior technique"/>
        <s v="Dorsal and dorsolumbar fusion of the anterior column, anterior technique"/>
        <s v="Dorsal and dorsolumbar fusion of the posterior column, posterior technique"/>
        <s v="Lumbar and lumbosacral fusion of the anterior column, anterior technique"/>
        <s v="Lumbar and lumbosacral fusion of the posterior column, posterior technique"/>
        <s v="Lumbar and lumbosacral fusion of the anterior column, posterior technique"/>
        <s v="Refusion of spine, not otherwise specified"/>
        <s v="Refusion of atlas-axis spine"/>
        <s v="Refusion of other cervical spine, anterior column, anterior technique"/>
        <s v="Refusion of other cervical spine, posterior column, posterior technique"/>
        <s v="Refusion of dorsal and dorsolumbar spine, anterior column, anterior technique"/>
        <s v="Refusion of dorsal and dorsolumbar spine, posterior column, posterior technique"/>
        <s v="Refusion of lumbar and lumbosacral spine, anterior column, anterior technique"/>
        <s v="Refusion of lumbar and lumbosacral spine, posterior column, posterior technique"/>
        <s v="Refusion of lumbar and lumbosacral spine, anterior column, posterior technique"/>
        <s v="Refusion of spine, not elsewhere classified"/>
        <s v="Percutaneous vertebral augmentation"/>
        <s v="Insertion of other spinal devices"/>
        <s v="Insertion of spinal disc prosthesis, not otherwise specified"/>
        <s v="Insertion of partial spinal disc prosthesis, cervical"/>
        <s v="Insertion of total spinal disc prosthesis, cervical"/>
        <s v="Insertion of spinal disc prosthesis, thoracic"/>
        <s v="Insertion of partial spinal disc prosthesis, lumbosacral"/>
        <s v="Insertion of total spinal disc prosthesis, lumbosacral"/>
        <s v="Revision or replacement of artificial spinal disc prosthesis, cervical"/>
        <s v="Revision or replacement of artificial spinal disc prosthesis, thoracic"/>
        <s v="Revision or replacement of artificial spinal disc prosthesis, lumbosacral"/>
        <s v="Revision or replacement of artificial spinal disc prosthesis, not otherwise specified"/>
        <s v="Insertion or replacement of interspinous process device(s)"/>
        <s v="Insertion or replacement of pedicle-based dynamic stabilization device(s)"/>
        <s v="Insertion or replacement of facet replacement device(s)"/>
        <s v="Open biopsy of cerebral meninges"/>
        <s v="Closed [percutaneous] [needle] biopsy of brain"/>
        <s v="Open biopsy of brain"/>
        <s v="Brain temperature monitoring"/>
        <s v="Incision and drainage of cranial sinus"/>
        <s v="Reopening of craniotomy site"/>
        <s v="Other craniectomy"/>
        <s v="Incision of cerebral meninges"/>
        <s v="Other incision of brain"/>
        <s v="Operations on thalamus"/>
        <s v="Operations on globus pallidus"/>
        <s v="Excision of lesion or tissue of cerebral meninges"/>
        <s v="Hemispherectomy"/>
        <s v="Lobectomy of brain"/>
        <s v="Other excision or destruction of lesion or tissue of brain"/>
        <s v="Simple suture of dura mater of brain"/>
        <s v="Other repair of cerebral meninges"/>
        <s v="Choroid plexectomy"/>
        <s v="Repair of brain"/>
        <s v="Implantation or replacement of intracranial neurostimulator lead(s)"/>
        <s v="Implantation of neurostimulator lead into vagus nerve (IM)"/>
        <s v="Other operations on skull, brain, and cerebral meninges"/>
        <s v="Excision of acoustic neuroma"/>
        <s v="Decompression of trigeminal nerve root"/>
        <s v="Biopsy of pituitary gland, transfrontal approach"/>
        <s v="Biopsy of pituitary gland, transsphenoidal approach"/>
        <s v="Biopsy of pituitary gland, unspecified approach"/>
        <s v="Biopsy of pineal gland"/>
        <s v="Exploration of pineal field"/>
        <s v="Incision of pineal gland"/>
        <s v="Partial excision of pineal gland"/>
        <s v="Total excision of pineal gland"/>
        <s v="Other operations on pineal gland"/>
        <s v="Partial excision of pituitary gland, transfrontal approach"/>
        <s v="Partial excision of pituitary gland, transsphenoidal approach"/>
        <s v="Partial excision of pituitary gland, unspecified approach"/>
        <s v="Total excision of pituitary gland, transfrontal approach"/>
        <s v="Total excision of pituitary gland, transsphenoidal approach"/>
        <s v="Total excision of pituitary gland, other specified approach"/>
        <s v="Total excision of pituitary gland, unspecified approach"/>
        <s v="Exploration of pituitary fossa"/>
        <s v="Incision of pituitary gland"/>
        <s v="Other operations on hypophysis"/>
        <s v="Ventriculopuncture through previously implanted catheter"/>
        <s v="Intracranial pressure monitoring"/>
        <s v="Closed [percutaneous] [needle] biopsy of cerebral meninges"/>
        <s v="Ventriculostomy"/>
        <s v="Endoscopic ventriculostomy (IM)"/>
        <s v="Ventricular shunt to structure in head and neck"/>
        <s v="Ventricular shunt to circulatory system"/>
        <s v="Ventricular shunt to thoracic cavity"/>
        <s v="Ventricular shunt to abdominal cavity and organs"/>
        <s v="Ventricular shunt to urinary system"/>
        <s v="Other operations to establish drainage of ventricle"/>
        <s v="Irrigation and exploration of ventricular shunt"/>
        <s v="Replacement of ventricular shunt"/>
        <s v="Removal of ventricular shunt"/>
        <s v="Incision of peritoneum"/>
        <s v="Biopsy of skull"/>
        <s v="Intracranial oxygen monitoring"/>
        <s v="Other diagnostic procedures on brain and cerebral meninges"/>
        <s v="Other diagnostic procedures on skull"/>
        <s v="Removal of intracranial neurostimulator lead(s)"/>
        <s v="Other craniotomy"/>
        <s v="Insertion of catheter(s) into cranial cavity or tissue"/>
        <s v="Removal of catheter(s) from cranial cavity or tissue"/>
        <s v="Placement of intracerebral catheter(s) via burr hole(s)"/>
        <s v="Lobotomy and tractotomy"/>
        <s v="Excision of lesion of skull"/>
        <s v="Opening of cranial suture"/>
        <s v="Elevation of skull fracture fragments"/>
        <s v="Formation of cranial bone flap"/>
        <s v="Bone graft to skull"/>
        <s v="Insertion of skull plate"/>
        <s v="Other cranial osteoplasty"/>
        <s v="Removal of skull plate"/>
        <s v="Lysis of cortical adhesions"/>
        <s v="Insertion or replacement of skull tongs or halo traction device"/>
        <s v="Removal of skull tongs or halo traction device"/>
        <s v="Laser interstitial thermal therapy [LITT] of lesion or tissue of brain under guidance"/>
        <s v="Laser interstitial thermal therapy [LITT] of lesion or tissue of head and neck under guidance"/>
        <s v="Division of glossopharyngeal nerve"/>
        <s v="Ligation of meningeal vessel"/>
        <s v="Incision of vessel, intracranial vessels"/>
        <s v="Endarterectomy, intracranial vessels"/>
        <s v="Resection of vessel with anastomosis, intracranial vessels"/>
        <s v="Resection of intracranial vessels with anastomosis, without clip (IM)"/>
        <s v="Resection of vessel with replacement, intracranial vessels"/>
        <s v="Ligation and stripping of varicose veins, intracranial vessels"/>
        <s v="Other excision of vessels, intracranial vessels"/>
        <s v="Other surgical occlusion of vessels, intracranial vessels"/>
        <s v="Extracranial-intracranial (EC-IC) vascular bypass"/>
        <s v="Clipping of aneurysm"/>
        <s v="Other repair of aneurysm"/>
        <s v="Repair of arteriovenous fistula"/>
        <s v="Biopsy of spinal cord or spinal meninges"/>
        <s v="Other diagnostic procedures on spinal cord and spinal canal structures"/>
        <s v="Insertion of catheter into spinal canal for infusion of therapeutic or palliative substances"/>
        <s v="Removal of spinal neurostimulator lead(s)"/>
        <s v="Percutaneous denervation of facet"/>
        <s v="Removal of spinal thecal shunt"/>
        <s v="Cervical sympathectomy"/>
        <s v="Lumbar sympathectomy"/>
        <s v="Presacral sympathectomy"/>
        <s v="Periarterial sympathectomy"/>
        <s v="Other sympathectomy and ganglionectomy"/>
        <s v="Excision or destruction of intervertebral disc, unspecified"/>
        <s v="Excision of intervertebral disc"/>
        <s v="Repair of the anulus fibrosus with graft or prosthesis"/>
        <s v="Other and unspecified repair of the anulus fibrosus"/>
        <s v="Other destruction of intervertebral disc"/>
        <s v="Division of trigeminal nerve"/>
        <s v="Division or crushing of other cranial and peripheral nerves"/>
        <s v="Other incision of cranial and peripheral nerves"/>
        <s v="Other cranial nerve decompression"/>
        <s v="Cranial or peripheral nerve graft"/>
        <s v="Other anastomosis of cranial or peripheral nerve"/>
        <s v="Revision of previous repair of cranial and peripheral nerves"/>
        <s v="Other neuroplasty"/>
        <s v="Neurectasis"/>
        <s v="Division of sympathetic nerve or ganglion"/>
        <s v="Biopsy of sympathetic nerve or ganglion"/>
        <s v="Sphenopalatine ganglionectomy"/>
        <s v="Repair of sympathetic nerve or ganglion"/>
        <s v="Thymectomy, not otherwise specified"/>
        <s v="Other partial excision of thymus"/>
        <s v="Other total excision of thymus"/>
        <s v="Thoracoscopic partial excision of thymus"/>
        <s v="Thoracoscopic total excision of thymus"/>
        <s v="Canthotomy"/>
        <s v="Blepharorrhaphy"/>
        <s v="Other adjustment of lid position"/>
        <s v="Insertion or replacement of epicardial lead [electrode] into epicardium"/>
        <s v="Revision of lead [electrode]"/>
        <s v="Replacement of transvenous atrial and/or ventricular lead(s) [electrode]"/>
        <s v="Removal of lead(s) [electrode] without replacement"/>
        <s v="Revision or relocation of cardiac device pocket"/>
        <s v="Insertion of permanent pacemaker, initial or replacement, type of device not specified"/>
        <s v="Replacement of any type pacemaker device with single-chamber device, not specified as rate responsive"/>
        <s v="Replacement of any type of pacemaker device with single-chamber device, rate responsive"/>
        <s v="Replacement of any type pacemaker device with dual-chamber device"/>
        <s v="Revision or removal of pacemaker device"/>
        <s v="Incision of vessel, other vessels of head and neck"/>
        <s v="Resection of vessel with replacement, other vessels of head and neck"/>
        <s v="Reduction of facial fracture, not otherwise specified"/>
        <s v="Open reduction of malar and zygomatic fracture"/>
        <s v="Open reduction of maxillary fracture"/>
        <s v="Open reduction of mandibular fracture"/>
        <s v="Open reduction of alveolar fracture"/>
        <s v="Other open reduction of facial fracture"/>
        <s v="Other change in hand muscle or tendon length"/>
        <s v="Other hand tendon transfer or transplantation"/>
        <s v="Other hand muscle transfer or transplantation"/>
        <s v="Other tenodesis of hand"/>
        <s v="Other tenotomy"/>
        <s v="Other division of soft tissue"/>
        <s v="Advancement of tendon"/>
        <s v="Recession of tendon"/>
        <s v="Tendon transfer or transplantation"/>
        <s v="Other tendon transposition"/>
        <s v="Muscle transfer or transplantation"/>
        <s v="Other amputation below knee"/>
        <s v="Amputation above knee"/>
        <s v="Percutaneous angioplasty or atherectomy of precerebral (extracranial) vessel(s)"/>
        <s v="Endarterectomy, unspecified site"/>
        <s v="Endarterectomy, other vessels of head and neck"/>
        <s v="Resection of vessel with anastomosis, other vessels of head and neck"/>
        <s v="Other excision of vessels, other vessels of head and neck"/>
        <s v="Aorta-subclavian-carotid bypass"/>
        <s v="Other (peripheral) vascular shunt or bypass"/>
        <s v="Suture of unspecified blood vessel"/>
        <s v="Suture of artery"/>
        <s v="Suture of vein"/>
        <s v="Angioplasty or atherectomy of other non-coronary vessel(s)"/>
        <s v="Repair of blood vessel with tissue patch graft"/>
        <s v="Repair of blood vessel with synthetic patch graft"/>
        <s v="Repair of blood vessel with unspecified type of patch graft"/>
        <s v="Other repair of vessel"/>
        <s v="Injection of sclerosing agent into vein"/>
        <s v="Gasserian ganglionectomy"/>
        <s v="Other cranial or peripheral ganglionectomy"/>
        <s v="Other excision or avulsion of cranial and peripheral nerves"/>
        <s v="Closed [percutaneous] [needle] biopsy of cranial or peripheral nerve or ganglion"/>
        <s v="Open biopsy of cranial or peripheral nerve or ganglion"/>
        <s v="Other diagnostic procedures on cranial and peripheral nerves and ganglia"/>
        <s v="Destruction of cranial and peripheral nerves"/>
        <s v="Suture of cranial and peripheral nerves"/>
        <s v="Decompression of optic nerve (IM)"/>
        <s v="Decompression of facial nerve with or without graft (IM)"/>
        <s v="Release of carpal tunnel"/>
        <s v="Release of tarsal tunnel"/>
        <s v="Other peripheral nerve or ganglion decompression or lysis of adhesions"/>
        <s v="Transposition of cranial and peripheral nerves"/>
        <s v="Hypoglossal-facial anastomosis"/>
        <s v="Accessory-facial anastomosis"/>
        <s v="Accessory-hypoglossal anastomosis"/>
        <s v="Repair of old traumatic injury of cranial and peripheral nerves"/>
        <s v="Implantation or replacement of peripheral neurostimulator lead(s)"/>
        <s v="Removal of peripheral neurostimulator lead(s)"/>
        <s v="Other operations on cranial and peripheral nerves"/>
        <s v="Other diagnostic procedures on sympathetic nerves or ganglia"/>
        <s v="Other operations on sympathetic nerves or ganglia"/>
        <s v="Other operations on nervous system"/>
        <s v="Other diagnostic procedures on adrenal glands, pituitary gland, pineal gland, and thymus"/>
        <s v="Correction of cleft palate"/>
        <s v="Other plastic repair of palate"/>
        <s v="Plastic operation on pharynx"/>
        <s v="Other repair of pharynx"/>
        <s v="Biopsy of blood vessel"/>
        <s v="Vagotomy, not otherwise specified"/>
        <s v="Truncal vagotomy"/>
        <s v="Highly selective vagotomy"/>
        <s v="Other selective vagotomy"/>
        <s v="Metacarpocarpal fusion"/>
        <s v="Open biopsy of soft tissue"/>
        <s v="Other myectomy"/>
        <s v="Reattachment of tendon"/>
        <s v="Reattachment of muscle"/>
        <s v="Other muscle transposition"/>
        <s v="Other change in muscle or tendon length"/>
        <s v="Other plastic operations on muscle"/>
        <s v="Other plastic operations on tendon"/>
        <s v="Other plastic operations on fascia"/>
        <s v="Removal of skeletal muscle stimulator"/>
        <s v="Amputation of toe"/>
        <s v="Excisional debridement of wound, infection, or burn"/>
        <s v="Repair for facial weakness"/>
        <s v="Insertion or replacement of single array neurostimulator pulse generator, not specified as rechargeable"/>
        <s v="Insertion or replacement of dual array neurostimulator pulse generator, not specified as rechargeable"/>
        <s v="Insertion or replacement of other neurostimulator pulse generator"/>
        <s v="Insertion or replacement of single array rechargeable neurostimulator pulse generator"/>
        <s v="Insertion or replacement of dual array rechargeable neurostimulator pulse generator"/>
        <s v="Injection or infusion of thrombolytic agent"/>
        <s v="Arteriography of cerebral arteries"/>
        <s v="Therapeutic plasmapheresis"/>
        <m/>
      </sharedItems>
    </cacheField>
    <cacheField name="Grade" numFmtId="0">
      <sharedItems containsBlank="1">
        <s v="3"/>
        <s v="0"/>
        <s v="5"/>
        <s v="4"/>
        <s v="6"/>
        <s v="2"/>
        <s v="1"/>
        <m/>
      </sharedItems>
    </cacheField>
    <cacheField name="IM">
      <sharedItems containsBlank="1" containsMixedTypes="1" containsNumber="1" containsInteger="1">
        <s v="0"/>
        <s v="1"/>
        <n v="0.0"/>
        <m/>
      </sharedItems>
    </cacheField>
    <cacheField name="New Cluster Description" numFmtId="0">
      <sharedItems containsBlank="1">
        <s v="Endovascular Proc. for Neurologic Diseases"/>
        <s v="Moderate Spinal Proc."/>
        <s v="Complex Spinal Proc."/>
        <s v="Neuromodulation"/>
        <s v="Simple Craniotomy Proc."/>
        <s v="Moderate Craniotomy Proc."/>
        <s v="Complex Craniotomy Proc."/>
        <s v="Ventricular System Proc."/>
        <s v="Simple Intracranial Proc."/>
        <s v="Complex Intracranial Proc."/>
        <s v="Simple Spinal Proc."/>
        <s v="Complex Peripheral Nerve Proc."/>
        <s v="Complex Peripheral Nervous Proc."/>
        <s v="Extracranial Vascular Proc."/>
        <s v="Simple Peripheral Nerve Proc."/>
        <e v="#N/A"/>
        <s v="Ischemic Stroke w Thrombolytic"/>
        <s v="Neurology Angiografi"/>
        <s v="Multiple Sclerosis &amp; Other Nervous Diseases w/ Plasmapharesis"/>
        <m/>
      </sharedItems>
    </cacheField>
    <cacheField name="new PDC" numFmtId="0">
      <sharedItems containsString="0" containsBlank="1">
        <m/>
      </sharedItems>
    </cacheField>
    <cacheField name="jumlah kasus" numFmtId="3">
      <sharedItems containsString="0" containsBlank="1" containsNumber="1" containsInteger="1">
        <n v="120.0"/>
        <n v="33.0"/>
        <n v="121.0"/>
        <n v="434.0"/>
        <n v="339.0"/>
        <n v="412.0"/>
        <n v="820.0"/>
        <n v="25.0"/>
        <n v="3.0"/>
        <n v="21.0"/>
        <m/>
        <n v="19.0"/>
        <n v="9.0"/>
        <n v="4.0"/>
        <n v="6.0"/>
        <n v="12.0"/>
        <n v="226.0"/>
        <n v="9293.0"/>
        <n v="2.0"/>
        <n v="14.0"/>
        <n v="969.0"/>
        <n v="82.0"/>
        <n v="101.0"/>
        <n v="109.0"/>
        <n v="210.0"/>
        <n v="330.0"/>
        <n v="11.0"/>
        <n v="28.0"/>
        <n v="43.0"/>
        <n v="61.0"/>
        <n v="1528.0"/>
        <n v="27.0"/>
        <n v="1124.0"/>
        <n v="875.0"/>
        <n v="156.0"/>
        <n v="3213.0"/>
        <n v="517.0"/>
        <n v="431.0"/>
        <n v="8521.0"/>
        <n v="35.0"/>
        <n v="15.0"/>
        <n v="7.0"/>
        <n v="185.0"/>
        <n v="135.0"/>
        <n v="68.0"/>
        <n v="666.0"/>
        <n v="88.0"/>
        <n v="44.0"/>
        <n v="13.0"/>
        <n v="73.0"/>
        <n v="1964.0"/>
        <n v="399.0"/>
        <n v="110.0"/>
        <n v="621.0"/>
        <n v="1.0"/>
        <n v="38.0"/>
        <n v="385.0"/>
        <n v="7467.0"/>
        <n v="1370.0"/>
        <n v="3142.0"/>
        <n v="46.0"/>
        <n v="2551.0"/>
        <n v="54.0"/>
        <n v="5564.0"/>
        <n v="168.0"/>
        <n v="1334.0"/>
        <n v="17.0"/>
        <n v="30.0"/>
        <n v="5.0"/>
        <n v="48.0"/>
        <n v="10.0"/>
        <n v="159.0"/>
        <n v="23.0"/>
        <n v="150.0"/>
        <n v="22.0"/>
        <n v="78.0"/>
        <n v="162.0"/>
        <n v="2023.0"/>
        <n v="1878.0"/>
        <n v="314.0"/>
        <n v="13108.0"/>
        <n v="4602.0"/>
        <n v="59.0"/>
        <n v="1231.0"/>
        <n v="545.0"/>
        <n v="462.0"/>
        <n v="81.0"/>
        <n v="25777.0"/>
        <n v="177.0"/>
        <n v="149.0"/>
        <n v="857.0"/>
        <n v="273.0"/>
        <n v="79.0"/>
        <n v="1154.0"/>
        <n v="111.0"/>
        <n v="450.0"/>
        <n v="895.0"/>
        <n v="6181.0"/>
        <n v="93.0"/>
        <n v="347.0"/>
        <n v="369.0"/>
        <n v="50.0"/>
        <n v="45.0"/>
        <n v="864.0"/>
        <n v="317.0"/>
        <n v="1432.0"/>
        <n v="274.0"/>
        <n v="371.0"/>
        <n v="935.0"/>
        <n v="932.0"/>
        <n v="18.0"/>
        <n v="42.0"/>
        <n v="1965.0"/>
        <n v="870.0"/>
        <n v="70.0"/>
        <n v="257.0"/>
        <n v="182.0"/>
        <n v="8.0"/>
        <n v="56.0"/>
        <n v="49.0"/>
        <n v="191.0"/>
        <n v="62.0"/>
        <n v="701.0"/>
        <n v="58.0"/>
        <n v="40.0"/>
        <n v="77.0"/>
        <n v="66.0"/>
        <n v="53.0"/>
        <n v="2152.0"/>
        <n v="4317.0"/>
        <n v="3783.0"/>
        <n v="470.0"/>
        <n v="1608.0"/>
        <n v="47.0"/>
        <n v="114.0"/>
        <n v="102.0"/>
        <n v="722.0"/>
        <n v="566.0"/>
        <n v="107.0"/>
        <n v="271.0"/>
        <n v="7751.0"/>
        <n v="3282.0"/>
        <n v="208.0"/>
        <n v="20.0"/>
        <n v="16.0"/>
        <n v="84.0"/>
        <n v="184.0"/>
        <n v="554.0"/>
        <n v="203.0"/>
        <n v="3031.0"/>
        <n v="672.0"/>
        <n v="8772.0"/>
        <n v="100.0"/>
        <n v="105.0"/>
        <n v="2267.0"/>
        <n v="1303.0"/>
        <n v="254.0"/>
        <n v="87.0"/>
        <n v="51.0"/>
        <n v="2301.0"/>
        <n v="124.0"/>
        <n v="1078.0"/>
        <n v="64.0"/>
        <n v="1329.0"/>
        <n v="98.0"/>
        <n v="52.0"/>
        <n v="55.0"/>
        <n v="1573.0"/>
        <n v="613.0"/>
        <n v="313.0"/>
        <n v="103.0"/>
        <n v="85.0"/>
        <n v="22108.0"/>
        <n v="6790.0"/>
        <n v="1804.0"/>
        <n v="568.0"/>
        <n v="165.0"/>
        <n v="742.0"/>
        <n v="910.0"/>
        <n v="3884.0"/>
        <n v="126.0"/>
        <n v="39173.0"/>
        <n v="329484.0"/>
        <n v="10455.0"/>
        <n v="10804.0"/>
      </sharedItems>
    </cacheField>
    <cacheField name="mean_billing" numFmtId="3">
      <sharedItems containsString="0" containsBlank="1" containsNumber="1">
        <n v="7.84979625166666E7"/>
        <n v="2.18216576363636E7"/>
        <n v="6.76703271404958E7"/>
        <n v="4.80328926935483E7"/>
        <n v="7.74220543126844E7"/>
        <n v="1.13168460519417E8"/>
        <n v="1.21397814065853E8"/>
        <n v="7.38732935599999E7"/>
        <n v="6.63965593333333E7"/>
        <n v="2.20039473333333E7"/>
        <n v="6.11651626666666E7"/>
        <m/>
        <n v="3.36943551578947E7"/>
        <n v="4.52634758888888E7"/>
        <n v="8.075917525E7"/>
        <n v="3.06875746666666E7"/>
        <n v="6.80300108333333E7"/>
        <n v="5.87483925221239E7"/>
        <n v="5.97602675360447E7"/>
        <n v="6.2128059E7"/>
        <n v="5.60944804285714E7"/>
        <n v="8.02595414107326E7"/>
        <n v="6.8166626402439E7"/>
        <n v="6.86532560297029E7"/>
        <n v="7.47169567522935E7"/>
        <n v="7.47454114571428E7"/>
        <n v="2.32848590545454E7"/>
        <n v="6.17190588181818E7"/>
        <n v="8.63561985357143E7"/>
        <n v="6.279696775E7"/>
        <n v="3.7675131E7"/>
        <n v="6.77694375813953E7"/>
        <n v="3.81615259586776E7"/>
        <n v="4.8177047704918E7"/>
        <n v="6.56749086734293E7"/>
        <n v="1.24672828296296E8"/>
        <n v="8.13939643235555E7"/>
        <n v="9.45290352822856E7"/>
        <n v="6.25748267307692E7"/>
        <n v="8.47931891391223E7"/>
        <n v="6.86931048433267E7"/>
        <n v="5.79436733410673E7"/>
        <n v="6.76894155084964E7"/>
        <n v="7.03182406285714E7"/>
        <n v="9.35423279166666E7"/>
        <n v="6.27301936666666E7"/>
        <n v="1.17399562571428E8"/>
        <n v="9.13751863783783E7"/>
        <n v="7.46019049285714E7"/>
        <n v="1.05752489444444E8"/>
        <n v="7.67302684888888E7"/>
        <n v="7.68084555147059E7"/>
        <n v="4.70653089969969E7"/>
        <n v="6.39716863068181E7"/>
        <n v="9.420139625E7"/>
        <n v="1.16184758E8"/>
        <n v="7.41202189772727E7"/>
        <n v="1.22823654666666E8"/>
        <n v="8.65204965789473E7"/>
        <n v="7.12796835714285E7"/>
        <n v="8.738227075E7"/>
        <n v="3.844607525E7"/>
        <n v="6.41257397692307E7"/>
        <n v="5.12840175E7"/>
        <n v="9.84689967808218E7"/>
        <n v="8.13672239412361E7"/>
        <n v="6.19730788461538E7"/>
        <n v="6.58346981679198E7"/>
        <n v="9.3155087490909E7"/>
        <n v="8.45316152898551E7"/>
        <n v="7.47041E7"/>
        <n v="5.60193084473684E7"/>
        <n v="6.48360671632124E7"/>
        <n v="7.80747355824852E7"/>
        <n v="7.03177745229759E7"/>
        <n v="7.74014267909119E7"/>
        <n v="9.66946039130434E7"/>
        <n v="7.27723463333333E7"/>
        <n v="7.73821103940461E7"/>
        <n v="1.07966750333333E8"/>
        <n v="1.3090614290909E8"/>
        <n v="8.53301575423029E7"/>
        <n v="8.35668020297619E7"/>
        <n v="8.63224413088455E7"/>
        <n v="6.26991903809523E7"/>
        <n v="6.14654989411764E7"/>
        <n v="1.2191112675E8"/>
        <n v="4.92499249E7"/>
        <n v="4.66985476E7"/>
        <n v="8.45514261857142E7"/>
        <n v="5.6515553E7"/>
        <n v="1.81902234208333E8"/>
        <n v="4.95642094444444E7"/>
        <n v="6.10040762E7"/>
        <n v="9699277.0"/>
        <n v="7.63971214E7"/>
        <n v="8.8311491E7"/>
        <n v="7.31257327E7"/>
        <n v="1.40172245345911E8"/>
        <n v="7.14698037391304E7"/>
        <n v="9.48756765333333E7"/>
        <n v="9.55950914599999E7"/>
        <n v="9.80621146666666E7"/>
        <n v="8.30435196363636E7"/>
        <n v="9.353909E7"/>
        <n v="8.53784414E7"/>
        <n v="5.2394033E7"/>
        <n v="9.93298166153846E7"/>
        <n v="8.13691678950617E7"/>
        <n v="7.08024556470588E7"/>
        <n v="9.4591091853755E7"/>
        <n v="6.38221793301384E7"/>
        <n v="1.16706516796178E8"/>
        <n v="8.43423539090909E7"/>
        <n v="7.49576480625953E7"/>
        <n v="3.08981406666666E7"/>
        <n v="8.68286751490008E7"/>
        <n v="1.13670059033898E8"/>
        <n v="7.21923764476035E7"/>
        <n v="8.38502482344322E7"/>
        <n v="4.85060170757575E7"/>
        <n v="3.52771693086419E7"/>
        <n v="2.5536192E7"/>
        <n v="9.92148585E7"/>
        <n v="5.07400226666666E7"/>
        <n v="2.4169748375E8"/>
        <n v="6.86955919373861E7"/>
        <n v="6.70435011242938E7"/>
        <n v="6.38329140067114E7"/>
        <n v="6.01639790268377E7"/>
        <n v="5.27560803333333E7"/>
        <n v="4.38942328241758E7"/>
        <n v="8.52313952658227E7"/>
        <n v="6.37499796081315E7"/>
        <n v="7.04200732522522E7"/>
        <n v="4.43419281773835E7"/>
        <n v="3.92323844748603E7"/>
        <n v="4.8496409192376E7"/>
        <n v="4.13794355376344E7"/>
        <n v="5.0168274E7"/>
        <n v="7.48562806666666E7"/>
        <n v="8.16454585E7"/>
        <n v="2.67150476666666E7"/>
        <n v="7171310.42939481"/>
        <n v="3.1362107E7"/>
        <n v="4.72920306287263E7"/>
        <n v="9.92272838E7"/>
        <n v="4.91248998888888E7"/>
        <n v="2.01729177311111E8"/>
        <n v="2.268584712E8"/>
        <n v="8.28469906666666E7"/>
        <n v="1.00532412530864E8"/>
        <n v="7.25319607812499E7"/>
        <n v="9.9534247E7"/>
        <n v="1.8512942825552E8"/>
        <n v="3.67583470481843E7"/>
        <n v="4.54515658649635E7"/>
        <n v="8.29159419730457E7"/>
        <n v="3.24300260727272E7"/>
        <n v="1.9701295228877E7"/>
        <n v="2131887.0"/>
        <n v="3.65278014957081E7"/>
        <n v="5.32962039285714E7"/>
        <n v="3.70671075E7"/>
        <n v="3.49085451666666E7"/>
        <n v="1.10460134262295E7"/>
        <n v="3.38676360697674E7"/>
        <n v="8.63290605E7"/>
        <n v="5.96036467126204E7"/>
        <n v="7.19468766666666E7"/>
        <n v="6.53964082222222E7"/>
        <n v="4.20744322586206E7"/>
        <n v="8.46410285285714E7"/>
        <n v="1.4582533E7"/>
        <n v="3.9424701670886E7"/>
        <n v="9.07120843846153E7"/>
        <n v="4.85099645434782E7"/>
        <n v="5.01105168809523E7"/>
        <n v="3.66848863333333E7"/>
        <n v="3.94012117692307E7"/>
        <n v="2.5890012E7"/>
        <n v="9351471.33333333"/>
        <n v="1.09562203888888E7"/>
        <n v="3.39211752E7"/>
        <n v="1.9624401E7"/>
        <n v="9.17293239464285E7"/>
        <n v="8.01238409999999E7"/>
        <n v="1.03059434632653E8"/>
        <n v="1.10697579E8"/>
        <n v="1.042325146E8"/>
        <n v="3.84482322857142E7"/>
        <n v="2.31116667964601E7"/>
        <n v="2.20626377015706E7"/>
        <n v="1.17108303232558E8"/>
        <n v="5.10382209516129E7"/>
        <n v="4.45149280909091E7"/>
        <n v="4.83923772857142E7"/>
        <n v="1.07285597049382E8"/>
        <n v="6.89259043737517E7"/>
        <n v="6.15618074137931E7"/>
        <n v="6.99515396875E7"/>
        <n v="6.8810017075E7"/>
        <n v="6.65920108124999E7"/>
        <n v="6.28407492337662E7"/>
        <n v="1.90122880151515E8"/>
        <n v="4.50624808490566E7"/>
        <n v="5.19606862224802E7"/>
        <n v="4.36340803893006E7"/>
        <n v="3.95142340644649E7"/>
        <n v="2.58313370851063E7"/>
        <n v="6.03843901883157E7"/>
        <n v="2.61018503191489E7"/>
        <n v="3.4267833368421E7"/>
        <n v="6.74558519333333E7"/>
        <n v="2.11494449223301E7"/>
        <n v="1.83434453737931E7"/>
        <n v="2.12637145706713E7"/>
        <n v="1.78712397285714E7"/>
        <n v="1.47109610186915E7"/>
        <n v="2.98694580479704E7"/>
        <n v="1.71099701851851E7"/>
        <n v="3.2513092574074E7"/>
        <n v="2.96625758594273E7"/>
        <n v="4.30701734715372E7"/>
        <n v="5.10846901826923E7"/>
        <n v="9.743296105E7"/>
        <n v="9.51713070625E7"/>
        <n v="1.65906420380952E8"/>
        <n v="2.76694726902173E7"/>
        <n v="1.70190626153846E8"/>
        <n v="6.57660523664259E7"/>
        <n v="2.48120580788177E7"/>
        <n v="2.24660360488287E7"/>
        <n v="2.4752331172619E7"/>
        <n v="5.42166633997036E7"/>
        <n v="6.329198742E7"/>
        <n v="7.83556212619047E7"/>
        <n v="7.80959471333333E7"/>
        <n v="4.1516239857962E7"/>
        <n v="2.05625465349194E7"/>
        <n v="7810600.4"/>
        <n v="1.45064675333333E7"/>
        <n v="2.73701668661417E7"/>
        <n v="1.21000968181818E7"/>
        <n v="1.27780364339622E7"/>
        <n v="3.86969687254902E7"/>
        <n v="1.93354102229465E7"/>
        <n v="2.66022501693548E7"/>
        <n v="2.03105322727272E7"/>
        <n v="1.82260289062499E7"/>
        <n v="2.84037277810383E7"/>
        <n v="3.90713373673469E7"/>
        <n v="4.34066886666666E7"/>
        <n v="7.46135604285714E7"/>
        <n v="2.42611742999999E7"/>
        <n v="2.31115593333333E7"/>
        <n v="3.366E7"/>
        <n v="1.5188142E7"/>
        <n v="1.40561903461538E7"/>
        <n v="1.81801855714285E7"/>
        <n v="1.74859581636363E7"/>
        <n v="1.75888404589955E7"/>
        <n v="1.889021854323E7"/>
        <n v="2.07401068146964E7"/>
        <n v="1.73583911165048E7"/>
        <n v="1.73106660823529E7"/>
        <n v="2.3538517E7"/>
        <n v="3.1590873E7"/>
        <n v="5.2078392E7"/>
        <n v="3.25175752424242E7"/>
        <n v="1.01995943964363E7"/>
        <n v="1.12790261170839E7"/>
        <n v="1.34647691368421E7"/>
        <n v="1.23816012746478E7"/>
        <n v="8320023.03030302"/>
        <n v="2.07947782695417E7"/>
        <n v="2.09346992313596E7"/>
        <n v="1.53612212470406E7"/>
        <n v="1.62736048650793E7"/>
        <n v="3.80750764E7"/>
        <n v="1.46276361759004E7"/>
        <n v="1.37584962280072E7"/>
        <n v="1.83413987999999E7"/>
        <n v="3.76222935E7"/>
        <n v="2.92515783333333E7"/>
        <n v="2.3475681E7"/>
        <n v="1.30995E7"/>
        <n v="5750000.0"/>
        <n v="2.14377088679839E7"/>
        <n v="3.54327847467604E7"/>
      </sharedItems>
    </cacheField>
    <cacheField name="p25" numFmtId="3">
      <sharedItems containsString="0" containsBlank="1" containsNumber="1" containsInteger="1">
        <n v="3.102939E7"/>
        <n v="7330331.0"/>
        <n v="2.9852859E7"/>
        <n v="1.0435277E7"/>
        <n v="3.4528674E7"/>
        <n v="6.127305E7"/>
        <n v="7.253906E7"/>
        <n v="4.6871484E7"/>
        <n v="1.3113019E7"/>
        <n v="2830922.0"/>
        <n v="2.4235442E7"/>
        <m/>
        <n v="1.1539385E7"/>
        <n v="1.27663E7"/>
        <n v="2.7335689E7"/>
        <n v="8104487.0"/>
        <n v="3.716981E7"/>
        <n v="2.7898024E7"/>
        <n v="3.5810933E7"/>
        <n v="1.0275818E7"/>
        <n v="1.7227265E7"/>
        <n v="3.7570498E7"/>
        <n v="3.2504489E7"/>
        <n v="3.2601013E7"/>
        <n v="5.2512103E7"/>
        <n v="4.9764683E7"/>
        <n v="1.3517677E7"/>
        <n v="3.0268917E7"/>
        <n v="5.0049275E7"/>
        <n v="2.1537047E7"/>
        <n v="6034823.0"/>
        <n v="2.8286512E7"/>
        <n v="8518840.0"/>
        <n v="1.5263017E7"/>
        <n v="4.9936194E7"/>
        <n v="5.2639588E7"/>
        <n v="4.9774876E7"/>
        <n v="5.6619127E7"/>
        <n v="3.8373771E7"/>
        <n v="5.3141009E7"/>
        <n v="4.6359588E7"/>
        <n v="3.58225E7"/>
        <n v="4.6180007E7"/>
        <n v="5.4490054E7"/>
        <n v="5.9016369E7"/>
        <n v="2.6799353E7"/>
        <n v="9003207.0"/>
        <n v="7.1476844E7"/>
        <n v="4.8056191E7"/>
        <n v="9.8390202E7"/>
        <n v="4.5214948E7"/>
        <n v="5.1487642E7"/>
        <n v="3.15254E7"/>
        <n v="3.4988684E7"/>
        <n v="1.4919275E7"/>
        <n v="7.9665771E7"/>
        <n v="4.1387044E7"/>
        <n v="8.0351E7"/>
        <n v="4.6315877E7"/>
        <n v="3.5690123E7"/>
        <n v="6.4268E7"/>
        <n v="3.1839029E7"/>
        <n v="4.59904E7"/>
        <n v="3.7181928E7"/>
        <n v="6.2659973E7"/>
        <n v="5.039848E7"/>
        <n v="2.9983006E7"/>
        <n v="4.1374717E7"/>
        <n v="5.4123145E7"/>
        <n v="4.2187374E7"/>
        <n v="7.47041E7"/>
        <n v="2.5604328E7"/>
        <n v="2.6393956E7"/>
        <n v="3.71407E7"/>
        <n v="3.3839988E7"/>
        <n v="3.5114119E7"/>
        <n v="6.1201161E7"/>
        <n v="3.5497749E7"/>
        <n v="3.8633734E7"/>
        <n v="1.8716286E7"/>
        <n v="6.3852106E7"/>
        <n v="4.155453E7"/>
        <n v="3.8488509E7"/>
        <n v="3.8650703E7"/>
        <n v="3.19252E7"/>
        <n v="3.43072E7"/>
        <n v="1.888264E7"/>
        <n v="2.6648275E7"/>
        <n v="4.6150857E7"/>
        <n v="3.6683138E7"/>
        <n v="5.6515553E7"/>
        <n v="1.20711693E8"/>
        <n v="4.3981561E7"/>
        <n v="3.4733055E7"/>
        <n v="9699277.0"/>
        <n v="7.698685E7"/>
        <n v="8.8311491E7"/>
        <n v="3.5111306E7"/>
        <n v="7.3132025E7"/>
        <n v="4.54354E7"/>
        <n v="2.8157212E7"/>
        <n v="6.3362506E7"/>
        <n v="7.6490631E7"/>
        <n v="3.9900217E7"/>
        <n v="9.353909E7"/>
        <n v="5.0017843E7"/>
        <n v="1.3382449E7"/>
        <n v="1.7269648E7"/>
        <n v="4.4007E7"/>
        <n v="4.0231606E7"/>
        <n v="4.3090378E7"/>
        <n v="3.489159E7"/>
        <n v="5.4713451E7"/>
        <n v="5.7643742E7"/>
        <n v="3.4357232E7"/>
        <n v="2.2619239E7"/>
        <n v="3.8661114E7"/>
        <n v="3.079373E7"/>
        <n v="2.6241292E7"/>
        <n v="2.7431297E7"/>
        <n v="1.7666816E7"/>
        <n v="1.2325242E7"/>
        <n v="5657318.0"/>
        <n v="2.4947808E7"/>
        <n v="2329100.0"/>
        <n v="3.0215358E7"/>
        <n v="3.5714267E7"/>
        <n v="3.1655888E7"/>
        <n v="2.5716966E7"/>
        <n v="2.9484174E7"/>
        <n v="3.5335922E7"/>
        <n v="1.9346553E7"/>
        <n v="3.7321993E7"/>
        <n v="3.172495E7"/>
        <n v="2.3798599E7"/>
        <n v="1.7663537E7"/>
        <n v="2.179802E7"/>
        <n v="2.2270299E7"/>
        <n v="1.4876017E7"/>
        <n v="5.0168274E7"/>
        <n v="3.2001654E7"/>
        <n v="4.2277162E7"/>
        <n v="3445748.0"/>
        <n v="5500000.0"/>
        <n v="1.1778746E7"/>
        <n v="3.03067E7"/>
        <n v="3.6166986E7"/>
        <n v="3.5273904E7"/>
        <n v="1.57738118E8"/>
        <n v="7.9259507E7"/>
        <n v="2.0129882E7"/>
        <n v="3.505632E7"/>
        <n v="3.8040931E7"/>
        <n v="4.7102068E7"/>
        <n v="1.09046163E8"/>
        <n v="1.4830431E7"/>
        <n v="1.4805078E7"/>
        <n v="3.494639E7"/>
        <n v="7103455.0"/>
        <n v="5325754.0"/>
        <n v="2131887.0"/>
        <n v="1.8383576E7"/>
        <n v="2.7651637E7"/>
        <n v="7018400.0"/>
        <n v="2.4131185E7"/>
        <n v="6334500.0"/>
        <n v="1.485719E7"/>
        <n v="3.528484E7"/>
        <n v="2.9736265E7"/>
        <n v="2.0867957E7"/>
        <n v="2.78588E7"/>
        <n v="1.6447586E7"/>
        <n v="3.9335066E7"/>
        <n v="7437700.0"/>
        <n v="1.6674599E7"/>
        <n v="3.1688771E7"/>
        <n v="2.8800367E7"/>
        <n v="1.9403492E7"/>
        <n v="8370000.0"/>
        <n v="1.4484929E7"/>
        <n v="2.5890012E7"/>
        <n v="4516000.0"/>
        <n v="5668807.0"/>
        <n v="6118650.0"/>
        <n v="1.1729664E7"/>
        <n v="5.4242694E7"/>
        <n v="3.9704816E7"/>
        <n v="5.72833E7"/>
        <n v="1.10697579E8"/>
        <n v="1.01212767E8"/>
        <n v="1.5592488E7"/>
        <n v="9463350.0"/>
        <n v="9093550.0"/>
        <n v="3.9128758E7"/>
        <n v="2.3409343E7"/>
        <n v="3.33031E7"/>
        <n v="2.6206959E7"/>
        <n v="4.3854109E7"/>
        <n v="4.5440031E7"/>
        <n v="3.771964E7"/>
        <n v="5.0406013E7"/>
        <n v="4.4283194E7"/>
        <n v="1.9519483E7"/>
        <n v="9690243.0"/>
        <n v="1.1370616E8"/>
        <n v="1.9976897E7"/>
        <n v="2.453725E7"/>
        <n v="2.1164493E7"/>
        <n v="1.89805E7"/>
        <n v="1.1474876E7"/>
        <n v="2.8596E7"/>
        <n v="9828072.0"/>
        <n v="1.444035E7"/>
        <n v="4.1675767E7"/>
        <n v="1.0309649E7"/>
        <n v="7199611.0"/>
        <n v="8172809.0"/>
        <n v="7556651.0"/>
        <n v="7338700.0"/>
        <n v="1.65104E7"/>
        <n v="6205266.0"/>
        <n v="1.6675036E7"/>
        <n v="1.3306187E7"/>
        <n v="1.77327E7"/>
        <n v="3.3105595E7"/>
        <n v="1.8304523E7"/>
        <n v="2.0654101E7"/>
        <n v="5.9852768E7"/>
        <n v="8768141.0"/>
        <n v="5.8736561E7"/>
        <n v="2.0902843E7"/>
        <n v="1.16242E7"/>
        <n v="8766895.0"/>
        <n v="9742133.0"/>
        <n v="2.9278309E7"/>
        <n v="1.2907912E7"/>
        <n v="1.377095E7"/>
        <n v="1.5940699E7"/>
        <n v="1.1372905E7"/>
        <n v="9233967.0"/>
        <n v="2100250.0"/>
        <n v="5703795.0"/>
        <n v="7521954.0"/>
        <n v="5173900.0"/>
        <n v="6374250.0"/>
        <n v="1.9172184E7"/>
        <n v="5746000.0"/>
        <n v="1.1430565E7"/>
        <n v="7358003.0"/>
        <n v="8418561.0"/>
        <n v="9851232.0"/>
        <n v="2.2844385E7"/>
        <n v="7135000.0"/>
        <n v="1.4439E7"/>
        <n v="6980289.0"/>
        <n v="3.366E7"/>
        <n v="8154154.0"/>
        <n v="1.0289503E7"/>
        <n v="1.151762E7"/>
        <n v="4298057.0"/>
        <n v="7783113.0"/>
        <n v="8239856.0"/>
        <n v="1.0958441E7"/>
        <n v="8671543.0"/>
        <n v="8555566.0"/>
        <n v="1.0670034E7"/>
        <n v="3.1590873E7"/>
        <n v="5.2078392E7"/>
        <n v="1.8941441E7"/>
        <n v="5635012.0"/>
        <n v="6216058.0"/>
        <n v="6761545.0"/>
        <n v="6421100.0"/>
        <n v="3198342.0"/>
        <n v="1.0064639E7"/>
        <n v="7335000.0"/>
        <n v="7418207.0"/>
        <n v="6049903.0"/>
        <n v="5959589.0"/>
        <n v="7430000.0"/>
        <n v="6409250.0"/>
        <n v="7388065.0"/>
        <n v="1.4114587E7"/>
        <n v="2.5996699E7"/>
        <n v="7696988.0"/>
        <n v="1.30995E7"/>
        <n v="5750000.0"/>
        <n v="1.066215E7"/>
        <n v="1.4333765E7"/>
      </sharedItems>
    </cacheField>
    <cacheField name="p50" numFmtId="3">
      <sharedItems containsString="0" containsBlank="1" containsNumber="1" containsInteger="1">
        <n v="4.9040723E7"/>
        <n v="1.3625695E7"/>
        <n v="5.8105112E7"/>
        <n v="2.2179491E7"/>
        <n v="5.9125877E7"/>
        <n v="9.761195E7"/>
        <n v="1.00933007E8"/>
        <n v="6.2436689E7"/>
        <n v="5.5660455E7"/>
        <n v="2.31462E7"/>
        <n v="5.06973E7"/>
        <m/>
        <n v="1.7995946E7"/>
        <n v="2.7068225E7"/>
        <n v="5.9070224E7"/>
        <n v="2.7889516E7"/>
        <n v="4.7495894E7"/>
        <n v="4.62044E7"/>
        <n v="5.1791394E7"/>
        <n v="1.0275818E7"/>
        <n v="5.818062E7"/>
        <n v="6.7611921E7"/>
        <n v="5.7467984E7"/>
        <n v="5.0170854E7"/>
        <n v="7.1569867E7"/>
        <n v="6.1347649E7"/>
        <n v="2.1308475E7"/>
        <n v="4.9767972E7"/>
        <n v="8.7553186E7"/>
        <n v="5.8677511E7"/>
        <n v="6176764.0"/>
        <n v="5.4070788E7"/>
        <n v="1.5333076E7"/>
        <n v="3.0053842E7"/>
        <n v="6.12343E7"/>
        <n v="8.7551311E7"/>
        <n v="6.86848E7"/>
        <n v="7.8073992E7"/>
        <n v="4.7165305E7"/>
        <n v="7.7159544E7"/>
        <n v="6.1443163E7"/>
        <n v="5.024499E7"/>
        <n v="5.8731728E7"/>
        <n v="7.5165616E7"/>
        <n v="8.6014412E7"/>
        <n v="6.2937527E7"/>
        <n v="1.119046E8"/>
        <n v="9.248562E7"/>
        <n v="7.8794765E7"/>
        <n v="1.09876684E8"/>
        <n v="8.5161186E7"/>
        <n v="7.7173066E7"/>
        <n v="4.2013112E7"/>
        <n v="4.4652176E7"/>
        <n v="5.4528657E7"/>
        <n v="8.3597661E7"/>
        <n v="5.3099487E7"/>
        <n v="1.18160551E8"/>
        <n v="7.0536762E7"/>
        <n v="5.6742122E7"/>
        <n v="7.6760149E7"/>
        <n v="3.3485652E7"/>
        <n v="5.2963314E7"/>
        <n v="4.8555625E7"/>
        <n v="8.2972377E7"/>
        <n v="6.9105655E7"/>
        <n v="4.7919233E7"/>
        <n v="4.9434684E7"/>
        <n v="8.275535E7"/>
        <n v="5.5413461E7"/>
        <n v="7.47041E7"/>
        <n v="3.4788189E7"/>
        <n v="4.5612332E7"/>
        <n v="5.8365135E7"/>
        <n v="4.903509E7"/>
        <n v="5.145748E7"/>
        <n v="7.7727863E7"/>
        <n v="6.5676868E7"/>
        <n v="5.418846E7"/>
        <n v="1.12551763E8"/>
        <n v="1.13526005E8"/>
        <n v="6.5234643E7"/>
        <n v="6.2071998E7"/>
        <n v="6.2737121E7"/>
        <n v="5.9272164E7"/>
        <n v="4.3086923E7"/>
        <n v="3.6337421E7"/>
        <n v="4.2055366E7"/>
        <n v="4.6327667E7"/>
        <n v="5.868575E7"/>
        <n v="5.6515553E7"/>
        <n v="2.11809342E8"/>
        <n v="4.8923455E7"/>
        <n v="5.6500654E7"/>
        <n v="9699277.0"/>
        <n v="7.8960194E7"/>
        <n v="8.8311491E7"/>
        <n v="5.844808E7"/>
        <n v="1.14861226E8"/>
        <n v="5.4309575E7"/>
        <n v="9.593039E7"/>
        <n v="8.5654492E7"/>
        <n v="7.938092E7"/>
        <n v="6.8653527E7"/>
        <n v="9.353909E7"/>
        <n v="1.3382449E7"/>
        <n v="7.1886054E7"/>
        <n v="6.806155E7"/>
        <n v="6.0338026E7"/>
        <n v="6.6553382E7"/>
        <n v="5.1804096E7"/>
        <n v="8.1656095E7"/>
        <n v="8.3664102E7"/>
        <n v="5.3434087E7"/>
        <n v="3.44735E7"/>
        <n v="5.73763E7"/>
        <n v="7.6496464E7"/>
        <n v="4.5374358E7"/>
        <n v="4.8863691E7"/>
        <n v="3.1421173E7"/>
        <n v="2.7146402E7"/>
        <n v="7481087.0"/>
        <n v="6.8177091E7"/>
        <n v="6.295675E7"/>
        <n v="2.07521442E8"/>
        <n v="5.4451503E7"/>
        <n v="5.3050314E7"/>
        <n v="5.0801371E7"/>
        <n v="4.6893281E7"/>
        <n v="5.3341837E7"/>
        <n v="3.0696591E7"/>
        <n v="6.4009289E7"/>
        <n v="4.7278318E7"/>
        <n v="3.590656E7"/>
        <n v="2.8454012E7"/>
        <n v="3.1215112E7"/>
        <n v="3.4534082E7"/>
        <n v="2.6642072E7"/>
        <n v="5.0168274E7"/>
        <n v="4.2277162E7"/>
        <n v="4348210.0"/>
        <n v="6700767.0"/>
        <n v="1.6392281E7"/>
        <n v="4.2589431E7"/>
        <n v="8.64734E7"/>
        <n v="4.7465434E7"/>
        <n v="1.67344432E8"/>
        <n v="2.07981856E8"/>
        <n v="6.13206E7"/>
        <n v="4.980577E7"/>
        <n v="5.5445201E7"/>
        <n v="7.9656111E7"/>
        <n v="1.55172345E8"/>
        <n v="2.5574968E7"/>
        <n v="3.3203495E7"/>
        <n v="7.2301104E7"/>
        <n v="2.0431413E7"/>
        <n v="8191330.0"/>
        <n v="2131887.0"/>
        <n v="3.1437237E7"/>
        <n v="4.6760467E7"/>
        <n v="7018400.0"/>
        <n v="3.3911639E7"/>
        <n v="6734400.0"/>
        <n v="2.540035E7"/>
        <n v="7.9183103E7"/>
        <n v="5.0547263E7"/>
        <n v="7.8890244E7"/>
        <n v="3.5038723E7"/>
        <n v="2.4928788E7"/>
        <n v="6.2686319E7"/>
        <n v="9364237.0"/>
        <n v="3.415206E7"/>
        <n v="6.2028464E7"/>
        <n v="3.9058558E7"/>
        <n v="4.580814E7"/>
        <n v="2.23059E7"/>
        <n v="2.3741433E7"/>
        <n v="2.5890012E7"/>
        <n v="9389867.0"/>
        <n v="6476884.0"/>
        <n v="7464100.0"/>
        <n v="1.708772E7"/>
        <n v="7.04594E7"/>
        <n v="8.1423376E7"/>
        <n v="9.1580712E7"/>
        <n v="1.10697579E8"/>
        <n v="1.10087431E8"/>
        <n v="2.1601898E7"/>
        <n v="1.4120401E7"/>
        <n v="1.498136E7"/>
        <n v="4.8986862E7"/>
        <n v="4.5507084E7"/>
        <n v="3.7884005E7"/>
        <n v="5.5474563E7"/>
        <n v="8.2182147E7"/>
        <n v="5.8725098E7"/>
        <n v="5.1062438E7"/>
        <n v="6.1314736E7"/>
        <n v="5.2425638E7"/>
        <n v="4.7318099E7"/>
        <n v="2.6660433E7"/>
        <n v="1.56322261E8"/>
        <n v="3.3773808E7"/>
        <n v="3.8038583E7"/>
        <n v="3.1541746E7"/>
        <n v="2.9106948E7"/>
        <n v="1.9864525E7"/>
        <n v="4.7108187E7"/>
        <n v="2.0076934E7"/>
        <n v="2.639654E7"/>
        <n v="5.9915991E7"/>
        <n v="1.1832575E7"/>
        <n v="1.1182957E7"/>
        <n v="1.5254778E7"/>
        <n v="1.1571176E7"/>
        <n v="1.3086218E7"/>
        <n v="2.6444034E7"/>
        <n v="9655223.0"/>
        <n v="2.88032E7"/>
        <n v="1.9924205E7"/>
        <n v="2.9576853E7"/>
        <n v="4.4721988E7"/>
        <n v="3.553205E7"/>
        <n v="7.2432357E7"/>
        <n v="1.4183728E8"/>
        <n v="1.2347031E7"/>
        <n v="1.15986427E8"/>
        <n v="4.4246303E7"/>
        <n v="1.49828E7"/>
        <n v="1.252595E7"/>
        <n v="1.6758767E7"/>
        <n v="4.296337E7"/>
        <n v="1.8320858E7"/>
        <n v="6.1302217E7"/>
        <n v="4.2870501E7"/>
        <n v="1.8374852E7"/>
        <n v="1.3275193E7"/>
        <n v="5304800.0"/>
        <n v="6357500.0"/>
        <n v="1.3288996E7"/>
        <n v="7511452.0"/>
        <n v="8347073.0"/>
        <n v="2.2351084E7"/>
        <n v="1.1527034E7"/>
        <n v="1.75626E7"/>
        <n v="1.1910515E7"/>
        <n v="1.2438662E7"/>
        <n v="1.7255085E7"/>
        <n v="3.1345398E7"/>
        <n v="5.4112475E7"/>
        <n v="7.3593722E7"/>
        <n v="2.2677008E7"/>
        <n v="2.5445183E7"/>
        <n v="3.366E7"/>
        <n v="1.0099597E7"/>
        <n v="1.3236071E7"/>
        <n v="1.4746627E7"/>
        <n v="1.1301779E7"/>
        <n v="1.3647939E7"/>
        <n v="1.3355017E7"/>
        <n v="1.6118805E7"/>
        <n v="9898985.0"/>
        <n v="1.1981025E7"/>
        <n v="1.0670034E7"/>
        <n v="3.1590873E7"/>
        <n v="5.2078392E7"/>
        <n v="2.78367E7"/>
        <n v="7799216.0"/>
        <n v="8662223.0"/>
        <n v="1.025E7"/>
        <n v="8730779.0"/>
        <n v="4326980.0"/>
        <n v="1.6268558E7"/>
        <n v="1.1631395E7"/>
        <n v="1.0666653E7"/>
        <n v="1.0384795E7"/>
        <n v="1.1313477E7"/>
        <n v="1.0594436E7"/>
        <n v="9246589.0"/>
        <n v="9779500.0"/>
        <n v="1.4114587E7"/>
        <n v="2.6811275E7"/>
        <n v="1.800815E7"/>
        <n v="1.30995E7"/>
        <n v="5750000.0"/>
        <n v="1.4202653E7"/>
        <n v="1.9559146E7"/>
      </sharedItems>
    </cacheField>
    <cacheField name="p75" numFmtId="3">
      <sharedItems containsString="0" containsBlank="1" containsNumber="1" containsInteger="1">
        <n v="8.8993193E7"/>
        <n v="2.2771045E7"/>
        <n v="9.2598541E7"/>
        <n v="6.1098522E7"/>
        <n v="9.9036851E7"/>
        <n v="1.394207E8"/>
        <n v="1.449541E8"/>
        <n v="9.567146E7"/>
        <n v="1.30416204E8"/>
        <n v="4.003472E7"/>
        <n v="8.1533763E7"/>
        <m/>
        <n v="4.68679E7"/>
        <n v="7.6887394E7"/>
        <n v="6.2839575E7"/>
        <n v="3.4947067E7"/>
        <n v="8.6573446E7"/>
        <n v="7.459631E7"/>
        <n v="7.2016486E7"/>
        <n v="1.139803E8"/>
        <n v="8.8350158E7"/>
        <n v="9.8550892E7"/>
        <n v="8.999864E7"/>
        <n v="8.2461979E7"/>
        <n v="9.342765E7"/>
        <n v="9.66457E7"/>
        <n v="2.98004E7"/>
        <n v="8.2947747E7"/>
        <n v="1.18772842E8"/>
        <n v="7.2113063E7"/>
        <n v="2.3281087E7"/>
        <n v="9.047015E7"/>
        <n v="3.2317948E7"/>
        <n v="6.39333E7"/>
        <n v="7.4515004E7"/>
        <n v="1.15964551E8"/>
        <n v="9.7992005E7"/>
        <n v="1.10993428E8"/>
        <n v="7.26152E7"/>
        <n v="1.09024391E8"/>
        <n v="8.5773937E7"/>
        <n v="7.0447761E7"/>
        <n v="7.8160513E7"/>
        <n v="8.6883828E7"/>
        <n v="9.426577E7"/>
        <n v="9.5353673E7"/>
        <n v="1.25308086E8"/>
        <n v="1.0818701E8"/>
        <n v="1.00591222E8"/>
        <n v="1.48569122E8"/>
        <n v="1.0432391E8"/>
        <n v="9.4742454E7"/>
        <n v="5.7545001E7"/>
        <n v="7.0382521E7"/>
        <n v="1.25025777E8"/>
        <n v="1.18980329E8"/>
        <n v="9.5664398E7"/>
        <n v="1.45356945E8"/>
        <n v="1.21618793E8"/>
        <n v="6.73456E7"/>
        <n v="1.0164075E8"/>
        <n v="4.3855741E7"/>
        <n v="6.5926454E7"/>
        <n v="4.9889576E7"/>
        <n v="1.27638278E8"/>
        <n v="9.8444817E7"/>
        <n v="6.0117734E7"/>
        <n v="6.7934482E7"/>
        <n v="1.21549819E8"/>
        <n v="9.4412771E7"/>
        <n v="7.47041E7"/>
        <n v="6.6430464E7"/>
        <n v="8.404465E7"/>
        <n v="9.5505892E7"/>
        <n v="8.3514873E7"/>
        <n v="8.8046886E7"/>
        <n v="1.4695215E8"/>
        <n v="8.5205288E7"/>
        <n v="9.5336655E7"/>
        <n v="1.92632202E8"/>
        <n v="1.70589836E8"/>
        <n v="1.06846927E8"/>
        <n v="9.8169594E7"/>
        <n v="1.07853383E8"/>
        <n v="7.9566841E7"/>
        <n v="6.0466754E7"/>
        <n v="1.70459548E8"/>
        <n v="5.49575E7"/>
        <n v="4.8290169E7"/>
        <n v="1.37485045E8"/>
        <n v="5.6515553E7"/>
        <n v="2.28962314E8"/>
        <n v="5.4309575E7"/>
        <n v="6.5622425E7"/>
        <n v="9699277.0"/>
        <n v="8.1671388E7"/>
        <n v="8.8311491E7"/>
        <n v="1.04387331E8"/>
        <n v="2.17110036E8"/>
        <n v="9.0803701E7"/>
        <n v="1.14518699E8"/>
        <n v="1.11943701E8"/>
        <n v="1.39470719E8"/>
        <n v="9.3597601E7"/>
        <n v="9.353909E7"/>
        <n v="1.267871E8"/>
        <n v="9.1405617E7"/>
        <n v="1.35437757E8"/>
        <n v="1.01397714E8"/>
        <n v="8.8869861E7"/>
        <n v="1.1353916E8"/>
        <n v="7.6161688E7"/>
        <n v="1.71237317E8"/>
        <n v="1.1711203E8"/>
        <n v="8.6504609E7"/>
        <n v="3.7063193E7"/>
        <n v="9.8611186E7"/>
        <n v="1.41401193E8"/>
        <n v="8.4282812E7"/>
        <n v="9.6869391E7"/>
        <n v="5.2547678E7"/>
        <n v="4.62161E7"/>
        <n v="2.8056577E7"/>
        <n v="1.56723854E8"/>
        <n v="8.6934218E7"/>
        <n v="2.87488076E8"/>
        <n v="8.336385E7"/>
        <n v="8.778172E7"/>
        <n v="8.4963179E7"/>
        <n v="7.4770804E7"/>
        <n v="6.28191E7"/>
        <n v="5.3599785E7"/>
        <n v="1.06775539E8"/>
        <n v="8.0978808E7"/>
        <n v="9.6322114E7"/>
        <n v="5.0634294E7"/>
        <n v="4.6028398E7"/>
        <n v="5.8110371E7"/>
        <n v="4.9720423E7"/>
        <n v="5.0168274E7"/>
        <n v="8.0099748E7"/>
        <n v="1.21013755E8"/>
        <n v="7.2351185E7"/>
        <n v="7547888.0"/>
        <n v="4.12081E7"/>
        <n v="5.418846E7"/>
        <n v="1.43258796E8"/>
        <n v="5.9986744E7"/>
        <n v="1.99024617E8"/>
        <n v="2.87167609E8"/>
        <n v="1.6709049E8"/>
        <n v="1.24080233E8"/>
        <n v="8.7335615E7"/>
        <n v="1.20575014E8"/>
        <n v="2.2224493E8"/>
        <n v="4.3542785E7"/>
        <n v="5.630904E7"/>
        <n v="1.08243961E8"/>
        <n v="4.034008E7"/>
        <n v="2.158441E7"/>
        <n v="2131887.0"/>
        <n v="5.136753E7"/>
        <n v="7.653085E7"/>
        <n v="6.7115815E7"/>
        <n v="4.4411231E7"/>
        <n v="8827146.0"/>
        <n v="4.4201336E7"/>
        <n v="1.23638193E8"/>
        <n v="7.7617583E7"/>
        <n v="1.16082429E8"/>
        <n v="8.01805E7"/>
        <n v="6.6541035E7"/>
        <n v="1.35626194E8"/>
        <n v="1.7604875E7"/>
        <n v="5.2924753E7"/>
        <n v="1.69424917E8"/>
        <n v="7.2236409E7"/>
        <n v="7.9916452E7"/>
        <n v="7.9378759E7"/>
        <n v="4.640065E7"/>
        <n v="2.5890012E7"/>
        <n v="1.4148547E7"/>
        <n v="8773494.0"/>
        <n v="5.6171983E7"/>
        <n v="1.8891E7"/>
        <n v="1.25540624E8"/>
        <n v="1.04193831E8"/>
        <n v="1.31387262E8"/>
        <n v="1.10697579E8"/>
        <n v="1.22183574E8"/>
        <n v="3.64655E7"/>
        <n v="2.0412259E7"/>
        <n v="2.6800189E7"/>
        <n v="1.32842036E8"/>
        <n v="7.3223186E7"/>
        <n v="5.7503599E7"/>
        <n v="6.4685498E7"/>
        <n v="1.3674812E8"/>
        <n v="8.1546436E7"/>
        <n v="6.16464E7"/>
        <n v="8.2702601E7"/>
        <n v="6.554815E7"/>
        <n v="7.3157019E7"/>
        <n v="1.04185031E8"/>
        <n v="2.61520382E8"/>
        <n v="5.1314636E7"/>
        <n v="6.556581E7"/>
        <n v="5.2162063E7"/>
        <n v="4.7669498E7"/>
        <n v="3.1484138E7"/>
        <n v="7.9732163E7"/>
        <n v="3.3817452E7"/>
        <n v="4.1808898E7"/>
        <n v="7.0514089E7"/>
        <n v="2.5328507E7"/>
        <n v="2.363397E7"/>
        <n v="2.554195E7"/>
        <n v="1.8039833E7"/>
        <n v="2.1354952E7"/>
        <n v="3.7698993E7"/>
        <n v="1.7116932E7"/>
        <n v="4.407081E7"/>
        <n v="3.3424893E7"/>
        <n v="5.0700614E7"/>
        <n v="5.8488465E7"/>
        <n v="1.28924238E8"/>
        <n v="1.63211488E8"/>
        <n v="2.47559191E8"/>
        <n v="2.2675765E7"/>
        <n v="2.631936E8"/>
        <n v="8.3873837E7"/>
        <n v="2.7364242E7"/>
        <n v="2.153833E7"/>
        <n v="2.6139407E7"/>
        <n v="6.5342513E7"/>
        <n v="4.114907E7"/>
        <n v="1.01856262E8"/>
        <n v="1.1375406E8"/>
        <n v="3.9837213E7"/>
        <n v="2.35124E7"/>
        <n v="5981000.0"/>
        <n v="8347073.0"/>
        <n v="3.1533802E7"/>
        <n v="1.2710773E7"/>
        <n v="1.11413E7"/>
        <n v="4.645439E7"/>
        <n v="3.0962457E7"/>
        <n v="3.4668904E7"/>
        <n v="2.6359949E7"/>
        <n v="2.7209151E7"/>
        <n v="3.802423E7"/>
        <n v="5.1043846E7"/>
        <n v="6.8972591E7"/>
        <n v="8.8523948E7"/>
        <n v="2.784135E7"/>
        <n v="3.5929034E7"/>
        <n v="3.366E7"/>
        <n v="1.5808751E7"/>
        <n v="1.5901521E7"/>
        <n v="2.9107562E7"/>
        <n v="2.157669E7"/>
        <n v="2.4219919E7"/>
        <n v="2.31121E7"/>
        <n v="2.16724E7"/>
        <n v="1.2486554E7"/>
        <n v="1.9207367E7"/>
        <n v="3.6407E7"/>
        <n v="3.1590873E7"/>
        <n v="5.2078392E7"/>
        <n v="3.956895E7"/>
        <n v="1.1088889E7"/>
        <n v="1.2336893E7"/>
        <n v="1.5139E7"/>
        <n v="1.2918207E7"/>
        <n v="9171039.0"/>
        <n v="2.6689024E7"/>
        <n v="2.1694126E7"/>
        <n v="1.7109123E7"/>
        <n v="2.2073716E7"/>
        <n v="5.5577875E7"/>
        <n v="1.5975818E7"/>
        <n v="1.4179597E7"/>
        <n v="1.5580149E7"/>
        <n v="6.113E7"/>
        <n v="3.6240182E7"/>
        <n v="3.8324011E7"/>
        <n v="1.30995E7"/>
        <n v="5750000.0"/>
        <n v="2.07336E7"/>
        <n v="2.8849285E7"/>
      </sharedItems>
    </cacheField>
    <cacheField name="p90" numFmtId="3">
      <sharedItems containsString="0" containsBlank="1" containsNumber="1" containsInteger="1">
        <n v="1.53022E8"/>
        <n v="5.58924E7"/>
        <n v="1.35912123E8"/>
        <n v="1.23946351E8"/>
        <n v="1.62366954E8"/>
        <n v="1.9388E8"/>
        <n v="2.07161425E8"/>
        <n v="1.47131046E8"/>
        <n v="1.30416204E8"/>
        <n v="4.003472E7"/>
        <n v="1.43177942E8"/>
        <m/>
        <n v="1.06980599E8"/>
        <n v="1.13466738E8"/>
        <n v="1.73791213E8"/>
        <n v="7.6434965E7"/>
        <n v="9.1434374E7"/>
        <n v="1.22337966E8"/>
        <n v="1.02710378E8"/>
        <n v="1.139803E8"/>
        <n v="9.7786657E7"/>
        <n v="1.59266167E8"/>
        <n v="1.19390219E8"/>
        <n v="1.43505352E8"/>
        <n v="1.33643976E8"/>
        <n v="1.17899589E8"/>
        <n v="3.6406641E7"/>
        <n v="9.22244E7"/>
        <n v="1.44357842E8"/>
        <n v="9.886025E7"/>
        <n v="1.1520785E8"/>
        <n v="1.21648571E8"/>
        <n v="1.02633976E8"/>
        <n v="1.12482408E8"/>
        <n v="9.7919911E7"/>
        <n v="2.08639207E8"/>
        <n v="1.41735725E8"/>
        <n v="1.60154433E8"/>
        <n v="1.22341412E8"/>
        <n v="1.33632798E8"/>
        <n v="1.0763633E8"/>
        <n v="1.05761272E8"/>
        <n v="1.09551144E8"/>
        <n v="9.2794264E7"/>
        <n v="1.39788621E8"/>
        <n v="9.9702768E7"/>
        <n v="3.50784753E8"/>
        <n v="1.24520887E8"/>
        <n v="1.07748085E8"/>
        <n v="1.50380731E8"/>
        <n v="1.26089406E8"/>
        <n v="1.05626015E8"/>
        <n v="7.5413325E7"/>
        <n v="1.28858971E8"/>
        <n v="1.82331876E8"/>
        <n v="2.47386247E8"/>
        <n v="1.21665285E8"/>
        <n v="1.71520661E8"/>
        <n v="1.64167112E8"/>
        <n v="1.19591689E8"/>
        <n v="1.06860184E8"/>
        <n v="4.4603879E7"/>
        <n v="9.2014123E7"/>
        <n v="6.9508941E7"/>
        <n v="1.60722439E8"/>
        <n v="1.358989E8"/>
        <n v="1.23795084E8"/>
        <n v="9.892646E7"/>
        <n v="1.782889E8"/>
        <n v="2.0153669E8"/>
        <n v="7.47041E7"/>
        <n v="1.11097538E8"/>
        <n v="1.40573443E8"/>
        <n v="1.52048474E8"/>
        <n v="1.38560234E8"/>
        <n v="1.59208215E8"/>
        <n v="1.49614085E8"/>
        <n v="1.46578731E8"/>
        <n v="1.56340846E8"/>
        <n v="1.92632202E8"/>
        <n v="2.05578204E8"/>
        <n v="1.64868826E8"/>
        <n v="1.4932841E8"/>
        <n v="1.70626108E8"/>
        <n v="9.9396992E7"/>
        <n v="1.368785E8"/>
        <n v="2.87488076E8"/>
        <n v="1.08253753E8"/>
        <n v="5.4698318E7"/>
        <n v="1.76289774E8"/>
        <n v="5.6515553E7"/>
        <n v="2.43577663E8"/>
        <n v="5.9210601E7"/>
        <n v="1.13760502E8"/>
        <n v="9699277.0"/>
        <n v="8.3248369E7"/>
        <n v="8.8311491E7"/>
        <n v="1.18798384E8"/>
        <n v="2.43283766E8"/>
        <n v="1.26078524E8"/>
        <n v="2.18943764E8"/>
        <n v="1.40273E8"/>
        <n v="1.4713026E8"/>
        <n v="1.8600015E8"/>
        <n v="9.353909E7"/>
        <n v="1.31029468E8"/>
        <n v="9.1405617E7"/>
        <n v="2.58782162E8"/>
        <n v="1.44267639E8"/>
        <n v="1.49341125E8"/>
        <n v="1.823372E8"/>
        <n v="1.19207123E8"/>
        <n v="2.45327943E8"/>
        <n v="1.18314046E8"/>
        <n v="1.43534937E8"/>
        <n v="4.0066165E7"/>
        <n v="1.68717974E8"/>
        <n v="2.64663544E8"/>
        <n v="1.49641471E8"/>
        <n v="1.76749827E8"/>
        <n v="8.5961545E7"/>
        <n v="6.8443679E7"/>
        <n v="6.0949786E7"/>
        <n v="1.82742899E8"/>
        <n v="8.6934218E7"/>
        <n v="4.41565059E8"/>
        <n v="1.27535235E8"/>
        <n v="1.35548685E8"/>
        <n v="1.31576646E8"/>
        <n v="1.1513052E8"/>
        <n v="7.6518517E7"/>
        <n v="9.568996E7"/>
        <n v="2.0151424E8"/>
        <n v="1.26090212E8"/>
        <n v="1.43540348E8"/>
        <n v="1.05720399E8"/>
        <n v="7.16053E7"/>
        <n v="9.2087745E7"/>
        <n v="9.4747035E7"/>
        <n v="5.0168274E7"/>
        <n v="2.10156643E8"/>
        <n v="1.21013755E8"/>
        <n v="7.2351185E7"/>
        <n v="8337240.0"/>
        <n v="6.41548E7"/>
        <n v="7.8319346E7"/>
        <n v="1.862929E8"/>
        <n v="8.3325893E7"/>
        <n v="3.44761956E8"/>
        <n v="4.6920096E8"/>
        <n v="1.6709049E8"/>
        <n v="2.25397522E8"/>
        <n v="1.36662325E8"/>
        <n v="2.4061073E8"/>
        <n v="3.493551E8"/>
        <n v="7.0158414E7"/>
        <n v="9.324104E7"/>
        <n v="1.52949006E8"/>
        <n v="7.4746401E7"/>
        <n v="4.58836E7"/>
        <n v="2131887.0"/>
        <n v="6.8554153E7"/>
        <n v="8.7951067E7"/>
        <n v="6.7115815E7"/>
        <n v="5.7841062E7"/>
        <n v="2.1558101E7"/>
        <n v="7.4787472E7"/>
        <n v="1.46439349E8"/>
        <n v="1.09449002E8"/>
        <n v="1.16082429E8"/>
        <n v="1.94914702E8"/>
        <n v="9.3196358E7"/>
        <n v="1.38844398E8"/>
        <n v="3.4992009E7"/>
        <n v="8.8156278E7"/>
        <n v="1.75885697E8"/>
        <n v="8.1874796E7"/>
        <n v="9.510995E7"/>
        <n v="7.9378759E7"/>
        <n v="9.2989179E7"/>
        <n v="2.5890012E7"/>
        <n v="1.4148547E7"/>
        <n v="2.0686263E7"/>
        <n v="7.6497388E7"/>
        <n v="3.800519E7"/>
        <n v="1.713087E8"/>
        <n v="1.49798668E8"/>
        <n v="1.99403669E8"/>
        <n v="1.10697579E8"/>
        <n v="1.5163865E8"/>
        <n v="8.3529338E7"/>
        <n v="4.4738881E7"/>
        <n v="3.8276034E7"/>
        <n v="3.5030507E8"/>
        <n v="8.5314662E7"/>
        <n v="7.058946E7"/>
        <n v="8.7843301E7"/>
        <n v="2.15639603E8"/>
        <n v="1.12055194E8"/>
        <n v="9.3954817E7"/>
        <n v="1.05530769E8"/>
        <n v="9.3300893E7"/>
        <n v="1.76103443E8"/>
        <n v="1.5928205E8"/>
        <n v="3.47443824E8"/>
        <n v="8.4464627E7"/>
        <n v="1.03740664E8"/>
        <n v="8.831055E7"/>
        <n v="7.844818E7"/>
        <n v="5.1249138E7"/>
        <n v="1.18142007E8"/>
        <n v="6.5305904E7"/>
        <n v="6.5782325E7"/>
        <n v="1.15963381E8"/>
        <n v="4.7489001E7"/>
        <n v="3.5735706E7"/>
        <n v="4.076766E7"/>
        <n v="2.7350251E7"/>
        <n v="2.7378534E7"/>
        <n v="5.2951E7"/>
        <n v="3.6218643E7"/>
        <n v="5.6924769E7"/>
        <n v="5.9256335E7"/>
        <n v="8.7326323E7"/>
        <n v="9.1209013E7"/>
        <n v="2.19631317E8"/>
        <n v="2.00567475E8"/>
        <n v="3.3753518E8"/>
        <n v="7.149774E7"/>
        <n v="4.05241379E8"/>
        <n v="1.34637714E8"/>
        <n v="4.558725E7"/>
        <n v="3.9345097E7"/>
        <n v="4.4862057E7"/>
        <n v="9.8336344E7"/>
        <n v="8.950175E7"/>
        <n v="1.79238768E8"/>
        <n v="2.07465886E8"/>
        <n v="8.7249375E7"/>
        <n v="4.4878322E7"/>
        <n v="2.4066952E7"/>
        <n v="6.6117073E7"/>
        <n v="6.2884558E7"/>
        <n v="2.1784081E7"/>
        <n v="2.09717E7"/>
        <n v="9.690852E7"/>
        <n v="3.6807126E7"/>
        <n v="5.2576935E7"/>
        <n v="5.3118219E7"/>
        <n v="3.4276896E7"/>
        <n v="6.2287386E7"/>
        <n v="6.7291E7"/>
        <n v="6.8972591E7"/>
        <n v="1.64278896E8"/>
        <n v="3.8099009E7"/>
        <n v="3.6794991E7"/>
        <n v="3.366E7"/>
        <n v="3.9723787E7"/>
        <n v="1.8973609E7"/>
        <n v="3.5067534E7"/>
        <n v="3.7161167E7"/>
        <n v="3.4703571E7"/>
        <n v="3.692265E7"/>
        <n v="3.8024566E7"/>
        <n v="2.7011758E7"/>
        <n v="3.4841744E7"/>
        <n v="3.6407E7"/>
        <n v="3.1590873E7"/>
        <n v="5.2078392E7"/>
        <n v="5.1044574E7"/>
        <n v="1.7449059E7"/>
        <n v="1.8424425E7"/>
        <n v="2.6502508E7"/>
        <n v="2.3793E7"/>
        <n v="1.6033116E7"/>
        <n v="4.03937E7"/>
        <n v="4.3535484E7"/>
        <n v="2.9612763E7"/>
        <n v="2.8540192E7"/>
        <n v="9.9334743E7"/>
        <n v="2.6180585E7"/>
        <n v="2.3880356E7"/>
        <n v="4.487914E7"/>
        <n v="6.113E7"/>
        <n v="4.2410937E7"/>
        <n v="4.8720829E7"/>
        <n v="1.30995E7"/>
        <n v="5750000.0"/>
        <n v="4.1844668E7"/>
        <n v="7.55461E7"/>
      </sharedItems>
    </cacheField>
    <cacheField name="total" numFmtId="3">
      <sharedItems containsString="0" containsBlank="1" containsNumber="1">
        <n v="9.419755501999992E9"/>
        <n v="7.201147019999988E8"/>
        <n v="8.188109583999992E9"/>
        <n v="2.084627542899996E10"/>
        <n v="2.624607641200001E10"/>
        <n v="4.66254057339998E10"/>
        <n v="9.954620753399947E10"/>
        <n v="1.8468323389999974E9"/>
        <n v="1.9918967799999988E8"/>
        <n v="6.6011841999999896E7"/>
        <n v="1.2844684159999986E9"/>
        <m/>
        <n v="6.401927479999993E8"/>
        <n v="4.0737128299999917E8"/>
        <n v="3.23036701E8"/>
        <n v="1.841254479999996E8"/>
        <n v="8.163601299999995E8"/>
        <n v="1.3277136710000002E10"/>
        <n v="5.553521662124634E11"/>
        <n v="1.24256118E8"/>
        <n v="7.853227259999996E8"/>
        <n v="7.77714956269999E10"/>
        <n v="5.589663364999998E9"/>
        <n v="6.933978858999993E9"/>
        <n v="8.144148285999991E9"/>
        <n v="1.5696536405999989E10"/>
        <n v="7.684003487999982E9"/>
        <n v="6.789096469999998E8"/>
        <n v="2.4179735590000005E9"/>
        <n v="2.51187871E8"/>
        <n v="1.50700524E8"/>
        <n v="2.9140858159999976E9"/>
        <n v="4.6175446409999895E9"/>
        <n v="2.9387999099999976E9"/>
        <n v="1.0035126045299997E11"/>
        <n v="3.366166363999992E9"/>
        <n v="9.148681589967638E10"/>
        <n v="8.27129058719999E10"/>
        <n v="9.761672969999996E9"/>
        <n v="2.7244051670399997E11"/>
        <n v="3.551433520399991E10"/>
        <n v="2.4973723210000008E10"/>
        <n v="5.767815095478978E11"/>
        <n v="2.461138421999999E9"/>
        <n v="1.122507934999999E9"/>
        <n v="9.409529049999989E8"/>
        <n v="8.21796937999996E8"/>
        <n v="1.6904409479999987E10"/>
        <n v="1.0444266689999996E9"/>
        <n v="9.51772404999996E8"/>
        <n v="1.0358586245999989E10"/>
        <n v="5.222974975000001E9"/>
        <n v="3.1345495791999935E10"/>
        <n v="5.629508394999992E9"/>
        <n v="3.76805585E8"/>
        <n v="6.97108548E8"/>
        <n v="3.261289634999999E9"/>
        <n v="1.473883855999992E9"/>
        <n v="1.6438894349999988E9"/>
        <n v="1.9958311399999979E9"/>
        <n v="3.49529083E8"/>
        <n v="1.53784301E8"/>
        <n v="8.336346169999992E8"/>
        <n v="2.0513607E8"/>
        <n v="7.188236764999991E9"/>
        <n v="1.5980522782058768E11"/>
        <n v="8.056500249999994E8"/>
        <n v="2.6268044569E10"/>
        <n v="1.0247059623999989E10"/>
        <n v="5.2494133095000015E10"/>
        <n v="7.47041E7"/>
        <n v="2.128733720999999E9"/>
        <n v="2.4961885857836777E10"/>
        <n v="5.82984050594417E11"/>
        <n v="9.633535109647699E10"/>
        <n v="2.431952829770452E11"/>
        <n v="4.447951779999996E9"/>
        <n v="1.0915851949999995E9"/>
        <n v="1.974017636152116E11"/>
        <n v="3.23900250999999E8"/>
        <n v="7.068931717090859E9"/>
        <n v="4.7477699656537335E11"/>
        <n v="1.4039222740999998E10"/>
        <n v="1.1515413670599991E11"/>
        <n v="1.3166829979999983E9"/>
        <n v="1.0449134819999988E9"/>
        <n v="1.462933521E9"/>
        <n v="1.477497747E9"/>
        <n v="2.33492738E8"/>
        <n v="1.775579949899998E10"/>
        <n v="5.6515553E7"/>
        <n v="8.731307241999983E9"/>
        <n v="4.4607788499999964E8"/>
        <n v="3.05020381E8"/>
        <n v="9699277.0"/>
        <n v="3.81985607E8"/>
        <n v="8.8311491E7"/>
        <n v="7.31257327E8"/>
        <n v="2.2287387009999847E10"/>
        <n v="1.643805485999999E9"/>
        <n v="1.4231351479999995E9"/>
        <n v="1.4339263718999985E10"/>
        <n v="5.883726879999995E8"/>
        <n v="1.826957431999999E9"/>
        <n v="9.353909E7"/>
        <n v="4.26892207E8"/>
        <n v="1.04788066E8"/>
        <n v="7.747725695999998E9"/>
        <n v="1.3181805198999996E10"/>
        <n v="1.2036417459999995E9"/>
        <n v="1.9135777882014636E11"/>
        <n v="1.1985805278199991E11"/>
        <n v="3.664584627399989E10"/>
        <n v="9.27765893E8"/>
        <n v="9.825448508044991E11"/>
        <n v="1.853888439999996E8"/>
        <n v="3.9958556303570166E11"/>
        <n v="6.706533482999982E9"/>
        <n v="8.886881540699991E10"/>
        <n v="4.569838528776555E10"/>
        <n v="2.2409779888999966E10"/>
        <n v="2.8574507139999943E9"/>
        <n v="1.02144768E8"/>
        <n v="9.92148585E8"/>
        <n v="1.522200679999998E8"/>
        <n v="9.66789935E8"/>
        <n v="1.7707662733700015E12"/>
        <n v="1.1866699699000002E10"/>
        <n v="9.511104186999998E9"/>
        <n v="5.156053002599991E10"/>
        <n v="3.1653648199999976E8"/>
        <n v="1.1983125560999992E10"/>
        <n v="6.733280225999992E9"/>
        <n v="7.356747646778375E10"/>
        <n v="7.816628130999995E9"/>
        <n v="1.9953867679822575E10"/>
        <n v="3.511298410499997E10"/>
        <n v="2.9975630521807605E11"/>
        <n v="3.8482875049999995E9"/>
        <n v="5.0168274E7"/>
        <n v="4.491376839999996E8"/>
        <n v="1.63290917E8"/>
        <n v="8.01451429999998E7"/>
        <n v="2.488444718999999E9"/>
        <n v="3.1362107E8"/>
        <n v="1.7450759302000008E10"/>
        <n v="4.96136419E9"/>
        <n v="4.4212409899999917E8"/>
        <n v="9.077812978999994E9"/>
        <n v="3.402877068E9"/>
        <n v="2.485409719999998E8"/>
        <n v="8.143125414999984E9"/>
        <n v="6.266761411499991E10"/>
        <n v="1.692082199E9"/>
        <n v="5.868602875699983E10"/>
        <n v="5.2637952972999916E10"/>
        <n v="1.2453729047E10"/>
        <n v="3.0761814471999958E10"/>
        <n v="3.567302867999992E9"/>
        <n v="1.8420711038999996E10"/>
        <n v="2131887.0"/>
        <n v="3.404391099399995E10"/>
        <n v="7.461468549999996E8"/>
        <n v="7.4134215E7"/>
        <n v="6.283538129999988E8"/>
        <n v="6.738068189999994E8"/>
        <n v="1.4563083509999983E9"/>
        <n v="3.625820541E9"/>
        <n v="1.1712116579029909E11"/>
        <n v="2.158406299999998E8"/>
        <n v="1.1771353479999995E9"/>
        <n v="3.6604756064999916E10"/>
        <n v="5.924871996999998E9"/>
        <n v="8.7495198E7"/>
        <n v="3.1145514319999943E9"/>
        <n v="2.3313005686846134E10"/>
        <n v="2.231458368999997E9"/>
        <n v="2.1046417089999967E9"/>
        <n v="1.100546589999999E8"/>
        <n v="7.171020541999988E9"/>
        <n v="2.5890012E7"/>
        <n v="2.8054413999999993E7"/>
        <n v="1.9721196699999842E8"/>
        <n v="3.39211752E8"/>
        <n v="1.56995208E8"/>
        <n v="5.136842140999995E9"/>
        <n v="2.163343706999997E9"/>
        <n v="5.049912296999997E9"/>
        <n v="1.10697579E8"/>
        <n v="5.21162573E8"/>
        <n v="2.153101007999995E9"/>
        <n v="5.223236695999983E9"/>
        <n v="4.2139638009999847E9"/>
        <n v="5.035657038999994E9"/>
        <n v="3.1643696989999995E9"/>
        <n v="1.4689926270000002E9"/>
        <n v="3.387466409999994E8"/>
        <n v="8.690133360999943E9"/>
        <n v="4.831705896599994E10"/>
        <n v="3.57058483E9"/>
        <n v="3.357673905E9"/>
        <n v="2.752400683E9"/>
        <n v="3.196416518999995E9"/>
        <n v="4.838737690999997E9"/>
        <n v="1.254811008999999E10"/>
        <n v="2.388311485E9"/>
        <n v="1.1181939675077739E11"/>
        <n v="1.883683250406107E11"/>
        <n v="1.494823474658707E11"/>
        <n v="1.214072842999996E10"/>
        <n v="9.709809942281165E10"/>
        <n v="1.2267869649999983E9"/>
        <n v="3.9065330039999943E9"/>
        <n v="1.0118377789999994E9"/>
        <n v="2.15724338207767E9"/>
        <n v="1.3243967559878618E10"/>
        <n v="1.2035262446999956E10"/>
        <n v="1.250986780999998E9"/>
        <n v="1.5740728289999905E9"/>
        <n v="8.094623130999978E9"/>
        <n v="9.239383899999955E8"/>
        <n v="1.755706998999996E9"/>
        <n v="2.29914625486421E11"/>
        <n v="1.413563093335851E11"/>
        <n v="1.0625615557999998E10"/>
        <n v="1.948659221E9"/>
        <n v="1.522740913E9"/>
        <n v="1.3936139311999968E10"/>
        <n v="5.091182974999984E9"/>
        <n v="2.212478139999998E9"/>
        <n v="3.643439301099995E10"/>
        <n v="5.036847789999993E9"/>
        <n v="6.809455526399979E10"/>
        <n v="1.6633566547999968E10"/>
        <n v="4.7558857134219995E11"/>
        <n v="6.329198742E9"/>
        <n v="3.2909360929999976E9"/>
        <n v="8.200074448999996E9"/>
        <n v="9.411731575799985E10"/>
        <n v="2.6792998134999977E10"/>
        <n v="3.9053002E7"/>
        <n v="2.175970129999995E8"/>
        <n v="6.952022383999991E9"/>
        <n v="1.0527084231818166E9"/>
        <n v="2.0317077929999897E9"/>
        <n v="1.973545405E9"/>
        <n v="4.449077892299989E10"/>
        <n v="3.298679020999995E9"/>
        <n v="2.189475378999992E10"/>
        <n v="1.1664658499999936E9"/>
        <n v="3.77485542209999E10"/>
        <n v="3.828991061999996E9"/>
        <n v="1.3022006599999979E8"/>
        <n v="5.222949229999998E8"/>
        <n v="9.70446971999996E8"/>
        <n v="1.386693559999998E8"/>
        <n v="3.366E7"/>
        <n v="2.88574698E8"/>
        <n v="7.309218979999976E8"/>
        <n v="1.272612989999995E8"/>
        <n v="9.617276989999965E8"/>
        <n v="2.766724604199992E10"/>
        <n v="1.157970396699999E10"/>
        <n v="6.491653432999973E9"/>
        <n v="1.7879142849999943E9"/>
        <n v="1.4714066169999964E9"/>
        <n v="4.7077034E7"/>
        <n v="3.1590873E7"/>
        <n v="5.2078392E7"/>
        <n v="2.1461599659999974E9"/>
        <n v="2.2549263291641373E11"/>
        <n v="7.658458733499968E10"/>
        <n v="2.4290443522863148E10"/>
        <n v="7.03274952399995E9"/>
        <n v="1.3728037999999983E9"/>
        <n v="1.542972547599994E10"/>
        <n v="1.9050576300537235E10"/>
        <n v="5.966298332350569E10"/>
        <n v="2.050474212999992E9"/>
        <n v="3.80750764E8"/>
        <n v="5.730083919185464E11"/>
        <n v="4.533204371188724E12"/>
        <n v="9.17069939999995E8"/>
        <n v="7.5244587E7"/>
        <n v="1.755094699999998E8"/>
        <n v="1.64329767E8"/>
        <n v="1.30995E7"/>
        <n v="5750000.0"/>
        <n v="2.2413124621477167E11"/>
        <n v="3.828158064039993E11"/>
      </sharedItems>
    </cacheField>
    <cacheField name="Keterangan" numFmtId="0">
      <sharedItems containsBlank="1">
        <m/>
        <s v="di IDRG&#10;Endocrine, Nutritional and Metabolic Diseases and Disorders (MDC)&#10;Pituitary and Thymus Proc. (DRG)"/>
        <s v="ICD tsb memiliki nilai mean_billing, p25, p50, p75, p90 yang kecil, apakah benar-benar complex craniotomy?"/>
        <s v="bukan tatalaksana neurolog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dc definition ranap cluster (I" cacheId="0" dataCaption="" rowGrandTotals="0" compact="0" compactData="0">
  <location ref="A1:C23" firstHeaderRow="0" firstDataRow="2" firstDataCol="0"/>
  <pivotFields>
    <pivotField name="New Cluster Description" axis="axisRow" compact="0" outline="0" multipleItemSelectionAllowed="1" showAll="0" sortType="ascending">
      <items>
        <item x="21"/>
        <item x="7"/>
        <item x="10"/>
        <item x="12"/>
        <item x="3"/>
        <item x="1"/>
        <item x="13"/>
        <item x="20"/>
        <item x="15"/>
        <item x="6"/>
        <item x="2"/>
        <item x="16"/>
        <item x="4"/>
        <item x="19"/>
        <item x="18"/>
        <item x="17"/>
        <item x="5"/>
        <item x="9"/>
        <item x="14"/>
        <item x="11"/>
        <item x="8"/>
        <item x="0"/>
        <item t="default"/>
      </items>
    </pivotField>
    <pivotField name="New Cluster Code" axis="axisRow" compact="0" outline="0" multipleItemSelectionAllowed="1" showAll="0" sortType="ascending" defaultSubtotal="0">
      <items>
        <item x="21"/>
        <item x="17"/>
        <item x="15"/>
        <item x="19"/>
        <item x="20"/>
        <item x="1"/>
        <item x="3"/>
        <item x="7"/>
        <item x="8"/>
        <item x="6"/>
        <item x="5"/>
        <item x="10"/>
        <item x="9"/>
        <item x="2"/>
        <item x="11"/>
        <item x="12"/>
        <item x="14"/>
        <item x="13"/>
        <item x="4"/>
        <item x="16"/>
        <item x="18"/>
        <item x="0"/>
      </items>
    </pivotField>
  </pivotFields>
  <rowFields>
    <field x="1"/>
    <field x="0"/>
  </rowFields>
</pivotTableDefinition>
</file>

<file path=xl/pivotTables/pivotTable2.xml><?xml version="1.0" encoding="utf-8"?>
<pivotTableDefinition xmlns="http://schemas.openxmlformats.org/spreadsheetml/2006/main" name="Sheet16" cacheId="1" dataCaption="" rowGrandTotals="0" compact="0" compactData="0">
  <location ref="A1:C24" firstHeaderRow="0" firstDataRow="2" firstDataCol="0"/>
  <pivotFields>
    <pivotField name="New Cluster Description" axis="axisRow" compact="0" outline="0" multipleItemSelectionAllowed="1" showAll="0" sortType="ascending">
      <items>
        <item x="22"/>
        <item x="21"/>
        <item x="9"/>
        <item x="20"/>
        <item x="10"/>
        <item x="18"/>
        <item x="6"/>
        <item x="4"/>
        <item x="15"/>
        <item x="17"/>
        <item x="11"/>
        <item x="13"/>
        <item x="16"/>
        <item x="3"/>
        <item x="8"/>
        <item x="7"/>
        <item x="0"/>
        <item x="1"/>
        <item x="5"/>
        <item x="19"/>
        <item x="12"/>
        <item x="2"/>
        <item x="14"/>
        <item t="default"/>
      </items>
    </pivotField>
    <pivotField name="New Cluster Code" axis="axisRow" compact="0" outline="0" multipleItemSelectionAllowed="1" showAll="0" sortType="ascending" defaultSubtotal="0">
      <items>
        <item x="22"/>
        <item x="20"/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>
    <field x="1"/>
    <field x="0"/>
  </rowFields>
</pivotTableDefinition>
</file>

<file path=xl/pivotTables/pivotTable3.xml><?xml version="1.0" encoding="utf-8"?>
<pivotTableDefinition xmlns="http://schemas.openxmlformats.org/spreadsheetml/2006/main" name="Pivot Perubahan" cacheId="2" dataCaption="" rowGrandTotals="0" compact="0" compactData="0">
  <location ref="A1:C26" firstHeaderRow="0" firstDataRow="2" firstDataCol="0"/>
  <pivotFields>
    <pivotField name="Cluster Type" compact="0" outline="0" multipleItemSelectionAllowed="1" showAll="0">
      <items>
        <item x="0"/>
        <item x="1"/>
        <item x="2"/>
        <item t="default"/>
      </items>
    </pivotField>
    <pivotField name="Clust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luster Description" axis="axisRow" compact="0" outline="0" multipleItemSelectionAllowed="1" showAll="0" sortType="ascending" defaultSubtotal="0">
      <items>
        <item x="11"/>
        <item x="2"/>
        <item x="7"/>
        <item x="1"/>
        <item x="0"/>
        <item x="8"/>
        <item x="5"/>
        <item x="12"/>
        <item x="4"/>
        <item x="9"/>
        <item x="6"/>
        <item x="10"/>
        <item x="3"/>
      </items>
    </pivotField>
    <pivotField name="ICD-9-CM Code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ICD-9-CM 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M" compact="0" outline="0" multipleItemSelectionAllowed="1" showAll="0">
      <items>
        <item x="0"/>
        <item x="1"/>
        <item x="2"/>
        <item x="3"/>
        <item t="default"/>
      </items>
    </pivotField>
    <pivotField name="New Cluster Description" axis="axisRow" compact="0" outline="0" multipleItemSelectionAllowed="1" showAll="0" sortType="ascending">
      <items>
        <item h="1" x="19"/>
        <item x="6"/>
        <item x="9"/>
        <item x="11"/>
        <item x="12"/>
        <item x="2"/>
        <item x="0"/>
        <item x="13"/>
        <item x="16"/>
        <item x="5"/>
        <item x="1"/>
        <item h="1" x="18"/>
        <item x="17"/>
        <item x="3"/>
        <item x="4"/>
        <item x="8"/>
        <item x="14"/>
        <item x="10"/>
        <item x="7"/>
        <item h="1" x="15"/>
        <item t="default"/>
      </items>
    </pivotField>
    <pivotField name="new PDC" compact="0" outline="0" multipleItemSelectionAllowed="1" showAll="0">
      <items>
        <item x="0"/>
        <item t="default"/>
      </items>
    </pivotField>
    <pivotField name="jumlah kasu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mean_billing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p2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p50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p7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p90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total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  <field x="7"/>
  </rowFields>
  <dataFields>
    <dataField name="COUNTA of ICD-9-CM Code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50.63"/>
    <col customWidth="1" min="5" max="5" width="80.25"/>
  </cols>
  <sheetData>
    <row r="1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</row>
    <row r="2">
      <c r="A2" s="1" t="s">
        <v>5</v>
      </c>
      <c r="B2" s="1" t="s">
        <v>12</v>
      </c>
      <c r="C2" s="1" t="s">
        <v>13</v>
      </c>
      <c r="D2" s="2" t="str">
        <f>"A06.6"</f>
        <v>A06.6</v>
      </c>
      <c r="E2" s="1" t="s">
        <v>14</v>
      </c>
    </row>
    <row r="3">
      <c r="A3" s="1" t="s">
        <v>5</v>
      </c>
      <c r="B3" s="1" t="s">
        <v>12</v>
      </c>
      <c r="C3" s="1" t="s">
        <v>13</v>
      </c>
      <c r="D3" s="2" t="str">
        <f>"A17.0"</f>
        <v>A17.0</v>
      </c>
      <c r="E3" s="1" t="s">
        <v>19</v>
      </c>
    </row>
    <row r="4">
      <c r="A4" s="1" t="s">
        <v>5</v>
      </c>
      <c r="B4" s="1" t="s">
        <v>12</v>
      </c>
      <c r="C4" s="1" t="s">
        <v>13</v>
      </c>
      <c r="D4" s="2" t="str">
        <f>"A17.1"</f>
        <v>A17.1</v>
      </c>
      <c r="E4" s="1" t="s">
        <v>22</v>
      </c>
    </row>
    <row r="5">
      <c r="A5" s="1" t="s">
        <v>5</v>
      </c>
      <c r="B5" s="1" t="s">
        <v>12</v>
      </c>
      <c r="C5" s="1" t="s">
        <v>13</v>
      </c>
      <c r="D5" s="2" t="str">
        <f>"A17.8"</f>
        <v>A17.8</v>
      </c>
      <c r="E5" s="1" t="s">
        <v>28</v>
      </c>
    </row>
    <row r="6">
      <c r="A6" s="1" t="s">
        <v>5</v>
      </c>
      <c r="B6" s="1" t="s">
        <v>12</v>
      </c>
      <c r="C6" s="1" t="s">
        <v>13</v>
      </c>
      <c r="D6" s="2" t="str">
        <f>"A17.9"</f>
        <v>A17.9</v>
      </c>
      <c r="E6" s="1" t="s">
        <v>31</v>
      </c>
    </row>
    <row r="7">
      <c r="A7" s="1" t="s">
        <v>5</v>
      </c>
      <c r="B7" s="1" t="s">
        <v>12</v>
      </c>
      <c r="C7" s="1" t="s">
        <v>13</v>
      </c>
      <c r="D7" s="2" t="str">
        <f>"A32.1"</f>
        <v>A32.1</v>
      </c>
      <c r="E7" s="1" t="s">
        <v>34</v>
      </c>
    </row>
    <row r="8">
      <c r="A8" s="1" t="s">
        <v>5</v>
      </c>
      <c r="B8" s="1" t="s">
        <v>12</v>
      </c>
      <c r="C8" s="1" t="s">
        <v>13</v>
      </c>
      <c r="D8" s="2" t="str">
        <f>"A39.0"</f>
        <v>A39.0</v>
      </c>
      <c r="E8" s="1" t="s">
        <v>36</v>
      </c>
    </row>
    <row r="9">
      <c r="A9" s="1" t="s">
        <v>5</v>
      </c>
      <c r="B9" s="1" t="s">
        <v>12</v>
      </c>
      <c r="C9" s="1" t="s">
        <v>13</v>
      </c>
      <c r="D9" s="2" t="str">
        <f>"A50.4"</f>
        <v>A50.4</v>
      </c>
      <c r="E9" s="1" t="s">
        <v>38</v>
      </c>
    </row>
    <row r="10">
      <c r="A10" s="1" t="s">
        <v>5</v>
      </c>
      <c r="B10" s="1" t="s">
        <v>12</v>
      </c>
      <c r="C10" s="1" t="s">
        <v>13</v>
      </c>
      <c r="D10" s="2" t="str">
        <f>"A52.1"</f>
        <v>A52.1</v>
      </c>
      <c r="E10" s="1" t="s">
        <v>40</v>
      </c>
    </row>
    <row r="11">
      <c r="A11" s="1" t="s">
        <v>5</v>
      </c>
      <c r="B11" s="1" t="s">
        <v>12</v>
      </c>
      <c r="C11" s="1" t="s">
        <v>13</v>
      </c>
      <c r="D11" s="2" t="str">
        <f>"A52.2"</f>
        <v>A52.2</v>
      </c>
      <c r="E11" s="1" t="s">
        <v>42</v>
      </c>
    </row>
    <row r="12">
      <c r="A12" s="1" t="s">
        <v>5</v>
      </c>
      <c r="B12" s="1" t="s">
        <v>12</v>
      </c>
      <c r="C12" s="1" t="s">
        <v>13</v>
      </c>
      <c r="D12" s="2" t="str">
        <f>"A52.3"</f>
        <v>A52.3</v>
      </c>
      <c r="E12" s="1" t="s">
        <v>44</v>
      </c>
    </row>
    <row r="13">
      <c r="A13" s="1" t="s">
        <v>5</v>
      </c>
      <c r="B13" s="1" t="s">
        <v>12</v>
      </c>
      <c r="C13" s="1" t="s">
        <v>13</v>
      </c>
      <c r="D13" s="2" t="str">
        <f>"A80.0"</f>
        <v>A80.0</v>
      </c>
      <c r="E13" s="1" t="s">
        <v>46</v>
      </c>
    </row>
    <row r="14">
      <c r="A14" s="1" t="s">
        <v>5</v>
      </c>
      <c r="B14" s="1" t="s">
        <v>12</v>
      </c>
      <c r="C14" s="1" t="s">
        <v>13</v>
      </c>
      <c r="D14" s="2" t="str">
        <f>"A80.1"</f>
        <v>A80.1</v>
      </c>
      <c r="E14" s="1" t="s">
        <v>48</v>
      </c>
    </row>
    <row r="15">
      <c r="A15" s="1" t="s">
        <v>5</v>
      </c>
      <c r="B15" s="1" t="s">
        <v>12</v>
      </c>
      <c r="C15" s="1" t="s">
        <v>13</v>
      </c>
      <c r="D15" s="2" t="str">
        <f>"A80.2"</f>
        <v>A80.2</v>
      </c>
      <c r="E15" s="1" t="s">
        <v>51</v>
      </c>
    </row>
    <row r="16">
      <c r="A16" s="1" t="s">
        <v>5</v>
      </c>
      <c r="B16" s="1" t="s">
        <v>12</v>
      </c>
      <c r="C16" s="1" t="s">
        <v>13</v>
      </c>
      <c r="D16" s="2" t="str">
        <f>"A80.3"</f>
        <v>A80.3</v>
      </c>
      <c r="E16" s="1" t="s">
        <v>54</v>
      </c>
    </row>
    <row r="17">
      <c r="A17" s="1" t="s">
        <v>5</v>
      </c>
      <c r="B17" s="1" t="s">
        <v>12</v>
      </c>
      <c r="C17" s="1" t="s">
        <v>13</v>
      </c>
      <c r="D17" s="2" t="str">
        <f>"A80.9"</f>
        <v>A80.9</v>
      </c>
      <c r="E17" s="1" t="s">
        <v>57</v>
      </c>
    </row>
    <row r="18">
      <c r="A18" s="1" t="s">
        <v>5</v>
      </c>
      <c r="B18" s="1" t="s">
        <v>12</v>
      </c>
      <c r="C18" s="1" t="s">
        <v>13</v>
      </c>
      <c r="D18" s="2" t="str">
        <f>"A81.0"</f>
        <v>A81.0</v>
      </c>
      <c r="E18" s="1" t="s">
        <v>61</v>
      </c>
    </row>
    <row r="19">
      <c r="A19" s="1" t="s">
        <v>5</v>
      </c>
      <c r="B19" s="1" t="s">
        <v>12</v>
      </c>
      <c r="C19" s="1" t="s">
        <v>13</v>
      </c>
      <c r="D19" s="2" t="str">
        <f>"A81.1"</f>
        <v>A81.1</v>
      </c>
      <c r="E19" s="1" t="s">
        <v>67</v>
      </c>
    </row>
    <row r="20">
      <c r="A20" s="1" t="s">
        <v>5</v>
      </c>
      <c r="B20" s="1" t="s">
        <v>12</v>
      </c>
      <c r="C20" s="1" t="s">
        <v>13</v>
      </c>
      <c r="D20" s="2" t="str">
        <f>"A81.2"</f>
        <v>A81.2</v>
      </c>
      <c r="E20" s="1" t="s">
        <v>70</v>
      </c>
    </row>
    <row r="21">
      <c r="A21" s="1" t="s">
        <v>5</v>
      </c>
      <c r="B21" s="1" t="s">
        <v>12</v>
      </c>
      <c r="C21" s="1" t="s">
        <v>13</v>
      </c>
      <c r="D21" s="2" t="str">
        <f>"A81.8"</f>
        <v>A81.8</v>
      </c>
      <c r="E21" s="1" t="s">
        <v>73</v>
      </c>
    </row>
    <row r="22">
      <c r="A22" s="1" t="s">
        <v>5</v>
      </c>
      <c r="B22" s="1" t="s">
        <v>12</v>
      </c>
      <c r="C22" s="1" t="s">
        <v>13</v>
      </c>
      <c r="D22" s="2" t="str">
        <f>"A81.9"</f>
        <v>A81.9</v>
      </c>
      <c r="E22" s="1" t="s">
        <v>76</v>
      </c>
    </row>
    <row r="23">
      <c r="A23" s="1" t="s">
        <v>5</v>
      </c>
      <c r="B23" s="1" t="s">
        <v>12</v>
      </c>
      <c r="C23" s="1" t="s">
        <v>13</v>
      </c>
      <c r="D23" s="2" t="str">
        <f>"A82.0"</f>
        <v>A82.0</v>
      </c>
      <c r="E23" s="1" t="s">
        <v>79</v>
      </c>
    </row>
    <row r="24">
      <c r="A24" s="1" t="s">
        <v>5</v>
      </c>
      <c r="B24" s="1" t="s">
        <v>12</v>
      </c>
      <c r="C24" s="1" t="s">
        <v>13</v>
      </c>
      <c r="D24" s="2" t="str">
        <f>"A82.1"</f>
        <v>A82.1</v>
      </c>
      <c r="E24" s="1" t="s">
        <v>82</v>
      </c>
    </row>
    <row r="25">
      <c r="A25" s="1" t="s">
        <v>5</v>
      </c>
      <c r="B25" s="1" t="s">
        <v>12</v>
      </c>
      <c r="C25" s="1" t="s">
        <v>13</v>
      </c>
      <c r="D25" s="2" t="str">
        <f>"A82.9"</f>
        <v>A82.9</v>
      </c>
      <c r="E25" s="1" t="s">
        <v>88</v>
      </c>
    </row>
    <row r="26">
      <c r="A26" s="1" t="s">
        <v>5</v>
      </c>
      <c r="B26" s="1" t="s">
        <v>12</v>
      </c>
      <c r="C26" s="1" t="s">
        <v>13</v>
      </c>
      <c r="D26" s="2" t="str">
        <f>"A83.0"</f>
        <v>A83.0</v>
      </c>
      <c r="E26" s="1" t="s">
        <v>91</v>
      </c>
    </row>
    <row r="27">
      <c r="A27" s="1" t="s">
        <v>5</v>
      </c>
      <c r="B27" s="1" t="s">
        <v>12</v>
      </c>
      <c r="C27" s="1" t="s">
        <v>13</v>
      </c>
      <c r="D27" s="2" t="str">
        <f>"A83.1"</f>
        <v>A83.1</v>
      </c>
      <c r="E27" s="1" t="s">
        <v>93</v>
      </c>
    </row>
    <row r="28">
      <c r="A28" s="1" t="s">
        <v>5</v>
      </c>
      <c r="B28" s="1" t="s">
        <v>12</v>
      </c>
      <c r="C28" s="1" t="s">
        <v>13</v>
      </c>
      <c r="D28" s="2" t="str">
        <f>"A83.2"</f>
        <v>A83.2</v>
      </c>
      <c r="E28" s="1" t="s">
        <v>96</v>
      </c>
    </row>
    <row r="29">
      <c r="A29" s="1" t="s">
        <v>5</v>
      </c>
      <c r="B29" s="1" t="s">
        <v>12</v>
      </c>
      <c r="C29" s="1" t="s">
        <v>13</v>
      </c>
      <c r="D29" s="2" t="str">
        <f>"A83.3"</f>
        <v>A83.3</v>
      </c>
      <c r="E29" s="1" t="s">
        <v>100</v>
      </c>
    </row>
    <row r="30">
      <c r="A30" s="1" t="s">
        <v>5</v>
      </c>
      <c r="B30" s="1" t="s">
        <v>12</v>
      </c>
      <c r="C30" s="1" t="s">
        <v>13</v>
      </c>
      <c r="D30" s="2" t="str">
        <f>"A83.4"</f>
        <v>A83.4</v>
      </c>
      <c r="E30" s="1" t="s">
        <v>104</v>
      </c>
    </row>
    <row r="31">
      <c r="A31" s="1" t="s">
        <v>5</v>
      </c>
      <c r="B31" s="1" t="s">
        <v>12</v>
      </c>
      <c r="C31" s="1" t="s">
        <v>13</v>
      </c>
      <c r="D31" s="2" t="str">
        <f>"A83.5"</f>
        <v>A83.5</v>
      </c>
      <c r="E31" s="1" t="s">
        <v>106</v>
      </c>
    </row>
    <row r="32">
      <c r="A32" s="1" t="s">
        <v>5</v>
      </c>
      <c r="B32" s="1" t="s">
        <v>12</v>
      </c>
      <c r="C32" s="1" t="s">
        <v>13</v>
      </c>
      <c r="D32" s="2" t="str">
        <f>"A83.6"</f>
        <v>A83.6</v>
      </c>
      <c r="E32" s="1" t="s">
        <v>108</v>
      </c>
    </row>
    <row r="33">
      <c r="A33" s="1" t="s">
        <v>5</v>
      </c>
      <c r="B33" s="1" t="s">
        <v>12</v>
      </c>
      <c r="C33" s="1" t="s">
        <v>13</v>
      </c>
      <c r="D33" s="2" t="str">
        <f>"A83.8"</f>
        <v>A83.8</v>
      </c>
      <c r="E33" s="1" t="s">
        <v>112</v>
      </c>
    </row>
    <row r="34">
      <c r="A34" s="1" t="s">
        <v>5</v>
      </c>
      <c r="B34" s="1" t="s">
        <v>12</v>
      </c>
      <c r="C34" s="1" t="s">
        <v>13</v>
      </c>
      <c r="D34" s="2" t="str">
        <f>"A83.9"</f>
        <v>A83.9</v>
      </c>
      <c r="E34" s="1" t="s">
        <v>114</v>
      </c>
    </row>
    <row r="35">
      <c r="A35" s="1" t="s">
        <v>5</v>
      </c>
      <c r="B35" s="1" t="s">
        <v>12</v>
      </c>
      <c r="C35" s="1" t="s">
        <v>13</v>
      </c>
      <c r="D35" s="2" t="str">
        <f>"A84.0"</f>
        <v>A84.0</v>
      </c>
      <c r="E35" s="1" t="s">
        <v>118</v>
      </c>
    </row>
    <row r="36">
      <c r="A36" s="1" t="s">
        <v>5</v>
      </c>
      <c r="B36" s="1" t="s">
        <v>12</v>
      </c>
      <c r="C36" s="1" t="s">
        <v>13</v>
      </c>
      <c r="D36" s="2" t="str">
        <f>"A84.1"</f>
        <v>A84.1</v>
      </c>
      <c r="E36" s="1" t="s">
        <v>122</v>
      </c>
    </row>
    <row r="37">
      <c r="A37" s="1" t="s">
        <v>5</v>
      </c>
      <c r="B37" s="1" t="s">
        <v>12</v>
      </c>
      <c r="C37" s="1" t="s">
        <v>13</v>
      </c>
      <c r="D37" s="2" t="str">
        <f>"A84.8"</f>
        <v>A84.8</v>
      </c>
      <c r="E37" s="1" t="s">
        <v>125</v>
      </c>
    </row>
    <row r="38">
      <c r="A38" s="1" t="s">
        <v>5</v>
      </c>
      <c r="B38" s="1" t="s">
        <v>12</v>
      </c>
      <c r="C38" s="1" t="s">
        <v>13</v>
      </c>
      <c r="D38" s="2" t="str">
        <f>"A84.9"</f>
        <v>A84.9</v>
      </c>
      <c r="E38" s="1" t="s">
        <v>128</v>
      </c>
    </row>
    <row r="39">
      <c r="A39" s="1" t="s">
        <v>5</v>
      </c>
      <c r="B39" s="1" t="s">
        <v>12</v>
      </c>
      <c r="C39" s="1" t="s">
        <v>13</v>
      </c>
      <c r="D39" s="2" t="str">
        <f>"A85.0"</f>
        <v>A85.0</v>
      </c>
      <c r="E39" s="1" t="s">
        <v>133</v>
      </c>
    </row>
    <row r="40">
      <c r="A40" s="1" t="s">
        <v>5</v>
      </c>
      <c r="B40" s="1" t="s">
        <v>12</v>
      </c>
      <c r="C40" s="1" t="s">
        <v>13</v>
      </c>
      <c r="D40" s="2" t="str">
        <f>"A85.1"</f>
        <v>A85.1</v>
      </c>
      <c r="E40" s="1" t="s">
        <v>136</v>
      </c>
    </row>
    <row r="41">
      <c r="A41" s="1" t="s">
        <v>5</v>
      </c>
      <c r="B41" s="1" t="s">
        <v>12</v>
      </c>
      <c r="C41" s="1" t="s">
        <v>13</v>
      </c>
      <c r="D41" s="2" t="str">
        <f>"A85.2"</f>
        <v>A85.2</v>
      </c>
      <c r="E41" s="1" t="s">
        <v>141</v>
      </c>
    </row>
    <row r="42">
      <c r="A42" s="1" t="s">
        <v>5</v>
      </c>
      <c r="B42" s="1" t="s">
        <v>12</v>
      </c>
      <c r="C42" s="1" t="s">
        <v>13</v>
      </c>
      <c r="D42" s="2" t="str">
        <f>"A85.8"</f>
        <v>A85.8</v>
      </c>
      <c r="E42" s="1" t="s">
        <v>144</v>
      </c>
    </row>
    <row r="43">
      <c r="A43" s="1" t="s">
        <v>5</v>
      </c>
      <c r="B43" s="1" t="s">
        <v>12</v>
      </c>
      <c r="C43" s="1" t="s">
        <v>13</v>
      </c>
      <c r="D43" s="2" t="str">
        <f>"A86"</f>
        <v>A86</v>
      </c>
      <c r="E43" s="1" t="s">
        <v>147</v>
      </c>
    </row>
    <row r="44">
      <c r="A44" s="1" t="s">
        <v>5</v>
      </c>
      <c r="B44" s="1" t="s">
        <v>12</v>
      </c>
      <c r="C44" s="1" t="s">
        <v>13</v>
      </c>
      <c r="D44" s="2" t="str">
        <f>"A87.0"</f>
        <v>A87.0</v>
      </c>
      <c r="E44" s="1" t="s">
        <v>150</v>
      </c>
    </row>
    <row r="45">
      <c r="A45" s="1" t="s">
        <v>5</v>
      </c>
      <c r="B45" s="1" t="s">
        <v>12</v>
      </c>
      <c r="C45" s="1" t="s">
        <v>13</v>
      </c>
      <c r="D45" s="2" t="str">
        <f>"A87.1"</f>
        <v>A87.1</v>
      </c>
      <c r="E45" s="1" t="s">
        <v>153</v>
      </c>
    </row>
    <row r="46">
      <c r="A46" s="1" t="s">
        <v>5</v>
      </c>
      <c r="B46" s="1" t="s">
        <v>12</v>
      </c>
      <c r="C46" s="1" t="s">
        <v>13</v>
      </c>
      <c r="D46" s="2" t="str">
        <f>"A87.2"</f>
        <v>A87.2</v>
      </c>
      <c r="E46" s="1" t="s">
        <v>159</v>
      </c>
    </row>
    <row r="47">
      <c r="A47" s="1" t="s">
        <v>5</v>
      </c>
      <c r="B47" s="1" t="s">
        <v>12</v>
      </c>
      <c r="C47" s="1" t="s">
        <v>13</v>
      </c>
      <c r="D47" s="2" t="str">
        <f>"A87.8"</f>
        <v>A87.8</v>
      </c>
      <c r="E47" s="1" t="s">
        <v>160</v>
      </c>
    </row>
    <row r="48">
      <c r="A48" s="1" t="s">
        <v>5</v>
      </c>
      <c r="B48" s="1" t="s">
        <v>12</v>
      </c>
      <c r="C48" s="1" t="s">
        <v>13</v>
      </c>
      <c r="D48" s="2" t="str">
        <f>"A87.9"</f>
        <v>A87.9</v>
      </c>
      <c r="E48" s="1" t="s">
        <v>162</v>
      </c>
    </row>
    <row r="49">
      <c r="A49" s="1" t="s">
        <v>5</v>
      </c>
      <c r="B49" s="1" t="s">
        <v>12</v>
      </c>
      <c r="C49" s="1" t="s">
        <v>13</v>
      </c>
      <c r="D49" s="2" t="str">
        <f>"A88.0"</f>
        <v>A88.0</v>
      </c>
      <c r="E49" s="1" t="s">
        <v>165</v>
      </c>
    </row>
    <row r="50">
      <c r="A50" s="1" t="s">
        <v>5</v>
      </c>
      <c r="B50" s="1" t="s">
        <v>12</v>
      </c>
      <c r="C50" s="1" t="s">
        <v>13</v>
      </c>
      <c r="D50" s="2" t="str">
        <f>"A88.1"</f>
        <v>A88.1</v>
      </c>
      <c r="E50" s="1" t="s">
        <v>168</v>
      </c>
    </row>
    <row r="51">
      <c r="A51" s="1" t="s">
        <v>5</v>
      </c>
      <c r="B51" s="1" t="s">
        <v>12</v>
      </c>
      <c r="C51" s="1" t="s">
        <v>13</v>
      </c>
      <c r="D51" s="2" t="str">
        <f>"A88.8"</f>
        <v>A88.8</v>
      </c>
      <c r="E51" s="1" t="s">
        <v>171</v>
      </c>
    </row>
    <row r="52">
      <c r="A52" s="1" t="s">
        <v>5</v>
      </c>
      <c r="B52" s="1" t="s">
        <v>12</v>
      </c>
      <c r="C52" s="1" t="s">
        <v>13</v>
      </c>
      <c r="D52" s="2" t="str">
        <f>"A89"</f>
        <v>A89</v>
      </c>
      <c r="E52" s="1" t="s">
        <v>174</v>
      </c>
    </row>
    <row r="53">
      <c r="A53" s="1" t="s">
        <v>5</v>
      </c>
      <c r="B53" s="1" t="s">
        <v>12</v>
      </c>
      <c r="C53" s="1" t="s">
        <v>13</v>
      </c>
      <c r="D53" s="2" t="str">
        <f>"A92.2"</f>
        <v>A92.2</v>
      </c>
      <c r="E53" s="1" t="s">
        <v>176</v>
      </c>
    </row>
    <row r="54">
      <c r="A54" s="1" t="s">
        <v>5</v>
      </c>
      <c r="B54" s="1" t="s">
        <v>12</v>
      </c>
      <c r="C54" s="1" t="s">
        <v>13</v>
      </c>
      <c r="D54" s="2" t="str">
        <f>"B00.3"</f>
        <v>B00.3</v>
      </c>
      <c r="E54" s="1" t="s">
        <v>178</v>
      </c>
    </row>
    <row r="55">
      <c r="A55" s="1" t="s">
        <v>5</v>
      </c>
      <c r="B55" s="1" t="s">
        <v>12</v>
      </c>
      <c r="C55" s="1" t="s">
        <v>13</v>
      </c>
      <c r="D55" s="2" t="str">
        <f>"B00.4"</f>
        <v>B00.4</v>
      </c>
      <c r="E55" s="1" t="s">
        <v>181</v>
      </c>
    </row>
    <row r="56">
      <c r="A56" s="1" t="s">
        <v>5</v>
      </c>
      <c r="B56" s="1" t="s">
        <v>12</v>
      </c>
      <c r="C56" s="1" t="s">
        <v>13</v>
      </c>
      <c r="D56" s="2" t="str">
        <f>"B01.0"</f>
        <v>B01.0</v>
      </c>
      <c r="E56" s="1" t="s">
        <v>184</v>
      </c>
    </row>
    <row r="57">
      <c r="A57" s="1" t="s">
        <v>5</v>
      </c>
      <c r="B57" s="1" t="s">
        <v>12</v>
      </c>
      <c r="C57" s="1" t="s">
        <v>13</v>
      </c>
      <c r="D57" s="2" t="str">
        <f>"B01.1"</f>
        <v>B01.1</v>
      </c>
      <c r="E57" s="1" t="s">
        <v>186</v>
      </c>
    </row>
    <row r="58">
      <c r="A58" s="1" t="s">
        <v>5</v>
      </c>
      <c r="B58" s="1" t="s">
        <v>12</v>
      </c>
      <c r="C58" s="1" t="s">
        <v>13</v>
      </c>
      <c r="D58" s="2" t="str">
        <f>"B02.0"</f>
        <v>B02.0</v>
      </c>
      <c r="E58" s="1" t="s">
        <v>188</v>
      </c>
    </row>
    <row r="59">
      <c r="A59" s="1" t="s">
        <v>5</v>
      </c>
      <c r="B59" s="1" t="s">
        <v>12</v>
      </c>
      <c r="C59" s="1" t="s">
        <v>13</v>
      </c>
      <c r="D59" s="2" t="str">
        <f>"B02.1"</f>
        <v>B02.1</v>
      </c>
      <c r="E59" s="1" t="s">
        <v>190</v>
      </c>
    </row>
    <row r="60">
      <c r="A60" s="1" t="s">
        <v>5</v>
      </c>
      <c r="B60" s="1" t="s">
        <v>12</v>
      </c>
      <c r="C60" s="1" t="s">
        <v>13</v>
      </c>
      <c r="D60" s="2" t="str">
        <f>"B02.2"</f>
        <v>B02.2</v>
      </c>
      <c r="E60" s="1" t="s">
        <v>192</v>
      </c>
    </row>
    <row r="61">
      <c r="A61" s="1" t="s">
        <v>5</v>
      </c>
      <c r="B61" s="1" t="s">
        <v>12</v>
      </c>
      <c r="C61" s="1" t="s">
        <v>13</v>
      </c>
      <c r="D61" s="2" t="str">
        <f>"B05.0"</f>
        <v>B05.0</v>
      </c>
      <c r="E61" s="1" t="s">
        <v>195</v>
      </c>
    </row>
    <row r="62">
      <c r="A62" s="1" t="s">
        <v>5</v>
      </c>
      <c r="B62" s="1" t="s">
        <v>12</v>
      </c>
      <c r="C62" s="1" t="s">
        <v>13</v>
      </c>
      <c r="D62" s="2" t="str">
        <f>"B05.1"</f>
        <v>B05.1</v>
      </c>
      <c r="E62" s="1" t="s">
        <v>200</v>
      </c>
    </row>
    <row r="63">
      <c r="A63" s="1" t="s">
        <v>5</v>
      </c>
      <c r="B63" s="1" t="s">
        <v>12</v>
      </c>
      <c r="C63" s="1" t="s">
        <v>13</v>
      </c>
      <c r="D63" s="2" t="str">
        <f>"B06.0"</f>
        <v>B06.0</v>
      </c>
      <c r="E63" s="1" t="s">
        <v>203</v>
      </c>
    </row>
    <row r="64">
      <c r="A64" s="1" t="s">
        <v>5</v>
      </c>
      <c r="B64" s="1" t="s">
        <v>12</v>
      </c>
      <c r="C64" s="1" t="s">
        <v>13</v>
      </c>
      <c r="D64" s="2" t="str">
        <f>"B26.1"</f>
        <v>B26.1</v>
      </c>
      <c r="E64" s="1" t="s">
        <v>205</v>
      </c>
    </row>
    <row r="65">
      <c r="A65" s="1" t="s">
        <v>5</v>
      </c>
      <c r="B65" s="1" t="s">
        <v>12</v>
      </c>
      <c r="C65" s="1" t="s">
        <v>13</v>
      </c>
      <c r="D65" s="2" t="str">
        <f>"B26.2"</f>
        <v>B26.2</v>
      </c>
      <c r="E65" s="1" t="s">
        <v>209</v>
      </c>
    </row>
    <row r="66">
      <c r="A66" s="1" t="s">
        <v>5</v>
      </c>
      <c r="B66" s="1" t="s">
        <v>12</v>
      </c>
      <c r="C66" s="1" t="s">
        <v>13</v>
      </c>
      <c r="D66" s="2" t="str">
        <f>"B37.5"</f>
        <v>B37.5</v>
      </c>
      <c r="E66" s="1" t="s">
        <v>212</v>
      </c>
    </row>
    <row r="67">
      <c r="A67" s="1" t="s">
        <v>5</v>
      </c>
      <c r="B67" s="1" t="s">
        <v>12</v>
      </c>
      <c r="C67" s="1" t="s">
        <v>13</v>
      </c>
      <c r="D67" s="2" t="str">
        <f>"B38.4"</f>
        <v>B38.4</v>
      </c>
      <c r="E67" s="1" t="s">
        <v>215</v>
      </c>
    </row>
    <row r="68">
      <c r="A68" s="1" t="s">
        <v>5</v>
      </c>
      <c r="B68" s="1" t="s">
        <v>12</v>
      </c>
      <c r="C68" s="1" t="s">
        <v>13</v>
      </c>
      <c r="D68" s="2" t="str">
        <f>"B43.1"</f>
        <v>B43.1</v>
      </c>
      <c r="E68" s="1" t="s">
        <v>220</v>
      </c>
    </row>
    <row r="69">
      <c r="A69" s="1" t="s">
        <v>5</v>
      </c>
      <c r="B69" s="1" t="s">
        <v>12</v>
      </c>
      <c r="C69" s="1" t="s">
        <v>13</v>
      </c>
      <c r="D69" s="2" t="str">
        <f>"B45.1"</f>
        <v>B45.1</v>
      </c>
      <c r="E69" s="1" t="s">
        <v>223</v>
      </c>
    </row>
    <row r="70">
      <c r="A70" s="1" t="s">
        <v>5</v>
      </c>
      <c r="B70" s="1" t="s">
        <v>12</v>
      </c>
      <c r="C70" s="1" t="s">
        <v>13</v>
      </c>
      <c r="D70" s="2" t="str">
        <f>"B46.1"</f>
        <v>B46.1</v>
      </c>
      <c r="E70" s="1" t="s">
        <v>226</v>
      </c>
    </row>
    <row r="71">
      <c r="A71" s="1" t="s">
        <v>5</v>
      </c>
      <c r="B71" s="1" t="s">
        <v>12</v>
      </c>
      <c r="C71" s="1" t="s">
        <v>13</v>
      </c>
      <c r="D71" s="2" t="str">
        <f>"B57.4"</f>
        <v>B57.4</v>
      </c>
      <c r="E71" s="1" t="s">
        <v>228</v>
      </c>
    </row>
    <row r="72">
      <c r="A72" s="1" t="s">
        <v>5</v>
      </c>
      <c r="B72" s="1" t="s">
        <v>12</v>
      </c>
      <c r="C72" s="1" t="s">
        <v>13</v>
      </c>
      <c r="D72" s="2" t="str">
        <f>"B58.2"</f>
        <v>B58.2</v>
      </c>
      <c r="E72" s="1" t="s">
        <v>233</v>
      </c>
    </row>
    <row r="73">
      <c r="A73" s="1" t="s">
        <v>5</v>
      </c>
      <c r="B73" s="1" t="s">
        <v>12</v>
      </c>
      <c r="C73" s="1" t="s">
        <v>13</v>
      </c>
      <c r="D73" s="2" t="str">
        <f>"B69.0"</f>
        <v>B69.0</v>
      </c>
      <c r="E73" s="1" t="s">
        <v>236</v>
      </c>
    </row>
    <row r="74">
      <c r="A74" s="1" t="s">
        <v>5</v>
      </c>
      <c r="B74" s="1" t="s">
        <v>12</v>
      </c>
      <c r="C74" s="1" t="s">
        <v>13</v>
      </c>
      <c r="D74" s="2" t="str">
        <f>"B83.10"</f>
        <v>B83.10</v>
      </c>
      <c r="E74" s="1" t="s">
        <v>240</v>
      </c>
    </row>
    <row r="75">
      <c r="A75" s="1" t="s">
        <v>5</v>
      </c>
      <c r="B75" s="1" t="s">
        <v>12</v>
      </c>
      <c r="C75" s="1" t="s">
        <v>13</v>
      </c>
      <c r="D75" s="2" t="str">
        <f>"G00.0"</f>
        <v>G00.0</v>
      </c>
      <c r="E75" s="1" t="s">
        <v>244</v>
      </c>
    </row>
    <row r="76">
      <c r="A76" s="1" t="s">
        <v>5</v>
      </c>
      <c r="B76" s="1" t="s">
        <v>12</v>
      </c>
      <c r="C76" s="1" t="s">
        <v>13</v>
      </c>
      <c r="D76" s="2" t="str">
        <f>"G00.1"</f>
        <v>G00.1</v>
      </c>
      <c r="E76" s="1" t="s">
        <v>246</v>
      </c>
    </row>
    <row r="77">
      <c r="A77" s="1" t="s">
        <v>5</v>
      </c>
      <c r="B77" s="1" t="s">
        <v>12</v>
      </c>
      <c r="C77" s="1" t="s">
        <v>13</v>
      </c>
      <c r="D77" s="2" t="str">
        <f>"G00.2"</f>
        <v>G00.2</v>
      </c>
      <c r="E77" s="1" t="s">
        <v>252</v>
      </c>
    </row>
    <row r="78">
      <c r="A78" s="1" t="s">
        <v>5</v>
      </c>
      <c r="B78" s="1" t="s">
        <v>12</v>
      </c>
      <c r="C78" s="1" t="s">
        <v>13</v>
      </c>
      <c r="D78" s="2" t="str">
        <f>"G00.3"</f>
        <v>G00.3</v>
      </c>
      <c r="E78" s="1" t="s">
        <v>257</v>
      </c>
    </row>
    <row r="79">
      <c r="A79" s="1" t="s">
        <v>5</v>
      </c>
      <c r="B79" s="1" t="s">
        <v>12</v>
      </c>
      <c r="C79" s="1" t="s">
        <v>13</v>
      </c>
      <c r="D79" s="2" t="str">
        <f>"G00.8"</f>
        <v>G00.8</v>
      </c>
      <c r="E79" s="1" t="s">
        <v>260</v>
      </c>
    </row>
    <row r="80">
      <c r="A80" s="1" t="s">
        <v>5</v>
      </c>
      <c r="B80" s="1" t="s">
        <v>12</v>
      </c>
      <c r="C80" s="1" t="s">
        <v>13</v>
      </c>
      <c r="D80" s="2" t="str">
        <f>"G00.9"</f>
        <v>G00.9</v>
      </c>
      <c r="E80" s="1" t="s">
        <v>262</v>
      </c>
    </row>
    <row r="81">
      <c r="A81" s="1" t="s">
        <v>5</v>
      </c>
      <c r="B81" s="1" t="s">
        <v>12</v>
      </c>
      <c r="C81" s="1" t="s">
        <v>13</v>
      </c>
      <c r="D81" s="2" t="str">
        <f>"G03.0"</f>
        <v>G03.0</v>
      </c>
      <c r="E81" s="1" t="s">
        <v>264</v>
      </c>
    </row>
    <row r="82">
      <c r="A82" s="1" t="s">
        <v>5</v>
      </c>
      <c r="B82" s="1" t="s">
        <v>12</v>
      </c>
      <c r="C82" s="1" t="s">
        <v>13</v>
      </c>
      <c r="D82" s="2" t="str">
        <f>"G03.1"</f>
        <v>G03.1</v>
      </c>
      <c r="E82" s="1" t="s">
        <v>265</v>
      </c>
    </row>
    <row r="83">
      <c r="A83" s="1" t="s">
        <v>5</v>
      </c>
      <c r="B83" s="1" t="s">
        <v>12</v>
      </c>
      <c r="C83" s="1" t="s">
        <v>13</v>
      </c>
      <c r="D83" s="2" t="str">
        <f>"G03.2"</f>
        <v>G03.2</v>
      </c>
      <c r="E83" s="1" t="s">
        <v>267</v>
      </c>
    </row>
    <row r="84">
      <c r="A84" s="1" t="s">
        <v>5</v>
      </c>
      <c r="B84" s="1" t="s">
        <v>12</v>
      </c>
      <c r="C84" s="1" t="s">
        <v>13</v>
      </c>
      <c r="D84" s="2" t="str">
        <f>"G03.8"</f>
        <v>G03.8</v>
      </c>
      <c r="E84" s="1" t="s">
        <v>269</v>
      </c>
    </row>
    <row r="85">
      <c r="A85" s="1" t="s">
        <v>5</v>
      </c>
      <c r="B85" s="1" t="s">
        <v>12</v>
      </c>
      <c r="C85" s="1" t="s">
        <v>13</v>
      </c>
      <c r="D85" s="2" t="str">
        <f>"G03.9"</f>
        <v>G03.9</v>
      </c>
      <c r="E85" s="1" t="s">
        <v>271</v>
      </c>
    </row>
    <row r="86">
      <c r="A86" s="1" t="s">
        <v>5</v>
      </c>
      <c r="B86" s="1" t="s">
        <v>12</v>
      </c>
      <c r="C86" s="1" t="s">
        <v>13</v>
      </c>
      <c r="D86" s="2" t="str">
        <f>"G04.0"</f>
        <v>G04.0</v>
      </c>
      <c r="E86" s="1" t="s">
        <v>273</v>
      </c>
    </row>
    <row r="87">
      <c r="A87" s="1" t="s">
        <v>5</v>
      </c>
      <c r="B87" s="1" t="s">
        <v>12</v>
      </c>
      <c r="C87" s="1" t="s">
        <v>13</v>
      </c>
      <c r="D87" s="2" t="str">
        <f>"G04.1"</f>
        <v>G04.1</v>
      </c>
      <c r="E87" s="1" t="s">
        <v>275</v>
      </c>
    </row>
    <row r="88">
      <c r="A88" s="1" t="s">
        <v>5</v>
      </c>
      <c r="B88" s="1" t="s">
        <v>12</v>
      </c>
      <c r="C88" s="1" t="s">
        <v>13</v>
      </c>
      <c r="D88" s="2" t="str">
        <f>"G04.2"</f>
        <v>G04.2</v>
      </c>
      <c r="E88" s="1" t="s">
        <v>277</v>
      </c>
    </row>
    <row r="89">
      <c r="A89" s="1" t="s">
        <v>5</v>
      </c>
      <c r="B89" s="1" t="s">
        <v>12</v>
      </c>
      <c r="C89" s="1" t="s">
        <v>13</v>
      </c>
      <c r="D89" s="2" t="str">
        <f>"G04.3"</f>
        <v>G04.3</v>
      </c>
      <c r="E89" s="1" t="s">
        <v>279</v>
      </c>
    </row>
    <row r="90">
      <c r="A90" s="1" t="s">
        <v>5</v>
      </c>
      <c r="B90" s="1" t="s">
        <v>12</v>
      </c>
      <c r="C90" s="1" t="s">
        <v>13</v>
      </c>
      <c r="D90" s="2" t="str">
        <f>"G04.8"</f>
        <v>G04.8</v>
      </c>
      <c r="E90" s="1" t="s">
        <v>280</v>
      </c>
    </row>
    <row r="91">
      <c r="A91" s="1" t="s">
        <v>5</v>
      </c>
      <c r="B91" s="1" t="s">
        <v>12</v>
      </c>
      <c r="C91" s="1" t="s">
        <v>13</v>
      </c>
      <c r="D91" s="2" t="str">
        <f>"G04.81"</f>
        <v>G04.81</v>
      </c>
      <c r="E91" s="1" t="s">
        <v>282</v>
      </c>
    </row>
    <row r="92">
      <c r="A92" s="1" t="s">
        <v>5</v>
      </c>
      <c r="B92" s="1" t="s">
        <v>12</v>
      </c>
      <c r="C92" s="1" t="s">
        <v>13</v>
      </c>
      <c r="D92" s="2" t="str">
        <f>"G04.9"</f>
        <v>G04.9</v>
      </c>
      <c r="E92" s="1" t="s">
        <v>284</v>
      </c>
    </row>
    <row r="93">
      <c r="A93" s="1" t="s">
        <v>5</v>
      </c>
      <c r="B93" s="1" t="s">
        <v>12</v>
      </c>
      <c r="C93" s="1" t="s">
        <v>13</v>
      </c>
      <c r="D93" s="2" t="str">
        <f>"G06.0"</f>
        <v>G06.0</v>
      </c>
      <c r="E93" s="1" t="s">
        <v>285</v>
      </c>
    </row>
    <row r="94">
      <c r="A94" s="1" t="s">
        <v>5</v>
      </c>
      <c r="B94" s="1" t="s">
        <v>12</v>
      </c>
      <c r="C94" s="1" t="s">
        <v>13</v>
      </c>
      <c r="D94" s="2" t="str">
        <f>"G06.1"</f>
        <v>G06.1</v>
      </c>
      <c r="E94" s="1" t="s">
        <v>286</v>
      </c>
    </row>
    <row r="95">
      <c r="A95" s="1" t="s">
        <v>5</v>
      </c>
      <c r="B95" s="1" t="s">
        <v>12</v>
      </c>
      <c r="C95" s="1" t="s">
        <v>13</v>
      </c>
      <c r="D95" s="2" t="str">
        <f>"G06.2"</f>
        <v>G06.2</v>
      </c>
      <c r="E95" s="1" t="s">
        <v>288</v>
      </c>
    </row>
    <row r="96">
      <c r="A96" s="1" t="s">
        <v>5</v>
      </c>
      <c r="B96" s="1" t="s">
        <v>12</v>
      </c>
      <c r="C96" s="1" t="s">
        <v>13</v>
      </c>
      <c r="D96" s="2" t="str">
        <f>"G08"</f>
        <v>G08</v>
      </c>
      <c r="E96" s="1" t="s">
        <v>289</v>
      </c>
    </row>
    <row r="97">
      <c r="A97" s="1" t="s">
        <v>5</v>
      </c>
      <c r="B97" s="1" t="s">
        <v>290</v>
      </c>
      <c r="C97" s="1" t="s">
        <v>291</v>
      </c>
      <c r="D97" s="2" t="str">
        <f>"C70.0"</f>
        <v>C70.0</v>
      </c>
      <c r="E97" s="1" t="s">
        <v>292</v>
      </c>
    </row>
    <row r="98">
      <c r="A98" s="1" t="s">
        <v>5</v>
      </c>
      <c r="B98" s="1" t="s">
        <v>290</v>
      </c>
      <c r="C98" s="1" t="s">
        <v>291</v>
      </c>
      <c r="D98" s="2" t="str">
        <f>"C70.1"</f>
        <v>C70.1</v>
      </c>
      <c r="E98" s="1" t="s">
        <v>293</v>
      </c>
    </row>
    <row r="99">
      <c r="A99" s="1" t="s">
        <v>5</v>
      </c>
      <c r="B99" s="1" t="s">
        <v>290</v>
      </c>
      <c r="C99" s="1" t="s">
        <v>291</v>
      </c>
      <c r="D99" s="2" t="str">
        <f>"C70.9"</f>
        <v>C70.9</v>
      </c>
      <c r="E99" s="1" t="s">
        <v>295</v>
      </c>
    </row>
    <row r="100">
      <c r="A100" s="1" t="s">
        <v>5</v>
      </c>
      <c r="B100" s="1" t="s">
        <v>290</v>
      </c>
      <c r="C100" s="1" t="s">
        <v>291</v>
      </c>
      <c r="D100" s="2" t="str">
        <f>"C71.0"</f>
        <v>C71.0</v>
      </c>
      <c r="E100" s="1" t="s">
        <v>297</v>
      </c>
    </row>
    <row r="101">
      <c r="A101" s="1" t="s">
        <v>5</v>
      </c>
      <c r="B101" s="1" t="s">
        <v>290</v>
      </c>
      <c r="C101" s="1" t="s">
        <v>291</v>
      </c>
      <c r="D101" s="2" t="str">
        <f>"C71.1"</f>
        <v>C71.1</v>
      </c>
      <c r="E101" s="1" t="s">
        <v>300</v>
      </c>
    </row>
    <row r="102">
      <c r="A102" s="1" t="s">
        <v>5</v>
      </c>
      <c r="B102" s="1" t="s">
        <v>290</v>
      </c>
      <c r="C102" s="1" t="s">
        <v>291</v>
      </c>
      <c r="D102" s="2" t="str">
        <f>"C71.2"</f>
        <v>C71.2</v>
      </c>
      <c r="E102" s="1" t="s">
        <v>301</v>
      </c>
    </row>
    <row r="103">
      <c r="A103" s="1" t="s">
        <v>5</v>
      </c>
      <c r="B103" s="1" t="s">
        <v>290</v>
      </c>
      <c r="C103" s="1" t="s">
        <v>291</v>
      </c>
      <c r="D103" s="2" t="str">
        <f>"C71.3"</f>
        <v>C71.3</v>
      </c>
      <c r="E103" s="1" t="s">
        <v>303</v>
      </c>
    </row>
    <row r="104">
      <c r="A104" s="1" t="s">
        <v>5</v>
      </c>
      <c r="B104" s="1" t="s">
        <v>290</v>
      </c>
      <c r="C104" s="1" t="s">
        <v>291</v>
      </c>
      <c r="D104" s="2" t="str">
        <f>"C71.4"</f>
        <v>C71.4</v>
      </c>
      <c r="E104" s="1" t="s">
        <v>304</v>
      </c>
    </row>
    <row r="105">
      <c r="A105" s="1" t="s">
        <v>5</v>
      </c>
      <c r="B105" s="1" t="s">
        <v>290</v>
      </c>
      <c r="C105" s="1" t="s">
        <v>291</v>
      </c>
      <c r="D105" s="2" t="str">
        <f>"C71.5"</f>
        <v>C71.5</v>
      </c>
      <c r="E105" s="1" t="s">
        <v>306</v>
      </c>
    </row>
    <row r="106">
      <c r="A106" s="1" t="s">
        <v>5</v>
      </c>
      <c r="B106" s="1" t="s">
        <v>290</v>
      </c>
      <c r="C106" s="1" t="s">
        <v>291</v>
      </c>
      <c r="D106" s="2" t="str">
        <f>"C71.6"</f>
        <v>C71.6</v>
      </c>
      <c r="E106" s="1" t="s">
        <v>308</v>
      </c>
    </row>
    <row r="107">
      <c r="A107" s="1" t="s">
        <v>5</v>
      </c>
      <c r="B107" s="1" t="s">
        <v>290</v>
      </c>
      <c r="C107" s="1" t="s">
        <v>291</v>
      </c>
      <c r="D107" s="2" t="str">
        <f>"C71.7"</f>
        <v>C71.7</v>
      </c>
      <c r="E107" s="1" t="s">
        <v>309</v>
      </c>
    </row>
    <row r="108">
      <c r="A108" s="1" t="s">
        <v>5</v>
      </c>
      <c r="B108" s="1" t="s">
        <v>290</v>
      </c>
      <c r="C108" s="1" t="s">
        <v>291</v>
      </c>
      <c r="D108" s="2" t="str">
        <f>"C71.8"</f>
        <v>C71.8</v>
      </c>
      <c r="E108" s="1" t="s">
        <v>311</v>
      </c>
    </row>
    <row r="109">
      <c r="A109" s="1" t="s">
        <v>5</v>
      </c>
      <c r="B109" s="1" t="s">
        <v>290</v>
      </c>
      <c r="C109" s="1" t="s">
        <v>291</v>
      </c>
      <c r="D109" s="2" t="str">
        <f>"C71.9"</f>
        <v>C71.9</v>
      </c>
      <c r="E109" s="1" t="s">
        <v>313</v>
      </c>
    </row>
    <row r="110">
      <c r="A110" s="1" t="s">
        <v>5</v>
      </c>
      <c r="B110" s="1" t="s">
        <v>290</v>
      </c>
      <c r="C110" s="1" t="s">
        <v>291</v>
      </c>
      <c r="D110" s="2" t="str">
        <f>"C72.0"</f>
        <v>C72.0</v>
      </c>
      <c r="E110" s="1" t="s">
        <v>315</v>
      </c>
    </row>
    <row r="111">
      <c r="A111" s="1" t="s">
        <v>5</v>
      </c>
      <c r="B111" s="1" t="s">
        <v>290</v>
      </c>
      <c r="C111" s="1" t="s">
        <v>291</v>
      </c>
      <c r="D111" s="2" t="str">
        <f>"C72.1"</f>
        <v>C72.1</v>
      </c>
      <c r="E111" s="1" t="s">
        <v>317</v>
      </c>
    </row>
    <row r="112">
      <c r="A112" s="1" t="s">
        <v>5</v>
      </c>
      <c r="B112" s="1" t="s">
        <v>290</v>
      </c>
      <c r="C112" s="1" t="s">
        <v>291</v>
      </c>
      <c r="D112" s="2" t="str">
        <f>"C72.2"</f>
        <v>C72.2</v>
      </c>
      <c r="E112" s="1" t="s">
        <v>318</v>
      </c>
    </row>
    <row r="113">
      <c r="A113" s="1" t="s">
        <v>5</v>
      </c>
      <c r="B113" s="1" t="s">
        <v>290</v>
      </c>
      <c r="C113" s="1" t="s">
        <v>291</v>
      </c>
      <c r="D113" s="2" t="str">
        <f>"C72.3"</f>
        <v>C72.3</v>
      </c>
      <c r="E113" s="1" t="s">
        <v>320</v>
      </c>
    </row>
    <row r="114">
      <c r="A114" s="1" t="s">
        <v>5</v>
      </c>
      <c r="B114" s="1" t="s">
        <v>290</v>
      </c>
      <c r="C114" s="1" t="s">
        <v>291</v>
      </c>
      <c r="D114" s="2" t="str">
        <f>"C72.4"</f>
        <v>C72.4</v>
      </c>
      <c r="E114" s="1" t="s">
        <v>322</v>
      </c>
    </row>
    <row r="115">
      <c r="A115" s="1" t="s">
        <v>5</v>
      </c>
      <c r="B115" s="1" t="s">
        <v>290</v>
      </c>
      <c r="C115" s="1" t="s">
        <v>291</v>
      </c>
      <c r="D115" s="2" t="str">
        <f>"C72.5"</f>
        <v>C72.5</v>
      </c>
      <c r="E115" s="1" t="s">
        <v>324</v>
      </c>
    </row>
    <row r="116">
      <c r="A116" s="1" t="s">
        <v>5</v>
      </c>
      <c r="B116" s="1" t="s">
        <v>290</v>
      </c>
      <c r="C116" s="1" t="s">
        <v>291</v>
      </c>
      <c r="D116" s="2" t="str">
        <f>"C72.8"</f>
        <v>C72.8</v>
      </c>
      <c r="E116" s="1" t="s">
        <v>326</v>
      </c>
    </row>
    <row r="117">
      <c r="A117" s="1" t="s">
        <v>5</v>
      </c>
      <c r="B117" s="1" t="s">
        <v>290</v>
      </c>
      <c r="C117" s="1" t="s">
        <v>291</v>
      </c>
      <c r="D117" s="2" t="str">
        <f>"C72.9"</f>
        <v>C72.9</v>
      </c>
      <c r="E117" s="1" t="s">
        <v>328</v>
      </c>
    </row>
    <row r="118">
      <c r="A118" s="1" t="s">
        <v>5</v>
      </c>
      <c r="B118" s="1" t="s">
        <v>290</v>
      </c>
      <c r="C118" s="1" t="s">
        <v>291</v>
      </c>
      <c r="D118" s="2" t="str">
        <f>"C75.3"</f>
        <v>C75.3</v>
      </c>
      <c r="E118" s="1" t="s">
        <v>330</v>
      </c>
    </row>
    <row r="119">
      <c r="A119" s="1" t="s">
        <v>5</v>
      </c>
      <c r="B119" s="1" t="s">
        <v>290</v>
      </c>
      <c r="C119" s="1" t="s">
        <v>291</v>
      </c>
      <c r="D119" s="2" t="str">
        <f>"C75.4"</f>
        <v>C75.4</v>
      </c>
      <c r="E119" s="1" t="s">
        <v>332</v>
      </c>
    </row>
    <row r="120">
      <c r="A120" s="1" t="s">
        <v>5</v>
      </c>
      <c r="B120" s="1" t="s">
        <v>290</v>
      </c>
      <c r="C120" s="1" t="s">
        <v>291</v>
      </c>
      <c r="D120" s="2" t="str">
        <f>"C75.5"</f>
        <v>C75.5</v>
      </c>
      <c r="E120" s="1" t="s">
        <v>337</v>
      </c>
    </row>
    <row r="121">
      <c r="A121" s="1" t="s">
        <v>5</v>
      </c>
      <c r="B121" s="1" t="s">
        <v>290</v>
      </c>
      <c r="C121" s="1" t="s">
        <v>291</v>
      </c>
      <c r="D121" s="2" t="str">
        <f>"C79.3"</f>
        <v>C79.3</v>
      </c>
      <c r="E121" s="1" t="s">
        <v>339</v>
      </c>
    </row>
    <row r="122">
      <c r="A122" s="1" t="s">
        <v>5</v>
      </c>
      <c r="B122" s="1" t="s">
        <v>290</v>
      </c>
      <c r="C122" s="1" t="s">
        <v>291</v>
      </c>
      <c r="D122" s="2" t="str">
        <f>"C79.4"</f>
        <v>C79.4</v>
      </c>
      <c r="E122" s="1" t="s">
        <v>340</v>
      </c>
    </row>
    <row r="123">
      <c r="A123" s="1" t="s">
        <v>5</v>
      </c>
      <c r="B123" s="1" t="s">
        <v>290</v>
      </c>
      <c r="C123" s="1" t="s">
        <v>291</v>
      </c>
      <c r="D123" s="2" t="str">
        <f>"D18.01"</f>
        <v>D18.01</v>
      </c>
      <c r="E123" s="1" t="s">
        <v>342</v>
      </c>
    </row>
    <row r="124">
      <c r="A124" s="1" t="s">
        <v>5</v>
      </c>
      <c r="B124" s="1" t="s">
        <v>290</v>
      </c>
      <c r="C124" s="1" t="s">
        <v>291</v>
      </c>
      <c r="D124" s="2" t="str">
        <f>"D32.0"</f>
        <v>D32.0</v>
      </c>
      <c r="E124" s="1" t="s">
        <v>344</v>
      </c>
    </row>
    <row r="125">
      <c r="A125" s="1" t="s">
        <v>5</v>
      </c>
      <c r="B125" s="1" t="s">
        <v>290</v>
      </c>
      <c r="C125" s="1" t="s">
        <v>291</v>
      </c>
      <c r="D125" s="2" t="str">
        <f>"D32.1"</f>
        <v>D32.1</v>
      </c>
      <c r="E125" s="1" t="s">
        <v>346</v>
      </c>
    </row>
    <row r="126">
      <c r="A126" s="1" t="s">
        <v>5</v>
      </c>
      <c r="B126" s="1" t="s">
        <v>290</v>
      </c>
      <c r="C126" s="1" t="s">
        <v>291</v>
      </c>
      <c r="D126" s="2" t="str">
        <f>"D32.9"</f>
        <v>D32.9</v>
      </c>
      <c r="E126" s="1" t="s">
        <v>348</v>
      </c>
    </row>
    <row r="127">
      <c r="A127" s="1" t="s">
        <v>5</v>
      </c>
      <c r="B127" s="1" t="s">
        <v>290</v>
      </c>
      <c r="C127" s="1" t="s">
        <v>291</v>
      </c>
      <c r="D127" s="2" t="str">
        <f>"D33.0"</f>
        <v>D33.0</v>
      </c>
      <c r="E127" s="1" t="s">
        <v>350</v>
      </c>
    </row>
    <row r="128">
      <c r="A128" s="1" t="s">
        <v>5</v>
      </c>
      <c r="B128" s="1" t="s">
        <v>290</v>
      </c>
      <c r="C128" s="1" t="s">
        <v>291</v>
      </c>
      <c r="D128" s="2" t="str">
        <f>"D33.1"</f>
        <v>D33.1</v>
      </c>
      <c r="E128" s="1" t="s">
        <v>353</v>
      </c>
    </row>
    <row r="129">
      <c r="A129" s="1" t="s">
        <v>5</v>
      </c>
      <c r="B129" s="1" t="s">
        <v>290</v>
      </c>
      <c r="C129" s="1" t="s">
        <v>291</v>
      </c>
      <c r="D129" s="2" t="str">
        <f>"D33.2"</f>
        <v>D33.2</v>
      </c>
      <c r="E129" s="1" t="s">
        <v>360</v>
      </c>
    </row>
    <row r="130">
      <c r="A130" s="1" t="s">
        <v>5</v>
      </c>
      <c r="B130" s="1" t="s">
        <v>290</v>
      </c>
      <c r="C130" s="1" t="s">
        <v>291</v>
      </c>
      <c r="D130" s="2" t="str">
        <f>"D33.3"</f>
        <v>D33.3</v>
      </c>
      <c r="E130" s="1" t="s">
        <v>363</v>
      </c>
    </row>
    <row r="131">
      <c r="A131" s="1" t="s">
        <v>5</v>
      </c>
      <c r="B131" s="1" t="s">
        <v>290</v>
      </c>
      <c r="C131" s="1" t="s">
        <v>291</v>
      </c>
      <c r="D131" s="2" t="str">
        <f>"D33.4"</f>
        <v>D33.4</v>
      </c>
      <c r="E131" s="1" t="s">
        <v>370</v>
      </c>
    </row>
    <row r="132">
      <c r="A132" s="1" t="s">
        <v>5</v>
      </c>
      <c r="B132" s="1" t="s">
        <v>290</v>
      </c>
      <c r="C132" s="1" t="s">
        <v>291</v>
      </c>
      <c r="D132" s="2" t="str">
        <f>"D33.7"</f>
        <v>D33.7</v>
      </c>
      <c r="E132" s="1" t="s">
        <v>372</v>
      </c>
    </row>
    <row r="133">
      <c r="A133" s="1" t="s">
        <v>5</v>
      </c>
      <c r="B133" s="1" t="s">
        <v>290</v>
      </c>
      <c r="C133" s="1" t="s">
        <v>291</v>
      </c>
      <c r="D133" s="2" t="str">
        <f>"D33.9"</f>
        <v>D33.9</v>
      </c>
      <c r="E133" s="1" t="s">
        <v>374</v>
      </c>
    </row>
    <row r="134">
      <c r="A134" s="1" t="s">
        <v>5</v>
      </c>
      <c r="B134" s="1" t="s">
        <v>290</v>
      </c>
      <c r="C134" s="1" t="s">
        <v>291</v>
      </c>
      <c r="D134" s="2" t="str">
        <f>"D35.4"</f>
        <v>D35.4</v>
      </c>
      <c r="E134" s="1" t="s">
        <v>376</v>
      </c>
    </row>
    <row r="135">
      <c r="A135" s="1" t="s">
        <v>5</v>
      </c>
      <c r="B135" s="1" t="s">
        <v>290</v>
      </c>
      <c r="C135" s="1" t="s">
        <v>291</v>
      </c>
      <c r="D135" s="2" t="str">
        <f>"D35.5"</f>
        <v>D35.5</v>
      </c>
      <c r="E135" s="1" t="s">
        <v>378</v>
      </c>
    </row>
    <row r="136">
      <c r="A136" s="1" t="s">
        <v>5</v>
      </c>
      <c r="B136" s="1" t="s">
        <v>290</v>
      </c>
      <c r="C136" s="1" t="s">
        <v>291</v>
      </c>
      <c r="D136" s="2" t="str">
        <f>"D35.6"</f>
        <v>D35.6</v>
      </c>
      <c r="E136" s="1" t="s">
        <v>380</v>
      </c>
    </row>
    <row r="137">
      <c r="A137" s="1" t="s">
        <v>5</v>
      </c>
      <c r="B137" s="1" t="s">
        <v>290</v>
      </c>
      <c r="C137" s="1" t="s">
        <v>291</v>
      </c>
      <c r="D137" s="2" t="str">
        <f>"D42.0"</f>
        <v>D42.0</v>
      </c>
      <c r="E137" s="1" t="s">
        <v>382</v>
      </c>
    </row>
    <row r="138">
      <c r="A138" s="1" t="s">
        <v>5</v>
      </c>
      <c r="B138" s="1" t="s">
        <v>290</v>
      </c>
      <c r="C138" s="1" t="s">
        <v>291</v>
      </c>
      <c r="D138" s="2" t="str">
        <f>"D42.1"</f>
        <v>D42.1</v>
      </c>
      <c r="E138" s="1" t="s">
        <v>383</v>
      </c>
    </row>
    <row r="139">
      <c r="A139" s="1" t="s">
        <v>5</v>
      </c>
      <c r="B139" s="1" t="s">
        <v>290</v>
      </c>
      <c r="C139" s="1" t="s">
        <v>291</v>
      </c>
      <c r="D139" s="2" t="str">
        <f>"D42.9"</f>
        <v>D42.9</v>
      </c>
      <c r="E139" s="1" t="s">
        <v>384</v>
      </c>
    </row>
    <row r="140">
      <c r="A140" s="1" t="s">
        <v>5</v>
      </c>
      <c r="B140" s="1" t="s">
        <v>290</v>
      </c>
      <c r="C140" s="1" t="s">
        <v>291</v>
      </c>
      <c r="D140" s="2" t="str">
        <f>"D43.0"</f>
        <v>D43.0</v>
      </c>
      <c r="E140" s="1" t="s">
        <v>388</v>
      </c>
    </row>
    <row r="141">
      <c r="A141" s="1" t="s">
        <v>5</v>
      </c>
      <c r="B141" s="1" t="s">
        <v>290</v>
      </c>
      <c r="C141" s="1" t="s">
        <v>291</v>
      </c>
      <c r="D141" s="2" t="str">
        <f>"D43.1"</f>
        <v>D43.1</v>
      </c>
      <c r="E141" s="1" t="s">
        <v>390</v>
      </c>
    </row>
    <row r="142">
      <c r="A142" s="1" t="s">
        <v>5</v>
      </c>
      <c r="B142" s="1" t="s">
        <v>290</v>
      </c>
      <c r="C142" s="1" t="s">
        <v>291</v>
      </c>
      <c r="D142" s="2" t="str">
        <f>"D43.2"</f>
        <v>D43.2</v>
      </c>
      <c r="E142" s="1" t="s">
        <v>393</v>
      </c>
    </row>
    <row r="143">
      <c r="A143" s="1" t="s">
        <v>5</v>
      </c>
      <c r="B143" s="1" t="s">
        <v>290</v>
      </c>
      <c r="C143" s="1" t="s">
        <v>291</v>
      </c>
      <c r="D143" s="2" t="str">
        <f>"D43.3"</f>
        <v>D43.3</v>
      </c>
      <c r="E143" s="1" t="s">
        <v>395</v>
      </c>
    </row>
    <row r="144">
      <c r="A144" s="1" t="s">
        <v>5</v>
      </c>
      <c r="B144" s="1" t="s">
        <v>290</v>
      </c>
      <c r="C144" s="1" t="s">
        <v>291</v>
      </c>
      <c r="D144" s="2" t="str">
        <f>"D43.4"</f>
        <v>D43.4</v>
      </c>
      <c r="E144" s="1" t="s">
        <v>397</v>
      </c>
    </row>
    <row r="145">
      <c r="A145" s="1" t="s">
        <v>5</v>
      </c>
      <c r="B145" s="1" t="s">
        <v>290</v>
      </c>
      <c r="C145" s="1" t="s">
        <v>291</v>
      </c>
      <c r="D145" s="2" t="str">
        <f>"D43.7"</f>
        <v>D43.7</v>
      </c>
      <c r="E145" s="1" t="s">
        <v>398</v>
      </c>
    </row>
    <row r="146">
      <c r="A146" s="1" t="s">
        <v>5</v>
      </c>
      <c r="B146" s="1" t="s">
        <v>290</v>
      </c>
      <c r="C146" s="1" t="s">
        <v>291</v>
      </c>
      <c r="D146" s="2" t="str">
        <f>"D43.9"</f>
        <v>D43.9</v>
      </c>
      <c r="E146" s="1" t="s">
        <v>400</v>
      </c>
    </row>
    <row r="147">
      <c r="A147" s="1" t="s">
        <v>5</v>
      </c>
      <c r="B147" s="1" t="s">
        <v>290</v>
      </c>
      <c r="C147" s="1" t="s">
        <v>291</v>
      </c>
      <c r="D147" s="2" t="str">
        <f>"D44.5"</f>
        <v>D44.5</v>
      </c>
      <c r="E147" s="1" t="s">
        <v>403</v>
      </c>
    </row>
    <row r="148">
      <c r="A148" s="1" t="s">
        <v>5</v>
      </c>
      <c r="B148" s="1" t="s">
        <v>290</v>
      </c>
      <c r="C148" s="1" t="s">
        <v>291</v>
      </c>
      <c r="D148" s="2" t="str">
        <f>"D44.6"</f>
        <v>D44.6</v>
      </c>
      <c r="E148" s="1" t="s">
        <v>405</v>
      </c>
    </row>
    <row r="149">
      <c r="A149" s="1" t="s">
        <v>5</v>
      </c>
      <c r="B149" s="1" t="s">
        <v>290</v>
      </c>
      <c r="C149" s="1" t="s">
        <v>291</v>
      </c>
      <c r="D149" s="2" t="str">
        <f>"D44.7"</f>
        <v>D44.7</v>
      </c>
      <c r="E149" s="1" t="s">
        <v>408</v>
      </c>
    </row>
    <row r="150">
      <c r="A150" s="1" t="s">
        <v>5</v>
      </c>
      <c r="B150" s="1" t="s">
        <v>410</v>
      </c>
      <c r="C150" s="1" t="s">
        <v>411</v>
      </c>
      <c r="D150" s="2" t="str">
        <f>"G10"</f>
        <v>G10</v>
      </c>
      <c r="E150" s="1" t="s">
        <v>413</v>
      </c>
    </row>
    <row r="151">
      <c r="A151" s="1" t="s">
        <v>5</v>
      </c>
      <c r="B151" s="1" t="s">
        <v>410</v>
      </c>
      <c r="C151" s="1" t="s">
        <v>411</v>
      </c>
      <c r="D151" s="2" t="str">
        <f>"G11.0"</f>
        <v>G11.0</v>
      </c>
      <c r="E151" s="1" t="s">
        <v>415</v>
      </c>
    </row>
    <row r="152">
      <c r="A152" s="1" t="s">
        <v>5</v>
      </c>
      <c r="B152" s="1" t="s">
        <v>410</v>
      </c>
      <c r="C152" s="1" t="s">
        <v>411</v>
      </c>
      <c r="D152" s="2" t="str">
        <f>"G11.1"</f>
        <v>G11.1</v>
      </c>
      <c r="E152" s="1" t="s">
        <v>419</v>
      </c>
    </row>
    <row r="153">
      <c r="A153" s="1" t="s">
        <v>5</v>
      </c>
      <c r="B153" s="1" t="s">
        <v>410</v>
      </c>
      <c r="C153" s="1" t="s">
        <v>411</v>
      </c>
      <c r="D153" s="2" t="str">
        <f>"G11.2"</f>
        <v>G11.2</v>
      </c>
      <c r="E153" s="1" t="s">
        <v>422</v>
      </c>
    </row>
    <row r="154">
      <c r="A154" s="1" t="s">
        <v>5</v>
      </c>
      <c r="B154" s="1" t="s">
        <v>410</v>
      </c>
      <c r="C154" s="1" t="s">
        <v>411</v>
      </c>
      <c r="D154" s="2" t="str">
        <f>"G11.3"</f>
        <v>G11.3</v>
      </c>
      <c r="E154" s="1" t="s">
        <v>425</v>
      </c>
    </row>
    <row r="155">
      <c r="A155" s="1" t="s">
        <v>5</v>
      </c>
      <c r="B155" s="1" t="s">
        <v>410</v>
      </c>
      <c r="C155" s="1" t="s">
        <v>411</v>
      </c>
      <c r="D155" s="2" t="str">
        <f>"G11.4"</f>
        <v>G11.4</v>
      </c>
      <c r="E155" s="1" t="s">
        <v>427</v>
      </c>
    </row>
    <row r="156">
      <c r="A156" s="1" t="s">
        <v>5</v>
      </c>
      <c r="B156" s="1" t="s">
        <v>410</v>
      </c>
      <c r="C156" s="1" t="s">
        <v>411</v>
      </c>
      <c r="D156" s="2" t="str">
        <f>"G11.8"</f>
        <v>G11.8</v>
      </c>
      <c r="E156" s="1" t="s">
        <v>429</v>
      </c>
    </row>
    <row r="157">
      <c r="A157" s="1" t="s">
        <v>5</v>
      </c>
      <c r="B157" s="1" t="s">
        <v>410</v>
      </c>
      <c r="C157" s="1" t="s">
        <v>411</v>
      </c>
      <c r="D157" s="2" t="str">
        <f>"G11.9"</f>
        <v>G11.9</v>
      </c>
      <c r="E157" s="1" t="s">
        <v>430</v>
      </c>
    </row>
    <row r="158">
      <c r="A158" s="1" t="s">
        <v>5</v>
      </c>
      <c r="B158" s="1" t="s">
        <v>410</v>
      </c>
      <c r="C158" s="1" t="s">
        <v>411</v>
      </c>
      <c r="D158" s="2" t="str">
        <f>"G12.0"</f>
        <v>G12.0</v>
      </c>
      <c r="E158" s="1" t="s">
        <v>433</v>
      </c>
    </row>
    <row r="159">
      <c r="A159" s="1" t="s">
        <v>5</v>
      </c>
      <c r="B159" s="1" t="s">
        <v>410</v>
      </c>
      <c r="C159" s="1" t="s">
        <v>411</v>
      </c>
      <c r="D159" s="2" t="str">
        <f>"G12.1"</f>
        <v>G12.1</v>
      </c>
      <c r="E159" s="1" t="s">
        <v>435</v>
      </c>
    </row>
    <row r="160">
      <c r="A160" s="1" t="s">
        <v>5</v>
      </c>
      <c r="B160" s="1" t="s">
        <v>410</v>
      </c>
      <c r="C160" s="1" t="s">
        <v>411</v>
      </c>
      <c r="D160" s="2" t="str">
        <f>"G12.2"</f>
        <v>G12.2</v>
      </c>
      <c r="E160" s="1" t="s">
        <v>439</v>
      </c>
    </row>
    <row r="161">
      <c r="A161" s="1" t="s">
        <v>5</v>
      </c>
      <c r="B161" s="1" t="s">
        <v>410</v>
      </c>
      <c r="C161" s="1" t="s">
        <v>411</v>
      </c>
      <c r="D161" s="2" t="str">
        <f>"G12.8"</f>
        <v>G12.8</v>
      </c>
      <c r="E161" s="1" t="s">
        <v>441</v>
      </c>
    </row>
    <row r="162">
      <c r="A162" s="1" t="s">
        <v>5</v>
      </c>
      <c r="B162" s="1" t="s">
        <v>410</v>
      </c>
      <c r="C162" s="1" t="s">
        <v>411</v>
      </c>
      <c r="D162" s="2" t="str">
        <f>"G12.9"</f>
        <v>G12.9</v>
      </c>
      <c r="E162" s="1" t="s">
        <v>443</v>
      </c>
    </row>
    <row r="163">
      <c r="A163" s="1" t="s">
        <v>5</v>
      </c>
      <c r="B163" s="1" t="s">
        <v>410</v>
      </c>
      <c r="C163" s="1" t="s">
        <v>411</v>
      </c>
      <c r="D163" s="2" t="str">
        <f>"G14"</f>
        <v>G14</v>
      </c>
      <c r="E163" s="1" t="s">
        <v>445</v>
      </c>
    </row>
    <row r="164">
      <c r="A164" s="1" t="s">
        <v>5</v>
      </c>
      <c r="B164" s="1" t="s">
        <v>446</v>
      </c>
      <c r="C164" s="1" t="s">
        <v>447</v>
      </c>
      <c r="D164" s="2" t="str">
        <f>"G35"</f>
        <v>G35</v>
      </c>
      <c r="E164" s="1" t="s">
        <v>449</v>
      </c>
    </row>
    <row r="165">
      <c r="A165" s="1" t="s">
        <v>5</v>
      </c>
      <c r="B165" s="1" t="s">
        <v>446</v>
      </c>
      <c r="C165" s="1" t="s">
        <v>447</v>
      </c>
      <c r="D165" s="2" t="str">
        <f>"G36.0"</f>
        <v>G36.0</v>
      </c>
      <c r="E165" s="1" t="s">
        <v>450</v>
      </c>
    </row>
    <row r="166">
      <c r="A166" s="1" t="s">
        <v>5</v>
      </c>
      <c r="B166" s="1" t="s">
        <v>446</v>
      </c>
      <c r="C166" s="1" t="s">
        <v>447</v>
      </c>
      <c r="D166" s="2" t="str">
        <f>"G36.1"</f>
        <v>G36.1</v>
      </c>
      <c r="E166" s="1" t="s">
        <v>451</v>
      </c>
    </row>
    <row r="167">
      <c r="A167" s="1" t="s">
        <v>5</v>
      </c>
      <c r="B167" s="1" t="s">
        <v>446</v>
      </c>
      <c r="C167" s="1" t="s">
        <v>447</v>
      </c>
      <c r="D167" s="2" t="str">
        <f>"G36.8"</f>
        <v>G36.8</v>
      </c>
      <c r="E167" s="1" t="s">
        <v>453</v>
      </c>
    </row>
    <row r="168">
      <c r="A168" s="1" t="s">
        <v>5</v>
      </c>
      <c r="B168" s="1" t="s">
        <v>446</v>
      </c>
      <c r="C168" s="1" t="s">
        <v>447</v>
      </c>
      <c r="D168" s="2" t="str">
        <f>"G36.9"</f>
        <v>G36.9</v>
      </c>
      <c r="E168" s="1" t="s">
        <v>455</v>
      </c>
    </row>
    <row r="169">
      <c r="A169" s="1" t="s">
        <v>5</v>
      </c>
      <c r="B169" s="1" t="s">
        <v>446</v>
      </c>
      <c r="C169" s="1" t="s">
        <v>447</v>
      </c>
      <c r="D169" s="2" t="str">
        <f>"G37.0"</f>
        <v>G37.0</v>
      </c>
      <c r="E169" s="1" t="s">
        <v>457</v>
      </c>
    </row>
    <row r="170">
      <c r="A170" s="1" t="s">
        <v>5</v>
      </c>
      <c r="B170" s="1" t="s">
        <v>446</v>
      </c>
      <c r="C170" s="1" t="s">
        <v>447</v>
      </c>
      <c r="D170" s="2" t="str">
        <f>"G37.1"</f>
        <v>G37.1</v>
      </c>
      <c r="E170" s="1" t="s">
        <v>459</v>
      </c>
    </row>
    <row r="171">
      <c r="A171" s="1" t="s">
        <v>5</v>
      </c>
      <c r="B171" s="1" t="s">
        <v>446</v>
      </c>
      <c r="C171" s="1" t="s">
        <v>447</v>
      </c>
      <c r="D171" s="2" t="str">
        <f>"G37.2"</f>
        <v>G37.2</v>
      </c>
      <c r="E171" s="1" t="s">
        <v>461</v>
      </c>
    </row>
    <row r="172">
      <c r="A172" s="1" t="s">
        <v>5</v>
      </c>
      <c r="B172" s="1" t="s">
        <v>446</v>
      </c>
      <c r="C172" s="1" t="s">
        <v>447</v>
      </c>
      <c r="D172" s="2" t="str">
        <f>"G37.3"</f>
        <v>G37.3</v>
      </c>
      <c r="E172" s="1" t="s">
        <v>463</v>
      </c>
    </row>
    <row r="173">
      <c r="A173" s="1" t="s">
        <v>5</v>
      </c>
      <c r="B173" s="1" t="s">
        <v>446</v>
      </c>
      <c r="C173" s="1" t="s">
        <v>447</v>
      </c>
      <c r="D173" s="2" t="str">
        <f>"G37.4"</f>
        <v>G37.4</v>
      </c>
      <c r="E173" s="1" t="s">
        <v>465</v>
      </c>
    </row>
    <row r="174">
      <c r="A174" s="1" t="s">
        <v>5</v>
      </c>
      <c r="B174" s="1" t="s">
        <v>446</v>
      </c>
      <c r="C174" s="1" t="s">
        <v>447</v>
      </c>
      <c r="D174" s="2" t="str">
        <f>"G37.5"</f>
        <v>G37.5</v>
      </c>
      <c r="E174" s="1" t="s">
        <v>467</v>
      </c>
    </row>
    <row r="175">
      <c r="A175" s="1" t="s">
        <v>5</v>
      </c>
      <c r="B175" s="1" t="s">
        <v>446</v>
      </c>
      <c r="C175" s="1" t="s">
        <v>447</v>
      </c>
      <c r="D175" s="2" t="str">
        <f>"G37.8"</f>
        <v>G37.8</v>
      </c>
      <c r="E175" s="1" t="s">
        <v>468</v>
      </c>
    </row>
    <row r="176">
      <c r="A176" s="1" t="s">
        <v>5</v>
      </c>
      <c r="B176" s="1" t="s">
        <v>446</v>
      </c>
      <c r="C176" s="1" t="s">
        <v>447</v>
      </c>
      <c r="D176" s="2" t="str">
        <f>"G37.9"</f>
        <v>G37.9</v>
      </c>
      <c r="E176" s="1" t="s">
        <v>470</v>
      </c>
    </row>
    <row r="177">
      <c r="A177" s="1" t="s">
        <v>5</v>
      </c>
      <c r="B177" s="1" t="s">
        <v>446</v>
      </c>
      <c r="C177" s="1" t="s">
        <v>447</v>
      </c>
      <c r="D177" s="2" t="str">
        <f>"G61.0"</f>
        <v>G61.0</v>
      </c>
      <c r="E177" s="1" t="s">
        <v>472</v>
      </c>
    </row>
    <row r="178">
      <c r="A178" s="1" t="s">
        <v>5</v>
      </c>
      <c r="B178" s="1" t="s">
        <v>446</v>
      </c>
      <c r="C178" s="1" t="s">
        <v>447</v>
      </c>
      <c r="D178" s="2" t="str">
        <f>"G61.1"</f>
        <v>G61.1</v>
      </c>
      <c r="E178" s="1" t="s">
        <v>475</v>
      </c>
    </row>
    <row r="179">
      <c r="A179" s="1" t="s">
        <v>5</v>
      </c>
      <c r="B179" s="1" t="s">
        <v>446</v>
      </c>
      <c r="C179" s="1" t="s">
        <v>447</v>
      </c>
      <c r="D179" s="2" t="str">
        <f>"G61.8"</f>
        <v>G61.8</v>
      </c>
      <c r="E179" s="1" t="s">
        <v>478</v>
      </c>
    </row>
    <row r="180">
      <c r="A180" s="1" t="s">
        <v>5</v>
      </c>
      <c r="B180" s="1" t="s">
        <v>446</v>
      </c>
      <c r="C180" s="1" t="s">
        <v>447</v>
      </c>
      <c r="D180" s="2" t="str">
        <f>"G61.9"</f>
        <v>G61.9</v>
      </c>
      <c r="E180" s="1" t="s">
        <v>479</v>
      </c>
    </row>
    <row r="181">
      <c r="A181" s="1" t="s">
        <v>5</v>
      </c>
      <c r="B181" s="1" t="s">
        <v>481</v>
      </c>
      <c r="C181" s="1" t="s">
        <v>482</v>
      </c>
      <c r="D181" s="2" t="str">
        <f>"F95.0"</f>
        <v>F95.0</v>
      </c>
      <c r="E181" s="1" t="s">
        <v>483</v>
      </c>
    </row>
    <row r="182">
      <c r="A182" s="1" t="s">
        <v>5</v>
      </c>
      <c r="B182" s="1" t="s">
        <v>481</v>
      </c>
      <c r="C182" s="1" t="s">
        <v>482</v>
      </c>
      <c r="D182" s="2" t="str">
        <f>"F95.1"</f>
        <v>F95.1</v>
      </c>
      <c r="E182" s="1" t="s">
        <v>485</v>
      </c>
    </row>
    <row r="183">
      <c r="A183" s="1" t="s">
        <v>5</v>
      </c>
      <c r="B183" s="1" t="s">
        <v>481</v>
      </c>
      <c r="C183" s="1" t="s">
        <v>482</v>
      </c>
      <c r="D183" s="2" t="str">
        <f>"F95.2"</f>
        <v>F95.2</v>
      </c>
      <c r="E183" s="1" t="s">
        <v>487</v>
      </c>
    </row>
    <row r="184">
      <c r="A184" s="1" t="s">
        <v>5</v>
      </c>
      <c r="B184" s="1" t="s">
        <v>481</v>
      </c>
      <c r="C184" s="1" t="s">
        <v>482</v>
      </c>
      <c r="D184" s="2" t="str">
        <f>"F95.8"</f>
        <v>F95.8</v>
      </c>
      <c r="E184" s="1" t="s">
        <v>489</v>
      </c>
    </row>
    <row r="185">
      <c r="A185" s="1" t="s">
        <v>5</v>
      </c>
      <c r="B185" s="1" t="s">
        <v>481</v>
      </c>
      <c r="C185" s="1" t="s">
        <v>482</v>
      </c>
      <c r="D185" s="2" t="str">
        <f>"F95.9"</f>
        <v>F95.9</v>
      </c>
      <c r="E185" s="1" t="s">
        <v>491</v>
      </c>
    </row>
    <row r="186">
      <c r="A186" s="1" t="s">
        <v>5</v>
      </c>
      <c r="B186" s="1" t="s">
        <v>481</v>
      </c>
      <c r="C186" s="1" t="s">
        <v>482</v>
      </c>
      <c r="D186" s="2" t="str">
        <f>"G20"</f>
        <v>G20</v>
      </c>
      <c r="E186" s="1" t="s">
        <v>492</v>
      </c>
    </row>
    <row r="187">
      <c r="A187" s="1" t="s">
        <v>5</v>
      </c>
      <c r="B187" s="1" t="s">
        <v>481</v>
      </c>
      <c r="C187" s="1" t="s">
        <v>482</v>
      </c>
      <c r="D187" s="2" t="str">
        <f>"G21.0"</f>
        <v>G21.0</v>
      </c>
      <c r="E187" s="1" t="s">
        <v>496</v>
      </c>
    </row>
    <row r="188">
      <c r="A188" s="1" t="s">
        <v>5</v>
      </c>
      <c r="B188" s="1" t="s">
        <v>481</v>
      </c>
      <c r="C188" s="1" t="s">
        <v>482</v>
      </c>
      <c r="D188" s="2" t="str">
        <f>"G21.1"</f>
        <v>G21.1</v>
      </c>
      <c r="E188" s="1" t="s">
        <v>497</v>
      </c>
    </row>
    <row r="189">
      <c r="A189" s="1" t="s">
        <v>5</v>
      </c>
      <c r="B189" s="1" t="s">
        <v>481</v>
      </c>
      <c r="C189" s="1" t="s">
        <v>482</v>
      </c>
      <c r="D189" s="2" t="str">
        <f>"G21.2"</f>
        <v>G21.2</v>
      </c>
      <c r="E189" s="1" t="s">
        <v>498</v>
      </c>
    </row>
    <row r="190">
      <c r="A190" s="1" t="s">
        <v>5</v>
      </c>
      <c r="B190" s="1" t="s">
        <v>481</v>
      </c>
      <c r="C190" s="1" t="s">
        <v>482</v>
      </c>
      <c r="D190" s="2" t="str">
        <f>"G21.3"</f>
        <v>G21.3</v>
      </c>
      <c r="E190" s="1" t="s">
        <v>499</v>
      </c>
    </row>
    <row r="191">
      <c r="A191" s="1" t="s">
        <v>5</v>
      </c>
      <c r="B191" s="1" t="s">
        <v>481</v>
      </c>
      <c r="C191" s="1" t="s">
        <v>482</v>
      </c>
      <c r="D191" s="2" t="str">
        <f>"G21.4"</f>
        <v>G21.4</v>
      </c>
      <c r="E191" s="1" t="s">
        <v>501</v>
      </c>
    </row>
    <row r="192">
      <c r="A192" s="1" t="s">
        <v>5</v>
      </c>
      <c r="B192" s="1" t="s">
        <v>481</v>
      </c>
      <c r="C192" s="1" t="s">
        <v>482</v>
      </c>
      <c r="D192" s="2" t="str">
        <f>"G21.8"</f>
        <v>G21.8</v>
      </c>
      <c r="E192" s="1" t="s">
        <v>502</v>
      </c>
    </row>
    <row r="193">
      <c r="A193" s="1" t="s">
        <v>5</v>
      </c>
      <c r="B193" s="1" t="s">
        <v>481</v>
      </c>
      <c r="C193" s="1" t="s">
        <v>482</v>
      </c>
      <c r="D193" s="2" t="str">
        <f>"G21.9"</f>
        <v>G21.9</v>
      </c>
      <c r="E193" s="1" t="s">
        <v>504</v>
      </c>
    </row>
    <row r="194">
      <c r="A194" s="1" t="s">
        <v>5</v>
      </c>
      <c r="B194" s="1" t="s">
        <v>481</v>
      </c>
      <c r="C194" s="1" t="s">
        <v>482</v>
      </c>
      <c r="D194" s="2" t="str">
        <f>"G23.0"</f>
        <v>G23.0</v>
      </c>
      <c r="E194" s="1" t="s">
        <v>506</v>
      </c>
    </row>
    <row r="195">
      <c r="A195" s="1" t="s">
        <v>5</v>
      </c>
      <c r="B195" s="1" t="s">
        <v>481</v>
      </c>
      <c r="C195" s="1" t="s">
        <v>482</v>
      </c>
      <c r="D195" s="2" t="str">
        <f>"G23.1"</f>
        <v>G23.1</v>
      </c>
      <c r="E195" s="1" t="s">
        <v>507</v>
      </c>
    </row>
    <row r="196">
      <c r="A196" s="1" t="s">
        <v>5</v>
      </c>
      <c r="B196" s="1" t="s">
        <v>481</v>
      </c>
      <c r="C196" s="1" t="s">
        <v>482</v>
      </c>
      <c r="D196" s="2" t="str">
        <f>"G23.2"</f>
        <v>G23.2</v>
      </c>
      <c r="E196" s="1" t="s">
        <v>509</v>
      </c>
    </row>
    <row r="197">
      <c r="A197" s="1" t="s">
        <v>5</v>
      </c>
      <c r="B197" s="1" t="s">
        <v>481</v>
      </c>
      <c r="C197" s="1" t="s">
        <v>482</v>
      </c>
      <c r="D197" s="2" t="str">
        <f>"G23.8"</f>
        <v>G23.8</v>
      </c>
      <c r="E197" s="1" t="s">
        <v>511</v>
      </c>
    </row>
    <row r="198">
      <c r="A198" s="1" t="s">
        <v>5</v>
      </c>
      <c r="B198" s="1" t="s">
        <v>481</v>
      </c>
      <c r="C198" s="1" t="s">
        <v>482</v>
      </c>
      <c r="D198" s="2" t="str">
        <f>"G23.9"</f>
        <v>G23.9</v>
      </c>
      <c r="E198" s="1" t="s">
        <v>512</v>
      </c>
    </row>
    <row r="199">
      <c r="A199" s="1" t="s">
        <v>5</v>
      </c>
      <c r="B199" s="1" t="s">
        <v>481</v>
      </c>
      <c r="C199" s="1" t="s">
        <v>482</v>
      </c>
      <c r="D199" s="2" t="str">
        <f>"G24.0"</f>
        <v>G24.0</v>
      </c>
      <c r="E199" s="1" t="s">
        <v>514</v>
      </c>
    </row>
    <row r="200">
      <c r="A200" s="1" t="s">
        <v>5</v>
      </c>
      <c r="B200" s="1" t="s">
        <v>481</v>
      </c>
      <c r="C200" s="1" t="s">
        <v>482</v>
      </c>
      <c r="D200" s="2" t="str">
        <f>"G24.1"</f>
        <v>G24.1</v>
      </c>
      <c r="E200" s="1" t="s">
        <v>517</v>
      </c>
    </row>
    <row r="201">
      <c r="A201" s="1" t="s">
        <v>5</v>
      </c>
      <c r="B201" s="1" t="s">
        <v>481</v>
      </c>
      <c r="C201" s="1" t="s">
        <v>482</v>
      </c>
      <c r="D201" s="2" t="str">
        <f>"G24.2"</f>
        <v>G24.2</v>
      </c>
      <c r="E201" s="1" t="s">
        <v>519</v>
      </c>
    </row>
    <row r="202">
      <c r="A202" s="1" t="s">
        <v>5</v>
      </c>
      <c r="B202" s="1" t="s">
        <v>481</v>
      </c>
      <c r="C202" s="1" t="s">
        <v>482</v>
      </c>
      <c r="D202" s="2" t="str">
        <f>"G24.3"</f>
        <v>G24.3</v>
      </c>
      <c r="E202" s="1" t="s">
        <v>520</v>
      </c>
    </row>
    <row r="203">
      <c r="A203" s="1" t="s">
        <v>5</v>
      </c>
      <c r="B203" s="1" t="s">
        <v>481</v>
      </c>
      <c r="C203" s="1" t="s">
        <v>482</v>
      </c>
      <c r="D203" s="2" t="str">
        <f>"G24.4"</f>
        <v>G24.4</v>
      </c>
      <c r="E203" s="1" t="s">
        <v>521</v>
      </c>
    </row>
    <row r="204">
      <c r="A204" s="1" t="s">
        <v>5</v>
      </c>
      <c r="B204" s="1" t="s">
        <v>481</v>
      </c>
      <c r="C204" s="1" t="s">
        <v>482</v>
      </c>
      <c r="D204" s="2" t="str">
        <f>"G24.8"</f>
        <v>G24.8</v>
      </c>
      <c r="E204" s="1" t="s">
        <v>522</v>
      </c>
    </row>
    <row r="205">
      <c r="A205" s="1" t="s">
        <v>5</v>
      </c>
      <c r="B205" s="1" t="s">
        <v>481</v>
      </c>
      <c r="C205" s="1" t="s">
        <v>482</v>
      </c>
      <c r="D205" s="2" t="str">
        <f>"G24.9"</f>
        <v>G24.9</v>
      </c>
      <c r="E205" s="1" t="s">
        <v>523</v>
      </c>
    </row>
    <row r="206">
      <c r="A206" s="1" t="s">
        <v>5</v>
      </c>
      <c r="B206" s="1" t="s">
        <v>481</v>
      </c>
      <c r="C206" s="1" t="s">
        <v>482</v>
      </c>
      <c r="D206" s="2" t="str">
        <f>"G25.0"</f>
        <v>G25.0</v>
      </c>
      <c r="E206" s="1" t="s">
        <v>527</v>
      </c>
    </row>
    <row r="207">
      <c r="A207" s="1" t="s">
        <v>5</v>
      </c>
      <c r="B207" s="1" t="s">
        <v>481</v>
      </c>
      <c r="C207" s="1" t="s">
        <v>482</v>
      </c>
      <c r="D207" s="2" t="str">
        <f>"G25.1"</f>
        <v>G25.1</v>
      </c>
      <c r="E207" s="1" t="s">
        <v>530</v>
      </c>
    </row>
    <row r="208">
      <c r="A208" s="1" t="s">
        <v>5</v>
      </c>
      <c r="B208" s="1" t="s">
        <v>481</v>
      </c>
      <c r="C208" s="1" t="s">
        <v>482</v>
      </c>
      <c r="D208" s="2" t="str">
        <f>"G25.2"</f>
        <v>G25.2</v>
      </c>
      <c r="E208" s="1" t="s">
        <v>532</v>
      </c>
    </row>
    <row r="209">
      <c r="A209" s="1" t="s">
        <v>5</v>
      </c>
      <c r="B209" s="1" t="s">
        <v>481</v>
      </c>
      <c r="C209" s="1" t="s">
        <v>482</v>
      </c>
      <c r="D209" s="2" t="str">
        <f>"G25.3"</f>
        <v>G25.3</v>
      </c>
      <c r="E209" s="1" t="s">
        <v>533</v>
      </c>
    </row>
    <row r="210">
      <c r="A210" s="1" t="s">
        <v>5</v>
      </c>
      <c r="B210" s="1" t="s">
        <v>481</v>
      </c>
      <c r="C210" s="1" t="s">
        <v>482</v>
      </c>
      <c r="D210" s="2" t="str">
        <f>"G25.4"</f>
        <v>G25.4</v>
      </c>
      <c r="E210" s="1" t="s">
        <v>535</v>
      </c>
    </row>
    <row r="211">
      <c r="A211" s="1" t="s">
        <v>5</v>
      </c>
      <c r="B211" s="1" t="s">
        <v>481</v>
      </c>
      <c r="C211" s="1" t="s">
        <v>482</v>
      </c>
      <c r="D211" s="2" t="str">
        <f>"G25.5"</f>
        <v>G25.5</v>
      </c>
      <c r="E211" s="1" t="s">
        <v>537</v>
      </c>
    </row>
    <row r="212">
      <c r="A212" s="1" t="s">
        <v>5</v>
      </c>
      <c r="B212" s="1" t="s">
        <v>481</v>
      </c>
      <c r="C212" s="1" t="s">
        <v>482</v>
      </c>
      <c r="D212" s="2" t="str">
        <f>"G25.6"</f>
        <v>G25.6</v>
      </c>
      <c r="E212" s="1" t="s">
        <v>539</v>
      </c>
    </row>
    <row r="213">
      <c r="A213" s="1" t="s">
        <v>5</v>
      </c>
      <c r="B213" s="1" t="s">
        <v>481</v>
      </c>
      <c r="C213" s="1" t="s">
        <v>482</v>
      </c>
      <c r="D213" s="2" t="str">
        <f>"G25.8"</f>
        <v>G25.8</v>
      </c>
      <c r="E213" s="1" t="s">
        <v>541</v>
      </c>
    </row>
    <row r="214">
      <c r="A214" s="1" t="s">
        <v>5</v>
      </c>
      <c r="B214" s="1" t="s">
        <v>481</v>
      </c>
      <c r="C214" s="1" t="s">
        <v>482</v>
      </c>
      <c r="D214" s="2" t="str">
        <f>"G25.9"</f>
        <v>G25.9</v>
      </c>
      <c r="E214" s="1" t="s">
        <v>543</v>
      </c>
    </row>
    <row r="215">
      <c r="A215" s="1" t="s">
        <v>5</v>
      </c>
      <c r="B215" s="1" t="s">
        <v>481</v>
      </c>
      <c r="C215" s="1" t="s">
        <v>482</v>
      </c>
      <c r="D215" s="2" t="str">
        <f>"R25.0"</f>
        <v>R25.0</v>
      </c>
      <c r="E215" s="1" t="s">
        <v>544</v>
      </c>
    </row>
    <row r="216">
      <c r="A216" s="1" t="s">
        <v>5</v>
      </c>
      <c r="B216" s="1" t="s">
        <v>481</v>
      </c>
      <c r="C216" s="1" t="s">
        <v>482</v>
      </c>
      <c r="D216" s="2" t="str">
        <f>"R25.1"</f>
        <v>R25.1</v>
      </c>
      <c r="E216" s="1" t="s">
        <v>545</v>
      </c>
    </row>
    <row r="217">
      <c r="A217" s="1" t="s">
        <v>5</v>
      </c>
      <c r="B217" s="1" t="s">
        <v>481</v>
      </c>
      <c r="C217" s="1" t="s">
        <v>482</v>
      </c>
      <c r="D217" s="2" t="str">
        <f>"R25.8"</f>
        <v>R25.8</v>
      </c>
      <c r="E217" s="1" t="s">
        <v>546</v>
      </c>
    </row>
    <row r="218">
      <c r="A218" s="1" t="s">
        <v>5</v>
      </c>
      <c r="B218" s="1" t="s">
        <v>481</v>
      </c>
      <c r="C218" s="1" t="s">
        <v>482</v>
      </c>
      <c r="D218" s="2" t="str">
        <f>"R26.0"</f>
        <v>R26.0</v>
      </c>
      <c r="E218" s="1" t="s">
        <v>548</v>
      </c>
    </row>
    <row r="219">
      <c r="A219" s="1" t="s">
        <v>5</v>
      </c>
      <c r="B219" s="1" t="s">
        <v>481</v>
      </c>
      <c r="C219" s="1" t="s">
        <v>482</v>
      </c>
      <c r="D219" s="2" t="str">
        <f>"R26.1"</f>
        <v>R26.1</v>
      </c>
      <c r="E219" s="1" t="s">
        <v>551</v>
      </c>
    </row>
    <row r="220">
      <c r="A220" s="1" t="s">
        <v>5</v>
      </c>
      <c r="B220" s="1" t="s">
        <v>481</v>
      </c>
      <c r="C220" s="1" t="s">
        <v>482</v>
      </c>
      <c r="D220" s="2" t="str">
        <f>"R26.3"</f>
        <v>R26.3</v>
      </c>
      <c r="E220" s="1" t="s">
        <v>552</v>
      </c>
    </row>
    <row r="221">
      <c r="A221" s="1" t="s">
        <v>5</v>
      </c>
      <c r="B221" s="1" t="s">
        <v>481</v>
      </c>
      <c r="C221" s="1" t="s">
        <v>482</v>
      </c>
      <c r="D221" s="2" t="str">
        <f>"R26.8"</f>
        <v>R26.8</v>
      </c>
      <c r="E221" s="1" t="s">
        <v>554</v>
      </c>
    </row>
    <row r="222">
      <c r="A222" s="1" t="s">
        <v>5</v>
      </c>
      <c r="B222" s="1" t="s">
        <v>481</v>
      </c>
      <c r="C222" s="1" t="s">
        <v>482</v>
      </c>
      <c r="D222" s="2" t="str">
        <f>"R27.0"</f>
        <v>R27.0</v>
      </c>
      <c r="E222" s="1" t="s">
        <v>556</v>
      </c>
    </row>
    <row r="223">
      <c r="A223" s="1" t="s">
        <v>5</v>
      </c>
      <c r="B223" s="1" t="s">
        <v>481</v>
      </c>
      <c r="C223" s="1" t="s">
        <v>482</v>
      </c>
      <c r="D223" s="2" t="str">
        <f>"R27.8"</f>
        <v>R27.8</v>
      </c>
      <c r="E223" s="1" t="s">
        <v>557</v>
      </c>
    </row>
    <row r="224">
      <c r="A224" s="1" t="s">
        <v>5</v>
      </c>
      <c r="B224" s="1" t="s">
        <v>481</v>
      </c>
      <c r="C224" s="1" t="s">
        <v>482</v>
      </c>
      <c r="D224" s="2" t="str">
        <f>"R29.3"</f>
        <v>R29.3</v>
      </c>
      <c r="E224" s="1" t="s">
        <v>559</v>
      </c>
    </row>
    <row r="225">
      <c r="A225" s="1" t="s">
        <v>5</v>
      </c>
      <c r="B225" s="1" t="s">
        <v>560</v>
      </c>
      <c r="C225" s="1" t="s">
        <v>561</v>
      </c>
      <c r="D225" s="2" t="str">
        <f>"F06.7"</f>
        <v>F06.7</v>
      </c>
      <c r="E225" s="1" t="s">
        <v>562</v>
      </c>
    </row>
    <row r="226">
      <c r="A226" s="1" t="s">
        <v>5</v>
      </c>
      <c r="B226" s="1" t="s">
        <v>560</v>
      </c>
      <c r="C226" s="1" t="s">
        <v>561</v>
      </c>
      <c r="D226" s="2" t="str">
        <f>"G30.0"</f>
        <v>G30.0</v>
      </c>
      <c r="E226" s="1" t="s">
        <v>567</v>
      </c>
    </row>
    <row r="227">
      <c r="A227" s="1" t="s">
        <v>5</v>
      </c>
      <c r="B227" s="1" t="s">
        <v>560</v>
      </c>
      <c r="C227" s="1" t="s">
        <v>561</v>
      </c>
      <c r="D227" s="2" t="str">
        <f>"G30.1"</f>
        <v>G30.1</v>
      </c>
      <c r="E227" s="1" t="s">
        <v>569</v>
      </c>
    </row>
    <row r="228">
      <c r="A228" s="1" t="s">
        <v>5</v>
      </c>
      <c r="B228" s="1" t="s">
        <v>560</v>
      </c>
      <c r="C228" s="1" t="s">
        <v>561</v>
      </c>
      <c r="D228" s="2" t="str">
        <f>"G30.8"</f>
        <v>G30.8</v>
      </c>
      <c r="E228" s="1" t="s">
        <v>571</v>
      </c>
    </row>
    <row r="229">
      <c r="A229" s="1" t="s">
        <v>5</v>
      </c>
      <c r="B229" s="1" t="s">
        <v>560</v>
      </c>
      <c r="C229" s="1" t="s">
        <v>561</v>
      </c>
      <c r="D229" s="2" t="str">
        <f>"G30.9"</f>
        <v>G30.9</v>
      </c>
      <c r="E229" s="1" t="s">
        <v>573</v>
      </c>
    </row>
    <row r="230">
      <c r="A230" s="1" t="s">
        <v>5</v>
      </c>
      <c r="B230" s="1" t="s">
        <v>560</v>
      </c>
      <c r="C230" s="1" t="s">
        <v>561</v>
      </c>
      <c r="D230" s="2" t="str">
        <f>"G31.0"</f>
        <v>G31.0</v>
      </c>
      <c r="E230" s="1" t="s">
        <v>575</v>
      </c>
    </row>
    <row r="231">
      <c r="A231" s="1" t="s">
        <v>5</v>
      </c>
      <c r="B231" s="1" t="s">
        <v>560</v>
      </c>
      <c r="C231" s="1" t="s">
        <v>561</v>
      </c>
      <c r="D231" s="2" t="str">
        <f>"G31.1"</f>
        <v>G31.1</v>
      </c>
      <c r="E231" s="1" t="s">
        <v>576</v>
      </c>
    </row>
    <row r="232">
      <c r="A232" s="1" t="s">
        <v>5</v>
      </c>
      <c r="B232" s="1" t="s">
        <v>560</v>
      </c>
      <c r="C232" s="1" t="s">
        <v>561</v>
      </c>
      <c r="D232" s="2" t="str">
        <f>"G31.2"</f>
        <v>G31.2</v>
      </c>
      <c r="E232" s="1" t="s">
        <v>579</v>
      </c>
    </row>
    <row r="233">
      <c r="A233" s="1" t="s">
        <v>5</v>
      </c>
      <c r="B233" s="1" t="s">
        <v>560</v>
      </c>
      <c r="C233" s="1" t="s">
        <v>561</v>
      </c>
      <c r="D233" s="2" t="str">
        <f>"G31.8"</f>
        <v>G31.8</v>
      </c>
      <c r="E233" s="1" t="s">
        <v>581</v>
      </c>
    </row>
    <row r="234">
      <c r="A234" s="1" t="s">
        <v>5</v>
      </c>
      <c r="B234" s="1" t="s">
        <v>560</v>
      </c>
      <c r="C234" s="1" t="s">
        <v>561</v>
      </c>
      <c r="D234" s="2" t="str">
        <f>"G31.9"</f>
        <v>G31.9</v>
      </c>
      <c r="E234" s="1" t="s">
        <v>583</v>
      </c>
    </row>
    <row r="235">
      <c r="A235" s="1" t="s">
        <v>5</v>
      </c>
      <c r="B235" s="1" t="s">
        <v>560</v>
      </c>
      <c r="C235" s="1" t="s">
        <v>561</v>
      </c>
      <c r="D235" s="2" t="str">
        <f>"G91.2"</f>
        <v>G91.2</v>
      </c>
      <c r="E235" s="1" t="s">
        <v>585</v>
      </c>
    </row>
    <row r="236">
      <c r="A236" s="1" t="s">
        <v>5</v>
      </c>
      <c r="B236" s="1" t="s">
        <v>560</v>
      </c>
      <c r="C236" s="1" t="s">
        <v>561</v>
      </c>
      <c r="D236" s="2" t="str">
        <f>"R47.0"</f>
        <v>R47.0</v>
      </c>
      <c r="E236" s="1" t="s">
        <v>586</v>
      </c>
    </row>
    <row r="237">
      <c r="A237" s="1" t="s">
        <v>5</v>
      </c>
      <c r="B237" s="1" t="s">
        <v>560</v>
      </c>
      <c r="C237" s="1" t="s">
        <v>561</v>
      </c>
      <c r="D237" s="2" t="str">
        <f>"R47.8"</f>
        <v>R47.8</v>
      </c>
      <c r="E237" s="1" t="s">
        <v>588</v>
      </c>
    </row>
    <row r="238">
      <c r="A238" s="1" t="s">
        <v>5</v>
      </c>
      <c r="B238" s="1" t="s">
        <v>589</v>
      </c>
      <c r="C238" s="1" t="s">
        <v>590</v>
      </c>
      <c r="D238" s="2" t="str">
        <f>"G40.0"</f>
        <v>G40.0</v>
      </c>
      <c r="E238" s="1" t="s">
        <v>592</v>
      </c>
    </row>
    <row r="239">
      <c r="A239" s="1" t="s">
        <v>5</v>
      </c>
      <c r="B239" s="1" t="s">
        <v>589</v>
      </c>
      <c r="C239" s="1" t="s">
        <v>590</v>
      </c>
      <c r="D239" s="2" t="str">
        <f>"G40.1"</f>
        <v>G40.1</v>
      </c>
      <c r="E239" s="1" t="s">
        <v>594</v>
      </c>
    </row>
    <row r="240">
      <c r="A240" s="1" t="s">
        <v>5</v>
      </c>
      <c r="B240" s="1" t="s">
        <v>589</v>
      </c>
      <c r="C240" s="1" t="s">
        <v>590</v>
      </c>
      <c r="D240" s="2" t="str">
        <f>"G40.2"</f>
        <v>G40.2</v>
      </c>
      <c r="E240" s="1" t="s">
        <v>596</v>
      </c>
    </row>
    <row r="241">
      <c r="A241" s="1" t="s">
        <v>5</v>
      </c>
      <c r="B241" s="1" t="s">
        <v>589</v>
      </c>
      <c r="C241" s="1" t="s">
        <v>590</v>
      </c>
      <c r="D241" s="2" t="str">
        <f>"G40.3"</f>
        <v>G40.3</v>
      </c>
      <c r="E241" s="1" t="s">
        <v>599</v>
      </c>
    </row>
    <row r="242">
      <c r="A242" s="1" t="s">
        <v>5</v>
      </c>
      <c r="B242" s="1" t="s">
        <v>589</v>
      </c>
      <c r="C242" s="1" t="s">
        <v>590</v>
      </c>
      <c r="D242" s="2" t="str">
        <f>"G40.4"</f>
        <v>G40.4</v>
      </c>
      <c r="E242" s="1" t="s">
        <v>601</v>
      </c>
    </row>
    <row r="243">
      <c r="A243" s="1" t="s">
        <v>5</v>
      </c>
      <c r="B243" s="1" t="s">
        <v>589</v>
      </c>
      <c r="C243" s="1" t="s">
        <v>590</v>
      </c>
      <c r="D243" s="2" t="str">
        <f>"G40.5"</f>
        <v>G40.5</v>
      </c>
      <c r="E243" s="1" t="s">
        <v>603</v>
      </c>
    </row>
    <row r="244">
      <c r="A244" s="1" t="s">
        <v>5</v>
      </c>
      <c r="B244" s="1" t="s">
        <v>589</v>
      </c>
      <c r="C244" s="1" t="s">
        <v>590</v>
      </c>
      <c r="D244" s="2" t="str">
        <f>"G40.6"</f>
        <v>G40.6</v>
      </c>
      <c r="E244" s="1" t="s">
        <v>605</v>
      </c>
    </row>
    <row r="245">
      <c r="A245" s="1" t="s">
        <v>5</v>
      </c>
      <c r="B245" s="1" t="s">
        <v>589</v>
      </c>
      <c r="C245" s="1" t="s">
        <v>590</v>
      </c>
      <c r="D245" s="2" t="str">
        <f>"G40.7"</f>
        <v>G40.7</v>
      </c>
      <c r="E245" s="1" t="s">
        <v>607</v>
      </c>
    </row>
    <row r="246">
      <c r="A246" s="1" t="s">
        <v>5</v>
      </c>
      <c r="B246" s="1" t="s">
        <v>589</v>
      </c>
      <c r="C246" s="1" t="s">
        <v>590</v>
      </c>
      <c r="D246" s="2" t="str">
        <f>"G40.8"</f>
        <v>G40.8</v>
      </c>
      <c r="E246" s="1" t="s">
        <v>608</v>
      </c>
    </row>
    <row r="247">
      <c r="A247" s="1" t="s">
        <v>5</v>
      </c>
      <c r="B247" s="1" t="s">
        <v>589</v>
      </c>
      <c r="C247" s="1" t="s">
        <v>590</v>
      </c>
      <c r="D247" s="2" t="str">
        <f>"G40.9"</f>
        <v>G40.9</v>
      </c>
      <c r="E247" s="1" t="s">
        <v>611</v>
      </c>
    </row>
    <row r="248">
      <c r="A248" s="1" t="s">
        <v>5</v>
      </c>
      <c r="B248" s="1" t="s">
        <v>589</v>
      </c>
      <c r="C248" s="1" t="s">
        <v>590</v>
      </c>
      <c r="D248" s="2" t="str">
        <f>"G41.0"</f>
        <v>G41.0</v>
      </c>
      <c r="E248" s="1" t="s">
        <v>613</v>
      </c>
    </row>
    <row r="249">
      <c r="A249" s="1" t="s">
        <v>5</v>
      </c>
      <c r="B249" s="1" t="s">
        <v>589</v>
      </c>
      <c r="C249" s="1" t="s">
        <v>590</v>
      </c>
      <c r="D249" s="2" t="str">
        <f>"G41.1"</f>
        <v>G41.1</v>
      </c>
      <c r="E249" s="1" t="s">
        <v>615</v>
      </c>
    </row>
    <row r="250">
      <c r="A250" s="1" t="s">
        <v>5</v>
      </c>
      <c r="B250" s="1" t="s">
        <v>589</v>
      </c>
      <c r="C250" s="1" t="s">
        <v>590</v>
      </c>
      <c r="D250" s="2" t="str">
        <f>"G41.2"</f>
        <v>G41.2</v>
      </c>
      <c r="E250" s="1" t="s">
        <v>617</v>
      </c>
    </row>
    <row r="251">
      <c r="A251" s="1" t="s">
        <v>5</v>
      </c>
      <c r="B251" s="1" t="s">
        <v>589</v>
      </c>
      <c r="C251" s="1" t="s">
        <v>590</v>
      </c>
      <c r="D251" s="2" t="str">
        <f>"G41.8"</f>
        <v>G41.8</v>
      </c>
      <c r="E251" s="1" t="s">
        <v>619</v>
      </c>
    </row>
    <row r="252">
      <c r="A252" s="1" t="s">
        <v>5</v>
      </c>
      <c r="B252" s="1" t="s">
        <v>589</v>
      </c>
      <c r="C252" s="1" t="s">
        <v>590</v>
      </c>
      <c r="D252" s="2" t="str">
        <f>"G41.9"</f>
        <v>G41.9</v>
      </c>
      <c r="E252" s="1" t="s">
        <v>621</v>
      </c>
    </row>
    <row r="253">
      <c r="A253" s="1" t="s">
        <v>5</v>
      </c>
      <c r="B253" s="1" t="s">
        <v>589</v>
      </c>
      <c r="C253" s="1" t="s">
        <v>590</v>
      </c>
      <c r="D253" s="2" t="str">
        <f>"R56.0"</f>
        <v>R56.0</v>
      </c>
      <c r="E253" s="1" t="s">
        <v>623</v>
      </c>
    </row>
    <row r="254">
      <c r="A254" s="1" t="s">
        <v>5</v>
      </c>
      <c r="B254" s="1" t="s">
        <v>589</v>
      </c>
      <c r="C254" s="1" t="s">
        <v>590</v>
      </c>
      <c r="D254" s="2" t="str">
        <f>"R56.8"</f>
        <v>R56.8</v>
      </c>
      <c r="E254" s="1" t="s">
        <v>625</v>
      </c>
    </row>
    <row r="255">
      <c r="A255" s="1" t="s">
        <v>5</v>
      </c>
      <c r="B255" s="1" t="s">
        <v>627</v>
      </c>
      <c r="C255" s="1" t="s">
        <v>628</v>
      </c>
      <c r="D255" s="2" t="str">
        <f>"G50.8"</f>
        <v>G50.8</v>
      </c>
      <c r="E255" s="1" t="s">
        <v>629</v>
      </c>
    </row>
    <row r="256">
      <c r="A256" s="1" t="s">
        <v>5</v>
      </c>
      <c r="B256" s="1" t="s">
        <v>627</v>
      </c>
      <c r="C256" s="1" t="s">
        <v>628</v>
      </c>
      <c r="D256" s="2" t="str">
        <f>"G50.9"</f>
        <v>G50.9</v>
      </c>
      <c r="E256" s="1" t="s">
        <v>632</v>
      </c>
    </row>
    <row r="257">
      <c r="A257" s="1" t="s">
        <v>5</v>
      </c>
      <c r="B257" s="1" t="s">
        <v>627</v>
      </c>
      <c r="C257" s="1" t="s">
        <v>628</v>
      </c>
      <c r="D257" s="2" t="str">
        <f>"G51.0"</f>
        <v>G51.0</v>
      </c>
      <c r="E257" s="1" t="s">
        <v>634</v>
      </c>
    </row>
    <row r="258">
      <c r="A258" s="1" t="s">
        <v>5</v>
      </c>
      <c r="B258" s="1" t="s">
        <v>627</v>
      </c>
      <c r="C258" s="1" t="s">
        <v>628</v>
      </c>
      <c r="D258" s="2" t="str">
        <f>"G51.1"</f>
        <v>G51.1</v>
      </c>
      <c r="E258" s="1" t="s">
        <v>636</v>
      </c>
    </row>
    <row r="259">
      <c r="A259" s="1" t="s">
        <v>5</v>
      </c>
      <c r="B259" s="1" t="s">
        <v>627</v>
      </c>
      <c r="C259" s="1" t="s">
        <v>628</v>
      </c>
      <c r="D259" s="2" t="str">
        <f>"G51.2"</f>
        <v>G51.2</v>
      </c>
      <c r="E259" s="1" t="s">
        <v>638</v>
      </c>
    </row>
    <row r="260">
      <c r="A260" s="1" t="s">
        <v>5</v>
      </c>
      <c r="B260" s="1" t="s">
        <v>627</v>
      </c>
      <c r="C260" s="1" t="s">
        <v>628</v>
      </c>
      <c r="D260" s="2" t="str">
        <f>"G51.3"</f>
        <v>G51.3</v>
      </c>
      <c r="E260" s="1" t="s">
        <v>639</v>
      </c>
    </row>
    <row r="261">
      <c r="A261" s="1" t="s">
        <v>5</v>
      </c>
      <c r="B261" s="1" t="s">
        <v>627</v>
      </c>
      <c r="C261" s="1" t="s">
        <v>628</v>
      </c>
      <c r="D261" s="2" t="str">
        <f>"G51.4"</f>
        <v>G51.4</v>
      </c>
      <c r="E261" s="1" t="s">
        <v>643</v>
      </c>
    </row>
    <row r="262">
      <c r="A262" s="1" t="s">
        <v>5</v>
      </c>
      <c r="B262" s="1" t="s">
        <v>627</v>
      </c>
      <c r="C262" s="1" t="s">
        <v>628</v>
      </c>
      <c r="D262" s="2" t="str">
        <f>"G51.8"</f>
        <v>G51.8</v>
      </c>
      <c r="E262" s="1" t="s">
        <v>644</v>
      </c>
    </row>
    <row r="263">
      <c r="A263" s="1" t="s">
        <v>5</v>
      </c>
      <c r="B263" s="1" t="s">
        <v>627</v>
      </c>
      <c r="C263" s="1" t="s">
        <v>628</v>
      </c>
      <c r="D263" s="2" t="str">
        <f>"G51.9"</f>
        <v>G51.9</v>
      </c>
      <c r="E263" s="1" t="s">
        <v>646</v>
      </c>
    </row>
    <row r="264">
      <c r="A264" s="1" t="s">
        <v>5</v>
      </c>
      <c r="B264" s="1" t="s">
        <v>627</v>
      </c>
      <c r="C264" s="1" t="s">
        <v>628</v>
      </c>
      <c r="D264" s="2" t="str">
        <f>"G52.0"</f>
        <v>G52.0</v>
      </c>
      <c r="E264" s="1" t="s">
        <v>647</v>
      </c>
    </row>
    <row r="265">
      <c r="A265" s="1" t="s">
        <v>5</v>
      </c>
      <c r="B265" s="1" t="s">
        <v>627</v>
      </c>
      <c r="C265" s="1" t="s">
        <v>628</v>
      </c>
      <c r="D265" s="2" t="str">
        <f>"G52.1"</f>
        <v>G52.1</v>
      </c>
      <c r="E265" s="1" t="s">
        <v>649</v>
      </c>
    </row>
    <row r="266">
      <c r="A266" s="1" t="s">
        <v>5</v>
      </c>
      <c r="B266" s="1" t="s">
        <v>627</v>
      </c>
      <c r="C266" s="1" t="s">
        <v>628</v>
      </c>
      <c r="D266" s="2" t="str">
        <f>"G52.2"</f>
        <v>G52.2</v>
      </c>
      <c r="E266" s="1" t="s">
        <v>650</v>
      </c>
    </row>
    <row r="267">
      <c r="A267" s="1" t="s">
        <v>5</v>
      </c>
      <c r="B267" s="1" t="s">
        <v>627</v>
      </c>
      <c r="C267" s="1" t="s">
        <v>628</v>
      </c>
      <c r="D267" s="2" t="str">
        <f>"G52.3"</f>
        <v>G52.3</v>
      </c>
      <c r="E267" s="1" t="s">
        <v>652</v>
      </c>
    </row>
    <row r="268">
      <c r="A268" s="1" t="s">
        <v>5</v>
      </c>
      <c r="B268" s="1" t="s">
        <v>627</v>
      </c>
      <c r="C268" s="1" t="s">
        <v>628</v>
      </c>
      <c r="D268" s="2" t="str">
        <f>"G52.7"</f>
        <v>G52.7</v>
      </c>
      <c r="E268" s="1" t="s">
        <v>653</v>
      </c>
    </row>
    <row r="269">
      <c r="A269" s="1" t="s">
        <v>5</v>
      </c>
      <c r="B269" s="1" t="s">
        <v>627</v>
      </c>
      <c r="C269" s="1" t="s">
        <v>628</v>
      </c>
      <c r="D269" s="2" t="str">
        <f>"G52.8"</f>
        <v>G52.8</v>
      </c>
      <c r="E269" s="1" t="s">
        <v>655</v>
      </c>
    </row>
    <row r="270">
      <c r="A270" s="1" t="s">
        <v>5</v>
      </c>
      <c r="B270" s="1" t="s">
        <v>627</v>
      </c>
      <c r="C270" s="1" t="s">
        <v>628</v>
      </c>
      <c r="D270" s="2" t="str">
        <f>"G52.9"</f>
        <v>G52.9</v>
      </c>
      <c r="E270" s="1" t="s">
        <v>656</v>
      </c>
    </row>
    <row r="271">
      <c r="A271" s="1" t="s">
        <v>5</v>
      </c>
      <c r="B271" s="1" t="s">
        <v>627</v>
      </c>
      <c r="C271" s="1" t="s">
        <v>628</v>
      </c>
      <c r="D271" s="2" t="str">
        <f>"G54.0"</f>
        <v>G54.0</v>
      </c>
      <c r="E271" s="1" t="s">
        <v>657</v>
      </c>
    </row>
    <row r="272">
      <c r="A272" s="1" t="s">
        <v>5</v>
      </c>
      <c r="B272" s="1" t="s">
        <v>627</v>
      </c>
      <c r="C272" s="1" t="s">
        <v>628</v>
      </c>
      <c r="D272" s="2" t="str">
        <f>"G54.1"</f>
        <v>G54.1</v>
      </c>
      <c r="E272" s="1" t="s">
        <v>658</v>
      </c>
    </row>
    <row r="273">
      <c r="A273" s="1" t="s">
        <v>5</v>
      </c>
      <c r="B273" s="1" t="s">
        <v>627</v>
      </c>
      <c r="C273" s="1" t="s">
        <v>628</v>
      </c>
      <c r="D273" s="2" t="str">
        <f>"G54.2"</f>
        <v>G54.2</v>
      </c>
      <c r="E273" s="1" t="s">
        <v>660</v>
      </c>
    </row>
    <row r="274">
      <c r="A274" s="1" t="s">
        <v>5</v>
      </c>
      <c r="B274" s="1" t="s">
        <v>627</v>
      </c>
      <c r="C274" s="1" t="s">
        <v>628</v>
      </c>
      <c r="D274" s="2" t="str">
        <f>"G54.3"</f>
        <v>G54.3</v>
      </c>
      <c r="E274" s="1" t="s">
        <v>662</v>
      </c>
    </row>
    <row r="275">
      <c r="A275" s="1" t="s">
        <v>5</v>
      </c>
      <c r="B275" s="1" t="s">
        <v>627</v>
      </c>
      <c r="C275" s="1" t="s">
        <v>628</v>
      </c>
      <c r="D275" s="2" t="str">
        <f>"G54.4"</f>
        <v>G54.4</v>
      </c>
      <c r="E275" s="1" t="s">
        <v>664</v>
      </c>
    </row>
    <row r="276">
      <c r="A276" s="1" t="s">
        <v>5</v>
      </c>
      <c r="B276" s="1" t="s">
        <v>627</v>
      </c>
      <c r="C276" s="1" t="s">
        <v>628</v>
      </c>
      <c r="D276" s="2" t="str">
        <f>"G54.7"</f>
        <v>G54.7</v>
      </c>
      <c r="E276" s="1" t="s">
        <v>667</v>
      </c>
    </row>
    <row r="277">
      <c r="A277" s="1" t="s">
        <v>5</v>
      </c>
      <c r="B277" s="1" t="s">
        <v>627</v>
      </c>
      <c r="C277" s="1" t="s">
        <v>628</v>
      </c>
      <c r="D277" s="2" t="str">
        <f>"G54.8"</f>
        <v>G54.8</v>
      </c>
      <c r="E277" s="1" t="s">
        <v>669</v>
      </c>
    </row>
    <row r="278">
      <c r="A278" s="1" t="s">
        <v>5</v>
      </c>
      <c r="B278" s="1" t="s">
        <v>627</v>
      </c>
      <c r="C278" s="1" t="s">
        <v>628</v>
      </c>
      <c r="D278" s="2" t="str">
        <f>"G54.9"</f>
        <v>G54.9</v>
      </c>
      <c r="E278" s="1" t="s">
        <v>671</v>
      </c>
    </row>
    <row r="279">
      <c r="A279" s="1" t="s">
        <v>5</v>
      </c>
      <c r="B279" s="1" t="s">
        <v>627</v>
      </c>
      <c r="C279" s="1" t="s">
        <v>628</v>
      </c>
      <c r="D279" s="2" t="str">
        <f>"G56.0"</f>
        <v>G56.0</v>
      </c>
      <c r="E279" s="1" t="s">
        <v>673</v>
      </c>
    </row>
    <row r="280">
      <c r="A280" s="1" t="s">
        <v>5</v>
      </c>
      <c r="B280" s="1" t="s">
        <v>627</v>
      </c>
      <c r="C280" s="1" t="s">
        <v>628</v>
      </c>
      <c r="D280" s="2" t="str">
        <f>"G56.1"</f>
        <v>G56.1</v>
      </c>
      <c r="E280" s="1" t="s">
        <v>674</v>
      </c>
    </row>
    <row r="281">
      <c r="A281" s="1" t="s">
        <v>5</v>
      </c>
      <c r="B281" s="1" t="s">
        <v>627</v>
      </c>
      <c r="C281" s="1" t="s">
        <v>628</v>
      </c>
      <c r="D281" s="2" t="str">
        <f>"G56.2"</f>
        <v>G56.2</v>
      </c>
      <c r="E281" s="1" t="s">
        <v>675</v>
      </c>
    </row>
    <row r="282">
      <c r="A282" s="1" t="s">
        <v>5</v>
      </c>
      <c r="B282" s="1" t="s">
        <v>627</v>
      </c>
      <c r="C282" s="1" t="s">
        <v>628</v>
      </c>
      <c r="D282" s="2" t="str">
        <f>"G56.3"</f>
        <v>G56.3</v>
      </c>
      <c r="E282" s="1" t="s">
        <v>677</v>
      </c>
    </row>
    <row r="283">
      <c r="A283" s="1" t="s">
        <v>5</v>
      </c>
      <c r="B283" s="1" t="s">
        <v>627</v>
      </c>
      <c r="C283" s="1" t="s">
        <v>628</v>
      </c>
      <c r="D283" s="2" t="str">
        <f>"G56.8"</f>
        <v>G56.8</v>
      </c>
      <c r="E283" s="1" t="s">
        <v>678</v>
      </c>
    </row>
    <row r="284">
      <c r="A284" s="1" t="s">
        <v>5</v>
      </c>
      <c r="B284" s="1" t="s">
        <v>627</v>
      </c>
      <c r="C284" s="1" t="s">
        <v>628</v>
      </c>
      <c r="D284" s="2" t="str">
        <f>"G56.9"</f>
        <v>G56.9</v>
      </c>
      <c r="E284" s="1" t="s">
        <v>679</v>
      </c>
    </row>
    <row r="285">
      <c r="A285" s="1" t="s">
        <v>5</v>
      </c>
      <c r="B285" s="1" t="s">
        <v>627</v>
      </c>
      <c r="C285" s="1" t="s">
        <v>628</v>
      </c>
      <c r="D285" s="2" t="str">
        <f>"G57.0"</f>
        <v>G57.0</v>
      </c>
      <c r="E285" s="1" t="s">
        <v>681</v>
      </c>
    </row>
    <row r="286">
      <c r="A286" s="1" t="s">
        <v>5</v>
      </c>
      <c r="B286" s="1" t="s">
        <v>627</v>
      </c>
      <c r="C286" s="1" t="s">
        <v>628</v>
      </c>
      <c r="D286" s="2" t="str">
        <f>"G57.1"</f>
        <v>G57.1</v>
      </c>
      <c r="E286" s="1" t="s">
        <v>683</v>
      </c>
    </row>
    <row r="287">
      <c r="A287" s="1" t="s">
        <v>5</v>
      </c>
      <c r="B287" s="1" t="s">
        <v>627</v>
      </c>
      <c r="C287" s="1" t="s">
        <v>628</v>
      </c>
      <c r="D287" s="2" t="str">
        <f>"G57.2"</f>
        <v>G57.2</v>
      </c>
      <c r="E287" s="1" t="s">
        <v>685</v>
      </c>
    </row>
    <row r="288">
      <c r="A288" s="1" t="s">
        <v>5</v>
      </c>
      <c r="B288" s="1" t="s">
        <v>627</v>
      </c>
      <c r="C288" s="1" t="s">
        <v>628</v>
      </c>
      <c r="D288" s="2" t="str">
        <f>"G57.3"</f>
        <v>G57.3</v>
      </c>
      <c r="E288" s="1" t="s">
        <v>687</v>
      </c>
    </row>
    <row r="289">
      <c r="A289" s="1" t="s">
        <v>5</v>
      </c>
      <c r="B289" s="1" t="s">
        <v>627</v>
      </c>
      <c r="C289" s="1" t="s">
        <v>628</v>
      </c>
      <c r="D289" s="2" t="str">
        <f>"G57.4"</f>
        <v>G57.4</v>
      </c>
      <c r="E289" s="1" t="s">
        <v>688</v>
      </c>
    </row>
    <row r="290">
      <c r="A290" s="1" t="s">
        <v>5</v>
      </c>
      <c r="B290" s="1" t="s">
        <v>627</v>
      </c>
      <c r="C290" s="1" t="s">
        <v>628</v>
      </c>
      <c r="D290" s="2" t="str">
        <f>"G57.5"</f>
        <v>G57.5</v>
      </c>
      <c r="E290" s="1" t="s">
        <v>690</v>
      </c>
    </row>
    <row r="291">
      <c r="A291" s="1" t="s">
        <v>5</v>
      </c>
      <c r="B291" s="1" t="s">
        <v>627</v>
      </c>
      <c r="C291" s="1" t="s">
        <v>628</v>
      </c>
      <c r="D291" s="2" t="str">
        <f>"G57.6"</f>
        <v>G57.6</v>
      </c>
      <c r="E291" s="1" t="s">
        <v>692</v>
      </c>
    </row>
    <row r="292">
      <c r="A292" s="1" t="s">
        <v>5</v>
      </c>
      <c r="B292" s="1" t="s">
        <v>627</v>
      </c>
      <c r="C292" s="1" t="s">
        <v>628</v>
      </c>
      <c r="D292" s="2" t="str">
        <f>"G57.8"</f>
        <v>G57.8</v>
      </c>
      <c r="E292" s="1" t="s">
        <v>694</v>
      </c>
    </row>
    <row r="293">
      <c r="A293" s="1" t="s">
        <v>5</v>
      </c>
      <c r="B293" s="1" t="s">
        <v>627</v>
      </c>
      <c r="C293" s="1" t="s">
        <v>628</v>
      </c>
      <c r="D293" s="2" t="str">
        <f>"G57.9"</f>
        <v>G57.9</v>
      </c>
      <c r="E293" s="1" t="s">
        <v>697</v>
      </c>
    </row>
    <row r="294">
      <c r="A294" s="1" t="s">
        <v>5</v>
      </c>
      <c r="B294" s="1" t="s">
        <v>627</v>
      </c>
      <c r="C294" s="1" t="s">
        <v>628</v>
      </c>
      <c r="D294" s="2" t="str">
        <f>"G58.0"</f>
        <v>G58.0</v>
      </c>
      <c r="E294" s="1" t="s">
        <v>699</v>
      </c>
    </row>
    <row r="295">
      <c r="A295" s="1" t="s">
        <v>5</v>
      </c>
      <c r="B295" s="1" t="s">
        <v>627</v>
      </c>
      <c r="C295" s="1" t="s">
        <v>628</v>
      </c>
      <c r="D295" s="2" t="str">
        <f>"G58.7"</f>
        <v>G58.7</v>
      </c>
      <c r="E295" s="1" t="s">
        <v>701</v>
      </c>
    </row>
    <row r="296">
      <c r="A296" s="1" t="s">
        <v>5</v>
      </c>
      <c r="B296" s="1" t="s">
        <v>627</v>
      </c>
      <c r="C296" s="1" t="s">
        <v>628</v>
      </c>
      <c r="D296" s="2" t="str">
        <f>"G58.8"</f>
        <v>G58.8</v>
      </c>
      <c r="E296" s="1" t="s">
        <v>703</v>
      </c>
    </row>
    <row r="297">
      <c r="A297" s="1" t="s">
        <v>5</v>
      </c>
      <c r="B297" s="1" t="s">
        <v>627</v>
      </c>
      <c r="C297" s="1" t="s">
        <v>628</v>
      </c>
      <c r="D297" s="2" t="str">
        <f>"G58.9"</f>
        <v>G58.9</v>
      </c>
      <c r="E297" s="1" t="s">
        <v>705</v>
      </c>
    </row>
    <row r="298">
      <c r="A298" s="1" t="s">
        <v>5</v>
      </c>
      <c r="B298" s="1" t="s">
        <v>627</v>
      </c>
      <c r="C298" s="1" t="s">
        <v>628</v>
      </c>
      <c r="D298" s="2" t="str">
        <f>"G60.0"</f>
        <v>G60.0</v>
      </c>
      <c r="E298" s="1" t="s">
        <v>708</v>
      </c>
    </row>
    <row r="299">
      <c r="A299" s="1" t="s">
        <v>5</v>
      </c>
      <c r="B299" s="1" t="s">
        <v>627</v>
      </c>
      <c r="C299" s="1" t="s">
        <v>628</v>
      </c>
      <c r="D299" s="2" t="str">
        <f>"G60.1"</f>
        <v>G60.1</v>
      </c>
      <c r="E299" s="1" t="s">
        <v>709</v>
      </c>
    </row>
    <row r="300">
      <c r="A300" s="1" t="s">
        <v>5</v>
      </c>
      <c r="B300" s="1" t="s">
        <v>627</v>
      </c>
      <c r="C300" s="1" t="s">
        <v>628</v>
      </c>
      <c r="D300" s="2" t="str">
        <f>"G60.2"</f>
        <v>G60.2</v>
      </c>
      <c r="E300" s="1" t="s">
        <v>711</v>
      </c>
    </row>
    <row r="301">
      <c r="A301" s="1" t="s">
        <v>5</v>
      </c>
      <c r="B301" s="1" t="s">
        <v>627</v>
      </c>
      <c r="C301" s="1" t="s">
        <v>628</v>
      </c>
      <c r="D301" s="2" t="str">
        <f>"G60.3"</f>
        <v>G60.3</v>
      </c>
      <c r="E301" s="1" t="s">
        <v>713</v>
      </c>
    </row>
    <row r="302">
      <c r="A302" s="1" t="s">
        <v>5</v>
      </c>
      <c r="B302" s="1" t="s">
        <v>627</v>
      </c>
      <c r="C302" s="1" t="s">
        <v>628</v>
      </c>
      <c r="D302" s="2" t="str">
        <f>"G60.8"</f>
        <v>G60.8</v>
      </c>
      <c r="E302" s="1" t="s">
        <v>715</v>
      </c>
    </row>
    <row r="303">
      <c r="A303" s="1" t="s">
        <v>5</v>
      </c>
      <c r="B303" s="1" t="s">
        <v>627</v>
      </c>
      <c r="C303" s="1" t="s">
        <v>628</v>
      </c>
      <c r="D303" s="2" t="str">
        <f>"G60.9"</f>
        <v>G60.9</v>
      </c>
      <c r="E303" s="1" t="s">
        <v>716</v>
      </c>
    </row>
    <row r="304">
      <c r="A304" s="1" t="s">
        <v>5</v>
      </c>
      <c r="B304" s="1" t="s">
        <v>627</v>
      </c>
      <c r="C304" s="1" t="s">
        <v>628</v>
      </c>
      <c r="D304" s="2" t="str">
        <f>"G62.0"</f>
        <v>G62.0</v>
      </c>
      <c r="E304" s="1" t="s">
        <v>718</v>
      </c>
    </row>
    <row r="305">
      <c r="A305" s="1" t="s">
        <v>5</v>
      </c>
      <c r="B305" s="1" t="s">
        <v>627</v>
      </c>
      <c r="C305" s="1" t="s">
        <v>628</v>
      </c>
      <c r="D305" s="2" t="str">
        <f>"G62.1"</f>
        <v>G62.1</v>
      </c>
      <c r="E305" s="1" t="s">
        <v>720</v>
      </c>
    </row>
    <row r="306">
      <c r="A306" s="1" t="s">
        <v>5</v>
      </c>
      <c r="B306" s="1" t="s">
        <v>627</v>
      </c>
      <c r="C306" s="1" t="s">
        <v>628</v>
      </c>
      <c r="D306" s="2" t="str">
        <f>"G62.2"</f>
        <v>G62.2</v>
      </c>
      <c r="E306" s="1" t="s">
        <v>722</v>
      </c>
    </row>
    <row r="307">
      <c r="A307" s="1" t="s">
        <v>5</v>
      </c>
      <c r="B307" s="1" t="s">
        <v>627</v>
      </c>
      <c r="C307" s="1" t="s">
        <v>628</v>
      </c>
      <c r="D307" s="2" t="str">
        <f>"G62.8"</f>
        <v>G62.8</v>
      </c>
      <c r="E307" s="1" t="s">
        <v>724</v>
      </c>
    </row>
    <row r="308">
      <c r="A308" s="1" t="s">
        <v>5</v>
      </c>
      <c r="B308" s="1" t="s">
        <v>627</v>
      </c>
      <c r="C308" s="1" t="s">
        <v>628</v>
      </c>
      <c r="D308" s="2" t="str">
        <f>"G62.9"</f>
        <v>G62.9</v>
      </c>
      <c r="E308" s="1" t="s">
        <v>726</v>
      </c>
    </row>
    <row r="309">
      <c r="A309" s="1" t="s">
        <v>5</v>
      </c>
      <c r="B309" s="1" t="s">
        <v>627</v>
      </c>
      <c r="C309" s="1" t="s">
        <v>628</v>
      </c>
      <c r="D309" s="2" t="str">
        <f>"G64"</f>
        <v>G64</v>
      </c>
      <c r="E309" s="1" t="s">
        <v>727</v>
      </c>
    </row>
    <row r="310">
      <c r="A310" s="1" t="s">
        <v>5</v>
      </c>
      <c r="B310" s="1" t="s">
        <v>627</v>
      </c>
      <c r="C310" s="1" t="s">
        <v>628</v>
      </c>
      <c r="D310" s="2" t="str">
        <f>"M54.1"</f>
        <v>M54.1</v>
      </c>
      <c r="E310" s="1" t="s">
        <v>728</v>
      </c>
    </row>
    <row r="311">
      <c r="A311" s="1" t="s">
        <v>5</v>
      </c>
      <c r="B311" s="1" t="s">
        <v>627</v>
      </c>
      <c r="C311" s="1" t="s">
        <v>628</v>
      </c>
      <c r="D311" s="2" t="str">
        <f>"M54.10"</f>
        <v>M54.10</v>
      </c>
      <c r="E311" s="1" t="s">
        <v>730</v>
      </c>
    </row>
    <row r="312">
      <c r="A312" s="1" t="s">
        <v>5</v>
      </c>
      <c r="B312" s="1" t="s">
        <v>627</v>
      </c>
      <c r="C312" s="1" t="s">
        <v>628</v>
      </c>
      <c r="D312" s="2" t="str">
        <f>"M54.11"</f>
        <v>M54.11</v>
      </c>
      <c r="E312" s="1" t="s">
        <v>732</v>
      </c>
    </row>
    <row r="313">
      <c r="A313" s="1" t="s">
        <v>5</v>
      </c>
      <c r="B313" s="1" t="s">
        <v>627</v>
      </c>
      <c r="C313" s="1" t="s">
        <v>628</v>
      </c>
      <c r="D313" s="2" t="str">
        <f>"M54.12"</f>
        <v>M54.12</v>
      </c>
      <c r="E313" s="1" t="s">
        <v>734</v>
      </c>
    </row>
    <row r="314">
      <c r="A314" s="1" t="s">
        <v>5</v>
      </c>
      <c r="B314" s="1" t="s">
        <v>627</v>
      </c>
      <c r="C314" s="1" t="s">
        <v>628</v>
      </c>
      <c r="D314" s="2" t="str">
        <f>"M54.13"</f>
        <v>M54.13</v>
      </c>
      <c r="E314" s="1" t="s">
        <v>736</v>
      </c>
    </row>
    <row r="315">
      <c r="A315" s="1" t="s">
        <v>5</v>
      </c>
      <c r="B315" s="1" t="s">
        <v>627</v>
      </c>
      <c r="C315" s="1" t="s">
        <v>628</v>
      </c>
      <c r="D315" s="2" t="str">
        <f>"M54.19"</f>
        <v>M54.19</v>
      </c>
      <c r="E315" s="1" t="s">
        <v>738</v>
      </c>
    </row>
    <row r="316">
      <c r="A316" s="1" t="s">
        <v>5</v>
      </c>
      <c r="B316" s="1" t="s">
        <v>627</v>
      </c>
      <c r="C316" s="1" t="s">
        <v>628</v>
      </c>
      <c r="D316" s="2" t="str">
        <f>"R20.0"</f>
        <v>R20.0</v>
      </c>
      <c r="E316" s="1" t="s">
        <v>742</v>
      </c>
    </row>
    <row r="317">
      <c r="A317" s="1" t="s">
        <v>5</v>
      </c>
      <c r="B317" s="1" t="s">
        <v>627</v>
      </c>
      <c r="C317" s="1" t="s">
        <v>628</v>
      </c>
      <c r="D317" s="2" t="str">
        <f>"R20.1"</f>
        <v>R20.1</v>
      </c>
      <c r="E317" s="1" t="s">
        <v>745</v>
      </c>
    </row>
    <row r="318">
      <c r="A318" s="1" t="s">
        <v>5</v>
      </c>
      <c r="B318" s="1" t="s">
        <v>627</v>
      </c>
      <c r="C318" s="1" t="s">
        <v>628</v>
      </c>
      <c r="D318" s="2" t="str">
        <f>"R20.2"</f>
        <v>R20.2</v>
      </c>
      <c r="E318" s="1" t="s">
        <v>746</v>
      </c>
    </row>
    <row r="319">
      <c r="A319" s="1" t="s">
        <v>5</v>
      </c>
      <c r="B319" s="1" t="s">
        <v>627</v>
      </c>
      <c r="C319" s="1" t="s">
        <v>628</v>
      </c>
      <c r="D319" s="2" t="str">
        <f>"R20.3"</f>
        <v>R20.3</v>
      </c>
      <c r="E319" s="1" t="s">
        <v>748</v>
      </c>
    </row>
    <row r="320">
      <c r="A320" s="1" t="s">
        <v>5</v>
      </c>
      <c r="B320" s="1" t="s">
        <v>627</v>
      </c>
      <c r="C320" s="1" t="s">
        <v>628</v>
      </c>
      <c r="D320" s="2" t="str">
        <f>"R20.8"</f>
        <v>R20.8</v>
      </c>
      <c r="E320" s="1" t="s">
        <v>749</v>
      </c>
    </row>
    <row r="321">
      <c r="A321" s="1" t="s">
        <v>5</v>
      </c>
      <c r="B321" s="1" t="s">
        <v>627</v>
      </c>
      <c r="C321" s="1" t="s">
        <v>628</v>
      </c>
      <c r="D321" s="2" t="str">
        <f>"R43.0"</f>
        <v>R43.0</v>
      </c>
      <c r="E321" s="1" t="s">
        <v>751</v>
      </c>
    </row>
    <row r="322">
      <c r="A322" s="1" t="s">
        <v>5</v>
      </c>
      <c r="B322" s="1" t="s">
        <v>627</v>
      </c>
      <c r="C322" s="1" t="s">
        <v>628</v>
      </c>
      <c r="D322" s="2" t="str">
        <f>"R43.1"</f>
        <v>R43.1</v>
      </c>
      <c r="E322" s="1" t="s">
        <v>752</v>
      </c>
    </row>
    <row r="323">
      <c r="A323" s="1" t="s">
        <v>5</v>
      </c>
      <c r="B323" s="1" t="s">
        <v>627</v>
      </c>
      <c r="C323" s="1" t="s">
        <v>628</v>
      </c>
      <c r="D323" s="2" t="str">
        <f>"R43.2"</f>
        <v>R43.2</v>
      </c>
      <c r="E323" s="1" t="s">
        <v>754</v>
      </c>
    </row>
    <row r="324">
      <c r="A324" s="1" t="s">
        <v>5</v>
      </c>
      <c r="B324" s="1" t="s">
        <v>627</v>
      </c>
      <c r="C324" s="1" t="s">
        <v>628</v>
      </c>
      <c r="D324" s="2" t="str">
        <f>"R43.8"</f>
        <v>R43.8</v>
      </c>
      <c r="E324" s="1" t="s">
        <v>758</v>
      </c>
    </row>
    <row r="325">
      <c r="A325" s="1" t="s">
        <v>5</v>
      </c>
      <c r="B325" s="1" t="s">
        <v>627</v>
      </c>
      <c r="C325" s="1" t="s">
        <v>628</v>
      </c>
      <c r="D325" s="2" t="str">
        <f>"R47.1"</f>
        <v>R47.1</v>
      </c>
      <c r="E325" s="1" t="s">
        <v>760</v>
      </c>
    </row>
    <row r="326">
      <c r="A326" s="1" t="s">
        <v>5</v>
      </c>
      <c r="B326" s="1" t="s">
        <v>761</v>
      </c>
      <c r="C326" s="1" t="s">
        <v>762</v>
      </c>
      <c r="D326" s="2" t="str">
        <f>"G70.0"</f>
        <v>G70.0</v>
      </c>
      <c r="E326" s="1" t="s">
        <v>764</v>
      </c>
    </row>
    <row r="327">
      <c r="A327" s="1" t="s">
        <v>5</v>
      </c>
      <c r="B327" s="1" t="s">
        <v>761</v>
      </c>
      <c r="C327" s="1" t="s">
        <v>762</v>
      </c>
      <c r="D327" s="2" t="str">
        <f>"G70.1"</f>
        <v>G70.1</v>
      </c>
      <c r="E327" s="1" t="s">
        <v>765</v>
      </c>
    </row>
    <row r="328">
      <c r="A328" s="1" t="s">
        <v>5</v>
      </c>
      <c r="B328" s="1" t="s">
        <v>761</v>
      </c>
      <c r="C328" s="1" t="s">
        <v>762</v>
      </c>
      <c r="D328" s="2" t="str">
        <f>"G70.2"</f>
        <v>G70.2</v>
      </c>
      <c r="E328" s="1" t="s">
        <v>767</v>
      </c>
    </row>
    <row r="329">
      <c r="A329" s="1" t="s">
        <v>5</v>
      </c>
      <c r="B329" s="1" t="s">
        <v>761</v>
      </c>
      <c r="C329" s="1" t="s">
        <v>762</v>
      </c>
      <c r="D329" s="2" t="str">
        <f>"G70.8"</f>
        <v>G70.8</v>
      </c>
      <c r="E329" s="1" t="s">
        <v>774</v>
      </c>
    </row>
    <row r="330">
      <c r="A330" s="1" t="s">
        <v>5</v>
      </c>
      <c r="B330" s="1" t="s">
        <v>761</v>
      </c>
      <c r="C330" s="1" t="s">
        <v>762</v>
      </c>
      <c r="D330" s="2" t="str">
        <f>"G70.9"</f>
        <v>G70.9</v>
      </c>
      <c r="E330" s="1" t="s">
        <v>776</v>
      </c>
    </row>
    <row r="331">
      <c r="A331" s="1" t="s">
        <v>5</v>
      </c>
      <c r="B331" s="1" t="s">
        <v>761</v>
      </c>
      <c r="C331" s="1" t="s">
        <v>762</v>
      </c>
      <c r="D331" s="2" t="str">
        <f>"G71.0"</f>
        <v>G71.0</v>
      </c>
      <c r="E331" s="1" t="s">
        <v>777</v>
      </c>
    </row>
    <row r="332">
      <c r="A332" s="1" t="s">
        <v>5</v>
      </c>
      <c r="B332" s="1" t="s">
        <v>761</v>
      </c>
      <c r="C332" s="1" t="s">
        <v>762</v>
      </c>
      <c r="D332" s="2" t="str">
        <f>"G71.1"</f>
        <v>G71.1</v>
      </c>
      <c r="E332" s="1" t="s">
        <v>778</v>
      </c>
    </row>
    <row r="333">
      <c r="A333" s="1" t="s">
        <v>5</v>
      </c>
      <c r="B333" s="1" t="s">
        <v>761</v>
      </c>
      <c r="C333" s="1" t="s">
        <v>762</v>
      </c>
      <c r="D333" s="2" t="str">
        <f>"G71.2"</f>
        <v>G71.2</v>
      </c>
      <c r="E333" s="1" t="s">
        <v>779</v>
      </c>
    </row>
    <row r="334">
      <c r="A334" s="1" t="s">
        <v>5</v>
      </c>
      <c r="B334" s="1" t="s">
        <v>761</v>
      </c>
      <c r="C334" s="1" t="s">
        <v>762</v>
      </c>
      <c r="D334" s="2" t="str">
        <f>"G71.3"</f>
        <v>G71.3</v>
      </c>
      <c r="E334" s="1" t="s">
        <v>780</v>
      </c>
    </row>
    <row r="335">
      <c r="A335" s="1" t="s">
        <v>5</v>
      </c>
      <c r="B335" s="1" t="s">
        <v>761</v>
      </c>
      <c r="C335" s="1" t="s">
        <v>762</v>
      </c>
      <c r="D335" s="2" t="str">
        <f>"G71.8"</f>
        <v>G71.8</v>
      </c>
      <c r="E335" s="1" t="s">
        <v>781</v>
      </c>
    </row>
    <row r="336">
      <c r="A336" s="1" t="s">
        <v>5</v>
      </c>
      <c r="B336" s="1" t="s">
        <v>761</v>
      </c>
      <c r="C336" s="1" t="s">
        <v>762</v>
      </c>
      <c r="D336" s="2" t="str">
        <f>"G71.9"</f>
        <v>G71.9</v>
      </c>
      <c r="E336" s="1" t="s">
        <v>782</v>
      </c>
    </row>
    <row r="337">
      <c r="A337" s="1" t="s">
        <v>5</v>
      </c>
      <c r="B337" s="1" t="s">
        <v>761</v>
      </c>
      <c r="C337" s="1" t="s">
        <v>762</v>
      </c>
      <c r="D337" s="2" t="str">
        <f>"G72.0"</f>
        <v>G72.0</v>
      </c>
      <c r="E337" s="1" t="s">
        <v>783</v>
      </c>
    </row>
    <row r="338">
      <c r="A338" s="1" t="s">
        <v>5</v>
      </c>
      <c r="B338" s="1" t="s">
        <v>761</v>
      </c>
      <c r="C338" s="1" t="s">
        <v>762</v>
      </c>
      <c r="D338" s="2" t="str">
        <f>"G72.1"</f>
        <v>G72.1</v>
      </c>
      <c r="E338" s="1" t="s">
        <v>784</v>
      </c>
    </row>
    <row r="339">
      <c r="A339" s="1" t="s">
        <v>5</v>
      </c>
      <c r="B339" s="1" t="s">
        <v>761</v>
      </c>
      <c r="C339" s="1" t="s">
        <v>762</v>
      </c>
      <c r="D339" s="2" t="str">
        <f>"G72.2"</f>
        <v>G72.2</v>
      </c>
      <c r="E339" s="1" t="s">
        <v>785</v>
      </c>
    </row>
    <row r="340">
      <c r="A340" s="1" t="s">
        <v>5</v>
      </c>
      <c r="B340" s="1" t="s">
        <v>761</v>
      </c>
      <c r="C340" s="1" t="s">
        <v>762</v>
      </c>
      <c r="D340" s="2" t="str">
        <f>"G72.3"</f>
        <v>G72.3</v>
      </c>
      <c r="E340" s="1" t="s">
        <v>786</v>
      </c>
    </row>
    <row r="341">
      <c r="A341" s="1" t="s">
        <v>5</v>
      </c>
      <c r="B341" s="1" t="s">
        <v>761</v>
      </c>
      <c r="C341" s="1" t="s">
        <v>762</v>
      </c>
      <c r="D341" s="2" t="str">
        <f>"G72.4"</f>
        <v>G72.4</v>
      </c>
      <c r="E341" s="1" t="s">
        <v>788</v>
      </c>
    </row>
    <row r="342">
      <c r="A342" s="1" t="s">
        <v>5</v>
      </c>
      <c r="B342" s="1" t="s">
        <v>761</v>
      </c>
      <c r="C342" s="1" t="s">
        <v>762</v>
      </c>
      <c r="D342" s="2" t="str">
        <f>"G72.8"</f>
        <v>G72.8</v>
      </c>
      <c r="E342" s="1" t="s">
        <v>789</v>
      </c>
    </row>
    <row r="343">
      <c r="A343" s="1" t="s">
        <v>5</v>
      </c>
      <c r="B343" s="1" t="s">
        <v>761</v>
      </c>
      <c r="C343" s="1" t="s">
        <v>762</v>
      </c>
      <c r="D343" s="2" t="str">
        <f>"G72.9"</f>
        <v>G72.9</v>
      </c>
      <c r="E343" s="1" t="s">
        <v>790</v>
      </c>
    </row>
    <row r="344">
      <c r="A344" s="1" t="s">
        <v>5</v>
      </c>
      <c r="B344" s="1" t="s">
        <v>761</v>
      </c>
      <c r="C344" s="1" t="s">
        <v>762</v>
      </c>
      <c r="D344" s="2" t="str">
        <f>"R25.3"</f>
        <v>R25.3</v>
      </c>
      <c r="E344" s="1" t="s">
        <v>792</v>
      </c>
    </row>
    <row r="345">
      <c r="A345" s="1" t="s">
        <v>5</v>
      </c>
      <c r="B345" s="1" t="s">
        <v>793</v>
      </c>
      <c r="C345" s="1" t="s">
        <v>794</v>
      </c>
      <c r="D345" s="2" t="str">
        <f>"G80.0"</f>
        <v>G80.0</v>
      </c>
      <c r="E345" s="1" t="s">
        <v>795</v>
      </c>
    </row>
    <row r="346">
      <c r="A346" s="1" t="s">
        <v>5</v>
      </c>
      <c r="B346" s="1" t="s">
        <v>793</v>
      </c>
      <c r="C346" s="1" t="s">
        <v>794</v>
      </c>
      <c r="D346" s="2" t="str">
        <f>"G80.1"</f>
        <v>G80.1</v>
      </c>
      <c r="E346" s="1" t="s">
        <v>796</v>
      </c>
    </row>
    <row r="347">
      <c r="A347" s="1" t="s">
        <v>5</v>
      </c>
      <c r="B347" s="1" t="s">
        <v>793</v>
      </c>
      <c r="C347" s="1" t="s">
        <v>794</v>
      </c>
      <c r="D347" s="2" t="str">
        <f>"G80.2"</f>
        <v>G80.2</v>
      </c>
      <c r="E347" s="1" t="s">
        <v>798</v>
      </c>
    </row>
    <row r="348">
      <c r="A348" s="1" t="s">
        <v>5</v>
      </c>
      <c r="B348" s="1" t="s">
        <v>793</v>
      </c>
      <c r="C348" s="1" t="s">
        <v>794</v>
      </c>
      <c r="D348" s="2" t="str">
        <f>"G80.3"</f>
        <v>G80.3</v>
      </c>
      <c r="E348" s="1" t="s">
        <v>799</v>
      </c>
    </row>
    <row r="349">
      <c r="A349" s="1" t="s">
        <v>5</v>
      </c>
      <c r="B349" s="1" t="s">
        <v>793</v>
      </c>
      <c r="C349" s="1" t="s">
        <v>794</v>
      </c>
      <c r="D349" s="2" t="str">
        <f>"G80.4"</f>
        <v>G80.4</v>
      </c>
      <c r="E349" s="1" t="s">
        <v>801</v>
      </c>
    </row>
    <row r="350">
      <c r="A350" s="1" t="s">
        <v>5</v>
      </c>
      <c r="B350" s="1" t="s">
        <v>793</v>
      </c>
      <c r="C350" s="1" t="s">
        <v>794</v>
      </c>
      <c r="D350" s="2" t="str">
        <f>"G80.8"</f>
        <v>G80.8</v>
      </c>
      <c r="E350" s="1" t="s">
        <v>804</v>
      </c>
    </row>
    <row r="351">
      <c r="A351" s="1" t="s">
        <v>5</v>
      </c>
      <c r="B351" s="1" t="s">
        <v>793</v>
      </c>
      <c r="C351" s="1" t="s">
        <v>794</v>
      </c>
      <c r="D351" s="2" t="str">
        <f>"G80.9"</f>
        <v>G80.9</v>
      </c>
      <c r="E351" s="1" t="s">
        <v>806</v>
      </c>
    </row>
    <row r="352">
      <c r="A352" s="1" t="s">
        <v>5</v>
      </c>
      <c r="B352" s="1" t="s">
        <v>793</v>
      </c>
      <c r="C352" s="1" t="s">
        <v>794</v>
      </c>
      <c r="D352" s="2" t="str">
        <f>"G81.0"</f>
        <v>G81.0</v>
      </c>
      <c r="E352" s="1" t="s">
        <v>807</v>
      </c>
    </row>
    <row r="353">
      <c r="A353" s="1" t="s">
        <v>5</v>
      </c>
      <c r="B353" s="1" t="s">
        <v>793</v>
      </c>
      <c r="C353" s="1" t="s">
        <v>794</v>
      </c>
      <c r="D353" s="2" t="str">
        <f>"G81.1"</f>
        <v>G81.1</v>
      </c>
      <c r="E353" s="1" t="s">
        <v>809</v>
      </c>
    </row>
    <row r="354">
      <c r="A354" s="1" t="s">
        <v>5</v>
      </c>
      <c r="B354" s="1" t="s">
        <v>793</v>
      </c>
      <c r="C354" s="1" t="s">
        <v>794</v>
      </c>
      <c r="D354" s="2" t="str">
        <f>"G81.9"</f>
        <v>G81.9</v>
      </c>
      <c r="E354" s="1" t="s">
        <v>812</v>
      </c>
    </row>
    <row r="355">
      <c r="A355" s="1" t="s">
        <v>5</v>
      </c>
      <c r="B355" s="1" t="s">
        <v>793</v>
      </c>
      <c r="C355" s="1" t="s">
        <v>794</v>
      </c>
      <c r="D355" s="2" t="str">
        <f>"G82.0"</f>
        <v>G82.0</v>
      </c>
      <c r="E355" s="1" t="s">
        <v>815</v>
      </c>
    </row>
    <row r="356">
      <c r="A356" s="1" t="s">
        <v>5</v>
      </c>
      <c r="B356" s="1" t="s">
        <v>793</v>
      </c>
      <c r="C356" s="1" t="s">
        <v>794</v>
      </c>
      <c r="D356" s="2" t="str">
        <f>"G82.1"</f>
        <v>G82.1</v>
      </c>
      <c r="E356" s="1" t="s">
        <v>816</v>
      </c>
    </row>
    <row r="357">
      <c r="A357" s="1" t="s">
        <v>5</v>
      </c>
      <c r="B357" s="1" t="s">
        <v>793</v>
      </c>
      <c r="C357" s="1" t="s">
        <v>794</v>
      </c>
      <c r="D357" s="2" t="str">
        <f>"G82.2"</f>
        <v>G82.2</v>
      </c>
      <c r="E357" s="1" t="s">
        <v>817</v>
      </c>
    </row>
    <row r="358">
      <c r="A358" s="1" t="s">
        <v>5</v>
      </c>
      <c r="B358" s="1" t="s">
        <v>793</v>
      </c>
      <c r="C358" s="1" t="s">
        <v>794</v>
      </c>
      <c r="D358" s="2" t="str">
        <f>"G82.3"</f>
        <v>G82.3</v>
      </c>
      <c r="E358" s="1" t="s">
        <v>818</v>
      </c>
    </row>
    <row r="359">
      <c r="A359" s="1" t="s">
        <v>5</v>
      </c>
      <c r="B359" s="1" t="s">
        <v>793</v>
      </c>
      <c r="C359" s="1" t="s">
        <v>794</v>
      </c>
      <c r="D359" s="2" t="str">
        <f>"G82.4"</f>
        <v>G82.4</v>
      </c>
      <c r="E359" s="1" t="s">
        <v>819</v>
      </c>
    </row>
    <row r="360">
      <c r="A360" s="1" t="s">
        <v>5</v>
      </c>
      <c r="B360" s="1" t="s">
        <v>793</v>
      </c>
      <c r="C360" s="1" t="s">
        <v>794</v>
      </c>
      <c r="D360" s="2" t="str">
        <f>"G82.5"</f>
        <v>G82.5</v>
      </c>
      <c r="E360" s="1" t="s">
        <v>820</v>
      </c>
    </row>
    <row r="361">
      <c r="A361" s="1" t="s">
        <v>5</v>
      </c>
      <c r="B361" s="1" t="s">
        <v>793</v>
      </c>
      <c r="C361" s="1" t="s">
        <v>794</v>
      </c>
      <c r="D361" s="2" t="str">
        <f>"G83.0"</f>
        <v>G83.0</v>
      </c>
      <c r="E361" s="1" t="s">
        <v>821</v>
      </c>
    </row>
    <row r="362">
      <c r="A362" s="1" t="s">
        <v>5</v>
      </c>
      <c r="B362" s="1" t="s">
        <v>793</v>
      </c>
      <c r="C362" s="1" t="s">
        <v>794</v>
      </c>
      <c r="D362" s="2" t="str">
        <f>"G83.1"</f>
        <v>G83.1</v>
      </c>
      <c r="E362" s="1" t="s">
        <v>822</v>
      </c>
    </row>
    <row r="363">
      <c r="A363" s="1" t="s">
        <v>5</v>
      </c>
      <c r="B363" s="1" t="s">
        <v>793</v>
      </c>
      <c r="C363" s="1" t="s">
        <v>794</v>
      </c>
      <c r="D363" s="2" t="str">
        <f>"G83.2"</f>
        <v>G83.2</v>
      </c>
      <c r="E363" s="1" t="s">
        <v>823</v>
      </c>
    </row>
    <row r="364">
      <c r="A364" s="1" t="s">
        <v>5</v>
      </c>
      <c r="B364" s="1" t="s">
        <v>793</v>
      </c>
      <c r="C364" s="1" t="s">
        <v>794</v>
      </c>
      <c r="D364" s="2" t="str">
        <f>"G83.3"</f>
        <v>G83.3</v>
      </c>
      <c r="E364" s="1" t="s">
        <v>824</v>
      </c>
    </row>
    <row r="365">
      <c r="A365" s="1" t="s">
        <v>5</v>
      </c>
      <c r="B365" s="1" t="s">
        <v>793</v>
      </c>
      <c r="C365" s="1" t="s">
        <v>794</v>
      </c>
      <c r="D365" s="2" t="str">
        <f>"G83.4"</f>
        <v>G83.4</v>
      </c>
      <c r="E365" s="1" t="s">
        <v>825</v>
      </c>
    </row>
    <row r="366">
      <c r="A366" s="1" t="s">
        <v>5</v>
      </c>
      <c r="B366" s="1" t="s">
        <v>793</v>
      </c>
      <c r="C366" s="1" t="s">
        <v>794</v>
      </c>
      <c r="D366" s="2" t="str">
        <f>"G83.8"</f>
        <v>G83.8</v>
      </c>
      <c r="E366" s="1" t="s">
        <v>826</v>
      </c>
    </row>
    <row r="367">
      <c r="A367" s="1" t="s">
        <v>5</v>
      </c>
      <c r="B367" s="1" t="s">
        <v>793</v>
      </c>
      <c r="C367" s="1" t="s">
        <v>794</v>
      </c>
      <c r="D367" s="2" t="str">
        <f>"G83.9"</f>
        <v>G83.9</v>
      </c>
      <c r="E367" s="1" t="s">
        <v>827</v>
      </c>
    </row>
    <row r="368">
      <c r="A368" s="1" t="s">
        <v>5</v>
      </c>
      <c r="B368" s="1" t="s">
        <v>828</v>
      </c>
      <c r="C368" s="1" t="s">
        <v>829</v>
      </c>
      <c r="D368" s="2" t="str">
        <f>"Q00.0"</f>
        <v>Q00.0</v>
      </c>
      <c r="E368" s="1" t="s">
        <v>830</v>
      </c>
    </row>
    <row r="369">
      <c r="A369" s="1" t="s">
        <v>5</v>
      </c>
      <c r="B369" s="1" t="s">
        <v>828</v>
      </c>
      <c r="C369" s="1" t="s">
        <v>829</v>
      </c>
      <c r="D369" s="2" t="str">
        <f>"Q00.1"</f>
        <v>Q00.1</v>
      </c>
      <c r="E369" s="1" t="s">
        <v>831</v>
      </c>
    </row>
    <row r="370">
      <c r="A370" s="1" t="s">
        <v>5</v>
      </c>
      <c r="B370" s="1" t="s">
        <v>828</v>
      </c>
      <c r="C370" s="1" t="s">
        <v>829</v>
      </c>
      <c r="D370" s="2" t="str">
        <f>"Q00.2"</f>
        <v>Q00.2</v>
      </c>
      <c r="E370" s="1" t="s">
        <v>832</v>
      </c>
    </row>
    <row r="371">
      <c r="A371" s="1" t="s">
        <v>5</v>
      </c>
      <c r="B371" s="1" t="s">
        <v>828</v>
      </c>
      <c r="C371" s="1" t="s">
        <v>829</v>
      </c>
      <c r="D371" s="2" t="str">
        <f>"Q01.0"</f>
        <v>Q01.0</v>
      </c>
      <c r="E371" s="1" t="s">
        <v>833</v>
      </c>
    </row>
    <row r="372">
      <c r="A372" s="1" t="s">
        <v>5</v>
      </c>
      <c r="B372" s="1" t="s">
        <v>828</v>
      </c>
      <c r="C372" s="1" t="s">
        <v>829</v>
      </c>
      <c r="D372" s="2" t="str">
        <f>"Q01.1"</f>
        <v>Q01.1</v>
      </c>
      <c r="E372" s="1" t="s">
        <v>835</v>
      </c>
    </row>
    <row r="373">
      <c r="A373" s="1" t="s">
        <v>5</v>
      </c>
      <c r="B373" s="1" t="s">
        <v>828</v>
      </c>
      <c r="C373" s="1" t="s">
        <v>829</v>
      </c>
      <c r="D373" s="2" t="str">
        <f>"Q01.2"</f>
        <v>Q01.2</v>
      </c>
      <c r="E373" s="1" t="s">
        <v>836</v>
      </c>
    </row>
    <row r="374">
      <c r="A374" s="1" t="s">
        <v>5</v>
      </c>
      <c r="B374" s="1" t="s">
        <v>828</v>
      </c>
      <c r="C374" s="1" t="s">
        <v>829</v>
      </c>
      <c r="D374" s="2" t="str">
        <f>"Q01.8"</f>
        <v>Q01.8</v>
      </c>
      <c r="E374" s="1" t="s">
        <v>837</v>
      </c>
    </row>
    <row r="375">
      <c r="A375" s="1" t="s">
        <v>5</v>
      </c>
      <c r="B375" s="1" t="s">
        <v>828</v>
      </c>
      <c r="C375" s="1" t="s">
        <v>829</v>
      </c>
      <c r="D375" s="2" t="str">
        <f>"Q01.9"</f>
        <v>Q01.9</v>
      </c>
      <c r="E375" s="1" t="s">
        <v>838</v>
      </c>
    </row>
    <row r="376">
      <c r="A376" s="1" t="s">
        <v>5</v>
      </c>
      <c r="B376" s="1" t="s">
        <v>828</v>
      </c>
      <c r="C376" s="1" t="s">
        <v>829</v>
      </c>
      <c r="D376" s="2" t="str">
        <f>"Q02"</f>
        <v>Q02</v>
      </c>
      <c r="E376" s="1" t="s">
        <v>839</v>
      </c>
    </row>
    <row r="377">
      <c r="A377" s="1" t="s">
        <v>5</v>
      </c>
      <c r="B377" s="1" t="s">
        <v>828</v>
      </c>
      <c r="C377" s="1" t="s">
        <v>829</v>
      </c>
      <c r="D377" s="2" t="str">
        <f>"Q03.0"</f>
        <v>Q03.0</v>
      </c>
      <c r="E377" s="1" t="s">
        <v>840</v>
      </c>
    </row>
    <row r="378">
      <c r="A378" s="1" t="s">
        <v>5</v>
      </c>
      <c r="B378" s="1" t="s">
        <v>828</v>
      </c>
      <c r="C378" s="1" t="s">
        <v>829</v>
      </c>
      <c r="D378" s="2" t="str">
        <f>"Q03.1"</f>
        <v>Q03.1</v>
      </c>
      <c r="E378" s="1" t="s">
        <v>841</v>
      </c>
    </row>
    <row r="379">
      <c r="A379" s="1" t="s">
        <v>5</v>
      </c>
      <c r="B379" s="1" t="s">
        <v>828</v>
      </c>
      <c r="C379" s="1" t="s">
        <v>829</v>
      </c>
      <c r="D379" s="2" t="str">
        <f>"Q03.8"</f>
        <v>Q03.8</v>
      </c>
      <c r="E379" s="1" t="s">
        <v>842</v>
      </c>
    </row>
    <row r="380">
      <c r="A380" s="1" t="s">
        <v>5</v>
      </c>
      <c r="B380" s="1" t="s">
        <v>828</v>
      </c>
      <c r="C380" s="1" t="s">
        <v>829</v>
      </c>
      <c r="D380" s="2" t="str">
        <f>"Q03.9"</f>
        <v>Q03.9</v>
      </c>
      <c r="E380" s="1" t="s">
        <v>843</v>
      </c>
    </row>
    <row r="381">
      <c r="A381" s="1" t="s">
        <v>5</v>
      </c>
      <c r="B381" s="1" t="s">
        <v>828</v>
      </c>
      <c r="C381" s="1" t="s">
        <v>829</v>
      </c>
      <c r="D381" s="2" t="str">
        <f>"Q04.0"</f>
        <v>Q04.0</v>
      </c>
      <c r="E381" s="1" t="s">
        <v>844</v>
      </c>
    </row>
    <row r="382">
      <c r="A382" s="1" t="s">
        <v>5</v>
      </c>
      <c r="B382" s="1" t="s">
        <v>828</v>
      </c>
      <c r="C382" s="1" t="s">
        <v>829</v>
      </c>
      <c r="D382" s="2" t="str">
        <f>"Q04.1"</f>
        <v>Q04.1</v>
      </c>
      <c r="E382" s="1" t="s">
        <v>845</v>
      </c>
    </row>
    <row r="383">
      <c r="A383" s="1" t="s">
        <v>5</v>
      </c>
      <c r="B383" s="1" t="s">
        <v>828</v>
      </c>
      <c r="C383" s="1" t="s">
        <v>829</v>
      </c>
      <c r="D383" s="2" t="str">
        <f>"Q04.2"</f>
        <v>Q04.2</v>
      </c>
      <c r="E383" s="1" t="s">
        <v>846</v>
      </c>
    </row>
    <row r="384">
      <c r="A384" s="1" t="s">
        <v>5</v>
      </c>
      <c r="B384" s="1" t="s">
        <v>828</v>
      </c>
      <c r="C384" s="1" t="s">
        <v>829</v>
      </c>
      <c r="D384" s="2" t="str">
        <f>"Q04.3"</f>
        <v>Q04.3</v>
      </c>
      <c r="E384" s="1" t="s">
        <v>847</v>
      </c>
    </row>
    <row r="385">
      <c r="A385" s="1" t="s">
        <v>5</v>
      </c>
      <c r="B385" s="1" t="s">
        <v>828</v>
      </c>
      <c r="C385" s="1" t="s">
        <v>829</v>
      </c>
      <c r="D385" s="2" t="str">
        <f>"Q04.4"</f>
        <v>Q04.4</v>
      </c>
      <c r="E385" s="1" t="s">
        <v>848</v>
      </c>
    </row>
    <row r="386">
      <c r="A386" s="1" t="s">
        <v>5</v>
      </c>
      <c r="B386" s="1" t="s">
        <v>828</v>
      </c>
      <c r="C386" s="1" t="s">
        <v>829</v>
      </c>
      <c r="D386" s="2" t="str">
        <f>"Q04.5"</f>
        <v>Q04.5</v>
      </c>
      <c r="E386" s="1" t="s">
        <v>849</v>
      </c>
    </row>
    <row r="387">
      <c r="A387" s="1" t="s">
        <v>5</v>
      </c>
      <c r="B387" s="1" t="s">
        <v>828</v>
      </c>
      <c r="C387" s="1" t="s">
        <v>829</v>
      </c>
      <c r="D387" s="2" t="str">
        <f>"Q04.6"</f>
        <v>Q04.6</v>
      </c>
      <c r="E387" s="1" t="s">
        <v>851</v>
      </c>
    </row>
    <row r="388">
      <c r="A388" s="1" t="s">
        <v>5</v>
      </c>
      <c r="B388" s="1" t="s">
        <v>828</v>
      </c>
      <c r="C388" s="1" t="s">
        <v>829</v>
      </c>
      <c r="D388" s="2" t="str">
        <f>"Q04.8"</f>
        <v>Q04.8</v>
      </c>
      <c r="E388" s="1" t="s">
        <v>852</v>
      </c>
    </row>
    <row r="389">
      <c r="A389" s="1" t="s">
        <v>5</v>
      </c>
      <c r="B389" s="1" t="s">
        <v>828</v>
      </c>
      <c r="C389" s="1" t="s">
        <v>829</v>
      </c>
      <c r="D389" s="2" t="str">
        <f>"Q04.9"</f>
        <v>Q04.9</v>
      </c>
      <c r="E389" s="1" t="s">
        <v>853</v>
      </c>
    </row>
    <row r="390">
      <c r="A390" s="1" t="s">
        <v>5</v>
      </c>
      <c r="B390" s="1" t="s">
        <v>828</v>
      </c>
      <c r="C390" s="1" t="s">
        <v>829</v>
      </c>
      <c r="D390" s="2" t="str">
        <f>"Q05.0"</f>
        <v>Q05.0</v>
      </c>
      <c r="E390" s="1" t="s">
        <v>854</v>
      </c>
    </row>
    <row r="391">
      <c r="A391" s="1" t="s">
        <v>5</v>
      </c>
      <c r="B391" s="1" t="s">
        <v>828</v>
      </c>
      <c r="C391" s="1" t="s">
        <v>829</v>
      </c>
      <c r="D391" s="2" t="str">
        <f>"Q05.1"</f>
        <v>Q05.1</v>
      </c>
      <c r="E391" s="1" t="s">
        <v>855</v>
      </c>
    </row>
    <row r="392">
      <c r="A392" s="1" t="s">
        <v>5</v>
      </c>
      <c r="B392" s="1" t="s">
        <v>828</v>
      </c>
      <c r="C392" s="1" t="s">
        <v>829</v>
      </c>
      <c r="D392" s="2" t="str">
        <f>"Q05.2"</f>
        <v>Q05.2</v>
      </c>
      <c r="E392" s="1" t="s">
        <v>856</v>
      </c>
    </row>
    <row r="393">
      <c r="A393" s="1" t="s">
        <v>5</v>
      </c>
      <c r="B393" s="1" t="s">
        <v>828</v>
      </c>
      <c r="C393" s="1" t="s">
        <v>829</v>
      </c>
      <c r="D393" s="2" t="str">
        <f>"Q05.3"</f>
        <v>Q05.3</v>
      </c>
      <c r="E393" s="1" t="s">
        <v>857</v>
      </c>
    </row>
    <row r="394">
      <c r="A394" s="1" t="s">
        <v>5</v>
      </c>
      <c r="B394" s="1" t="s">
        <v>828</v>
      </c>
      <c r="C394" s="1" t="s">
        <v>829</v>
      </c>
      <c r="D394" s="2" t="str">
        <f>"Q05.4"</f>
        <v>Q05.4</v>
      </c>
      <c r="E394" s="1" t="s">
        <v>858</v>
      </c>
    </row>
    <row r="395">
      <c r="A395" s="1" t="s">
        <v>5</v>
      </c>
      <c r="B395" s="1" t="s">
        <v>828</v>
      </c>
      <c r="C395" s="1" t="s">
        <v>829</v>
      </c>
      <c r="D395" s="2" t="str">
        <f>"Q05.5"</f>
        <v>Q05.5</v>
      </c>
      <c r="E395" s="1" t="s">
        <v>859</v>
      </c>
    </row>
    <row r="396">
      <c r="A396" s="1" t="s">
        <v>5</v>
      </c>
      <c r="B396" s="1" t="s">
        <v>828</v>
      </c>
      <c r="C396" s="1" t="s">
        <v>829</v>
      </c>
      <c r="D396" s="2" t="str">
        <f>"Q05.6"</f>
        <v>Q05.6</v>
      </c>
      <c r="E396" s="1" t="s">
        <v>860</v>
      </c>
    </row>
    <row r="397">
      <c r="A397" s="1" t="s">
        <v>5</v>
      </c>
      <c r="B397" s="1" t="s">
        <v>828</v>
      </c>
      <c r="C397" s="1" t="s">
        <v>829</v>
      </c>
      <c r="D397" s="2" t="str">
        <f>"Q05.7"</f>
        <v>Q05.7</v>
      </c>
      <c r="E397" s="1" t="s">
        <v>861</v>
      </c>
    </row>
    <row r="398">
      <c r="A398" s="1" t="s">
        <v>5</v>
      </c>
      <c r="B398" s="1" t="s">
        <v>828</v>
      </c>
      <c r="C398" s="1" t="s">
        <v>829</v>
      </c>
      <c r="D398" s="2" t="str">
        <f>"Q05.8"</f>
        <v>Q05.8</v>
      </c>
      <c r="E398" s="1" t="s">
        <v>862</v>
      </c>
    </row>
    <row r="399">
      <c r="A399" s="1" t="s">
        <v>5</v>
      </c>
      <c r="B399" s="1" t="s">
        <v>828</v>
      </c>
      <c r="C399" s="1" t="s">
        <v>829</v>
      </c>
      <c r="D399" s="2" t="str">
        <f>"Q05.9"</f>
        <v>Q05.9</v>
      </c>
      <c r="E399" s="1" t="s">
        <v>863</v>
      </c>
    </row>
    <row r="400">
      <c r="A400" s="1" t="s">
        <v>5</v>
      </c>
      <c r="B400" s="1" t="s">
        <v>828</v>
      </c>
      <c r="C400" s="1" t="s">
        <v>829</v>
      </c>
      <c r="D400" s="2" t="str">
        <f>"Q06.0"</f>
        <v>Q06.0</v>
      </c>
      <c r="E400" s="1" t="s">
        <v>864</v>
      </c>
    </row>
    <row r="401">
      <c r="A401" s="1" t="s">
        <v>5</v>
      </c>
      <c r="B401" s="1" t="s">
        <v>828</v>
      </c>
      <c r="C401" s="1" t="s">
        <v>829</v>
      </c>
      <c r="D401" s="2" t="str">
        <f>"Q06.1"</f>
        <v>Q06.1</v>
      </c>
      <c r="E401" s="1" t="s">
        <v>865</v>
      </c>
    </row>
    <row r="402">
      <c r="A402" s="1" t="s">
        <v>5</v>
      </c>
      <c r="B402" s="1" t="s">
        <v>828</v>
      </c>
      <c r="C402" s="1" t="s">
        <v>829</v>
      </c>
      <c r="D402" s="2" t="str">
        <f>"Q06.2"</f>
        <v>Q06.2</v>
      </c>
      <c r="E402" s="1" t="s">
        <v>866</v>
      </c>
    </row>
    <row r="403">
      <c r="A403" s="1" t="s">
        <v>5</v>
      </c>
      <c r="B403" s="1" t="s">
        <v>828</v>
      </c>
      <c r="C403" s="1" t="s">
        <v>829</v>
      </c>
      <c r="D403" s="2" t="str">
        <f>"Q06.3"</f>
        <v>Q06.3</v>
      </c>
      <c r="E403" s="1" t="s">
        <v>867</v>
      </c>
    </row>
    <row r="404">
      <c r="A404" s="1" t="s">
        <v>5</v>
      </c>
      <c r="B404" s="1" t="s">
        <v>828</v>
      </c>
      <c r="C404" s="1" t="s">
        <v>829</v>
      </c>
      <c r="D404" s="2" t="str">
        <f>"Q06.4"</f>
        <v>Q06.4</v>
      </c>
      <c r="E404" s="1" t="s">
        <v>868</v>
      </c>
    </row>
    <row r="405">
      <c r="A405" s="1" t="s">
        <v>5</v>
      </c>
      <c r="B405" s="1" t="s">
        <v>828</v>
      </c>
      <c r="C405" s="1" t="s">
        <v>829</v>
      </c>
      <c r="D405" s="2" t="str">
        <f>"Q06.8"</f>
        <v>Q06.8</v>
      </c>
      <c r="E405" s="1" t="s">
        <v>870</v>
      </c>
    </row>
    <row r="406">
      <c r="A406" s="1" t="s">
        <v>5</v>
      </c>
      <c r="B406" s="1" t="s">
        <v>828</v>
      </c>
      <c r="C406" s="1" t="s">
        <v>829</v>
      </c>
      <c r="D406" s="2" t="str">
        <f>"Q06.9"</f>
        <v>Q06.9</v>
      </c>
      <c r="E406" s="1" t="s">
        <v>871</v>
      </c>
    </row>
    <row r="407">
      <c r="A407" s="1" t="s">
        <v>5</v>
      </c>
      <c r="B407" s="1" t="s">
        <v>828</v>
      </c>
      <c r="C407" s="1" t="s">
        <v>829</v>
      </c>
      <c r="D407" s="2" t="str">
        <f>"Q07.0"</f>
        <v>Q07.0</v>
      </c>
      <c r="E407" s="1" t="s">
        <v>872</v>
      </c>
    </row>
    <row r="408">
      <c r="A408" s="1" t="s">
        <v>5</v>
      </c>
      <c r="B408" s="1" t="s">
        <v>828</v>
      </c>
      <c r="C408" s="1" t="s">
        <v>829</v>
      </c>
      <c r="D408" s="2" t="str">
        <f>"Q07.8"</f>
        <v>Q07.8</v>
      </c>
      <c r="E408" s="1" t="s">
        <v>873</v>
      </c>
    </row>
    <row r="409">
      <c r="A409" s="1" t="s">
        <v>5</v>
      </c>
      <c r="B409" s="1" t="s">
        <v>828</v>
      </c>
      <c r="C409" s="1" t="s">
        <v>829</v>
      </c>
      <c r="D409" s="2" t="str">
        <f>"Q07.9"</f>
        <v>Q07.9</v>
      </c>
      <c r="E409" s="1" t="s">
        <v>874</v>
      </c>
    </row>
    <row r="410">
      <c r="A410" s="1" t="s">
        <v>5</v>
      </c>
      <c r="B410" s="1" t="s">
        <v>828</v>
      </c>
      <c r="C410" s="1" t="s">
        <v>829</v>
      </c>
      <c r="D410" s="2" t="str">
        <f>"Q28.0"</f>
        <v>Q28.0</v>
      </c>
      <c r="E410" s="1" t="s">
        <v>875</v>
      </c>
    </row>
    <row r="411">
      <c r="A411" s="1" t="s">
        <v>5</v>
      </c>
      <c r="B411" s="1" t="s">
        <v>828</v>
      </c>
      <c r="C411" s="1" t="s">
        <v>829</v>
      </c>
      <c r="D411" s="2" t="str">
        <f>"Q28.1"</f>
        <v>Q28.1</v>
      </c>
      <c r="E411" s="1" t="s">
        <v>876</v>
      </c>
    </row>
    <row r="412">
      <c r="A412" s="1" t="s">
        <v>5</v>
      </c>
      <c r="B412" s="1" t="s">
        <v>828</v>
      </c>
      <c r="C412" s="1" t="s">
        <v>829</v>
      </c>
      <c r="D412" s="2" t="str">
        <f>"Q28.2"</f>
        <v>Q28.2</v>
      </c>
      <c r="E412" s="1" t="s">
        <v>877</v>
      </c>
    </row>
    <row r="413">
      <c r="A413" s="1" t="s">
        <v>5</v>
      </c>
      <c r="B413" s="1" t="s">
        <v>828</v>
      </c>
      <c r="C413" s="1" t="s">
        <v>829</v>
      </c>
      <c r="D413" s="2" t="str">
        <f>"Q28.20"</f>
        <v>Q28.20</v>
      </c>
      <c r="E413" s="1" t="s">
        <v>878</v>
      </c>
    </row>
    <row r="414">
      <c r="A414" s="1" t="s">
        <v>5</v>
      </c>
      <c r="B414" s="1" t="s">
        <v>828</v>
      </c>
      <c r="C414" s="1" t="s">
        <v>829</v>
      </c>
      <c r="D414" s="2" t="str">
        <f>"Q28.3"</f>
        <v>Q28.3</v>
      </c>
      <c r="E414" s="1" t="s">
        <v>879</v>
      </c>
    </row>
    <row r="415">
      <c r="A415" s="1" t="s">
        <v>5</v>
      </c>
      <c r="B415" s="1" t="s">
        <v>828</v>
      </c>
      <c r="C415" s="1" t="s">
        <v>829</v>
      </c>
      <c r="D415" s="2" t="str">
        <f>"Q76.0"</f>
        <v>Q76.0</v>
      </c>
      <c r="E415" s="1" t="s">
        <v>880</v>
      </c>
    </row>
    <row r="416">
      <c r="A416" s="1" t="s">
        <v>5</v>
      </c>
      <c r="B416" s="1" t="s">
        <v>828</v>
      </c>
      <c r="C416" s="1" t="s">
        <v>829</v>
      </c>
      <c r="D416" s="2" t="str">
        <f>"Q85.0"</f>
        <v>Q85.0</v>
      </c>
      <c r="E416" s="1" t="s">
        <v>881</v>
      </c>
    </row>
    <row r="417">
      <c r="A417" s="1" t="s">
        <v>5</v>
      </c>
      <c r="B417" s="1" t="s">
        <v>828</v>
      </c>
      <c r="C417" s="1" t="s">
        <v>829</v>
      </c>
      <c r="D417" s="2" t="str">
        <f>"Q85.1"</f>
        <v>Q85.1</v>
      </c>
      <c r="E417" s="1" t="s">
        <v>882</v>
      </c>
    </row>
    <row r="418">
      <c r="A418" s="1" t="s">
        <v>5</v>
      </c>
      <c r="B418" s="1" t="s">
        <v>883</v>
      </c>
      <c r="C418" s="1" t="s">
        <v>884</v>
      </c>
      <c r="D418" s="2" t="str">
        <f>"I61.0"</f>
        <v>I61.0</v>
      </c>
      <c r="E418" s="1" t="s">
        <v>885</v>
      </c>
    </row>
    <row r="419">
      <c r="A419" s="1" t="s">
        <v>5</v>
      </c>
      <c r="B419" s="1" t="s">
        <v>883</v>
      </c>
      <c r="C419" s="1" t="s">
        <v>884</v>
      </c>
      <c r="D419" s="2" t="str">
        <f>"I61.1"</f>
        <v>I61.1</v>
      </c>
      <c r="E419" s="1" t="s">
        <v>886</v>
      </c>
    </row>
    <row r="420">
      <c r="A420" s="1" t="s">
        <v>5</v>
      </c>
      <c r="B420" s="1" t="s">
        <v>883</v>
      </c>
      <c r="C420" s="1" t="s">
        <v>884</v>
      </c>
      <c r="D420" s="2" t="str">
        <f>"I61.2"</f>
        <v>I61.2</v>
      </c>
      <c r="E420" s="1" t="s">
        <v>887</v>
      </c>
    </row>
    <row r="421">
      <c r="A421" s="1" t="s">
        <v>5</v>
      </c>
      <c r="B421" s="1" t="s">
        <v>883</v>
      </c>
      <c r="C421" s="1" t="s">
        <v>884</v>
      </c>
      <c r="D421" s="2" t="str">
        <f>"I61.3"</f>
        <v>I61.3</v>
      </c>
      <c r="E421" s="1" t="s">
        <v>888</v>
      </c>
    </row>
    <row r="422">
      <c r="A422" s="1" t="s">
        <v>5</v>
      </c>
      <c r="B422" s="1" t="s">
        <v>883</v>
      </c>
      <c r="C422" s="1" t="s">
        <v>884</v>
      </c>
      <c r="D422" s="2" t="str">
        <f>"I61.4"</f>
        <v>I61.4</v>
      </c>
      <c r="E422" s="1" t="s">
        <v>889</v>
      </c>
    </row>
    <row r="423">
      <c r="A423" s="1" t="s">
        <v>5</v>
      </c>
      <c r="B423" s="1" t="s">
        <v>883</v>
      </c>
      <c r="C423" s="1" t="s">
        <v>884</v>
      </c>
      <c r="D423" s="2" t="str">
        <f>"I61.5"</f>
        <v>I61.5</v>
      </c>
      <c r="E423" s="1" t="s">
        <v>890</v>
      </c>
    </row>
    <row r="424">
      <c r="A424" s="1" t="s">
        <v>5</v>
      </c>
      <c r="B424" s="1" t="s">
        <v>883</v>
      </c>
      <c r="C424" s="1" t="s">
        <v>884</v>
      </c>
      <c r="D424" s="2" t="str">
        <f>"I61.6"</f>
        <v>I61.6</v>
      </c>
      <c r="E424" s="1" t="s">
        <v>891</v>
      </c>
    </row>
    <row r="425">
      <c r="A425" s="1" t="s">
        <v>5</v>
      </c>
      <c r="B425" s="1" t="s">
        <v>883</v>
      </c>
      <c r="C425" s="1" t="s">
        <v>884</v>
      </c>
      <c r="D425" s="2" t="str">
        <f>"I61.8"</f>
        <v>I61.8</v>
      </c>
      <c r="E425" s="1" t="s">
        <v>893</v>
      </c>
    </row>
    <row r="426">
      <c r="A426" s="1" t="s">
        <v>5</v>
      </c>
      <c r="B426" s="1" t="s">
        <v>883</v>
      </c>
      <c r="C426" s="1" t="s">
        <v>884</v>
      </c>
      <c r="D426" s="2" t="str">
        <f>"I61.9"</f>
        <v>I61.9</v>
      </c>
      <c r="E426" s="1" t="s">
        <v>894</v>
      </c>
    </row>
    <row r="427">
      <c r="A427" s="1" t="s">
        <v>5</v>
      </c>
      <c r="B427" s="1" t="s">
        <v>883</v>
      </c>
      <c r="C427" s="1" t="s">
        <v>884</v>
      </c>
      <c r="D427" s="2" t="str">
        <f>"I62.0"</f>
        <v>I62.0</v>
      </c>
      <c r="E427" s="1" t="s">
        <v>895</v>
      </c>
    </row>
    <row r="428">
      <c r="A428" s="1" t="s">
        <v>5</v>
      </c>
      <c r="B428" s="1" t="s">
        <v>883</v>
      </c>
      <c r="C428" s="1" t="s">
        <v>884</v>
      </c>
      <c r="D428" s="2" t="str">
        <f>"I62.1"</f>
        <v>I62.1</v>
      </c>
      <c r="E428" s="1" t="s">
        <v>896</v>
      </c>
    </row>
    <row r="429">
      <c r="A429" s="1" t="s">
        <v>5</v>
      </c>
      <c r="B429" s="1" t="s">
        <v>883</v>
      </c>
      <c r="C429" s="1" t="s">
        <v>884</v>
      </c>
      <c r="D429" s="2" t="str">
        <f>"I62.9"</f>
        <v>I62.9</v>
      </c>
      <c r="E429" s="1" t="s">
        <v>897</v>
      </c>
    </row>
    <row r="430">
      <c r="A430" s="1" t="s">
        <v>5</v>
      </c>
      <c r="B430" s="1" t="s">
        <v>898</v>
      </c>
      <c r="C430" s="1" t="s">
        <v>899</v>
      </c>
      <c r="D430" s="2" t="str">
        <f>"I60.0"</f>
        <v>I60.0</v>
      </c>
      <c r="E430" s="1" t="s">
        <v>901</v>
      </c>
    </row>
    <row r="431">
      <c r="A431" s="1" t="s">
        <v>5</v>
      </c>
      <c r="B431" s="1" t="s">
        <v>898</v>
      </c>
      <c r="C431" s="1" t="s">
        <v>899</v>
      </c>
      <c r="D431" s="2" t="str">
        <f>"I60.1"</f>
        <v>I60.1</v>
      </c>
      <c r="E431" s="1" t="s">
        <v>902</v>
      </c>
    </row>
    <row r="432">
      <c r="A432" s="1" t="s">
        <v>5</v>
      </c>
      <c r="B432" s="1" t="s">
        <v>898</v>
      </c>
      <c r="C432" s="1" t="s">
        <v>899</v>
      </c>
      <c r="D432" s="2" t="str">
        <f>"I60.2"</f>
        <v>I60.2</v>
      </c>
      <c r="E432" s="1" t="s">
        <v>903</v>
      </c>
    </row>
    <row r="433">
      <c r="A433" s="1" t="s">
        <v>5</v>
      </c>
      <c r="B433" s="1" t="s">
        <v>898</v>
      </c>
      <c r="C433" s="1" t="s">
        <v>899</v>
      </c>
      <c r="D433" s="2" t="str">
        <f>"I60.3"</f>
        <v>I60.3</v>
      </c>
      <c r="E433" s="1" t="s">
        <v>904</v>
      </c>
    </row>
    <row r="434">
      <c r="A434" s="1" t="s">
        <v>5</v>
      </c>
      <c r="B434" s="1" t="s">
        <v>898</v>
      </c>
      <c r="C434" s="1" t="s">
        <v>899</v>
      </c>
      <c r="D434" s="2" t="str">
        <f>"I60.4"</f>
        <v>I60.4</v>
      </c>
      <c r="E434" s="1" t="s">
        <v>905</v>
      </c>
    </row>
    <row r="435">
      <c r="A435" s="1" t="s">
        <v>5</v>
      </c>
      <c r="B435" s="1" t="s">
        <v>898</v>
      </c>
      <c r="C435" s="1" t="s">
        <v>899</v>
      </c>
      <c r="D435" s="2" t="str">
        <f>"I60.5"</f>
        <v>I60.5</v>
      </c>
      <c r="E435" s="1" t="s">
        <v>906</v>
      </c>
    </row>
    <row r="436">
      <c r="A436" s="1" t="s">
        <v>5</v>
      </c>
      <c r="B436" s="1" t="s">
        <v>898</v>
      </c>
      <c r="C436" s="1" t="s">
        <v>899</v>
      </c>
      <c r="D436" s="2" t="str">
        <f>"I60.6"</f>
        <v>I60.6</v>
      </c>
      <c r="E436" s="1" t="s">
        <v>907</v>
      </c>
    </row>
    <row r="437">
      <c r="A437" s="1" t="s">
        <v>5</v>
      </c>
      <c r="B437" s="1" t="s">
        <v>898</v>
      </c>
      <c r="C437" s="1" t="s">
        <v>899</v>
      </c>
      <c r="D437" s="2" t="str">
        <f>"I60.7"</f>
        <v>I60.7</v>
      </c>
      <c r="E437" s="1" t="s">
        <v>908</v>
      </c>
    </row>
    <row r="438">
      <c r="A438" s="1" t="s">
        <v>5</v>
      </c>
      <c r="B438" s="1" t="s">
        <v>898</v>
      </c>
      <c r="C438" s="1" t="s">
        <v>899</v>
      </c>
      <c r="D438" s="2" t="str">
        <f>"I60.8"</f>
        <v>I60.8</v>
      </c>
      <c r="E438" s="1" t="s">
        <v>909</v>
      </c>
    </row>
    <row r="439">
      <c r="A439" s="1" t="s">
        <v>5</v>
      </c>
      <c r="B439" s="1" t="s">
        <v>898</v>
      </c>
      <c r="C439" s="1" t="s">
        <v>899</v>
      </c>
      <c r="D439" s="2" t="str">
        <f>"I60.9"</f>
        <v>I60.9</v>
      </c>
      <c r="E439" s="1" t="s">
        <v>910</v>
      </c>
    </row>
    <row r="440">
      <c r="A440" s="1" t="s">
        <v>5</v>
      </c>
      <c r="B440" s="1" t="s">
        <v>911</v>
      </c>
      <c r="C440" s="1" t="s">
        <v>912</v>
      </c>
      <c r="D440" s="2" t="str">
        <f>"I63.0"</f>
        <v>I63.0</v>
      </c>
      <c r="E440" s="1" t="s">
        <v>913</v>
      </c>
    </row>
    <row r="441">
      <c r="A441" s="1" t="s">
        <v>5</v>
      </c>
      <c r="B441" s="1" t="s">
        <v>911</v>
      </c>
      <c r="C441" s="1" t="s">
        <v>912</v>
      </c>
      <c r="D441" s="2" t="str">
        <f>"I63.1"</f>
        <v>I63.1</v>
      </c>
      <c r="E441" s="1" t="s">
        <v>915</v>
      </c>
    </row>
    <row r="442">
      <c r="A442" s="1" t="s">
        <v>5</v>
      </c>
      <c r="B442" s="1" t="s">
        <v>911</v>
      </c>
      <c r="C442" s="1" t="s">
        <v>912</v>
      </c>
      <c r="D442" s="2" t="str">
        <f>"I63.2"</f>
        <v>I63.2</v>
      </c>
      <c r="E442" s="1" t="s">
        <v>916</v>
      </c>
    </row>
    <row r="443">
      <c r="A443" s="1" t="s">
        <v>5</v>
      </c>
      <c r="B443" s="1" t="s">
        <v>911</v>
      </c>
      <c r="C443" s="1" t="s">
        <v>912</v>
      </c>
      <c r="D443" s="2" t="str">
        <f>"I63.3"</f>
        <v>I63.3</v>
      </c>
      <c r="E443" s="1" t="s">
        <v>917</v>
      </c>
    </row>
    <row r="444">
      <c r="A444" s="1" t="s">
        <v>5</v>
      </c>
      <c r="B444" s="1" t="s">
        <v>911</v>
      </c>
      <c r="C444" s="1" t="s">
        <v>912</v>
      </c>
      <c r="D444" s="2" t="str">
        <f>"I63.4"</f>
        <v>I63.4</v>
      </c>
      <c r="E444" s="1" t="s">
        <v>918</v>
      </c>
    </row>
    <row r="445">
      <c r="A445" s="1" t="s">
        <v>5</v>
      </c>
      <c r="B445" s="1" t="s">
        <v>911</v>
      </c>
      <c r="C445" s="1" t="s">
        <v>912</v>
      </c>
      <c r="D445" s="2" t="str">
        <f>"I63.5"</f>
        <v>I63.5</v>
      </c>
      <c r="E445" s="1" t="s">
        <v>919</v>
      </c>
    </row>
    <row r="446">
      <c r="A446" s="1" t="s">
        <v>5</v>
      </c>
      <c r="B446" s="1" t="s">
        <v>911</v>
      </c>
      <c r="C446" s="1" t="s">
        <v>912</v>
      </c>
      <c r="D446" s="2" t="str">
        <f>"I63.6"</f>
        <v>I63.6</v>
      </c>
      <c r="E446" s="1" t="s">
        <v>922</v>
      </c>
    </row>
    <row r="447">
      <c r="A447" s="1" t="s">
        <v>5</v>
      </c>
      <c r="B447" s="1" t="s">
        <v>911</v>
      </c>
      <c r="C447" s="1" t="s">
        <v>912</v>
      </c>
      <c r="D447" s="2" t="str">
        <f>"I63.8"</f>
        <v>I63.8</v>
      </c>
      <c r="E447" s="1" t="s">
        <v>926</v>
      </c>
    </row>
    <row r="448">
      <c r="A448" s="1" t="s">
        <v>5</v>
      </c>
      <c r="B448" s="1" t="s">
        <v>911</v>
      </c>
      <c r="C448" s="1" t="s">
        <v>912</v>
      </c>
      <c r="D448" s="2" t="str">
        <f>"I63.9"</f>
        <v>I63.9</v>
      </c>
      <c r="E448" s="1" t="s">
        <v>930</v>
      </c>
    </row>
    <row r="449">
      <c r="A449" s="1" t="s">
        <v>5</v>
      </c>
      <c r="B449" s="1" t="s">
        <v>911</v>
      </c>
      <c r="C449" s="1" t="s">
        <v>912</v>
      </c>
      <c r="D449" s="2" t="str">
        <f>"I64"</f>
        <v>I64</v>
      </c>
      <c r="E449" s="1" t="s">
        <v>933</v>
      </c>
    </row>
    <row r="450">
      <c r="A450" s="1" t="s">
        <v>5</v>
      </c>
      <c r="B450" s="1" t="s">
        <v>911</v>
      </c>
      <c r="C450" s="1" t="s">
        <v>912</v>
      </c>
      <c r="D450" s="2" t="str">
        <f>"I65.0"</f>
        <v>I65.0</v>
      </c>
      <c r="E450" s="1" t="s">
        <v>937</v>
      </c>
    </row>
    <row r="451">
      <c r="A451" s="1" t="s">
        <v>5</v>
      </c>
      <c r="B451" s="1" t="s">
        <v>911</v>
      </c>
      <c r="C451" s="1" t="s">
        <v>912</v>
      </c>
      <c r="D451" s="2" t="str">
        <f>"I65.1"</f>
        <v>I65.1</v>
      </c>
      <c r="E451" s="1" t="s">
        <v>942</v>
      </c>
    </row>
    <row r="452">
      <c r="A452" s="1" t="s">
        <v>5</v>
      </c>
      <c r="B452" s="1" t="s">
        <v>911</v>
      </c>
      <c r="C452" s="1" t="s">
        <v>912</v>
      </c>
      <c r="D452" s="2" t="str">
        <f>"I65.2"</f>
        <v>I65.2</v>
      </c>
      <c r="E452" s="1" t="s">
        <v>945</v>
      </c>
    </row>
    <row r="453">
      <c r="A453" s="1" t="s">
        <v>5</v>
      </c>
      <c r="B453" s="1" t="s">
        <v>911</v>
      </c>
      <c r="C453" s="1" t="s">
        <v>912</v>
      </c>
      <c r="D453" s="2" t="str">
        <f>"I65.3"</f>
        <v>I65.3</v>
      </c>
      <c r="E453" s="1" t="s">
        <v>948</v>
      </c>
    </row>
    <row r="454">
      <c r="A454" s="1" t="s">
        <v>5</v>
      </c>
      <c r="B454" s="1" t="s">
        <v>911</v>
      </c>
      <c r="C454" s="1" t="s">
        <v>912</v>
      </c>
      <c r="D454" s="2" t="str">
        <f>"I65.8"</f>
        <v>I65.8</v>
      </c>
      <c r="E454" s="1" t="s">
        <v>951</v>
      </c>
    </row>
    <row r="455">
      <c r="A455" s="1" t="s">
        <v>5</v>
      </c>
      <c r="B455" s="1" t="s">
        <v>911</v>
      </c>
      <c r="C455" s="1" t="s">
        <v>912</v>
      </c>
      <c r="D455" s="2" t="str">
        <f>"I65.9"</f>
        <v>I65.9</v>
      </c>
      <c r="E455" s="1" t="s">
        <v>955</v>
      </c>
    </row>
    <row r="456">
      <c r="A456" s="1" t="s">
        <v>5</v>
      </c>
      <c r="B456" s="1" t="s">
        <v>911</v>
      </c>
      <c r="C456" s="1" t="s">
        <v>912</v>
      </c>
      <c r="D456" s="2" t="str">
        <f>"I66.0"</f>
        <v>I66.0</v>
      </c>
      <c r="E456" s="1" t="s">
        <v>958</v>
      </c>
    </row>
    <row r="457">
      <c r="A457" s="1" t="s">
        <v>5</v>
      </c>
      <c r="B457" s="1" t="s">
        <v>911</v>
      </c>
      <c r="C457" s="1" t="s">
        <v>912</v>
      </c>
      <c r="D457" s="2" t="str">
        <f>"I66.1"</f>
        <v>I66.1</v>
      </c>
      <c r="E457" s="1" t="s">
        <v>962</v>
      </c>
    </row>
    <row r="458">
      <c r="A458" s="1" t="s">
        <v>5</v>
      </c>
      <c r="B458" s="1" t="s">
        <v>911</v>
      </c>
      <c r="C458" s="1" t="s">
        <v>912</v>
      </c>
      <c r="D458" s="2" t="str">
        <f>"I66.2"</f>
        <v>I66.2</v>
      </c>
      <c r="E458" s="1" t="s">
        <v>965</v>
      </c>
    </row>
    <row r="459">
      <c r="A459" s="1" t="s">
        <v>5</v>
      </c>
      <c r="B459" s="1" t="s">
        <v>911</v>
      </c>
      <c r="C459" s="1" t="s">
        <v>912</v>
      </c>
      <c r="D459" s="2" t="str">
        <f>"I66.3"</f>
        <v>I66.3</v>
      </c>
      <c r="E459" s="1" t="s">
        <v>969</v>
      </c>
    </row>
    <row r="460">
      <c r="A460" s="1" t="s">
        <v>5</v>
      </c>
      <c r="B460" s="1" t="s">
        <v>911</v>
      </c>
      <c r="C460" s="1" t="s">
        <v>912</v>
      </c>
      <c r="D460" s="2" t="str">
        <f>"I66.4"</f>
        <v>I66.4</v>
      </c>
      <c r="E460" s="1" t="s">
        <v>973</v>
      </c>
    </row>
    <row r="461">
      <c r="A461" s="1" t="s">
        <v>5</v>
      </c>
      <c r="B461" s="1" t="s">
        <v>911</v>
      </c>
      <c r="C461" s="1" t="s">
        <v>912</v>
      </c>
      <c r="D461" s="2" t="str">
        <f>"I66.8"</f>
        <v>I66.8</v>
      </c>
      <c r="E461" s="1" t="s">
        <v>977</v>
      </c>
    </row>
    <row r="462">
      <c r="A462" s="1" t="s">
        <v>5</v>
      </c>
      <c r="B462" s="1" t="s">
        <v>911</v>
      </c>
      <c r="C462" s="1" t="s">
        <v>912</v>
      </c>
      <c r="D462" s="2" t="str">
        <f>"I66.9"</f>
        <v>I66.9</v>
      </c>
      <c r="E462" s="1" t="s">
        <v>980</v>
      </c>
    </row>
    <row r="463">
      <c r="A463" s="1" t="s">
        <v>5</v>
      </c>
      <c r="B463" s="1" t="s">
        <v>911</v>
      </c>
      <c r="C463" s="1" t="s">
        <v>912</v>
      </c>
      <c r="D463" s="2" t="str">
        <f>"I67.2"</f>
        <v>I67.2</v>
      </c>
      <c r="E463" s="1" t="s">
        <v>984</v>
      </c>
    </row>
    <row r="464">
      <c r="A464" s="1" t="s">
        <v>5</v>
      </c>
      <c r="B464" s="1" t="s">
        <v>911</v>
      </c>
      <c r="C464" s="1" t="s">
        <v>912</v>
      </c>
      <c r="D464" s="2" t="str">
        <f>"I67.3"</f>
        <v>I67.3</v>
      </c>
      <c r="E464" s="1" t="s">
        <v>986</v>
      </c>
    </row>
    <row r="465">
      <c r="A465" s="1" t="s">
        <v>5</v>
      </c>
      <c r="B465" s="1" t="s">
        <v>911</v>
      </c>
      <c r="C465" s="1" t="s">
        <v>912</v>
      </c>
      <c r="D465" s="2" t="str">
        <f>"I67.4"</f>
        <v>I67.4</v>
      </c>
      <c r="E465" s="1" t="s">
        <v>987</v>
      </c>
    </row>
    <row r="466">
      <c r="A466" s="1" t="s">
        <v>5</v>
      </c>
      <c r="B466" s="1" t="s">
        <v>911</v>
      </c>
      <c r="C466" s="1" t="s">
        <v>912</v>
      </c>
      <c r="D466" s="2" t="str">
        <f>"I67.5"</f>
        <v>I67.5</v>
      </c>
      <c r="E466" s="1" t="s">
        <v>990</v>
      </c>
    </row>
    <row r="467">
      <c r="A467" s="1" t="s">
        <v>5</v>
      </c>
      <c r="B467" s="1" t="s">
        <v>911</v>
      </c>
      <c r="C467" s="1" t="s">
        <v>912</v>
      </c>
      <c r="D467" s="2" t="str">
        <f>"I67.6"</f>
        <v>I67.6</v>
      </c>
      <c r="E467" s="1" t="s">
        <v>993</v>
      </c>
    </row>
    <row r="468">
      <c r="A468" s="1" t="s">
        <v>5</v>
      </c>
      <c r="B468" s="1" t="s">
        <v>911</v>
      </c>
      <c r="C468" s="1" t="s">
        <v>912</v>
      </c>
      <c r="D468" s="2" t="str">
        <f>"I67.7"</f>
        <v>I67.7</v>
      </c>
      <c r="E468" s="1" t="s">
        <v>996</v>
      </c>
    </row>
    <row r="469">
      <c r="A469" s="1" t="s">
        <v>5</v>
      </c>
      <c r="B469" s="1" t="s">
        <v>911</v>
      </c>
      <c r="C469" s="1" t="s">
        <v>912</v>
      </c>
      <c r="D469" s="2" t="str">
        <f>"I67.8"</f>
        <v>I67.8</v>
      </c>
      <c r="E469" s="1" t="s">
        <v>999</v>
      </c>
    </row>
    <row r="470">
      <c r="A470" s="1" t="s">
        <v>5</v>
      </c>
      <c r="B470" s="1" t="s">
        <v>911</v>
      </c>
      <c r="C470" s="1" t="s">
        <v>912</v>
      </c>
      <c r="D470" s="2" t="str">
        <f>"I67.9"</f>
        <v>I67.9</v>
      </c>
      <c r="E470" s="1" t="s">
        <v>1003</v>
      </c>
    </row>
    <row r="471">
      <c r="A471" s="1" t="s">
        <v>5</v>
      </c>
      <c r="B471" s="1" t="s">
        <v>1004</v>
      </c>
      <c r="C471" s="1" t="s">
        <v>1005</v>
      </c>
      <c r="D471" s="2" t="str">
        <f>"G45.0"</f>
        <v>G45.0</v>
      </c>
      <c r="E471" s="1" t="s">
        <v>1008</v>
      </c>
    </row>
    <row r="472">
      <c r="A472" s="1" t="s">
        <v>5</v>
      </c>
      <c r="B472" s="1" t="s">
        <v>1004</v>
      </c>
      <c r="C472" s="1" t="s">
        <v>1005</v>
      </c>
      <c r="D472" s="2" t="str">
        <f>"G45.1"</f>
        <v>G45.1</v>
      </c>
      <c r="E472" s="1" t="s">
        <v>1010</v>
      </c>
    </row>
    <row r="473">
      <c r="A473" s="1" t="s">
        <v>5</v>
      </c>
      <c r="B473" s="1" t="s">
        <v>1004</v>
      </c>
      <c r="C473" s="1" t="s">
        <v>1005</v>
      </c>
      <c r="D473" s="2" t="str">
        <f>"G45.2"</f>
        <v>G45.2</v>
      </c>
      <c r="E473" s="1" t="s">
        <v>1013</v>
      </c>
    </row>
    <row r="474">
      <c r="A474" s="1" t="s">
        <v>5</v>
      </c>
      <c r="B474" s="1" t="s">
        <v>1004</v>
      </c>
      <c r="C474" s="1" t="s">
        <v>1005</v>
      </c>
      <c r="D474" s="2" t="str">
        <f>"G45.4"</f>
        <v>G45.4</v>
      </c>
      <c r="E474" s="1" t="s">
        <v>1016</v>
      </c>
    </row>
    <row r="475">
      <c r="A475" s="1" t="s">
        <v>5</v>
      </c>
      <c r="B475" s="1" t="s">
        <v>1004</v>
      </c>
      <c r="C475" s="1" t="s">
        <v>1005</v>
      </c>
      <c r="D475" s="2" t="str">
        <f>"G45.8"</f>
        <v>G45.8</v>
      </c>
      <c r="E475" s="1" t="s">
        <v>1020</v>
      </c>
    </row>
    <row r="476">
      <c r="A476" s="1" t="s">
        <v>5</v>
      </c>
      <c r="B476" s="1" t="s">
        <v>1004</v>
      </c>
      <c r="C476" s="1" t="s">
        <v>1005</v>
      </c>
      <c r="D476" s="2" t="str">
        <f>"G45.9"</f>
        <v>G45.9</v>
      </c>
      <c r="E476" s="1" t="s">
        <v>1024</v>
      </c>
    </row>
    <row r="477">
      <c r="A477" s="1" t="s">
        <v>5</v>
      </c>
      <c r="B477" s="1" t="s">
        <v>1004</v>
      </c>
      <c r="C477" s="1" t="s">
        <v>1005</v>
      </c>
      <c r="D477" s="2" t="str">
        <f>"G95.1"</f>
        <v>G95.1</v>
      </c>
      <c r="E477" s="1" t="s">
        <v>1027</v>
      </c>
    </row>
    <row r="478">
      <c r="A478" s="1" t="s">
        <v>5</v>
      </c>
      <c r="B478" s="1" t="s">
        <v>1004</v>
      </c>
      <c r="C478" s="1" t="s">
        <v>1005</v>
      </c>
      <c r="D478" s="2" t="str">
        <f>"I67.0"</f>
        <v>I67.0</v>
      </c>
      <c r="E478" s="1" t="s">
        <v>1030</v>
      </c>
    </row>
    <row r="479">
      <c r="A479" s="1" t="s">
        <v>5</v>
      </c>
      <c r="B479" s="1" t="s">
        <v>1004</v>
      </c>
      <c r="C479" s="1" t="s">
        <v>1005</v>
      </c>
      <c r="D479" s="2" t="str">
        <f>"I67.1"</f>
        <v>I67.1</v>
      </c>
      <c r="E479" s="1" t="s">
        <v>1034</v>
      </c>
    </row>
    <row r="480">
      <c r="A480" s="1" t="s">
        <v>5</v>
      </c>
      <c r="B480" s="1" t="s">
        <v>1004</v>
      </c>
      <c r="C480" s="1" t="s">
        <v>1005</v>
      </c>
      <c r="D480" s="2" t="str">
        <f>"I67.10"</f>
        <v>I67.10</v>
      </c>
      <c r="E480" s="1" t="s">
        <v>1037</v>
      </c>
    </row>
    <row r="481">
      <c r="A481" s="1" t="s">
        <v>5</v>
      </c>
      <c r="B481" s="1" t="s">
        <v>1004</v>
      </c>
      <c r="C481" s="1" t="s">
        <v>1005</v>
      </c>
      <c r="D481" s="2" t="str">
        <f>"I67.11"</f>
        <v>I67.11</v>
      </c>
      <c r="E481" s="1" t="s">
        <v>1040</v>
      </c>
    </row>
    <row r="482">
      <c r="A482" s="1" t="s">
        <v>5</v>
      </c>
      <c r="B482" s="1" t="s">
        <v>1004</v>
      </c>
      <c r="C482" s="1" t="s">
        <v>1005</v>
      </c>
      <c r="D482" s="2" t="str">
        <f>"I67.12"</f>
        <v>I67.12</v>
      </c>
      <c r="E482" s="1" t="s">
        <v>1043</v>
      </c>
    </row>
    <row r="483">
      <c r="A483" s="1" t="s">
        <v>5</v>
      </c>
      <c r="B483" s="1" t="s">
        <v>1004</v>
      </c>
      <c r="C483" s="1" t="s">
        <v>1005</v>
      </c>
      <c r="D483" s="2" t="str">
        <f>"I67.13"</f>
        <v>I67.13</v>
      </c>
      <c r="E483" s="1" t="s">
        <v>1047</v>
      </c>
    </row>
    <row r="484">
      <c r="A484" s="1" t="s">
        <v>5</v>
      </c>
      <c r="B484" s="1" t="s">
        <v>1004</v>
      </c>
      <c r="C484" s="1" t="s">
        <v>1005</v>
      </c>
      <c r="D484" s="2" t="str">
        <f>"I67.14"</f>
        <v>I67.14</v>
      </c>
      <c r="E484" s="1" t="s">
        <v>1050</v>
      </c>
    </row>
    <row r="485">
      <c r="A485" s="1" t="s">
        <v>5</v>
      </c>
      <c r="B485" s="1" t="s">
        <v>1004</v>
      </c>
      <c r="C485" s="1" t="s">
        <v>1005</v>
      </c>
      <c r="D485" s="2" t="str">
        <f>"I67.15"</f>
        <v>I67.15</v>
      </c>
      <c r="E485" s="1" t="s">
        <v>1053</v>
      </c>
    </row>
    <row r="486">
      <c r="A486" s="1" t="s">
        <v>5</v>
      </c>
      <c r="B486" s="1" t="s">
        <v>1004</v>
      </c>
      <c r="C486" s="1" t="s">
        <v>1005</v>
      </c>
      <c r="D486" s="2" t="str">
        <f>"I67.16"</f>
        <v>I67.16</v>
      </c>
      <c r="E486" s="1" t="s">
        <v>1057</v>
      </c>
    </row>
    <row r="487">
      <c r="A487" s="1" t="s">
        <v>5</v>
      </c>
      <c r="B487" s="1" t="s">
        <v>1004</v>
      </c>
      <c r="C487" s="1" t="s">
        <v>1005</v>
      </c>
      <c r="D487" s="2" t="str">
        <f>"I67.17"</f>
        <v>I67.17</v>
      </c>
      <c r="E487" s="1" t="s">
        <v>1061</v>
      </c>
    </row>
    <row r="488">
      <c r="A488" s="1" t="s">
        <v>5</v>
      </c>
      <c r="B488" s="1" t="s">
        <v>1004</v>
      </c>
      <c r="C488" s="1" t="s">
        <v>1005</v>
      </c>
      <c r="D488" s="2" t="str">
        <f>"I67.18"</f>
        <v>I67.18</v>
      </c>
      <c r="E488" s="1" t="s">
        <v>1063</v>
      </c>
    </row>
    <row r="489">
      <c r="A489" s="1" t="s">
        <v>5</v>
      </c>
      <c r="B489" s="1" t="s">
        <v>1065</v>
      </c>
      <c r="C489" s="1" t="s">
        <v>1066</v>
      </c>
      <c r="D489" s="2" t="str">
        <f>"G91.3"</f>
        <v>G91.3</v>
      </c>
      <c r="E489" s="1" t="s">
        <v>1069</v>
      </c>
    </row>
    <row r="490">
      <c r="A490" s="1" t="s">
        <v>5</v>
      </c>
      <c r="B490" s="1" t="s">
        <v>1065</v>
      </c>
      <c r="C490" s="1" t="s">
        <v>1066</v>
      </c>
      <c r="D490" s="2" t="str">
        <f>"S02.0"</f>
        <v>S02.0</v>
      </c>
      <c r="E490" s="1" t="s">
        <v>1075</v>
      </c>
    </row>
    <row r="491">
      <c r="A491" s="1" t="s">
        <v>5</v>
      </c>
      <c r="B491" s="1" t="s">
        <v>1065</v>
      </c>
      <c r="C491" s="1" t="s">
        <v>1066</v>
      </c>
      <c r="D491" s="2" t="str">
        <f>"S02.00"</f>
        <v>S02.00</v>
      </c>
      <c r="E491" s="1" t="s">
        <v>1078</v>
      </c>
    </row>
    <row r="492">
      <c r="A492" s="1" t="s">
        <v>5</v>
      </c>
      <c r="B492" s="1" t="s">
        <v>1065</v>
      </c>
      <c r="C492" s="1" t="s">
        <v>1066</v>
      </c>
      <c r="D492" s="2" t="str">
        <f>"S02.01"</f>
        <v>S02.01</v>
      </c>
      <c r="E492" s="1" t="s">
        <v>1081</v>
      </c>
    </row>
    <row r="493">
      <c r="A493" s="1" t="s">
        <v>5</v>
      </c>
      <c r="B493" s="1" t="s">
        <v>1065</v>
      </c>
      <c r="C493" s="1" t="s">
        <v>1066</v>
      </c>
      <c r="D493" s="2" t="str">
        <f>"S02.1"</f>
        <v>S02.1</v>
      </c>
      <c r="E493" s="1" t="s">
        <v>1084</v>
      </c>
    </row>
    <row r="494">
      <c r="A494" s="1" t="s">
        <v>5</v>
      </c>
      <c r="B494" s="1" t="s">
        <v>1065</v>
      </c>
      <c r="C494" s="1" t="s">
        <v>1066</v>
      </c>
      <c r="D494" s="2" t="str">
        <f>"S02.10"</f>
        <v>S02.10</v>
      </c>
      <c r="E494" s="1" t="s">
        <v>1087</v>
      </c>
    </row>
    <row r="495">
      <c r="A495" s="1" t="s">
        <v>5</v>
      </c>
      <c r="B495" s="1" t="s">
        <v>1065</v>
      </c>
      <c r="C495" s="1" t="s">
        <v>1066</v>
      </c>
      <c r="D495" s="2" t="str">
        <f>"S02.11"</f>
        <v>S02.11</v>
      </c>
      <c r="E495" s="1" t="s">
        <v>1091</v>
      </c>
    </row>
    <row r="496">
      <c r="A496" s="1" t="s">
        <v>5</v>
      </c>
      <c r="B496" s="1" t="s">
        <v>1065</v>
      </c>
      <c r="C496" s="1" t="s">
        <v>1066</v>
      </c>
      <c r="D496" s="2" t="str">
        <f>"S02.7"</f>
        <v>S02.7</v>
      </c>
      <c r="E496" s="1" t="s">
        <v>1093</v>
      </c>
    </row>
    <row r="497">
      <c r="A497" s="1" t="s">
        <v>5</v>
      </c>
      <c r="B497" s="1" t="s">
        <v>1065</v>
      </c>
      <c r="C497" s="1" t="s">
        <v>1066</v>
      </c>
      <c r="D497" s="2" t="str">
        <f>"S02.70"</f>
        <v>S02.70</v>
      </c>
      <c r="E497" s="1" t="s">
        <v>1096</v>
      </c>
    </row>
    <row r="498">
      <c r="A498" s="1" t="s">
        <v>5</v>
      </c>
      <c r="B498" s="1" t="s">
        <v>1065</v>
      </c>
      <c r="C498" s="1" t="s">
        <v>1066</v>
      </c>
      <c r="D498" s="2" t="str">
        <f>"S02.71"</f>
        <v>S02.71</v>
      </c>
      <c r="E498" s="1" t="s">
        <v>1101</v>
      </c>
    </row>
    <row r="499">
      <c r="A499" s="1" t="s">
        <v>5</v>
      </c>
      <c r="B499" s="1" t="s">
        <v>1065</v>
      </c>
      <c r="C499" s="1" t="s">
        <v>1066</v>
      </c>
      <c r="D499" s="2" t="str">
        <f>"S02.8"</f>
        <v>S02.8</v>
      </c>
      <c r="E499" s="1" t="s">
        <v>1105</v>
      </c>
    </row>
    <row r="500">
      <c r="A500" s="1" t="s">
        <v>5</v>
      </c>
      <c r="B500" s="1" t="s">
        <v>1065</v>
      </c>
      <c r="C500" s="1" t="s">
        <v>1066</v>
      </c>
      <c r="D500" s="2" t="str">
        <f>"S02.80"</f>
        <v>S02.80</v>
      </c>
      <c r="E500" s="1" t="s">
        <v>1108</v>
      </c>
    </row>
    <row r="501">
      <c r="A501" s="1" t="s">
        <v>5</v>
      </c>
      <c r="B501" s="1" t="s">
        <v>1065</v>
      </c>
      <c r="C501" s="1" t="s">
        <v>1066</v>
      </c>
      <c r="D501" s="2" t="str">
        <f>"S02.81"</f>
        <v>S02.81</v>
      </c>
      <c r="E501" s="1" t="s">
        <v>1111</v>
      </c>
    </row>
    <row r="502">
      <c r="A502" s="1" t="s">
        <v>5</v>
      </c>
      <c r="B502" s="1" t="s">
        <v>1065</v>
      </c>
      <c r="C502" s="1" t="s">
        <v>1066</v>
      </c>
      <c r="D502" s="2" t="str">
        <f>"S02.9"</f>
        <v>S02.9</v>
      </c>
      <c r="E502" s="1" t="s">
        <v>1115</v>
      </c>
    </row>
    <row r="503">
      <c r="A503" s="1" t="s">
        <v>5</v>
      </c>
      <c r="B503" s="1" t="s">
        <v>1065</v>
      </c>
      <c r="C503" s="1" t="s">
        <v>1066</v>
      </c>
      <c r="D503" s="2" t="str">
        <f>"S02.90"</f>
        <v>S02.90</v>
      </c>
      <c r="E503" s="1" t="s">
        <v>1118</v>
      </c>
    </row>
    <row r="504">
      <c r="A504" s="1" t="s">
        <v>5</v>
      </c>
      <c r="B504" s="1" t="s">
        <v>1065</v>
      </c>
      <c r="C504" s="1" t="s">
        <v>1066</v>
      </c>
      <c r="D504" s="2" t="str">
        <f>"S02.91"</f>
        <v>S02.91</v>
      </c>
      <c r="E504" s="1" t="s">
        <v>1122</v>
      </c>
    </row>
    <row r="505">
      <c r="A505" s="1" t="s">
        <v>5</v>
      </c>
      <c r="B505" s="1" t="s">
        <v>1065</v>
      </c>
      <c r="C505" s="1" t="s">
        <v>1066</v>
      </c>
      <c r="D505" s="2" t="str">
        <f>"S04.1"</f>
        <v>S04.1</v>
      </c>
      <c r="E505" s="1" t="s">
        <v>1125</v>
      </c>
    </row>
    <row r="506">
      <c r="A506" s="1" t="s">
        <v>5</v>
      </c>
      <c r="B506" s="1" t="s">
        <v>1065</v>
      </c>
      <c r="C506" s="1" t="s">
        <v>1066</v>
      </c>
      <c r="D506" s="2" t="str">
        <f>"S04.2"</f>
        <v>S04.2</v>
      </c>
      <c r="E506" s="1" t="s">
        <v>1129</v>
      </c>
    </row>
    <row r="507">
      <c r="A507" s="1" t="s">
        <v>5</v>
      </c>
      <c r="B507" s="1" t="s">
        <v>1065</v>
      </c>
      <c r="C507" s="1" t="s">
        <v>1066</v>
      </c>
      <c r="D507" s="2" t="str">
        <f>"S04.3"</f>
        <v>S04.3</v>
      </c>
      <c r="E507" s="1" t="s">
        <v>1133</v>
      </c>
    </row>
    <row r="508">
      <c r="A508" s="1" t="s">
        <v>5</v>
      </c>
      <c r="B508" s="1" t="s">
        <v>1065</v>
      </c>
      <c r="C508" s="1" t="s">
        <v>1066</v>
      </c>
      <c r="D508" s="2" t="str">
        <f>"S04.4"</f>
        <v>S04.4</v>
      </c>
      <c r="E508" s="1" t="s">
        <v>1136</v>
      </c>
    </row>
    <row r="509">
      <c r="A509" s="1" t="s">
        <v>5</v>
      </c>
      <c r="B509" s="1" t="s">
        <v>1065</v>
      </c>
      <c r="C509" s="1" t="s">
        <v>1066</v>
      </c>
      <c r="D509" s="2" t="str">
        <f>"S04.5"</f>
        <v>S04.5</v>
      </c>
      <c r="E509" s="1" t="s">
        <v>1140</v>
      </c>
    </row>
    <row r="510">
      <c r="A510" s="1" t="s">
        <v>5</v>
      </c>
      <c r="B510" s="1" t="s">
        <v>1065</v>
      </c>
      <c r="C510" s="1" t="s">
        <v>1066</v>
      </c>
      <c r="D510" s="2" t="str">
        <f>"S04.7"</f>
        <v>S04.7</v>
      </c>
      <c r="E510" s="1" t="s">
        <v>1143</v>
      </c>
    </row>
    <row r="511">
      <c r="A511" s="1" t="s">
        <v>5</v>
      </c>
      <c r="B511" s="1" t="s">
        <v>1065</v>
      </c>
      <c r="C511" s="1" t="s">
        <v>1066</v>
      </c>
      <c r="D511" s="2" t="str">
        <f>"S04.8"</f>
        <v>S04.8</v>
      </c>
      <c r="E511" s="1" t="s">
        <v>1146</v>
      </c>
    </row>
    <row r="512">
      <c r="A512" s="1" t="s">
        <v>5</v>
      </c>
      <c r="B512" s="1" t="s">
        <v>1065</v>
      </c>
      <c r="C512" s="1" t="s">
        <v>1066</v>
      </c>
      <c r="D512" s="2" t="str">
        <f>"S04.80"</f>
        <v>S04.80</v>
      </c>
      <c r="E512" s="1" t="s">
        <v>1151</v>
      </c>
    </row>
    <row r="513">
      <c r="A513" s="1" t="s">
        <v>5</v>
      </c>
      <c r="B513" s="1" t="s">
        <v>1065</v>
      </c>
      <c r="C513" s="1" t="s">
        <v>1066</v>
      </c>
      <c r="D513" s="2" t="str">
        <f>"S04.81"</f>
        <v>S04.81</v>
      </c>
      <c r="E513" s="1" t="s">
        <v>1154</v>
      </c>
    </row>
    <row r="514">
      <c r="A514" s="1" t="s">
        <v>5</v>
      </c>
      <c r="B514" s="1" t="s">
        <v>1065</v>
      </c>
      <c r="C514" s="1" t="s">
        <v>1066</v>
      </c>
      <c r="D514" s="2" t="str">
        <f>"S04.82"</f>
        <v>S04.82</v>
      </c>
      <c r="E514" s="1" t="s">
        <v>1157</v>
      </c>
    </row>
    <row r="515">
      <c r="A515" s="1" t="s">
        <v>5</v>
      </c>
      <c r="B515" s="1" t="s">
        <v>1065</v>
      </c>
      <c r="C515" s="1" t="s">
        <v>1066</v>
      </c>
      <c r="D515" s="2" t="str">
        <f>"S04.83"</f>
        <v>S04.83</v>
      </c>
      <c r="E515" s="1" t="s">
        <v>1161</v>
      </c>
    </row>
    <row r="516">
      <c r="A516" s="1" t="s">
        <v>5</v>
      </c>
      <c r="B516" s="1" t="s">
        <v>1065</v>
      </c>
      <c r="C516" s="1" t="s">
        <v>1066</v>
      </c>
      <c r="D516" s="2" t="str">
        <f>"S04.9"</f>
        <v>S04.9</v>
      </c>
      <c r="E516" s="1" t="s">
        <v>1164</v>
      </c>
    </row>
    <row r="517">
      <c r="A517" s="1" t="s">
        <v>5</v>
      </c>
      <c r="B517" s="1" t="s">
        <v>1065</v>
      </c>
      <c r="C517" s="1" t="s">
        <v>1066</v>
      </c>
      <c r="D517" s="2" t="str">
        <f>"S06.0"</f>
        <v>S06.0</v>
      </c>
      <c r="E517" s="1" t="s">
        <v>1168</v>
      </c>
    </row>
    <row r="518">
      <c r="A518" s="1" t="s">
        <v>5</v>
      </c>
      <c r="B518" s="1" t="s">
        <v>1065</v>
      </c>
      <c r="C518" s="1" t="s">
        <v>1066</v>
      </c>
      <c r="D518" s="2" t="str">
        <f>"S06.00"</f>
        <v>S06.00</v>
      </c>
      <c r="E518" s="1" t="s">
        <v>1172</v>
      </c>
    </row>
    <row r="519">
      <c r="A519" s="1" t="s">
        <v>5</v>
      </c>
      <c r="B519" s="1" t="s">
        <v>1065</v>
      </c>
      <c r="C519" s="1" t="s">
        <v>1066</v>
      </c>
      <c r="D519" s="2" t="str">
        <f>"S06.01"</f>
        <v>S06.01</v>
      </c>
      <c r="E519" s="1" t="s">
        <v>1175</v>
      </c>
    </row>
    <row r="520">
      <c r="A520" s="1" t="s">
        <v>5</v>
      </c>
      <c r="B520" s="1" t="s">
        <v>1065</v>
      </c>
      <c r="C520" s="1" t="s">
        <v>1066</v>
      </c>
      <c r="D520" s="2" t="str">
        <f>"S06.1"</f>
        <v>S06.1</v>
      </c>
      <c r="E520" s="1" t="s">
        <v>1178</v>
      </c>
    </row>
    <row r="521">
      <c r="A521" s="1" t="s">
        <v>5</v>
      </c>
      <c r="B521" s="1" t="s">
        <v>1065</v>
      </c>
      <c r="C521" s="1" t="s">
        <v>1066</v>
      </c>
      <c r="D521" s="2" t="str">
        <f>"S06.10"</f>
        <v>S06.10</v>
      </c>
      <c r="E521" s="1" t="s">
        <v>1182</v>
      </c>
    </row>
    <row r="522">
      <c r="A522" s="1" t="s">
        <v>5</v>
      </c>
      <c r="B522" s="1" t="s">
        <v>1065</v>
      </c>
      <c r="C522" s="1" t="s">
        <v>1066</v>
      </c>
      <c r="D522" s="2" t="str">
        <f>"S06.11"</f>
        <v>S06.11</v>
      </c>
      <c r="E522" s="1" t="s">
        <v>1185</v>
      </c>
    </row>
    <row r="523">
      <c r="A523" s="1" t="s">
        <v>5</v>
      </c>
      <c r="B523" s="1" t="s">
        <v>1065</v>
      </c>
      <c r="C523" s="1" t="s">
        <v>1066</v>
      </c>
      <c r="D523" s="2" t="str">
        <f>"S06.2"</f>
        <v>S06.2</v>
      </c>
      <c r="E523" s="1" t="s">
        <v>1189</v>
      </c>
    </row>
    <row r="524">
      <c r="A524" s="1" t="s">
        <v>5</v>
      </c>
      <c r="B524" s="1" t="s">
        <v>1065</v>
      </c>
      <c r="C524" s="1" t="s">
        <v>1066</v>
      </c>
      <c r="D524" s="2" t="str">
        <f>"S06.20"</f>
        <v>S06.20</v>
      </c>
      <c r="E524" s="1" t="s">
        <v>1193</v>
      </c>
    </row>
    <row r="525">
      <c r="A525" s="1" t="s">
        <v>5</v>
      </c>
      <c r="B525" s="1" t="s">
        <v>1065</v>
      </c>
      <c r="C525" s="1" t="s">
        <v>1066</v>
      </c>
      <c r="D525" s="2" t="str">
        <f>"S06.21"</f>
        <v>S06.21</v>
      </c>
      <c r="E525" s="1" t="s">
        <v>1197</v>
      </c>
    </row>
    <row r="526">
      <c r="A526" s="1" t="s">
        <v>5</v>
      </c>
      <c r="B526" s="1" t="s">
        <v>1065</v>
      </c>
      <c r="C526" s="1" t="s">
        <v>1066</v>
      </c>
      <c r="D526" s="2" t="str">
        <f>"S06.3"</f>
        <v>S06.3</v>
      </c>
      <c r="E526" s="1" t="s">
        <v>1200</v>
      </c>
    </row>
    <row r="527">
      <c r="A527" s="1" t="s">
        <v>5</v>
      </c>
      <c r="B527" s="1" t="s">
        <v>1065</v>
      </c>
      <c r="C527" s="1" t="s">
        <v>1066</v>
      </c>
      <c r="D527" s="2" t="str">
        <f>"S06.30"</f>
        <v>S06.30</v>
      </c>
      <c r="E527" s="1" t="s">
        <v>1203</v>
      </c>
    </row>
    <row r="528">
      <c r="A528" s="1" t="s">
        <v>5</v>
      </c>
      <c r="B528" s="1" t="s">
        <v>1065</v>
      </c>
      <c r="C528" s="1" t="s">
        <v>1066</v>
      </c>
      <c r="D528" s="2" t="str">
        <f>"S06.31"</f>
        <v>S06.31</v>
      </c>
      <c r="E528" s="1" t="s">
        <v>1207</v>
      </c>
    </row>
    <row r="529">
      <c r="A529" s="1" t="s">
        <v>5</v>
      </c>
      <c r="B529" s="1" t="s">
        <v>1065</v>
      </c>
      <c r="C529" s="1" t="s">
        <v>1066</v>
      </c>
      <c r="D529" s="2" t="str">
        <f>"S06.4"</f>
        <v>S06.4</v>
      </c>
      <c r="E529" s="1" t="s">
        <v>1210</v>
      </c>
    </row>
    <row r="530">
      <c r="A530" s="1" t="s">
        <v>5</v>
      </c>
      <c r="B530" s="1" t="s">
        <v>1065</v>
      </c>
      <c r="C530" s="1" t="s">
        <v>1066</v>
      </c>
      <c r="D530" s="2" t="str">
        <f>"S06.40"</f>
        <v>S06.40</v>
      </c>
      <c r="E530" s="1" t="s">
        <v>1214</v>
      </c>
    </row>
    <row r="531">
      <c r="A531" s="1" t="s">
        <v>5</v>
      </c>
      <c r="B531" s="1" t="s">
        <v>1065</v>
      </c>
      <c r="C531" s="1" t="s">
        <v>1066</v>
      </c>
      <c r="D531" s="2" t="str">
        <f>"S06.41"</f>
        <v>S06.41</v>
      </c>
      <c r="E531" s="1" t="s">
        <v>1217</v>
      </c>
    </row>
    <row r="532">
      <c r="A532" s="1" t="s">
        <v>5</v>
      </c>
      <c r="B532" s="1" t="s">
        <v>1065</v>
      </c>
      <c r="C532" s="1" t="s">
        <v>1066</v>
      </c>
      <c r="D532" s="2" t="str">
        <f>"S06.5"</f>
        <v>S06.5</v>
      </c>
      <c r="E532" s="1" t="s">
        <v>1220</v>
      </c>
    </row>
    <row r="533">
      <c r="A533" s="1" t="s">
        <v>5</v>
      </c>
      <c r="B533" s="1" t="s">
        <v>1065</v>
      </c>
      <c r="C533" s="1" t="s">
        <v>1066</v>
      </c>
      <c r="D533" s="2" t="str">
        <f>"S06.50"</f>
        <v>S06.50</v>
      </c>
      <c r="E533" s="1" t="s">
        <v>1223</v>
      </c>
    </row>
    <row r="534">
      <c r="A534" s="1" t="s">
        <v>5</v>
      </c>
      <c r="B534" s="1" t="s">
        <v>1065</v>
      </c>
      <c r="C534" s="1" t="s">
        <v>1066</v>
      </c>
      <c r="D534" s="2" t="str">
        <f>"S06.51"</f>
        <v>S06.51</v>
      </c>
      <c r="E534" s="1" t="s">
        <v>1226</v>
      </c>
    </row>
    <row r="535">
      <c r="A535" s="1" t="s">
        <v>5</v>
      </c>
      <c r="B535" s="1" t="s">
        <v>1065</v>
      </c>
      <c r="C535" s="1" t="s">
        <v>1066</v>
      </c>
      <c r="D535" s="2" t="str">
        <f>"S06.6"</f>
        <v>S06.6</v>
      </c>
      <c r="E535" s="1" t="s">
        <v>1229</v>
      </c>
    </row>
    <row r="536">
      <c r="A536" s="1" t="s">
        <v>5</v>
      </c>
      <c r="B536" s="1" t="s">
        <v>1065</v>
      </c>
      <c r="C536" s="1" t="s">
        <v>1066</v>
      </c>
      <c r="D536" s="2" t="str">
        <f>"S06.60"</f>
        <v>S06.60</v>
      </c>
      <c r="E536" s="1" t="s">
        <v>1233</v>
      </c>
    </row>
    <row r="537">
      <c r="A537" s="1" t="s">
        <v>5</v>
      </c>
      <c r="B537" s="1" t="s">
        <v>1065</v>
      </c>
      <c r="C537" s="1" t="s">
        <v>1066</v>
      </c>
      <c r="D537" s="2" t="str">
        <f>"S06.61"</f>
        <v>S06.61</v>
      </c>
      <c r="E537" s="1" t="s">
        <v>1236</v>
      </c>
    </row>
    <row r="538">
      <c r="A538" s="1" t="s">
        <v>5</v>
      </c>
      <c r="B538" s="1" t="s">
        <v>1065</v>
      </c>
      <c r="C538" s="1" t="s">
        <v>1066</v>
      </c>
      <c r="D538" s="2" t="str">
        <f>"S06.7"</f>
        <v>S06.7</v>
      </c>
      <c r="E538" s="1" t="s">
        <v>1239</v>
      </c>
    </row>
    <row r="539">
      <c r="A539" s="1" t="s">
        <v>5</v>
      </c>
      <c r="B539" s="1" t="s">
        <v>1065</v>
      </c>
      <c r="C539" s="1" t="s">
        <v>1066</v>
      </c>
      <c r="D539" s="2" t="str">
        <f>"S06.70"</f>
        <v>S06.70</v>
      </c>
      <c r="E539" s="1" t="s">
        <v>1242</v>
      </c>
    </row>
    <row r="540">
      <c r="A540" s="1" t="s">
        <v>5</v>
      </c>
      <c r="B540" s="1" t="s">
        <v>1065</v>
      </c>
      <c r="C540" s="1" t="s">
        <v>1066</v>
      </c>
      <c r="D540" s="2" t="str">
        <f>"S06.71"</f>
        <v>S06.71</v>
      </c>
      <c r="E540" s="1" t="s">
        <v>1251</v>
      </c>
    </row>
    <row r="541">
      <c r="A541" s="1" t="s">
        <v>5</v>
      </c>
      <c r="B541" s="1" t="s">
        <v>1065</v>
      </c>
      <c r="C541" s="1" t="s">
        <v>1066</v>
      </c>
      <c r="D541" s="2" t="str">
        <f>"S06.8"</f>
        <v>S06.8</v>
      </c>
      <c r="E541" s="1" t="s">
        <v>1254</v>
      </c>
    </row>
    <row r="542">
      <c r="A542" s="1" t="s">
        <v>5</v>
      </c>
      <c r="B542" s="1" t="s">
        <v>1065</v>
      </c>
      <c r="C542" s="1" t="s">
        <v>1066</v>
      </c>
      <c r="D542" s="2" t="str">
        <f>"S06.80"</f>
        <v>S06.80</v>
      </c>
      <c r="E542" s="1" t="s">
        <v>1257</v>
      </c>
    </row>
    <row r="543">
      <c r="A543" s="1" t="s">
        <v>5</v>
      </c>
      <c r="B543" s="1" t="s">
        <v>1065</v>
      </c>
      <c r="C543" s="1" t="s">
        <v>1066</v>
      </c>
      <c r="D543" s="2" t="str">
        <f>"S06.81"</f>
        <v>S06.81</v>
      </c>
      <c r="E543" s="1" t="s">
        <v>1262</v>
      </c>
    </row>
    <row r="544">
      <c r="A544" s="1" t="s">
        <v>5</v>
      </c>
      <c r="B544" s="1" t="s">
        <v>1065</v>
      </c>
      <c r="C544" s="1" t="s">
        <v>1066</v>
      </c>
      <c r="D544" s="2" t="str">
        <f>"S06.9"</f>
        <v>S06.9</v>
      </c>
      <c r="E544" s="1" t="s">
        <v>1265</v>
      </c>
    </row>
    <row r="545">
      <c r="A545" s="1" t="s">
        <v>5</v>
      </c>
      <c r="B545" s="1" t="s">
        <v>1065</v>
      </c>
      <c r="C545" s="1" t="s">
        <v>1066</v>
      </c>
      <c r="D545" s="2" t="str">
        <f>"S06.90"</f>
        <v>S06.90</v>
      </c>
      <c r="E545" s="1" t="s">
        <v>1268</v>
      </c>
    </row>
    <row r="546">
      <c r="A546" s="1" t="s">
        <v>5</v>
      </c>
      <c r="B546" s="1" t="s">
        <v>1065</v>
      </c>
      <c r="C546" s="1" t="s">
        <v>1066</v>
      </c>
      <c r="D546" s="2" t="str">
        <f>"S06.91"</f>
        <v>S06.91</v>
      </c>
      <c r="E546" s="1" t="s">
        <v>1271</v>
      </c>
    </row>
    <row r="547">
      <c r="A547" s="1" t="s">
        <v>5</v>
      </c>
      <c r="B547" s="1" t="s">
        <v>1065</v>
      </c>
      <c r="C547" s="1" t="s">
        <v>1066</v>
      </c>
      <c r="D547" s="2" t="str">
        <f>"S07.1"</f>
        <v>S07.1</v>
      </c>
      <c r="E547" s="1" t="s">
        <v>1276</v>
      </c>
    </row>
    <row r="548">
      <c r="A548" s="1" t="s">
        <v>5</v>
      </c>
      <c r="B548" s="1" t="s">
        <v>1065</v>
      </c>
      <c r="C548" s="1" t="s">
        <v>1066</v>
      </c>
      <c r="D548" s="2" t="str">
        <f>"S07.8"</f>
        <v>S07.8</v>
      </c>
      <c r="E548" s="1" t="s">
        <v>1279</v>
      </c>
    </row>
    <row r="549">
      <c r="A549" s="1" t="s">
        <v>5</v>
      </c>
      <c r="B549" s="1" t="s">
        <v>1065</v>
      </c>
      <c r="C549" s="1" t="s">
        <v>1066</v>
      </c>
      <c r="D549" s="2" t="str">
        <f>"S07.9"</f>
        <v>S07.9</v>
      </c>
      <c r="E549" s="1" t="s">
        <v>1283</v>
      </c>
    </row>
    <row r="550">
      <c r="A550" s="1" t="s">
        <v>5</v>
      </c>
      <c r="B550" s="1" t="s">
        <v>1065</v>
      </c>
      <c r="C550" s="1" t="s">
        <v>1066</v>
      </c>
      <c r="D550" s="2" t="str">
        <f>"S09.7"</f>
        <v>S09.7</v>
      </c>
      <c r="E550" s="1" t="s">
        <v>1286</v>
      </c>
    </row>
    <row r="551">
      <c r="A551" s="1" t="s">
        <v>5</v>
      </c>
      <c r="B551" s="1" t="s">
        <v>1065</v>
      </c>
      <c r="C551" s="1" t="s">
        <v>1066</v>
      </c>
      <c r="D551" s="2" t="str">
        <f>"S09.8"</f>
        <v>S09.8</v>
      </c>
      <c r="E551" s="1" t="s">
        <v>1290</v>
      </c>
    </row>
    <row r="552">
      <c r="A552" s="1" t="s">
        <v>5</v>
      </c>
      <c r="B552" s="1" t="s">
        <v>1065</v>
      </c>
      <c r="C552" s="1" t="s">
        <v>1066</v>
      </c>
      <c r="D552" s="2" t="str">
        <f>"S09.9"</f>
        <v>S09.9</v>
      </c>
      <c r="E552" s="1" t="s">
        <v>1293</v>
      </c>
    </row>
    <row r="553">
      <c r="A553" s="1" t="s">
        <v>5</v>
      </c>
      <c r="B553" s="1" t="s">
        <v>1065</v>
      </c>
      <c r="C553" s="1" t="s">
        <v>1066</v>
      </c>
      <c r="D553" s="2" t="str">
        <f>"T02.0"</f>
        <v>T02.0</v>
      </c>
      <c r="E553" s="1" t="s">
        <v>1297</v>
      </c>
    </row>
    <row r="554">
      <c r="A554" s="1" t="s">
        <v>5</v>
      </c>
      <c r="B554" s="1" t="s">
        <v>1065</v>
      </c>
      <c r="C554" s="1" t="s">
        <v>1066</v>
      </c>
      <c r="D554" s="2" t="str">
        <f>"T02.00"</f>
        <v>T02.00</v>
      </c>
      <c r="E554" s="1" t="s">
        <v>1301</v>
      </c>
    </row>
    <row r="555">
      <c r="A555" s="1" t="s">
        <v>5</v>
      </c>
      <c r="B555" s="1" t="s">
        <v>1065</v>
      </c>
      <c r="C555" s="1" t="s">
        <v>1066</v>
      </c>
      <c r="D555" s="2" t="str">
        <f>"T02.01"</f>
        <v>T02.01</v>
      </c>
      <c r="E555" s="1" t="s">
        <v>1304</v>
      </c>
    </row>
    <row r="556">
      <c r="A556" s="1" t="s">
        <v>5</v>
      </c>
      <c r="B556" s="1" t="s">
        <v>1065</v>
      </c>
      <c r="C556" s="1" t="s">
        <v>1066</v>
      </c>
      <c r="D556" s="2" t="str">
        <f>"T06.0"</f>
        <v>T06.0</v>
      </c>
      <c r="E556" s="1" t="s">
        <v>1308</v>
      </c>
    </row>
    <row r="557">
      <c r="A557" s="1" t="s">
        <v>5</v>
      </c>
      <c r="B557" s="1" t="s">
        <v>1309</v>
      </c>
      <c r="C557" s="1" t="s">
        <v>1311</v>
      </c>
      <c r="D557" s="2" t="str">
        <f>"F07.2"</f>
        <v>F07.2</v>
      </c>
      <c r="E557" s="1" t="s">
        <v>1314</v>
      </c>
    </row>
    <row r="558">
      <c r="A558" s="1" t="s">
        <v>5</v>
      </c>
      <c r="B558" s="1" t="s">
        <v>1309</v>
      </c>
      <c r="C558" s="1" t="s">
        <v>1311</v>
      </c>
      <c r="D558" s="2" t="str">
        <f>"S14.0"</f>
        <v>S14.0</v>
      </c>
      <c r="E558" s="1" t="s">
        <v>1316</v>
      </c>
    </row>
    <row r="559">
      <c r="A559" s="1" t="s">
        <v>5</v>
      </c>
      <c r="B559" s="1" t="s">
        <v>1309</v>
      </c>
      <c r="C559" s="1" t="s">
        <v>1311</v>
      </c>
      <c r="D559" s="2" t="str">
        <f>"S14.1"</f>
        <v>S14.1</v>
      </c>
      <c r="E559" s="1" t="s">
        <v>1318</v>
      </c>
    </row>
    <row r="560">
      <c r="A560" s="1" t="s">
        <v>5</v>
      </c>
      <c r="B560" s="1" t="s">
        <v>1309</v>
      </c>
      <c r="C560" s="1" t="s">
        <v>1311</v>
      </c>
      <c r="D560" s="2" t="str">
        <f>"S14.2"</f>
        <v>S14.2</v>
      </c>
      <c r="E560" s="1" t="s">
        <v>1321</v>
      </c>
    </row>
    <row r="561">
      <c r="A561" s="1" t="s">
        <v>5</v>
      </c>
      <c r="B561" s="1" t="s">
        <v>1309</v>
      </c>
      <c r="C561" s="1" t="s">
        <v>1311</v>
      </c>
      <c r="D561" s="2" t="str">
        <f>"S14.3"</f>
        <v>S14.3</v>
      </c>
      <c r="E561" s="1" t="s">
        <v>1325</v>
      </c>
    </row>
    <row r="562">
      <c r="A562" s="1" t="s">
        <v>5</v>
      </c>
      <c r="B562" s="1" t="s">
        <v>1309</v>
      </c>
      <c r="C562" s="1" t="s">
        <v>1311</v>
      </c>
      <c r="D562" s="2" t="str">
        <f>"S14.4"</f>
        <v>S14.4</v>
      </c>
      <c r="E562" s="1" t="s">
        <v>1328</v>
      </c>
    </row>
    <row r="563">
      <c r="A563" s="1" t="s">
        <v>5</v>
      </c>
      <c r="B563" s="1" t="s">
        <v>1309</v>
      </c>
      <c r="C563" s="1" t="s">
        <v>1311</v>
      </c>
      <c r="D563" s="2" t="str">
        <f>"S14.5"</f>
        <v>S14.5</v>
      </c>
      <c r="E563" s="1" t="s">
        <v>1331</v>
      </c>
    </row>
    <row r="564">
      <c r="A564" s="1" t="s">
        <v>5</v>
      </c>
      <c r="B564" s="1" t="s">
        <v>1309</v>
      </c>
      <c r="C564" s="1" t="s">
        <v>1311</v>
      </c>
      <c r="D564" s="2" t="str">
        <f>"S14.6"</f>
        <v>S14.6</v>
      </c>
      <c r="E564" s="1" t="s">
        <v>1334</v>
      </c>
    </row>
    <row r="565">
      <c r="A565" s="1" t="s">
        <v>5</v>
      </c>
      <c r="B565" s="1" t="s">
        <v>1309</v>
      </c>
      <c r="C565" s="1" t="s">
        <v>1311</v>
      </c>
      <c r="D565" s="2" t="str">
        <f>"S24.0"</f>
        <v>S24.0</v>
      </c>
      <c r="E565" s="1" t="s">
        <v>1337</v>
      </c>
    </row>
    <row r="566">
      <c r="A566" s="1" t="s">
        <v>5</v>
      </c>
      <c r="B566" s="1" t="s">
        <v>1309</v>
      </c>
      <c r="C566" s="1" t="s">
        <v>1311</v>
      </c>
      <c r="D566" s="2" t="str">
        <f>"S24.1"</f>
        <v>S24.1</v>
      </c>
      <c r="E566" s="1" t="s">
        <v>1341</v>
      </c>
    </row>
    <row r="567">
      <c r="A567" s="1" t="s">
        <v>5</v>
      </c>
      <c r="B567" s="1" t="s">
        <v>1309</v>
      </c>
      <c r="C567" s="1" t="s">
        <v>1311</v>
      </c>
      <c r="D567" s="2" t="str">
        <f>"S24.2"</f>
        <v>S24.2</v>
      </c>
      <c r="E567" s="1" t="s">
        <v>1345</v>
      </c>
    </row>
    <row r="568">
      <c r="A568" s="1" t="s">
        <v>5</v>
      </c>
      <c r="B568" s="1" t="s">
        <v>1309</v>
      </c>
      <c r="C568" s="1" t="s">
        <v>1311</v>
      </c>
      <c r="D568" s="2" t="str">
        <f>"S24.3"</f>
        <v>S24.3</v>
      </c>
      <c r="E568" s="1" t="s">
        <v>1348</v>
      </c>
    </row>
    <row r="569">
      <c r="A569" s="1" t="s">
        <v>5</v>
      </c>
      <c r="B569" s="1" t="s">
        <v>1309</v>
      </c>
      <c r="C569" s="1" t="s">
        <v>1311</v>
      </c>
      <c r="D569" s="2" t="str">
        <f>"S24.4"</f>
        <v>S24.4</v>
      </c>
      <c r="E569" s="1" t="s">
        <v>1351</v>
      </c>
    </row>
    <row r="570">
      <c r="A570" s="1" t="s">
        <v>5</v>
      </c>
      <c r="B570" s="1" t="s">
        <v>1309</v>
      </c>
      <c r="C570" s="1" t="s">
        <v>1311</v>
      </c>
      <c r="D570" s="2" t="str">
        <f>"S24.5"</f>
        <v>S24.5</v>
      </c>
      <c r="E570" s="1" t="s">
        <v>1355</v>
      </c>
    </row>
    <row r="571">
      <c r="A571" s="1" t="s">
        <v>5</v>
      </c>
      <c r="B571" s="1" t="s">
        <v>1309</v>
      </c>
      <c r="C571" s="1" t="s">
        <v>1311</v>
      </c>
      <c r="D571" s="2" t="str">
        <f>"S24.6"</f>
        <v>S24.6</v>
      </c>
      <c r="E571" s="1" t="s">
        <v>1359</v>
      </c>
    </row>
    <row r="572">
      <c r="A572" s="1" t="s">
        <v>5</v>
      </c>
      <c r="B572" s="1" t="s">
        <v>1309</v>
      </c>
      <c r="C572" s="1" t="s">
        <v>1311</v>
      </c>
      <c r="D572" s="2" t="str">
        <f>"S34.0"</f>
        <v>S34.0</v>
      </c>
      <c r="E572" s="1" t="s">
        <v>1363</v>
      </c>
    </row>
    <row r="573">
      <c r="A573" s="1" t="s">
        <v>5</v>
      </c>
      <c r="B573" s="1" t="s">
        <v>1309</v>
      </c>
      <c r="C573" s="1" t="s">
        <v>1311</v>
      </c>
      <c r="D573" s="2" t="str">
        <f>"S34.1"</f>
        <v>S34.1</v>
      </c>
      <c r="E573" s="1" t="s">
        <v>1368</v>
      </c>
    </row>
    <row r="574">
      <c r="A574" s="1" t="s">
        <v>5</v>
      </c>
      <c r="B574" s="1" t="s">
        <v>1309</v>
      </c>
      <c r="C574" s="1" t="s">
        <v>1311</v>
      </c>
      <c r="D574" s="2" t="str">
        <f>"S34.2"</f>
        <v>S34.2</v>
      </c>
      <c r="E574" s="1" t="s">
        <v>1373</v>
      </c>
    </row>
    <row r="575">
      <c r="A575" s="1" t="s">
        <v>5</v>
      </c>
      <c r="B575" s="1" t="s">
        <v>1309</v>
      </c>
      <c r="C575" s="1" t="s">
        <v>1311</v>
      </c>
      <c r="D575" s="2" t="str">
        <f>"S34.3"</f>
        <v>S34.3</v>
      </c>
      <c r="E575" s="1" t="s">
        <v>1376</v>
      </c>
    </row>
    <row r="576">
      <c r="A576" s="1" t="s">
        <v>5</v>
      </c>
      <c r="B576" s="1" t="s">
        <v>1309</v>
      </c>
      <c r="C576" s="1" t="s">
        <v>1311</v>
      </c>
      <c r="D576" s="2" t="str">
        <f>"S34.4"</f>
        <v>S34.4</v>
      </c>
      <c r="E576" s="1" t="s">
        <v>1381</v>
      </c>
    </row>
    <row r="577">
      <c r="A577" s="1" t="s">
        <v>5</v>
      </c>
      <c r="B577" s="1" t="s">
        <v>1309</v>
      </c>
      <c r="C577" s="1" t="s">
        <v>1311</v>
      </c>
      <c r="D577" s="2" t="str">
        <f>"S34.5"</f>
        <v>S34.5</v>
      </c>
      <c r="E577" s="1" t="s">
        <v>1385</v>
      </c>
    </row>
    <row r="578">
      <c r="A578" s="1" t="s">
        <v>5</v>
      </c>
      <c r="B578" s="1" t="s">
        <v>1309</v>
      </c>
      <c r="C578" s="1" t="s">
        <v>1311</v>
      </c>
      <c r="D578" s="2" t="str">
        <f>"S34.6"</f>
        <v>S34.6</v>
      </c>
      <c r="E578" s="1" t="s">
        <v>1389</v>
      </c>
    </row>
    <row r="579">
      <c r="A579" s="1" t="s">
        <v>5</v>
      </c>
      <c r="B579" s="1" t="s">
        <v>1309</v>
      </c>
      <c r="C579" s="1" t="s">
        <v>1311</v>
      </c>
      <c r="D579" s="2" t="str">
        <f>"S34.8"</f>
        <v>S34.8</v>
      </c>
      <c r="E579" s="1" t="s">
        <v>1392</v>
      </c>
    </row>
    <row r="580">
      <c r="A580" s="1" t="s">
        <v>5</v>
      </c>
      <c r="B580" s="1" t="s">
        <v>1309</v>
      </c>
      <c r="C580" s="1" t="s">
        <v>1311</v>
      </c>
      <c r="D580" s="2" t="str">
        <f>"S44.0"</f>
        <v>S44.0</v>
      </c>
      <c r="E580" s="1" t="s">
        <v>1395</v>
      </c>
    </row>
    <row r="581">
      <c r="A581" s="1" t="s">
        <v>5</v>
      </c>
      <c r="B581" s="1" t="s">
        <v>1309</v>
      </c>
      <c r="C581" s="1" t="s">
        <v>1311</v>
      </c>
      <c r="D581" s="2" t="str">
        <f>"S44.1"</f>
        <v>S44.1</v>
      </c>
      <c r="E581" s="1" t="s">
        <v>1398</v>
      </c>
    </row>
    <row r="582">
      <c r="A582" s="1" t="s">
        <v>5</v>
      </c>
      <c r="B582" s="1" t="s">
        <v>1309</v>
      </c>
      <c r="C582" s="1" t="s">
        <v>1311</v>
      </c>
      <c r="D582" s="2" t="str">
        <f>"S44.2"</f>
        <v>S44.2</v>
      </c>
      <c r="E582" s="1" t="s">
        <v>1402</v>
      </c>
    </row>
    <row r="583">
      <c r="A583" s="1" t="s">
        <v>5</v>
      </c>
      <c r="B583" s="1" t="s">
        <v>1309</v>
      </c>
      <c r="C583" s="1" t="s">
        <v>1311</v>
      </c>
      <c r="D583" s="2" t="str">
        <f>"S44.3"</f>
        <v>S44.3</v>
      </c>
      <c r="E583" s="1" t="s">
        <v>1405</v>
      </c>
    </row>
    <row r="584">
      <c r="A584" s="1" t="s">
        <v>5</v>
      </c>
      <c r="B584" s="1" t="s">
        <v>1309</v>
      </c>
      <c r="C584" s="1" t="s">
        <v>1311</v>
      </c>
      <c r="D584" s="2" t="str">
        <f>"S44.4"</f>
        <v>S44.4</v>
      </c>
      <c r="E584" s="1" t="s">
        <v>1409</v>
      </c>
    </row>
    <row r="585">
      <c r="A585" s="1" t="s">
        <v>5</v>
      </c>
      <c r="B585" s="1" t="s">
        <v>1309</v>
      </c>
      <c r="C585" s="1" t="s">
        <v>1311</v>
      </c>
      <c r="D585" s="2" t="str">
        <f>"S44.5"</f>
        <v>S44.5</v>
      </c>
      <c r="E585" s="1" t="s">
        <v>1414</v>
      </c>
    </row>
    <row r="586">
      <c r="A586" s="1" t="s">
        <v>5</v>
      </c>
      <c r="B586" s="1" t="s">
        <v>1309</v>
      </c>
      <c r="C586" s="1" t="s">
        <v>1311</v>
      </c>
      <c r="D586" s="2" t="str">
        <f>"S44.7"</f>
        <v>S44.7</v>
      </c>
      <c r="E586" s="1" t="s">
        <v>1417</v>
      </c>
    </row>
    <row r="587">
      <c r="A587" s="1" t="s">
        <v>5</v>
      </c>
      <c r="B587" s="1" t="s">
        <v>1309</v>
      </c>
      <c r="C587" s="1" t="s">
        <v>1311</v>
      </c>
      <c r="D587" s="2" t="str">
        <f>"S44.8"</f>
        <v>S44.8</v>
      </c>
      <c r="E587" s="1" t="s">
        <v>1421</v>
      </c>
    </row>
    <row r="588">
      <c r="A588" s="1" t="s">
        <v>5</v>
      </c>
      <c r="B588" s="1" t="s">
        <v>1309</v>
      </c>
      <c r="C588" s="1" t="s">
        <v>1311</v>
      </c>
      <c r="D588" s="2" t="str">
        <f>"S44.9"</f>
        <v>S44.9</v>
      </c>
      <c r="E588" s="1" t="s">
        <v>1424</v>
      </c>
    </row>
    <row r="589">
      <c r="A589" s="1" t="s">
        <v>5</v>
      </c>
      <c r="B589" s="1" t="s">
        <v>1309</v>
      </c>
      <c r="C589" s="1" t="s">
        <v>1311</v>
      </c>
      <c r="D589" s="2" t="str">
        <f>"S54.0"</f>
        <v>S54.0</v>
      </c>
      <c r="E589" s="1" t="s">
        <v>1428</v>
      </c>
    </row>
    <row r="590">
      <c r="A590" s="1" t="s">
        <v>5</v>
      </c>
      <c r="B590" s="1" t="s">
        <v>1309</v>
      </c>
      <c r="C590" s="1" t="s">
        <v>1311</v>
      </c>
      <c r="D590" s="2" t="str">
        <f>"S54.1"</f>
        <v>S54.1</v>
      </c>
      <c r="E590" s="1" t="s">
        <v>1431</v>
      </c>
    </row>
    <row r="591">
      <c r="A591" s="1" t="s">
        <v>5</v>
      </c>
      <c r="B591" s="1" t="s">
        <v>1309</v>
      </c>
      <c r="C591" s="1" t="s">
        <v>1311</v>
      </c>
      <c r="D591" s="2" t="str">
        <f>"S54.2"</f>
        <v>S54.2</v>
      </c>
      <c r="E591" s="1" t="s">
        <v>1434</v>
      </c>
    </row>
    <row r="592">
      <c r="A592" s="1" t="s">
        <v>5</v>
      </c>
      <c r="B592" s="1" t="s">
        <v>1309</v>
      </c>
      <c r="C592" s="1" t="s">
        <v>1311</v>
      </c>
      <c r="D592" s="2" t="str">
        <f>"S54.3"</f>
        <v>S54.3</v>
      </c>
      <c r="E592" s="1" t="s">
        <v>1437</v>
      </c>
    </row>
    <row r="593">
      <c r="A593" s="1" t="s">
        <v>5</v>
      </c>
      <c r="B593" s="1" t="s">
        <v>1309</v>
      </c>
      <c r="C593" s="1" t="s">
        <v>1311</v>
      </c>
      <c r="D593" s="2" t="str">
        <f>"S54.7"</f>
        <v>S54.7</v>
      </c>
      <c r="E593" s="1" t="s">
        <v>1442</v>
      </c>
    </row>
    <row r="594">
      <c r="A594" s="1" t="s">
        <v>5</v>
      </c>
      <c r="B594" s="1" t="s">
        <v>1309</v>
      </c>
      <c r="C594" s="1" t="s">
        <v>1311</v>
      </c>
      <c r="D594" s="2" t="str">
        <f>"S54.8"</f>
        <v>S54.8</v>
      </c>
      <c r="E594" s="1" t="s">
        <v>1445</v>
      </c>
    </row>
    <row r="595">
      <c r="A595" s="1" t="s">
        <v>5</v>
      </c>
      <c r="B595" s="1" t="s">
        <v>1309</v>
      </c>
      <c r="C595" s="1" t="s">
        <v>1311</v>
      </c>
      <c r="D595" s="2" t="str">
        <f>"S54.9"</f>
        <v>S54.9</v>
      </c>
      <c r="E595" s="1" t="s">
        <v>1448</v>
      </c>
    </row>
    <row r="596">
      <c r="A596" s="1" t="s">
        <v>5</v>
      </c>
      <c r="B596" s="1" t="s">
        <v>1309</v>
      </c>
      <c r="C596" s="1" t="s">
        <v>1311</v>
      </c>
      <c r="D596" s="2" t="str">
        <f>"S64.0"</f>
        <v>S64.0</v>
      </c>
      <c r="E596" s="1" t="s">
        <v>1450</v>
      </c>
    </row>
    <row r="597">
      <c r="A597" s="1" t="s">
        <v>5</v>
      </c>
      <c r="B597" s="1" t="s">
        <v>1309</v>
      </c>
      <c r="C597" s="1" t="s">
        <v>1311</v>
      </c>
      <c r="D597" s="2" t="str">
        <f>"S64.1"</f>
        <v>S64.1</v>
      </c>
      <c r="E597" s="1" t="s">
        <v>1454</v>
      </c>
    </row>
    <row r="598">
      <c r="A598" s="1" t="s">
        <v>5</v>
      </c>
      <c r="B598" s="1" t="s">
        <v>1309</v>
      </c>
      <c r="C598" s="1" t="s">
        <v>1311</v>
      </c>
      <c r="D598" s="2" t="str">
        <f>"S64.2"</f>
        <v>S64.2</v>
      </c>
      <c r="E598" s="1" t="s">
        <v>1456</v>
      </c>
    </row>
    <row r="599">
      <c r="A599" s="1" t="s">
        <v>5</v>
      </c>
      <c r="B599" s="1" t="s">
        <v>1309</v>
      </c>
      <c r="C599" s="1" t="s">
        <v>1311</v>
      </c>
      <c r="D599" s="2" t="str">
        <f>"S64.3"</f>
        <v>S64.3</v>
      </c>
      <c r="E599" s="1" t="s">
        <v>1458</v>
      </c>
    </row>
    <row r="600">
      <c r="A600" s="1" t="s">
        <v>5</v>
      </c>
      <c r="B600" s="1" t="s">
        <v>1309</v>
      </c>
      <c r="C600" s="1" t="s">
        <v>1311</v>
      </c>
      <c r="D600" s="2" t="str">
        <f>"S64.4"</f>
        <v>S64.4</v>
      </c>
      <c r="E600" s="1" t="s">
        <v>1462</v>
      </c>
    </row>
    <row r="601">
      <c r="A601" s="1" t="s">
        <v>5</v>
      </c>
      <c r="B601" s="1" t="s">
        <v>1309</v>
      </c>
      <c r="C601" s="1" t="s">
        <v>1311</v>
      </c>
      <c r="D601" s="2" t="str">
        <f>"S64.7"</f>
        <v>S64.7</v>
      </c>
      <c r="E601" s="1" t="s">
        <v>1465</v>
      </c>
    </row>
    <row r="602">
      <c r="A602" s="1" t="s">
        <v>5</v>
      </c>
      <c r="B602" s="1" t="s">
        <v>1309</v>
      </c>
      <c r="C602" s="1" t="s">
        <v>1311</v>
      </c>
      <c r="D602" s="2" t="str">
        <f>"S64.8"</f>
        <v>S64.8</v>
      </c>
      <c r="E602" s="1" t="s">
        <v>1469</v>
      </c>
    </row>
    <row r="603">
      <c r="A603" s="1" t="s">
        <v>5</v>
      </c>
      <c r="B603" s="1" t="s">
        <v>1309</v>
      </c>
      <c r="C603" s="1" t="s">
        <v>1311</v>
      </c>
      <c r="D603" s="2" t="str">
        <f>"S64.9"</f>
        <v>S64.9</v>
      </c>
      <c r="E603" s="1" t="s">
        <v>1472</v>
      </c>
    </row>
    <row r="604">
      <c r="A604" s="1" t="s">
        <v>5</v>
      </c>
      <c r="B604" s="1" t="s">
        <v>1309</v>
      </c>
      <c r="C604" s="1" t="s">
        <v>1311</v>
      </c>
      <c r="D604" s="2" t="str">
        <f>"S74.0"</f>
        <v>S74.0</v>
      </c>
      <c r="E604" s="1" t="s">
        <v>1475</v>
      </c>
    </row>
    <row r="605">
      <c r="A605" s="1" t="s">
        <v>5</v>
      </c>
      <c r="B605" s="1" t="s">
        <v>1309</v>
      </c>
      <c r="C605" s="1" t="s">
        <v>1311</v>
      </c>
      <c r="D605" s="2" t="str">
        <f>"S74.1"</f>
        <v>S74.1</v>
      </c>
      <c r="E605" s="1" t="s">
        <v>1478</v>
      </c>
    </row>
    <row r="606">
      <c r="A606" s="1" t="s">
        <v>5</v>
      </c>
      <c r="B606" s="1" t="s">
        <v>1309</v>
      </c>
      <c r="C606" s="1" t="s">
        <v>1311</v>
      </c>
      <c r="D606" s="2" t="str">
        <f>"S74.2"</f>
        <v>S74.2</v>
      </c>
      <c r="E606" s="1" t="s">
        <v>1480</v>
      </c>
    </row>
    <row r="607">
      <c r="A607" s="1" t="s">
        <v>5</v>
      </c>
      <c r="B607" s="1" t="s">
        <v>1309</v>
      </c>
      <c r="C607" s="1" t="s">
        <v>1311</v>
      </c>
      <c r="D607" s="2" t="str">
        <f>"S74.7"</f>
        <v>S74.7</v>
      </c>
      <c r="E607" s="1" t="s">
        <v>1483</v>
      </c>
    </row>
    <row r="608">
      <c r="A608" s="1" t="s">
        <v>5</v>
      </c>
      <c r="B608" s="1" t="s">
        <v>1309</v>
      </c>
      <c r="C608" s="1" t="s">
        <v>1311</v>
      </c>
      <c r="D608" s="2" t="str">
        <f>"S74.8"</f>
        <v>S74.8</v>
      </c>
      <c r="E608" s="1" t="s">
        <v>1486</v>
      </c>
    </row>
    <row r="609">
      <c r="A609" s="1" t="s">
        <v>5</v>
      </c>
      <c r="B609" s="1" t="s">
        <v>1309</v>
      </c>
      <c r="C609" s="1" t="s">
        <v>1311</v>
      </c>
      <c r="D609" s="2" t="str">
        <f>"S74.9"</f>
        <v>S74.9</v>
      </c>
      <c r="E609" s="1" t="s">
        <v>1489</v>
      </c>
    </row>
    <row r="610">
      <c r="A610" s="1" t="s">
        <v>5</v>
      </c>
      <c r="B610" s="1" t="s">
        <v>1309</v>
      </c>
      <c r="C610" s="1" t="s">
        <v>1311</v>
      </c>
      <c r="D610" s="2" t="str">
        <f>"S84.0"</f>
        <v>S84.0</v>
      </c>
      <c r="E610" s="1" t="s">
        <v>1492</v>
      </c>
    </row>
    <row r="611">
      <c r="A611" s="1" t="s">
        <v>5</v>
      </c>
      <c r="B611" s="1" t="s">
        <v>1309</v>
      </c>
      <c r="C611" s="1" t="s">
        <v>1311</v>
      </c>
      <c r="D611" s="2" t="str">
        <f>"S84.1"</f>
        <v>S84.1</v>
      </c>
      <c r="E611" s="1" t="s">
        <v>1495</v>
      </c>
    </row>
    <row r="612">
      <c r="A612" s="1" t="s">
        <v>5</v>
      </c>
      <c r="B612" s="1" t="s">
        <v>1309</v>
      </c>
      <c r="C612" s="1" t="s">
        <v>1311</v>
      </c>
      <c r="D612" s="2" t="str">
        <f>"S84.2"</f>
        <v>S84.2</v>
      </c>
      <c r="E612" s="1" t="s">
        <v>1499</v>
      </c>
    </row>
    <row r="613">
      <c r="A613" s="1" t="s">
        <v>5</v>
      </c>
      <c r="B613" s="1" t="s">
        <v>1309</v>
      </c>
      <c r="C613" s="1" t="s">
        <v>1311</v>
      </c>
      <c r="D613" s="2" t="str">
        <f>"S84.7"</f>
        <v>S84.7</v>
      </c>
      <c r="E613" s="1" t="s">
        <v>1502</v>
      </c>
    </row>
    <row r="614">
      <c r="A614" s="1" t="s">
        <v>5</v>
      </c>
      <c r="B614" s="1" t="s">
        <v>1309</v>
      </c>
      <c r="C614" s="1" t="s">
        <v>1311</v>
      </c>
      <c r="D614" s="2" t="str">
        <f>"S84.8"</f>
        <v>S84.8</v>
      </c>
      <c r="E614" s="1" t="s">
        <v>1506</v>
      </c>
    </row>
    <row r="615">
      <c r="A615" s="1" t="s">
        <v>5</v>
      </c>
      <c r="B615" s="1" t="s">
        <v>1309</v>
      </c>
      <c r="C615" s="1" t="s">
        <v>1311</v>
      </c>
      <c r="D615" s="2" t="str">
        <f>"S84.9"</f>
        <v>S84.9</v>
      </c>
      <c r="E615" s="1" t="s">
        <v>1509</v>
      </c>
    </row>
    <row r="616">
      <c r="A616" s="1" t="s">
        <v>5</v>
      </c>
      <c r="B616" s="1" t="s">
        <v>1309</v>
      </c>
      <c r="C616" s="1" t="s">
        <v>1311</v>
      </c>
      <c r="D616" s="2" t="str">
        <f>"S94.0"</f>
        <v>S94.0</v>
      </c>
      <c r="E616" s="1" t="s">
        <v>1512</v>
      </c>
    </row>
    <row r="617">
      <c r="A617" s="1" t="s">
        <v>5</v>
      </c>
      <c r="B617" s="1" t="s">
        <v>1309</v>
      </c>
      <c r="C617" s="1" t="s">
        <v>1311</v>
      </c>
      <c r="D617" s="2" t="str">
        <f>"S94.1"</f>
        <v>S94.1</v>
      </c>
      <c r="E617" s="1" t="s">
        <v>1515</v>
      </c>
    </row>
    <row r="618">
      <c r="A618" s="1" t="s">
        <v>5</v>
      </c>
      <c r="B618" s="1" t="s">
        <v>1309</v>
      </c>
      <c r="C618" s="1" t="s">
        <v>1311</v>
      </c>
      <c r="D618" s="2" t="str">
        <f>"S94.2"</f>
        <v>S94.2</v>
      </c>
      <c r="E618" s="1" t="s">
        <v>1519</v>
      </c>
    </row>
    <row r="619">
      <c r="A619" s="1" t="s">
        <v>5</v>
      </c>
      <c r="B619" s="1" t="s">
        <v>1309</v>
      </c>
      <c r="C619" s="1" t="s">
        <v>1311</v>
      </c>
      <c r="D619" s="2" t="str">
        <f>"S94.3"</f>
        <v>S94.3</v>
      </c>
      <c r="E619" s="1" t="s">
        <v>1522</v>
      </c>
    </row>
    <row r="620">
      <c r="A620" s="1" t="s">
        <v>5</v>
      </c>
      <c r="B620" s="1" t="s">
        <v>1309</v>
      </c>
      <c r="C620" s="1" t="s">
        <v>1311</v>
      </c>
      <c r="D620" s="2" t="str">
        <f>"S94.7"</f>
        <v>S94.7</v>
      </c>
      <c r="E620" s="1" t="s">
        <v>1526</v>
      </c>
    </row>
    <row r="621">
      <c r="A621" s="1" t="s">
        <v>5</v>
      </c>
      <c r="B621" s="1" t="s">
        <v>1309</v>
      </c>
      <c r="C621" s="1" t="s">
        <v>1311</v>
      </c>
      <c r="D621" s="2" t="str">
        <f>"S94.8"</f>
        <v>S94.8</v>
      </c>
      <c r="E621" s="1" t="s">
        <v>1529</v>
      </c>
    </row>
    <row r="622">
      <c r="A622" s="1" t="s">
        <v>5</v>
      </c>
      <c r="B622" s="1" t="s">
        <v>1309</v>
      </c>
      <c r="C622" s="1" t="s">
        <v>1311</v>
      </c>
      <c r="D622" s="2" t="str">
        <f>"S94.9"</f>
        <v>S94.9</v>
      </c>
      <c r="E622" s="1" t="s">
        <v>1531</v>
      </c>
    </row>
    <row r="623">
      <c r="A623" s="1" t="s">
        <v>5</v>
      </c>
      <c r="B623" s="1" t="s">
        <v>1309</v>
      </c>
      <c r="C623" s="1" t="s">
        <v>1311</v>
      </c>
      <c r="D623" s="2" t="str">
        <f>"T06.1"</f>
        <v>T06.1</v>
      </c>
      <c r="E623" s="1" t="s">
        <v>1534</v>
      </c>
    </row>
    <row r="624">
      <c r="A624" s="1" t="s">
        <v>5</v>
      </c>
      <c r="B624" s="1" t="s">
        <v>1309</v>
      </c>
      <c r="C624" s="1" t="s">
        <v>1311</v>
      </c>
      <c r="D624" s="2" t="str">
        <f>"T06.2"</f>
        <v>T06.2</v>
      </c>
      <c r="E624" s="1" t="s">
        <v>1546</v>
      </c>
    </row>
    <row r="625">
      <c r="A625" s="1" t="s">
        <v>5</v>
      </c>
      <c r="B625" s="1" t="s">
        <v>1309</v>
      </c>
      <c r="C625" s="1" t="s">
        <v>1311</v>
      </c>
      <c r="D625" s="2" t="str">
        <f>"T09.3"</f>
        <v>T09.3</v>
      </c>
      <c r="E625" s="1" t="s">
        <v>1557</v>
      </c>
    </row>
    <row r="626">
      <c r="A626" s="1" t="s">
        <v>5</v>
      </c>
      <c r="B626" s="1" t="s">
        <v>1309</v>
      </c>
      <c r="C626" s="1" t="s">
        <v>1311</v>
      </c>
      <c r="D626" s="2" t="str">
        <f>"T09.4"</f>
        <v>T09.4</v>
      </c>
      <c r="E626" s="1" t="s">
        <v>1561</v>
      </c>
    </row>
    <row r="627">
      <c r="A627" s="1" t="s">
        <v>5</v>
      </c>
      <c r="B627" s="1" t="s">
        <v>1309</v>
      </c>
      <c r="C627" s="1" t="s">
        <v>1311</v>
      </c>
      <c r="D627" s="2" t="str">
        <f>"T11.3"</f>
        <v>T11.3</v>
      </c>
      <c r="E627" s="1" t="s">
        <v>1564</v>
      </c>
    </row>
    <row r="628">
      <c r="A628" s="1" t="s">
        <v>5</v>
      </c>
      <c r="B628" s="1" t="s">
        <v>1309</v>
      </c>
      <c r="C628" s="1" t="s">
        <v>1311</v>
      </c>
      <c r="D628" s="2" t="str">
        <f>"T13.3"</f>
        <v>T13.3</v>
      </c>
      <c r="E628" s="1" t="s">
        <v>1567</v>
      </c>
    </row>
    <row r="629">
      <c r="A629" s="1" t="s">
        <v>5</v>
      </c>
      <c r="B629" s="1" t="s">
        <v>1309</v>
      </c>
      <c r="C629" s="1" t="s">
        <v>1311</v>
      </c>
      <c r="D629" s="2" t="str">
        <f>"T14.4"</f>
        <v>T14.4</v>
      </c>
      <c r="E629" s="1" t="s">
        <v>1571</v>
      </c>
    </row>
    <row r="630">
      <c r="A630" s="1" t="s">
        <v>5</v>
      </c>
      <c r="B630" s="1" t="s">
        <v>1572</v>
      </c>
      <c r="C630" s="1" t="s">
        <v>1574</v>
      </c>
      <c r="D630" s="2" t="str">
        <f>"G43.0"</f>
        <v>G43.0</v>
      </c>
      <c r="E630" s="1" t="s">
        <v>1577</v>
      </c>
    </row>
    <row r="631">
      <c r="A631" s="1" t="s">
        <v>5</v>
      </c>
      <c r="B631" s="1" t="s">
        <v>1572</v>
      </c>
      <c r="C631" s="1" t="s">
        <v>1574</v>
      </c>
      <c r="D631" s="2" t="str">
        <f>"G43.1"</f>
        <v>G43.1</v>
      </c>
      <c r="E631" s="1" t="s">
        <v>1581</v>
      </c>
    </row>
    <row r="632">
      <c r="A632" s="1" t="s">
        <v>5</v>
      </c>
      <c r="B632" s="1" t="s">
        <v>1572</v>
      </c>
      <c r="C632" s="1" t="s">
        <v>1574</v>
      </c>
      <c r="D632" s="2" t="str">
        <f>"G43.2"</f>
        <v>G43.2</v>
      </c>
      <c r="E632" s="1" t="s">
        <v>1585</v>
      </c>
    </row>
    <row r="633">
      <c r="A633" s="1" t="s">
        <v>5</v>
      </c>
      <c r="B633" s="1" t="s">
        <v>1572</v>
      </c>
      <c r="C633" s="1" t="s">
        <v>1574</v>
      </c>
      <c r="D633" s="2" t="str">
        <f>"G43.3"</f>
        <v>G43.3</v>
      </c>
      <c r="E633" s="1" t="s">
        <v>1588</v>
      </c>
    </row>
    <row r="634">
      <c r="A634" s="1" t="s">
        <v>5</v>
      </c>
      <c r="B634" s="1" t="s">
        <v>1572</v>
      </c>
      <c r="C634" s="1" t="s">
        <v>1574</v>
      </c>
      <c r="D634" s="2" t="str">
        <f>"G43.8"</f>
        <v>G43.8</v>
      </c>
      <c r="E634" s="1" t="s">
        <v>1592</v>
      </c>
    </row>
    <row r="635">
      <c r="A635" s="1" t="s">
        <v>5</v>
      </c>
      <c r="B635" s="1" t="s">
        <v>1572</v>
      </c>
      <c r="C635" s="1" t="s">
        <v>1574</v>
      </c>
      <c r="D635" s="2" t="str">
        <f>"G43.9"</f>
        <v>G43.9</v>
      </c>
      <c r="E635" s="1" t="s">
        <v>1595</v>
      </c>
    </row>
    <row r="636">
      <c r="A636" s="1" t="s">
        <v>5</v>
      </c>
      <c r="B636" s="1" t="s">
        <v>1572</v>
      </c>
      <c r="C636" s="1" t="s">
        <v>1574</v>
      </c>
      <c r="D636" s="2" t="str">
        <f>"G44.0"</f>
        <v>G44.0</v>
      </c>
      <c r="E636" s="1" t="s">
        <v>1598</v>
      </c>
    </row>
    <row r="637">
      <c r="A637" s="1" t="s">
        <v>5</v>
      </c>
      <c r="B637" s="1" t="s">
        <v>1572</v>
      </c>
      <c r="C637" s="1" t="s">
        <v>1574</v>
      </c>
      <c r="D637" s="2" t="str">
        <f>"G44.1"</f>
        <v>G44.1</v>
      </c>
      <c r="E637" s="1" t="s">
        <v>1604</v>
      </c>
    </row>
    <row r="638">
      <c r="A638" s="1" t="s">
        <v>5</v>
      </c>
      <c r="B638" s="1" t="s">
        <v>1572</v>
      </c>
      <c r="C638" s="1" t="s">
        <v>1574</v>
      </c>
      <c r="D638" s="2" t="str">
        <f>"G44.2"</f>
        <v>G44.2</v>
      </c>
      <c r="E638" s="1" t="s">
        <v>1609</v>
      </c>
    </row>
    <row r="639">
      <c r="A639" s="1" t="s">
        <v>5</v>
      </c>
      <c r="B639" s="1" t="s">
        <v>1572</v>
      </c>
      <c r="C639" s="1" t="s">
        <v>1574</v>
      </c>
      <c r="D639" s="2" t="str">
        <f>"G44.3"</f>
        <v>G44.3</v>
      </c>
      <c r="E639" s="1" t="s">
        <v>1612</v>
      </c>
    </row>
    <row r="640">
      <c r="A640" s="1" t="s">
        <v>5</v>
      </c>
      <c r="B640" s="1" t="s">
        <v>1572</v>
      </c>
      <c r="C640" s="1" t="s">
        <v>1574</v>
      </c>
      <c r="D640" s="2" t="str">
        <f>"G44.4"</f>
        <v>G44.4</v>
      </c>
      <c r="E640" s="1" t="s">
        <v>1615</v>
      </c>
    </row>
    <row r="641">
      <c r="A641" s="1" t="s">
        <v>5</v>
      </c>
      <c r="B641" s="1" t="s">
        <v>1572</v>
      </c>
      <c r="C641" s="1" t="s">
        <v>1574</v>
      </c>
      <c r="D641" s="2" t="str">
        <f>"G44.8"</f>
        <v>G44.8</v>
      </c>
      <c r="E641" s="1" t="s">
        <v>1618</v>
      </c>
    </row>
    <row r="642">
      <c r="A642" s="1" t="s">
        <v>5</v>
      </c>
      <c r="B642" s="1" t="s">
        <v>1572</v>
      </c>
      <c r="C642" s="1" t="s">
        <v>1574</v>
      </c>
      <c r="D642" s="2" t="str">
        <f>"G50.0"</f>
        <v>G50.0</v>
      </c>
      <c r="E642" s="1" t="s">
        <v>1620</v>
      </c>
    </row>
    <row r="643">
      <c r="A643" s="1" t="s">
        <v>5</v>
      </c>
      <c r="B643" s="1" t="s">
        <v>1572</v>
      </c>
      <c r="C643" s="1" t="s">
        <v>1574</v>
      </c>
      <c r="D643" s="2" t="str">
        <f>"G50.1"</f>
        <v>G50.1</v>
      </c>
      <c r="E643" s="1" t="s">
        <v>1622</v>
      </c>
    </row>
    <row r="644">
      <c r="A644" s="1" t="s">
        <v>5</v>
      </c>
      <c r="B644" s="1" t="s">
        <v>1572</v>
      </c>
      <c r="C644" s="1" t="s">
        <v>1574</v>
      </c>
      <c r="D644" s="2" t="str">
        <f>"G54.5"</f>
        <v>G54.5</v>
      </c>
      <c r="E644" s="1" t="s">
        <v>1626</v>
      </c>
    </row>
    <row r="645">
      <c r="A645" s="1" t="s">
        <v>5</v>
      </c>
      <c r="B645" s="1" t="s">
        <v>1572</v>
      </c>
      <c r="C645" s="1" t="s">
        <v>1574</v>
      </c>
      <c r="D645" s="2" t="str">
        <f>"G54.6"</f>
        <v>G54.6</v>
      </c>
      <c r="E645" s="1" t="s">
        <v>1629</v>
      </c>
    </row>
    <row r="646">
      <c r="A646" s="1" t="s">
        <v>5</v>
      </c>
      <c r="B646" s="1" t="s">
        <v>1572</v>
      </c>
      <c r="C646" s="1" t="s">
        <v>1574</v>
      </c>
      <c r="D646" s="2" t="str">
        <f>"G56.4"</f>
        <v>G56.4</v>
      </c>
      <c r="E646" s="1" t="s">
        <v>1634</v>
      </c>
    </row>
    <row r="647">
      <c r="A647" s="1" t="s">
        <v>5</v>
      </c>
      <c r="B647" s="1" t="s">
        <v>1572</v>
      </c>
      <c r="C647" s="1" t="s">
        <v>1574</v>
      </c>
      <c r="D647" s="2" t="str">
        <f>"M79.2"</f>
        <v>M79.2</v>
      </c>
      <c r="E647" s="1" t="s">
        <v>1638</v>
      </c>
    </row>
    <row r="648">
      <c r="A648" s="1" t="s">
        <v>5</v>
      </c>
      <c r="B648" s="1" t="s">
        <v>1572</v>
      </c>
      <c r="C648" s="1" t="s">
        <v>1574</v>
      </c>
      <c r="D648" s="2" t="str">
        <f>"M79.20"</f>
        <v>M79.20</v>
      </c>
      <c r="E648" s="1" t="s">
        <v>1641</v>
      </c>
    </row>
    <row r="649">
      <c r="A649" s="1" t="s">
        <v>5</v>
      </c>
      <c r="B649" s="1" t="s">
        <v>1572</v>
      </c>
      <c r="C649" s="1" t="s">
        <v>1574</v>
      </c>
      <c r="D649" s="2" t="str">
        <f>"M79.21"</f>
        <v>M79.21</v>
      </c>
      <c r="E649" s="1" t="s">
        <v>1645</v>
      </c>
    </row>
    <row r="650">
      <c r="A650" s="1" t="s">
        <v>5</v>
      </c>
      <c r="B650" s="1" t="s">
        <v>1572</v>
      </c>
      <c r="C650" s="1" t="s">
        <v>1574</v>
      </c>
      <c r="D650" s="2" t="str">
        <f>"M79.22"</f>
        <v>M79.22</v>
      </c>
      <c r="E650" s="1" t="s">
        <v>1648</v>
      </c>
    </row>
    <row r="651">
      <c r="A651" s="1" t="s">
        <v>5</v>
      </c>
      <c r="B651" s="1" t="s">
        <v>1572</v>
      </c>
      <c r="C651" s="1" t="s">
        <v>1574</v>
      </c>
      <c r="D651" s="2" t="str">
        <f>"M79.23"</f>
        <v>M79.23</v>
      </c>
      <c r="E651" s="1" t="s">
        <v>1652</v>
      </c>
    </row>
    <row r="652">
      <c r="A652" s="1" t="s">
        <v>5</v>
      </c>
      <c r="B652" s="1" t="s">
        <v>1572</v>
      </c>
      <c r="C652" s="1" t="s">
        <v>1574</v>
      </c>
      <c r="D652" s="2" t="str">
        <f>"M79.24"</f>
        <v>M79.24</v>
      </c>
      <c r="E652" s="1" t="s">
        <v>1656</v>
      </c>
    </row>
    <row r="653">
      <c r="A653" s="1" t="s">
        <v>5</v>
      </c>
      <c r="B653" s="1" t="s">
        <v>1572</v>
      </c>
      <c r="C653" s="1" t="s">
        <v>1574</v>
      </c>
      <c r="D653" s="2" t="str">
        <f>"M79.25"</f>
        <v>M79.25</v>
      </c>
      <c r="E653" s="1" t="s">
        <v>1660</v>
      </c>
    </row>
    <row r="654">
      <c r="A654" s="1" t="s">
        <v>5</v>
      </c>
      <c r="B654" s="1" t="s">
        <v>1572</v>
      </c>
      <c r="C654" s="1" t="s">
        <v>1574</v>
      </c>
      <c r="D654" s="2" t="str">
        <f>"M79.26"</f>
        <v>M79.26</v>
      </c>
      <c r="E654" s="1" t="s">
        <v>1665</v>
      </c>
    </row>
    <row r="655">
      <c r="A655" s="1" t="s">
        <v>5</v>
      </c>
      <c r="B655" s="1" t="s">
        <v>1572</v>
      </c>
      <c r="C655" s="1" t="s">
        <v>1574</v>
      </c>
      <c r="D655" s="2" t="str">
        <f>"M79.27"</f>
        <v>M79.27</v>
      </c>
      <c r="E655" s="1" t="s">
        <v>1669</v>
      </c>
    </row>
    <row r="656">
      <c r="A656" s="1" t="s">
        <v>5</v>
      </c>
      <c r="B656" s="1" t="s">
        <v>1572</v>
      </c>
      <c r="C656" s="1" t="s">
        <v>1574</v>
      </c>
      <c r="D656" s="2" t="str">
        <f>"M79.28"</f>
        <v>M79.28</v>
      </c>
      <c r="E656" s="1" t="s">
        <v>1673</v>
      </c>
    </row>
    <row r="657">
      <c r="A657" s="1" t="s">
        <v>5</v>
      </c>
      <c r="B657" s="1" t="s">
        <v>1572</v>
      </c>
      <c r="C657" s="1" t="s">
        <v>1574</v>
      </c>
      <c r="D657" s="2" t="str">
        <f>"M79.29"</f>
        <v>M79.29</v>
      </c>
      <c r="E657" s="1" t="s">
        <v>1676</v>
      </c>
    </row>
    <row r="658">
      <c r="A658" s="1" t="s">
        <v>5</v>
      </c>
      <c r="B658" s="1" t="s">
        <v>1572</v>
      </c>
      <c r="C658" s="1" t="s">
        <v>1574</v>
      </c>
      <c r="D658" s="2" t="str">
        <f>"R51"</f>
        <v>R51</v>
      </c>
      <c r="E658" s="1" t="s">
        <v>1679</v>
      </c>
    </row>
    <row r="659">
      <c r="A659" s="1" t="s">
        <v>5</v>
      </c>
      <c r="B659" s="1" t="s">
        <v>1572</v>
      </c>
      <c r="C659" s="1" t="s">
        <v>1574</v>
      </c>
      <c r="D659" s="2" t="str">
        <f>"R51.0"</f>
        <v>R51.0</v>
      </c>
      <c r="E659" s="1" t="s">
        <v>1683</v>
      </c>
    </row>
    <row r="660">
      <c r="A660" s="1" t="s">
        <v>5</v>
      </c>
      <c r="B660" s="1" t="s">
        <v>1572</v>
      </c>
      <c r="C660" s="1" t="s">
        <v>1574</v>
      </c>
      <c r="D660" s="2" t="str">
        <f>"R51.1"</f>
        <v>R51.1</v>
      </c>
      <c r="E660" s="1" t="s">
        <v>1686</v>
      </c>
    </row>
    <row r="661">
      <c r="A661" s="1" t="s">
        <v>5</v>
      </c>
      <c r="B661" s="1" t="s">
        <v>1688</v>
      </c>
      <c r="C661" s="1" t="s">
        <v>1689</v>
      </c>
      <c r="D661" s="2" t="str">
        <f>"E51.2"</f>
        <v>E51.2</v>
      </c>
      <c r="E661" s="1" t="s">
        <v>1693</v>
      </c>
    </row>
    <row r="662">
      <c r="A662" s="1" t="s">
        <v>5</v>
      </c>
      <c r="B662" s="1" t="s">
        <v>1688</v>
      </c>
      <c r="C662" s="1" t="s">
        <v>1689</v>
      </c>
      <c r="D662" s="2" t="str">
        <f>"G92"</f>
        <v>G92</v>
      </c>
      <c r="E662" s="1" t="s">
        <v>1697</v>
      </c>
    </row>
    <row r="663">
      <c r="A663" s="1" t="s">
        <v>5</v>
      </c>
      <c r="B663" s="1" t="s">
        <v>1688</v>
      </c>
      <c r="C663" s="1" t="s">
        <v>1689</v>
      </c>
      <c r="D663" s="2" t="str">
        <f>"G93.1"</f>
        <v>G93.1</v>
      </c>
      <c r="E663" s="1" t="s">
        <v>1701</v>
      </c>
    </row>
    <row r="664">
      <c r="A664" s="1" t="s">
        <v>5</v>
      </c>
      <c r="B664" s="1" t="s">
        <v>1688</v>
      </c>
      <c r="C664" s="1" t="s">
        <v>1689</v>
      </c>
      <c r="D664" s="2" t="str">
        <f>"G93.4"</f>
        <v>G93.4</v>
      </c>
      <c r="E664" s="1" t="s">
        <v>1705</v>
      </c>
    </row>
    <row r="665">
      <c r="A665" s="1" t="s">
        <v>5</v>
      </c>
      <c r="B665" s="1" t="s">
        <v>1688</v>
      </c>
      <c r="C665" s="1" t="s">
        <v>1689</v>
      </c>
      <c r="D665" s="2" t="str">
        <f>"G93.5"</f>
        <v>G93.5</v>
      </c>
      <c r="E665" s="1" t="s">
        <v>1709</v>
      </c>
    </row>
    <row r="666">
      <c r="A666" s="1" t="s">
        <v>5</v>
      </c>
      <c r="B666" s="1" t="s">
        <v>1688</v>
      </c>
      <c r="C666" s="1" t="s">
        <v>1689</v>
      </c>
      <c r="D666" s="2" t="str">
        <f>"G93.6"</f>
        <v>G93.6</v>
      </c>
      <c r="E666" s="1" t="s">
        <v>1712</v>
      </c>
    </row>
    <row r="667">
      <c r="A667" s="1" t="s">
        <v>5</v>
      </c>
      <c r="B667" s="1" t="s">
        <v>1688</v>
      </c>
      <c r="C667" s="1" t="s">
        <v>1689</v>
      </c>
      <c r="D667" s="2" t="str">
        <f>"R40.0"</f>
        <v>R40.0</v>
      </c>
      <c r="E667" s="1" t="s">
        <v>1717</v>
      </c>
    </row>
    <row r="668">
      <c r="A668" s="1" t="s">
        <v>5</v>
      </c>
      <c r="B668" s="1" t="s">
        <v>1688</v>
      </c>
      <c r="C668" s="1" t="s">
        <v>1689</v>
      </c>
      <c r="D668" s="2" t="str">
        <f>"R40.1"</f>
        <v>R40.1</v>
      </c>
      <c r="E668" s="1" t="s">
        <v>1721</v>
      </c>
    </row>
    <row r="669">
      <c r="A669" s="1" t="s">
        <v>5</v>
      </c>
      <c r="B669" s="1" t="s">
        <v>1688</v>
      </c>
      <c r="C669" s="1" t="s">
        <v>1689</v>
      </c>
      <c r="D669" s="2" t="str">
        <f>"R40.2"</f>
        <v>R40.2</v>
      </c>
      <c r="E669" s="1" t="s">
        <v>1725</v>
      </c>
    </row>
    <row r="670">
      <c r="A670" s="1" t="s">
        <v>5</v>
      </c>
      <c r="B670" s="1" t="s">
        <v>1688</v>
      </c>
      <c r="C670" s="1" t="s">
        <v>1689</v>
      </c>
      <c r="D670" s="2" t="str">
        <f>"R40.9"</f>
        <v>R40.9</v>
      </c>
      <c r="E670" s="1" t="s">
        <v>1728</v>
      </c>
    </row>
    <row r="671">
      <c r="A671" s="1" t="s">
        <v>5</v>
      </c>
      <c r="B671" s="1" t="s">
        <v>1730</v>
      </c>
      <c r="C671" s="1" t="s">
        <v>1731</v>
      </c>
      <c r="D671" s="2" t="str">
        <f>"B90.0"</f>
        <v>B90.0</v>
      </c>
      <c r="E671" s="1" t="s">
        <v>1734</v>
      </c>
    </row>
    <row r="672">
      <c r="A672" s="1" t="s">
        <v>5</v>
      </c>
      <c r="B672" s="1" t="s">
        <v>1730</v>
      </c>
      <c r="C672" s="1" t="s">
        <v>1731</v>
      </c>
      <c r="D672" s="2" t="str">
        <f>"B91"</f>
        <v>B91</v>
      </c>
      <c r="E672" s="1" t="s">
        <v>1738</v>
      </c>
    </row>
    <row r="673">
      <c r="A673" s="1" t="s">
        <v>5</v>
      </c>
      <c r="B673" s="1" t="s">
        <v>1730</v>
      </c>
      <c r="C673" s="1" t="s">
        <v>1731</v>
      </c>
      <c r="D673" s="2" t="str">
        <f>"B94.1"</f>
        <v>B94.1</v>
      </c>
      <c r="E673" s="1" t="s">
        <v>1739</v>
      </c>
    </row>
    <row r="674">
      <c r="A674" s="1" t="s">
        <v>5</v>
      </c>
      <c r="B674" s="1" t="s">
        <v>1730</v>
      </c>
      <c r="C674" s="1" t="s">
        <v>1731</v>
      </c>
      <c r="D674" s="2" t="str">
        <f>"E10.4"</f>
        <v>E10.4</v>
      </c>
      <c r="E674" s="1" t="s">
        <v>1740</v>
      </c>
    </row>
    <row r="675">
      <c r="A675" s="1" t="s">
        <v>5</v>
      </c>
      <c r="B675" s="1" t="s">
        <v>1730</v>
      </c>
      <c r="C675" s="1" t="s">
        <v>1731</v>
      </c>
      <c r="D675" s="2" t="str">
        <f>"E11.4"</f>
        <v>E11.4</v>
      </c>
      <c r="E675" s="1" t="s">
        <v>1744</v>
      </c>
    </row>
    <row r="676">
      <c r="A676" s="1" t="s">
        <v>5</v>
      </c>
      <c r="B676" s="1" t="s">
        <v>1730</v>
      </c>
      <c r="C676" s="1" t="s">
        <v>1731</v>
      </c>
      <c r="D676" s="2" t="str">
        <f>"E12.4"</f>
        <v>E12.4</v>
      </c>
      <c r="E676" s="1" t="s">
        <v>1747</v>
      </c>
    </row>
    <row r="677">
      <c r="A677" s="1" t="s">
        <v>5</v>
      </c>
      <c r="B677" s="1" t="s">
        <v>1730</v>
      </c>
      <c r="C677" s="1" t="s">
        <v>1731</v>
      </c>
      <c r="D677" s="2" t="str">
        <f>"E13.4"</f>
        <v>E13.4</v>
      </c>
      <c r="E677" s="1" t="s">
        <v>1750</v>
      </c>
    </row>
    <row r="678">
      <c r="A678" s="1" t="s">
        <v>5</v>
      </c>
      <c r="B678" s="1" t="s">
        <v>1730</v>
      </c>
      <c r="C678" s="1" t="s">
        <v>1731</v>
      </c>
      <c r="D678" s="2" t="str">
        <f>"E14.4"</f>
        <v>E14.4</v>
      </c>
      <c r="E678" s="1" t="s">
        <v>1753</v>
      </c>
    </row>
    <row r="679">
      <c r="A679" s="1" t="s">
        <v>5</v>
      </c>
      <c r="B679" s="1" t="s">
        <v>1730</v>
      </c>
      <c r="C679" s="1" t="s">
        <v>1731</v>
      </c>
      <c r="D679" s="2" t="str">
        <f>"E75.0"</f>
        <v>E75.0</v>
      </c>
      <c r="E679" s="1" t="s">
        <v>1756</v>
      </c>
    </row>
    <row r="680">
      <c r="A680" s="1" t="s">
        <v>5</v>
      </c>
      <c r="B680" s="1" t="s">
        <v>1730</v>
      </c>
      <c r="C680" s="1" t="s">
        <v>1731</v>
      </c>
      <c r="D680" s="2" t="str">
        <f>"E75.1"</f>
        <v>E75.1</v>
      </c>
      <c r="E680" s="1" t="s">
        <v>1759</v>
      </c>
    </row>
    <row r="681">
      <c r="A681" s="1" t="s">
        <v>5</v>
      </c>
      <c r="B681" s="1" t="s">
        <v>1730</v>
      </c>
      <c r="C681" s="1" t="s">
        <v>1731</v>
      </c>
      <c r="D681" s="2" t="str">
        <f>"E75.4"</f>
        <v>E75.4</v>
      </c>
      <c r="E681" s="1" t="s">
        <v>1764</v>
      </c>
    </row>
    <row r="682">
      <c r="A682" s="1" t="s">
        <v>5</v>
      </c>
      <c r="B682" s="1" t="s">
        <v>1730</v>
      </c>
      <c r="C682" s="1" t="s">
        <v>1731</v>
      </c>
      <c r="D682" s="2" t="str">
        <f>"G09"</f>
        <v>G09</v>
      </c>
      <c r="E682" s="1" t="s">
        <v>1767</v>
      </c>
    </row>
    <row r="683">
      <c r="A683" s="1" t="s">
        <v>5</v>
      </c>
      <c r="B683" s="1" t="s">
        <v>1730</v>
      </c>
      <c r="C683" s="1" t="s">
        <v>1731</v>
      </c>
      <c r="D683" s="2" t="str">
        <f>"G47.4"</f>
        <v>G47.4</v>
      </c>
      <c r="E683" s="1" t="s">
        <v>1770</v>
      </c>
    </row>
    <row r="684">
      <c r="A684" s="1" t="s">
        <v>5</v>
      </c>
      <c r="B684" s="1" t="s">
        <v>1730</v>
      </c>
      <c r="C684" s="1" t="s">
        <v>1731</v>
      </c>
      <c r="D684" s="2" t="str">
        <f>"G47.8"</f>
        <v>G47.8</v>
      </c>
      <c r="E684" s="1" t="s">
        <v>1773</v>
      </c>
    </row>
    <row r="685">
      <c r="A685" s="1" t="s">
        <v>5</v>
      </c>
      <c r="B685" s="1" t="s">
        <v>1730</v>
      </c>
      <c r="C685" s="1" t="s">
        <v>1731</v>
      </c>
      <c r="D685" s="2" t="str">
        <f>"G90.0"</f>
        <v>G90.0</v>
      </c>
      <c r="E685" s="1" t="s">
        <v>1776</v>
      </c>
    </row>
    <row r="686">
      <c r="A686" s="1" t="s">
        <v>5</v>
      </c>
      <c r="B686" s="1" t="s">
        <v>1730</v>
      </c>
      <c r="C686" s="1" t="s">
        <v>1731</v>
      </c>
      <c r="D686" s="2" t="str">
        <f>"G90.1"</f>
        <v>G90.1</v>
      </c>
      <c r="E686" s="1" t="s">
        <v>1779</v>
      </c>
    </row>
    <row r="687">
      <c r="A687" s="1" t="s">
        <v>5</v>
      </c>
      <c r="B687" s="1" t="s">
        <v>1730</v>
      </c>
      <c r="C687" s="1" t="s">
        <v>1731</v>
      </c>
      <c r="D687" s="2" t="str">
        <f>"G90.2"</f>
        <v>G90.2</v>
      </c>
      <c r="E687" s="1" t="s">
        <v>1781</v>
      </c>
    </row>
    <row r="688">
      <c r="A688" s="1" t="s">
        <v>5</v>
      </c>
      <c r="B688" s="1" t="s">
        <v>1730</v>
      </c>
      <c r="C688" s="1" t="s">
        <v>1731</v>
      </c>
      <c r="D688" s="2" t="str">
        <f>"G90.3"</f>
        <v>G90.3</v>
      </c>
      <c r="E688" s="1" t="s">
        <v>1784</v>
      </c>
    </row>
    <row r="689">
      <c r="A689" s="1" t="s">
        <v>5</v>
      </c>
      <c r="B689" s="1" t="s">
        <v>1730</v>
      </c>
      <c r="C689" s="1" t="s">
        <v>1731</v>
      </c>
      <c r="D689" s="2" t="str">
        <f>"G90.4"</f>
        <v>G90.4</v>
      </c>
      <c r="E689" s="1" t="s">
        <v>1788</v>
      </c>
    </row>
    <row r="690">
      <c r="A690" s="1" t="s">
        <v>5</v>
      </c>
      <c r="B690" s="1" t="s">
        <v>1730</v>
      </c>
      <c r="C690" s="1" t="s">
        <v>1731</v>
      </c>
      <c r="D690" s="2" t="str">
        <f>"G90.8"</f>
        <v>G90.8</v>
      </c>
      <c r="E690" s="1" t="s">
        <v>1793</v>
      </c>
    </row>
    <row r="691">
      <c r="A691" s="1" t="s">
        <v>5</v>
      </c>
      <c r="B691" s="1" t="s">
        <v>1730</v>
      </c>
      <c r="C691" s="1" t="s">
        <v>1731</v>
      </c>
      <c r="D691" s="2" t="str">
        <f>"G90.9"</f>
        <v>G90.9</v>
      </c>
      <c r="E691" s="1" t="s">
        <v>1796</v>
      </c>
    </row>
    <row r="692">
      <c r="A692" s="1" t="s">
        <v>5</v>
      </c>
      <c r="B692" s="1" t="s">
        <v>1730</v>
      </c>
      <c r="C692" s="1" t="s">
        <v>1731</v>
      </c>
      <c r="D692" s="2" t="str">
        <f>"G91.0"</f>
        <v>G91.0</v>
      </c>
      <c r="E692" s="1" t="s">
        <v>1798</v>
      </c>
    </row>
    <row r="693">
      <c r="A693" s="1" t="s">
        <v>5</v>
      </c>
      <c r="B693" s="1" t="s">
        <v>1730</v>
      </c>
      <c r="C693" s="1" t="s">
        <v>1731</v>
      </c>
      <c r="D693" s="2" t="str">
        <f>"G91.1"</f>
        <v>G91.1</v>
      </c>
      <c r="E693" s="1" t="s">
        <v>1801</v>
      </c>
    </row>
    <row r="694">
      <c r="A694" s="1" t="s">
        <v>5</v>
      </c>
      <c r="B694" s="1" t="s">
        <v>1730</v>
      </c>
      <c r="C694" s="1" t="s">
        <v>1731</v>
      </c>
      <c r="D694" s="2" t="str">
        <f>"G91.8"</f>
        <v>G91.8</v>
      </c>
      <c r="E694" s="1" t="s">
        <v>1804</v>
      </c>
    </row>
    <row r="695">
      <c r="A695" s="1" t="s">
        <v>5</v>
      </c>
      <c r="B695" s="1" t="s">
        <v>1730</v>
      </c>
      <c r="C695" s="1" t="s">
        <v>1731</v>
      </c>
      <c r="D695" s="2" t="str">
        <f>"G91.9"</f>
        <v>G91.9</v>
      </c>
      <c r="E695" s="1" t="s">
        <v>1806</v>
      </c>
    </row>
    <row r="696">
      <c r="A696" s="1" t="s">
        <v>5</v>
      </c>
      <c r="B696" s="1" t="s">
        <v>1730</v>
      </c>
      <c r="C696" s="1" t="s">
        <v>1731</v>
      </c>
      <c r="D696" s="2" t="str">
        <f>"G93.0"</f>
        <v>G93.0</v>
      </c>
      <c r="E696" s="1" t="s">
        <v>1809</v>
      </c>
    </row>
    <row r="697">
      <c r="A697" s="1" t="s">
        <v>5</v>
      </c>
      <c r="B697" s="1" t="s">
        <v>1730</v>
      </c>
      <c r="C697" s="1" t="s">
        <v>1731</v>
      </c>
      <c r="D697" s="2" t="str">
        <f>"G93.2"</f>
        <v>G93.2</v>
      </c>
      <c r="E697" s="1" t="s">
        <v>1812</v>
      </c>
    </row>
    <row r="698">
      <c r="A698" s="1" t="s">
        <v>5</v>
      </c>
      <c r="B698" s="1" t="s">
        <v>1730</v>
      </c>
      <c r="C698" s="1" t="s">
        <v>1731</v>
      </c>
      <c r="D698" s="2" t="str">
        <f>"G93.7"</f>
        <v>G93.7</v>
      </c>
      <c r="E698" s="1" t="s">
        <v>1814</v>
      </c>
    </row>
    <row r="699">
      <c r="A699" s="1" t="s">
        <v>5</v>
      </c>
      <c r="B699" s="1" t="s">
        <v>1730</v>
      </c>
      <c r="C699" s="1" t="s">
        <v>1731</v>
      </c>
      <c r="D699" s="2" t="str">
        <f>"G93.8"</f>
        <v>G93.8</v>
      </c>
      <c r="E699" s="1" t="s">
        <v>1817</v>
      </c>
    </row>
    <row r="700">
      <c r="A700" s="1" t="s">
        <v>5</v>
      </c>
      <c r="B700" s="1" t="s">
        <v>1730</v>
      </c>
      <c r="C700" s="1" t="s">
        <v>1731</v>
      </c>
      <c r="D700" s="2" t="str">
        <f>"G93.9"</f>
        <v>G93.9</v>
      </c>
      <c r="E700" s="1" t="s">
        <v>1820</v>
      </c>
    </row>
    <row r="701">
      <c r="A701" s="1" t="s">
        <v>5</v>
      </c>
      <c r="B701" s="1" t="s">
        <v>1730</v>
      </c>
      <c r="C701" s="1" t="s">
        <v>1731</v>
      </c>
      <c r="D701" s="2" t="str">
        <f>"G95.0"</f>
        <v>G95.0</v>
      </c>
      <c r="E701" s="1" t="s">
        <v>1823</v>
      </c>
    </row>
    <row r="702">
      <c r="A702" s="1" t="s">
        <v>5</v>
      </c>
      <c r="B702" s="1" t="s">
        <v>1730</v>
      </c>
      <c r="C702" s="1" t="s">
        <v>1731</v>
      </c>
      <c r="D702" s="2" t="str">
        <f>"G95.2"</f>
        <v>G95.2</v>
      </c>
      <c r="E702" s="1" t="s">
        <v>1826</v>
      </c>
    </row>
    <row r="703">
      <c r="A703" s="1" t="s">
        <v>5</v>
      </c>
      <c r="B703" s="1" t="s">
        <v>1730</v>
      </c>
      <c r="C703" s="1" t="s">
        <v>1731</v>
      </c>
      <c r="D703" s="2" t="str">
        <f>"G95.8"</f>
        <v>G95.8</v>
      </c>
      <c r="E703" s="1" t="s">
        <v>1829</v>
      </c>
    </row>
    <row r="704">
      <c r="A704" s="1" t="s">
        <v>5</v>
      </c>
      <c r="B704" s="1" t="s">
        <v>1730</v>
      </c>
      <c r="C704" s="1" t="s">
        <v>1731</v>
      </c>
      <c r="D704" s="2" t="str">
        <f>"G95.9"</f>
        <v>G95.9</v>
      </c>
      <c r="E704" s="1" t="s">
        <v>1832</v>
      </c>
    </row>
    <row r="705">
      <c r="A705" s="1" t="s">
        <v>5</v>
      </c>
      <c r="B705" s="1" t="s">
        <v>1730</v>
      </c>
      <c r="C705" s="1" t="s">
        <v>1731</v>
      </c>
      <c r="D705" s="2" t="str">
        <f>"G96.0"</f>
        <v>G96.0</v>
      </c>
      <c r="E705" s="1" t="s">
        <v>1835</v>
      </c>
    </row>
    <row r="706">
      <c r="A706" s="1" t="s">
        <v>5</v>
      </c>
      <c r="B706" s="1" t="s">
        <v>1730</v>
      </c>
      <c r="C706" s="1" t="s">
        <v>1731</v>
      </c>
      <c r="D706" s="2" t="str">
        <f>"G96.1"</f>
        <v>G96.1</v>
      </c>
      <c r="E706" s="1" t="s">
        <v>1838</v>
      </c>
    </row>
    <row r="707">
      <c r="A707" s="1" t="s">
        <v>5</v>
      </c>
      <c r="B707" s="1" t="s">
        <v>1730</v>
      </c>
      <c r="C707" s="1" t="s">
        <v>1731</v>
      </c>
      <c r="D707" s="2" t="str">
        <f>"G96.8"</f>
        <v>G96.8</v>
      </c>
      <c r="E707" s="1" t="s">
        <v>1841</v>
      </c>
    </row>
    <row r="708">
      <c r="A708" s="1" t="s">
        <v>5</v>
      </c>
      <c r="B708" s="1" t="s">
        <v>1730</v>
      </c>
      <c r="C708" s="1" t="s">
        <v>1731</v>
      </c>
      <c r="D708" s="2" t="str">
        <f>"G96.9"</f>
        <v>G96.9</v>
      </c>
      <c r="E708" s="1" t="s">
        <v>1844</v>
      </c>
    </row>
    <row r="709">
      <c r="A709" s="1" t="s">
        <v>5</v>
      </c>
      <c r="B709" s="1" t="s">
        <v>1730</v>
      </c>
      <c r="C709" s="1" t="s">
        <v>1731</v>
      </c>
      <c r="D709" s="2" t="str">
        <f>"G97.0"</f>
        <v>G97.0</v>
      </c>
      <c r="E709" s="1" t="s">
        <v>1847</v>
      </c>
    </row>
    <row r="710">
      <c r="A710" s="1" t="s">
        <v>5</v>
      </c>
      <c r="B710" s="1" t="s">
        <v>1730</v>
      </c>
      <c r="C710" s="1" t="s">
        <v>1731</v>
      </c>
      <c r="D710" s="2" t="str">
        <f>"G97.1"</f>
        <v>G97.1</v>
      </c>
      <c r="E710" s="1" t="s">
        <v>1851</v>
      </c>
    </row>
    <row r="711">
      <c r="A711" s="1" t="s">
        <v>5</v>
      </c>
      <c r="B711" s="1" t="s">
        <v>1730</v>
      </c>
      <c r="C711" s="1" t="s">
        <v>1731</v>
      </c>
      <c r="D711" s="2" t="str">
        <f>"G97.2"</f>
        <v>G97.2</v>
      </c>
      <c r="E711" s="1" t="s">
        <v>1854</v>
      </c>
    </row>
    <row r="712">
      <c r="A712" s="1" t="s">
        <v>5</v>
      </c>
      <c r="B712" s="1" t="s">
        <v>1730</v>
      </c>
      <c r="C712" s="1" t="s">
        <v>1731</v>
      </c>
      <c r="D712" s="2" t="str">
        <f>"G97.8"</f>
        <v>G97.8</v>
      </c>
      <c r="E712" s="1" t="s">
        <v>1856</v>
      </c>
    </row>
    <row r="713">
      <c r="A713" s="1" t="s">
        <v>5</v>
      </c>
      <c r="B713" s="1" t="s">
        <v>1730</v>
      </c>
      <c r="C713" s="1" t="s">
        <v>1731</v>
      </c>
      <c r="D713" s="2" t="str">
        <f>"G97.9"</f>
        <v>G97.9</v>
      </c>
      <c r="E713" s="1" t="s">
        <v>1859</v>
      </c>
    </row>
    <row r="714">
      <c r="A714" s="1" t="s">
        <v>5</v>
      </c>
      <c r="B714" s="1" t="s">
        <v>1730</v>
      </c>
      <c r="C714" s="1" t="s">
        <v>1731</v>
      </c>
      <c r="D714" s="2" t="str">
        <f>"G98"</f>
        <v>G98</v>
      </c>
      <c r="E714" s="1" t="s">
        <v>1863</v>
      </c>
    </row>
    <row r="715">
      <c r="A715" s="1" t="s">
        <v>5</v>
      </c>
      <c r="B715" s="1" t="s">
        <v>1730</v>
      </c>
      <c r="C715" s="1" t="s">
        <v>1731</v>
      </c>
      <c r="D715" s="2" t="str">
        <f>"H47.1"</f>
        <v>H47.1</v>
      </c>
      <c r="E715" s="1" t="s">
        <v>1865</v>
      </c>
    </row>
    <row r="716">
      <c r="A716" s="1" t="s">
        <v>5</v>
      </c>
      <c r="B716" s="1" t="s">
        <v>1730</v>
      </c>
      <c r="C716" s="1" t="s">
        <v>1731</v>
      </c>
      <c r="D716" s="2" t="str">
        <f>"H47.4"</f>
        <v>H47.4</v>
      </c>
      <c r="E716" s="1" t="s">
        <v>1868</v>
      </c>
    </row>
    <row r="717">
      <c r="A717" s="1" t="s">
        <v>5</v>
      </c>
      <c r="B717" s="1" t="s">
        <v>1730</v>
      </c>
      <c r="C717" s="1" t="s">
        <v>1731</v>
      </c>
      <c r="D717" s="2" t="str">
        <f>"H47.5"</f>
        <v>H47.5</v>
      </c>
      <c r="E717" s="1" t="s">
        <v>1871</v>
      </c>
    </row>
    <row r="718">
      <c r="A718" s="1" t="s">
        <v>5</v>
      </c>
      <c r="B718" s="1" t="s">
        <v>1730</v>
      </c>
      <c r="C718" s="1" t="s">
        <v>1731</v>
      </c>
      <c r="D718" s="2" t="str">
        <f>"H47.6"</f>
        <v>H47.6</v>
      </c>
      <c r="E718" s="1" t="s">
        <v>1874</v>
      </c>
    </row>
    <row r="719">
      <c r="A719" s="1" t="s">
        <v>5</v>
      </c>
      <c r="B719" s="1" t="s">
        <v>1730</v>
      </c>
      <c r="C719" s="1" t="s">
        <v>1731</v>
      </c>
      <c r="D719" s="2" t="str">
        <f>"H47.7"</f>
        <v>H47.7</v>
      </c>
      <c r="E719" s="1" t="s">
        <v>1878</v>
      </c>
    </row>
    <row r="720">
      <c r="A720" s="1" t="s">
        <v>5</v>
      </c>
      <c r="B720" s="1" t="s">
        <v>1730</v>
      </c>
      <c r="C720" s="1" t="s">
        <v>1731</v>
      </c>
      <c r="D720" s="2" t="str">
        <f>"H51.2"</f>
        <v>H51.2</v>
      </c>
      <c r="E720" s="1" t="s">
        <v>1880</v>
      </c>
    </row>
    <row r="721">
      <c r="A721" s="1" t="s">
        <v>5</v>
      </c>
      <c r="B721" s="1" t="s">
        <v>1730</v>
      </c>
      <c r="C721" s="1" t="s">
        <v>1731</v>
      </c>
      <c r="D721" s="2" t="str">
        <f>"I69.0"</f>
        <v>I69.0</v>
      </c>
      <c r="E721" s="1" t="s">
        <v>1884</v>
      </c>
    </row>
    <row r="722">
      <c r="A722" s="1" t="s">
        <v>5</v>
      </c>
      <c r="B722" s="1" t="s">
        <v>1730</v>
      </c>
      <c r="C722" s="1" t="s">
        <v>1731</v>
      </c>
      <c r="D722" s="2" t="str">
        <f>"I69.1"</f>
        <v>I69.1</v>
      </c>
      <c r="E722" s="1" t="s">
        <v>1887</v>
      </c>
    </row>
    <row r="723">
      <c r="A723" s="1" t="s">
        <v>5</v>
      </c>
      <c r="B723" s="1" t="s">
        <v>1730</v>
      </c>
      <c r="C723" s="1" t="s">
        <v>1731</v>
      </c>
      <c r="D723" s="2" t="str">
        <f>"I69.2"</f>
        <v>I69.2</v>
      </c>
      <c r="E723" s="1" t="s">
        <v>1890</v>
      </c>
    </row>
    <row r="724">
      <c r="A724" s="1" t="s">
        <v>5</v>
      </c>
      <c r="B724" s="1" t="s">
        <v>1730</v>
      </c>
      <c r="C724" s="1" t="s">
        <v>1731</v>
      </c>
      <c r="D724" s="2" t="str">
        <f>"I69.3"</f>
        <v>I69.3</v>
      </c>
      <c r="E724" s="1" t="s">
        <v>1893</v>
      </c>
    </row>
    <row r="725">
      <c r="A725" s="1" t="s">
        <v>5</v>
      </c>
      <c r="B725" s="1" t="s">
        <v>1730</v>
      </c>
      <c r="C725" s="1" t="s">
        <v>1731</v>
      </c>
      <c r="D725" s="2" t="str">
        <f>"I69.4"</f>
        <v>I69.4</v>
      </c>
      <c r="E725" s="1" t="s">
        <v>1896</v>
      </c>
    </row>
    <row r="726">
      <c r="A726" s="1" t="s">
        <v>5</v>
      </c>
      <c r="B726" s="1" t="s">
        <v>1730</v>
      </c>
      <c r="C726" s="1" t="s">
        <v>1731</v>
      </c>
      <c r="D726" s="2" t="str">
        <f>"I69.8"</f>
        <v>I69.8</v>
      </c>
      <c r="E726" s="1" t="s">
        <v>1900</v>
      </c>
    </row>
    <row r="727">
      <c r="A727" s="1" t="s">
        <v>5</v>
      </c>
      <c r="B727" s="1" t="s">
        <v>1730</v>
      </c>
      <c r="C727" s="1" t="s">
        <v>1731</v>
      </c>
      <c r="D727" s="2" t="str">
        <f>"M21.3"</f>
        <v>M21.3</v>
      </c>
      <c r="E727" s="1" t="s">
        <v>1903</v>
      </c>
    </row>
    <row r="728">
      <c r="A728" s="1" t="s">
        <v>5</v>
      </c>
      <c r="B728" s="1" t="s">
        <v>1730</v>
      </c>
      <c r="C728" s="1" t="s">
        <v>1731</v>
      </c>
      <c r="D728" s="2" t="str">
        <f>"M21.30"</f>
        <v>M21.30</v>
      </c>
      <c r="E728" s="1" t="s">
        <v>1906</v>
      </c>
    </row>
    <row r="729">
      <c r="A729" s="1" t="s">
        <v>5</v>
      </c>
      <c r="B729" s="1" t="s">
        <v>1730</v>
      </c>
      <c r="C729" s="1" t="s">
        <v>1731</v>
      </c>
      <c r="D729" s="2" t="str">
        <f>"M21.33"</f>
        <v>M21.33</v>
      </c>
      <c r="E729" s="1" t="s">
        <v>1909</v>
      </c>
    </row>
    <row r="730">
      <c r="A730" s="1" t="s">
        <v>5</v>
      </c>
      <c r="B730" s="1" t="s">
        <v>1730</v>
      </c>
      <c r="C730" s="1" t="s">
        <v>1731</v>
      </c>
      <c r="D730" s="2" t="str">
        <f>"M21.34"</f>
        <v>M21.34</v>
      </c>
      <c r="E730" s="1" t="s">
        <v>1912</v>
      </c>
    </row>
    <row r="731">
      <c r="A731" s="1" t="s">
        <v>5</v>
      </c>
      <c r="B731" s="1" t="s">
        <v>1730</v>
      </c>
      <c r="C731" s="1" t="s">
        <v>1731</v>
      </c>
      <c r="D731" s="2" t="str">
        <f>"M21.5"</f>
        <v>M21.5</v>
      </c>
      <c r="E731" s="1" t="s">
        <v>1915</v>
      </c>
    </row>
    <row r="732">
      <c r="A732" s="1" t="s">
        <v>5</v>
      </c>
      <c r="B732" s="1" t="s">
        <v>1730</v>
      </c>
      <c r="C732" s="1" t="s">
        <v>1731</v>
      </c>
      <c r="D732" s="2" t="str">
        <f>"M21.50"</f>
        <v>M21.50</v>
      </c>
      <c r="E732" s="1" t="s">
        <v>1919</v>
      </c>
    </row>
    <row r="733">
      <c r="A733" s="1" t="s">
        <v>5</v>
      </c>
      <c r="B733" s="1" t="s">
        <v>1730</v>
      </c>
      <c r="C733" s="1" t="s">
        <v>1731</v>
      </c>
      <c r="D733" s="2" t="str">
        <f>"M21.54"</f>
        <v>M21.54</v>
      </c>
      <c r="E733" s="1" t="s">
        <v>1921</v>
      </c>
    </row>
    <row r="734">
      <c r="A734" s="1" t="s">
        <v>5</v>
      </c>
      <c r="B734" s="1" t="s">
        <v>1730</v>
      </c>
      <c r="C734" s="1" t="s">
        <v>1731</v>
      </c>
      <c r="D734" s="2" t="str">
        <f>"M47.00"</f>
        <v>M47.00</v>
      </c>
      <c r="E734" s="1" t="s">
        <v>1925</v>
      </c>
    </row>
    <row r="735">
      <c r="A735" s="1" t="s">
        <v>5</v>
      </c>
      <c r="B735" s="1" t="s">
        <v>1730</v>
      </c>
      <c r="C735" s="1" t="s">
        <v>1731</v>
      </c>
      <c r="D735" s="2" t="str">
        <f>"M47.01"</f>
        <v>M47.01</v>
      </c>
      <c r="E735" s="1" t="s">
        <v>1928</v>
      </c>
    </row>
    <row r="736">
      <c r="A736" s="1" t="s">
        <v>5</v>
      </c>
      <c r="B736" s="1" t="s">
        <v>1730</v>
      </c>
      <c r="C736" s="1" t="s">
        <v>1731</v>
      </c>
      <c r="D736" s="2" t="str">
        <f>"M47.02"</f>
        <v>M47.02</v>
      </c>
      <c r="E736" s="1" t="s">
        <v>1931</v>
      </c>
    </row>
    <row r="737">
      <c r="A737" s="1" t="s">
        <v>5</v>
      </c>
      <c r="B737" s="1" t="s">
        <v>1730</v>
      </c>
      <c r="C737" s="1" t="s">
        <v>1731</v>
      </c>
      <c r="D737" s="2" t="str">
        <f>"M47.03"</f>
        <v>M47.03</v>
      </c>
      <c r="E737" s="1" t="s">
        <v>1933</v>
      </c>
    </row>
    <row r="738">
      <c r="A738" s="1" t="s">
        <v>5</v>
      </c>
      <c r="B738" s="1" t="s">
        <v>1730</v>
      </c>
      <c r="C738" s="1" t="s">
        <v>1731</v>
      </c>
      <c r="D738" s="2" t="str">
        <f>"M47.04"</f>
        <v>M47.04</v>
      </c>
      <c r="E738" s="1" t="s">
        <v>1936</v>
      </c>
    </row>
    <row r="739">
      <c r="A739" s="1" t="s">
        <v>5</v>
      </c>
      <c r="B739" s="1" t="s">
        <v>1730</v>
      </c>
      <c r="C739" s="1" t="s">
        <v>1731</v>
      </c>
      <c r="D739" s="2" t="str">
        <f>"M47.05"</f>
        <v>M47.05</v>
      </c>
      <c r="E739" s="1" t="s">
        <v>1939</v>
      </c>
    </row>
    <row r="740">
      <c r="A740" s="1" t="s">
        <v>5</v>
      </c>
      <c r="B740" s="1" t="s">
        <v>1730</v>
      </c>
      <c r="C740" s="1" t="s">
        <v>1731</v>
      </c>
      <c r="D740" s="2" t="str">
        <f>"M47.06"</f>
        <v>M47.06</v>
      </c>
      <c r="E740" s="1" t="s">
        <v>1943</v>
      </c>
    </row>
    <row r="741">
      <c r="A741" s="1" t="s">
        <v>5</v>
      </c>
      <c r="B741" s="1" t="s">
        <v>1730</v>
      </c>
      <c r="C741" s="1" t="s">
        <v>1731</v>
      </c>
      <c r="D741" s="2" t="str">
        <f>"M47.07"</f>
        <v>M47.07</v>
      </c>
      <c r="E741" s="1" t="s">
        <v>1945</v>
      </c>
    </row>
    <row r="742">
      <c r="A742" s="1" t="s">
        <v>5</v>
      </c>
      <c r="B742" s="1" t="s">
        <v>1730</v>
      </c>
      <c r="C742" s="1" t="s">
        <v>1731</v>
      </c>
      <c r="D742" s="2" t="str">
        <f>"M47.08"</f>
        <v>M47.08</v>
      </c>
      <c r="E742" s="1" t="s">
        <v>1948</v>
      </c>
    </row>
    <row r="743">
      <c r="A743" s="1" t="s">
        <v>5</v>
      </c>
      <c r="B743" s="1" t="s">
        <v>1730</v>
      </c>
      <c r="C743" s="1" t="s">
        <v>1731</v>
      </c>
      <c r="D743" s="2" t="str">
        <f>"M47.09"</f>
        <v>M47.09</v>
      </c>
      <c r="E743" s="1" t="s">
        <v>1950</v>
      </c>
    </row>
    <row r="744">
      <c r="A744" s="1" t="s">
        <v>5</v>
      </c>
      <c r="B744" s="1" t="s">
        <v>1730</v>
      </c>
      <c r="C744" s="1" t="s">
        <v>1731</v>
      </c>
      <c r="D744" s="2" t="str">
        <f>"M53.0"</f>
        <v>M53.0</v>
      </c>
      <c r="E744" s="1" t="s">
        <v>1953</v>
      </c>
    </row>
    <row r="745">
      <c r="A745" s="1" t="s">
        <v>5</v>
      </c>
      <c r="B745" s="1" t="s">
        <v>1730</v>
      </c>
      <c r="C745" s="1" t="s">
        <v>1731</v>
      </c>
      <c r="D745" s="2" t="str">
        <f>"M53.00"</f>
        <v>M53.00</v>
      </c>
      <c r="E745" s="1" t="s">
        <v>1956</v>
      </c>
    </row>
    <row r="746">
      <c r="A746" s="1" t="s">
        <v>5</v>
      </c>
      <c r="B746" s="1" t="s">
        <v>1730</v>
      </c>
      <c r="C746" s="1" t="s">
        <v>1731</v>
      </c>
      <c r="D746" s="2" t="str">
        <f>"M53.01"</f>
        <v>M53.01</v>
      </c>
      <c r="E746" s="1" t="s">
        <v>1960</v>
      </c>
    </row>
    <row r="747">
      <c r="A747" s="1" t="s">
        <v>5</v>
      </c>
      <c r="B747" s="1" t="s">
        <v>1730</v>
      </c>
      <c r="C747" s="1" t="s">
        <v>1731</v>
      </c>
      <c r="D747" s="2" t="str">
        <f>"M53.02"</f>
        <v>M53.02</v>
      </c>
      <c r="E747" s="1" t="s">
        <v>1963</v>
      </c>
    </row>
    <row r="748">
      <c r="A748" s="1" t="s">
        <v>5</v>
      </c>
      <c r="B748" s="1" t="s">
        <v>1730</v>
      </c>
      <c r="C748" s="1" t="s">
        <v>1731</v>
      </c>
      <c r="D748" s="2" t="str">
        <f>"M53.03"</f>
        <v>M53.03</v>
      </c>
      <c r="E748" s="1" t="s">
        <v>1971</v>
      </c>
    </row>
    <row r="749">
      <c r="A749" s="1" t="s">
        <v>5</v>
      </c>
      <c r="B749" s="1" t="s">
        <v>1730</v>
      </c>
      <c r="C749" s="1" t="s">
        <v>1731</v>
      </c>
      <c r="D749" s="2" t="str">
        <f>"M53.04"</f>
        <v>M53.04</v>
      </c>
      <c r="E749" s="1" t="s">
        <v>1974</v>
      </c>
    </row>
    <row r="750">
      <c r="A750" s="1" t="s">
        <v>5</v>
      </c>
      <c r="B750" s="1" t="s">
        <v>1730</v>
      </c>
      <c r="C750" s="1" t="s">
        <v>1731</v>
      </c>
      <c r="D750" s="2" t="str">
        <f>"M53.05"</f>
        <v>M53.05</v>
      </c>
      <c r="E750" s="1" t="s">
        <v>1977</v>
      </c>
    </row>
    <row r="751">
      <c r="A751" s="1" t="s">
        <v>5</v>
      </c>
      <c r="B751" s="1" t="s">
        <v>1730</v>
      </c>
      <c r="C751" s="1" t="s">
        <v>1731</v>
      </c>
      <c r="D751" s="2" t="str">
        <f>"M53.06"</f>
        <v>M53.06</v>
      </c>
      <c r="E751" s="1" t="s">
        <v>1986</v>
      </c>
    </row>
    <row r="752">
      <c r="A752" s="1" t="s">
        <v>5</v>
      </c>
      <c r="B752" s="1" t="s">
        <v>1730</v>
      </c>
      <c r="C752" s="1" t="s">
        <v>1731</v>
      </c>
      <c r="D752" s="2" t="str">
        <f>"M53.07"</f>
        <v>M53.07</v>
      </c>
      <c r="E752" s="1" t="s">
        <v>1991</v>
      </c>
    </row>
    <row r="753">
      <c r="A753" s="1" t="s">
        <v>5</v>
      </c>
      <c r="B753" s="1" t="s">
        <v>1730</v>
      </c>
      <c r="C753" s="1" t="s">
        <v>1731</v>
      </c>
      <c r="D753" s="2" t="str">
        <f>"M53.08"</f>
        <v>M53.08</v>
      </c>
      <c r="E753" s="1" t="s">
        <v>1994</v>
      </c>
    </row>
    <row r="754">
      <c r="A754" s="1" t="s">
        <v>5</v>
      </c>
      <c r="B754" s="1" t="s">
        <v>1730</v>
      </c>
      <c r="C754" s="1" t="s">
        <v>1731</v>
      </c>
      <c r="D754" s="2" t="str">
        <f>"M53.09"</f>
        <v>M53.09</v>
      </c>
      <c r="E754" s="1" t="s">
        <v>1998</v>
      </c>
    </row>
    <row r="755">
      <c r="A755" s="1" t="s">
        <v>5</v>
      </c>
      <c r="B755" s="1" t="s">
        <v>1730</v>
      </c>
      <c r="C755" s="1" t="s">
        <v>1731</v>
      </c>
      <c r="D755" s="2" t="str">
        <f>"M53.1"</f>
        <v>M53.1</v>
      </c>
      <c r="E755" s="1" t="s">
        <v>2001</v>
      </c>
    </row>
    <row r="756">
      <c r="A756" s="1" t="s">
        <v>5</v>
      </c>
      <c r="B756" s="1" t="s">
        <v>1730</v>
      </c>
      <c r="C756" s="1" t="s">
        <v>1731</v>
      </c>
      <c r="D756" s="2" t="str">
        <f>"M53.10"</f>
        <v>M53.10</v>
      </c>
      <c r="E756" s="1" t="s">
        <v>2004</v>
      </c>
    </row>
    <row r="757">
      <c r="A757" s="1" t="s">
        <v>5</v>
      </c>
      <c r="B757" s="1" t="s">
        <v>1730</v>
      </c>
      <c r="C757" s="1" t="s">
        <v>1731</v>
      </c>
      <c r="D757" s="2" t="str">
        <f>"M53.11"</f>
        <v>M53.11</v>
      </c>
      <c r="E757" s="1" t="s">
        <v>2007</v>
      </c>
    </row>
    <row r="758">
      <c r="A758" s="1" t="s">
        <v>5</v>
      </c>
      <c r="B758" s="1" t="s">
        <v>1730</v>
      </c>
      <c r="C758" s="1" t="s">
        <v>1731</v>
      </c>
      <c r="D758" s="2" t="str">
        <f>"M53.12"</f>
        <v>M53.12</v>
      </c>
      <c r="E758" s="1" t="s">
        <v>2011</v>
      </c>
    </row>
    <row r="759">
      <c r="A759" s="1" t="s">
        <v>5</v>
      </c>
      <c r="B759" s="1" t="s">
        <v>1730</v>
      </c>
      <c r="C759" s="1" t="s">
        <v>1731</v>
      </c>
      <c r="D759" s="2" t="str">
        <f>"M53.13"</f>
        <v>M53.13</v>
      </c>
      <c r="E759" s="1" t="s">
        <v>2015</v>
      </c>
    </row>
    <row r="760">
      <c r="A760" s="1" t="s">
        <v>5</v>
      </c>
      <c r="B760" s="1" t="s">
        <v>1730</v>
      </c>
      <c r="C760" s="1" t="s">
        <v>1731</v>
      </c>
      <c r="D760" s="2" t="str">
        <f>"M53.14"</f>
        <v>M53.14</v>
      </c>
      <c r="E760" s="1" t="s">
        <v>2020</v>
      </c>
    </row>
    <row r="761">
      <c r="A761" s="1" t="s">
        <v>5</v>
      </c>
      <c r="B761" s="1" t="s">
        <v>1730</v>
      </c>
      <c r="C761" s="1" t="s">
        <v>1731</v>
      </c>
      <c r="D761" s="2" t="str">
        <f>"M53.15"</f>
        <v>M53.15</v>
      </c>
      <c r="E761" s="1" t="s">
        <v>2023</v>
      </c>
    </row>
    <row r="762">
      <c r="A762" s="1" t="s">
        <v>5</v>
      </c>
      <c r="B762" s="1" t="s">
        <v>1730</v>
      </c>
      <c r="C762" s="1" t="s">
        <v>1731</v>
      </c>
      <c r="D762" s="2" t="str">
        <f>"M53.16"</f>
        <v>M53.16</v>
      </c>
      <c r="E762" s="1" t="s">
        <v>2026</v>
      </c>
    </row>
    <row r="763">
      <c r="A763" s="1" t="s">
        <v>5</v>
      </c>
      <c r="B763" s="1" t="s">
        <v>1730</v>
      </c>
      <c r="C763" s="1" t="s">
        <v>1731</v>
      </c>
      <c r="D763" s="2" t="str">
        <f>"M53.17"</f>
        <v>M53.17</v>
      </c>
      <c r="E763" s="1" t="s">
        <v>2030</v>
      </c>
    </row>
    <row r="764">
      <c r="A764" s="1" t="s">
        <v>5</v>
      </c>
      <c r="B764" s="1" t="s">
        <v>1730</v>
      </c>
      <c r="C764" s="1" t="s">
        <v>1731</v>
      </c>
      <c r="D764" s="2" t="str">
        <f>"M53.18"</f>
        <v>M53.18</v>
      </c>
      <c r="E764" s="1" t="s">
        <v>2034</v>
      </c>
    </row>
    <row r="765">
      <c r="A765" s="1" t="s">
        <v>5</v>
      </c>
      <c r="B765" s="1" t="s">
        <v>1730</v>
      </c>
      <c r="C765" s="1" t="s">
        <v>1731</v>
      </c>
      <c r="D765" s="2" t="str">
        <f>"M53.19"</f>
        <v>M53.19</v>
      </c>
      <c r="E765" s="1" t="s">
        <v>2039</v>
      </c>
    </row>
    <row r="766">
      <c r="A766" s="1" t="s">
        <v>5</v>
      </c>
      <c r="B766" s="1" t="s">
        <v>1730</v>
      </c>
      <c r="C766" s="1" t="s">
        <v>1731</v>
      </c>
      <c r="D766" s="2" t="str">
        <f>"R29.1"</f>
        <v>R29.1</v>
      </c>
      <c r="E766" s="1" t="s">
        <v>2042</v>
      </c>
    </row>
    <row r="767">
      <c r="A767" s="1" t="s">
        <v>5</v>
      </c>
      <c r="B767" s="1" t="s">
        <v>1730</v>
      </c>
      <c r="C767" s="1" t="s">
        <v>1731</v>
      </c>
      <c r="D767" s="2" t="str">
        <f>"R29.2"</f>
        <v>R29.2</v>
      </c>
      <c r="E767" s="1" t="s">
        <v>2046</v>
      </c>
    </row>
    <row r="768">
      <c r="A768" s="1" t="s">
        <v>5</v>
      </c>
      <c r="B768" s="1" t="s">
        <v>1730</v>
      </c>
      <c r="C768" s="1" t="s">
        <v>1731</v>
      </c>
      <c r="D768" s="2" t="str">
        <f>"R29.8"</f>
        <v>R29.8</v>
      </c>
      <c r="E768" s="1" t="s">
        <v>2050</v>
      </c>
    </row>
    <row r="769">
      <c r="A769" s="1" t="s">
        <v>5</v>
      </c>
      <c r="B769" s="1" t="s">
        <v>1730</v>
      </c>
      <c r="C769" s="1" t="s">
        <v>1731</v>
      </c>
      <c r="D769" s="2" t="str">
        <f>"R83.0"</f>
        <v>R83.0</v>
      </c>
      <c r="E769" s="1" t="s">
        <v>2053</v>
      </c>
    </row>
    <row r="770">
      <c r="A770" s="1" t="s">
        <v>5</v>
      </c>
      <c r="B770" s="1" t="s">
        <v>1730</v>
      </c>
      <c r="C770" s="1" t="s">
        <v>1731</v>
      </c>
      <c r="D770" s="2" t="str">
        <f>"R83.1"</f>
        <v>R83.1</v>
      </c>
      <c r="E770" s="1" t="s">
        <v>2056</v>
      </c>
    </row>
    <row r="771">
      <c r="A771" s="1" t="s">
        <v>5</v>
      </c>
      <c r="B771" s="1" t="s">
        <v>1730</v>
      </c>
      <c r="C771" s="1" t="s">
        <v>1731</v>
      </c>
      <c r="D771" s="2" t="str">
        <f>"R83.2"</f>
        <v>R83.2</v>
      </c>
      <c r="E771" s="1" t="s">
        <v>2059</v>
      </c>
    </row>
    <row r="772">
      <c r="A772" s="1" t="s">
        <v>5</v>
      </c>
      <c r="B772" s="1" t="s">
        <v>1730</v>
      </c>
      <c r="C772" s="1" t="s">
        <v>1731</v>
      </c>
      <c r="D772" s="2" t="str">
        <f>"R83.3"</f>
        <v>R83.3</v>
      </c>
      <c r="E772" s="1" t="s">
        <v>2063</v>
      </c>
    </row>
    <row r="773">
      <c r="A773" s="1" t="s">
        <v>5</v>
      </c>
      <c r="B773" s="1" t="s">
        <v>1730</v>
      </c>
      <c r="C773" s="1" t="s">
        <v>1731</v>
      </c>
      <c r="D773" s="2" t="str">
        <f>"R83.4"</f>
        <v>R83.4</v>
      </c>
      <c r="E773" s="1" t="s">
        <v>2066</v>
      </c>
    </row>
    <row r="774">
      <c r="A774" s="1" t="s">
        <v>5</v>
      </c>
      <c r="B774" s="1" t="s">
        <v>1730</v>
      </c>
      <c r="C774" s="1" t="s">
        <v>1731</v>
      </c>
      <c r="D774" s="2" t="str">
        <f>"R83.5"</f>
        <v>R83.5</v>
      </c>
      <c r="E774" s="1" t="s">
        <v>2069</v>
      </c>
    </row>
    <row r="775">
      <c r="A775" s="1" t="s">
        <v>5</v>
      </c>
      <c r="B775" s="1" t="s">
        <v>1730</v>
      </c>
      <c r="C775" s="1" t="s">
        <v>1731</v>
      </c>
      <c r="D775" s="2" t="str">
        <f>"R83.6"</f>
        <v>R83.6</v>
      </c>
      <c r="E775" s="1" t="s">
        <v>2072</v>
      </c>
    </row>
    <row r="776">
      <c r="A776" s="1" t="s">
        <v>5</v>
      </c>
      <c r="B776" s="1" t="s">
        <v>1730</v>
      </c>
      <c r="C776" s="1" t="s">
        <v>1731</v>
      </c>
      <c r="D776" s="2" t="str">
        <f>"R83.7"</f>
        <v>R83.7</v>
      </c>
      <c r="E776" s="1" t="s">
        <v>2075</v>
      </c>
    </row>
    <row r="777">
      <c r="A777" s="1" t="s">
        <v>5</v>
      </c>
      <c r="B777" s="1" t="s">
        <v>1730</v>
      </c>
      <c r="C777" s="1" t="s">
        <v>1731</v>
      </c>
      <c r="D777" s="2" t="str">
        <f>"R83.8"</f>
        <v>R83.8</v>
      </c>
      <c r="E777" s="1" t="s">
        <v>2078</v>
      </c>
    </row>
    <row r="778">
      <c r="A778" s="1" t="s">
        <v>5</v>
      </c>
      <c r="B778" s="1" t="s">
        <v>1730</v>
      </c>
      <c r="C778" s="1" t="s">
        <v>1731</v>
      </c>
      <c r="D778" s="2" t="str">
        <f>"R83.9"</f>
        <v>R83.9</v>
      </c>
      <c r="E778" s="1" t="s">
        <v>2079</v>
      </c>
    </row>
    <row r="779">
      <c r="A779" s="1" t="s">
        <v>5</v>
      </c>
      <c r="B779" s="1" t="s">
        <v>1730</v>
      </c>
      <c r="C779" s="1" t="s">
        <v>1731</v>
      </c>
      <c r="D779" s="2" t="str">
        <f>"R90.0"</f>
        <v>R90.0</v>
      </c>
      <c r="E779" s="1" t="s">
        <v>2080</v>
      </c>
    </row>
    <row r="780">
      <c r="A780" s="1" t="s">
        <v>5</v>
      </c>
      <c r="B780" s="1" t="s">
        <v>1730</v>
      </c>
      <c r="C780" s="1" t="s">
        <v>1731</v>
      </c>
      <c r="D780" s="2" t="str">
        <f>"R90.8"</f>
        <v>R90.8</v>
      </c>
      <c r="E780" s="1" t="s">
        <v>2083</v>
      </c>
    </row>
    <row r="781">
      <c r="A781" s="1" t="s">
        <v>5</v>
      </c>
      <c r="B781" s="1" t="s">
        <v>1730</v>
      </c>
      <c r="C781" s="1" t="s">
        <v>1731</v>
      </c>
      <c r="D781" s="2" t="str">
        <f>"R93.0"</f>
        <v>R93.0</v>
      </c>
      <c r="E781" s="1" t="s">
        <v>2087</v>
      </c>
    </row>
    <row r="782">
      <c r="A782" s="1" t="s">
        <v>5</v>
      </c>
      <c r="B782" s="1" t="s">
        <v>1730</v>
      </c>
      <c r="C782" s="1" t="s">
        <v>1731</v>
      </c>
      <c r="D782" s="2" t="str">
        <f>"R94.0"</f>
        <v>R94.0</v>
      </c>
      <c r="E782" s="1" t="s">
        <v>2092</v>
      </c>
    </row>
    <row r="783">
      <c r="A783" s="1" t="s">
        <v>5</v>
      </c>
      <c r="B783" s="1" t="s">
        <v>1730</v>
      </c>
      <c r="C783" s="1" t="s">
        <v>1731</v>
      </c>
      <c r="D783" s="2" t="str">
        <f>"R94.1"</f>
        <v>R94.1</v>
      </c>
      <c r="E783" s="1" t="s">
        <v>2096</v>
      </c>
    </row>
    <row r="784">
      <c r="A784" s="1" t="s">
        <v>5</v>
      </c>
      <c r="B784" s="1" t="s">
        <v>1730</v>
      </c>
      <c r="C784" s="1" t="s">
        <v>1731</v>
      </c>
      <c r="D784" s="2" t="str">
        <f>"R95"</f>
        <v>R95</v>
      </c>
      <c r="E784" s="1" t="s">
        <v>2099</v>
      </c>
    </row>
    <row r="785">
      <c r="A785" s="1" t="s">
        <v>5</v>
      </c>
      <c r="B785" s="1" t="s">
        <v>1730</v>
      </c>
      <c r="C785" s="1" t="s">
        <v>1731</v>
      </c>
      <c r="D785" s="2" t="str">
        <f>"T85.0"</f>
        <v>T85.0</v>
      </c>
      <c r="E785" s="1" t="s">
        <v>2103</v>
      </c>
    </row>
    <row r="786">
      <c r="A786" s="1" t="s">
        <v>5</v>
      </c>
      <c r="B786" s="1" t="s">
        <v>1730</v>
      </c>
      <c r="C786" s="1" t="s">
        <v>1731</v>
      </c>
      <c r="D786" s="2" t="str">
        <f>"T85.1"</f>
        <v>T85.1</v>
      </c>
      <c r="E786" s="1" t="s">
        <v>2106</v>
      </c>
    </row>
    <row r="787">
      <c r="A787" s="1" t="s">
        <v>5</v>
      </c>
      <c r="B787" s="1" t="s">
        <v>1730</v>
      </c>
      <c r="C787" s="1" t="s">
        <v>1731</v>
      </c>
      <c r="D787" s="2" t="str">
        <f>"T90.1"</f>
        <v>T90.1</v>
      </c>
      <c r="E787" s="1" t="s">
        <v>2108</v>
      </c>
    </row>
    <row r="788">
      <c r="A788" s="1" t="s">
        <v>5</v>
      </c>
      <c r="B788" s="1" t="s">
        <v>1730</v>
      </c>
      <c r="C788" s="1" t="s">
        <v>1731</v>
      </c>
      <c r="D788" s="2" t="str">
        <f>"T90.2"</f>
        <v>T90.2</v>
      </c>
      <c r="E788" s="1" t="s">
        <v>2109</v>
      </c>
    </row>
    <row r="789">
      <c r="A789" s="1" t="s">
        <v>5</v>
      </c>
      <c r="B789" s="1" t="s">
        <v>1730</v>
      </c>
      <c r="C789" s="1" t="s">
        <v>1731</v>
      </c>
      <c r="D789" s="2" t="str">
        <f>"T90.3"</f>
        <v>T90.3</v>
      </c>
      <c r="E789" s="1" t="s">
        <v>2111</v>
      </c>
    </row>
    <row r="790">
      <c r="A790" s="1" t="s">
        <v>5</v>
      </c>
      <c r="B790" s="1" t="s">
        <v>1730</v>
      </c>
      <c r="C790" s="1" t="s">
        <v>1731</v>
      </c>
      <c r="D790" s="2" t="str">
        <f>"T90.5"</f>
        <v>T90.5</v>
      </c>
      <c r="E790" s="1" t="s">
        <v>2114</v>
      </c>
    </row>
    <row r="791">
      <c r="A791" s="1" t="s">
        <v>5</v>
      </c>
      <c r="B791" s="1" t="s">
        <v>1730</v>
      </c>
      <c r="C791" s="1" t="s">
        <v>1731</v>
      </c>
      <c r="D791" s="2" t="str">
        <f>"T90.8"</f>
        <v>T90.8</v>
      </c>
      <c r="E791" s="1" t="s">
        <v>2116</v>
      </c>
    </row>
    <row r="792">
      <c r="A792" s="1" t="s">
        <v>5</v>
      </c>
      <c r="B792" s="1" t="s">
        <v>1730</v>
      </c>
      <c r="C792" s="1" t="s">
        <v>1731</v>
      </c>
      <c r="D792" s="2" t="str">
        <f>"T90.9"</f>
        <v>T90.9</v>
      </c>
      <c r="E792" s="1" t="s">
        <v>2119</v>
      </c>
    </row>
    <row r="793">
      <c r="A793" s="1" t="s">
        <v>5</v>
      </c>
      <c r="B793" s="1" t="s">
        <v>1730</v>
      </c>
      <c r="C793" s="1" t="s">
        <v>1731</v>
      </c>
      <c r="D793" s="2" t="str">
        <f>"T91.3"</f>
        <v>T91.3</v>
      </c>
      <c r="E793" s="1" t="s">
        <v>2122</v>
      </c>
    </row>
    <row r="794">
      <c r="A794" s="1" t="s">
        <v>5</v>
      </c>
      <c r="B794" s="1" t="s">
        <v>1730</v>
      </c>
      <c r="C794" s="1" t="s">
        <v>1731</v>
      </c>
      <c r="D794" s="2" t="str">
        <f>"T92.4"</f>
        <v>T92.4</v>
      </c>
      <c r="E794" s="1" t="s">
        <v>2125</v>
      </c>
    </row>
    <row r="795">
      <c r="A795" s="1" t="s">
        <v>5</v>
      </c>
      <c r="B795" s="1" t="s">
        <v>1730</v>
      </c>
      <c r="C795" s="1" t="s">
        <v>1731</v>
      </c>
      <c r="D795" s="2" t="str">
        <f>"T93.4"</f>
        <v>T93.4</v>
      </c>
      <c r="E795" s="1" t="s">
        <v>2127</v>
      </c>
    </row>
    <row r="796">
      <c r="A796" s="1" t="s">
        <v>5</v>
      </c>
      <c r="B796" s="1" t="s">
        <v>1730</v>
      </c>
      <c r="C796" s="1" t="s">
        <v>1731</v>
      </c>
      <c r="D796" s="2" t="str">
        <f>"Z90.0"</f>
        <v>Z90.0</v>
      </c>
      <c r="E796" s="1" t="s">
        <v>2129</v>
      </c>
    </row>
    <row r="797">
      <c r="A797" s="1" t="s">
        <v>155</v>
      </c>
      <c r="B797" s="1" t="s">
        <v>2130</v>
      </c>
      <c r="C797" s="1" t="s">
        <v>2131</v>
      </c>
      <c r="D797" s="2" t="str">
        <f>"Q28.2"</f>
        <v>Q28.2</v>
      </c>
      <c r="E797" s="1" t="s">
        <v>877</v>
      </c>
    </row>
    <row r="798">
      <c r="A798" s="1" t="s">
        <v>155</v>
      </c>
      <c r="B798" s="1" t="s">
        <v>2130</v>
      </c>
      <c r="C798" s="1" t="s">
        <v>2131</v>
      </c>
      <c r="D798" s="2" t="str">
        <f>"Q28.20"</f>
        <v>Q28.20</v>
      </c>
      <c r="E798" s="1" t="s">
        <v>878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0.75"/>
    <col customWidth="1" min="3" max="3" width="30.5"/>
    <col customWidth="1" min="4" max="4" width="13.0"/>
    <col customWidth="1" min="5" max="5" width="6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tr">
        <f>"88.41"</f>
        <v>88.41</v>
      </c>
      <c r="E2" s="1" t="s">
        <v>15</v>
      </c>
    </row>
    <row r="3">
      <c r="A3" s="1" t="s">
        <v>5</v>
      </c>
      <c r="B3" s="1" t="s">
        <v>17</v>
      </c>
      <c r="C3" s="1" t="s">
        <v>18</v>
      </c>
      <c r="D3" s="2" t="str">
        <f>"01.13"</f>
        <v>01.13</v>
      </c>
      <c r="E3" s="1" t="s">
        <v>20</v>
      </c>
    </row>
    <row r="4">
      <c r="A4" s="1" t="s">
        <v>5</v>
      </c>
      <c r="B4" s="1" t="s">
        <v>17</v>
      </c>
      <c r="C4" s="1" t="s">
        <v>18</v>
      </c>
      <c r="D4" s="2" t="str">
        <f>"01.6"</f>
        <v>01.6</v>
      </c>
      <c r="E4" s="1" t="s">
        <v>23</v>
      </c>
    </row>
    <row r="5">
      <c r="A5" s="1" t="s">
        <v>5</v>
      </c>
      <c r="B5" s="1" t="s">
        <v>17</v>
      </c>
      <c r="C5" s="1" t="s">
        <v>18</v>
      </c>
      <c r="D5" s="2" t="str">
        <f>"02.02"</f>
        <v>02.02</v>
      </c>
      <c r="E5" s="1" t="s">
        <v>25</v>
      </c>
    </row>
    <row r="6">
      <c r="A6" s="1" t="s">
        <v>5</v>
      </c>
      <c r="B6" s="1" t="s">
        <v>17</v>
      </c>
      <c r="C6" s="1" t="s">
        <v>18</v>
      </c>
      <c r="D6" s="2" t="str">
        <f>"02.41"</f>
        <v>02.41</v>
      </c>
      <c r="E6" s="1" t="s">
        <v>26</v>
      </c>
    </row>
    <row r="7">
      <c r="A7" s="1" t="s">
        <v>5</v>
      </c>
      <c r="B7" s="1" t="s">
        <v>17</v>
      </c>
      <c r="C7" s="1" t="s">
        <v>18</v>
      </c>
      <c r="D7" s="2" t="str">
        <f>"02.43"</f>
        <v>02.43</v>
      </c>
      <c r="E7" s="1" t="s">
        <v>30</v>
      </c>
    </row>
    <row r="8">
      <c r="A8" s="1" t="s">
        <v>5</v>
      </c>
      <c r="B8" s="1" t="s">
        <v>17</v>
      </c>
      <c r="C8" s="1" t="s">
        <v>18</v>
      </c>
      <c r="D8" s="2" t="str">
        <f>"02.96"</f>
        <v>02.96</v>
      </c>
      <c r="E8" s="1" t="s">
        <v>33</v>
      </c>
    </row>
    <row r="9">
      <c r="A9" s="1" t="s">
        <v>5</v>
      </c>
      <c r="B9" s="1" t="s">
        <v>17</v>
      </c>
      <c r="C9" s="1" t="s">
        <v>18</v>
      </c>
      <c r="D9" s="2" t="str">
        <f>"03.21"</f>
        <v>03.21</v>
      </c>
      <c r="E9" s="1" t="s">
        <v>35</v>
      </c>
    </row>
    <row r="10">
      <c r="A10" s="1" t="s">
        <v>5</v>
      </c>
      <c r="B10" s="1" t="s">
        <v>17</v>
      </c>
      <c r="C10" s="1" t="s">
        <v>18</v>
      </c>
      <c r="D10" s="2" t="str">
        <f>"03.32"</f>
        <v>03.32</v>
      </c>
      <c r="E10" s="1" t="s">
        <v>37</v>
      </c>
    </row>
    <row r="11">
      <c r="A11" s="1" t="s">
        <v>5</v>
      </c>
      <c r="B11" s="1" t="s">
        <v>17</v>
      </c>
      <c r="C11" s="1" t="s">
        <v>18</v>
      </c>
      <c r="D11" s="2" t="str">
        <f>"03.94"</f>
        <v>03.94</v>
      </c>
      <c r="E11" s="1" t="s">
        <v>39</v>
      </c>
    </row>
    <row r="12">
      <c r="A12" s="1" t="s">
        <v>5</v>
      </c>
      <c r="B12" s="1" t="s">
        <v>17</v>
      </c>
      <c r="C12" s="1" t="s">
        <v>18</v>
      </c>
      <c r="D12" s="2" t="str">
        <f>"03.99"</f>
        <v>03.99</v>
      </c>
      <c r="E12" s="1" t="s">
        <v>41</v>
      </c>
    </row>
    <row r="13">
      <c r="A13" s="1" t="s">
        <v>5</v>
      </c>
      <c r="B13" s="1" t="s">
        <v>17</v>
      </c>
      <c r="C13" s="1" t="s">
        <v>18</v>
      </c>
      <c r="D13" s="2" t="str">
        <f>"04.05"</f>
        <v>04.05</v>
      </c>
      <c r="E13" s="1" t="s">
        <v>43</v>
      </c>
    </row>
    <row r="14">
      <c r="A14" s="1" t="s">
        <v>5</v>
      </c>
      <c r="B14" s="1" t="s">
        <v>17</v>
      </c>
      <c r="C14" s="1" t="s">
        <v>18</v>
      </c>
      <c r="D14" s="2" t="str">
        <f>"04.06"</f>
        <v>04.06</v>
      </c>
      <c r="E14" s="1" t="s">
        <v>45</v>
      </c>
    </row>
    <row r="15">
      <c r="A15" s="1" t="s">
        <v>5</v>
      </c>
      <c r="B15" s="1" t="s">
        <v>17</v>
      </c>
      <c r="C15" s="1" t="s">
        <v>18</v>
      </c>
      <c r="D15" s="2" t="str">
        <f>"04.07"</f>
        <v>04.07</v>
      </c>
      <c r="E15" s="1" t="s">
        <v>47</v>
      </c>
    </row>
    <row r="16">
      <c r="A16" s="1" t="s">
        <v>5</v>
      </c>
      <c r="B16" s="1" t="s">
        <v>17</v>
      </c>
      <c r="C16" s="1" t="s">
        <v>18</v>
      </c>
      <c r="D16" s="2" t="str">
        <f>"04.3"</f>
        <v>04.3</v>
      </c>
      <c r="E16" s="1" t="s">
        <v>50</v>
      </c>
    </row>
    <row r="17">
      <c r="A17" s="1" t="s">
        <v>5</v>
      </c>
      <c r="B17" s="1" t="s">
        <v>17</v>
      </c>
      <c r="C17" s="1" t="s">
        <v>18</v>
      </c>
      <c r="D17" s="2" t="str">
        <f>"04.42"</f>
        <v>04.42</v>
      </c>
      <c r="E17" s="1" t="s">
        <v>53</v>
      </c>
    </row>
    <row r="18">
      <c r="A18" s="1" t="s">
        <v>5</v>
      </c>
      <c r="B18" s="1" t="s">
        <v>17</v>
      </c>
      <c r="C18" s="1" t="s">
        <v>18</v>
      </c>
      <c r="D18" s="2" t="str">
        <f>"04.49"</f>
        <v>04.49</v>
      </c>
      <c r="E18" s="1" t="s">
        <v>56</v>
      </c>
    </row>
    <row r="19">
      <c r="A19" s="1" t="s">
        <v>5</v>
      </c>
      <c r="B19" s="1" t="s">
        <v>58</v>
      </c>
      <c r="C19" s="1" t="s">
        <v>59</v>
      </c>
      <c r="D19" s="2" t="str">
        <f>"04.43"</f>
        <v>04.43</v>
      </c>
      <c r="E19" s="1" t="s">
        <v>62</v>
      </c>
    </row>
    <row r="20">
      <c r="A20" s="1" t="s">
        <v>5</v>
      </c>
      <c r="B20" s="1" t="s">
        <v>58</v>
      </c>
      <c r="C20" s="1" t="s">
        <v>59</v>
      </c>
      <c r="D20" s="2" t="str">
        <f>"04.44"</f>
        <v>04.44</v>
      </c>
      <c r="E20" s="1" t="s">
        <v>64</v>
      </c>
    </row>
    <row r="21">
      <c r="A21" s="1" t="s">
        <v>5</v>
      </c>
      <c r="B21" s="1" t="s">
        <v>65</v>
      </c>
      <c r="C21" s="1" t="s">
        <v>66</v>
      </c>
      <c r="D21" s="2" t="str">
        <f>"01.01"</f>
        <v>01.01</v>
      </c>
      <c r="E21" s="1" t="s">
        <v>69</v>
      </c>
    </row>
    <row r="22">
      <c r="A22" s="1" t="s">
        <v>5</v>
      </c>
      <c r="B22" s="1" t="s">
        <v>65</v>
      </c>
      <c r="C22" s="1" t="s">
        <v>66</v>
      </c>
      <c r="D22" s="2" t="str">
        <f>"01.09"</f>
        <v>01.09</v>
      </c>
      <c r="E22" s="1" t="s">
        <v>72</v>
      </c>
    </row>
    <row r="23">
      <c r="A23" s="1" t="s">
        <v>5</v>
      </c>
      <c r="B23" s="1" t="s">
        <v>65</v>
      </c>
      <c r="C23" s="1" t="s">
        <v>66</v>
      </c>
      <c r="D23" s="2" t="str">
        <f>"01.11"</f>
        <v>01.11</v>
      </c>
      <c r="E23" s="1" t="s">
        <v>77</v>
      </c>
    </row>
    <row r="24">
      <c r="A24" s="1" t="s">
        <v>5</v>
      </c>
      <c r="B24" s="1" t="s">
        <v>65</v>
      </c>
      <c r="C24" s="1" t="s">
        <v>66</v>
      </c>
      <c r="D24" s="2" t="str">
        <f>"03.8"</f>
        <v>03.8</v>
      </c>
      <c r="E24" s="1" t="s">
        <v>80</v>
      </c>
    </row>
    <row r="25">
      <c r="A25" s="1" t="s">
        <v>5</v>
      </c>
      <c r="B25" s="1" t="s">
        <v>65</v>
      </c>
      <c r="C25" s="1" t="s">
        <v>66</v>
      </c>
      <c r="D25" s="2" t="str">
        <f>"03.90"</f>
        <v>03.90</v>
      </c>
      <c r="E25" s="1" t="s">
        <v>85</v>
      </c>
    </row>
    <row r="26">
      <c r="A26" s="1" t="s">
        <v>5</v>
      </c>
      <c r="B26" s="1" t="s">
        <v>65</v>
      </c>
      <c r="C26" s="1" t="s">
        <v>66</v>
      </c>
      <c r="D26" s="2" t="str">
        <f>"03.91"</f>
        <v>03.91</v>
      </c>
      <c r="E26" s="1" t="s">
        <v>87</v>
      </c>
    </row>
    <row r="27">
      <c r="A27" s="1" t="s">
        <v>5</v>
      </c>
      <c r="B27" s="1" t="s">
        <v>65</v>
      </c>
      <c r="C27" s="1" t="s">
        <v>66</v>
      </c>
      <c r="D27" s="2" t="str">
        <f>"03.92"</f>
        <v>03.92</v>
      </c>
      <c r="E27" s="1" t="s">
        <v>90</v>
      </c>
    </row>
    <row r="28">
      <c r="A28" s="1" t="s">
        <v>5</v>
      </c>
      <c r="B28" s="1" t="s">
        <v>65</v>
      </c>
      <c r="C28" s="1" t="s">
        <v>66</v>
      </c>
      <c r="D28" s="2" t="str">
        <f>"03.95"</f>
        <v>03.95</v>
      </c>
      <c r="E28" s="1" t="s">
        <v>92</v>
      </c>
    </row>
    <row r="29">
      <c r="A29" s="1" t="s">
        <v>5</v>
      </c>
      <c r="B29" s="1" t="s">
        <v>65</v>
      </c>
      <c r="C29" s="1" t="s">
        <v>66</v>
      </c>
      <c r="D29" s="2" t="str">
        <f>"04.11"</f>
        <v>04.11</v>
      </c>
      <c r="E29" s="1" t="s">
        <v>95</v>
      </c>
    </row>
    <row r="30">
      <c r="A30" s="1" t="s">
        <v>5</v>
      </c>
      <c r="B30" s="1" t="s">
        <v>65</v>
      </c>
      <c r="C30" s="1" t="s">
        <v>66</v>
      </c>
      <c r="D30" s="2" t="str">
        <f>"04.91"</f>
        <v>04.91</v>
      </c>
      <c r="E30" s="1" t="s">
        <v>98</v>
      </c>
    </row>
    <row r="31">
      <c r="A31" s="1" t="s">
        <v>5</v>
      </c>
      <c r="B31" s="1" t="s">
        <v>65</v>
      </c>
      <c r="C31" s="1" t="s">
        <v>66</v>
      </c>
      <c r="D31" s="2" t="str">
        <f>"04.99"</f>
        <v>04.99</v>
      </c>
      <c r="E31" s="1" t="s">
        <v>101</v>
      </c>
    </row>
    <row r="32">
      <c r="A32" s="1" t="s">
        <v>5</v>
      </c>
      <c r="B32" s="1" t="s">
        <v>65</v>
      </c>
      <c r="C32" s="1" t="s">
        <v>66</v>
      </c>
      <c r="D32" s="2" t="str">
        <f>"05.0"</f>
        <v>05.0</v>
      </c>
      <c r="E32" s="1" t="s">
        <v>103</v>
      </c>
    </row>
    <row r="33">
      <c r="A33" s="1" t="s">
        <v>5</v>
      </c>
      <c r="B33" s="1" t="s">
        <v>65</v>
      </c>
      <c r="C33" s="1" t="s">
        <v>66</v>
      </c>
      <c r="D33" s="2" t="str">
        <f>"05.11"</f>
        <v>05.11</v>
      </c>
      <c r="E33" s="1" t="s">
        <v>105</v>
      </c>
    </row>
    <row r="34">
      <c r="A34" s="1" t="s">
        <v>5</v>
      </c>
      <c r="B34" s="1" t="s">
        <v>65</v>
      </c>
      <c r="C34" s="1" t="s">
        <v>66</v>
      </c>
      <c r="D34" s="2" t="str">
        <f>"05.9"</f>
        <v>05.9</v>
      </c>
      <c r="E34" s="1" t="s">
        <v>107</v>
      </c>
    </row>
    <row r="35">
      <c r="A35" s="1" t="s">
        <v>5</v>
      </c>
      <c r="B35" s="1" t="s">
        <v>65</v>
      </c>
      <c r="C35" s="1" t="s">
        <v>66</v>
      </c>
      <c r="D35" s="2" t="str">
        <f>"83.91"</f>
        <v>83.91</v>
      </c>
      <c r="E35" s="1" t="s">
        <v>109</v>
      </c>
    </row>
    <row r="36">
      <c r="A36" s="1" t="s">
        <v>5</v>
      </c>
      <c r="B36" s="1" t="s">
        <v>65</v>
      </c>
      <c r="C36" s="1" t="s">
        <v>66</v>
      </c>
      <c r="D36" s="2" t="str">
        <f>"86.22"</f>
        <v>86.22</v>
      </c>
      <c r="E36" s="1" t="s">
        <v>110</v>
      </c>
    </row>
    <row r="37">
      <c r="A37" s="1" t="s">
        <v>5</v>
      </c>
      <c r="B37" s="1" t="s">
        <v>65</v>
      </c>
      <c r="C37" s="1" t="s">
        <v>66</v>
      </c>
      <c r="D37" s="2" t="str">
        <f>"94.28"</f>
        <v>94.28</v>
      </c>
      <c r="E37" s="1" t="s">
        <v>113</v>
      </c>
    </row>
    <row r="38">
      <c r="A38" s="1" t="s">
        <v>5</v>
      </c>
      <c r="B38" s="1" t="s">
        <v>115</v>
      </c>
      <c r="C38" s="1" t="s">
        <v>117</v>
      </c>
      <c r="D38" s="2" t="str">
        <f>"01.18"</f>
        <v>01.18</v>
      </c>
      <c r="E38" s="1" t="s">
        <v>119</v>
      </c>
    </row>
    <row r="39">
      <c r="A39" s="1" t="s">
        <v>5</v>
      </c>
      <c r="B39" s="1" t="s">
        <v>115</v>
      </c>
      <c r="C39" s="1" t="s">
        <v>117</v>
      </c>
      <c r="D39" s="2" t="str">
        <f>"03.31"</f>
        <v>03.31</v>
      </c>
      <c r="E39" s="1" t="s">
        <v>121</v>
      </c>
    </row>
    <row r="40">
      <c r="A40" s="1" t="s">
        <v>5</v>
      </c>
      <c r="B40" s="1" t="s">
        <v>115</v>
      </c>
      <c r="C40" s="1" t="s">
        <v>117</v>
      </c>
      <c r="D40" s="2" t="str">
        <f>"03.39"</f>
        <v>03.39</v>
      </c>
      <c r="E40" s="1" t="s">
        <v>124</v>
      </c>
    </row>
    <row r="41">
      <c r="A41" s="1" t="s">
        <v>5</v>
      </c>
      <c r="B41" s="1" t="s">
        <v>115</v>
      </c>
      <c r="C41" s="1" t="s">
        <v>117</v>
      </c>
      <c r="D41" s="2" t="str">
        <f>"04.19"</f>
        <v>04.19</v>
      </c>
      <c r="E41" s="1" t="s">
        <v>127</v>
      </c>
    </row>
    <row r="42">
      <c r="A42" s="1" t="s">
        <v>5</v>
      </c>
      <c r="B42" s="1" t="s">
        <v>115</v>
      </c>
      <c r="C42" s="1" t="s">
        <v>117</v>
      </c>
      <c r="D42" s="2" t="str">
        <f>"05.19"</f>
        <v>05.19</v>
      </c>
      <c r="E42" s="1" t="s">
        <v>130</v>
      </c>
    </row>
    <row r="43">
      <c r="A43" s="1" t="s">
        <v>5</v>
      </c>
      <c r="B43" s="1" t="s">
        <v>131</v>
      </c>
      <c r="C43" s="1" t="s">
        <v>132</v>
      </c>
      <c r="D43" s="2" t="str">
        <f>"89.14"</f>
        <v>89.14</v>
      </c>
      <c r="E43" s="1" t="s">
        <v>135</v>
      </c>
    </row>
    <row r="44">
      <c r="A44" s="1" t="s">
        <v>5</v>
      </c>
      <c r="B44" s="1" t="s">
        <v>131</v>
      </c>
      <c r="C44" s="1" t="s">
        <v>132</v>
      </c>
      <c r="D44" s="2" t="str">
        <f>"89.19"</f>
        <v>89.19</v>
      </c>
      <c r="E44" s="1" t="s">
        <v>137</v>
      </c>
    </row>
    <row r="45">
      <c r="A45" s="1" t="s">
        <v>5</v>
      </c>
      <c r="B45" s="1" t="s">
        <v>139</v>
      </c>
      <c r="C45" s="1" t="s">
        <v>140</v>
      </c>
      <c r="D45" s="2" t="str">
        <f>"04.80"</f>
        <v>04.80</v>
      </c>
      <c r="E45" s="1" t="s">
        <v>142</v>
      </c>
    </row>
    <row r="46">
      <c r="A46" s="1" t="s">
        <v>5</v>
      </c>
      <c r="B46" s="1" t="s">
        <v>139</v>
      </c>
      <c r="C46" s="1" t="s">
        <v>140</v>
      </c>
      <c r="D46" s="2" t="str">
        <f>"04.81"</f>
        <v>04.81</v>
      </c>
      <c r="E46" s="1" t="s">
        <v>145</v>
      </c>
    </row>
    <row r="47">
      <c r="A47" s="1" t="s">
        <v>5</v>
      </c>
      <c r="B47" s="1" t="s">
        <v>139</v>
      </c>
      <c r="C47" s="1" t="s">
        <v>140</v>
      </c>
      <c r="D47" s="2" t="str">
        <f>"04.89"</f>
        <v>04.89</v>
      </c>
      <c r="E47" s="1" t="s">
        <v>148</v>
      </c>
    </row>
    <row r="48">
      <c r="A48" s="1" t="s">
        <v>5</v>
      </c>
      <c r="B48" s="1" t="s">
        <v>139</v>
      </c>
      <c r="C48" s="1" t="s">
        <v>140</v>
      </c>
      <c r="D48" s="2" t="str">
        <f>"05.31"</f>
        <v>05.31</v>
      </c>
      <c r="E48" s="1" t="s">
        <v>151</v>
      </c>
    </row>
    <row r="49">
      <c r="A49" s="1" t="s">
        <v>5</v>
      </c>
      <c r="B49" s="1" t="s">
        <v>139</v>
      </c>
      <c r="C49" s="1" t="s">
        <v>140</v>
      </c>
      <c r="D49" s="2" t="str">
        <f>"05.32"</f>
        <v>05.32</v>
      </c>
      <c r="E49" s="1" t="s">
        <v>154</v>
      </c>
    </row>
    <row r="50">
      <c r="A50" s="1" t="s">
        <v>155</v>
      </c>
      <c r="B50" s="1" t="s">
        <v>156</v>
      </c>
      <c r="C50" s="1" t="s">
        <v>157</v>
      </c>
      <c r="D50" s="2" t="str">
        <f>"01.11"</f>
        <v>01.11</v>
      </c>
      <c r="E50" s="1" t="s">
        <v>77</v>
      </c>
    </row>
    <row r="51">
      <c r="A51" s="1" t="s">
        <v>155</v>
      </c>
      <c r="B51" s="1" t="s">
        <v>156</v>
      </c>
      <c r="C51" s="1" t="s">
        <v>157</v>
      </c>
      <c r="D51" s="2" t="str">
        <f>"01.13"</f>
        <v>01.13</v>
      </c>
      <c r="E51" s="1" t="s">
        <v>20</v>
      </c>
    </row>
    <row r="52">
      <c r="A52" s="1" t="s">
        <v>155</v>
      </c>
      <c r="B52" s="1" t="s">
        <v>156</v>
      </c>
      <c r="C52" s="1" t="s">
        <v>157</v>
      </c>
      <c r="D52" s="2" t="str">
        <f>"04.11"</f>
        <v>04.11</v>
      </c>
      <c r="E52" s="1" t="s">
        <v>95</v>
      </c>
    </row>
    <row r="53">
      <c r="A53" s="1" t="s">
        <v>155</v>
      </c>
      <c r="B53" s="1" t="s">
        <v>156</v>
      </c>
      <c r="C53" s="1" t="s">
        <v>157</v>
      </c>
      <c r="D53" s="2" t="str">
        <f>"87.01"</f>
        <v>87.01</v>
      </c>
      <c r="E53" s="1" t="s">
        <v>164</v>
      </c>
    </row>
    <row r="54">
      <c r="A54" s="1" t="s">
        <v>155</v>
      </c>
      <c r="B54" s="1" t="s">
        <v>156</v>
      </c>
      <c r="C54" s="1" t="s">
        <v>157</v>
      </c>
      <c r="D54" s="2" t="str">
        <f>"87.02"</f>
        <v>87.02</v>
      </c>
      <c r="E54" s="1" t="s">
        <v>167</v>
      </c>
    </row>
    <row r="55">
      <c r="A55" s="1" t="s">
        <v>155</v>
      </c>
      <c r="B55" s="1" t="s">
        <v>156</v>
      </c>
      <c r="C55" s="1" t="s">
        <v>157</v>
      </c>
      <c r="D55" s="2" t="str">
        <f>"87.03"</f>
        <v>87.03</v>
      </c>
      <c r="E55" s="1" t="s">
        <v>170</v>
      </c>
    </row>
    <row r="56">
      <c r="A56" s="1" t="s">
        <v>155</v>
      </c>
      <c r="B56" s="1" t="s">
        <v>156</v>
      </c>
      <c r="C56" s="1" t="s">
        <v>157</v>
      </c>
      <c r="D56" s="2" t="str">
        <f>"87.04"</f>
        <v>87.04</v>
      </c>
      <c r="E56" s="1" t="s">
        <v>173</v>
      </c>
    </row>
    <row r="57">
      <c r="A57" s="1" t="s">
        <v>155</v>
      </c>
      <c r="B57" s="1" t="s">
        <v>156</v>
      </c>
      <c r="C57" s="1" t="s">
        <v>157</v>
      </c>
      <c r="D57" s="2" t="str">
        <f>"87.05"</f>
        <v>87.05</v>
      </c>
      <c r="E57" s="1" t="s">
        <v>177</v>
      </c>
    </row>
    <row r="58">
      <c r="A58" s="1" t="s">
        <v>155</v>
      </c>
      <c r="B58" s="1" t="s">
        <v>156</v>
      </c>
      <c r="C58" s="1" t="s">
        <v>157</v>
      </c>
      <c r="D58" s="2" t="str">
        <f>"87.06"</f>
        <v>87.06</v>
      </c>
      <c r="E58" s="1" t="s">
        <v>179</v>
      </c>
    </row>
    <row r="59">
      <c r="A59" s="1" t="s">
        <v>155</v>
      </c>
      <c r="B59" s="1" t="s">
        <v>156</v>
      </c>
      <c r="C59" s="1" t="s">
        <v>157</v>
      </c>
      <c r="D59" s="2" t="str">
        <f>"87.14"</f>
        <v>87.14</v>
      </c>
      <c r="E59" s="1" t="s">
        <v>182</v>
      </c>
    </row>
    <row r="60">
      <c r="A60" s="1" t="s">
        <v>155</v>
      </c>
      <c r="B60" s="1" t="s">
        <v>156</v>
      </c>
      <c r="C60" s="1" t="s">
        <v>157</v>
      </c>
      <c r="D60" s="2" t="str">
        <f>"87.15"</f>
        <v>87.15</v>
      </c>
      <c r="E60" s="1" t="s">
        <v>185</v>
      </c>
    </row>
    <row r="61">
      <c r="A61" s="1" t="s">
        <v>155</v>
      </c>
      <c r="B61" s="1" t="s">
        <v>156</v>
      </c>
      <c r="C61" s="1" t="s">
        <v>157</v>
      </c>
      <c r="D61" s="2" t="str">
        <f>"87.21"</f>
        <v>87.21</v>
      </c>
      <c r="E61" s="1" t="s">
        <v>191</v>
      </c>
    </row>
    <row r="62">
      <c r="A62" s="1" t="s">
        <v>155</v>
      </c>
      <c r="B62" s="1" t="s">
        <v>156</v>
      </c>
      <c r="C62" s="1" t="s">
        <v>157</v>
      </c>
      <c r="D62" s="2" t="str">
        <f>"87.41"</f>
        <v>87.41</v>
      </c>
      <c r="E62" s="1" t="s">
        <v>193</v>
      </c>
    </row>
    <row r="63">
      <c r="A63" s="1" t="s">
        <v>155</v>
      </c>
      <c r="B63" s="1" t="s">
        <v>156</v>
      </c>
      <c r="C63" s="1" t="s">
        <v>157</v>
      </c>
      <c r="D63" s="2" t="str">
        <f>"87.62"</f>
        <v>87.62</v>
      </c>
      <c r="E63" s="1" t="s">
        <v>196</v>
      </c>
    </row>
    <row r="64">
      <c r="A64" s="1" t="s">
        <v>155</v>
      </c>
      <c r="B64" s="1" t="s">
        <v>156</v>
      </c>
      <c r="C64" s="1" t="s">
        <v>157</v>
      </c>
      <c r="D64" s="2" t="str">
        <f>"87.63"</f>
        <v>87.63</v>
      </c>
      <c r="E64" s="1" t="s">
        <v>201</v>
      </c>
    </row>
    <row r="65">
      <c r="A65" s="1" t="s">
        <v>155</v>
      </c>
      <c r="B65" s="1" t="s">
        <v>156</v>
      </c>
      <c r="C65" s="1" t="s">
        <v>157</v>
      </c>
      <c r="D65" s="2" t="str">
        <f>"87.64"</f>
        <v>87.64</v>
      </c>
      <c r="E65" s="1" t="s">
        <v>204</v>
      </c>
    </row>
    <row r="66">
      <c r="A66" s="1" t="s">
        <v>155</v>
      </c>
      <c r="B66" s="1" t="s">
        <v>156</v>
      </c>
      <c r="C66" s="1" t="s">
        <v>157</v>
      </c>
      <c r="D66" s="2" t="str">
        <f>"88.01"</f>
        <v>88.01</v>
      </c>
      <c r="E66" s="1" t="s">
        <v>207</v>
      </c>
    </row>
    <row r="67">
      <c r="A67" s="1" t="s">
        <v>155</v>
      </c>
      <c r="B67" s="1" t="s">
        <v>156</v>
      </c>
      <c r="C67" s="1" t="s">
        <v>157</v>
      </c>
      <c r="D67" s="2" t="str">
        <f>"88.41"</f>
        <v>88.41</v>
      </c>
      <c r="E67" s="1" t="s">
        <v>15</v>
      </c>
    </row>
    <row r="68">
      <c r="A68" s="1" t="s">
        <v>155</v>
      </c>
      <c r="B68" s="1" t="s">
        <v>156</v>
      </c>
      <c r="C68" s="1" t="s">
        <v>157</v>
      </c>
      <c r="D68" s="2" t="str">
        <f>"88.61"</f>
        <v>88.61</v>
      </c>
      <c r="E68" s="1" t="s">
        <v>211</v>
      </c>
    </row>
    <row r="69">
      <c r="A69" s="1" t="s">
        <v>155</v>
      </c>
      <c r="B69" s="1" t="s">
        <v>156</v>
      </c>
      <c r="C69" s="1" t="s">
        <v>157</v>
      </c>
      <c r="D69" s="2" t="str">
        <f>"88.71"</f>
        <v>88.71</v>
      </c>
      <c r="E69" s="1" t="s">
        <v>216</v>
      </c>
    </row>
    <row r="70">
      <c r="A70" s="1" t="s">
        <v>155</v>
      </c>
      <c r="B70" s="1" t="s">
        <v>156</v>
      </c>
      <c r="C70" s="1" t="s">
        <v>157</v>
      </c>
      <c r="D70" s="2" t="str">
        <f>"88.76"</f>
        <v>88.76</v>
      </c>
      <c r="E70" s="1" t="s">
        <v>219</v>
      </c>
    </row>
    <row r="71">
      <c r="A71" s="1" t="s">
        <v>155</v>
      </c>
      <c r="B71" s="1" t="s">
        <v>156</v>
      </c>
      <c r="C71" s="1" t="s">
        <v>157</v>
      </c>
      <c r="D71" s="2" t="str">
        <f>"88.91"</f>
        <v>88.91</v>
      </c>
      <c r="E71" s="1" t="s">
        <v>221</v>
      </c>
    </row>
    <row r="72">
      <c r="A72" s="1" t="s">
        <v>155</v>
      </c>
      <c r="B72" s="1" t="s">
        <v>156</v>
      </c>
      <c r="C72" s="1" t="s">
        <v>157</v>
      </c>
      <c r="D72" s="2" t="str">
        <f>"88.93"</f>
        <v>88.93</v>
      </c>
      <c r="E72" s="1" t="s">
        <v>224</v>
      </c>
    </row>
    <row r="73">
      <c r="A73" s="1" t="s">
        <v>155</v>
      </c>
      <c r="B73" s="1" t="s">
        <v>156</v>
      </c>
      <c r="C73" s="1" t="s">
        <v>157</v>
      </c>
      <c r="D73" s="2" t="str">
        <f>"88.94"</f>
        <v>88.94</v>
      </c>
      <c r="E73" s="1" t="s">
        <v>227</v>
      </c>
    </row>
    <row r="74">
      <c r="A74" s="1" t="s">
        <v>155</v>
      </c>
      <c r="B74" s="1" t="s">
        <v>156</v>
      </c>
      <c r="C74" s="1" t="s">
        <v>157</v>
      </c>
      <c r="D74" s="2" t="str">
        <f>"88.97"</f>
        <v>88.97</v>
      </c>
      <c r="E74" s="1" t="s">
        <v>230</v>
      </c>
    </row>
    <row r="75">
      <c r="A75" s="1" t="s">
        <v>155</v>
      </c>
      <c r="B75" s="1" t="s">
        <v>156</v>
      </c>
      <c r="C75" s="1" t="s">
        <v>157</v>
      </c>
      <c r="D75" s="2" t="str">
        <f>"92.11"</f>
        <v>92.11</v>
      </c>
      <c r="E75" s="1" t="s">
        <v>232</v>
      </c>
    </row>
    <row r="76">
      <c r="A76" s="1" t="s">
        <v>155</v>
      </c>
      <c r="B76" s="1" t="s">
        <v>156</v>
      </c>
      <c r="C76" s="1" t="s">
        <v>157</v>
      </c>
      <c r="D76" s="2" t="str">
        <f>"92.12"</f>
        <v>92.12</v>
      </c>
      <c r="E76" s="1" t="s">
        <v>234</v>
      </c>
    </row>
    <row r="77">
      <c r="A77" s="1" t="s">
        <v>155</v>
      </c>
      <c r="B77" s="1" t="s">
        <v>156</v>
      </c>
      <c r="C77" s="1" t="s">
        <v>157</v>
      </c>
      <c r="D77" s="2" t="str">
        <f>"92.14"</f>
        <v>92.14</v>
      </c>
      <c r="E77" s="1" t="s">
        <v>238</v>
      </c>
    </row>
    <row r="78">
      <c r="A78" s="1" t="s">
        <v>155</v>
      </c>
      <c r="B78" s="1" t="s">
        <v>156</v>
      </c>
      <c r="C78" s="1" t="s">
        <v>157</v>
      </c>
      <c r="D78" s="2" t="str">
        <f>"92.18"</f>
        <v>92.18</v>
      </c>
      <c r="E78" s="1" t="s">
        <v>241</v>
      </c>
    </row>
    <row r="79">
      <c r="A79" s="1" t="s">
        <v>155</v>
      </c>
      <c r="B79" s="1" t="s">
        <v>156</v>
      </c>
      <c r="C79" s="1" t="s">
        <v>157</v>
      </c>
      <c r="D79" s="2" t="str">
        <f>"95.23"</f>
        <v>95.23</v>
      </c>
      <c r="E79" s="1" t="s">
        <v>243</v>
      </c>
    </row>
    <row r="80">
      <c r="A80" s="1" t="s">
        <v>155</v>
      </c>
      <c r="B80" s="1" t="s">
        <v>156</v>
      </c>
      <c r="C80" s="1" t="s">
        <v>157</v>
      </c>
      <c r="D80" s="2" t="str">
        <f>"95.25"</f>
        <v>95.25</v>
      </c>
      <c r="E80" s="1" t="s">
        <v>245</v>
      </c>
    </row>
    <row r="81">
      <c r="A81" s="1" t="s">
        <v>155</v>
      </c>
      <c r="B81" s="1" t="s">
        <v>156</v>
      </c>
      <c r="C81" s="1" t="s">
        <v>157</v>
      </c>
      <c r="D81" s="2" t="str">
        <f>"95.41"</f>
        <v>95.41</v>
      </c>
      <c r="E81" s="1" t="s">
        <v>247</v>
      </c>
    </row>
    <row r="82">
      <c r="A82" s="1" t="s">
        <v>155</v>
      </c>
      <c r="B82" s="1" t="s">
        <v>249</v>
      </c>
      <c r="C82" s="1" t="s">
        <v>250</v>
      </c>
      <c r="D82" s="2" t="str">
        <f>"99.71"</f>
        <v>99.71</v>
      </c>
      <c r="E82" s="1" t="s">
        <v>251</v>
      </c>
    </row>
    <row r="83">
      <c r="A83" s="1" t="s">
        <v>155</v>
      </c>
      <c r="B83" s="1" t="s">
        <v>253</v>
      </c>
      <c r="C83" s="1" t="s">
        <v>254</v>
      </c>
      <c r="D83" s="2" t="str">
        <f>"99.10"</f>
        <v>99.10</v>
      </c>
      <c r="E83" s="1" t="s">
        <v>255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63"/>
    <col customWidth="1" min="5" max="5" width="80.25"/>
  </cols>
  <sheetData>
    <row r="1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</row>
    <row r="2">
      <c r="A2" s="1" t="s">
        <v>5</v>
      </c>
      <c r="B2" s="1" t="s">
        <v>12</v>
      </c>
      <c r="C2" s="1" t="s">
        <v>13</v>
      </c>
      <c r="D2" s="2" t="str">
        <f>"A06.6"</f>
        <v>A06.6</v>
      </c>
      <c r="E2" s="1" t="s">
        <v>14</v>
      </c>
    </row>
    <row r="3">
      <c r="A3" s="1" t="s">
        <v>5</v>
      </c>
      <c r="B3" s="1" t="s">
        <v>12</v>
      </c>
      <c r="C3" s="1" t="s">
        <v>13</v>
      </c>
      <c r="D3" s="2" t="str">
        <f>"A17.0"</f>
        <v>A17.0</v>
      </c>
      <c r="E3" s="1" t="s">
        <v>19</v>
      </c>
    </row>
    <row r="4">
      <c r="A4" s="1" t="s">
        <v>5</v>
      </c>
      <c r="B4" s="1" t="s">
        <v>12</v>
      </c>
      <c r="C4" s="1" t="s">
        <v>13</v>
      </c>
      <c r="D4" s="2" t="str">
        <f>"A17.1"</f>
        <v>A17.1</v>
      </c>
      <c r="E4" s="1" t="s">
        <v>22</v>
      </c>
    </row>
    <row r="5">
      <c r="A5" s="1" t="s">
        <v>5</v>
      </c>
      <c r="B5" s="1" t="s">
        <v>12</v>
      </c>
      <c r="C5" s="1" t="s">
        <v>13</v>
      </c>
      <c r="D5" s="2" t="str">
        <f>"A17.8"</f>
        <v>A17.8</v>
      </c>
      <c r="E5" s="1" t="s">
        <v>28</v>
      </c>
    </row>
    <row r="6">
      <c r="A6" s="1" t="s">
        <v>5</v>
      </c>
      <c r="B6" s="1" t="s">
        <v>12</v>
      </c>
      <c r="C6" s="1" t="s">
        <v>13</v>
      </c>
      <c r="D6" s="2" t="str">
        <f>"A17.9"</f>
        <v>A17.9</v>
      </c>
      <c r="E6" s="1" t="s">
        <v>31</v>
      </c>
    </row>
    <row r="7">
      <c r="A7" s="1" t="s">
        <v>5</v>
      </c>
      <c r="B7" s="1" t="s">
        <v>12</v>
      </c>
      <c r="C7" s="1" t="s">
        <v>13</v>
      </c>
      <c r="D7" s="2" t="str">
        <f>"A32.1"</f>
        <v>A32.1</v>
      </c>
      <c r="E7" s="1" t="s">
        <v>34</v>
      </c>
    </row>
    <row r="8">
      <c r="A8" s="1" t="s">
        <v>5</v>
      </c>
      <c r="B8" s="1" t="s">
        <v>12</v>
      </c>
      <c r="C8" s="1" t="s">
        <v>13</v>
      </c>
      <c r="D8" s="2" t="str">
        <f>"A39.0"</f>
        <v>A39.0</v>
      </c>
      <c r="E8" s="1" t="s">
        <v>36</v>
      </c>
    </row>
    <row r="9">
      <c r="A9" s="1" t="s">
        <v>5</v>
      </c>
      <c r="B9" s="1" t="s">
        <v>12</v>
      </c>
      <c r="C9" s="1" t="s">
        <v>13</v>
      </c>
      <c r="D9" s="2" t="str">
        <f>"A50.4"</f>
        <v>A50.4</v>
      </c>
      <c r="E9" s="1" t="s">
        <v>38</v>
      </c>
    </row>
    <row r="10">
      <c r="A10" s="1" t="s">
        <v>5</v>
      </c>
      <c r="B10" s="1" t="s">
        <v>12</v>
      </c>
      <c r="C10" s="1" t="s">
        <v>13</v>
      </c>
      <c r="D10" s="2" t="str">
        <f>"A52.1"</f>
        <v>A52.1</v>
      </c>
      <c r="E10" s="1" t="s">
        <v>40</v>
      </c>
    </row>
    <row r="11">
      <c r="A11" s="1" t="s">
        <v>5</v>
      </c>
      <c r="B11" s="1" t="s">
        <v>12</v>
      </c>
      <c r="C11" s="1" t="s">
        <v>13</v>
      </c>
      <c r="D11" s="2" t="str">
        <f>"A52.2"</f>
        <v>A52.2</v>
      </c>
      <c r="E11" s="1" t="s">
        <v>42</v>
      </c>
    </row>
    <row r="12">
      <c r="A12" s="1" t="s">
        <v>5</v>
      </c>
      <c r="B12" s="1" t="s">
        <v>12</v>
      </c>
      <c r="C12" s="1" t="s">
        <v>13</v>
      </c>
      <c r="D12" s="2" t="str">
        <f>"A52.3"</f>
        <v>A52.3</v>
      </c>
      <c r="E12" s="1" t="s">
        <v>44</v>
      </c>
    </row>
    <row r="13">
      <c r="A13" s="1" t="s">
        <v>5</v>
      </c>
      <c r="B13" s="1" t="s">
        <v>12</v>
      </c>
      <c r="C13" s="1" t="s">
        <v>13</v>
      </c>
      <c r="D13" s="2" t="str">
        <f>"A80.0"</f>
        <v>A80.0</v>
      </c>
      <c r="E13" s="1" t="s">
        <v>46</v>
      </c>
    </row>
    <row r="14">
      <c r="A14" s="1" t="s">
        <v>5</v>
      </c>
      <c r="B14" s="1" t="s">
        <v>12</v>
      </c>
      <c r="C14" s="1" t="s">
        <v>13</v>
      </c>
      <c r="D14" s="2" t="str">
        <f>"A80.1"</f>
        <v>A80.1</v>
      </c>
      <c r="E14" s="1" t="s">
        <v>48</v>
      </c>
    </row>
    <row r="15">
      <c r="A15" s="1" t="s">
        <v>5</v>
      </c>
      <c r="B15" s="1" t="s">
        <v>12</v>
      </c>
      <c r="C15" s="1" t="s">
        <v>13</v>
      </c>
      <c r="D15" s="2" t="str">
        <f>"A80.2"</f>
        <v>A80.2</v>
      </c>
      <c r="E15" s="1" t="s">
        <v>51</v>
      </c>
    </row>
    <row r="16">
      <c r="A16" s="1" t="s">
        <v>5</v>
      </c>
      <c r="B16" s="1" t="s">
        <v>12</v>
      </c>
      <c r="C16" s="1" t="s">
        <v>13</v>
      </c>
      <c r="D16" s="2" t="str">
        <f>"A80.3"</f>
        <v>A80.3</v>
      </c>
      <c r="E16" s="1" t="s">
        <v>54</v>
      </c>
    </row>
    <row r="17">
      <c r="A17" s="1" t="s">
        <v>5</v>
      </c>
      <c r="B17" s="1" t="s">
        <v>12</v>
      </c>
      <c r="C17" s="1" t="s">
        <v>13</v>
      </c>
      <c r="D17" s="2" t="str">
        <f>"A80.9"</f>
        <v>A80.9</v>
      </c>
      <c r="E17" s="1" t="s">
        <v>57</v>
      </c>
    </row>
    <row r="18">
      <c r="A18" s="1" t="s">
        <v>5</v>
      </c>
      <c r="B18" s="1" t="s">
        <v>12</v>
      </c>
      <c r="C18" s="1" t="s">
        <v>13</v>
      </c>
      <c r="D18" s="2" t="str">
        <f>"A81.0"</f>
        <v>A81.0</v>
      </c>
      <c r="E18" s="1" t="s">
        <v>61</v>
      </c>
    </row>
    <row r="19">
      <c r="A19" s="1" t="s">
        <v>5</v>
      </c>
      <c r="B19" s="1" t="s">
        <v>12</v>
      </c>
      <c r="C19" s="1" t="s">
        <v>13</v>
      </c>
      <c r="D19" s="2" t="str">
        <f>"A81.1"</f>
        <v>A81.1</v>
      </c>
      <c r="E19" s="1" t="s">
        <v>67</v>
      </c>
    </row>
    <row r="20">
      <c r="A20" s="1" t="s">
        <v>5</v>
      </c>
      <c r="B20" s="1" t="s">
        <v>12</v>
      </c>
      <c r="C20" s="1" t="s">
        <v>13</v>
      </c>
      <c r="D20" s="2" t="str">
        <f>"A81.2"</f>
        <v>A81.2</v>
      </c>
      <c r="E20" s="1" t="s">
        <v>70</v>
      </c>
    </row>
    <row r="21">
      <c r="A21" s="1" t="s">
        <v>5</v>
      </c>
      <c r="B21" s="1" t="s">
        <v>12</v>
      </c>
      <c r="C21" s="1" t="s">
        <v>13</v>
      </c>
      <c r="D21" s="2" t="str">
        <f>"A81.8"</f>
        <v>A81.8</v>
      </c>
      <c r="E21" s="1" t="s">
        <v>73</v>
      </c>
    </row>
    <row r="22">
      <c r="A22" s="1" t="s">
        <v>5</v>
      </c>
      <c r="B22" s="1" t="s">
        <v>12</v>
      </c>
      <c r="C22" s="1" t="s">
        <v>13</v>
      </c>
      <c r="D22" s="2" t="str">
        <f>"A81.9"</f>
        <v>A81.9</v>
      </c>
      <c r="E22" s="1" t="s">
        <v>76</v>
      </c>
    </row>
    <row r="23">
      <c r="A23" s="1" t="s">
        <v>5</v>
      </c>
      <c r="B23" s="1" t="s">
        <v>12</v>
      </c>
      <c r="C23" s="1" t="s">
        <v>13</v>
      </c>
      <c r="D23" s="2" t="str">
        <f>"A82.0"</f>
        <v>A82.0</v>
      </c>
      <c r="E23" s="1" t="s">
        <v>79</v>
      </c>
    </row>
    <row r="24">
      <c r="A24" s="1" t="s">
        <v>5</v>
      </c>
      <c r="B24" s="1" t="s">
        <v>12</v>
      </c>
      <c r="C24" s="1" t="s">
        <v>13</v>
      </c>
      <c r="D24" s="2" t="str">
        <f>"A82.1"</f>
        <v>A82.1</v>
      </c>
      <c r="E24" s="1" t="s">
        <v>82</v>
      </c>
    </row>
    <row r="25">
      <c r="A25" s="1" t="s">
        <v>5</v>
      </c>
      <c r="B25" s="1" t="s">
        <v>12</v>
      </c>
      <c r="C25" s="1" t="s">
        <v>13</v>
      </c>
      <c r="D25" s="2" t="str">
        <f>"A82.9"</f>
        <v>A82.9</v>
      </c>
      <c r="E25" s="1" t="s">
        <v>88</v>
      </c>
    </row>
    <row r="26">
      <c r="A26" s="1" t="s">
        <v>5</v>
      </c>
      <c r="B26" s="1" t="s">
        <v>12</v>
      </c>
      <c r="C26" s="1" t="s">
        <v>13</v>
      </c>
      <c r="D26" s="2" t="str">
        <f>"A83.0"</f>
        <v>A83.0</v>
      </c>
      <c r="E26" s="1" t="s">
        <v>91</v>
      </c>
    </row>
    <row r="27">
      <c r="A27" s="1" t="s">
        <v>5</v>
      </c>
      <c r="B27" s="1" t="s">
        <v>12</v>
      </c>
      <c r="C27" s="1" t="s">
        <v>13</v>
      </c>
      <c r="D27" s="2" t="str">
        <f>"A83.1"</f>
        <v>A83.1</v>
      </c>
      <c r="E27" s="1" t="s">
        <v>93</v>
      </c>
    </row>
    <row r="28">
      <c r="A28" s="1" t="s">
        <v>5</v>
      </c>
      <c r="B28" s="1" t="s">
        <v>12</v>
      </c>
      <c r="C28" s="1" t="s">
        <v>13</v>
      </c>
      <c r="D28" s="2" t="str">
        <f>"A83.2"</f>
        <v>A83.2</v>
      </c>
      <c r="E28" s="1" t="s">
        <v>96</v>
      </c>
    </row>
    <row r="29">
      <c r="A29" s="1" t="s">
        <v>5</v>
      </c>
      <c r="B29" s="1" t="s">
        <v>12</v>
      </c>
      <c r="C29" s="1" t="s">
        <v>13</v>
      </c>
      <c r="D29" s="2" t="str">
        <f>"A83.3"</f>
        <v>A83.3</v>
      </c>
      <c r="E29" s="1" t="s">
        <v>100</v>
      </c>
    </row>
    <row r="30">
      <c r="A30" s="1" t="s">
        <v>5</v>
      </c>
      <c r="B30" s="1" t="s">
        <v>12</v>
      </c>
      <c r="C30" s="1" t="s">
        <v>13</v>
      </c>
      <c r="D30" s="2" t="str">
        <f>"A83.4"</f>
        <v>A83.4</v>
      </c>
      <c r="E30" s="1" t="s">
        <v>104</v>
      </c>
    </row>
    <row r="31">
      <c r="A31" s="1" t="s">
        <v>5</v>
      </c>
      <c r="B31" s="1" t="s">
        <v>12</v>
      </c>
      <c r="C31" s="1" t="s">
        <v>13</v>
      </c>
      <c r="D31" s="2" t="str">
        <f>"A83.5"</f>
        <v>A83.5</v>
      </c>
      <c r="E31" s="1" t="s">
        <v>106</v>
      </c>
    </row>
    <row r="32">
      <c r="A32" s="1" t="s">
        <v>5</v>
      </c>
      <c r="B32" s="1" t="s">
        <v>12</v>
      </c>
      <c r="C32" s="1" t="s">
        <v>13</v>
      </c>
      <c r="D32" s="2" t="str">
        <f>"A83.6"</f>
        <v>A83.6</v>
      </c>
      <c r="E32" s="1" t="s">
        <v>108</v>
      </c>
    </row>
    <row r="33">
      <c r="A33" s="1" t="s">
        <v>5</v>
      </c>
      <c r="B33" s="1" t="s">
        <v>12</v>
      </c>
      <c r="C33" s="1" t="s">
        <v>13</v>
      </c>
      <c r="D33" s="2" t="str">
        <f>"A83.8"</f>
        <v>A83.8</v>
      </c>
      <c r="E33" s="1" t="s">
        <v>112</v>
      </c>
    </row>
    <row r="34">
      <c r="A34" s="1" t="s">
        <v>5</v>
      </c>
      <c r="B34" s="1" t="s">
        <v>12</v>
      </c>
      <c r="C34" s="1" t="s">
        <v>13</v>
      </c>
      <c r="D34" s="2" t="str">
        <f>"A83.9"</f>
        <v>A83.9</v>
      </c>
      <c r="E34" s="1" t="s">
        <v>114</v>
      </c>
    </row>
    <row r="35">
      <c r="A35" s="1" t="s">
        <v>5</v>
      </c>
      <c r="B35" s="1" t="s">
        <v>12</v>
      </c>
      <c r="C35" s="1" t="s">
        <v>13</v>
      </c>
      <c r="D35" s="2" t="str">
        <f>"A84.0"</f>
        <v>A84.0</v>
      </c>
      <c r="E35" s="1" t="s">
        <v>118</v>
      </c>
    </row>
    <row r="36">
      <c r="A36" s="1" t="s">
        <v>5</v>
      </c>
      <c r="B36" s="1" t="s">
        <v>12</v>
      </c>
      <c r="C36" s="1" t="s">
        <v>13</v>
      </c>
      <c r="D36" s="2" t="str">
        <f>"A84.1"</f>
        <v>A84.1</v>
      </c>
      <c r="E36" s="1" t="s">
        <v>122</v>
      </c>
    </row>
    <row r="37">
      <c r="A37" s="1" t="s">
        <v>5</v>
      </c>
      <c r="B37" s="1" t="s">
        <v>12</v>
      </c>
      <c r="C37" s="1" t="s">
        <v>13</v>
      </c>
      <c r="D37" s="2" t="str">
        <f>"A84.8"</f>
        <v>A84.8</v>
      </c>
      <c r="E37" s="1" t="s">
        <v>125</v>
      </c>
    </row>
    <row r="38">
      <c r="A38" s="1" t="s">
        <v>5</v>
      </c>
      <c r="B38" s="1" t="s">
        <v>12</v>
      </c>
      <c r="C38" s="1" t="s">
        <v>13</v>
      </c>
      <c r="D38" s="2" t="str">
        <f>"A84.9"</f>
        <v>A84.9</v>
      </c>
      <c r="E38" s="1" t="s">
        <v>128</v>
      </c>
    </row>
    <row r="39">
      <c r="A39" s="1" t="s">
        <v>5</v>
      </c>
      <c r="B39" s="1" t="s">
        <v>12</v>
      </c>
      <c r="C39" s="1" t="s">
        <v>13</v>
      </c>
      <c r="D39" s="2" t="str">
        <f>"A85.0"</f>
        <v>A85.0</v>
      </c>
      <c r="E39" s="1" t="s">
        <v>133</v>
      </c>
    </row>
    <row r="40">
      <c r="A40" s="1" t="s">
        <v>5</v>
      </c>
      <c r="B40" s="1" t="s">
        <v>12</v>
      </c>
      <c r="C40" s="1" t="s">
        <v>13</v>
      </c>
      <c r="D40" s="2" t="str">
        <f>"A85.1"</f>
        <v>A85.1</v>
      </c>
      <c r="E40" s="1" t="s">
        <v>136</v>
      </c>
    </row>
    <row r="41">
      <c r="A41" s="1" t="s">
        <v>5</v>
      </c>
      <c r="B41" s="1" t="s">
        <v>12</v>
      </c>
      <c r="C41" s="1" t="s">
        <v>13</v>
      </c>
      <c r="D41" s="2" t="str">
        <f>"A85.2"</f>
        <v>A85.2</v>
      </c>
      <c r="E41" s="1" t="s">
        <v>141</v>
      </c>
    </row>
    <row r="42">
      <c r="A42" s="1" t="s">
        <v>5</v>
      </c>
      <c r="B42" s="1" t="s">
        <v>12</v>
      </c>
      <c r="C42" s="1" t="s">
        <v>13</v>
      </c>
      <c r="D42" s="2" t="str">
        <f>"A85.8"</f>
        <v>A85.8</v>
      </c>
      <c r="E42" s="1" t="s">
        <v>144</v>
      </c>
    </row>
    <row r="43">
      <c r="A43" s="1" t="s">
        <v>5</v>
      </c>
      <c r="B43" s="1" t="s">
        <v>12</v>
      </c>
      <c r="C43" s="1" t="s">
        <v>13</v>
      </c>
      <c r="D43" s="2" t="str">
        <f>"A86"</f>
        <v>A86</v>
      </c>
      <c r="E43" s="1" t="s">
        <v>147</v>
      </c>
    </row>
    <row r="44">
      <c r="A44" s="1" t="s">
        <v>5</v>
      </c>
      <c r="B44" s="1" t="s">
        <v>12</v>
      </c>
      <c r="C44" s="1" t="s">
        <v>13</v>
      </c>
      <c r="D44" s="2" t="str">
        <f>"A87.0"</f>
        <v>A87.0</v>
      </c>
      <c r="E44" s="1" t="s">
        <v>150</v>
      </c>
    </row>
    <row r="45">
      <c r="A45" s="1" t="s">
        <v>5</v>
      </c>
      <c r="B45" s="1" t="s">
        <v>12</v>
      </c>
      <c r="C45" s="1" t="s">
        <v>13</v>
      </c>
      <c r="D45" s="2" t="str">
        <f>"A87.1"</f>
        <v>A87.1</v>
      </c>
      <c r="E45" s="1" t="s">
        <v>153</v>
      </c>
    </row>
    <row r="46">
      <c r="A46" s="1" t="s">
        <v>5</v>
      </c>
      <c r="B46" s="1" t="s">
        <v>12</v>
      </c>
      <c r="C46" s="1" t="s">
        <v>13</v>
      </c>
      <c r="D46" s="2" t="str">
        <f>"A87.2"</f>
        <v>A87.2</v>
      </c>
      <c r="E46" s="1" t="s">
        <v>159</v>
      </c>
    </row>
    <row r="47">
      <c r="A47" s="1" t="s">
        <v>5</v>
      </c>
      <c r="B47" s="1" t="s">
        <v>12</v>
      </c>
      <c r="C47" s="1" t="s">
        <v>13</v>
      </c>
      <c r="D47" s="2" t="str">
        <f>"A87.8"</f>
        <v>A87.8</v>
      </c>
      <c r="E47" s="1" t="s">
        <v>160</v>
      </c>
    </row>
    <row r="48">
      <c r="A48" s="1" t="s">
        <v>5</v>
      </c>
      <c r="B48" s="1" t="s">
        <v>12</v>
      </c>
      <c r="C48" s="1" t="s">
        <v>13</v>
      </c>
      <c r="D48" s="2" t="str">
        <f>"A87.9"</f>
        <v>A87.9</v>
      </c>
      <c r="E48" s="1" t="s">
        <v>162</v>
      </c>
    </row>
    <row r="49">
      <c r="A49" s="1" t="s">
        <v>5</v>
      </c>
      <c r="B49" s="1" t="s">
        <v>12</v>
      </c>
      <c r="C49" s="1" t="s">
        <v>13</v>
      </c>
      <c r="D49" s="2" t="str">
        <f>"A88.0"</f>
        <v>A88.0</v>
      </c>
      <c r="E49" s="1" t="s">
        <v>165</v>
      </c>
    </row>
    <row r="50">
      <c r="A50" s="1" t="s">
        <v>5</v>
      </c>
      <c r="B50" s="1" t="s">
        <v>12</v>
      </c>
      <c r="C50" s="1" t="s">
        <v>13</v>
      </c>
      <c r="D50" s="2" t="str">
        <f>"A88.1"</f>
        <v>A88.1</v>
      </c>
      <c r="E50" s="1" t="s">
        <v>168</v>
      </c>
    </row>
    <row r="51">
      <c r="A51" s="1" t="s">
        <v>5</v>
      </c>
      <c r="B51" s="1" t="s">
        <v>12</v>
      </c>
      <c r="C51" s="1" t="s">
        <v>13</v>
      </c>
      <c r="D51" s="2" t="str">
        <f>"A88.8"</f>
        <v>A88.8</v>
      </c>
      <c r="E51" s="1" t="s">
        <v>171</v>
      </c>
    </row>
    <row r="52">
      <c r="A52" s="1" t="s">
        <v>5</v>
      </c>
      <c r="B52" s="1" t="s">
        <v>12</v>
      </c>
      <c r="C52" s="1" t="s">
        <v>13</v>
      </c>
      <c r="D52" s="2" t="str">
        <f>"A89"</f>
        <v>A89</v>
      </c>
      <c r="E52" s="1" t="s">
        <v>174</v>
      </c>
    </row>
    <row r="53">
      <c r="A53" s="1" t="s">
        <v>5</v>
      </c>
      <c r="B53" s="1" t="s">
        <v>12</v>
      </c>
      <c r="C53" s="1" t="s">
        <v>13</v>
      </c>
      <c r="D53" s="2" t="str">
        <f>"A92.2"</f>
        <v>A92.2</v>
      </c>
      <c r="E53" s="1" t="s">
        <v>176</v>
      </c>
    </row>
    <row r="54">
      <c r="A54" s="1" t="s">
        <v>5</v>
      </c>
      <c r="B54" s="1" t="s">
        <v>12</v>
      </c>
      <c r="C54" s="1" t="s">
        <v>13</v>
      </c>
      <c r="D54" s="2" t="str">
        <f>"B00.3"</f>
        <v>B00.3</v>
      </c>
      <c r="E54" s="1" t="s">
        <v>178</v>
      </c>
    </row>
    <row r="55">
      <c r="A55" s="1" t="s">
        <v>5</v>
      </c>
      <c r="B55" s="1" t="s">
        <v>12</v>
      </c>
      <c r="C55" s="1" t="s">
        <v>13</v>
      </c>
      <c r="D55" s="2" t="str">
        <f>"B00.4"</f>
        <v>B00.4</v>
      </c>
      <c r="E55" s="1" t="s">
        <v>181</v>
      </c>
    </row>
    <row r="56">
      <c r="A56" s="1" t="s">
        <v>5</v>
      </c>
      <c r="B56" s="1" t="s">
        <v>12</v>
      </c>
      <c r="C56" s="1" t="s">
        <v>13</v>
      </c>
      <c r="D56" s="2" t="str">
        <f>"B01.0"</f>
        <v>B01.0</v>
      </c>
      <c r="E56" s="1" t="s">
        <v>184</v>
      </c>
    </row>
    <row r="57">
      <c r="A57" s="1" t="s">
        <v>5</v>
      </c>
      <c r="B57" s="1" t="s">
        <v>12</v>
      </c>
      <c r="C57" s="1" t="s">
        <v>13</v>
      </c>
      <c r="D57" s="2" t="str">
        <f>"B01.1"</f>
        <v>B01.1</v>
      </c>
      <c r="E57" s="1" t="s">
        <v>186</v>
      </c>
    </row>
    <row r="58">
      <c r="A58" s="1" t="s">
        <v>5</v>
      </c>
      <c r="B58" s="1" t="s">
        <v>12</v>
      </c>
      <c r="C58" s="1" t="s">
        <v>13</v>
      </c>
      <c r="D58" s="2" t="str">
        <f>"B02.0"</f>
        <v>B02.0</v>
      </c>
      <c r="E58" s="1" t="s">
        <v>188</v>
      </c>
    </row>
    <row r="59">
      <c r="A59" s="1" t="s">
        <v>5</v>
      </c>
      <c r="B59" s="1" t="s">
        <v>12</v>
      </c>
      <c r="C59" s="1" t="s">
        <v>13</v>
      </c>
      <c r="D59" s="2" t="str">
        <f>"B02.1"</f>
        <v>B02.1</v>
      </c>
      <c r="E59" s="1" t="s">
        <v>190</v>
      </c>
    </row>
    <row r="60">
      <c r="A60" s="1" t="s">
        <v>5</v>
      </c>
      <c r="B60" s="1" t="s">
        <v>12</v>
      </c>
      <c r="C60" s="1" t="s">
        <v>13</v>
      </c>
      <c r="D60" s="2" t="str">
        <f>"B02.2"</f>
        <v>B02.2</v>
      </c>
      <c r="E60" s="1" t="s">
        <v>192</v>
      </c>
    </row>
    <row r="61">
      <c r="A61" s="1" t="s">
        <v>5</v>
      </c>
      <c r="B61" s="1" t="s">
        <v>12</v>
      </c>
      <c r="C61" s="1" t="s">
        <v>13</v>
      </c>
      <c r="D61" s="2" t="str">
        <f>"B05.0"</f>
        <v>B05.0</v>
      </c>
      <c r="E61" s="1" t="s">
        <v>195</v>
      </c>
    </row>
    <row r="62">
      <c r="A62" s="1" t="s">
        <v>5</v>
      </c>
      <c r="B62" s="1" t="s">
        <v>12</v>
      </c>
      <c r="C62" s="1" t="s">
        <v>13</v>
      </c>
      <c r="D62" s="2" t="str">
        <f>"B05.1"</f>
        <v>B05.1</v>
      </c>
      <c r="E62" s="1" t="s">
        <v>200</v>
      </c>
    </row>
    <row r="63">
      <c r="A63" s="1" t="s">
        <v>5</v>
      </c>
      <c r="B63" s="1" t="s">
        <v>12</v>
      </c>
      <c r="C63" s="1" t="s">
        <v>13</v>
      </c>
      <c r="D63" s="2" t="str">
        <f>"B06.0"</f>
        <v>B06.0</v>
      </c>
      <c r="E63" s="1" t="s">
        <v>203</v>
      </c>
    </row>
    <row r="64">
      <c r="A64" s="1" t="s">
        <v>5</v>
      </c>
      <c r="B64" s="1" t="s">
        <v>12</v>
      </c>
      <c r="C64" s="1" t="s">
        <v>13</v>
      </c>
      <c r="D64" s="2" t="str">
        <f>"B26.1"</f>
        <v>B26.1</v>
      </c>
      <c r="E64" s="1" t="s">
        <v>205</v>
      </c>
    </row>
    <row r="65">
      <c r="A65" s="1" t="s">
        <v>5</v>
      </c>
      <c r="B65" s="1" t="s">
        <v>12</v>
      </c>
      <c r="C65" s="1" t="s">
        <v>13</v>
      </c>
      <c r="D65" s="2" t="str">
        <f>"B26.2"</f>
        <v>B26.2</v>
      </c>
      <c r="E65" s="1" t="s">
        <v>209</v>
      </c>
    </row>
    <row r="66">
      <c r="A66" s="1" t="s">
        <v>5</v>
      </c>
      <c r="B66" s="1" t="s">
        <v>12</v>
      </c>
      <c r="C66" s="1" t="s">
        <v>13</v>
      </c>
      <c r="D66" s="2" t="str">
        <f>"B37.5"</f>
        <v>B37.5</v>
      </c>
      <c r="E66" s="1" t="s">
        <v>212</v>
      </c>
    </row>
    <row r="67">
      <c r="A67" s="1" t="s">
        <v>5</v>
      </c>
      <c r="B67" s="1" t="s">
        <v>12</v>
      </c>
      <c r="C67" s="1" t="s">
        <v>13</v>
      </c>
      <c r="D67" s="2" t="str">
        <f>"B38.4"</f>
        <v>B38.4</v>
      </c>
      <c r="E67" s="1" t="s">
        <v>215</v>
      </c>
    </row>
    <row r="68">
      <c r="A68" s="1" t="s">
        <v>5</v>
      </c>
      <c r="B68" s="1" t="s">
        <v>12</v>
      </c>
      <c r="C68" s="1" t="s">
        <v>13</v>
      </c>
      <c r="D68" s="2" t="str">
        <f>"B43.1"</f>
        <v>B43.1</v>
      </c>
      <c r="E68" s="1" t="s">
        <v>220</v>
      </c>
    </row>
    <row r="69">
      <c r="A69" s="1" t="s">
        <v>5</v>
      </c>
      <c r="B69" s="1" t="s">
        <v>12</v>
      </c>
      <c r="C69" s="1" t="s">
        <v>13</v>
      </c>
      <c r="D69" s="2" t="str">
        <f>"B45.1"</f>
        <v>B45.1</v>
      </c>
      <c r="E69" s="1" t="s">
        <v>223</v>
      </c>
    </row>
    <row r="70">
      <c r="A70" s="1" t="s">
        <v>5</v>
      </c>
      <c r="B70" s="1" t="s">
        <v>12</v>
      </c>
      <c r="C70" s="1" t="s">
        <v>13</v>
      </c>
      <c r="D70" s="2" t="str">
        <f>"B46.1"</f>
        <v>B46.1</v>
      </c>
      <c r="E70" s="1" t="s">
        <v>226</v>
      </c>
    </row>
    <row r="71">
      <c r="A71" s="1" t="s">
        <v>5</v>
      </c>
      <c r="B71" s="1" t="s">
        <v>12</v>
      </c>
      <c r="C71" s="1" t="s">
        <v>13</v>
      </c>
      <c r="D71" s="2" t="str">
        <f>"B57.4"</f>
        <v>B57.4</v>
      </c>
      <c r="E71" s="1" t="s">
        <v>228</v>
      </c>
    </row>
    <row r="72">
      <c r="A72" s="1" t="s">
        <v>5</v>
      </c>
      <c r="B72" s="1" t="s">
        <v>12</v>
      </c>
      <c r="C72" s="1" t="s">
        <v>13</v>
      </c>
      <c r="D72" s="2" t="str">
        <f>"B58.2"</f>
        <v>B58.2</v>
      </c>
      <c r="E72" s="1" t="s">
        <v>233</v>
      </c>
    </row>
    <row r="73">
      <c r="A73" s="1" t="s">
        <v>5</v>
      </c>
      <c r="B73" s="1" t="s">
        <v>12</v>
      </c>
      <c r="C73" s="1" t="s">
        <v>13</v>
      </c>
      <c r="D73" s="2" t="str">
        <f>"B69.0"</f>
        <v>B69.0</v>
      </c>
      <c r="E73" s="1" t="s">
        <v>236</v>
      </c>
    </row>
    <row r="74">
      <c r="A74" s="1" t="s">
        <v>5</v>
      </c>
      <c r="B74" s="1" t="s">
        <v>12</v>
      </c>
      <c r="C74" s="1" t="s">
        <v>13</v>
      </c>
      <c r="D74" s="2" t="str">
        <f>"B83.10"</f>
        <v>B83.10</v>
      </c>
      <c r="E74" s="1" t="s">
        <v>240</v>
      </c>
    </row>
    <row r="75">
      <c r="A75" s="1" t="s">
        <v>5</v>
      </c>
      <c r="B75" s="1" t="s">
        <v>12</v>
      </c>
      <c r="C75" s="1" t="s">
        <v>13</v>
      </c>
      <c r="D75" s="2" t="str">
        <f>"G00.0"</f>
        <v>G00.0</v>
      </c>
      <c r="E75" s="1" t="s">
        <v>244</v>
      </c>
    </row>
    <row r="76">
      <c r="A76" s="1" t="s">
        <v>5</v>
      </c>
      <c r="B76" s="1" t="s">
        <v>12</v>
      </c>
      <c r="C76" s="1" t="s">
        <v>13</v>
      </c>
      <c r="D76" s="2" t="str">
        <f>"G00.1"</f>
        <v>G00.1</v>
      </c>
      <c r="E76" s="1" t="s">
        <v>246</v>
      </c>
    </row>
    <row r="77">
      <c r="A77" s="1" t="s">
        <v>5</v>
      </c>
      <c r="B77" s="1" t="s">
        <v>12</v>
      </c>
      <c r="C77" s="1" t="s">
        <v>13</v>
      </c>
      <c r="D77" s="2" t="str">
        <f>"G00.2"</f>
        <v>G00.2</v>
      </c>
      <c r="E77" s="1" t="s">
        <v>252</v>
      </c>
    </row>
    <row r="78">
      <c r="A78" s="1" t="s">
        <v>5</v>
      </c>
      <c r="B78" s="1" t="s">
        <v>12</v>
      </c>
      <c r="C78" s="1" t="s">
        <v>13</v>
      </c>
      <c r="D78" s="2" t="str">
        <f>"G00.3"</f>
        <v>G00.3</v>
      </c>
      <c r="E78" s="1" t="s">
        <v>257</v>
      </c>
    </row>
    <row r="79">
      <c r="A79" s="1" t="s">
        <v>5</v>
      </c>
      <c r="B79" s="1" t="s">
        <v>12</v>
      </c>
      <c r="C79" s="1" t="s">
        <v>13</v>
      </c>
      <c r="D79" s="2" t="str">
        <f>"G00.8"</f>
        <v>G00.8</v>
      </c>
      <c r="E79" s="1" t="s">
        <v>260</v>
      </c>
    </row>
    <row r="80">
      <c r="A80" s="1" t="s">
        <v>5</v>
      </c>
      <c r="B80" s="1" t="s">
        <v>12</v>
      </c>
      <c r="C80" s="1" t="s">
        <v>13</v>
      </c>
      <c r="D80" s="2" t="str">
        <f>"G00.9"</f>
        <v>G00.9</v>
      </c>
      <c r="E80" s="1" t="s">
        <v>262</v>
      </c>
    </row>
    <row r="81">
      <c r="A81" s="1" t="s">
        <v>5</v>
      </c>
      <c r="B81" s="1" t="s">
        <v>12</v>
      </c>
      <c r="C81" s="1" t="s">
        <v>13</v>
      </c>
      <c r="D81" s="2" t="str">
        <f>"G03.0"</f>
        <v>G03.0</v>
      </c>
      <c r="E81" s="1" t="s">
        <v>264</v>
      </c>
    </row>
    <row r="82">
      <c r="A82" s="1" t="s">
        <v>5</v>
      </c>
      <c r="B82" s="1" t="s">
        <v>12</v>
      </c>
      <c r="C82" s="1" t="s">
        <v>13</v>
      </c>
      <c r="D82" s="2" t="str">
        <f>"G03.1"</f>
        <v>G03.1</v>
      </c>
      <c r="E82" s="1" t="s">
        <v>265</v>
      </c>
    </row>
    <row r="83">
      <c r="A83" s="1" t="s">
        <v>5</v>
      </c>
      <c r="B83" s="1" t="s">
        <v>12</v>
      </c>
      <c r="C83" s="1" t="s">
        <v>13</v>
      </c>
      <c r="D83" s="2" t="str">
        <f>"G03.2"</f>
        <v>G03.2</v>
      </c>
      <c r="E83" s="1" t="s">
        <v>267</v>
      </c>
    </row>
    <row r="84">
      <c r="A84" s="1" t="s">
        <v>5</v>
      </c>
      <c r="B84" s="1" t="s">
        <v>12</v>
      </c>
      <c r="C84" s="1" t="s">
        <v>13</v>
      </c>
      <c r="D84" s="2" t="str">
        <f>"G03.8"</f>
        <v>G03.8</v>
      </c>
      <c r="E84" s="1" t="s">
        <v>269</v>
      </c>
    </row>
    <row r="85">
      <c r="A85" s="1" t="s">
        <v>5</v>
      </c>
      <c r="B85" s="1" t="s">
        <v>12</v>
      </c>
      <c r="C85" s="1" t="s">
        <v>13</v>
      </c>
      <c r="D85" s="2" t="str">
        <f>"G03.9"</f>
        <v>G03.9</v>
      </c>
      <c r="E85" s="1" t="s">
        <v>271</v>
      </c>
    </row>
    <row r="86">
      <c r="A86" s="1" t="s">
        <v>5</v>
      </c>
      <c r="B86" s="1" t="s">
        <v>12</v>
      </c>
      <c r="C86" s="1" t="s">
        <v>13</v>
      </c>
      <c r="D86" s="2" t="str">
        <f>"G04.0"</f>
        <v>G04.0</v>
      </c>
      <c r="E86" s="1" t="s">
        <v>273</v>
      </c>
    </row>
    <row r="87">
      <c r="A87" s="1" t="s">
        <v>5</v>
      </c>
      <c r="B87" s="1" t="s">
        <v>12</v>
      </c>
      <c r="C87" s="1" t="s">
        <v>13</v>
      </c>
      <c r="D87" s="2" t="str">
        <f>"G04.1"</f>
        <v>G04.1</v>
      </c>
      <c r="E87" s="1" t="s">
        <v>275</v>
      </c>
    </row>
    <row r="88">
      <c r="A88" s="1" t="s">
        <v>5</v>
      </c>
      <c r="B88" s="1" t="s">
        <v>12</v>
      </c>
      <c r="C88" s="1" t="s">
        <v>13</v>
      </c>
      <c r="D88" s="2" t="str">
        <f>"G04.2"</f>
        <v>G04.2</v>
      </c>
      <c r="E88" s="1" t="s">
        <v>277</v>
      </c>
    </row>
    <row r="89">
      <c r="A89" s="1" t="s">
        <v>5</v>
      </c>
      <c r="B89" s="1" t="s">
        <v>12</v>
      </c>
      <c r="C89" s="1" t="s">
        <v>13</v>
      </c>
      <c r="D89" s="2" t="str">
        <f>"G04.3"</f>
        <v>G04.3</v>
      </c>
      <c r="E89" s="1" t="s">
        <v>279</v>
      </c>
    </row>
    <row r="90">
      <c r="A90" s="1" t="s">
        <v>5</v>
      </c>
      <c r="B90" s="1" t="s">
        <v>12</v>
      </c>
      <c r="C90" s="1" t="s">
        <v>13</v>
      </c>
      <c r="D90" s="2" t="str">
        <f>"G04.8"</f>
        <v>G04.8</v>
      </c>
      <c r="E90" s="1" t="s">
        <v>280</v>
      </c>
    </row>
    <row r="91">
      <c r="A91" s="1" t="s">
        <v>5</v>
      </c>
      <c r="B91" s="1" t="s">
        <v>12</v>
      </c>
      <c r="C91" s="1" t="s">
        <v>13</v>
      </c>
      <c r="D91" s="2" t="str">
        <f>"G04.81"</f>
        <v>G04.81</v>
      </c>
      <c r="E91" s="1" t="s">
        <v>282</v>
      </c>
    </row>
    <row r="92">
      <c r="A92" s="1" t="s">
        <v>5</v>
      </c>
      <c r="B92" s="1" t="s">
        <v>12</v>
      </c>
      <c r="C92" s="1" t="s">
        <v>13</v>
      </c>
      <c r="D92" s="2" t="str">
        <f>"G04.9"</f>
        <v>G04.9</v>
      </c>
      <c r="E92" s="1" t="s">
        <v>284</v>
      </c>
    </row>
    <row r="93">
      <c r="A93" s="1" t="s">
        <v>5</v>
      </c>
      <c r="B93" s="1" t="s">
        <v>12</v>
      </c>
      <c r="C93" s="1" t="s">
        <v>13</v>
      </c>
      <c r="D93" s="2" t="str">
        <f>"G06.0"</f>
        <v>G06.0</v>
      </c>
      <c r="E93" s="1" t="s">
        <v>285</v>
      </c>
    </row>
    <row r="94">
      <c r="A94" s="1" t="s">
        <v>5</v>
      </c>
      <c r="B94" s="1" t="s">
        <v>12</v>
      </c>
      <c r="C94" s="1" t="s">
        <v>13</v>
      </c>
      <c r="D94" s="2" t="str">
        <f>"G06.1"</f>
        <v>G06.1</v>
      </c>
      <c r="E94" s="1" t="s">
        <v>286</v>
      </c>
    </row>
    <row r="95">
      <c r="A95" s="1" t="s">
        <v>5</v>
      </c>
      <c r="B95" s="1" t="s">
        <v>12</v>
      </c>
      <c r="C95" s="1" t="s">
        <v>13</v>
      </c>
      <c r="D95" s="2" t="str">
        <f>"G06.2"</f>
        <v>G06.2</v>
      </c>
      <c r="E95" s="1" t="s">
        <v>288</v>
      </c>
    </row>
    <row r="96">
      <c r="A96" s="1" t="s">
        <v>5</v>
      </c>
      <c r="B96" s="1" t="s">
        <v>12</v>
      </c>
      <c r="C96" s="1" t="s">
        <v>13</v>
      </c>
      <c r="D96" s="2" t="str">
        <f>"G08"</f>
        <v>G08</v>
      </c>
      <c r="E96" s="1" t="s">
        <v>289</v>
      </c>
    </row>
    <row r="97">
      <c r="A97" s="1" t="s">
        <v>5</v>
      </c>
      <c r="B97" s="1" t="s">
        <v>290</v>
      </c>
      <c r="C97" s="1" t="s">
        <v>291</v>
      </c>
      <c r="D97" s="2" t="str">
        <f>"C70.0"</f>
        <v>C70.0</v>
      </c>
      <c r="E97" s="1" t="s">
        <v>292</v>
      </c>
    </row>
    <row r="98">
      <c r="A98" s="1" t="s">
        <v>5</v>
      </c>
      <c r="B98" s="1" t="s">
        <v>290</v>
      </c>
      <c r="C98" s="1" t="s">
        <v>291</v>
      </c>
      <c r="D98" s="2" t="str">
        <f>"C70.1"</f>
        <v>C70.1</v>
      </c>
      <c r="E98" s="1" t="s">
        <v>293</v>
      </c>
    </row>
    <row r="99">
      <c r="A99" s="1" t="s">
        <v>5</v>
      </c>
      <c r="B99" s="1" t="s">
        <v>290</v>
      </c>
      <c r="C99" s="1" t="s">
        <v>291</v>
      </c>
      <c r="D99" s="2" t="str">
        <f>"C70.9"</f>
        <v>C70.9</v>
      </c>
      <c r="E99" s="1" t="s">
        <v>295</v>
      </c>
    </row>
    <row r="100">
      <c r="A100" s="1" t="s">
        <v>5</v>
      </c>
      <c r="B100" s="1" t="s">
        <v>290</v>
      </c>
      <c r="C100" s="1" t="s">
        <v>291</v>
      </c>
      <c r="D100" s="2" t="str">
        <f>"C71.0"</f>
        <v>C71.0</v>
      </c>
      <c r="E100" s="1" t="s">
        <v>297</v>
      </c>
    </row>
    <row r="101">
      <c r="A101" s="1" t="s">
        <v>5</v>
      </c>
      <c r="B101" s="1" t="s">
        <v>290</v>
      </c>
      <c r="C101" s="1" t="s">
        <v>291</v>
      </c>
      <c r="D101" s="2" t="str">
        <f>"C71.1"</f>
        <v>C71.1</v>
      </c>
      <c r="E101" s="1" t="s">
        <v>300</v>
      </c>
    </row>
    <row r="102">
      <c r="A102" s="1" t="s">
        <v>5</v>
      </c>
      <c r="B102" s="1" t="s">
        <v>290</v>
      </c>
      <c r="C102" s="1" t="s">
        <v>291</v>
      </c>
      <c r="D102" s="2" t="str">
        <f>"C71.2"</f>
        <v>C71.2</v>
      </c>
      <c r="E102" s="1" t="s">
        <v>301</v>
      </c>
    </row>
    <row r="103">
      <c r="A103" s="1" t="s">
        <v>5</v>
      </c>
      <c r="B103" s="1" t="s">
        <v>290</v>
      </c>
      <c r="C103" s="1" t="s">
        <v>291</v>
      </c>
      <c r="D103" s="2" t="str">
        <f>"C71.3"</f>
        <v>C71.3</v>
      </c>
      <c r="E103" s="1" t="s">
        <v>303</v>
      </c>
    </row>
    <row r="104">
      <c r="A104" s="1" t="s">
        <v>5</v>
      </c>
      <c r="B104" s="1" t="s">
        <v>290</v>
      </c>
      <c r="C104" s="1" t="s">
        <v>291</v>
      </c>
      <c r="D104" s="2" t="str">
        <f>"C71.4"</f>
        <v>C71.4</v>
      </c>
      <c r="E104" s="1" t="s">
        <v>304</v>
      </c>
    </row>
    <row r="105">
      <c r="A105" s="1" t="s">
        <v>5</v>
      </c>
      <c r="B105" s="1" t="s">
        <v>290</v>
      </c>
      <c r="C105" s="1" t="s">
        <v>291</v>
      </c>
      <c r="D105" s="2" t="str">
        <f>"C71.5"</f>
        <v>C71.5</v>
      </c>
      <c r="E105" s="1" t="s">
        <v>306</v>
      </c>
    </row>
    <row r="106">
      <c r="A106" s="1" t="s">
        <v>5</v>
      </c>
      <c r="B106" s="1" t="s">
        <v>290</v>
      </c>
      <c r="C106" s="1" t="s">
        <v>291</v>
      </c>
      <c r="D106" s="2" t="str">
        <f>"C71.6"</f>
        <v>C71.6</v>
      </c>
      <c r="E106" s="1" t="s">
        <v>308</v>
      </c>
    </row>
    <row r="107">
      <c r="A107" s="1" t="s">
        <v>5</v>
      </c>
      <c r="B107" s="1" t="s">
        <v>290</v>
      </c>
      <c r="C107" s="1" t="s">
        <v>291</v>
      </c>
      <c r="D107" s="2" t="str">
        <f>"C71.7"</f>
        <v>C71.7</v>
      </c>
      <c r="E107" s="1" t="s">
        <v>309</v>
      </c>
    </row>
    <row r="108">
      <c r="A108" s="1" t="s">
        <v>5</v>
      </c>
      <c r="B108" s="1" t="s">
        <v>290</v>
      </c>
      <c r="C108" s="1" t="s">
        <v>291</v>
      </c>
      <c r="D108" s="2" t="str">
        <f>"C71.8"</f>
        <v>C71.8</v>
      </c>
      <c r="E108" s="1" t="s">
        <v>311</v>
      </c>
    </row>
    <row r="109">
      <c r="A109" s="1" t="s">
        <v>5</v>
      </c>
      <c r="B109" s="1" t="s">
        <v>290</v>
      </c>
      <c r="C109" s="1" t="s">
        <v>291</v>
      </c>
      <c r="D109" s="2" t="str">
        <f>"C71.9"</f>
        <v>C71.9</v>
      </c>
      <c r="E109" s="1" t="s">
        <v>313</v>
      </c>
    </row>
    <row r="110">
      <c r="A110" s="1" t="s">
        <v>5</v>
      </c>
      <c r="B110" s="1" t="s">
        <v>290</v>
      </c>
      <c r="C110" s="1" t="s">
        <v>291</v>
      </c>
      <c r="D110" s="2" t="str">
        <f>"C72.0"</f>
        <v>C72.0</v>
      </c>
      <c r="E110" s="1" t="s">
        <v>315</v>
      </c>
    </row>
    <row r="111">
      <c r="A111" s="1" t="s">
        <v>5</v>
      </c>
      <c r="B111" s="1" t="s">
        <v>290</v>
      </c>
      <c r="C111" s="1" t="s">
        <v>291</v>
      </c>
      <c r="D111" s="2" t="str">
        <f>"C72.1"</f>
        <v>C72.1</v>
      </c>
      <c r="E111" s="1" t="s">
        <v>317</v>
      </c>
    </row>
    <row r="112">
      <c r="A112" s="1" t="s">
        <v>5</v>
      </c>
      <c r="B112" s="1" t="s">
        <v>290</v>
      </c>
      <c r="C112" s="1" t="s">
        <v>291</v>
      </c>
      <c r="D112" s="2" t="str">
        <f>"C72.2"</f>
        <v>C72.2</v>
      </c>
      <c r="E112" s="1" t="s">
        <v>318</v>
      </c>
    </row>
    <row r="113">
      <c r="A113" s="1" t="s">
        <v>5</v>
      </c>
      <c r="B113" s="1" t="s">
        <v>290</v>
      </c>
      <c r="C113" s="1" t="s">
        <v>291</v>
      </c>
      <c r="D113" s="2" t="str">
        <f>"C72.3"</f>
        <v>C72.3</v>
      </c>
      <c r="E113" s="1" t="s">
        <v>320</v>
      </c>
    </row>
    <row r="114">
      <c r="A114" s="1" t="s">
        <v>5</v>
      </c>
      <c r="B114" s="1" t="s">
        <v>290</v>
      </c>
      <c r="C114" s="1" t="s">
        <v>291</v>
      </c>
      <c r="D114" s="2" t="str">
        <f>"C72.4"</f>
        <v>C72.4</v>
      </c>
      <c r="E114" s="1" t="s">
        <v>322</v>
      </c>
    </row>
    <row r="115">
      <c r="A115" s="1" t="s">
        <v>5</v>
      </c>
      <c r="B115" s="1" t="s">
        <v>290</v>
      </c>
      <c r="C115" s="1" t="s">
        <v>291</v>
      </c>
      <c r="D115" s="2" t="str">
        <f>"C72.5"</f>
        <v>C72.5</v>
      </c>
      <c r="E115" s="1" t="s">
        <v>324</v>
      </c>
    </row>
    <row r="116">
      <c r="A116" s="1" t="s">
        <v>5</v>
      </c>
      <c r="B116" s="1" t="s">
        <v>290</v>
      </c>
      <c r="C116" s="1" t="s">
        <v>291</v>
      </c>
      <c r="D116" s="2" t="str">
        <f>"C72.8"</f>
        <v>C72.8</v>
      </c>
      <c r="E116" s="1" t="s">
        <v>326</v>
      </c>
    </row>
    <row r="117">
      <c r="A117" s="1" t="s">
        <v>5</v>
      </c>
      <c r="B117" s="1" t="s">
        <v>290</v>
      </c>
      <c r="C117" s="1" t="s">
        <v>291</v>
      </c>
      <c r="D117" s="2" t="str">
        <f>"C72.9"</f>
        <v>C72.9</v>
      </c>
      <c r="E117" s="1" t="s">
        <v>328</v>
      </c>
    </row>
    <row r="118">
      <c r="A118" s="1" t="s">
        <v>5</v>
      </c>
      <c r="B118" s="1" t="s">
        <v>290</v>
      </c>
      <c r="C118" s="1" t="s">
        <v>291</v>
      </c>
      <c r="D118" s="2" t="str">
        <f>"C75.3"</f>
        <v>C75.3</v>
      </c>
      <c r="E118" s="1" t="s">
        <v>330</v>
      </c>
    </row>
    <row r="119">
      <c r="A119" s="1" t="s">
        <v>5</v>
      </c>
      <c r="B119" s="1" t="s">
        <v>290</v>
      </c>
      <c r="C119" s="1" t="s">
        <v>291</v>
      </c>
      <c r="D119" s="2" t="str">
        <f>"C75.4"</f>
        <v>C75.4</v>
      </c>
      <c r="E119" s="1" t="s">
        <v>332</v>
      </c>
    </row>
    <row r="120">
      <c r="A120" s="1" t="s">
        <v>5</v>
      </c>
      <c r="B120" s="1" t="s">
        <v>290</v>
      </c>
      <c r="C120" s="1" t="s">
        <v>291</v>
      </c>
      <c r="D120" s="2" t="str">
        <f>"C75.5"</f>
        <v>C75.5</v>
      </c>
      <c r="E120" s="1" t="s">
        <v>337</v>
      </c>
    </row>
    <row r="121">
      <c r="A121" s="1" t="s">
        <v>5</v>
      </c>
      <c r="B121" s="1" t="s">
        <v>290</v>
      </c>
      <c r="C121" s="1" t="s">
        <v>291</v>
      </c>
      <c r="D121" s="2" t="str">
        <f>"C79.3"</f>
        <v>C79.3</v>
      </c>
      <c r="E121" s="1" t="s">
        <v>339</v>
      </c>
    </row>
    <row r="122">
      <c r="A122" s="1" t="s">
        <v>5</v>
      </c>
      <c r="B122" s="1" t="s">
        <v>290</v>
      </c>
      <c r="C122" s="1" t="s">
        <v>291</v>
      </c>
      <c r="D122" s="2" t="str">
        <f>"C79.4"</f>
        <v>C79.4</v>
      </c>
      <c r="E122" s="1" t="s">
        <v>340</v>
      </c>
    </row>
    <row r="123">
      <c r="A123" s="1" t="s">
        <v>5</v>
      </c>
      <c r="B123" s="1" t="s">
        <v>290</v>
      </c>
      <c r="C123" s="1" t="s">
        <v>291</v>
      </c>
      <c r="D123" s="2" t="str">
        <f>"D18.01"</f>
        <v>D18.01</v>
      </c>
      <c r="E123" s="1" t="s">
        <v>342</v>
      </c>
    </row>
    <row r="124">
      <c r="A124" s="1" t="s">
        <v>5</v>
      </c>
      <c r="B124" s="1" t="s">
        <v>290</v>
      </c>
      <c r="C124" s="1" t="s">
        <v>291</v>
      </c>
      <c r="D124" s="2" t="str">
        <f>"D32.0"</f>
        <v>D32.0</v>
      </c>
      <c r="E124" s="1" t="s">
        <v>344</v>
      </c>
    </row>
    <row r="125">
      <c r="A125" s="1" t="s">
        <v>5</v>
      </c>
      <c r="B125" s="1" t="s">
        <v>290</v>
      </c>
      <c r="C125" s="1" t="s">
        <v>291</v>
      </c>
      <c r="D125" s="2" t="str">
        <f>"D32.1"</f>
        <v>D32.1</v>
      </c>
      <c r="E125" s="1" t="s">
        <v>346</v>
      </c>
    </row>
    <row r="126">
      <c r="A126" s="1" t="s">
        <v>5</v>
      </c>
      <c r="B126" s="1" t="s">
        <v>290</v>
      </c>
      <c r="C126" s="1" t="s">
        <v>291</v>
      </c>
      <c r="D126" s="2" t="str">
        <f>"D32.9"</f>
        <v>D32.9</v>
      </c>
      <c r="E126" s="1" t="s">
        <v>348</v>
      </c>
    </row>
    <row r="127">
      <c r="A127" s="1" t="s">
        <v>5</v>
      </c>
      <c r="B127" s="1" t="s">
        <v>290</v>
      </c>
      <c r="C127" s="1" t="s">
        <v>291</v>
      </c>
      <c r="D127" s="2" t="str">
        <f>"D33.0"</f>
        <v>D33.0</v>
      </c>
      <c r="E127" s="1" t="s">
        <v>350</v>
      </c>
    </row>
    <row r="128">
      <c r="A128" s="1" t="s">
        <v>5</v>
      </c>
      <c r="B128" s="1" t="s">
        <v>290</v>
      </c>
      <c r="C128" s="1" t="s">
        <v>291</v>
      </c>
      <c r="D128" s="2" t="str">
        <f>"D33.1"</f>
        <v>D33.1</v>
      </c>
      <c r="E128" s="1" t="s">
        <v>353</v>
      </c>
    </row>
    <row r="129">
      <c r="A129" s="1" t="s">
        <v>5</v>
      </c>
      <c r="B129" s="1" t="s">
        <v>290</v>
      </c>
      <c r="C129" s="1" t="s">
        <v>291</v>
      </c>
      <c r="D129" s="2" t="str">
        <f>"D33.2"</f>
        <v>D33.2</v>
      </c>
      <c r="E129" s="1" t="s">
        <v>360</v>
      </c>
    </row>
    <row r="130">
      <c r="A130" s="1" t="s">
        <v>5</v>
      </c>
      <c r="B130" s="1" t="s">
        <v>290</v>
      </c>
      <c r="C130" s="1" t="s">
        <v>291</v>
      </c>
      <c r="D130" s="2" t="str">
        <f>"D33.3"</f>
        <v>D33.3</v>
      </c>
      <c r="E130" s="1" t="s">
        <v>363</v>
      </c>
    </row>
    <row r="131">
      <c r="A131" s="1" t="s">
        <v>5</v>
      </c>
      <c r="B131" s="1" t="s">
        <v>290</v>
      </c>
      <c r="C131" s="1" t="s">
        <v>291</v>
      </c>
      <c r="D131" s="2" t="str">
        <f>"D33.4"</f>
        <v>D33.4</v>
      </c>
      <c r="E131" s="1" t="s">
        <v>370</v>
      </c>
    </row>
    <row r="132">
      <c r="A132" s="1" t="s">
        <v>5</v>
      </c>
      <c r="B132" s="1" t="s">
        <v>290</v>
      </c>
      <c r="C132" s="1" t="s">
        <v>291</v>
      </c>
      <c r="D132" s="2" t="str">
        <f>"D33.7"</f>
        <v>D33.7</v>
      </c>
      <c r="E132" s="1" t="s">
        <v>372</v>
      </c>
    </row>
    <row r="133">
      <c r="A133" s="1" t="s">
        <v>5</v>
      </c>
      <c r="B133" s="1" t="s">
        <v>290</v>
      </c>
      <c r="C133" s="1" t="s">
        <v>291</v>
      </c>
      <c r="D133" s="2" t="str">
        <f>"D33.9"</f>
        <v>D33.9</v>
      </c>
      <c r="E133" s="1" t="s">
        <v>374</v>
      </c>
    </row>
    <row r="134">
      <c r="A134" s="1" t="s">
        <v>5</v>
      </c>
      <c r="B134" s="1" t="s">
        <v>290</v>
      </c>
      <c r="C134" s="1" t="s">
        <v>291</v>
      </c>
      <c r="D134" s="2" t="str">
        <f>"D35.4"</f>
        <v>D35.4</v>
      </c>
      <c r="E134" s="1" t="s">
        <v>376</v>
      </c>
    </row>
    <row r="135">
      <c r="A135" s="1" t="s">
        <v>5</v>
      </c>
      <c r="B135" s="1" t="s">
        <v>290</v>
      </c>
      <c r="C135" s="1" t="s">
        <v>291</v>
      </c>
      <c r="D135" s="2" t="str">
        <f>"D35.5"</f>
        <v>D35.5</v>
      </c>
      <c r="E135" s="1" t="s">
        <v>378</v>
      </c>
    </row>
    <row r="136">
      <c r="A136" s="1" t="s">
        <v>5</v>
      </c>
      <c r="B136" s="1" t="s">
        <v>290</v>
      </c>
      <c r="C136" s="1" t="s">
        <v>291</v>
      </c>
      <c r="D136" s="2" t="str">
        <f>"D35.6"</f>
        <v>D35.6</v>
      </c>
      <c r="E136" s="1" t="s">
        <v>380</v>
      </c>
    </row>
    <row r="137">
      <c r="A137" s="1" t="s">
        <v>5</v>
      </c>
      <c r="B137" s="1" t="s">
        <v>290</v>
      </c>
      <c r="C137" s="1" t="s">
        <v>291</v>
      </c>
      <c r="D137" s="2" t="str">
        <f>"D42.0"</f>
        <v>D42.0</v>
      </c>
      <c r="E137" s="1" t="s">
        <v>382</v>
      </c>
    </row>
    <row r="138">
      <c r="A138" s="1" t="s">
        <v>5</v>
      </c>
      <c r="B138" s="1" t="s">
        <v>290</v>
      </c>
      <c r="C138" s="1" t="s">
        <v>291</v>
      </c>
      <c r="D138" s="2" t="str">
        <f>"D42.1"</f>
        <v>D42.1</v>
      </c>
      <c r="E138" s="1" t="s">
        <v>383</v>
      </c>
    </row>
    <row r="139">
      <c r="A139" s="1" t="s">
        <v>5</v>
      </c>
      <c r="B139" s="1" t="s">
        <v>290</v>
      </c>
      <c r="C139" s="1" t="s">
        <v>291</v>
      </c>
      <c r="D139" s="2" t="str">
        <f>"D42.9"</f>
        <v>D42.9</v>
      </c>
      <c r="E139" s="1" t="s">
        <v>384</v>
      </c>
    </row>
    <row r="140">
      <c r="A140" s="1" t="s">
        <v>5</v>
      </c>
      <c r="B140" s="1" t="s">
        <v>290</v>
      </c>
      <c r="C140" s="1" t="s">
        <v>291</v>
      </c>
      <c r="D140" s="2" t="str">
        <f>"D43.0"</f>
        <v>D43.0</v>
      </c>
      <c r="E140" s="1" t="s">
        <v>388</v>
      </c>
    </row>
    <row r="141">
      <c r="A141" s="1" t="s">
        <v>5</v>
      </c>
      <c r="B141" s="1" t="s">
        <v>290</v>
      </c>
      <c r="C141" s="1" t="s">
        <v>291</v>
      </c>
      <c r="D141" s="2" t="str">
        <f>"D43.1"</f>
        <v>D43.1</v>
      </c>
      <c r="E141" s="1" t="s">
        <v>390</v>
      </c>
    </row>
    <row r="142">
      <c r="A142" s="1" t="s">
        <v>5</v>
      </c>
      <c r="B142" s="1" t="s">
        <v>290</v>
      </c>
      <c r="C142" s="1" t="s">
        <v>291</v>
      </c>
      <c r="D142" s="2" t="str">
        <f>"D43.2"</f>
        <v>D43.2</v>
      </c>
      <c r="E142" s="1" t="s">
        <v>393</v>
      </c>
    </row>
    <row r="143">
      <c r="A143" s="1" t="s">
        <v>5</v>
      </c>
      <c r="B143" s="1" t="s">
        <v>290</v>
      </c>
      <c r="C143" s="1" t="s">
        <v>291</v>
      </c>
      <c r="D143" s="2" t="str">
        <f>"D43.3"</f>
        <v>D43.3</v>
      </c>
      <c r="E143" s="1" t="s">
        <v>395</v>
      </c>
    </row>
    <row r="144">
      <c r="A144" s="1" t="s">
        <v>5</v>
      </c>
      <c r="B144" s="1" t="s">
        <v>290</v>
      </c>
      <c r="C144" s="1" t="s">
        <v>291</v>
      </c>
      <c r="D144" s="2" t="str">
        <f>"D43.4"</f>
        <v>D43.4</v>
      </c>
      <c r="E144" s="1" t="s">
        <v>397</v>
      </c>
    </row>
    <row r="145">
      <c r="A145" s="1" t="s">
        <v>5</v>
      </c>
      <c r="B145" s="1" t="s">
        <v>290</v>
      </c>
      <c r="C145" s="1" t="s">
        <v>291</v>
      </c>
      <c r="D145" s="2" t="str">
        <f>"D43.7"</f>
        <v>D43.7</v>
      </c>
      <c r="E145" s="1" t="s">
        <v>398</v>
      </c>
    </row>
    <row r="146">
      <c r="A146" s="1" t="s">
        <v>5</v>
      </c>
      <c r="B146" s="1" t="s">
        <v>290</v>
      </c>
      <c r="C146" s="1" t="s">
        <v>291</v>
      </c>
      <c r="D146" s="2" t="str">
        <f>"D43.9"</f>
        <v>D43.9</v>
      </c>
      <c r="E146" s="1" t="s">
        <v>400</v>
      </c>
    </row>
    <row r="147">
      <c r="A147" s="1" t="s">
        <v>5</v>
      </c>
      <c r="B147" s="1" t="s">
        <v>290</v>
      </c>
      <c r="C147" s="1" t="s">
        <v>291</v>
      </c>
      <c r="D147" s="2" t="str">
        <f>"D44.5"</f>
        <v>D44.5</v>
      </c>
      <c r="E147" s="1" t="s">
        <v>403</v>
      </c>
    </row>
    <row r="148">
      <c r="A148" s="1" t="s">
        <v>5</v>
      </c>
      <c r="B148" s="1" t="s">
        <v>290</v>
      </c>
      <c r="C148" s="1" t="s">
        <v>291</v>
      </c>
      <c r="D148" s="2" t="str">
        <f>"D44.6"</f>
        <v>D44.6</v>
      </c>
      <c r="E148" s="1" t="s">
        <v>405</v>
      </c>
    </row>
    <row r="149">
      <c r="A149" s="1" t="s">
        <v>5</v>
      </c>
      <c r="B149" s="1" t="s">
        <v>290</v>
      </c>
      <c r="C149" s="1" t="s">
        <v>291</v>
      </c>
      <c r="D149" s="2" t="str">
        <f>"D44.7"</f>
        <v>D44.7</v>
      </c>
      <c r="E149" s="1" t="s">
        <v>408</v>
      </c>
    </row>
    <row r="150">
      <c r="A150" s="1" t="s">
        <v>5</v>
      </c>
      <c r="B150" s="1" t="s">
        <v>410</v>
      </c>
      <c r="C150" s="1" t="s">
        <v>411</v>
      </c>
      <c r="D150" s="2" t="str">
        <f>"G10"</f>
        <v>G10</v>
      </c>
      <c r="E150" s="1" t="s">
        <v>413</v>
      </c>
    </row>
    <row r="151">
      <c r="A151" s="1" t="s">
        <v>5</v>
      </c>
      <c r="B151" s="1" t="s">
        <v>410</v>
      </c>
      <c r="C151" s="1" t="s">
        <v>411</v>
      </c>
      <c r="D151" s="2" t="str">
        <f>"G11.0"</f>
        <v>G11.0</v>
      </c>
      <c r="E151" s="1" t="s">
        <v>415</v>
      </c>
    </row>
    <row r="152">
      <c r="A152" s="1" t="s">
        <v>5</v>
      </c>
      <c r="B152" s="1" t="s">
        <v>410</v>
      </c>
      <c r="C152" s="1" t="s">
        <v>411</v>
      </c>
      <c r="D152" s="2" t="str">
        <f>"G11.1"</f>
        <v>G11.1</v>
      </c>
      <c r="E152" s="1" t="s">
        <v>419</v>
      </c>
    </row>
    <row r="153">
      <c r="A153" s="1" t="s">
        <v>5</v>
      </c>
      <c r="B153" s="1" t="s">
        <v>410</v>
      </c>
      <c r="C153" s="1" t="s">
        <v>411</v>
      </c>
      <c r="D153" s="2" t="str">
        <f>"G11.2"</f>
        <v>G11.2</v>
      </c>
      <c r="E153" s="1" t="s">
        <v>422</v>
      </c>
    </row>
    <row r="154">
      <c r="A154" s="1" t="s">
        <v>5</v>
      </c>
      <c r="B154" s="1" t="s">
        <v>410</v>
      </c>
      <c r="C154" s="1" t="s">
        <v>411</v>
      </c>
      <c r="D154" s="2" t="str">
        <f>"G11.3"</f>
        <v>G11.3</v>
      </c>
      <c r="E154" s="1" t="s">
        <v>425</v>
      </c>
    </row>
    <row r="155">
      <c r="A155" s="1" t="s">
        <v>5</v>
      </c>
      <c r="B155" s="1" t="s">
        <v>410</v>
      </c>
      <c r="C155" s="1" t="s">
        <v>411</v>
      </c>
      <c r="D155" s="2" t="str">
        <f>"G11.4"</f>
        <v>G11.4</v>
      </c>
      <c r="E155" s="1" t="s">
        <v>427</v>
      </c>
    </row>
    <row r="156">
      <c r="A156" s="1" t="s">
        <v>5</v>
      </c>
      <c r="B156" s="1" t="s">
        <v>410</v>
      </c>
      <c r="C156" s="1" t="s">
        <v>411</v>
      </c>
      <c r="D156" s="2" t="str">
        <f>"G11.8"</f>
        <v>G11.8</v>
      </c>
      <c r="E156" s="1" t="s">
        <v>429</v>
      </c>
    </row>
    <row r="157">
      <c r="A157" s="1" t="s">
        <v>5</v>
      </c>
      <c r="B157" s="1" t="s">
        <v>410</v>
      </c>
      <c r="C157" s="1" t="s">
        <v>411</v>
      </c>
      <c r="D157" s="2" t="str">
        <f>"G11.9"</f>
        <v>G11.9</v>
      </c>
      <c r="E157" s="1" t="s">
        <v>430</v>
      </c>
    </row>
    <row r="158">
      <c r="A158" s="1" t="s">
        <v>5</v>
      </c>
      <c r="B158" s="1" t="s">
        <v>410</v>
      </c>
      <c r="C158" s="1" t="s">
        <v>411</v>
      </c>
      <c r="D158" s="2" t="str">
        <f>"G12.0"</f>
        <v>G12.0</v>
      </c>
      <c r="E158" s="1" t="s">
        <v>433</v>
      </c>
    </row>
    <row r="159">
      <c r="A159" s="1" t="s">
        <v>5</v>
      </c>
      <c r="B159" s="1" t="s">
        <v>410</v>
      </c>
      <c r="C159" s="1" t="s">
        <v>411</v>
      </c>
      <c r="D159" s="2" t="str">
        <f>"G12.1"</f>
        <v>G12.1</v>
      </c>
      <c r="E159" s="1" t="s">
        <v>435</v>
      </c>
    </row>
    <row r="160">
      <c r="A160" s="1" t="s">
        <v>5</v>
      </c>
      <c r="B160" s="1" t="s">
        <v>410</v>
      </c>
      <c r="C160" s="1" t="s">
        <v>411</v>
      </c>
      <c r="D160" s="2" t="str">
        <f>"G12.2"</f>
        <v>G12.2</v>
      </c>
      <c r="E160" s="1" t="s">
        <v>439</v>
      </c>
    </row>
    <row r="161">
      <c r="A161" s="1" t="s">
        <v>5</v>
      </c>
      <c r="B161" s="1" t="s">
        <v>410</v>
      </c>
      <c r="C161" s="1" t="s">
        <v>411</v>
      </c>
      <c r="D161" s="2" t="str">
        <f>"G12.8"</f>
        <v>G12.8</v>
      </c>
      <c r="E161" s="1" t="s">
        <v>441</v>
      </c>
    </row>
    <row r="162">
      <c r="A162" s="1" t="s">
        <v>5</v>
      </c>
      <c r="B162" s="1" t="s">
        <v>410</v>
      </c>
      <c r="C162" s="1" t="s">
        <v>411</v>
      </c>
      <c r="D162" s="2" t="str">
        <f>"G12.9"</f>
        <v>G12.9</v>
      </c>
      <c r="E162" s="1" t="s">
        <v>443</v>
      </c>
    </row>
    <row r="163">
      <c r="A163" s="1" t="s">
        <v>5</v>
      </c>
      <c r="B163" s="1" t="s">
        <v>410</v>
      </c>
      <c r="C163" s="1" t="s">
        <v>411</v>
      </c>
      <c r="D163" s="2" t="str">
        <f>"G14"</f>
        <v>G14</v>
      </c>
      <c r="E163" s="1" t="s">
        <v>445</v>
      </c>
    </row>
    <row r="164">
      <c r="A164" s="1" t="s">
        <v>5</v>
      </c>
      <c r="B164" s="1" t="s">
        <v>446</v>
      </c>
      <c r="C164" s="1" t="s">
        <v>447</v>
      </c>
      <c r="D164" s="2" t="str">
        <f>"G35"</f>
        <v>G35</v>
      </c>
      <c r="E164" s="1" t="s">
        <v>449</v>
      </c>
    </row>
    <row r="165">
      <c r="A165" s="1" t="s">
        <v>5</v>
      </c>
      <c r="B165" s="1" t="s">
        <v>446</v>
      </c>
      <c r="C165" s="1" t="s">
        <v>447</v>
      </c>
      <c r="D165" s="2" t="str">
        <f>"G36.0"</f>
        <v>G36.0</v>
      </c>
      <c r="E165" s="1" t="s">
        <v>450</v>
      </c>
    </row>
    <row r="166">
      <c r="A166" s="1" t="s">
        <v>5</v>
      </c>
      <c r="B166" s="1" t="s">
        <v>446</v>
      </c>
      <c r="C166" s="1" t="s">
        <v>447</v>
      </c>
      <c r="D166" s="2" t="str">
        <f>"G36.1"</f>
        <v>G36.1</v>
      </c>
      <c r="E166" s="1" t="s">
        <v>451</v>
      </c>
    </row>
    <row r="167">
      <c r="A167" s="1" t="s">
        <v>5</v>
      </c>
      <c r="B167" s="1" t="s">
        <v>446</v>
      </c>
      <c r="C167" s="1" t="s">
        <v>447</v>
      </c>
      <c r="D167" s="2" t="str">
        <f>"G36.8"</f>
        <v>G36.8</v>
      </c>
      <c r="E167" s="1" t="s">
        <v>453</v>
      </c>
    </row>
    <row r="168">
      <c r="A168" s="1" t="s">
        <v>5</v>
      </c>
      <c r="B168" s="1" t="s">
        <v>446</v>
      </c>
      <c r="C168" s="1" t="s">
        <v>447</v>
      </c>
      <c r="D168" s="2" t="str">
        <f>"G36.9"</f>
        <v>G36.9</v>
      </c>
      <c r="E168" s="1" t="s">
        <v>455</v>
      </c>
    </row>
    <row r="169">
      <c r="A169" s="1" t="s">
        <v>5</v>
      </c>
      <c r="B169" s="1" t="s">
        <v>446</v>
      </c>
      <c r="C169" s="1" t="s">
        <v>447</v>
      </c>
      <c r="D169" s="2" t="str">
        <f>"G37.0"</f>
        <v>G37.0</v>
      </c>
      <c r="E169" s="1" t="s">
        <v>457</v>
      </c>
    </row>
    <row r="170">
      <c r="A170" s="1" t="s">
        <v>5</v>
      </c>
      <c r="B170" s="1" t="s">
        <v>446</v>
      </c>
      <c r="C170" s="1" t="s">
        <v>447</v>
      </c>
      <c r="D170" s="2" t="str">
        <f>"G37.1"</f>
        <v>G37.1</v>
      </c>
      <c r="E170" s="1" t="s">
        <v>459</v>
      </c>
    </row>
    <row r="171">
      <c r="A171" s="1" t="s">
        <v>5</v>
      </c>
      <c r="B171" s="1" t="s">
        <v>446</v>
      </c>
      <c r="C171" s="1" t="s">
        <v>447</v>
      </c>
      <c r="D171" s="2" t="str">
        <f>"G37.2"</f>
        <v>G37.2</v>
      </c>
      <c r="E171" s="1" t="s">
        <v>461</v>
      </c>
    </row>
    <row r="172">
      <c r="A172" s="1" t="s">
        <v>5</v>
      </c>
      <c r="B172" s="1" t="s">
        <v>446</v>
      </c>
      <c r="C172" s="1" t="s">
        <v>447</v>
      </c>
      <c r="D172" s="2" t="str">
        <f>"G37.3"</f>
        <v>G37.3</v>
      </c>
      <c r="E172" s="1" t="s">
        <v>463</v>
      </c>
    </row>
    <row r="173">
      <c r="A173" s="1" t="s">
        <v>5</v>
      </c>
      <c r="B173" s="1" t="s">
        <v>446</v>
      </c>
      <c r="C173" s="1" t="s">
        <v>447</v>
      </c>
      <c r="D173" s="2" t="str">
        <f>"G37.4"</f>
        <v>G37.4</v>
      </c>
      <c r="E173" s="1" t="s">
        <v>465</v>
      </c>
    </row>
    <row r="174">
      <c r="A174" s="1" t="s">
        <v>5</v>
      </c>
      <c r="B174" s="1" t="s">
        <v>446</v>
      </c>
      <c r="C174" s="1" t="s">
        <v>447</v>
      </c>
      <c r="D174" s="2" t="str">
        <f>"G37.5"</f>
        <v>G37.5</v>
      </c>
      <c r="E174" s="1" t="s">
        <v>467</v>
      </c>
    </row>
    <row r="175">
      <c r="A175" s="1" t="s">
        <v>5</v>
      </c>
      <c r="B175" s="1" t="s">
        <v>446</v>
      </c>
      <c r="C175" s="1" t="s">
        <v>447</v>
      </c>
      <c r="D175" s="2" t="str">
        <f>"G37.8"</f>
        <v>G37.8</v>
      </c>
      <c r="E175" s="1" t="s">
        <v>468</v>
      </c>
    </row>
    <row r="176">
      <c r="A176" s="1" t="s">
        <v>5</v>
      </c>
      <c r="B176" s="1" t="s">
        <v>446</v>
      </c>
      <c r="C176" s="1" t="s">
        <v>447</v>
      </c>
      <c r="D176" s="2" t="str">
        <f>"G37.9"</f>
        <v>G37.9</v>
      </c>
      <c r="E176" s="1" t="s">
        <v>470</v>
      </c>
    </row>
    <row r="177">
      <c r="A177" s="1" t="s">
        <v>5</v>
      </c>
      <c r="B177" s="1" t="s">
        <v>446</v>
      </c>
      <c r="C177" s="1" t="s">
        <v>447</v>
      </c>
      <c r="D177" s="2" t="str">
        <f>"G61.0"</f>
        <v>G61.0</v>
      </c>
      <c r="E177" s="1" t="s">
        <v>472</v>
      </c>
    </row>
    <row r="178">
      <c r="A178" s="1" t="s">
        <v>5</v>
      </c>
      <c r="B178" s="1" t="s">
        <v>446</v>
      </c>
      <c r="C178" s="1" t="s">
        <v>447</v>
      </c>
      <c r="D178" s="2" t="str">
        <f>"G61.1"</f>
        <v>G61.1</v>
      </c>
      <c r="E178" s="1" t="s">
        <v>475</v>
      </c>
    </row>
    <row r="179">
      <c r="A179" s="1" t="s">
        <v>5</v>
      </c>
      <c r="B179" s="1" t="s">
        <v>446</v>
      </c>
      <c r="C179" s="1" t="s">
        <v>447</v>
      </c>
      <c r="D179" s="2" t="str">
        <f>"G61.8"</f>
        <v>G61.8</v>
      </c>
      <c r="E179" s="1" t="s">
        <v>478</v>
      </c>
    </row>
    <row r="180">
      <c r="A180" s="1" t="s">
        <v>5</v>
      </c>
      <c r="B180" s="1" t="s">
        <v>446</v>
      </c>
      <c r="C180" s="1" t="s">
        <v>447</v>
      </c>
      <c r="D180" s="2" t="str">
        <f>"G61.9"</f>
        <v>G61.9</v>
      </c>
      <c r="E180" s="1" t="s">
        <v>479</v>
      </c>
    </row>
    <row r="181">
      <c r="A181" s="1" t="s">
        <v>5</v>
      </c>
      <c r="B181" s="1" t="s">
        <v>481</v>
      </c>
      <c r="C181" s="1" t="s">
        <v>482</v>
      </c>
      <c r="D181" s="2" t="str">
        <f>"F95.0"</f>
        <v>F95.0</v>
      </c>
      <c r="E181" s="1" t="s">
        <v>483</v>
      </c>
    </row>
    <row r="182">
      <c r="A182" s="1" t="s">
        <v>5</v>
      </c>
      <c r="B182" s="1" t="s">
        <v>481</v>
      </c>
      <c r="C182" s="1" t="s">
        <v>482</v>
      </c>
      <c r="D182" s="2" t="str">
        <f>"F95.1"</f>
        <v>F95.1</v>
      </c>
      <c r="E182" s="1" t="s">
        <v>485</v>
      </c>
    </row>
    <row r="183">
      <c r="A183" s="1" t="s">
        <v>5</v>
      </c>
      <c r="B183" s="1" t="s">
        <v>481</v>
      </c>
      <c r="C183" s="1" t="s">
        <v>482</v>
      </c>
      <c r="D183" s="2" t="str">
        <f>"F95.2"</f>
        <v>F95.2</v>
      </c>
      <c r="E183" s="1" t="s">
        <v>487</v>
      </c>
    </row>
    <row r="184">
      <c r="A184" s="1" t="s">
        <v>5</v>
      </c>
      <c r="B184" s="1" t="s">
        <v>481</v>
      </c>
      <c r="C184" s="1" t="s">
        <v>482</v>
      </c>
      <c r="D184" s="2" t="str">
        <f>"F95.8"</f>
        <v>F95.8</v>
      </c>
      <c r="E184" s="1" t="s">
        <v>489</v>
      </c>
    </row>
    <row r="185">
      <c r="A185" s="1" t="s">
        <v>5</v>
      </c>
      <c r="B185" s="1" t="s">
        <v>481</v>
      </c>
      <c r="C185" s="1" t="s">
        <v>482</v>
      </c>
      <c r="D185" s="2" t="str">
        <f>"F95.9"</f>
        <v>F95.9</v>
      </c>
      <c r="E185" s="1" t="s">
        <v>491</v>
      </c>
    </row>
    <row r="186">
      <c r="A186" s="1" t="s">
        <v>5</v>
      </c>
      <c r="B186" s="1" t="s">
        <v>481</v>
      </c>
      <c r="C186" s="1" t="s">
        <v>482</v>
      </c>
      <c r="D186" s="2" t="str">
        <f>"G20"</f>
        <v>G20</v>
      </c>
      <c r="E186" s="1" t="s">
        <v>492</v>
      </c>
    </row>
    <row r="187">
      <c r="A187" s="1" t="s">
        <v>5</v>
      </c>
      <c r="B187" s="1" t="s">
        <v>481</v>
      </c>
      <c r="C187" s="1" t="s">
        <v>482</v>
      </c>
      <c r="D187" s="2" t="str">
        <f>"G21.0"</f>
        <v>G21.0</v>
      </c>
      <c r="E187" s="1" t="s">
        <v>496</v>
      </c>
    </row>
    <row r="188">
      <c r="A188" s="1" t="s">
        <v>5</v>
      </c>
      <c r="B188" s="1" t="s">
        <v>481</v>
      </c>
      <c r="C188" s="1" t="s">
        <v>482</v>
      </c>
      <c r="D188" s="2" t="str">
        <f>"G21.1"</f>
        <v>G21.1</v>
      </c>
      <c r="E188" s="1" t="s">
        <v>497</v>
      </c>
    </row>
    <row r="189">
      <c r="A189" s="1" t="s">
        <v>5</v>
      </c>
      <c r="B189" s="1" t="s">
        <v>481</v>
      </c>
      <c r="C189" s="1" t="s">
        <v>482</v>
      </c>
      <c r="D189" s="2" t="str">
        <f>"G21.2"</f>
        <v>G21.2</v>
      </c>
      <c r="E189" s="1" t="s">
        <v>498</v>
      </c>
    </row>
    <row r="190">
      <c r="A190" s="1" t="s">
        <v>5</v>
      </c>
      <c r="B190" s="1" t="s">
        <v>481</v>
      </c>
      <c r="C190" s="1" t="s">
        <v>482</v>
      </c>
      <c r="D190" s="2" t="str">
        <f>"G21.3"</f>
        <v>G21.3</v>
      </c>
      <c r="E190" s="1" t="s">
        <v>499</v>
      </c>
    </row>
    <row r="191">
      <c r="A191" s="1" t="s">
        <v>5</v>
      </c>
      <c r="B191" s="1" t="s">
        <v>481</v>
      </c>
      <c r="C191" s="1" t="s">
        <v>482</v>
      </c>
      <c r="D191" s="2" t="str">
        <f>"G21.4"</f>
        <v>G21.4</v>
      </c>
      <c r="E191" s="1" t="s">
        <v>501</v>
      </c>
    </row>
    <row r="192">
      <c r="A192" s="1" t="s">
        <v>5</v>
      </c>
      <c r="B192" s="1" t="s">
        <v>481</v>
      </c>
      <c r="C192" s="1" t="s">
        <v>482</v>
      </c>
      <c r="D192" s="2" t="str">
        <f>"G21.8"</f>
        <v>G21.8</v>
      </c>
      <c r="E192" s="1" t="s">
        <v>502</v>
      </c>
    </row>
    <row r="193">
      <c r="A193" s="1" t="s">
        <v>5</v>
      </c>
      <c r="B193" s="1" t="s">
        <v>481</v>
      </c>
      <c r="C193" s="1" t="s">
        <v>482</v>
      </c>
      <c r="D193" s="2" t="str">
        <f>"G21.9"</f>
        <v>G21.9</v>
      </c>
      <c r="E193" s="1" t="s">
        <v>504</v>
      </c>
    </row>
    <row r="194">
      <c r="A194" s="1" t="s">
        <v>5</v>
      </c>
      <c r="B194" s="1" t="s">
        <v>481</v>
      </c>
      <c r="C194" s="1" t="s">
        <v>482</v>
      </c>
      <c r="D194" s="2" t="str">
        <f>"G23.0"</f>
        <v>G23.0</v>
      </c>
      <c r="E194" s="1" t="s">
        <v>506</v>
      </c>
    </row>
    <row r="195">
      <c r="A195" s="1" t="s">
        <v>5</v>
      </c>
      <c r="B195" s="1" t="s">
        <v>481</v>
      </c>
      <c r="C195" s="1" t="s">
        <v>482</v>
      </c>
      <c r="D195" s="2" t="str">
        <f>"G23.1"</f>
        <v>G23.1</v>
      </c>
      <c r="E195" s="1" t="s">
        <v>507</v>
      </c>
    </row>
    <row r="196">
      <c r="A196" s="1" t="s">
        <v>5</v>
      </c>
      <c r="B196" s="1" t="s">
        <v>481</v>
      </c>
      <c r="C196" s="1" t="s">
        <v>482</v>
      </c>
      <c r="D196" s="2" t="str">
        <f>"G23.2"</f>
        <v>G23.2</v>
      </c>
      <c r="E196" s="1" t="s">
        <v>509</v>
      </c>
    </row>
    <row r="197">
      <c r="A197" s="1" t="s">
        <v>5</v>
      </c>
      <c r="B197" s="1" t="s">
        <v>481</v>
      </c>
      <c r="C197" s="1" t="s">
        <v>482</v>
      </c>
      <c r="D197" s="2" t="str">
        <f>"G23.8"</f>
        <v>G23.8</v>
      </c>
      <c r="E197" s="1" t="s">
        <v>511</v>
      </c>
    </row>
    <row r="198">
      <c r="A198" s="1" t="s">
        <v>5</v>
      </c>
      <c r="B198" s="1" t="s">
        <v>481</v>
      </c>
      <c r="C198" s="1" t="s">
        <v>482</v>
      </c>
      <c r="D198" s="2" t="str">
        <f>"G23.9"</f>
        <v>G23.9</v>
      </c>
      <c r="E198" s="1" t="s">
        <v>512</v>
      </c>
    </row>
    <row r="199">
      <c r="A199" s="1" t="s">
        <v>5</v>
      </c>
      <c r="B199" s="1" t="s">
        <v>481</v>
      </c>
      <c r="C199" s="1" t="s">
        <v>482</v>
      </c>
      <c r="D199" s="2" t="str">
        <f>"G24.0"</f>
        <v>G24.0</v>
      </c>
      <c r="E199" s="1" t="s">
        <v>514</v>
      </c>
    </row>
    <row r="200">
      <c r="A200" s="1" t="s">
        <v>5</v>
      </c>
      <c r="B200" s="1" t="s">
        <v>481</v>
      </c>
      <c r="C200" s="1" t="s">
        <v>482</v>
      </c>
      <c r="D200" s="2" t="str">
        <f>"G24.1"</f>
        <v>G24.1</v>
      </c>
      <c r="E200" s="1" t="s">
        <v>517</v>
      </c>
    </row>
    <row r="201">
      <c r="A201" s="1" t="s">
        <v>5</v>
      </c>
      <c r="B201" s="1" t="s">
        <v>481</v>
      </c>
      <c r="C201" s="1" t="s">
        <v>482</v>
      </c>
      <c r="D201" s="2" t="str">
        <f>"G24.2"</f>
        <v>G24.2</v>
      </c>
      <c r="E201" s="1" t="s">
        <v>519</v>
      </c>
    </row>
    <row r="202">
      <c r="A202" s="1" t="s">
        <v>5</v>
      </c>
      <c r="B202" s="1" t="s">
        <v>481</v>
      </c>
      <c r="C202" s="1" t="s">
        <v>482</v>
      </c>
      <c r="D202" s="2" t="str">
        <f>"G24.3"</f>
        <v>G24.3</v>
      </c>
      <c r="E202" s="1" t="s">
        <v>520</v>
      </c>
    </row>
    <row r="203">
      <c r="A203" s="1" t="s">
        <v>5</v>
      </c>
      <c r="B203" s="1" t="s">
        <v>481</v>
      </c>
      <c r="C203" s="1" t="s">
        <v>482</v>
      </c>
      <c r="D203" s="2" t="str">
        <f>"G24.4"</f>
        <v>G24.4</v>
      </c>
      <c r="E203" s="1" t="s">
        <v>521</v>
      </c>
    </row>
    <row r="204">
      <c r="A204" s="1" t="s">
        <v>5</v>
      </c>
      <c r="B204" s="1" t="s">
        <v>481</v>
      </c>
      <c r="C204" s="1" t="s">
        <v>482</v>
      </c>
      <c r="D204" s="2" t="str">
        <f>"G24.8"</f>
        <v>G24.8</v>
      </c>
      <c r="E204" s="1" t="s">
        <v>522</v>
      </c>
    </row>
    <row r="205">
      <c r="A205" s="1" t="s">
        <v>5</v>
      </c>
      <c r="B205" s="1" t="s">
        <v>481</v>
      </c>
      <c r="C205" s="1" t="s">
        <v>482</v>
      </c>
      <c r="D205" s="2" t="str">
        <f>"G24.9"</f>
        <v>G24.9</v>
      </c>
      <c r="E205" s="1" t="s">
        <v>523</v>
      </c>
    </row>
    <row r="206">
      <c r="A206" s="1" t="s">
        <v>5</v>
      </c>
      <c r="B206" s="1" t="s">
        <v>481</v>
      </c>
      <c r="C206" s="1" t="s">
        <v>482</v>
      </c>
      <c r="D206" s="2" t="str">
        <f>"G25.0"</f>
        <v>G25.0</v>
      </c>
      <c r="E206" s="1" t="s">
        <v>527</v>
      </c>
    </row>
    <row r="207">
      <c r="A207" s="1" t="s">
        <v>5</v>
      </c>
      <c r="B207" s="1" t="s">
        <v>481</v>
      </c>
      <c r="C207" s="1" t="s">
        <v>482</v>
      </c>
      <c r="D207" s="2" t="str">
        <f>"G25.1"</f>
        <v>G25.1</v>
      </c>
      <c r="E207" s="1" t="s">
        <v>530</v>
      </c>
    </row>
    <row r="208">
      <c r="A208" s="1" t="s">
        <v>5</v>
      </c>
      <c r="B208" s="1" t="s">
        <v>481</v>
      </c>
      <c r="C208" s="1" t="s">
        <v>482</v>
      </c>
      <c r="D208" s="2" t="str">
        <f>"G25.2"</f>
        <v>G25.2</v>
      </c>
      <c r="E208" s="1" t="s">
        <v>532</v>
      </c>
    </row>
    <row r="209">
      <c r="A209" s="1" t="s">
        <v>5</v>
      </c>
      <c r="B209" s="1" t="s">
        <v>481</v>
      </c>
      <c r="C209" s="1" t="s">
        <v>482</v>
      </c>
      <c r="D209" s="2" t="str">
        <f>"G25.3"</f>
        <v>G25.3</v>
      </c>
      <c r="E209" s="1" t="s">
        <v>533</v>
      </c>
    </row>
    <row r="210">
      <c r="A210" s="1" t="s">
        <v>5</v>
      </c>
      <c r="B210" s="1" t="s">
        <v>481</v>
      </c>
      <c r="C210" s="1" t="s">
        <v>482</v>
      </c>
      <c r="D210" s="2" t="str">
        <f>"G25.4"</f>
        <v>G25.4</v>
      </c>
      <c r="E210" s="1" t="s">
        <v>535</v>
      </c>
    </row>
    <row r="211">
      <c r="A211" s="1" t="s">
        <v>5</v>
      </c>
      <c r="B211" s="1" t="s">
        <v>481</v>
      </c>
      <c r="C211" s="1" t="s">
        <v>482</v>
      </c>
      <c r="D211" s="2" t="str">
        <f>"G25.5"</f>
        <v>G25.5</v>
      </c>
      <c r="E211" s="1" t="s">
        <v>537</v>
      </c>
    </row>
    <row r="212">
      <c r="A212" s="1" t="s">
        <v>5</v>
      </c>
      <c r="B212" s="1" t="s">
        <v>481</v>
      </c>
      <c r="C212" s="1" t="s">
        <v>482</v>
      </c>
      <c r="D212" s="2" t="str">
        <f>"G25.6"</f>
        <v>G25.6</v>
      </c>
      <c r="E212" s="1" t="s">
        <v>539</v>
      </c>
    </row>
    <row r="213">
      <c r="A213" s="1" t="s">
        <v>5</v>
      </c>
      <c r="B213" s="1" t="s">
        <v>481</v>
      </c>
      <c r="C213" s="1" t="s">
        <v>482</v>
      </c>
      <c r="D213" s="2" t="str">
        <f>"G25.8"</f>
        <v>G25.8</v>
      </c>
      <c r="E213" s="1" t="s">
        <v>541</v>
      </c>
    </row>
    <row r="214">
      <c r="A214" s="1" t="s">
        <v>5</v>
      </c>
      <c r="B214" s="1" t="s">
        <v>481</v>
      </c>
      <c r="C214" s="1" t="s">
        <v>482</v>
      </c>
      <c r="D214" s="2" t="str">
        <f>"G25.9"</f>
        <v>G25.9</v>
      </c>
      <c r="E214" s="1" t="s">
        <v>543</v>
      </c>
    </row>
    <row r="215">
      <c r="A215" s="1" t="s">
        <v>5</v>
      </c>
      <c r="B215" s="1" t="s">
        <v>481</v>
      </c>
      <c r="C215" s="1" t="s">
        <v>482</v>
      </c>
      <c r="D215" s="2" t="str">
        <f>"R25.0"</f>
        <v>R25.0</v>
      </c>
      <c r="E215" s="1" t="s">
        <v>544</v>
      </c>
    </row>
    <row r="216">
      <c r="A216" s="1" t="s">
        <v>5</v>
      </c>
      <c r="B216" s="1" t="s">
        <v>481</v>
      </c>
      <c r="C216" s="1" t="s">
        <v>482</v>
      </c>
      <c r="D216" s="2" t="str">
        <f>"R25.1"</f>
        <v>R25.1</v>
      </c>
      <c r="E216" s="1" t="s">
        <v>545</v>
      </c>
    </row>
    <row r="217">
      <c r="A217" s="1" t="s">
        <v>5</v>
      </c>
      <c r="B217" s="1" t="s">
        <v>481</v>
      </c>
      <c r="C217" s="1" t="s">
        <v>482</v>
      </c>
      <c r="D217" s="2" t="str">
        <f>"R25.8"</f>
        <v>R25.8</v>
      </c>
      <c r="E217" s="1" t="s">
        <v>546</v>
      </c>
    </row>
    <row r="218">
      <c r="A218" s="1" t="s">
        <v>5</v>
      </c>
      <c r="B218" s="1" t="s">
        <v>481</v>
      </c>
      <c r="C218" s="1" t="s">
        <v>482</v>
      </c>
      <c r="D218" s="2" t="str">
        <f>"R26.0"</f>
        <v>R26.0</v>
      </c>
      <c r="E218" s="1" t="s">
        <v>548</v>
      </c>
    </row>
    <row r="219">
      <c r="A219" s="1" t="s">
        <v>5</v>
      </c>
      <c r="B219" s="1" t="s">
        <v>481</v>
      </c>
      <c r="C219" s="1" t="s">
        <v>482</v>
      </c>
      <c r="D219" s="2" t="str">
        <f>"R26.1"</f>
        <v>R26.1</v>
      </c>
      <c r="E219" s="1" t="s">
        <v>551</v>
      </c>
    </row>
    <row r="220">
      <c r="A220" s="1" t="s">
        <v>5</v>
      </c>
      <c r="B220" s="1" t="s">
        <v>481</v>
      </c>
      <c r="C220" s="1" t="s">
        <v>482</v>
      </c>
      <c r="D220" s="2" t="str">
        <f>"R26.3"</f>
        <v>R26.3</v>
      </c>
      <c r="E220" s="1" t="s">
        <v>552</v>
      </c>
    </row>
    <row r="221">
      <c r="A221" s="1" t="s">
        <v>5</v>
      </c>
      <c r="B221" s="1" t="s">
        <v>481</v>
      </c>
      <c r="C221" s="1" t="s">
        <v>482</v>
      </c>
      <c r="D221" s="2" t="str">
        <f>"R26.8"</f>
        <v>R26.8</v>
      </c>
      <c r="E221" s="1" t="s">
        <v>554</v>
      </c>
    </row>
    <row r="222">
      <c r="A222" s="1" t="s">
        <v>5</v>
      </c>
      <c r="B222" s="1" t="s">
        <v>481</v>
      </c>
      <c r="C222" s="1" t="s">
        <v>482</v>
      </c>
      <c r="D222" s="2" t="str">
        <f>"R27.0"</f>
        <v>R27.0</v>
      </c>
      <c r="E222" s="1" t="s">
        <v>556</v>
      </c>
    </row>
    <row r="223">
      <c r="A223" s="1" t="s">
        <v>5</v>
      </c>
      <c r="B223" s="1" t="s">
        <v>481</v>
      </c>
      <c r="C223" s="1" t="s">
        <v>482</v>
      </c>
      <c r="D223" s="2" t="str">
        <f>"R27.8"</f>
        <v>R27.8</v>
      </c>
      <c r="E223" s="1" t="s">
        <v>557</v>
      </c>
    </row>
    <row r="224">
      <c r="A224" s="1" t="s">
        <v>5</v>
      </c>
      <c r="B224" s="1" t="s">
        <v>481</v>
      </c>
      <c r="C224" s="1" t="s">
        <v>482</v>
      </c>
      <c r="D224" s="2" t="str">
        <f>"R29.3"</f>
        <v>R29.3</v>
      </c>
      <c r="E224" s="1" t="s">
        <v>559</v>
      </c>
    </row>
    <row r="225">
      <c r="A225" s="1" t="s">
        <v>5</v>
      </c>
      <c r="B225" s="1" t="s">
        <v>560</v>
      </c>
      <c r="C225" s="1" t="s">
        <v>561</v>
      </c>
      <c r="D225" s="2" t="str">
        <f>"F06.7"</f>
        <v>F06.7</v>
      </c>
      <c r="E225" s="1" t="s">
        <v>562</v>
      </c>
    </row>
    <row r="226">
      <c r="A226" s="1" t="s">
        <v>5</v>
      </c>
      <c r="B226" s="1" t="s">
        <v>560</v>
      </c>
      <c r="C226" s="1" t="s">
        <v>561</v>
      </c>
      <c r="D226" s="2" t="str">
        <f>"G30.0"</f>
        <v>G30.0</v>
      </c>
      <c r="E226" s="1" t="s">
        <v>567</v>
      </c>
    </row>
    <row r="227">
      <c r="A227" s="1" t="s">
        <v>5</v>
      </c>
      <c r="B227" s="1" t="s">
        <v>560</v>
      </c>
      <c r="C227" s="1" t="s">
        <v>561</v>
      </c>
      <c r="D227" s="2" t="str">
        <f>"G30.1"</f>
        <v>G30.1</v>
      </c>
      <c r="E227" s="1" t="s">
        <v>569</v>
      </c>
    </row>
    <row r="228">
      <c r="A228" s="1" t="s">
        <v>5</v>
      </c>
      <c r="B228" s="1" t="s">
        <v>560</v>
      </c>
      <c r="C228" s="1" t="s">
        <v>561</v>
      </c>
      <c r="D228" s="2" t="str">
        <f>"G30.8"</f>
        <v>G30.8</v>
      </c>
      <c r="E228" s="1" t="s">
        <v>571</v>
      </c>
    </row>
    <row r="229">
      <c r="A229" s="1" t="s">
        <v>5</v>
      </c>
      <c r="B229" s="1" t="s">
        <v>560</v>
      </c>
      <c r="C229" s="1" t="s">
        <v>561</v>
      </c>
      <c r="D229" s="2" t="str">
        <f>"G30.9"</f>
        <v>G30.9</v>
      </c>
      <c r="E229" s="1" t="s">
        <v>573</v>
      </c>
    </row>
    <row r="230">
      <c r="A230" s="1" t="s">
        <v>5</v>
      </c>
      <c r="B230" s="1" t="s">
        <v>560</v>
      </c>
      <c r="C230" s="1" t="s">
        <v>561</v>
      </c>
      <c r="D230" s="2" t="str">
        <f>"G31.0"</f>
        <v>G31.0</v>
      </c>
      <c r="E230" s="1" t="s">
        <v>575</v>
      </c>
    </row>
    <row r="231">
      <c r="A231" s="1" t="s">
        <v>5</v>
      </c>
      <c r="B231" s="1" t="s">
        <v>560</v>
      </c>
      <c r="C231" s="1" t="s">
        <v>561</v>
      </c>
      <c r="D231" s="2" t="str">
        <f>"G31.1"</f>
        <v>G31.1</v>
      </c>
      <c r="E231" s="1" t="s">
        <v>576</v>
      </c>
    </row>
    <row r="232">
      <c r="A232" s="1" t="s">
        <v>5</v>
      </c>
      <c r="B232" s="1" t="s">
        <v>560</v>
      </c>
      <c r="C232" s="1" t="s">
        <v>561</v>
      </c>
      <c r="D232" s="2" t="str">
        <f>"G31.2"</f>
        <v>G31.2</v>
      </c>
      <c r="E232" s="1" t="s">
        <v>579</v>
      </c>
    </row>
    <row r="233">
      <c r="A233" s="1" t="s">
        <v>5</v>
      </c>
      <c r="B233" s="1" t="s">
        <v>560</v>
      </c>
      <c r="C233" s="1" t="s">
        <v>561</v>
      </c>
      <c r="D233" s="2" t="str">
        <f>"G31.8"</f>
        <v>G31.8</v>
      </c>
      <c r="E233" s="1" t="s">
        <v>581</v>
      </c>
    </row>
    <row r="234">
      <c r="A234" s="1" t="s">
        <v>5</v>
      </c>
      <c r="B234" s="1" t="s">
        <v>560</v>
      </c>
      <c r="C234" s="1" t="s">
        <v>561</v>
      </c>
      <c r="D234" s="2" t="str">
        <f>"G31.9"</f>
        <v>G31.9</v>
      </c>
      <c r="E234" s="1" t="s">
        <v>583</v>
      </c>
    </row>
    <row r="235">
      <c r="A235" s="1" t="s">
        <v>5</v>
      </c>
      <c r="B235" s="1" t="s">
        <v>560</v>
      </c>
      <c r="C235" s="1" t="s">
        <v>561</v>
      </c>
      <c r="D235" s="2" t="str">
        <f>"G91.2"</f>
        <v>G91.2</v>
      </c>
      <c r="E235" s="1" t="s">
        <v>585</v>
      </c>
    </row>
    <row r="236">
      <c r="A236" s="1" t="s">
        <v>5</v>
      </c>
      <c r="B236" s="1" t="s">
        <v>560</v>
      </c>
      <c r="C236" s="1" t="s">
        <v>561</v>
      </c>
      <c r="D236" s="2" t="str">
        <f>"R47.0"</f>
        <v>R47.0</v>
      </c>
      <c r="E236" s="1" t="s">
        <v>586</v>
      </c>
    </row>
    <row r="237">
      <c r="A237" s="1" t="s">
        <v>5</v>
      </c>
      <c r="B237" s="1" t="s">
        <v>560</v>
      </c>
      <c r="C237" s="1" t="s">
        <v>561</v>
      </c>
      <c r="D237" s="2" t="str">
        <f>"R47.8"</f>
        <v>R47.8</v>
      </c>
      <c r="E237" s="1" t="s">
        <v>588</v>
      </c>
    </row>
    <row r="238">
      <c r="A238" s="1" t="s">
        <v>5</v>
      </c>
      <c r="B238" s="1" t="s">
        <v>589</v>
      </c>
      <c r="C238" s="1" t="s">
        <v>590</v>
      </c>
      <c r="D238" s="2" t="str">
        <f>"G40.0"</f>
        <v>G40.0</v>
      </c>
      <c r="E238" s="1" t="s">
        <v>592</v>
      </c>
    </row>
    <row r="239">
      <c r="A239" s="1" t="s">
        <v>5</v>
      </c>
      <c r="B239" s="1" t="s">
        <v>589</v>
      </c>
      <c r="C239" s="1" t="s">
        <v>590</v>
      </c>
      <c r="D239" s="2" t="str">
        <f>"G40.1"</f>
        <v>G40.1</v>
      </c>
      <c r="E239" s="1" t="s">
        <v>594</v>
      </c>
    </row>
    <row r="240">
      <c r="A240" s="1" t="s">
        <v>5</v>
      </c>
      <c r="B240" s="1" t="s">
        <v>589</v>
      </c>
      <c r="C240" s="1" t="s">
        <v>590</v>
      </c>
      <c r="D240" s="2" t="str">
        <f>"G40.2"</f>
        <v>G40.2</v>
      </c>
      <c r="E240" s="1" t="s">
        <v>596</v>
      </c>
    </row>
    <row r="241">
      <c r="A241" s="1" t="s">
        <v>5</v>
      </c>
      <c r="B241" s="1" t="s">
        <v>589</v>
      </c>
      <c r="C241" s="1" t="s">
        <v>590</v>
      </c>
      <c r="D241" s="2" t="str">
        <f>"G40.3"</f>
        <v>G40.3</v>
      </c>
      <c r="E241" s="1" t="s">
        <v>599</v>
      </c>
    </row>
    <row r="242">
      <c r="A242" s="1" t="s">
        <v>5</v>
      </c>
      <c r="B242" s="1" t="s">
        <v>589</v>
      </c>
      <c r="C242" s="1" t="s">
        <v>590</v>
      </c>
      <c r="D242" s="2" t="str">
        <f>"G40.4"</f>
        <v>G40.4</v>
      </c>
      <c r="E242" s="1" t="s">
        <v>601</v>
      </c>
    </row>
    <row r="243">
      <c r="A243" s="1" t="s">
        <v>5</v>
      </c>
      <c r="B243" s="1" t="s">
        <v>589</v>
      </c>
      <c r="C243" s="1" t="s">
        <v>590</v>
      </c>
      <c r="D243" s="2" t="str">
        <f>"G40.5"</f>
        <v>G40.5</v>
      </c>
      <c r="E243" s="1" t="s">
        <v>603</v>
      </c>
    </row>
    <row r="244">
      <c r="A244" s="1" t="s">
        <v>5</v>
      </c>
      <c r="B244" s="1" t="s">
        <v>589</v>
      </c>
      <c r="C244" s="1" t="s">
        <v>590</v>
      </c>
      <c r="D244" s="2" t="str">
        <f>"G40.6"</f>
        <v>G40.6</v>
      </c>
      <c r="E244" s="1" t="s">
        <v>605</v>
      </c>
    </row>
    <row r="245">
      <c r="A245" s="1" t="s">
        <v>5</v>
      </c>
      <c r="B245" s="1" t="s">
        <v>589</v>
      </c>
      <c r="C245" s="1" t="s">
        <v>590</v>
      </c>
      <c r="D245" s="2" t="str">
        <f>"G40.7"</f>
        <v>G40.7</v>
      </c>
      <c r="E245" s="1" t="s">
        <v>607</v>
      </c>
    </row>
    <row r="246">
      <c r="A246" s="1" t="s">
        <v>5</v>
      </c>
      <c r="B246" s="1" t="s">
        <v>589</v>
      </c>
      <c r="C246" s="1" t="s">
        <v>590</v>
      </c>
      <c r="D246" s="2" t="str">
        <f>"G40.8"</f>
        <v>G40.8</v>
      </c>
      <c r="E246" s="1" t="s">
        <v>608</v>
      </c>
    </row>
    <row r="247">
      <c r="A247" s="1" t="s">
        <v>5</v>
      </c>
      <c r="B247" s="1" t="s">
        <v>589</v>
      </c>
      <c r="C247" s="1" t="s">
        <v>590</v>
      </c>
      <c r="D247" s="2" t="str">
        <f>"G40.9"</f>
        <v>G40.9</v>
      </c>
      <c r="E247" s="1" t="s">
        <v>611</v>
      </c>
    </row>
    <row r="248">
      <c r="A248" s="1" t="s">
        <v>5</v>
      </c>
      <c r="B248" s="1" t="s">
        <v>589</v>
      </c>
      <c r="C248" s="1" t="s">
        <v>590</v>
      </c>
      <c r="D248" s="2" t="str">
        <f>"G41.0"</f>
        <v>G41.0</v>
      </c>
      <c r="E248" s="1" t="s">
        <v>613</v>
      </c>
    </row>
    <row r="249">
      <c r="A249" s="1" t="s">
        <v>5</v>
      </c>
      <c r="B249" s="1" t="s">
        <v>589</v>
      </c>
      <c r="C249" s="1" t="s">
        <v>590</v>
      </c>
      <c r="D249" s="2" t="str">
        <f>"G41.1"</f>
        <v>G41.1</v>
      </c>
      <c r="E249" s="1" t="s">
        <v>615</v>
      </c>
    </row>
    <row r="250">
      <c r="A250" s="1" t="s">
        <v>5</v>
      </c>
      <c r="B250" s="1" t="s">
        <v>589</v>
      </c>
      <c r="C250" s="1" t="s">
        <v>590</v>
      </c>
      <c r="D250" s="2" t="str">
        <f>"G41.2"</f>
        <v>G41.2</v>
      </c>
      <c r="E250" s="1" t="s">
        <v>617</v>
      </c>
    </row>
    <row r="251">
      <c r="A251" s="1" t="s">
        <v>5</v>
      </c>
      <c r="B251" s="1" t="s">
        <v>589</v>
      </c>
      <c r="C251" s="1" t="s">
        <v>590</v>
      </c>
      <c r="D251" s="2" t="str">
        <f>"G41.8"</f>
        <v>G41.8</v>
      </c>
      <c r="E251" s="1" t="s">
        <v>619</v>
      </c>
    </row>
    <row r="252">
      <c r="A252" s="1" t="s">
        <v>5</v>
      </c>
      <c r="B252" s="1" t="s">
        <v>589</v>
      </c>
      <c r="C252" s="1" t="s">
        <v>590</v>
      </c>
      <c r="D252" s="2" t="str">
        <f>"G41.9"</f>
        <v>G41.9</v>
      </c>
      <c r="E252" s="1" t="s">
        <v>621</v>
      </c>
    </row>
    <row r="253">
      <c r="A253" s="1" t="s">
        <v>5</v>
      </c>
      <c r="B253" s="1" t="s">
        <v>589</v>
      </c>
      <c r="C253" s="1" t="s">
        <v>590</v>
      </c>
      <c r="D253" s="2" t="str">
        <f>"R56.0"</f>
        <v>R56.0</v>
      </c>
      <c r="E253" s="1" t="s">
        <v>623</v>
      </c>
    </row>
    <row r="254">
      <c r="A254" s="1" t="s">
        <v>5</v>
      </c>
      <c r="B254" s="1" t="s">
        <v>589</v>
      </c>
      <c r="C254" s="1" t="s">
        <v>590</v>
      </c>
      <c r="D254" s="2" t="str">
        <f>"R56.8"</f>
        <v>R56.8</v>
      </c>
      <c r="E254" s="1" t="s">
        <v>625</v>
      </c>
    </row>
    <row r="255">
      <c r="A255" s="1" t="s">
        <v>5</v>
      </c>
      <c r="B255" s="1" t="s">
        <v>627</v>
      </c>
      <c r="C255" s="1" t="s">
        <v>628</v>
      </c>
      <c r="D255" s="2" t="str">
        <f>"G50.8"</f>
        <v>G50.8</v>
      </c>
      <c r="E255" s="1" t="s">
        <v>629</v>
      </c>
    </row>
    <row r="256">
      <c r="A256" s="1" t="s">
        <v>5</v>
      </c>
      <c r="B256" s="1" t="s">
        <v>627</v>
      </c>
      <c r="C256" s="1" t="s">
        <v>628</v>
      </c>
      <c r="D256" s="2" t="str">
        <f>"G50.9"</f>
        <v>G50.9</v>
      </c>
      <c r="E256" s="1" t="s">
        <v>632</v>
      </c>
    </row>
    <row r="257">
      <c r="A257" s="1" t="s">
        <v>5</v>
      </c>
      <c r="B257" s="1" t="s">
        <v>627</v>
      </c>
      <c r="C257" s="1" t="s">
        <v>628</v>
      </c>
      <c r="D257" s="2" t="str">
        <f>"G51.0"</f>
        <v>G51.0</v>
      </c>
      <c r="E257" s="1" t="s">
        <v>634</v>
      </c>
    </row>
    <row r="258">
      <c r="A258" s="1" t="s">
        <v>5</v>
      </c>
      <c r="B258" s="1" t="s">
        <v>627</v>
      </c>
      <c r="C258" s="1" t="s">
        <v>628</v>
      </c>
      <c r="D258" s="2" t="str">
        <f>"G51.1"</f>
        <v>G51.1</v>
      </c>
      <c r="E258" s="1" t="s">
        <v>636</v>
      </c>
    </row>
    <row r="259">
      <c r="A259" s="1" t="s">
        <v>5</v>
      </c>
      <c r="B259" s="1" t="s">
        <v>627</v>
      </c>
      <c r="C259" s="1" t="s">
        <v>628</v>
      </c>
      <c r="D259" s="2" t="str">
        <f>"G51.2"</f>
        <v>G51.2</v>
      </c>
      <c r="E259" s="1" t="s">
        <v>638</v>
      </c>
    </row>
    <row r="260">
      <c r="A260" s="1" t="s">
        <v>5</v>
      </c>
      <c r="B260" s="1" t="s">
        <v>627</v>
      </c>
      <c r="C260" s="1" t="s">
        <v>628</v>
      </c>
      <c r="D260" s="2" t="str">
        <f>"G51.3"</f>
        <v>G51.3</v>
      </c>
      <c r="E260" s="1" t="s">
        <v>639</v>
      </c>
    </row>
    <row r="261">
      <c r="A261" s="1" t="s">
        <v>5</v>
      </c>
      <c r="B261" s="1" t="s">
        <v>627</v>
      </c>
      <c r="C261" s="1" t="s">
        <v>628</v>
      </c>
      <c r="D261" s="2" t="str">
        <f>"G51.4"</f>
        <v>G51.4</v>
      </c>
      <c r="E261" s="1" t="s">
        <v>643</v>
      </c>
    </row>
    <row r="262">
      <c r="A262" s="1" t="s">
        <v>5</v>
      </c>
      <c r="B262" s="1" t="s">
        <v>627</v>
      </c>
      <c r="C262" s="1" t="s">
        <v>628</v>
      </c>
      <c r="D262" s="2" t="str">
        <f>"G51.8"</f>
        <v>G51.8</v>
      </c>
      <c r="E262" s="1" t="s">
        <v>644</v>
      </c>
    </row>
    <row r="263">
      <c r="A263" s="1" t="s">
        <v>5</v>
      </c>
      <c r="B263" s="1" t="s">
        <v>627</v>
      </c>
      <c r="C263" s="1" t="s">
        <v>628</v>
      </c>
      <c r="D263" s="2" t="str">
        <f>"G51.9"</f>
        <v>G51.9</v>
      </c>
      <c r="E263" s="1" t="s">
        <v>646</v>
      </c>
    </row>
    <row r="264">
      <c r="A264" s="1" t="s">
        <v>5</v>
      </c>
      <c r="B264" s="1" t="s">
        <v>627</v>
      </c>
      <c r="C264" s="1" t="s">
        <v>628</v>
      </c>
      <c r="D264" s="2" t="str">
        <f>"G52.0"</f>
        <v>G52.0</v>
      </c>
      <c r="E264" s="1" t="s">
        <v>647</v>
      </c>
    </row>
    <row r="265">
      <c r="A265" s="1" t="s">
        <v>5</v>
      </c>
      <c r="B265" s="1" t="s">
        <v>627</v>
      </c>
      <c r="C265" s="1" t="s">
        <v>628</v>
      </c>
      <c r="D265" s="2" t="str">
        <f>"G52.1"</f>
        <v>G52.1</v>
      </c>
      <c r="E265" s="1" t="s">
        <v>649</v>
      </c>
    </row>
    <row r="266">
      <c r="A266" s="1" t="s">
        <v>5</v>
      </c>
      <c r="B266" s="1" t="s">
        <v>627</v>
      </c>
      <c r="C266" s="1" t="s">
        <v>628</v>
      </c>
      <c r="D266" s="2" t="str">
        <f>"G52.2"</f>
        <v>G52.2</v>
      </c>
      <c r="E266" s="1" t="s">
        <v>650</v>
      </c>
    </row>
    <row r="267">
      <c r="A267" s="1" t="s">
        <v>5</v>
      </c>
      <c r="B267" s="1" t="s">
        <v>627</v>
      </c>
      <c r="C267" s="1" t="s">
        <v>628</v>
      </c>
      <c r="D267" s="2" t="str">
        <f>"G52.3"</f>
        <v>G52.3</v>
      </c>
      <c r="E267" s="1" t="s">
        <v>652</v>
      </c>
    </row>
    <row r="268">
      <c r="A268" s="1" t="s">
        <v>5</v>
      </c>
      <c r="B268" s="1" t="s">
        <v>627</v>
      </c>
      <c r="C268" s="1" t="s">
        <v>628</v>
      </c>
      <c r="D268" s="2" t="str">
        <f>"G52.7"</f>
        <v>G52.7</v>
      </c>
      <c r="E268" s="1" t="s">
        <v>653</v>
      </c>
    </row>
    <row r="269">
      <c r="A269" s="1" t="s">
        <v>5</v>
      </c>
      <c r="B269" s="1" t="s">
        <v>627</v>
      </c>
      <c r="C269" s="1" t="s">
        <v>628</v>
      </c>
      <c r="D269" s="2" t="str">
        <f>"G52.8"</f>
        <v>G52.8</v>
      </c>
      <c r="E269" s="1" t="s">
        <v>655</v>
      </c>
    </row>
    <row r="270">
      <c r="A270" s="1" t="s">
        <v>5</v>
      </c>
      <c r="B270" s="1" t="s">
        <v>627</v>
      </c>
      <c r="C270" s="1" t="s">
        <v>628</v>
      </c>
      <c r="D270" s="2" t="str">
        <f>"G52.9"</f>
        <v>G52.9</v>
      </c>
      <c r="E270" s="1" t="s">
        <v>656</v>
      </c>
    </row>
    <row r="271">
      <c r="A271" s="1" t="s">
        <v>5</v>
      </c>
      <c r="B271" s="1" t="s">
        <v>627</v>
      </c>
      <c r="C271" s="1" t="s">
        <v>628</v>
      </c>
      <c r="D271" s="2" t="str">
        <f>"G54.0"</f>
        <v>G54.0</v>
      </c>
      <c r="E271" s="1" t="s">
        <v>657</v>
      </c>
    </row>
    <row r="272">
      <c r="A272" s="1" t="s">
        <v>5</v>
      </c>
      <c r="B272" s="1" t="s">
        <v>627</v>
      </c>
      <c r="C272" s="1" t="s">
        <v>628</v>
      </c>
      <c r="D272" s="2" t="str">
        <f>"G54.1"</f>
        <v>G54.1</v>
      </c>
      <c r="E272" s="1" t="s">
        <v>658</v>
      </c>
    </row>
    <row r="273">
      <c r="A273" s="1" t="s">
        <v>5</v>
      </c>
      <c r="B273" s="1" t="s">
        <v>627</v>
      </c>
      <c r="C273" s="1" t="s">
        <v>628</v>
      </c>
      <c r="D273" s="2" t="str">
        <f>"G54.2"</f>
        <v>G54.2</v>
      </c>
      <c r="E273" s="1" t="s">
        <v>660</v>
      </c>
    </row>
    <row r="274">
      <c r="A274" s="1" t="s">
        <v>5</v>
      </c>
      <c r="B274" s="1" t="s">
        <v>627</v>
      </c>
      <c r="C274" s="1" t="s">
        <v>628</v>
      </c>
      <c r="D274" s="2" t="str">
        <f>"G54.3"</f>
        <v>G54.3</v>
      </c>
      <c r="E274" s="1" t="s">
        <v>662</v>
      </c>
    </row>
    <row r="275">
      <c r="A275" s="1" t="s">
        <v>5</v>
      </c>
      <c r="B275" s="1" t="s">
        <v>627</v>
      </c>
      <c r="C275" s="1" t="s">
        <v>628</v>
      </c>
      <c r="D275" s="2" t="str">
        <f>"G54.4"</f>
        <v>G54.4</v>
      </c>
      <c r="E275" s="1" t="s">
        <v>664</v>
      </c>
    </row>
    <row r="276">
      <c r="A276" s="1" t="s">
        <v>5</v>
      </c>
      <c r="B276" s="1" t="s">
        <v>627</v>
      </c>
      <c r="C276" s="1" t="s">
        <v>628</v>
      </c>
      <c r="D276" s="2" t="str">
        <f>"G54.7"</f>
        <v>G54.7</v>
      </c>
      <c r="E276" s="1" t="s">
        <v>667</v>
      </c>
    </row>
    <row r="277">
      <c r="A277" s="1" t="s">
        <v>5</v>
      </c>
      <c r="B277" s="1" t="s">
        <v>627</v>
      </c>
      <c r="C277" s="1" t="s">
        <v>628</v>
      </c>
      <c r="D277" s="2" t="str">
        <f>"G54.8"</f>
        <v>G54.8</v>
      </c>
      <c r="E277" s="1" t="s">
        <v>669</v>
      </c>
    </row>
    <row r="278">
      <c r="A278" s="1" t="s">
        <v>5</v>
      </c>
      <c r="B278" s="1" t="s">
        <v>627</v>
      </c>
      <c r="C278" s="1" t="s">
        <v>628</v>
      </c>
      <c r="D278" s="2" t="str">
        <f>"G54.9"</f>
        <v>G54.9</v>
      </c>
      <c r="E278" s="1" t="s">
        <v>671</v>
      </c>
    </row>
    <row r="279">
      <c r="A279" s="1" t="s">
        <v>5</v>
      </c>
      <c r="B279" s="1" t="s">
        <v>627</v>
      </c>
      <c r="C279" s="1" t="s">
        <v>628</v>
      </c>
      <c r="D279" s="2" t="str">
        <f>"G56.0"</f>
        <v>G56.0</v>
      </c>
      <c r="E279" s="1" t="s">
        <v>673</v>
      </c>
    </row>
    <row r="280">
      <c r="A280" s="1" t="s">
        <v>5</v>
      </c>
      <c r="B280" s="1" t="s">
        <v>627</v>
      </c>
      <c r="C280" s="1" t="s">
        <v>628</v>
      </c>
      <c r="D280" s="2" t="str">
        <f>"G56.1"</f>
        <v>G56.1</v>
      </c>
      <c r="E280" s="1" t="s">
        <v>674</v>
      </c>
    </row>
    <row r="281">
      <c r="A281" s="1" t="s">
        <v>5</v>
      </c>
      <c r="B281" s="1" t="s">
        <v>627</v>
      </c>
      <c r="C281" s="1" t="s">
        <v>628</v>
      </c>
      <c r="D281" s="2" t="str">
        <f>"G56.2"</f>
        <v>G56.2</v>
      </c>
      <c r="E281" s="1" t="s">
        <v>675</v>
      </c>
    </row>
    <row r="282">
      <c r="A282" s="1" t="s">
        <v>5</v>
      </c>
      <c r="B282" s="1" t="s">
        <v>627</v>
      </c>
      <c r="C282" s="1" t="s">
        <v>628</v>
      </c>
      <c r="D282" s="2" t="str">
        <f>"G56.3"</f>
        <v>G56.3</v>
      </c>
      <c r="E282" s="1" t="s">
        <v>677</v>
      </c>
    </row>
    <row r="283">
      <c r="A283" s="1" t="s">
        <v>5</v>
      </c>
      <c r="B283" s="1" t="s">
        <v>627</v>
      </c>
      <c r="C283" s="1" t="s">
        <v>628</v>
      </c>
      <c r="D283" s="2" t="str">
        <f>"G56.8"</f>
        <v>G56.8</v>
      </c>
      <c r="E283" s="1" t="s">
        <v>678</v>
      </c>
    </row>
    <row r="284">
      <c r="A284" s="1" t="s">
        <v>5</v>
      </c>
      <c r="B284" s="1" t="s">
        <v>627</v>
      </c>
      <c r="C284" s="1" t="s">
        <v>628</v>
      </c>
      <c r="D284" s="2" t="str">
        <f>"G56.9"</f>
        <v>G56.9</v>
      </c>
      <c r="E284" s="1" t="s">
        <v>679</v>
      </c>
    </row>
    <row r="285">
      <c r="A285" s="1" t="s">
        <v>5</v>
      </c>
      <c r="B285" s="1" t="s">
        <v>627</v>
      </c>
      <c r="C285" s="1" t="s">
        <v>628</v>
      </c>
      <c r="D285" s="2" t="str">
        <f>"G57.0"</f>
        <v>G57.0</v>
      </c>
      <c r="E285" s="1" t="s">
        <v>681</v>
      </c>
    </row>
    <row r="286">
      <c r="A286" s="1" t="s">
        <v>5</v>
      </c>
      <c r="B286" s="1" t="s">
        <v>627</v>
      </c>
      <c r="C286" s="1" t="s">
        <v>628</v>
      </c>
      <c r="D286" s="2" t="str">
        <f>"G57.1"</f>
        <v>G57.1</v>
      </c>
      <c r="E286" s="1" t="s">
        <v>683</v>
      </c>
    </row>
    <row r="287">
      <c r="A287" s="1" t="s">
        <v>5</v>
      </c>
      <c r="B287" s="1" t="s">
        <v>627</v>
      </c>
      <c r="C287" s="1" t="s">
        <v>628</v>
      </c>
      <c r="D287" s="2" t="str">
        <f>"G57.2"</f>
        <v>G57.2</v>
      </c>
      <c r="E287" s="1" t="s">
        <v>685</v>
      </c>
    </row>
    <row r="288">
      <c r="A288" s="1" t="s">
        <v>5</v>
      </c>
      <c r="B288" s="1" t="s">
        <v>627</v>
      </c>
      <c r="C288" s="1" t="s">
        <v>628</v>
      </c>
      <c r="D288" s="2" t="str">
        <f>"G57.3"</f>
        <v>G57.3</v>
      </c>
      <c r="E288" s="1" t="s">
        <v>687</v>
      </c>
    </row>
    <row r="289">
      <c r="A289" s="1" t="s">
        <v>5</v>
      </c>
      <c r="B289" s="1" t="s">
        <v>627</v>
      </c>
      <c r="C289" s="1" t="s">
        <v>628</v>
      </c>
      <c r="D289" s="2" t="str">
        <f>"G57.4"</f>
        <v>G57.4</v>
      </c>
      <c r="E289" s="1" t="s">
        <v>688</v>
      </c>
    </row>
    <row r="290">
      <c r="A290" s="1" t="s">
        <v>5</v>
      </c>
      <c r="B290" s="1" t="s">
        <v>627</v>
      </c>
      <c r="C290" s="1" t="s">
        <v>628</v>
      </c>
      <c r="D290" s="2" t="str">
        <f>"G57.5"</f>
        <v>G57.5</v>
      </c>
      <c r="E290" s="1" t="s">
        <v>690</v>
      </c>
    </row>
    <row r="291">
      <c r="A291" s="1" t="s">
        <v>5</v>
      </c>
      <c r="B291" s="1" t="s">
        <v>627</v>
      </c>
      <c r="C291" s="1" t="s">
        <v>628</v>
      </c>
      <c r="D291" s="2" t="str">
        <f>"G57.6"</f>
        <v>G57.6</v>
      </c>
      <c r="E291" s="1" t="s">
        <v>692</v>
      </c>
    </row>
    <row r="292">
      <c r="A292" s="1" t="s">
        <v>5</v>
      </c>
      <c r="B292" s="1" t="s">
        <v>627</v>
      </c>
      <c r="C292" s="1" t="s">
        <v>628</v>
      </c>
      <c r="D292" s="2" t="str">
        <f>"G57.8"</f>
        <v>G57.8</v>
      </c>
      <c r="E292" s="1" t="s">
        <v>694</v>
      </c>
    </row>
    <row r="293">
      <c r="A293" s="1" t="s">
        <v>5</v>
      </c>
      <c r="B293" s="1" t="s">
        <v>627</v>
      </c>
      <c r="C293" s="1" t="s">
        <v>628</v>
      </c>
      <c r="D293" s="2" t="str">
        <f>"G57.9"</f>
        <v>G57.9</v>
      </c>
      <c r="E293" s="1" t="s">
        <v>697</v>
      </c>
    </row>
    <row r="294">
      <c r="A294" s="1" t="s">
        <v>5</v>
      </c>
      <c r="B294" s="1" t="s">
        <v>627</v>
      </c>
      <c r="C294" s="1" t="s">
        <v>628</v>
      </c>
      <c r="D294" s="2" t="str">
        <f>"G58.0"</f>
        <v>G58.0</v>
      </c>
      <c r="E294" s="1" t="s">
        <v>699</v>
      </c>
    </row>
    <row r="295">
      <c r="A295" s="1" t="s">
        <v>5</v>
      </c>
      <c r="B295" s="1" t="s">
        <v>627</v>
      </c>
      <c r="C295" s="1" t="s">
        <v>628</v>
      </c>
      <c r="D295" s="2" t="str">
        <f>"G58.7"</f>
        <v>G58.7</v>
      </c>
      <c r="E295" s="1" t="s">
        <v>701</v>
      </c>
    </row>
    <row r="296">
      <c r="A296" s="1" t="s">
        <v>5</v>
      </c>
      <c r="B296" s="1" t="s">
        <v>627</v>
      </c>
      <c r="C296" s="1" t="s">
        <v>628</v>
      </c>
      <c r="D296" s="2" t="str">
        <f>"G58.8"</f>
        <v>G58.8</v>
      </c>
      <c r="E296" s="1" t="s">
        <v>703</v>
      </c>
    </row>
    <row r="297">
      <c r="A297" s="1" t="s">
        <v>5</v>
      </c>
      <c r="B297" s="1" t="s">
        <v>627</v>
      </c>
      <c r="C297" s="1" t="s">
        <v>628</v>
      </c>
      <c r="D297" s="2" t="str">
        <f>"G58.9"</f>
        <v>G58.9</v>
      </c>
      <c r="E297" s="1" t="s">
        <v>705</v>
      </c>
    </row>
    <row r="298">
      <c r="A298" s="1" t="s">
        <v>5</v>
      </c>
      <c r="B298" s="1" t="s">
        <v>627</v>
      </c>
      <c r="C298" s="1" t="s">
        <v>628</v>
      </c>
      <c r="D298" s="2" t="str">
        <f>"G60.0"</f>
        <v>G60.0</v>
      </c>
      <c r="E298" s="1" t="s">
        <v>708</v>
      </c>
    </row>
    <row r="299">
      <c r="A299" s="1" t="s">
        <v>5</v>
      </c>
      <c r="B299" s="1" t="s">
        <v>627</v>
      </c>
      <c r="C299" s="1" t="s">
        <v>628</v>
      </c>
      <c r="D299" s="2" t="str">
        <f>"G60.1"</f>
        <v>G60.1</v>
      </c>
      <c r="E299" s="1" t="s">
        <v>709</v>
      </c>
    </row>
    <row r="300">
      <c r="A300" s="1" t="s">
        <v>5</v>
      </c>
      <c r="B300" s="1" t="s">
        <v>627</v>
      </c>
      <c r="C300" s="1" t="s">
        <v>628</v>
      </c>
      <c r="D300" s="2" t="str">
        <f>"G60.2"</f>
        <v>G60.2</v>
      </c>
      <c r="E300" s="1" t="s">
        <v>711</v>
      </c>
    </row>
    <row r="301">
      <c r="A301" s="1" t="s">
        <v>5</v>
      </c>
      <c r="B301" s="1" t="s">
        <v>627</v>
      </c>
      <c r="C301" s="1" t="s">
        <v>628</v>
      </c>
      <c r="D301" s="2" t="str">
        <f>"G60.3"</f>
        <v>G60.3</v>
      </c>
      <c r="E301" s="1" t="s">
        <v>713</v>
      </c>
    </row>
    <row r="302">
      <c r="A302" s="1" t="s">
        <v>5</v>
      </c>
      <c r="B302" s="1" t="s">
        <v>627</v>
      </c>
      <c r="C302" s="1" t="s">
        <v>628</v>
      </c>
      <c r="D302" s="2" t="str">
        <f>"G60.8"</f>
        <v>G60.8</v>
      </c>
      <c r="E302" s="1" t="s">
        <v>715</v>
      </c>
    </row>
    <row r="303">
      <c r="A303" s="1" t="s">
        <v>5</v>
      </c>
      <c r="B303" s="1" t="s">
        <v>627</v>
      </c>
      <c r="C303" s="1" t="s">
        <v>628</v>
      </c>
      <c r="D303" s="2" t="str">
        <f>"G60.9"</f>
        <v>G60.9</v>
      </c>
      <c r="E303" s="1" t="s">
        <v>716</v>
      </c>
    </row>
    <row r="304">
      <c r="A304" s="1" t="s">
        <v>5</v>
      </c>
      <c r="B304" s="1" t="s">
        <v>627</v>
      </c>
      <c r="C304" s="1" t="s">
        <v>628</v>
      </c>
      <c r="D304" s="2" t="str">
        <f>"G62.0"</f>
        <v>G62.0</v>
      </c>
      <c r="E304" s="1" t="s">
        <v>718</v>
      </c>
    </row>
    <row r="305">
      <c r="A305" s="1" t="s">
        <v>5</v>
      </c>
      <c r="B305" s="1" t="s">
        <v>627</v>
      </c>
      <c r="C305" s="1" t="s">
        <v>628</v>
      </c>
      <c r="D305" s="2" t="str">
        <f>"G62.1"</f>
        <v>G62.1</v>
      </c>
      <c r="E305" s="1" t="s">
        <v>720</v>
      </c>
    </row>
    <row r="306">
      <c r="A306" s="1" t="s">
        <v>5</v>
      </c>
      <c r="B306" s="1" t="s">
        <v>627</v>
      </c>
      <c r="C306" s="1" t="s">
        <v>628</v>
      </c>
      <c r="D306" s="2" t="str">
        <f>"G62.2"</f>
        <v>G62.2</v>
      </c>
      <c r="E306" s="1" t="s">
        <v>722</v>
      </c>
    </row>
    <row r="307">
      <c r="A307" s="1" t="s">
        <v>5</v>
      </c>
      <c r="B307" s="1" t="s">
        <v>627</v>
      </c>
      <c r="C307" s="1" t="s">
        <v>628</v>
      </c>
      <c r="D307" s="2" t="str">
        <f>"G62.8"</f>
        <v>G62.8</v>
      </c>
      <c r="E307" s="1" t="s">
        <v>724</v>
      </c>
    </row>
    <row r="308">
      <c r="A308" s="1" t="s">
        <v>5</v>
      </c>
      <c r="B308" s="1" t="s">
        <v>627</v>
      </c>
      <c r="C308" s="1" t="s">
        <v>628</v>
      </c>
      <c r="D308" s="2" t="str">
        <f>"G62.9"</f>
        <v>G62.9</v>
      </c>
      <c r="E308" s="1" t="s">
        <v>726</v>
      </c>
    </row>
    <row r="309">
      <c r="A309" s="1" t="s">
        <v>5</v>
      </c>
      <c r="B309" s="1" t="s">
        <v>627</v>
      </c>
      <c r="C309" s="1" t="s">
        <v>628</v>
      </c>
      <c r="D309" s="2" t="str">
        <f>"G64"</f>
        <v>G64</v>
      </c>
      <c r="E309" s="1" t="s">
        <v>727</v>
      </c>
    </row>
    <row r="310">
      <c r="A310" s="1" t="s">
        <v>5</v>
      </c>
      <c r="B310" s="1" t="s">
        <v>627</v>
      </c>
      <c r="C310" s="1" t="s">
        <v>628</v>
      </c>
      <c r="D310" s="2" t="str">
        <f>"M54.1"</f>
        <v>M54.1</v>
      </c>
      <c r="E310" s="1" t="s">
        <v>728</v>
      </c>
    </row>
    <row r="311">
      <c r="A311" s="1" t="s">
        <v>5</v>
      </c>
      <c r="B311" s="1" t="s">
        <v>627</v>
      </c>
      <c r="C311" s="1" t="s">
        <v>628</v>
      </c>
      <c r="D311" s="2" t="str">
        <f>"M54.10"</f>
        <v>M54.10</v>
      </c>
      <c r="E311" s="1" t="s">
        <v>730</v>
      </c>
    </row>
    <row r="312">
      <c r="A312" s="1" t="s">
        <v>5</v>
      </c>
      <c r="B312" s="1" t="s">
        <v>627</v>
      </c>
      <c r="C312" s="1" t="s">
        <v>628</v>
      </c>
      <c r="D312" s="2" t="str">
        <f>"M54.11"</f>
        <v>M54.11</v>
      </c>
      <c r="E312" s="1" t="s">
        <v>732</v>
      </c>
    </row>
    <row r="313">
      <c r="A313" s="1" t="s">
        <v>5</v>
      </c>
      <c r="B313" s="1" t="s">
        <v>627</v>
      </c>
      <c r="C313" s="1" t="s">
        <v>628</v>
      </c>
      <c r="D313" s="2" t="str">
        <f>"M54.12"</f>
        <v>M54.12</v>
      </c>
      <c r="E313" s="1" t="s">
        <v>734</v>
      </c>
    </row>
    <row r="314">
      <c r="A314" s="1" t="s">
        <v>5</v>
      </c>
      <c r="B314" s="1" t="s">
        <v>627</v>
      </c>
      <c r="C314" s="1" t="s">
        <v>628</v>
      </c>
      <c r="D314" s="2" t="str">
        <f>"M54.13"</f>
        <v>M54.13</v>
      </c>
      <c r="E314" s="1" t="s">
        <v>736</v>
      </c>
    </row>
    <row r="315">
      <c r="A315" s="1" t="s">
        <v>5</v>
      </c>
      <c r="B315" s="1" t="s">
        <v>627</v>
      </c>
      <c r="C315" s="1" t="s">
        <v>628</v>
      </c>
      <c r="D315" s="2" t="str">
        <f>"M54.19"</f>
        <v>M54.19</v>
      </c>
      <c r="E315" s="1" t="s">
        <v>738</v>
      </c>
    </row>
    <row r="316">
      <c r="A316" s="1" t="s">
        <v>5</v>
      </c>
      <c r="B316" s="1" t="s">
        <v>627</v>
      </c>
      <c r="C316" s="1" t="s">
        <v>628</v>
      </c>
      <c r="D316" s="2" t="str">
        <f>"R20.0"</f>
        <v>R20.0</v>
      </c>
      <c r="E316" s="1" t="s">
        <v>742</v>
      </c>
    </row>
    <row r="317">
      <c r="A317" s="1" t="s">
        <v>5</v>
      </c>
      <c r="B317" s="1" t="s">
        <v>627</v>
      </c>
      <c r="C317" s="1" t="s">
        <v>628</v>
      </c>
      <c r="D317" s="2" t="str">
        <f>"R20.1"</f>
        <v>R20.1</v>
      </c>
      <c r="E317" s="1" t="s">
        <v>745</v>
      </c>
    </row>
    <row r="318">
      <c r="A318" s="1" t="s">
        <v>5</v>
      </c>
      <c r="B318" s="1" t="s">
        <v>627</v>
      </c>
      <c r="C318" s="1" t="s">
        <v>628</v>
      </c>
      <c r="D318" s="2" t="str">
        <f>"R20.2"</f>
        <v>R20.2</v>
      </c>
      <c r="E318" s="1" t="s">
        <v>746</v>
      </c>
    </row>
    <row r="319">
      <c r="A319" s="1" t="s">
        <v>5</v>
      </c>
      <c r="B319" s="1" t="s">
        <v>627</v>
      </c>
      <c r="C319" s="1" t="s">
        <v>628</v>
      </c>
      <c r="D319" s="2" t="str">
        <f>"R20.3"</f>
        <v>R20.3</v>
      </c>
      <c r="E319" s="1" t="s">
        <v>748</v>
      </c>
    </row>
    <row r="320">
      <c r="A320" s="1" t="s">
        <v>5</v>
      </c>
      <c r="B320" s="1" t="s">
        <v>627</v>
      </c>
      <c r="C320" s="1" t="s">
        <v>628</v>
      </c>
      <c r="D320" s="2" t="str">
        <f>"R20.8"</f>
        <v>R20.8</v>
      </c>
      <c r="E320" s="1" t="s">
        <v>749</v>
      </c>
    </row>
    <row r="321">
      <c r="A321" s="1" t="s">
        <v>5</v>
      </c>
      <c r="B321" s="1" t="s">
        <v>627</v>
      </c>
      <c r="C321" s="1" t="s">
        <v>628</v>
      </c>
      <c r="D321" s="2" t="str">
        <f>"R43.0"</f>
        <v>R43.0</v>
      </c>
      <c r="E321" s="1" t="s">
        <v>751</v>
      </c>
    </row>
    <row r="322">
      <c r="A322" s="1" t="s">
        <v>5</v>
      </c>
      <c r="B322" s="1" t="s">
        <v>627</v>
      </c>
      <c r="C322" s="1" t="s">
        <v>628</v>
      </c>
      <c r="D322" s="2" t="str">
        <f>"R43.1"</f>
        <v>R43.1</v>
      </c>
      <c r="E322" s="1" t="s">
        <v>752</v>
      </c>
    </row>
    <row r="323">
      <c r="A323" s="1" t="s">
        <v>5</v>
      </c>
      <c r="B323" s="1" t="s">
        <v>627</v>
      </c>
      <c r="C323" s="1" t="s">
        <v>628</v>
      </c>
      <c r="D323" s="2" t="str">
        <f>"R43.2"</f>
        <v>R43.2</v>
      </c>
      <c r="E323" s="1" t="s">
        <v>754</v>
      </c>
    </row>
    <row r="324">
      <c r="A324" s="1" t="s">
        <v>5</v>
      </c>
      <c r="B324" s="1" t="s">
        <v>627</v>
      </c>
      <c r="C324" s="1" t="s">
        <v>628</v>
      </c>
      <c r="D324" s="2" t="str">
        <f>"R43.8"</f>
        <v>R43.8</v>
      </c>
      <c r="E324" s="1" t="s">
        <v>758</v>
      </c>
    </row>
    <row r="325">
      <c r="A325" s="1" t="s">
        <v>5</v>
      </c>
      <c r="B325" s="1" t="s">
        <v>627</v>
      </c>
      <c r="C325" s="1" t="s">
        <v>628</v>
      </c>
      <c r="D325" s="2" t="str">
        <f>"R47.1"</f>
        <v>R47.1</v>
      </c>
      <c r="E325" s="1" t="s">
        <v>760</v>
      </c>
    </row>
    <row r="326">
      <c r="A326" s="1" t="s">
        <v>5</v>
      </c>
      <c r="B326" s="1" t="s">
        <v>761</v>
      </c>
      <c r="C326" s="1" t="s">
        <v>762</v>
      </c>
      <c r="D326" s="2" t="str">
        <f>"G70.0"</f>
        <v>G70.0</v>
      </c>
      <c r="E326" s="1" t="s">
        <v>764</v>
      </c>
    </row>
    <row r="327">
      <c r="A327" s="1" t="s">
        <v>5</v>
      </c>
      <c r="B327" s="1" t="s">
        <v>761</v>
      </c>
      <c r="C327" s="1" t="s">
        <v>762</v>
      </c>
      <c r="D327" s="2" t="str">
        <f>"G70.1"</f>
        <v>G70.1</v>
      </c>
      <c r="E327" s="1" t="s">
        <v>765</v>
      </c>
    </row>
    <row r="328">
      <c r="A328" s="1" t="s">
        <v>5</v>
      </c>
      <c r="B328" s="1" t="s">
        <v>761</v>
      </c>
      <c r="C328" s="1" t="s">
        <v>762</v>
      </c>
      <c r="D328" s="2" t="str">
        <f>"G70.2"</f>
        <v>G70.2</v>
      </c>
      <c r="E328" s="1" t="s">
        <v>767</v>
      </c>
    </row>
    <row r="329">
      <c r="A329" s="1" t="s">
        <v>5</v>
      </c>
      <c r="B329" s="1" t="s">
        <v>761</v>
      </c>
      <c r="C329" s="1" t="s">
        <v>762</v>
      </c>
      <c r="D329" s="2" t="str">
        <f>"G70.8"</f>
        <v>G70.8</v>
      </c>
      <c r="E329" s="1" t="s">
        <v>774</v>
      </c>
    </row>
    <row r="330">
      <c r="A330" s="1" t="s">
        <v>5</v>
      </c>
      <c r="B330" s="1" t="s">
        <v>761</v>
      </c>
      <c r="C330" s="1" t="s">
        <v>762</v>
      </c>
      <c r="D330" s="2" t="str">
        <f>"G70.9"</f>
        <v>G70.9</v>
      </c>
      <c r="E330" s="1" t="s">
        <v>776</v>
      </c>
    </row>
    <row r="331">
      <c r="A331" s="1" t="s">
        <v>5</v>
      </c>
      <c r="B331" s="1" t="s">
        <v>761</v>
      </c>
      <c r="C331" s="1" t="s">
        <v>762</v>
      </c>
      <c r="D331" s="2" t="str">
        <f>"G71.0"</f>
        <v>G71.0</v>
      </c>
      <c r="E331" s="1" t="s">
        <v>777</v>
      </c>
    </row>
    <row r="332">
      <c r="A332" s="1" t="s">
        <v>5</v>
      </c>
      <c r="B332" s="1" t="s">
        <v>761</v>
      </c>
      <c r="C332" s="1" t="s">
        <v>762</v>
      </c>
      <c r="D332" s="2" t="str">
        <f>"G71.1"</f>
        <v>G71.1</v>
      </c>
      <c r="E332" s="1" t="s">
        <v>778</v>
      </c>
    </row>
    <row r="333">
      <c r="A333" s="1" t="s">
        <v>5</v>
      </c>
      <c r="B333" s="1" t="s">
        <v>761</v>
      </c>
      <c r="C333" s="1" t="s">
        <v>762</v>
      </c>
      <c r="D333" s="2" t="str">
        <f>"G71.2"</f>
        <v>G71.2</v>
      </c>
      <c r="E333" s="1" t="s">
        <v>779</v>
      </c>
    </row>
    <row r="334">
      <c r="A334" s="1" t="s">
        <v>5</v>
      </c>
      <c r="B334" s="1" t="s">
        <v>761</v>
      </c>
      <c r="C334" s="1" t="s">
        <v>762</v>
      </c>
      <c r="D334" s="2" t="str">
        <f>"G71.3"</f>
        <v>G71.3</v>
      </c>
      <c r="E334" s="1" t="s">
        <v>780</v>
      </c>
    </row>
    <row r="335">
      <c r="A335" s="1" t="s">
        <v>5</v>
      </c>
      <c r="B335" s="1" t="s">
        <v>761</v>
      </c>
      <c r="C335" s="1" t="s">
        <v>762</v>
      </c>
      <c r="D335" s="2" t="str">
        <f>"G71.8"</f>
        <v>G71.8</v>
      </c>
      <c r="E335" s="1" t="s">
        <v>781</v>
      </c>
    </row>
    <row r="336">
      <c r="A336" s="1" t="s">
        <v>5</v>
      </c>
      <c r="B336" s="1" t="s">
        <v>761</v>
      </c>
      <c r="C336" s="1" t="s">
        <v>762</v>
      </c>
      <c r="D336" s="2" t="str">
        <f>"G71.9"</f>
        <v>G71.9</v>
      </c>
      <c r="E336" s="1" t="s">
        <v>782</v>
      </c>
    </row>
    <row r="337">
      <c r="A337" s="1" t="s">
        <v>5</v>
      </c>
      <c r="B337" s="1" t="s">
        <v>761</v>
      </c>
      <c r="C337" s="1" t="s">
        <v>762</v>
      </c>
      <c r="D337" s="2" t="str">
        <f>"G72.0"</f>
        <v>G72.0</v>
      </c>
      <c r="E337" s="1" t="s">
        <v>783</v>
      </c>
    </row>
    <row r="338">
      <c r="A338" s="1" t="s">
        <v>5</v>
      </c>
      <c r="B338" s="1" t="s">
        <v>761</v>
      </c>
      <c r="C338" s="1" t="s">
        <v>762</v>
      </c>
      <c r="D338" s="2" t="str">
        <f>"G72.1"</f>
        <v>G72.1</v>
      </c>
      <c r="E338" s="1" t="s">
        <v>784</v>
      </c>
    </row>
    <row r="339">
      <c r="A339" s="1" t="s">
        <v>5</v>
      </c>
      <c r="B339" s="1" t="s">
        <v>761</v>
      </c>
      <c r="C339" s="1" t="s">
        <v>762</v>
      </c>
      <c r="D339" s="2" t="str">
        <f>"G72.2"</f>
        <v>G72.2</v>
      </c>
      <c r="E339" s="1" t="s">
        <v>785</v>
      </c>
    </row>
    <row r="340">
      <c r="A340" s="1" t="s">
        <v>5</v>
      </c>
      <c r="B340" s="1" t="s">
        <v>761</v>
      </c>
      <c r="C340" s="1" t="s">
        <v>762</v>
      </c>
      <c r="D340" s="2" t="str">
        <f>"G72.3"</f>
        <v>G72.3</v>
      </c>
      <c r="E340" s="1" t="s">
        <v>786</v>
      </c>
    </row>
    <row r="341">
      <c r="A341" s="1" t="s">
        <v>5</v>
      </c>
      <c r="B341" s="1" t="s">
        <v>761</v>
      </c>
      <c r="C341" s="1" t="s">
        <v>762</v>
      </c>
      <c r="D341" s="2" t="str">
        <f>"G72.4"</f>
        <v>G72.4</v>
      </c>
      <c r="E341" s="1" t="s">
        <v>788</v>
      </c>
    </row>
    <row r="342">
      <c r="A342" s="1" t="s">
        <v>5</v>
      </c>
      <c r="B342" s="1" t="s">
        <v>761</v>
      </c>
      <c r="C342" s="1" t="s">
        <v>762</v>
      </c>
      <c r="D342" s="2" t="str">
        <f>"G72.8"</f>
        <v>G72.8</v>
      </c>
      <c r="E342" s="1" t="s">
        <v>789</v>
      </c>
    </row>
    <row r="343">
      <c r="A343" s="1" t="s">
        <v>5</v>
      </c>
      <c r="B343" s="1" t="s">
        <v>761</v>
      </c>
      <c r="C343" s="1" t="s">
        <v>762</v>
      </c>
      <c r="D343" s="2" t="str">
        <f>"G72.9"</f>
        <v>G72.9</v>
      </c>
      <c r="E343" s="1" t="s">
        <v>790</v>
      </c>
    </row>
    <row r="344">
      <c r="A344" s="1" t="s">
        <v>5</v>
      </c>
      <c r="B344" s="1" t="s">
        <v>761</v>
      </c>
      <c r="C344" s="1" t="s">
        <v>762</v>
      </c>
      <c r="D344" s="2" t="str">
        <f>"R25.3"</f>
        <v>R25.3</v>
      </c>
      <c r="E344" s="1" t="s">
        <v>792</v>
      </c>
    </row>
    <row r="345">
      <c r="A345" s="1" t="s">
        <v>5</v>
      </c>
      <c r="B345" s="1" t="s">
        <v>793</v>
      </c>
      <c r="C345" s="1" t="s">
        <v>794</v>
      </c>
      <c r="D345" s="2" t="str">
        <f>"G80.0"</f>
        <v>G80.0</v>
      </c>
      <c r="E345" s="1" t="s">
        <v>795</v>
      </c>
    </row>
    <row r="346">
      <c r="A346" s="1" t="s">
        <v>5</v>
      </c>
      <c r="B346" s="1" t="s">
        <v>793</v>
      </c>
      <c r="C346" s="1" t="s">
        <v>794</v>
      </c>
      <c r="D346" s="2" t="str">
        <f>"G80.1"</f>
        <v>G80.1</v>
      </c>
      <c r="E346" s="1" t="s">
        <v>796</v>
      </c>
    </row>
    <row r="347">
      <c r="A347" s="1" t="s">
        <v>5</v>
      </c>
      <c r="B347" s="1" t="s">
        <v>793</v>
      </c>
      <c r="C347" s="1" t="s">
        <v>794</v>
      </c>
      <c r="D347" s="2" t="str">
        <f>"G80.2"</f>
        <v>G80.2</v>
      </c>
      <c r="E347" s="1" t="s">
        <v>798</v>
      </c>
    </row>
    <row r="348">
      <c r="A348" s="1" t="s">
        <v>5</v>
      </c>
      <c r="B348" s="1" t="s">
        <v>793</v>
      </c>
      <c r="C348" s="1" t="s">
        <v>794</v>
      </c>
      <c r="D348" s="2" t="str">
        <f>"G80.3"</f>
        <v>G80.3</v>
      </c>
      <c r="E348" s="1" t="s">
        <v>799</v>
      </c>
    </row>
    <row r="349">
      <c r="A349" s="1" t="s">
        <v>5</v>
      </c>
      <c r="B349" s="1" t="s">
        <v>793</v>
      </c>
      <c r="C349" s="1" t="s">
        <v>794</v>
      </c>
      <c r="D349" s="2" t="str">
        <f>"G80.4"</f>
        <v>G80.4</v>
      </c>
      <c r="E349" s="1" t="s">
        <v>801</v>
      </c>
    </row>
    <row r="350">
      <c r="A350" s="1" t="s">
        <v>5</v>
      </c>
      <c r="B350" s="1" t="s">
        <v>793</v>
      </c>
      <c r="C350" s="1" t="s">
        <v>794</v>
      </c>
      <c r="D350" s="2" t="str">
        <f>"G80.8"</f>
        <v>G80.8</v>
      </c>
      <c r="E350" s="1" t="s">
        <v>804</v>
      </c>
    </row>
    <row r="351">
      <c r="A351" s="1" t="s">
        <v>5</v>
      </c>
      <c r="B351" s="1" t="s">
        <v>793</v>
      </c>
      <c r="C351" s="1" t="s">
        <v>794</v>
      </c>
      <c r="D351" s="2" t="str">
        <f>"G80.9"</f>
        <v>G80.9</v>
      </c>
      <c r="E351" s="1" t="s">
        <v>806</v>
      </c>
    </row>
    <row r="352">
      <c r="A352" s="1" t="s">
        <v>5</v>
      </c>
      <c r="B352" s="1" t="s">
        <v>793</v>
      </c>
      <c r="C352" s="1" t="s">
        <v>794</v>
      </c>
      <c r="D352" s="2" t="str">
        <f>"G81.0"</f>
        <v>G81.0</v>
      </c>
      <c r="E352" s="1" t="s">
        <v>807</v>
      </c>
    </row>
    <row r="353">
      <c r="A353" s="1" t="s">
        <v>5</v>
      </c>
      <c r="B353" s="1" t="s">
        <v>793</v>
      </c>
      <c r="C353" s="1" t="s">
        <v>794</v>
      </c>
      <c r="D353" s="2" t="str">
        <f>"G81.1"</f>
        <v>G81.1</v>
      </c>
      <c r="E353" s="1" t="s">
        <v>809</v>
      </c>
    </row>
    <row r="354">
      <c r="A354" s="1" t="s">
        <v>5</v>
      </c>
      <c r="B354" s="1" t="s">
        <v>793</v>
      </c>
      <c r="C354" s="1" t="s">
        <v>794</v>
      </c>
      <c r="D354" s="2" t="str">
        <f>"G81.9"</f>
        <v>G81.9</v>
      </c>
      <c r="E354" s="1" t="s">
        <v>812</v>
      </c>
    </row>
    <row r="355">
      <c r="A355" s="1" t="s">
        <v>5</v>
      </c>
      <c r="B355" s="1" t="s">
        <v>793</v>
      </c>
      <c r="C355" s="1" t="s">
        <v>794</v>
      </c>
      <c r="D355" s="2" t="str">
        <f>"G82.0"</f>
        <v>G82.0</v>
      </c>
      <c r="E355" s="1" t="s">
        <v>815</v>
      </c>
    </row>
    <row r="356">
      <c r="A356" s="1" t="s">
        <v>5</v>
      </c>
      <c r="B356" s="1" t="s">
        <v>793</v>
      </c>
      <c r="C356" s="1" t="s">
        <v>794</v>
      </c>
      <c r="D356" s="2" t="str">
        <f>"G82.1"</f>
        <v>G82.1</v>
      </c>
      <c r="E356" s="1" t="s">
        <v>816</v>
      </c>
    </row>
    <row r="357">
      <c r="A357" s="1" t="s">
        <v>5</v>
      </c>
      <c r="B357" s="1" t="s">
        <v>793</v>
      </c>
      <c r="C357" s="1" t="s">
        <v>794</v>
      </c>
      <c r="D357" s="2" t="str">
        <f>"G82.2"</f>
        <v>G82.2</v>
      </c>
      <c r="E357" s="1" t="s">
        <v>817</v>
      </c>
    </row>
    <row r="358">
      <c r="A358" s="1" t="s">
        <v>5</v>
      </c>
      <c r="B358" s="1" t="s">
        <v>793</v>
      </c>
      <c r="C358" s="1" t="s">
        <v>794</v>
      </c>
      <c r="D358" s="2" t="str">
        <f>"G82.3"</f>
        <v>G82.3</v>
      </c>
      <c r="E358" s="1" t="s">
        <v>818</v>
      </c>
    </row>
    <row r="359">
      <c r="A359" s="1" t="s">
        <v>5</v>
      </c>
      <c r="B359" s="1" t="s">
        <v>793</v>
      </c>
      <c r="C359" s="1" t="s">
        <v>794</v>
      </c>
      <c r="D359" s="2" t="str">
        <f>"G82.4"</f>
        <v>G82.4</v>
      </c>
      <c r="E359" s="1" t="s">
        <v>819</v>
      </c>
    </row>
    <row r="360">
      <c r="A360" s="1" t="s">
        <v>5</v>
      </c>
      <c r="B360" s="1" t="s">
        <v>793</v>
      </c>
      <c r="C360" s="1" t="s">
        <v>794</v>
      </c>
      <c r="D360" s="2" t="str">
        <f>"G82.5"</f>
        <v>G82.5</v>
      </c>
      <c r="E360" s="1" t="s">
        <v>820</v>
      </c>
    </row>
    <row r="361">
      <c r="A361" s="1" t="s">
        <v>5</v>
      </c>
      <c r="B361" s="1" t="s">
        <v>793</v>
      </c>
      <c r="C361" s="1" t="s">
        <v>794</v>
      </c>
      <c r="D361" s="2" t="str">
        <f>"G83.0"</f>
        <v>G83.0</v>
      </c>
      <c r="E361" s="1" t="s">
        <v>821</v>
      </c>
    </row>
    <row r="362">
      <c r="A362" s="1" t="s">
        <v>5</v>
      </c>
      <c r="B362" s="1" t="s">
        <v>793</v>
      </c>
      <c r="C362" s="1" t="s">
        <v>794</v>
      </c>
      <c r="D362" s="2" t="str">
        <f>"G83.1"</f>
        <v>G83.1</v>
      </c>
      <c r="E362" s="1" t="s">
        <v>822</v>
      </c>
    </row>
    <row r="363">
      <c r="A363" s="1" t="s">
        <v>5</v>
      </c>
      <c r="B363" s="1" t="s">
        <v>793</v>
      </c>
      <c r="C363" s="1" t="s">
        <v>794</v>
      </c>
      <c r="D363" s="2" t="str">
        <f>"G83.2"</f>
        <v>G83.2</v>
      </c>
      <c r="E363" s="1" t="s">
        <v>823</v>
      </c>
    </row>
    <row r="364">
      <c r="A364" s="1" t="s">
        <v>5</v>
      </c>
      <c r="B364" s="1" t="s">
        <v>793</v>
      </c>
      <c r="C364" s="1" t="s">
        <v>794</v>
      </c>
      <c r="D364" s="2" t="str">
        <f>"G83.3"</f>
        <v>G83.3</v>
      </c>
      <c r="E364" s="1" t="s">
        <v>824</v>
      </c>
    </row>
    <row r="365">
      <c r="A365" s="1" t="s">
        <v>5</v>
      </c>
      <c r="B365" s="1" t="s">
        <v>793</v>
      </c>
      <c r="C365" s="1" t="s">
        <v>794</v>
      </c>
      <c r="D365" s="2" t="str">
        <f>"G83.4"</f>
        <v>G83.4</v>
      </c>
      <c r="E365" s="1" t="s">
        <v>825</v>
      </c>
    </row>
    <row r="366">
      <c r="A366" s="1" t="s">
        <v>5</v>
      </c>
      <c r="B366" s="1" t="s">
        <v>793</v>
      </c>
      <c r="C366" s="1" t="s">
        <v>794</v>
      </c>
      <c r="D366" s="2" t="str">
        <f>"G83.8"</f>
        <v>G83.8</v>
      </c>
      <c r="E366" s="1" t="s">
        <v>826</v>
      </c>
    </row>
    <row r="367">
      <c r="A367" s="1" t="s">
        <v>5</v>
      </c>
      <c r="B367" s="1" t="s">
        <v>793</v>
      </c>
      <c r="C367" s="1" t="s">
        <v>794</v>
      </c>
      <c r="D367" s="2" t="str">
        <f>"G83.9"</f>
        <v>G83.9</v>
      </c>
      <c r="E367" s="1" t="s">
        <v>827</v>
      </c>
    </row>
    <row r="368">
      <c r="A368" s="1" t="s">
        <v>5</v>
      </c>
      <c r="B368" s="1" t="s">
        <v>828</v>
      </c>
      <c r="C368" s="1" t="s">
        <v>829</v>
      </c>
      <c r="D368" s="2" t="str">
        <f>"Q00.0"</f>
        <v>Q00.0</v>
      </c>
      <c r="E368" s="1" t="s">
        <v>830</v>
      </c>
    </row>
    <row r="369">
      <c r="A369" s="1" t="s">
        <v>5</v>
      </c>
      <c r="B369" s="1" t="s">
        <v>828</v>
      </c>
      <c r="C369" s="1" t="s">
        <v>829</v>
      </c>
      <c r="D369" s="2" t="str">
        <f>"Q00.1"</f>
        <v>Q00.1</v>
      </c>
      <c r="E369" s="1" t="s">
        <v>831</v>
      </c>
    </row>
    <row r="370">
      <c r="A370" s="1" t="s">
        <v>5</v>
      </c>
      <c r="B370" s="1" t="s">
        <v>828</v>
      </c>
      <c r="C370" s="1" t="s">
        <v>829</v>
      </c>
      <c r="D370" s="2" t="str">
        <f>"Q00.2"</f>
        <v>Q00.2</v>
      </c>
      <c r="E370" s="1" t="s">
        <v>832</v>
      </c>
    </row>
    <row r="371">
      <c r="A371" s="1" t="s">
        <v>5</v>
      </c>
      <c r="B371" s="1" t="s">
        <v>828</v>
      </c>
      <c r="C371" s="1" t="s">
        <v>829</v>
      </c>
      <c r="D371" s="2" t="str">
        <f>"Q01.0"</f>
        <v>Q01.0</v>
      </c>
      <c r="E371" s="1" t="s">
        <v>833</v>
      </c>
    </row>
    <row r="372">
      <c r="A372" s="1" t="s">
        <v>5</v>
      </c>
      <c r="B372" s="1" t="s">
        <v>828</v>
      </c>
      <c r="C372" s="1" t="s">
        <v>829</v>
      </c>
      <c r="D372" s="2" t="str">
        <f>"Q01.1"</f>
        <v>Q01.1</v>
      </c>
      <c r="E372" s="1" t="s">
        <v>835</v>
      </c>
    </row>
    <row r="373">
      <c r="A373" s="1" t="s">
        <v>5</v>
      </c>
      <c r="B373" s="1" t="s">
        <v>828</v>
      </c>
      <c r="C373" s="1" t="s">
        <v>829</v>
      </c>
      <c r="D373" s="2" t="str">
        <f>"Q01.2"</f>
        <v>Q01.2</v>
      </c>
      <c r="E373" s="1" t="s">
        <v>836</v>
      </c>
    </row>
    <row r="374">
      <c r="A374" s="1" t="s">
        <v>5</v>
      </c>
      <c r="B374" s="1" t="s">
        <v>828</v>
      </c>
      <c r="C374" s="1" t="s">
        <v>829</v>
      </c>
      <c r="D374" s="2" t="str">
        <f>"Q01.8"</f>
        <v>Q01.8</v>
      </c>
      <c r="E374" s="1" t="s">
        <v>837</v>
      </c>
    </row>
    <row r="375">
      <c r="A375" s="1" t="s">
        <v>5</v>
      </c>
      <c r="B375" s="1" t="s">
        <v>828</v>
      </c>
      <c r="C375" s="1" t="s">
        <v>829</v>
      </c>
      <c r="D375" s="2" t="str">
        <f>"Q01.9"</f>
        <v>Q01.9</v>
      </c>
      <c r="E375" s="1" t="s">
        <v>838</v>
      </c>
    </row>
    <row r="376">
      <c r="A376" s="1" t="s">
        <v>5</v>
      </c>
      <c r="B376" s="1" t="s">
        <v>828</v>
      </c>
      <c r="C376" s="1" t="s">
        <v>829</v>
      </c>
      <c r="D376" s="2" t="str">
        <f>"Q02"</f>
        <v>Q02</v>
      </c>
      <c r="E376" s="1" t="s">
        <v>839</v>
      </c>
    </row>
    <row r="377">
      <c r="A377" s="1" t="s">
        <v>5</v>
      </c>
      <c r="B377" s="1" t="s">
        <v>828</v>
      </c>
      <c r="C377" s="1" t="s">
        <v>829</v>
      </c>
      <c r="D377" s="2" t="str">
        <f>"Q03.0"</f>
        <v>Q03.0</v>
      </c>
      <c r="E377" s="1" t="s">
        <v>840</v>
      </c>
    </row>
    <row r="378">
      <c r="A378" s="1" t="s">
        <v>5</v>
      </c>
      <c r="B378" s="1" t="s">
        <v>828</v>
      </c>
      <c r="C378" s="1" t="s">
        <v>829</v>
      </c>
      <c r="D378" s="2" t="str">
        <f>"Q03.1"</f>
        <v>Q03.1</v>
      </c>
      <c r="E378" s="1" t="s">
        <v>841</v>
      </c>
    </row>
    <row r="379">
      <c r="A379" s="1" t="s">
        <v>5</v>
      </c>
      <c r="B379" s="1" t="s">
        <v>828</v>
      </c>
      <c r="C379" s="1" t="s">
        <v>829</v>
      </c>
      <c r="D379" s="2" t="str">
        <f>"Q03.8"</f>
        <v>Q03.8</v>
      </c>
      <c r="E379" s="1" t="s">
        <v>842</v>
      </c>
    </row>
    <row r="380">
      <c r="A380" s="1" t="s">
        <v>5</v>
      </c>
      <c r="B380" s="1" t="s">
        <v>828</v>
      </c>
      <c r="C380" s="1" t="s">
        <v>829</v>
      </c>
      <c r="D380" s="2" t="str">
        <f>"Q03.9"</f>
        <v>Q03.9</v>
      </c>
      <c r="E380" s="1" t="s">
        <v>843</v>
      </c>
    </row>
    <row r="381">
      <c r="A381" s="1" t="s">
        <v>5</v>
      </c>
      <c r="B381" s="1" t="s">
        <v>828</v>
      </c>
      <c r="C381" s="1" t="s">
        <v>829</v>
      </c>
      <c r="D381" s="2" t="str">
        <f>"Q04.0"</f>
        <v>Q04.0</v>
      </c>
      <c r="E381" s="1" t="s">
        <v>844</v>
      </c>
    </row>
    <row r="382">
      <c r="A382" s="1" t="s">
        <v>5</v>
      </c>
      <c r="B382" s="1" t="s">
        <v>828</v>
      </c>
      <c r="C382" s="1" t="s">
        <v>829</v>
      </c>
      <c r="D382" s="2" t="str">
        <f>"Q04.1"</f>
        <v>Q04.1</v>
      </c>
      <c r="E382" s="1" t="s">
        <v>845</v>
      </c>
    </row>
    <row r="383">
      <c r="A383" s="1" t="s">
        <v>5</v>
      </c>
      <c r="B383" s="1" t="s">
        <v>828</v>
      </c>
      <c r="C383" s="1" t="s">
        <v>829</v>
      </c>
      <c r="D383" s="2" t="str">
        <f>"Q04.2"</f>
        <v>Q04.2</v>
      </c>
      <c r="E383" s="1" t="s">
        <v>846</v>
      </c>
    </row>
    <row r="384">
      <c r="A384" s="1" t="s">
        <v>5</v>
      </c>
      <c r="B384" s="1" t="s">
        <v>828</v>
      </c>
      <c r="C384" s="1" t="s">
        <v>829</v>
      </c>
      <c r="D384" s="2" t="str">
        <f>"Q04.3"</f>
        <v>Q04.3</v>
      </c>
      <c r="E384" s="1" t="s">
        <v>847</v>
      </c>
    </row>
    <row r="385">
      <c r="A385" s="1" t="s">
        <v>5</v>
      </c>
      <c r="B385" s="1" t="s">
        <v>828</v>
      </c>
      <c r="C385" s="1" t="s">
        <v>829</v>
      </c>
      <c r="D385" s="2" t="str">
        <f>"Q04.4"</f>
        <v>Q04.4</v>
      </c>
      <c r="E385" s="1" t="s">
        <v>848</v>
      </c>
    </row>
    <row r="386">
      <c r="A386" s="1" t="s">
        <v>5</v>
      </c>
      <c r="B386" s="1" t="s">
        <v>828</v>
      </c>
      <c r="C386" s="1" t="s">
        <v>829</v>
      </c>
      <c r="D386" s="2" t="str">
        <f>"Q04.5"</f>
        <v>Q04.5</v>
      </c>
      <c r="E386" s="1" t="s">
        <v>849</v>
      </c>
    </row>
    <row r="387">
      <c r="A387" s="1" t="s">
        <v>5</v>
      </c>
      <c r="B387" s="1" t="s">
        <v>828</v>
      </c>
      <c r="C387" s="1" t="s">
        <v>829</v>
      </c>
      <c r="D387" s="2" t="str">
        <f>"Q04.6"</f>
        <v>Q04.6</v>
      </c>
      <c r="E387" s="1" t="s">
        <v>851</v>
      </c>
    </row>
    <row r="388">
      <c r="A388" s="1" t="s">
        <v>5</v>
      </c>
      <c r="B388" s="1" t="s">
        <v>828</v>
      </c>
      <c r="C388" s="1" t="s">
        <v>829</v>
      </c>
      <c r="D388" s="2" t="str">
        <f>"Q04.8"</f>
        <v>Q04.8</v>
      </c>
      <c r="E388" s="1" t="s">
        <v>852</v>
      </c>
    </row>
    <row r="389">
      <c r="A389" s="1" t="s">
        <v>5</v>
      </c>
      <c r="B389" s="1" t="s">
        <v>828</v>
      </c>
      <c r="C389" s="1" t="s">
        <v>829</v>
      </c>
      <c r="D389" s="2" t="str">
        <f>"Q04.9"</f>
        <v>Q04.9</v>
      </c>
      <c r="E389" s="1" t="s">
        <v>853</v>
      </c>
    </row>
    <row r="390">
      <c r="A390" s="1" t="s">
        <v>5</v>
      </c>
      <c r="B390" s="1" t="s">
        <v>828</v>
      </c>
      <c r="C390" s="1" t="s">
        <v>829</v>
      </c>
      <c r="D390" s="2" t="str">
        <f>"Q05.0"</f>
        <v>Q05.0</v>
      </c>
      <c r="E390" s="1" t="s">
        <v>854</v>
      </c>
    </row>
    <row r="391">
      <c r="A391" s="1" t="s">
        <v>5</v>
      </c>
      <c r="B391" s="1" t="s">
        <v>828</v>
      </c>
      <c r="C391" s="1" t="s">
        <v>829</v>
      </c>
      <c r="D391" s="2" t="str">
        <f>"Q05.1"</f>
        <v>Q05.1</v>
      </c>
      <c r="E391" s="1" t="s">
        <v>855</v>
      </c>
    </row>
    <row r="392">
      <c r="A392" s="1" t="s">
        <v>5</v>
      </c>
      <c r="B392" s="1" t="s">
        <v>828</v>
      </c>
      <c r="C392" s="1" t="s">
        <v>829</v>
      </c>
      <c r="D392" s="2" t="str">
        <f>"Q05.2"</f>
        <v>Q05.2</v>
      </c>
      <c r="E392" s="1" t="s">
        <v>856</v>
      </c>
    </row>
    <row r="393">
      <c r="A393" s="1" t="s">
        <v>5</v>
      </c>
      <c r="B393" s="1" t="s">
        <v>828</v>
      </c>
      <c r="C393" s="1" t="s">
        <v>829</v>
      </c>
      <c r="D393" s="2" t="str">
        <f>"Q05.3"</f>
        <v>Q05.3</v>
      </c>
      <c r="E393" s="1" t="s">
        <v>857</v>
      </c>
    </row>
    <row r="394">
      <c r="A394" s="1" t="s">
        <v>5</v>
      </c>
      <c r="B394" s="1" t="s">
        <v>828</v>
      </c>
      <c r="C394" s="1" t="s">
        <v>829</v>
      </c>
      <c r="D394" s="2" t="str">
        <f>"Q05.4"</f>
        <v>Q05.4</v>
      </c>
      <c r="E394" s="1" t="s">
        <v>858</v>
      </c>
    </row>
    <row r="395">
      <c r="A395" s="1" t="s">
        <v>5</v>
      </c>
      <c r="B395" s="1" t="s">
        <v>828</v>
      </c>
      <c r="C395" s="1" t="s">
        <v>829</v>
      </c>
      <c r="D395" s="2" t="str">
        <f>"Q05.5"</f>
        <v>Q05.5</v>
      </c>
      <c r="E395" s="1" t="s">
        <v>859</v>
      </c>
    </row>
    <row r="396">
      <c r="A396" s="1" t="s">
        <v>5</v>
      </c>
      <c r="B396" s="1" t="s">
        <v>828</v>
      </c>
      <c r="C396" s="1" t="s">
        <v>829</v>
      </c>
      <c r="D396" s="2" t="str">
        <f>"Q05.6"</f>
        <v>Q05.6</v>
      </c>
      <c r="E396" s="1" t="s">
        <v>860</v>
      </c>
    </row>
    <row r="397">
      <c r="A397" s="1" t="s">
        <v>5</v>
      </c>
      <c r="B397" s="1" t="s">
        <v>828</v>
      </c>
      <c r="C397" s="1" t="s">
        <v>829</v>
      </c>
      <c r="D397" s="2" t="str">
        <f>"Q05.7"</f>
        <v>Q05.7</v>
      </c>
      <c r="E397" s="1" t="s">
        <v>861</v>
      </c>
    </row>
    <row r="398">
      <c r="A398" s="1" t="s">
        <v>5</v>
      </c>
      <c r="B398" s="1" t="s">
        <v>828</v>
      </c>
      <c r="C398" s="1" t="s">
        <v>829</v>
      </c>
      <c r="D398" s="2" t="str">
        <f>"Q05.8"</f>
        <v>Q05.8</v>
      </c>
      <c r="E398" s="1" t="s">
        <v>862</v>
      </c>
    </row>
    <row r="399">
      <c r="A399" s="1" t="s">
        <v>5</v>
      </c>
      <c r="B399" s="1" t="s">
        <v>828</v>
      </c>
      <c r="C399" s="1" t="s">
        <v>829</v>
      </c>
      <c r="D399" s="2" t="str">
        <f>"Q05.9"</f>
        <v>Q05.9</v>
      </c>
      <c r="E399" s="1" t="s">
        <v>863</v>
      </c>
    </row>
    <row r="400">
      <c r="A400" s="1" t="s">
        <v>5</v>
      </c>
      <c r="B400" s="1" t="s">
        <v>828</v>
      </c>
      <c r="C400" s="1" t="s">
        <v>829</v>
      </c>
      <c r="D400" s="2" t="str">
        <f>"Q06.0"</f>
        <v>Q06.0</v>
      </c>
      <c r="E400" s="1" t="s">
        <v>864</v>
      </c>
    </row>
    <row r="401">
      <c r="A401" s="1" t="s">
        <v>5</v>
      </c>
      <c r="B401" s="1" t="s">
        <v>828</v>
      </c>
      <c r="C401" s="1" t="s">
        <v>829</v>
      </c>
      <c r="D401" s="2" t="str">
        <f>"Q06.1"</f>
        <v>Q06.1</v>
      </c>
      <c r="E401" s="1" t="s">
        <v>865</v>
      </c>
    </row>
    <row r="402">
      <c r="A402" s="1" t="s">
        <v>5</v>
      </c>
      <c r="B402" s="1" t="s">
        <v>828</v>
      </c>
      <c r="C402" s="1" t="s">
        <v>829</v>
      </c>
      <c r="D402" s="2" t="str">
        <f>"Q06.2"</f>
        <v>Q06.2</v>
      </c>
      <c r="E402" s="1" t="s">
        <v>866</v>
      </c>
    </row>
    <row r="403">
      <c r="A403" s="1" t="s">
        <v>5</v>
      </c>
      <c r="B403" s="1" t="s">
        <v>828</v>
      </c>
      <c r="C403" s="1" t="s">
        <v>829</v>
      </c>
      <c r="D403" s="2" t="str">
        <f>"Q06.3"</f>
        <v>Q06.3</v>
      </c>
      <c r="E403" s="1" t="s">
        <v>867</v>
      </c>
    </row>
    <row r="404">
      <c r="A404" s="1" t="s">
        <v>5</v>
      </c>
      <c r="B404" s="1" t="s">
        <v>828</v>
      </c>
      <c r="C404" s="1" t="s">
        <v>829</v>
      </c>
      <c r="D404" s="2" t="str">
        <f>"Q06.4"</f>
        <v>Q06.4</v>
      </c>
      <c r="E404" s="1" t="s">
        <v>868</v>
      </c>
    </row>
    <row r="405">
      <c r="A405" s="1" t="s">
        <v>5</v>
      </c>
      <c r="B405" s="1" t="s">
        <v>828</v>
      </c>
      <c r="C405" s="1" t="s">
        <v>829</v>
      </c>
      <c r="D405" s="2" t="str">
        <f>"Q06.8"</f>
        <v>Q06.8</v>
      </c>
      <c r="E405" s="1" t="s">
        <v>870</v>
      </c>
    </row>
    <row r="406">
      <c r="A406" s="1" t="s">
        <v>5</v>
      </c>
      <c r="B406" s="1" t="s">
        <v>828</v>
      </c>
      <c r="C406" s="1" t="s">
        <v>829</v>
      </c>
      <c r="D406" s="2" t="str">
        <f>"Q06.9"</f>
        <v>Q06.9</v>
      </c>
      <c r="E406" s="1" t="s">
        <v>871</v>
      </c>
    </row>
    <row r="407">
      <c r="A407" s="1" t="s">
        <v>5</v>
      </c>
      <c r="B407" s="1" t="s">
        <v>828</v>
      </c>
      <c r="C407" s="1" t="s">
        <v>829</v>
      </c>
      <c r="D407" s="2" t="str">
        <f>"Q07.0"</f>
        <v>Q07.0</v>
      </c>
      <c r="E407" s="1" t="s">
        <v>872</v>
      </c>
    </row>
    <row r="408">
      <c r="A408" s="1" t="s">
        <v>5</v>
      </c>
      <c r="B408" s="1" t="s">
        <v>828</v>
      </c>
      <c r="C408" s="1" t="s">
        <v>829</v>
      </c>
      <c r="D408" s="2" t="str">
        <f>"Q07.8"</f>
        <v>Q07.8</v>
      </c>
      <c r="E408" s="1" t="s">
        <v>873</v>
      </c>
    </row>
    <row r="409">
      <c r="A409" s="1" t="s">
        <v>5</v>
      </c>
      <c r="B409" s="1" t="s">
        <v>828</v>
      </c>
      <c r="C409" s="1" t="s">
        <v>829</v>
      </c>
      <c r="D409" s="2" t="str">
        <f>"Q07.9"</f>
        <v>Q07.9</v>
      </c>
      <c r="E409" s="1" t="s">
        <v>874</v>
      </c>
    </row>
    <row r="410">
      <c r="A410" s="1" t="s">
        <v>5</v>
      </c>
      <c r="B410" s="1" t="s">
        <v>828</v>
      </c>
      <c r="C410" s="1" t="s">
        <v>829</v>
      </c>
      <c r="D410" s="2" t="str">
        <f>"Q28.0"</f>
        <v>Q28.0</v>
      </c>
      <c r="E410" s="1" t="s">
        <v>875</v>
      </c>
    </row>
    <row r="411">
      <c r="A411" s="1" t="s">
        <v>5</v>
      </c>
      <c r="B411" s="1" t="s">
        <v>828</v>
      </c>
      <c r="C411" s="1" t="s">
        <v>829</v>
      </c>
      <c r="D411" s="2" t="str">
        <f>"Q28.1"</f>
        <v>Q28.1</v>
      </c>
      <c r="E411" s="1" t="s">
        <v>876</v>
      </c>
    </row>
    <row r="412">
      <c r="A412" s="1" t="s">
        <v>5</v>
      </c>
      <c r="B412" s="1" t="s">
        <v>828</v>
      </c>
      <c r="C412" s="1" t="s">
        <v>829</v>
      </c>
      <c r="D412" s="2" t="str">
        <f>"Q28.2"</f>
        <v>Q28.2</v>
      </c>
      <c r="E412" s="1" t="s">
        <v>877</v>
      </c>
    </row>
    <row r="413">
      <c r="A413" s="1" t="s">
        <v>5</v>
      </c>
      <c r="B413" s="1" t="s">
        <v>828</v>
      </c>
      <c r="C413" s="1" t="s">
        <v>829</v>
      </c>
      <c r="D413" s="2" t="str">
        <f>"Q28.20"</f>
        <v>Q28.20</v>
      </c>
      <c r="E413" s="1" t="s">
        <v>878</v>
      </c>
    </row>
    <row r="414">
      <c r="A414" s="1" t="s">
        <v>5</v>
      </c>
      <c r="B414" s="1" t="s">
        <v>828</v>
      </c>
      <c r="C414" s="1" t="s">
        <v>829</v>
      </c>
      <c r="D414" s="2" t="str">
        <f>"Q28.3"</f>
        <v>Q28.3</v>
      </c>
      <c r="E414" s="1" t="s">
        <v>879</v>
      </c>
    </row>
    <row r="415">
      <c r="A415" s="1" t="s">
        <v>5</v>
      </c>
      <c r="B415" s="1" t="s">
        <v>828</v>
      </c>
      <c r="C415" s="1" t="s">
        <v>829</v>
      </c>
      <c r="D415" s="2" t="str">
        <f>"Q76.0"</f>
        <v>Q76.0</v>
      </c>
      <c r="E415" s="1" t="s">
        <v>880</v>
      </c>
    </row>
    <row r="416">
      <c r="A416" s="1" t="s">
        <v>5</v>
      </c>
      <c r="B416" s="1" t="s">
        <v>828</v>
      </c>
      <c r="C416" s="1" t="s">
        <v>829</v>
      </c>
      <c r="D416" s="2" t="str">
        <f>"Q85.0"</f>
        <v>Q85.0</v>
      </c>
      <c r="E416" s="1" t="s">
        <v>881</v>
      </c>
    </row>
    <row r="417">
      <c r="A417" s="1" t="s">
        <v>5</v>
      </c>
      <c r="B417" s="1" t="s">
        <v>828</v>
      </c>
      <c r="C417" s="1" t="s">
        <v>829</v>
      </c>
      <c r="D417" s="2" t="str">
        <f>"Q85.1"</f>
        <v>Q85.1</v>
      </c>
      <c r="E417" s="1" t="s">
        <v>882</v>
      </c>
    </row>
    <row r="418">
      <c r="A418" s="1" t="s">
        <v>5</v>
      </c>
      <c r="B418" s="1" t="s">
        <v>883</v>
      </c>
      <c r="C418" s="1" t="s">
        <v>884</v>
      </c>
      <c r="D418" s="2" t="str">
        <f>"I61.0"</f>
        <v>I61.0</v>
      </c>
      <c r="E418" s="1" t="s">
        <v>885</v>
      </c>
    </row>
    <row r="419">
      <c r="A419" s="1" t="s">
        <v>5</v>
      </c>
      <c r="B419" s="1" t="s">
        <v>883</v>
      </c>
      <c r="C419" s="1" t="s">
        <v>884</v>
      </c>
      <c r="D419" s="2" t="str">
        <f>"I61.1"</f>
        <v>I61.1</v>
      </c>
      <c r="E419" s="1" t="s">
        <v>886</v>
      </c>
    </row>
    <row r="420">
      <c r="A420" s="1" t="s">
        <v>5</v>
      </c>
      <c r="B420" s="1" t="s">
        <v>883</v>
      </c>
      <c r="C420" s="1" t="s">
        <v>884</v>
      </c>
      <c r="D420" s="2" t="str">
        <f>"I61.2"</f>
        <v>I61.2</v>
      </c>
      <c r="E420" s="1" t="s">
        <v>887</v>
      </c>
    </row>
    <row r="421">
      <c r="A421" s="1" t="s">
        <v>5</v>
      </c>
      <c r="B421" s="1" t="s">
        <v>883</v>
      </c>
      <c r="C421" s="1" t="s">
        <v>884</v>
      </c>
      <c r="D421" s="2" t="str">
        <f>"I61.3"</f>
        <v>I61.3</v>
      </c>
      <c r="E421" s="1" t="s">
        <v>888</v>
      </c>
    </row>
    <row r="422">
      <c r="A422" s="1" t="s">
        <v>5</v>
      </c>
      <c r="B422" s="1" t="s">
        <v>883</v>
      </c>
      <c r="C422" s="1" t="s">
        <v>884</v>
      </c>
      <c r="D422" s="2" t="str">
        <f>"I61.4"</f>
        <v>I61.4</v>
      </c>
      <c r="E422" s="1" t="s">
        <v>889</v>
      </c>
    </row>
    <row r="423">
      <c r="A423" s="1" t="s">
        <v>5</v>
      </c>
      <c r="B423" s="1" t="s">
        <v>883</v>
      </c>
      <c r="C423" s="1" t="s">
        <v>884</v>
      </c>
      <c r="D423" s="2" t="str">
        <f>"I61.5"</f>
        <v>I61.5</v>
      </c>
      <c r="E423" s="1" t="s">
        <v>890</v>
      </c>
    </row>
    <row r="424">
      <c r="A424" s="1" t="s">
        <v>5</v>
      </c>
      <c r="B424" s="1" t="s">
        <v>883</v>
      </c>
      <c r="C424" s="1" t="s">
        <v>884</v>
      </c>
      <c r="D424" s="2" t="str">
        <f>"I61.6"</f>
        <v>I61.6</v>
      </c>
      <c r="E424" s="1" t="s">
        <v>891</v>
      </c>
    </row>
    <row r="425">
      <c r="A425" s="1" t="s">
        <v>5</v>
      </c>
      <c r="B425" s="1" t="s">
        <v>883</v>
      </c>
      <c r="C425" s="1" t="s">
        <v>884</v>
      </c>
      <c r="D425" s="2" t="str">
        <f>"I61.8"</f>
        <v>I61.8</v>
      </c>
      <c r="E425" s="1" t="s">
        <v>893</v>
      </c>
    </row>
    <row r="426">
      <c r="A426" s="1" t="s">
        <v>5</v>
      </c>
      <c r="B426" s="1" t="s">
        <v>883</v>
      </c>
      <c r="C426" s="1" t="s">
        <v>884</v>
      </c>
      <c r="D426" s="2" t="str">
        <f>"I61.9"</f>
        <v>I61.9</v>
      </c>
      <c r="E426" s="1" t="s">
        <v>894</v>
      </c>
    </row>
    <row r="427">
      <c r="A427" s="1" t="s">
        <v>5</v>
      </c>
      <c r="B427" s="1" t="s">
        <v>883</v>
      </c>
      <c r="C427" s="1" t="s">
        <v>884</v>
      </c>
      <c r="D427" s="2" t="str">
        <f>"I62.0"</f>
        <v>I62.0</v>
      </c>
      <c r="E427" s="1" t="s">
        <v>895</v>
      </c>
    </row>
    <row r="428">
      <c r="A428" s="1" t="s">
        <v>5</v>
      </c>
      <c r="B428" s="1" t="s">
        <v>883</v>
      </c>
      <c r="C428" s="1" t="s">
        <v>884</v>
      </c>
      <c r="D428" s="2" t="str">
        <f>"I62.1"</f>
        <v>I62.1</v>
      </c>
      <c r="E428" s="1" t="s">
        <v>896</v>
      </c>
    </row>
    <row r="429">
      <c r="A429" s="1" t="s">
        <v>5</v>
      </c>
      <c r="B429" s="1" t="s">
        <v>883</v>
      </c>
      <c r="C429" s="1" t="s">
        <v>884</v>
      </c>
      <c r="D429" s="2" t="str">
        <f>"I62.9"</f>
        <v>I62.9</v>
      </c>
      <c r="E429" s="1" t="s">
        <v>897</v>
      </c>
    </row>
    <row r="430">
      <c r="A430" s="1" t="s">
        <v>5</v>
      </c>
      <c r="B430" s="1" t="s">
        <v>898</v>
      </c>
      <c r="C430" s="1" t="s">
        <v>899</v>
      </c>
      <c r="D430" s="2" t="str">
        <f>"I60.0"</f>
        <v>I60.0</v>
      </c>
      <c r="E430" s="1" t="s">
        <v>901</v>
      </c>
    </row>
    <row r="431">
      <c r="A431" s="1" t="s">
        <v>5</v>
      </c>
      <c r="B431" s="1" t="s">
        <v>898</v>
      </c>
      <c r="C431" s="1" t="s">
        <v>899</v>
      </c>
      <c r="D431" s="2" t="str">
        <f>"I60.1"</f>
        <v>I60.1</v>
      </c>
      <c r="E431" s="1" t="s">
        <v>902</v>
      </c>
    </row>
    <row r="432">
      <c r="A432" s="1" t="s">
        <v>5</v>
      </c>
      <c r="B432" s="1" t="s">
        <v>898</v>
      </c>
      <c r="C432" s="1" t="s">
        <v>899</v>
      </c>
      <c r="D432" s="2" t="str">
        <f>"I60.2"</f>
        <v>I60.2</v>
      </c>
      <c r="E432" s="1" t="s">
        <v>903</v>
      </c>
    </row>
    <row r="433">
      <c r="A433" s="1" t="s">
        <v>5</v>
      </c>
      <c r="B433" s="1" t="s">
        <v>898</v>
      </c>
      <c r="C433" s="1" t="s">
        <v>899</v>
      </c>
      <c r="D433" s="2" t="str">
        <f>"I60.3"</f>
        <v>I60.3</v>
      </c>
      <c r="E433" s="1" t="s">
        <v>904</v>
      </c>
    </row>
    <row r="434">
      <c r="A434" s="1" t="s">
        <v>5</v>
      </c>
      <c r="B434" s="1" t="s">
        <v>898</v>
      </c>
      <c r="C434" s="1" t="s">
        <v>899</v>
      </c>
      <c r="D434" s="2" t="str">
        <f>"I60.4"</f>
        <v>I60.4</v>
      </c>
      <c r="E434" s="1" t="s">
        <v>905</v>
      </c>
    </row>
    <row r="435">
      <c r="A435" s="1" t="s">
        <v>5</v>
      </c>
      <c r="B435" s="1" t="s">
        <v>898</v>
      </c>
      <c r="C435" s="1" t="s">
        <v>899</v>
      </c>
      <c r="D435" s="2" t="str">
        <f>"I60.5"</f>
        <v>I60.5</v>
      </c>
      <c r="E435" s="1" t="s">
        <v>906</v>
      </c>
    </row>
    <row r="436">
      <c r="A436" s="1" t="s">
        <v>5</v>
      </c>
      <c r="B436" s="1" t="s">
        <v>898</v>
      </c>
      <c r="C436" s="1" t="s">
        <v>899</v>
      </c>
      <c r="D436" s="2" t="str">
        <f>"I60.6"</f>
        <v>I60.6</v>
      </c>
      <c r="E436" s="1" t="s">
        <v>907</v>
      </c>
    </row>
    <row r="437">
      <c r="A437" s="1" t="s">
        <v>5</v>
      </c>
      <c r="B437" s="1" t="s">
        <v>898</v>
      </c>
      <c r="C437" s="1" t="s">
        <v>899</v>
      </c>
      <c r="D437" s="2" t="str">
        <f>"I60.7"</f>
        <v>I60.7</v>
      </c>
      <c r="E437" s="1" t="s">
        <v>908</v>
      </c>
    </row>
    <row r="438">
      <c r="A438" s="1" t="s">
        <v>5</v>
      </c>
      <c r="B438" s="1" t="s">
        <v>898</v>
      </c>
      <c r="C438" s="1" t="s">
        <v>899</v>
      </c>
      <c r="D438" s="2" t="str">
        <f>"I60.8"</f>
        <v>I60.8</v>
      </c>
      <c r="E438" s="1" t="s">
        <v>909</v>
      </c>
    </row>
    <row r="439">
      <c r="A439" s="1" t="s">
        <v>5</v>
      </c>
      <c r="B439" s="1" t="s">
        <v>898</v>
      </c>
      <c r="C439" s="1" t="s">
        <v>899</v>
      </c>
      <c r="D439" s="2" t="str">
        <f>"I60.9"</f>
        <v>I60.9</v>
      </c>
      <c r="E439" s="1" t="s">
        <v>910</v>
      </c>
    </row>
    <row r="440">
      <c r="A440" s="1" t="s">
        <v>5</v>
      </c>
      <c r="B440" s="1" t="s">
        <v>911</v>
      </c>
      <c r="C440" s="1" t="s">
        <v>912</v>
      </c>
      <c r="D440" s="2" t="str">
        <f>"I63.0"</f>
        <v>I63.0</v>
      </c>
      <c r="E440" s="1" t="s">
        <v>913</v>
      </c>
    </row>
    <row r="441">
      <c r="A441" s="1" t="s">
        <v>5</v>
      </c>
      <c r="B441" s="1" t="s">
        <v>911</v>
      </c>
      <c r="C441" s="1" t="s">
        <v>912</v>
      </c>
      <c r="D441" s="2" t="str">
        <f>"I63.1"</f>
        <v>I63.1</v>
      </c>
      <c r="E441" s="1" t="s">
        <v>915</v>
      </c>
    </row>
    <row r="442">
      <c r="A442" s="1" t="s">
        <v>5</v>
      </c>
      <c r="B442" s="1" t="s">
        <v>911</v>
      </c>
      <c r="C442" s="1" t="s">
        <v>912</v>
      </c>
      <c r="D442" s="2" t="str">
        <f>"I63.2"</f>
        <v>I63.2</v>
      </c>
      <c r="E442" s="1" t="s">
        <v>916</v>
      </c>
    </row>
    <row r="443">
      <c r="A443" s="1" t="s">
        <v>5</v>
      </c>
      <c r="B443" s="1" t="s">
        <v>911</v>
      </c>
      <c r="C443" s="1" t="s">
        <v>912</v>
      </c>
      <c r="D443" s="2" t="str">
        <f>"I63.3"</f>
        <v>I63.3</v>
      </c>
      <c r="E443" s="1" t="s">
        <v>917</v>
      </c>
    </row>
    <row r="444">
      <c r="A444" s="1" t="s">
        <v>5</v>
      </c>
      <c r="B444" s="1" t="s">
        <v>911</v>
      </c>
      <c r="C444" s="1" t="s">
        <v>912</v>
      </c>
      <c r="D444" s="2" t="str">
        <f>"I63.4"</f>
        <v>I63.4</v>
      </c>
      <c r="E444" s="1" t="s">
        <v>918</v>
      </c>
    </row>
    <row r="445">
      <c r="A445" s="1" t="s">
        <v>5</v>
      </c>
      <c r="B445" s="1" t="s">
        <v>911</v>
      </c>
      <c r="C445" s="1" t="s">
        <v>912</v>
      </c>
      <c r="D445" s="2" t="str">
        <f>"I63.5"</f>
        <v>I63.5</v>
      </c>
      <c r="E445" s="1" t="s">
        <v>919</v>
      </c>
    </row>
    <row r="446">
      <c r="A446" s="1" t="s">
        <v>5</v>
      </c>
      <c r="B446" s="1" t="s">
        <v>911</v>
      </c>
      <c r="C446" s="1" t="s">
        <v>912</v>
      </c>
      <c r="D446" s="2" t="str">
        <f>"I63.6"</f>
        <v>I63.6</v>
      </c>
      <c r="E446" s="1" t="s">
        <v>922</v>
      </c>
    </row>
    <row r="447">
      <c r="A447" s="1" t="s">
        <v>5</v>
      </c>
      <c r="B447" s="1" t="s">
        <v>911</v>
      </c>
      <c r="C447" s="1" t="s">
        <v>912</v>
      </c>
      <c r="D447" s="2" t="str">
        <f>"I63.8"</f>
        <v>I63.8</v>
      </c>
      <c r="E447" s="1" t="s">
        <v>926</v>
      </c>
    </row>
    <row r="448">
      <c r="A448" s="1" t="s">
        <v>5</v>
      </c>
      <c r="B448" s="1" t="s">
        <v>911</v>
      </c>
      <c r="C448" s="1" t="s">
        <v>912</v>
      </c>
      <c r="D448" s="2" t="str">
        <f>"I63.9"</f>
        <v>I63.9</v>
      </c>
      <c r="E448" s="1" t="s">
        <v>930</v>
      </c>
    </row>
    <row r="449">
      <c r="A449" s="1" t="s">
        <v>5</v>
      </c>
      <c r="B449" s="1" t="s">
        <v>911</v>
      </c>
      <c r="C449" s="1" t="s">
        <v>912</v>
      </c>
      <c r="D449" s="2" t="str">
        <f>"I64"</f>
        <v>I64</v>
      </c>
      <c r="E449" s="1" t="s">
        <v>933</v>
      </c>
    </row>
    <row r="450">
      <c r="A450" s="1" t="s">
        <v>5</v>
      </c>
      <c r="B450" s="1" t="s">
        <v>911</v>
      </c>
      <c r="C450" s="1" t="s">
        <v>912</v>
      </c>
      <c r="D450" s="2" t="str">
        <f>"I65.0"</f>
        <v>I65.0</v>
      </c>
      <c r="E450" s="1" t="s">
        <v>937</v>
      </c>
    </row>
    <row r="451">
      <c r="A451" s="1" t="s">
        <v>5</v>
      </c>
      <c r="B451" s="1" t="s">
        <v>911</v>
      </c>
      <c r="C451" s="1" t="s">
        <v>912</v>
      </c>
      <c r="D451" s="2" t="str">
        <f>"I65.1"</f>
        <v>I65.1</v>
      </c>
      <c r="E451" s="1" t="s">
        <v>942</v>
      </c>
    </row>
    <row r="452">
      <c r="A452" s="1" t="s">
        <v>5</v>
      </c>
      <c r="B452" s="1" t="s">
        <v>911</v>
      </c>
      <c r="C452" s="1" t="s">
        <v>912</v>
      </c>
      <c r="D452" s="2" t="str">
        <f>"I65.2"</f>
        <v>I65.2</v>
      </c>
      <c r="E452" s="1" t="s">
        <v>945</v>
      </c>
    </row>
    <row r="453">
      <c r="A453" s="1" t="s">
        <v>5</v>
      </c>
      <c r="B453" s="1" t="s">
        <v>911</v>
      </c>
      <c r="C453" s="1" t="s">
        <v>912</v>
      </c>
      <c r="D453" s="2" t="str">
        <f>"I65.3"</f>
        <v>I65.3</v>
      </c>
      <c r="E453" s="1" t="s">
        <v>948</v>
      </c>
    </row>
    <row r="454">
      <c r="A454" s="1" t="s">
        <v>5</v>
      </c>
      <c r="B454" s="1" t="s">
        <v>911</v>
      </c>
      <c r="C454" s="1" t="s">
        <v>912</v>
      </c>
      <c r="D454" s="2" t="str">
        <f>"I65.8"</f>
        <v>I65.8</v>
      </c>
      <c r="E454" s="1" t="s">
        <v>951</v>
      </c>
    </row>
    <row r="455">
      <c r="A455" s="1" t="s">
        <v>5</v>
      </c>
      <c r="B455" s="1" t="s">
        <v>911</v>
      </c>
      <c r="C455" s="1" t="s">
        <v>912</v>
      </c>
      <c r="D455" s="2" t="str">
        <f>"I65.9"</f>
        <v>I65.9</v>
      </c>
      <c r="E455" s="1" t="s">
        <v>955</v>
      </c>
    </row>
    <row r="456">
      <c r="A456" s="1" t="s">
        <v>5</v>
      </c>
      <c r="B456" s="1" t="s">
        <v>911</v>
      </c>
      <c r="C456" s="1" t="s">
        <v>912</v>
      </c>
      <c r="D456" s="2" t="str">
        <f>"I66.0"</f>
        <v>I66.0</v>
      </c>
      <c r="E456" s="1" t="s">
        <v>958</v>
      </c>
    </row>
    <row r="457">
      <c r="A457" s="1" t="s">
        <v>5</v>
      </c>
      <c r="B457" s="1" t="s">
        <v>911</v>
      </c>
      <c r="C457" s="1" t="s">
        <v>912</v>
      </c>
      <c r="D457" s="2" t="str">
        <f>"I66.1"</f>
        <v>I66.1</v>
      </c>
      <c r="E457" s="1" t="s">
        <v>962</v>
      </c>
    </row>
    <row r="458">
      <c r="A458" s="1" t="s">
        <v>5</v>
      </c>
      <c r="B458" s="1" t="s">
        <v>911</v>
      </c>
      <c r="C458" s="1" t="s">
        <v>912</v>
      </c>
      <c r="D458" s="2" t="str">
        <f>"I66.2"</f>
        <v>I66.2</v>
      </c>
      <c r="E458" s="1" t="s">
        <v>965</v>
      </c>
    </row>
    <row r="459">
      <c r="A459" s="1" t="s">
        <v>5</v>
      </c>
      <c r="B459" s="1" t="s">
        <v>911</v>
      </c>
      <c r="C459" s="1" t="s">
        <v>912</v>
      </c>
      <c r="D459" s="2" t="str">
        <f>"I66.3"</f>
        <v>I66.3</v>
      </c>
      <c r="E459" s="1" t="s">
        <v>969</v>
      </c>
    </row>
    <row r="460">
      <c r="A460" s="1" t="s">
        <v>5</v>
      </c>
      <c r="B460" s="1" t="s">
        <v>911</v>
      </c>
      <c r="C460" s="1" t="s">
        <v>912</v>
      </c>
      <c r="D460" s="2" t="str">
        <f>"I66.4"</f>
        <v>I66.4</v>
      </c>
      <c r="E460" s="1" t="s">
        <v>973</v>
      </c>
    </row>
    <row r="461">
      <c r="A461" s="1" t="s">
        <v>5</v>
      </c>
      <c r="B461" s="1" t="s">
        <v>911</v>
      </c>
      <c r="C461" s="1" t="s">
        <v>912</v>
      </c>
      <c r="D461" s="2" t="str">
        <f>"I66.8"</f>
        <v>I66.8</v>
      </c>
      <c r="E461" s="1" t="s">
        <v>977</v>
      </c>
    </row>
    <row r="462">
      <c r="A462" s="1" t="s">
        <v>5</v>
      </c>
      <c r="B462" s="1" t="s">
        <v>911</v>
      </c>
      <c r="C462" s="1" t="s">
        <v>912</v>
      </c>
      <c r="D462" s="2" t="str">
        <f>"I66.9"</f>
        <v>I66.9</v>
      </c>
      <c r="E462" s="1" t="s">
        <v>980</v>
      </c>
    </row>
    <row r="463">
      <c r="A463" s="1" t="s">
        <v>5</v>
      </c>
      <c r="B463" s="1" t="s">
        <v>911</v>
      </c>
      <c r="C463" s="1" t="s">
        <v>912</v>
      </c>
      <c r="D463" s="2" t="str">
        <f>"I67.2"</f>
        <v>I67.2</v>
      </c>
      <c r="E463" s="1" t="s">
        <v>984</v>
      </c>
    </row>
    <row r="464">
      <c r="A464" s="1" t="s">
        <v>5</v>
      </c>
      <c r="B464" s="1" t="s">
        <v>911</v>
      </c>
      <c r="C464" s="1" t="s">
        <v>912</v>
      </c>
      <c r="D464" s="2" t="str">
        <f>"I67.3"</f>
        <v>I67.3</v>
      </c>
      <c r="E464" s="1" t="s">
        <v>986</v>
      </c>
    </row>
    <row r="465">
      <c r="A465" s="1" t="s">
        <v>5</v>
      </c>
      <c r="B465" s="1" t="s">
        <v>911</v>
      </c>
      <c r="C465" s="1" t="s">
        <v>912</v>
      </c>
      <c r="D465" s="2" t="str">
        <f>"I67.4"</f>
        <v>I67.4</v>
      </c>
      <c r="E465" s="1" t="s">
        <v>987</v>
      </c>
    </row>
    <row r="466">
      <c r="A466" s="1" t="s">
        <v>5</v>
      </c>
      <c r="B466" s="1" t="s">
        <v>911</v>
      </c>
      <c r="C466" s="1" t="s">
        <v>912</v>
      </c>
      <c r="D466" s="2" t="str">
        <f>"I67.5"</f>
        <v>I67.5</v>
      </c>
      <c r="E466" s="1" t="s">
        <v>990</v>
      </c>
    </row>
    <row r="467">
      <c r="A467" s="1" t="s">
        <v>5</v>
      </c>
      <c r="B467" s="1" t="s">
        <v>911</v>
      </c>
      <c r="C467" s="1" t="s">
        <v>912</v>
      </c>
      <c r="D467" s="2" t="str">
        <f>"I67.6"</f>
        <v>I67.6</v>
      </c>
      <c r="E467" s="1" t="s">
        <v>993</v>
      </c>
    </row>
    <row r="468">
      <c r="A468" s="1" t="s">
        <v>5</v>
      </c>
      <c r="B468" s="1" t="s">
        <v>911</v>
      </c>
      <c r="C468" s="1" t="s">
        <v>912</v>
      </c>
      <c r="D468" s="2" t="str">
        <f>"I67.7"</f>
        <v>I67.7</v>
      </c>
      <c r="E468" s="1" t="s">
        <v>996</v>
      </c>
    </row>
    <row r="469">
      <c r="A469" s="1" t="s">
        <v>5</v>
      </c>
      <c r="B469" s="1" t="s">
        <v>911</v>
      </c>
      <c r="C469" s="1" t="s">
        <v>912</v>
      </c>
      <c r="D469" s="2" t="str">
        <f>"I67.8"</f>
        <v>I67.8</v>
      </c>
      <c r="E469" s="1" t="s">
        <v>999</v>
      </c>
    </row>
    <row r="470">
      <c r="A470" s="1" t="s">
        <v>5</v>
      </c>
      <c r="B470" s="1" t="s">
        <v>911</v>
      </c>
      <c r="C470" s="1" t="s">
        <v>912</v>
      </c>
      <c r="D470" s="2" t="str">
        <f>"I67.9"</f>
        <v>I67.9</v>
      </c>
      <c r="E470" s="1" t="s">
        <v>1003</v>
      </c>
    </row>
    <row r="471">
      <c r="A471" s="1" t="s">
        <v>5</v>
      </c>
      <c r="B471" s="1" t="s">
        <v>1004</v>
      </c>
      <c r="C471" s="1" t="s">
        <v>1005</v>
      </c>
      <c r="D471" s="2" t="str">
        <f>"G45.0"</f>
        <v>G45.0</v>
      </c>
      <c r="E471" s="1" t="s">
        <v>1008</v>
      </c>
    </row>
    <row r="472">
      <c r="A472" s="1" t="s">
        <v>5</v>
      </c>
      <c r="B472" s="1" t="s">
        <v>1004</v>
      </c>
      <c r="C472" s="1" t="s">
        <v>1005</v>
      </c>
      <c r="D472" s="2" t="str">
        <f>"G45.1"</f>
        <v>G45.1</v>
      </c>
      <c r="E472" s="1" t="s">
        <v>1010</v>
      </c>
    </row>
    <row r="473">
      <c r="A473" s="1" t="s">
        <v>5</v>
      </c>
      <c r="B473" s="1" t="s">
        <v>1004</v>
      </c>
      <c r="C473" s="1" t="s">
        <v>1005</v>
      </c>
      <c r="D473" s="2" t="str">
        <f>"G45.2"</f>
        <v>G45.2</v>
      </c>
      <c r="E473" s="1" t="s">
        <v>1013</v>
      </c>
    </row>
    <row r="474">
      <c r="A474" s="1" t="s">
        <v>5</v>
      </c>
      <c r="B474" s="1" t="s">
        <v>1004</v>
      </c>
      <c r="C474" s="1" t="s">
        <v>1005</v>
      </c>
      <c r="D474" s="2" t="str">
        <f>"G45.4"</f>
        <v>G45.4</v>
      </c>
      <c r="E474" s="1" t="s">
        <v>1016</v>
      </c>
    </row>
    <row r="475">
      <c r="A475" s="1" t="s">
        <v>5</v>
      </c>
      <c r="B475" s="1" t="s">
        <v>1004</v>
      </c>
      <c r="C475" s="1" t="s">
        <v>1005</v>
      </c>
      <c r="D475" s="2" t="str">
        <f>"G45.8"</f>
        <v>G45.8</v>
      </c>
      <c r="E475" s="1" t="s">
        <v>1020</v>
      </c>
    </row>
    <row r="476">
      <c r="A476" s="1" t="s">
        <v>5</v>
      </c>
      <c r="B476" s="1" t="s">
        <v>1004</v>
      </c>
      <c r="C476" s="1" t="s">
        <v>1005</v>
      </c>
      <c r="D476" s="2" t="str">
        <f>"G45.9"</f>
        <v>G45.9</v>
      </c>
      <c r="E476" s="1" t="s">
        <v>1024</v>
      </c>
    </row>
    <row r="477">
      <c r="A477" s="1" t="s">
        <v>5</v>
      </c>
      <c r="B477" s="1" t="s">
        <v>1004</v>
      </c>
      <c r="C477" s="1" t="s">
        <v>1005</v>
      </c>
      <c r="D477" s="2" t="str">
        <f>"G95.1"</f>
        <v>G95.1</v>
      </c>
      <c r="E477" s="1" t="s">
        <v>1027</v>
      </c>
    </row>
    <row r="478">
      <c r="A478" s="1" t="s">
        <v>5</v>
      </c>
      <c r="B478" s="1" t="s">
        <v>1004</v>
      </c>
      <c r="C478" s="1" t="s">
        <v>1005</v>
      </c>
      <c r="D478" s="2" t="str">
        <f>"I67.0"</f>
        <v>I67.0</v>
      </c>
      <c r="E478" s="1" t="s">
        <v>1030</v>
      </c>
    </row>
    <row r="479">
      <c r="A479" s="1" t="s">
        <v>5</v>
      </c>
      <c r="B479" s="1" t="s">
        <v>1004</v>
      </c>
      <c r="C479" s="1" t="s">
        <v>1005</v>
      </c>
      <c r="D479" s="2" t="str">
        <f>"I67.1"</f>
        <v>I67.1</v>
      </c>
      <c r="E479" s="1" t="s">
        <v>1034</v>
      </c>
    </row>
    <row r="480">
      <c r="A480" s="1" t="s">
        <v>5</v>
      </c>
      <c r="B480" s="1" t="s">
        <v>1004</v>
      </c>
      <c r="C480" s="1" t="s">
        <v>1005</v>
      </c>
      <c r="D480" s="2" t="str">
        <f>"I67.10"</f>
        <v>I67.10</v>
      </c>
      <c r="E480" s="1" t="s">
        <v>1037</v>
      </c>
    </row>
    <row r="481">
      <c r="A481" s="1" t="s">
        <v>5</v>
      </c>
      <c r="B481" s="1" t="s">
        <v>1004</v>
      </c>
      <c r="C481" s="1" t="s">
        <v>1005</v>
      </c>
      <c r="D481" s="2" t="str">
        <f>"I67.11"</f>
        <v>I67.11</v>
      </c>
      <c r="E481" s="1" t="s">
        <v>1040</v>
      </c>
    </row>
    <row r="482">
      <c r="A482" s="1" t="s">
        <v>5</v>
      </c>
      <c r="B482" s="1" t="s">
        <v>1004</v>
      </c>
      <c r="C482" s="1" t="s">
        <v>1005</v>
      </c>
      <c r="D482" s="2" t="str">
        <f>"I67.12"</f>
        <v>I67.12</v>
      </c>
      <c r="E482" s="1" t="s">
        <v>1043</v>
      </c>
    </row>
    <row r="483">
      <c r="A483" s="1" t="s">
        <v>5</v>
      </c>
      <c r="B483" s="1" t="s">
        <v>1004</v>
      </c>
      <c r="C483" s="1" t="s">
        <v>1005</v>
      </c>
      <c r="D483" s="2" t="str">
        <f>"I67.13"</f>
        <v>I67.13</v>
      </c>
      <c r="E483" s="1" t="s">
        <v>1047</v>
      </c>
    </row>
    <row r="484">
      <c r="A484" s="1" t="s">
        <v>5</v>
      </c>
      <c r="B484" s="1" t="s">
        <v>1004</v>
      </c>
      <c r="C484" s="1" t="s">
        <v>1005</v>
      </c>
      <c r="D484" s="2" t="str">
        <f>"I67.14"</f>
        <v>I67.14</v>
      </c>
      <c r="E484" s="1" t="s">
        <v>1050</v>
      </c>
    </row>
    <row r="485">
      <c r="A485" s="1" t="s">
        <v>5</v>
      </c>
      <c r="B485" s="1" t="s">
        <v>1004</v>
      </c>
      <c r="C485" s="1" t="s">
        <v>1005</v>
      </c>
      <c r="D485" s="2" t="str">
        <f>"I67.15"</f>
        <v>I67.15</v>
      </c>
      <c r="E485" s="1" t="s">
        <v>1053</v>
      </c>
    </row>
    <row r="486">
      <c r="A486" s="1" t="s">
        <v>5</v>
      </c>
      <c r="B486" s="1" t="s">
        <v>1004</v>
      </c>
      <c r="C486" s="1" t="s">
        <v>1005</v>
      </c>
      <c r="D486" s="2" t="str">
        <f>"I67.16"</f>
        <v>I67.16</v>
      </c>
      <c r="E486" s="1" t="s">
        <v>1057</v>
      </c>
    </row>
    <row r="487">
      <c r="A487" s="1" t="s">
        <v>5</v>
      </c>
      <c r="B487" s="1" t="s">
        <v>1004</v>
      </c>
      <c r="C487" s="1" t="s">
        <v>1005</v>
      </c>
      <c r="D487" s="2" t="str">
        <f>"I67.17"</f>
        <v>I67.17</v>
      </c>
      <c r="E487" s="1" t="s">
        <v>1061</v>
      </c>
    </row>
    <row r="488">
      <c r="A488" s="1" t="s">
        <v>5</v>
      </c>
      <c r="B488" s="1" t="s">
        <v>1004</v>
      </c>
      <c r="C488" s="1" t="s">
        <v>1005</v>
      </c>
      <c r="D488" s="2" t="str">
        <f>"I67.18"</f>
        <v>I67.18</v>
      </c>
      <c r="E488" s="1" t="s">
        <v>1063</v>
      </c>
    </row>
    <row r="489">
      <c r="A489" s="1" t="s">
        <v>5</v>
      </c>
      <c r="B489" s="1" t="s">
        <v>1065</v>
      </c>
      <c r="C489" s="1" t="s">
        <v>1066</v>
      </c>
      <c r="D489" s="2" t="str">
        <f>"G91.3"</f>
        <v>G91.3</v>
      </c>
      <c r="E489" s="1" t="s">
        <v>1069</v>
      </c>
    </row>
    <row r="490">
      <c r="A490" s="1" t="s">
        <v>5</v>
      </c>
      <c r="B490" s="1" t="s">
        <v>1065</v>
      </c>
      <c r="C490" s="1" t="s">
        <v>1066</v>
      </c>
      <c r="D490" s="2" t="str">
        <f>"S02.0"</f>
        <v>S02.0</v>
      </c>
      <c r="E490" s="1" t="s">
        <v>1075</v>
      </c>
    </row>
    <row r="491">
      <c r="A491" s="1" t="s">
        <v>5</v>
      </c>
      <c r="B491" s="1" t="s">
        <v>1065</v>
      </c>
      <c r="C491" s="1" t="s">
        <v>1066</v>
      </c>
      <c r="D491" s="2" t="str">
        <f>"S02.00"</f>
        <v>S02.00</v>
      </c>
      <c r="E491" s="1" t="s">
        <v>1078</v>
      </c>
    </row>
    <row r="492">
      <c r="A492" s="1" t="s">
        <v>5</v>
      </c>
      <c r="B492" s="1" t="s">
        <v>1065</v>
      </c>
      <c r="C492" s="1" t="s">
        <v>1066</v>
      </c>
      <c r="D492" s="2" t="str">
        <f>"S02.01"</f>
        <v>S02.01</v>
      </c>
      <c r="E492" s="1" t="s">
        <v>1081</v>
      </c>
    </row>
    <row r="493">
      <c r="A493" s="1" t="s">
        <v>5</v>
      </c>
      <c r="B493" s="1" t="s">
        <v>1065</v>
      </c>
      <c r="C493" s="1" t="s">
        <v>1066</v>
      </c>
      <c r="D493" s="2" t="str">
        <f>"S02.1"</f>
        <v>S02.1</v>
      </c>
      <c r="E493" s="1" t="s">
        <v>1084</v>
      </c>
    </row>
    <row r="494">
      <c r="A494" s="1" t="s">
        <v>5</v>
      </c>
      <c r="B494" s="1" t="s">
        <v>1065</v>
      </c>
      <c r="C494" s="1" t="s">
        <v>1066</v>
      </c>
      <c r="D494" s="2" t="str">
        <f>"S02.10"</f>
        <v>S02.10</v>
      </c>
      <c r="E494" s="1" t="s">
        <v>1087</v>
      </c>
    </row>
    <row r="495">
      <c r="A495" s="1" t="s">
        <v>5</v>
      </c>
      <c r="B495" s="1" t="s">
        <v>1065</v>
      </c>
      <c r="C495" s="1" t="s">
        <v>1066</v>
      </c>
      <c r="D495" s="2" t="str">
        <f>"S02.11"</f>
        <v>S02.11</v>
      </c>
      <c r="E495" s="1" t="s">
        <v>1091</v>
      </c>
    </row>
    <row r="496">
      <c r="A496" s="1" t="s">
        <v>5</v>
      </c>
      <c r="B496" s="1" t="s">
        <v>1065</v>
      </c>
      <c r="C496" s="1" t="s">
        <v>1066</v>
      </c>
      <c r="D496" s="2" t="str">
        <f>"S02.7"</f>
        <v>S02.7</v>
      </c>
      <c r="E496" s="1" t="s">
        <v>1093</v>
      </c>
    </row>
    <row r="497">
      <c r="A497" s="1" t="s">
        <v>5</v>
      </c>
      <c r="B497" s="1" t="s">
        <v>1065</v>
      </c>
      <c r="C497" s="1" t="s">
        <v>1066</v>
      </c>
      <c r="D497" s="2" t="str">
        <f>"S02.70"</f>
        <v>S02.70</v>
      </c>
      <c r="E497" s="1" t="s">
        <v>1096</v>
      </c>
    </row>
    <row r="498">
      <c r="A498" s="1" t="s">
        <v>5</v>
      </c>
      <c r="B498" s="1" t="s">
        <v>1065</v>
      </c>
      <c r="C498" s="1" t="s">
        <v>1066</v>
      </c>
      <c r="D498" s="2" t="str">
        <f>"S02.71"</f>
        <v>S02.71</v>
      </c>
      <c r="E498" s="1" t="s">
        <v>1101</v>
      </c>
    </row>
    <row r="499">
      <c r="A499" s="1" t="s">
        <v>5</v>
      </c>
      <c r="B499" s="1" t="s">
        <v>1065</v>
      </c>
      <c r="C499" s="1" t="s">
        <v>1066</v>
      </c>
      <c r="D499" s="2" t="str">
        <f>"S02.8"</f>
        <v>S02.8</v>
      </c>
      <c r="E499" s="1" t="s">
        <v>1105</v>
      </c>
    </row>
    <row r="500">
      <c r="A500" s="1" t="s">
        <v>5</v>
      </c>
      <c r="B500" s="1" t="s">
        <v>1065</v>
      </c>
      <c r="C500" s="1" t="s">
        <v>1066</v>
      </c>
      <c r="D500" s="2" t="str">
        <f>"S02.80"</f>
        <v>S02.80</v>
      </c>
      <c r="E500" s="1" t="s">
        <v>1108</v>
      </c>
    </row>
    <row r="501">
      <c r="A501" s="1" t="s">
        <v>5</v>
      </c>
      <c r="B501" s="1" t="s">
        <v>1065</v>
      </c>
      <c r="C501" s="1" t="s">
        <v>1066</v>
      </c>
      <c r="D501" s="2" t="str">
        <f>"S02.81"</f>
        <v>S02.81</v>
      </c>
      <c r="E501" s="1" t="s">
        <v>1111</v>
      </c>
    </row>
    <row r="502">
      <c r="A502" s="1" t="s">
        <v>5</v>
      </c>
      <c r="B502" s="1" t="s">
        <v>1065</v>
      </c>
      <c r="C502" s="1" t="s">
        <v>1066</v>
      </c>
      <c r="D502" s="2" t="str">
        <f>"S02.9"</f>
        <v>S02.9</v>
      </c>
      <c r="E502" s="1" t="s">
        <v>1115</v>
      </c>
    </row>
    <row r="503">
      <c r="A503" s="1" t="s">
        <v>5</v>
      </c>
      <c r="B503" s="1" t="s">
        <v>1065</v>
      </c>
      <c r="C503" s="1" t="s">
        <v>1066</v>
      </c>
      <c r="D503" s="2" t="str">
        <f>"S02.90"</f>
        <v>S02.90</v>
      </c>
      <c r="E503" s="1" t="s">
        <v>1118</v>
      </c>
    </row>
    <row r="504">
      <c r="A504" s="1" t="s">
        <v>5</v>
      </c>
      <c r="B504" s="1" t="s">
        <v>1065</v>
      </c>
      <c r="C504" s="1" t="s">
        <v>1066</v>
      </c>
      <c r="D504" s="2" t="str">
        <f>"S02.91"</f>
        <v>S02.91</v>
      </c>
      <c r="E504" s="1" t="s">
        <v>1122</v>
      </c>
    </row>
    <row r="505">
      <c r="A505" s="1" t="s">
        <v>5</v>
      </c>
      <c r="B505" s="1" t="s">
        <v>1065</v>
      </c>
      <c r="C505" s="1" t="s">
        <v>1066</v>
      </c>
      <c r="D505" s="2" t="str">
        <f>"S04.1"</f>
        <v>S04.1</v>
      </c>
      <c r="E505" s="1" t="s">
        <v>1125</v>
      </c>
    </row>
    <row r="506">
      <c r="A506" s="1" t="s">
        <v>5</v>
      </c>
      <c r="B506" s="1" t="s">
        <v>1065</v>
      </c>
      <c r="C506" s="1" t="s">
        <v>1066</v>
      </c>
      <c r="D506" s="2" t="str">
        <f>"S04.2"</f>
        <v>S04.2</v>
      </c>
      <c r="E506" s="1" t="s">
        <v>1129</v>
      </c>
    </row>
    <row r="507">
      <c r="A507" s="1" t="s">
        <v>5</v>
      </c>
      <c r="B507" s="1" t="s">
        <v>1065</v>
      </c>
      <c r="C507" s="1" t="s">
        <v>1066</v>
      </c>
      <c r="D507" s="2" t="str">
        <f>"S04.3"</f>
        <v>S04.3</v>
      </c>
      <c r="E507" s="1" t="s">
        <v>1133</v>
      </c>
    </row>
    <row r="508">
      <c r="A508" s="1" t="s">
        <v>5</v>
      </c>
      <c r="B508" s="1" t="s">
        <v>1065</v>
      </c>
      <c r="C508" s="1" t="s">
        <v>1066</v>
      </c>
      <c r="D508" s="2" t="str">
        <f>"S04.4"</f>
        <v>S04.4</v>
      </c>
      <c r="E508" s="1" t="s">
        <v>1136</v>
      </c>
    </row>
    <row r="509">
      <c r="A509" s="1" t="s">
        <v>5</v>
      </c>
      <c r="B509" s="1" t="s">
        <v>1065</v>
      </c>
      <c r="C509" s="1" t="s">
        <v>1066</v>
      </c>
      <c r="D509" s="2" t="str">
        <f>"S04.5"</f>
        <v>S04.5</v>
      </c>
      <c r="E509" s="1" t="s">
        <v>1140</v>
      </c>
    </row>
    <row r="510">
      <c r="A510" s="1" t="s">
        <v>5</v>
      </c>
      <c r="B510" s="1" t="s">
        <v>1065</v>
      </c>
      <c r="C510" s="1" t="s">
        <v>1066</v>
      </c>
      <c r="D510" s="2" t="str">
        <f>"S04.7"</f>
        <v>S04.7</v>
      </c>
      <c r="E510" s="1" t="s">
        <v>1143</v>
      </c>
    </row>
    <row r="511">
      <c r="A511" s="1" t="s">
        <v>5</v>
      </c>
      <c r="B511" s="1" t="s">
        <v>1065</v>
      </c>
      <c r="C511" s="1" t="s">
        <v>1066</v>
      </c>
      <c r="D511" s="2" t="str">
        <f>"S04.8"</f>
        <v>S04.8</v>
      </c>
      <c r="E511" s="1" t="s">
        <v>1146</v>
      </c>
    </row>
    <row r="512">
      <c r="A512" s="1" t="s">
        <v>5</v>
      </c>
      <c r="B512" s="1" t="s">
        <v>1065</v>
      </c>
      <c r="C512" s="1" t="s">
        <v>1066</v>
      </c>
      <c r="D512" s="2" t="str">
        <f>"S04.80"</f>
        <v>S04.80</v>
      </c>
      <c r="E512" s="1" t="s">
        <v>1151</v>
      </c>
    </row>
    <row r="513">
      <c r="A513" s="1" t="s">
        <v>5</v>
      </c>
      <c r="B513" s="1" t="s">
        <v>1065</v>
      </c>
      <c r="C513" s="1" t="s">
        <v>1066</v>
      </c>
      <c r="D513" s="2" t="str">
        <f>"S04.81"</f>
        <v>S04.81</v>
      </c>
      <c r="E513" s="1" t="s">
        <v>1154</v>
      </c>
    </row>
    <row r="514">
      <c r="A514" s="1" t="s">
        <v>5</v>
      </c>
      <c r="B514" s="1" t="s">
        <v>1065</v>
      </c>
      <c r="C514" s="1" t="s">
        <v>1066</v>
      </c>
      <c r="D514" s="2" t="str">
        <f>"S04.82"</f>
        <v>S04.82</v>
      </c>
      <c r="E514" s="1" t="s">
        <v>1157</v>
      </c>
    </row>
    <row r="515">
      <c r="A515" s="1" t="s">
        <v>5</v>
      </c>
      <c r="B515" s="1" t="s">
        <v>1065</v>
      </c>
      <c r="C515" s="1" t="s">
        <v>1066</v>
      </c>
      <c r="D515" s="2" t="str">
        <f>"S04.83"</f>
        <v>S04.83</v>
      </c>
      <c r="E515" s="1" t="s">
        <v>1161</v>
      </c>
    </row>
    <row r="516">
      <c r="A516" s="1" t="s">
        <v>5</v>
      </c>
      <c r="B516" s="1" t="s">
        <v>1065</v>
      </c>
      <c r="C516" s="1" t="s">
        <v>1066</v>
      </c>
      <c r="D516" s="2" t="str">
        <f>"S04.9"</f>
        <v>S04.9</v>
      </c>
      <c r="E516" s="1" t="s">
        <v>1164</v>
      </c>
    </row>
    <row r="517">
      <c r="A517" s="1" t="s">
        <v>5</v>
      </c>
      <c r="B517" s="1" t="s">
        <v>1065</v>
      </c>
      <c r="C517" s="1" t="s">
        <v>1066</v>
      </c>
      <c r="D517" s="2" t="str">
        <f>"S06.0"</f>
        <v>S06.0</v>
      </c>
      <c r="E517" s="1" t="s">
        <v>1168</v>
      </c>
    </row>
    <row r="518">
      <c r="A518" s="1" t="s">
        <v>5</v>
      </c>
      <c r="B518" s="1" t="s">
        <v>1065</v>
      </c>
      <c r="C518" s="1" t="s">
        <v>1066</v>
      </c>
      <c r="D518" s="2" t="str">
        <f>"S06.00"</f>
        <v>S06.00</v>
      </c>
      <c r="E518" s="1" t="s">
        <v>1172</v>
      </c>
    </row>
    <row r="519">
      <c r="A519" s="1" t="s">
        <v>5</v>
      </c>
      <c r="B519" s="1" t="s">
        <v>1065</v>
      </c>
      <c r="C519" s="1" t="s">
        <v>1066</v>
      </c>
      <c r="D519" s="2" t="str">
        <f>"S06.01"</f>
        <v>S06.01</v>
      </c>
      <c r="E519" s="1" t="s">
        <v>1175</v>
      </c>
    </row>
    <row r="520">
      <c r="A520" s="1" t="s">
        <v>5</v>
      </c>
      <c r="B520" s="1" t="s">
        <v>1065</v>
      </c>
      <c r="C520" s="1" t="s">
        <v>1066</v>
      </c>
      <c r="D520" s="2" t="str">
        <f>"S06.1"</f>
        <v>S06.1</v>
      </c>
      <c r="E520" s="1" t="s">
        <v>1178</v>
      </c>
    </row>
    <row r="521">
      <c r="A521" s="1" t="s">
        <v>5</v>
      </c>
      <c r="B521" s="1" t="s">
        <v>1065</v>
      </c>
      <c r="C521" s="1" t="s">
        <v>1066</v>
      </c>
      <c r="D521" s="2" t="str">
        <f>"S06.10"</f>
        <v>S06.10</v>
      </c>
      <c r="E521" s="1" t="s">
        <v>1182</v>
      </c>
    </row>
    <row r="522">
      <c r="A522" s="1" t="s">
        <v>5</v>
      </c>
      <c r="B522" s="1" t="s">
        <v>1065</v>
      </c>
      <c r="C522" s="1" t="s">
        <v>1066</v>
      </c>
      <c r="D522" s="2" t="str">
        <f>"S06.11"</f>
        <v>S06.11</v>
      </c>
      <c r="E522" s="1" t="s">
        <v>1185</v>
      </c>
    </row>
    <row r="523">
      <c r="A523" s="1" t="s">
        <v>5</v>
      </c>
      <c r="B523" s="1" t="s">
        <v>1065</v>
      </c>
      <c r="C523" s="1" t="s">
        <v>1066</v>
      </c>
      <c r="D523" s="2" t="str">
        <f>"S06.2"</f>
        <v>S06.2</v>
      </c>
      <c r="E523" s="1" t="s">
        <v>1189</v>
      </c>
    </row>
    <row r="524">
      <c r="A524" s="1" t="s">
        <v>5</v>
      </c>
      <c r="B524" s="1" t="s">
        <v>1065</v>
      </c>
      <c r="C524" s="1" t="s">
        <v>1066</v>
      </c>
      <c r="D524" s="2" t="str">
        <f>"S06.20"</f>
        <v>S06.20</v>
      </c>
      <c r="E524" s="1" t="s">
        <v>1193</v>
      </c>
    </row>
    <row r="525">
      <c r="A525" s="1" t="s">
        <v>5</v>
      </c>
      <c r="B525" s="1" t="s">
        <v>1065</v>
      </c>
      <c r="C525" s="1" t="s">
        <v>1066</v>
      </c>
      <c r="D525" s="2" t="str">
        <f>"S06.21"</f>
        <v>S06.21</v>
      </c>
      <c r="E525" s="1" t="s">
        <v>1197</v>
      </c>
    </row>
    <row r="526">
      <c r="A526" s="1" t="s">
        <v>5</v>
      </c>
      <c r="B526" s="1" t="s">
        <v>1065</v>
      </c>
      <c r="C526" s="1" t="s">
        <v>1066</v>
      </c>
      <c r="D526" s="2" t="str">
        <f>"S06.3"</f>
        <v>S06.3</v>
      </c>
      <c r="E526" s="1" t="s">
        <v>1200</v>
      </c>
    </row>
    <row r="527">
      <c r="A527" s="1" t="s">
        <v>5</v>
      </c>
      <c r="B527" s="1" t="s">
        <v>1065</v>
      </c>
      <c r="C527" s="1" t="s">
        <v>1066</v>
      </c>
      <c r="D527" s="2" t="str">
        <f>"S06.30"</f>
        <v>S06.30</v>
      </c>
      <c r="E527" s="1" t="s">
        <v>1203</v>
      </c>
    </row>
    <row r="528">
      <c r="A528" s="1" t="s">
        <v>5</v>
      </c>
      <c r="B528" s="1" t="s">
        <v>1065</v>
      </c>
      <c r="C528" s="1" t="s">
        <v>1066</v>
      </c>
      <c r="D528" s="2" t="str">
        <f>"S06.31"</f>
        <v>S06.31</v>
      </c>
      <c r="E528" s="1" t="s">
        <v>1207</v>
      </c>
    </row>
    <row r="529">
      <c r="A529" s="1" t="s">
        <v>5</v>
      </c>
      <c r="B529" s="1" t="s">
        <v>1065</v>
      </c>
      <c r="C529" s="1" t="s">
        <v>1066</v>
      </c>
      <c r="D529" s="2" t="str">
        <f>"S06.4"</f>
        <v>S06.4</v>
      </c>
      <c r="E529" s="1" t="s">
        <v>1210</v>
      </c>
    </row>
    <row r="530">
      <c r="A530" s="1" t="s">
        <v>5</v>
      </c>
      <c r="B530" s="1" t="s">
        <v>1065</v>
      </c>
      <c r="C530" s="1" t="s">
        <v>1066</v>
      </c>
      <c r="D530" s="2" t="str">
        <f>"S06.40"</f>
        <v>S06.40</v>
      </c>
      <c r="E530" s="1" t="s">
        <v>1214</v>
      </c>
    </row>
    <row r="531">
      <c r="A531" s="1" t="s">
        <v>5</v>
      </c>
      <c r="B531" s="1" t="s">
        <v>1065</v>
      </c>
      <c r="C531" s="1" t="s">
        <v>1066</v>
      </c>
      <c r="D531" s="2" t="str">
        <f>"S06.41"</f>
        <v>S06.41</v>
      </c>
      <c r="E531" s="1" t="s">
        <v>1217</v>
      </c>
    </row>
    <row r="532">
      <c r="A532" s="1" t="s">
        <v>5</v>
      </c>
      <c r="B532" s="1" t="s">
        <v>1065</v>
      </c>
      <c r="C532" s="1" t="s">
        <v>1066</v>
      </c>
      <c r="D532" s="2" t="str">
        <f>"S06.5"</f>
        <v>S06.5</v>
      </c>
      <c r="E532" s="1" t="s">
        <v>1220</v>
      </c>
    </row>
    <row r="533">
      <c r="A533" s="1" t="s">
        <v>5</v>
      </c>
      <c r="B533" s="1" t="s">
        <v>1065</v>
      </c>
      <c r="C533" s="1" t="s">
        <v>1066</v>
      </c>
      <c r="D533" s="2" t="str">
        <f>"S06.50"</f>
        <v>S06.50</v>
      </c>
      <c r="E533" s="1" t="s">
        <v>1223</v>
      </c>
    </row>
    <row r="534">
      <c r="A534" s="1" t="s">
        <v>5</v>
      </c>
      <c r="B534" s="1" t="s">
        <v>1065</v>
      </c>
      <c r="C534" s="1" t="s">
        <v>1066</v>
      </c>
      <c r="D534" s="2" t="str">
        <f>"S06.51"</f>
        <v>S06.51</v>
      </c>
      <c r="E534" s="1" t="s">
        <v>1226</v>
      </c>
    </row>
    <row r="535">
      <c r="A535" s="1" t="s">
        <v>5</v>
      </c>
      <c r="B535" s="1" t="s">
        <v>1065</v>
      </c>
      <c r="C535" s="1" t="s">
        <v>1066</v>
      </c>
      <c r="D535" s="2" t="str">
        <f>"S06.6"</f>
        <v>S06.6</v>
      </c>
      <c r="E535" s="1" t="s">
        <v>1229</v>
      </c>
    </row>
    <row r="536">
      <c r="A536" s="1" t="s">
        <v>5</v>
      </c>
      <c r="B536" s="1" t="s">
        <v>1065</v>
      </c>
      <c r="C536" s="1" t="s">
        <v>1066</v>
      </c>
      <c r="D536" s="2" t="str">
        <f>"S06.60"</f>
        <v>S06.60</v>
      </c>
      <c r="E536" s="1" t="s">
        <v>1233</v>
      </c>
    </row>
    <row r="537">
      <c r="A537" s="1" t="s">
        <v>5</v>
      </c>
      <c r="B537" s="1" t="s">
        <v>1065</v>
      </c>
      <c r="C537" s="1" t="s">
        <v>1066</v>
      </c>
      <c r="D537" s="2" t="str">
        <f>"S06.61"</f>
        <v>S06.61</v>
      </c>
      <c r="E537" s="1" t="s">
        <v>1236</v>
      </c>
    </row>
    <row r="538">
      <c r="A538" s="1" t="s">
        <v>5</v>
      </c>
      <c r="B538" s="1" t="s">
        <v>1065</v>
      </c>
      <c r="C538" s="1" t="s">
        <v>1066</v>
      </c>
      <c r="D538" s="2" t="str">
        <f>"S06.7"</f>
        <v>S06.7</v>
      </c>
      <c r="E538" s="1" t="s">
        <v>1239</v>
      </c>
    </row>
    <row r="539">
      <c r="A539" s="1" t="s">
        <v>5</v>
      </c>
      <c r="B539" s="1" t="s">
        <v>1065</v>
      </c>
      <c r="C539" s="1" t="s">
        <v>1066</v>
      </c>
      <c r="D539" s="2" t="str">
        <f>"S06.70"</f>
        <v>S06.70</v>
      </c>
      <c r="E539" s="1" t="s">
        <v>1242</v>
      </c>
    </row>
    <row r="540">
      <c r="A540" s="1" t="s">
        <v>5</v>
      </c>
      <c r="B540" s="1" t="s">
        <v>1065</v>
      </c>
      <c r="C540" s="1" t="s">
        <v>1066</v>
      </c>
      <c r="D540" s="2" t="str">
        <f>"S06.71"</f>
        <v>S06.71</v>
      </c>
      <c r="E540" s="1" t="s">
        <v>1251</v>
      </c>
    </row>
    <row r="541">
      <c r="A541" s="1" t="s">
        <v>5</v>
      </c>
      <c r="B541" s="1" t="s">
        <v>1065</v>
      </c>
      <c r="C541" s="1" t="s">
        <v>1066</v>
      </c>
      <c r="D541" s="2" t="str">
        <f>"S06.8"</f>
        <v>S06.8</v>
      </c>
      <c r="E541" s="1" t="s">
        <v>1254</v>
      </c>
    </row>
    <row r="542">
      <c r="A542" s="1" t="s">
        <v>5</v>
      </c>
      <c r="B542" s="1" t="s">
        <v>1065</v>
      </c>
      <c r="C542" s="1" t="s">
        <v>1066</v>
      </c>
      <c r="D542" s="2" t="str">
        <f>"S06.80"</f>
        <v>S06.80</v>
      </c>
      <c r="E542" s="1" t="s">
        <v>1257</v>
      </c>
    </row>
    <row r="543">
      <c r="A543" s="1" t="s">
        <v>5</v>
      </c>
      <c r="B543" s="1" t="s">
        <v>1065</v>
      </c>
      <c r="C543" s="1" t="s">
        <v>1066</v>
      </c>
      <c r="D543" s="2" t="str">
        <f>"S06.81"</f>
        <v>S06.81</v>
      </c>
      <c r="E543" s="1" t="s">
        <v>1262</v>
      </c>
    </row>
    <row r="544">
      <c r="A544" s="1" t="s">
        <v>5</v>
      </c>
      <c r="B544" s="1" t="s">
        <v>1065</v>
      </c>
      <c r="C544" s="1" t="s">
        <v>1066</v>
      </c>
      <c r="D544" s="2" t="str">
        <f>"S06.9"</f>
        <v>S06.9</v>
      </c>
      <c r="E544" s="1" t="s">
        <v>1265</v>
      </c>
    </row>
    <row r="545">
      <c r="A545" s="1" t="s">
        <v>5</v>
      </c>
      <c r="B545" s="1" t="s">
        <v>1065</v>
      </c>
      <c r="C545" s="1" t="s">
        <v>1066</v>
      </c>
      <c r="D545" s="2" t="str">
        <f>"S06.90"</f>
        <v>S06.90</v>
      </c>
      <c r="E545" s="1" t="s">
        <v>1268</v>
      </c>
    </row>
    <row r="546">
      <c r="A546" s="1" t="s">
        <v>5</v>
      </c>
      <c r="B546" s="1" t="s">
        <v>1065</v>
      </c>
      <c r="C546" s="1" t="s">
        <v>1066</v>
      </c>
      <c r="D546" s="2" t="str">
        <f>"S06.91"</f>
        <v>S06.91</v>
      </c>
      <c r="E546" s="1" t="s">
        <v>1271</v>
      </c>
    </row>
    <row r="547">
      <c r="A547" s="1" t="s">
        <v>5</v>
      </c>
      <c r="B547" s="1" t="s">
        <v>1065</v>
      </c>
      <c r="C547" s="1" t="s">
        <v>1066</v>
      </c>
      <c r="D547" s="2" t="str">
        <f>"S07.1"</f>
        <v>S07.1</v>
      </c>
      <c r="E547" s="1" t="s">
        <v>1276</v>
      </c>
    </row>
    <row r="548">
      <c r="A548" s="1" t="s">
        <v>5</v>
      </c>
      <c r="B548" s="1" t="s">
        <v>1065</v>
      </c>
      <c r="C548" s="1" t="s">
        <v>1066</v>
      </c>
      <c r="D548" s="2" t="str">
        <f>"S07.8"</f>
        <v>S07.8</v>
      </c>
      <c r="E548" s="1" t="s">
        <v>1279</v>
      </c>
    </row>
    <row r="549">
      <c r="A549" s="1" t="s">
        <v>5</v>
      </c>
      <c r="B549" s="1" t="s">
        <v>1065</v>
      </c>
      <c r="C549" s="1" t="s">
        <v>1066</v>
      </c>
      <c r="D549" s="2" t="str">
        <f>"S07.9"</f>
        <v>S07.9</v>
      </c>
      <c r="E549" s="1" t="s">
        <v>1283</v>
      </c>
    </row>
    <row r="550">
      <c r="A550" s="1" t="s">
        <v>5</v>
      </c>
      <c r="B550" s="1" t="s">
        <v>1065</v>
      </c>
      <c r="C550" s="1" t="s">
        <v>1066</v>
      </c>
      <c r="D550" s="2" t="str">
        <f>"S09.7"</f>
        <v>S09.7</v>
      </c>
      <c r="E550" s="1" t="s">
        <v>1286</v>
      </c>
    </row>
    <row r="551">
      <c r="A551" s="1" t="s">
        <v>5</v>
      </c>
      <c r="B551" s="1" t="s">
        <v>1065</v>
      </c>
      <c r="C551" s="1" t="s">
        <v>1066</v>
      </c>
      <c r="D551" s="2" t="str">
        <f>"S09.8"</f>
        <v>S09.8</v>
      </c>
      <c r="E551" s="1" t="s">
        <v>1290</v>
      </c>
    </row>
    <row r="552">
      <c r="A552" s="1" t="s">
        <v>5</v>
      </c>
      <c r="B552" s="1" t="s">
        <v>1065</v>
      </c>
      <c r="C552" s="1" t="s">
        <v>1066</v>
      </c>
      <c r="D552" s="2" t="str">
        <f>"S09.9"</f>
        <v>S09.9</v>
      </c>
      <c r="E552" s="1" t="s">
        <v>1293</v>
      </c>
    </row>
    <row r="553">
      <c r="A553" s="1" t="s">
        <v>5</v>
      </c>
      <c r="B553" s="1" t="s">
        <v>1065</v>
      </c>
      <c r="C553" s="1" t="s">
        <v>1066</v>
      </c>
      <c r="D553" s="2" t="str">
        <f>"T02.0"</f>
        <v>T02.0</v>
      </c>
      <c r="E553" s="1" t="s">
        <v>1297</v>
      </c>
    </row>
    <row r="554">
      <c r="A554" s="1" t="s">
        <v>5</v>
      </c>
      <c r="B554" s="1" t="s">
        <v>1065</v>
      </c>
      <c r="C554" s="1" t="s">
        <v>1066</v>
      </c>
      <c r="D554" s="2" t="str">
        <f>"T02.00"</f>
        <v>T02.00</v>
      </c>
      <c r="E554" s="1" t="s">
        <v>1301</v>
      </c>
    </row>
    <row r="555">
      <c r="A555" s="1" t="s">
        <v>5</v>
      </c>
      <c r="B555" s="1" t="s">
        <v>1065</v>
      </c>
      <c r="C555" s="1" t="s">
        <v>1066</v>
      </c>
      <c r="D555" s="2" t="str">
        <f>"T02.01"</f>
        <v>T02.01</v>
      </c>
      <c r="E555" s="1" t="s">
        <v>1304</v>
      </c>
    </row>
    <row r="556">
      <c r="A556" s="1" t="s">
        <v>5</v>
      </c>
      <c r="B556" s="1" t="s">
        <v>1065</v>
      </c>
      <c r="C556" s="1" t="s">
        <v>1066</v>
      </c>
      <c r="D556" s="2" t="str">
        <f>"T06.0"</f>
        <v>T06.0</v>
      </c>
      <c r="E556" s="1" t="s">
        <v>1308</v>
      </c>
    </row>
    <row r="557">
      <c r="A557" s="1" t="s">
        <v>5</v>
      </c>
      <c r="B557" s="1" t="s">
        <v>1309</v>
      </c>
      <c r="C557" s="1" t="s">
        <v>1311</v>
      </c>
      <c r="D557" s="2" t="str">
        <f>"F07.2"</f>
        <v>F07.2</v>
      </c>
      <c r="E557" s="1" t="s">
        <v>1314</v>
      </c>
    </row>
    <row r="558">
      <c r="A558" s="1" t="s">
        <v>5</v>
      </c>
      <c r="B558" s="1" t="s">
        <v>1309</v>
      </c>
      <c r="C558" s="1" t="s">
        <v>1311</v>
      </c>
      <c r="D558" s="2" t="str">
        <f>"S14.0"</f>
        <v>S14.0</v>
      </c>
      <c r="E558" s="1" t="s">
        <v>1316</v>
      </c>
    </row>
    <row r="559">
      <c r="A559" s="1" t="s">
        <v>5</v>
      </c>
      <c r="B559" s="1" t="s">
        <v>1309</v>
      </c>
      <c r="C559" s="1" t="s">
        <v>1311</v>
      </c>
      <c r="D559" s="2" t="str">
        <f>"S14.1"</f>
        <v>S14.1</v>
      </c>
      <c r="E559" s="1" t="s">
        <v>1318</v>
      </c>
    </row>
    <row r="560">
      <c r="A560" s="1" t="s">
        <v>5</v>
      </c>
      <c r="B560" s="1" t="s">
        <v>1309</v>
      </c>
      <c r="C560" s="1" t="s">
        <v>1311</v>
      </c>
      <c r="D560" s="2" t="str">
        <f>"S14.2"</f>
        <v>S14.2</v>
      </c>
      <c r="E560" s="1" t="s">
        <v>1321</v>
      </c>
    </row>
    <row r="561">
      <c r="A561" s="1" t="s">
        <v>5</v>
      </c>
      <c r="B561" s="1" t="s">
        <v>1309</v>
      </c>
      <c r="C561" s="1" t="s">
        <v>1311</v>
      </c>
      <c r="D561" s="2" t="str">
        <f>"S14.3"</f>
        <v>S14.3</v>
      </c>
      <c r="E561" s="1" t="s">
        <v>1325</v>
      </c>
    </row>
    <row r="562">
      <c r="A562" s="1" t="s">
        <v>5</v>
      </c>
      <c r="B562" s="1" t="s">
        <v>1309</v>
      </c>
      <c r="C562" s="1" t="s">
        <v>1311</v>
      </c>
      <c r="D562" s="2" t="str">
        <f>"S14.4"</f>
        <v>S14.4</v>
      </c>
      <c r="E562" s="1" t="s">
        <v>1328</v>
      </c>
    </row>
    <row r="563">
      <c r="A563" s="1" t="s">
        <v>5</v>
      </c>
      <c r="B563" s="1" t="s">
        <v>1309</v>
      </c>
      <c r="C563" s="1" t="s">
        <v>1311</v>
      </c>
      <c r="D563" s="2" t="str">
        <f>"S14.5"</f>
        <v>S14.5</v>
      </c>
      <c r="E563" s="1" t="s">
        <v>1331</v>
      </c>
    </row>
    <row r="564">
      <c r="A564" s="1" t="s">
        <v>5</v>
      </c>
      <c r="B564" s="1" t="s">
        <v>1309</v>
      </c>
      <c r="C564" s="1" t="s">
        <v>1311</v>
      </c>
      <c r="D564" s="2" t="str">
        <f>"S14.6"</f>
        <v>S14.6</v>
      </c>
      <c r="E564" s="1" t="s">
        <v>1334</v>
      </c>
    </row>
    <row r="565">
      <c r="A565" s="1" t="s">
        <v>5</v>
      </c>
      <c r="B565" s="1" t="s">
        <v>1309</v>
      </c>
      <c r="C565" s="1" t="s">
        <v>1311</v>
      </c>
      <c r="D565" s="2" t="str">
        <f>"S24.0"</f>
        <v>S24.0</v>
      </c>
      <c r="E565" s="1" t="s">
        <v>1337</v>
      </c>
    </row>
    <row r="566">
      <c r="A566" s="1" t="s">
        <v>5</v>
      </c>
      <c r="B566" s="1" t="s">
        <v>1309</v>
      </c>
      <c r="C566" s="1" t="s">
        <v>1311</v>
      </c>
      <c r="D566" s="2" t="str">
        <f>"S24.1"</f>
        <v>S24.1</v>
      </c>
      <c r="E566" s="1" t="s">
        <v>1341</v>
      </c>
    </row>
    <row r="567">
      <c r="A567" s="1" t="s">
        <v>5</v>
      </c>
      <c r="B567" s="1" t="s">
        <v>1309</v>
      </c>
      <c r="C567" s="1" t="s">
        <v>1311</v>
      </c>
      <c r="D567" s="2" t="str">
        <f>"S24.2"</f>
        <v>S24.2</v>
      </c>
      <c r="E567" s="1" t="s">
        <v>1345</v>
      </c>
    </row>
    <row r="568">
      <c r="A568" s="1" t="s">
        <v>5</v>
      </c>
      <c r="B568" s="1" t="s">
        <v>1309</v>
      </c>
      <c r="C568" s="1" t="s">
        <v>1311</v>
      </c>
      <c r="D568" s="2" t="str">
        <f>"S24.3"</f>
        <v>S24.3</v>
      </c>
      <c r="E568" s="1" t="s">
        <v>1348</v>
      </c>
    </row>
    <row r="569">
      <c r="A569" s="1" t="s">
        <v>5</v>
      </c>
      <c r="B569" s="1" t="s">
        <v>1309</v>
      </c>
      <c r="C569" s="1" t="s">
        <v>1311</v>
      </c>
      <c r="D569" s="2" t="str">
        <f>"S24.4"</f>
        <v>S24.4</v>
      </c>
      <c r="E569" s="1" t="s">
        <v>1351</v>
      </c>
    </row>
    <row r="570">
      <c r="A570" s="1" t="s">
        <v>5</v>
      </c>
      <c r="B570" s="1" t="s">
        <v>1309</v>
      </c>
      <c r="C570" s="1" t="s">
        <v>1311</v>
      </c>
      <c r="D570" s="2" t="str">
        <f>"S24.5"</f>
        <v>S24.5</v>
      </c>
      <c r="E570" s="1" t="s">
        <v>1355</v>
      </c>
    </row>
    <row r="571">
      <c r="A571" s="1" t="s">
        <v>5</v>
      </c>
      <c r="B571" s="1" t="s">
        <v>1309</v>
      </c>
      <c r="C571" s="1" t="s">
        <v>1311</v>
      </c>
      <c r="D571" s="2" t="str">
        <f>"S24.6"</f>
        <v>S24.6</v>
      </c>
      <c r="E571" s="1" t="s">
        <v>1359</v>
      </c>
    </row>
    <row r="572">
      <c r="A572" s="1" t="s">
        <v>5</v>
      </c>
      <c r="B572" s="1" t="s">
        <v>1309</v>
      </c>
      <c r="C572" s="1" t="s">
        <v>1311</v>
      </c>
      <c r="D572" s="2" t="str">
        <f>"S34.0"</f>
        <v>S34.0</v>
      </c>
      <c r="E572" s="1" t="s">
        <v>1363</v>
      </c>
    </row>
    <row r="573">
      <c r="A573" s="1" t="s">
        <v>5</v>
      </c>
      <c r="B573" s="1" t="s">
        <v>1309</v>
      </c>
      <c r="C573" s="1" t="s">
        <v>1311</v>
      </c>
      <c r="D573" s="2" t="str">
        <f>"S34.1"</f>
        <v>S34.1</v>
      </c>
      <c r="E573" s="1" t="s">
        <v>1368</v>
      </c>
    </row>
    <row r="574">
      <c r="A574" s="1" t="s">
        <v>5</v>
      </c>
      <c r="B574" s="1" t="s">
        <v>1309</v>
      </c>
      <c r="C574" s="1" t="s">
        <v>1311</v>
      </c>
      <c r="D574" s="2" t="str">
        <f>"S34.2"</f>
        <v>S34.2</v>
      </c>
      <c r="E574" s="1" t="s">
        <v>1373</v>
      </c>
    </row>
    <row r="575">
      <c r="A575" s="1" t="s">
        <v>5</v>
      </c>
      <c r="B575" s="1" t="s">
        <v>1309</v>
      </c>
      <c r="C575" s="1" t="s">
        <v>1311</v>
      </c>
      <c r="D575" s="2" t="str">
        <f>"S34.3"</f>
        <v>S34.3</v>
      </c>
      <c r="E575" s="1" t="s">
        <v>1376</v>
      </c>
    </row>
    <row r="576">
      <c r="A576" s="1" t="s">
        <v>5</v>
      </c>
      <c r="B576" s="1" t="s">
        <v>1309</v>
      </c>
      <c r="C576" s="1" t="s">
        <v>1311</v>
      </c>
      <c r="D576" s="2" t="str">
        <f>"S34.4"</f>
        <v>S34.4</v>
      </c>
      <c r="E576" s="1" t="s">
        <v>1381</v>
      </c>
    </row>
    <row r="577">
      <c r="A577" s="1" t="s">
        <v>5</v>
      </c>
      <c r="B577" s="1" t="s">
        <v>1309</v>
      </c>
      <c r="C577" s="1" t="s">
        <v>1311</v>
      </c>
      <c r="D577" s="2" t="str">
        <f>"S34.5"</f>
        <v>S34.5</v>
      </c>
      <c r="E577" s="1" t="s">
        <v>1385</v>
      </c>
    </row>
    <row r="578">
      <c r="A578" s="1" t="s">
        <v>5</v>
      </c>
      <c r="B578" s="1" t="s">
        <v>1309</v>
      </c>
      <c r="C578" s="1" t="s">
        <v>1311</v>
      </c>
      <c r="D578" s="2" t="str">
        <f>"S34.6"</f>
        <v>S34.6</v>
      </c>
      <c r="E578" s="1" t="s">
        <v>1389</v>
      </c>
    </row>
    <row r="579">
      <c r="A579" s="1" t="s">
        <v>5</v>
      </c>
      <c r="B579" s="1" t="s">
        <v>1309</v>
      </c>
      <c r="C579" s="1" t="s">
        <v>1311</v>
      </c>
      <c r="D579" s="2" t="str">
        <f>"S34.8"</f>
        <v>S34.8</v>
      </c>
      <c r="E579" s="1" t="s">
        <v>1392</v>
      </c>
    </row>
    <row r="580">
      <c r="A580" s="1" t="s">
        <v>5</v>
      </c>
      <c r="B580" s="1" t="s">
        <v>1309</v>
      </c>
      <c r="C580" s="1" t="s">
        <v>1311</v>
      </c>
      <c r="D580" s="2" t="str">
        <f>"S44.0"</f>
        <v>S44.0</v>
      </c>
      <c r="E580" s="1" t="s">
        <v>1395</v>
      </c>
    </row>
    <row r="581">
      <c r="A581" s="1" t="s">
        <v>5</v>
      </c>
      <c r="B581" s="1" t="s">
        <v>1309</v>
      </c>
      <c r="C581" s="1" t="s">
        <v>1311</v>
      </c>
      <c r="D581" s="2" t="str">
        <f>"S44.1"</f>
        <v>S44.1</v>
      </c>
      <c r="E581" s="1" t="s">
        <v>1398</v>
      </c>
    </row>
    <row r="582">
      <c r="A582" s="1" t="s">
        <v>5</v>
      </c>
      <c r="B582" s="1" t="s">
        <v>1309</v>
      </c>
      <c r="C582" s="1" t="s">
        <v>1311</v>
      </c>
      <c r="D582" s="2" t="str">
        <f>"S44.2"</f>
        <v>S44.2</v>
      </c>
      <c r="E582" s="1" t="s">
        <v>1402</v>
      </c>
    </row>
    <row r="583">
      <c r="A583" s="1" t="s">
        <v>5</v>
      </c>
      <c r="B583" s="1" t="s">
        <v>1309</v>
      </c>
      <c r="C583" s="1" t="s">
        <v>1311</v>
      </c>
      <c r="D583" s="2" t="str">
        <f>"S44.3"</f>
        <v>S44.3</v>
      </c>
      <c r="E583" s="1" t="s">
        <v>1405</v>
      </c>
    </row>
    <row r="584">
      <c r="A584" s="1" t="s">
        <v>5</v>
      </c>
      <c r="B584" s="1" t="s">
        <v>1309</v>
      </c>
      <c r="C584" s="1" t="s">
        <v>1311</v>
      </c>
      <c r="D584" s="2" t="str">
        <f>"S44.4"</f>
        <v>S44.4</v>
      </c>
      <c r="E584" s="1" t="s">
        <v>1409</v>
      </c>
    </row>
    <row r="585">
      <c r="A585" s="1" t="s">
        <v>5</v>
      </c>
      <c r="B585" s="1" t="s">
        <v>1309</v>
      </c>
      <c r="C585" s="1" t="s">
        <v>1311</v>
      </c>
      <c r="D585" s="2" t="str">
        <f>"S44.5"</f>
        <v>S44.5</v>
      </c>
      <c r="E585" s="1" t="s">
        <v>1414</v>
      </c>
    </row>
    <row r="586">
      <c r="A586" s="1" t="s">
        <v>5</v>
      </c>
      <c r="B586" s="1" t="s">
        <v>1309</v>
      </c>
      <c r="C586" s="1" t="s">
        <v>1311</v>
      </c>
      <c r="D586" s="2" t="str">
        <f>"S44.7"</f>
        <v>S44.7</v>
      </c>
      <c r="E586" s="1" t="s">
        <v>1417</v>
      </c>
    </row>
    <row r="587">
      <c r="A587" s="1" t="s">
        <v>5</v>
      </c>
      <c r="B587" s="1" t="s">
        <v>1309</v>
      </c>
      <c r="C587" s="1" t="s">
        <v>1311</v>
      </c>
      <c r="D587" s="2" t="str">
        <f>"S44.8"</f>
        <v>S44.8</v>
      </c>
      <c r="E587" s="1" t="s">
        <v>1421</v>
      </c>
    </row>
    <row r="588">
      <c r="A588" s="1" t="s">
        <v>5</v>
      </c>
      <c r="B588" s="1" t="s">
        <v>1309</v>
      </c>
      <c r="C588" s="1" t="s">
        <v>1311</v>
      </c>
      <c r="D588" s="2" t="str">
        <f>"S44.9"</f>
        <v>S44.9</v>
      </c>
      <c r="E588" s="1" t="s">
        <v>1424</v>
      </c>
    </row>
    <row r="589">
      <c r="A589" s="1" t="s">
        <v>5</v>
      </c>
      <c r="B589" s="1" t="s">
        <v>1309</v>
      </c>
      <c r="C589" s="1" t="s">
        <v>1311</v>
      </c>
      <c r="D589" s="2" t="str">
        <f>"S54.0"</f>
        <v>S54.0</v>
      </c>
      <c r="E589" s="1" t="s">
        <v>1428</v>
      </c>
    </row>
    <row r="590">
      <c r="A590" s="1" t="s">
        <v>5</v>
      </c>
      <c r="B590" s="1" t="s">
        <v>1309</v>
      </c>
      <c r="C590" s="1" t="s">
        <v>1311</v>
      </c>
      <c r="D590" s="2" t="str">
        <f>"S54.1"</f>
        <v>S54.1</v>
      </c>
      <c r="E590" s="1" t="s">
        <v>1431</v>
      </c>
    </row>
    <row r="591">
      <c r="A591" s="1" t="s">
        <v>5</v>
      </c>
      <c r="B591" s="1" t="s">
        <v>1309</v>
      </c>
      <c r="C591" s="1" t="s">
        <v>1311</v>
      </c>
      <c r="D591" s="2" t="str">
        <f>"S54.2"</f>
        <v>S54.2</v>
      </c>
      <c r="E591" s="1" t="s">
        <v>1434</v>
      </c>
    </row>
    <row r="592">
      <c r="A592" s="1" t="s">
        <v>5</v>
      </c>
      <c r="B592" s="1" t="s">
        <v>1309</v>
      </c>
      <c r="C592" s="1" t="s">
        <v>1311</v>
      </c>
      <c r="D592" s="2" t="str">
        <f>"S54.3"</f>
        <v>S54.3</v>
      </c>
      <c r="E592" s="1" t="s">
        <v>1437</v>
      </c>
    </row>
    <row r="593">
      <c r="A593" s="1" t="s">
        <v>5</v>
      </c>
      <c r="B593" s="1" t="s">
        <v>1309</v>
      </c>
      <c r="C593" s="1" t="s">
        <v>1311</v>
      </c>
      <c r="D593" s="2" t="str">
        <f>"S54.7"</f>
        <v>S54.7</v>
      </c>
      <c r="E593" s="1" t="s">
        <v>1442</v>
      </c>
    </row>
    <row r="594">
      <c r="A594" s="1" t="s">
        <v>5</v>
      </c>
      <c r="B594" s="1" t="s">
        <v>1309</v>
      </c>
      <c r="C594" s="1" t="s">
        <v>1311</v>
      </c>
      <c r="D594" s="2" t="str">
        <f>"S54.8"</f>
        <v>S54.8</v>
      </c>
      <c r="E594" s="1" t="s">
        <v>1445</v>
      </c>
    </row>
    <row r="595">
      <c r="A595" s="1" t="s">
        <v>5</v>
      </c>
      <c r="B595" s="1" t="s">
        <v>1309</v>
      </c>
      <c r="C595" s="1" t="s">
        <v>1311</v>
      </c>
      <c r="D595" s="2" t="str">
        <f>"S54.9"</f>
        <v>S54.9</v>
      </c>
      <c r="E595" s="1" t="s">
        <v>1448</v>
      </c>
    </row>
    <row r="596">
      <c r="A596" s="1" t="s">
        <v>5</v>
      </c>
      <c r="B596" s="1" t="s">
        <v>1309</v>
      </c>
      <c r="C596" s="1" t="s">
        <v>1311</v>
      </c>
      <c r="D596" s="2" t="str">
        <f>"S64.0"</f>
        <v>S64.0</v>
      </c>
      <c r="E596" s="1" t="s">
        <v>1450</v>
      </c>
    </row>
    <row r="597">
      <c r="A597" s="1" t="s">
        <v>5</v>
      </c>
      <c r="B597" s="1" t="s">
        <v>1309</v>
      </c>
      <c r="C597" s="1" t="s">
        <v>1311</v>
      </c>
      <c r="D597" s="2" t="str">
        <f>"S64.1"</f>
        <v>S64.1</v>
      </c>
      <c r="E597" s="1" t="s">
        <v>1454</v>
      </c>
    </row>
    <row r="598">
      <c r="A598" s="1" t="s">
        <v>5</v>
      </c>
      <c r="B598" s="1" t="s">
        <v>1309</v>
      </c>
      <c r="C598" s="1" t="s">
        <v>1311</v>
      </c>
      <c r="D598" s="2" t="str">
        <f>"S64.2"</f>
        <v>S64.2</v>
      </c>
      <c r="E598" s="1" t="s">
        <v>1456</v>
      </c>
    </row>
    <row r="599">
      <c r="A599" s="1" t="s">
        <v>5</v>
      </c>
      <c r="B599" s="1" t="s">
        <v>1309</v>
      </c>
      <c r="C599" s="1" t="s">
        <v>1311</v>
      </c>
      <c r="D599" s="2" t="str">
        <f>"S64.3"</f>
        <v>S64.3</v>
      </c>
      <c r="E599" s="1" t="s">
        <v>1458</v>
      </c>
    </row>
    <row r="600">
      <c r="A600" s="1" t="s">
        <v>5</v>
      </c>
      <c r="B600" s="1" t="s">
        <v>1309</v>
      </c>
      <c r="C600" s="1" t="s">
        <v>1311</v>
      </c>
      <c r="D600" s="2" t="str">
        <f>"S64.4"</f>
        <v>S64.4</v>
      </c>
      <c r="E600" s="1" t="s">
        <v>1462</v>
      </c>
    </row>
    <row r="601">
      <c r="A601" s="1" t="s">
        <v>5</v>
      </c>
      <c r="B601" s="1" t="s">
        <v>1309</v>
      </c>
      <c r="C601" s="1" t="s">
        <v>1311</v>
      </c>
      <c r="D601" s="2" t="str">
        <f>"S64.7"</f>
        <v>S64.7</v>
      </c>
      <c r="E601" s="1" t="s">
        <v>1465</v>
      </c>
    </row>
    <row r="602">
      <c r="A602" s="1" t="s">
        <v>5</v>
      </c>
      <c r="B602" s="1" t="s">
        <v>1309</v>
      </c>
      <c r="C602" s="1" t="s">
        <v>1311</v>
      </c>
      <c r="D602" s="2" t="str">
        <f>"S64.8"</f>
        <v>S64.8</v>
      </c>
      <c r="E602" s="1" t="s">
        <v>1469</v>
      </c>
    </row>
    <row r="603">
      <c r="A603" s="1" t="s">
        <v>5</v>
      </c>
      <c r="B603" s="1" t="s">
        <v>1309</v>
      </c>
      <c r="C603" s="1" t="s">
        <v>1311</v>
      </c>
      <c r="D603" s="2" t="str">
        <f>"S64.9"</f>
        <v>S64.9</v>
      </c>
      <c r="E603" s="1" t="s">
        <v>1472</v>
      </c>
    </row>
    <row r="604">
      <c r="A604" s="1" t="s">
        <v>5</v>
      </c>
      <c r="B604" s="1" t="s">
        <v>1309</v>
      </c>
      <c r="C604" s="1" t="s">
        <v>1311</v>
      </c>
      <c r="D604" s="2" t="str">
        <f>"S74.0"</f>
        <v>S74.0</v>
      </c>
      <c r="E604" s="1" t="s">
        <v>1475</v>
      </c>
    </row>
    <row r="605">
      <c r="A605" s="1" t="s">
        <v>5</v>
      </c>
      <c r="B605" s="1" t="s">
        <v>1309</v>
      </c>
      <c r="C605" s="1" t="s">
        <v>1311</v>
      </c>
      <c r="D605" s="2" t="str">
        <f>"S74.1"</f>
        <v>S74.1</v>
      </c>
      <c r="E605" s="1" t="s">
        <v>1478</v>
      </c>
    </row>
    <row r="606">
      <c r="A606" s="1" t="s">
        <v>5</v>
      </c>
      <c r="B606" s="1" t="s">
        <v>1309</v>
      </c>
      <c r="C606" s="1" t="s">
        <v>1311</v>
      </c>
      <c r="D606" s="2" t="str">
        <f>"S74.2"</f>
        <v>S74.2</v>
      </c>
      <c r="E606" s="1" t="s">
        <v>1480</v>
      </c>
    </row>
    <row r="607">
      <c r="A607" s="1" t="s">
        <v>5</v>
      </c>
      <c r="B607" s="1" t="s">
        <v>1309</v>
      </c>
      <c r="C607" s="1" t="s">
        <v>1311</v>
      </c>
      <c r="D607" s="2" t="str">
        <f>"S74.7"</f>
        <v>S74.7</v>
      </c>
      <c r="E607" s="1" t="s">
        <v>1483</v>
      </c>
    </row>
    <row r="608">
      <c r="A608" s="1" t="s">
        <v>5</v>
      </c>
      <c r="B608" s="1" t="s">
        <v>1309</v>
      </c>
      <c r="C608" s="1" t="s">
        <v>1311</v>
      </c>
      <c r="D608" s="2" t="str">
        <f>"S74.8"</f>
        <v>S74.8</v>
      </c>
      <c r="E608" s="1" t="s">
        <v>1486</v>
      </c>
    </row>
    <row r="609">
      <c r="A609" s="1" t="s">
        <v>5</v>
      </c>
      <c r="B609" s="1" t="s">
        <v>1309</v>
      </c>
      <c r="C609" s="1" t="s">
        <v>1311</v>
      </c>
      <c r="D609" s="2" t="str">
        <f>"S74.9"</f>
        <v>S74.9</v>
      </c>
      <c r="E609" s="1" t="s">
        <v>1489</v>
      </c>
    </row>
    <row r="610">
      <c r="A610" s="1" t="s">
        <v>5</v>
      </c>
      <c r="B610" s="1" t="s">
        <v>1309</v>
      </c>
      <c r="C610" s="1" t="s">
        <v>1311</v>
      </c>
      <c r="D610" s="2" t="str">
        <f>"S84.0"</f>
        <v>S84.0</v>
      </c>
      <c r="E610" s="1" t="s">
        <v>1492</v>
      </c>
    </row>
    <row r="611">
      <c r="A611" s="1" t="s">
        <v>5</v>
      </c>
      <c r="B611" s="1" t="s">
        <v>1309</v>
      </c>
      <c r="C611" s="1" t="s">
        <v>1311</v>
      </c>
      <c r="D611" s="2" t="str">
        <f>"S84.1"</f>
        <v>S84.1</v>
      </c>
      <c r="E611" s="1" t="s">
        <v>1495</v>
      </c>
    </row>
    <row r="612">
      <c r="A612" s="1" t="s">
        <v>5</v>
      </c>
      <c r="B612" s="1" t="s">
        <v>1309</v>
      </c>
      <c r="C612" s="1" t="s">
        <v>1311</v>
      </c>
      <c r="D612" s="2" t="str">
        <f>"S84.2"</f>
        <v>S84.2</v>
      </c>
      <c r="E612" s="1" t="s">
        <v>1499</v>
      </c>
    </row>
    <row r="613">
      <c r="A613" s="1" t="s">
        <v>5</v>
      </c>
      <c r="B613" s="1" t="s">
        <v>1309</v>
      </c>
      <c r="C613" s="1" t="s">
        <v>1311</v>
      </c>
      <c r="D613" s="2" t="str">
        <f>"S84.7"</f>
        <v>S84.7</v>
      </c>
      <c r="E613" s="1" t="s">
        <v>1502</v>
      </c>
    </row>
    <row r="614">
      <c r="A614" s="1" t="s">
        <v>5</v>
      </c>
      <c r="B614" s="1" t="s">
        <v>1309</v>
      </c>
      <c r="C614" s="1" t="s">
        <v>1311</v>
      </c>
      <c r="D614" s="2" t="str">
        <f>"S84.8"</f>
        <v>S84.8</v>
      </c>
      <c r="E614" s="1" t="s">
        <v>1506</v>
      </c>
    </row>
    <row r="615">
      <c r="A615" s="1" t="s">
        <v>5</v>
      </c>
      <c r="B615" s="1" t="s">
        <v>1309</v>
      </c>
      <c r="C615" s="1" t="s">
        <v>1311</v>
      </c>
      <c r="D615" s="2" t="str">
        <f>"S84.9"</f>
        <v>S84.9</v>
      </c>
      <c r="E615" s="1" t="s">
        <v>1509</v>
      </c>
    </row>
    <row r="616">
      <c r="A616" s="1" t="s">
        <v>5</v>
      </c>
      <c r="B616" s="1" t="s">
        <v>1309</v>
      </c>
      <c r="C616" s="1" t="s">
        <v>1311</v>
      </c>
      <c r="D616" s="2" t="str">
        <f>"S94.0"</f>
        <v>S94.0</v>
      </c>
      <c r="E616" s="1" t="s">
        <v>1512</v>
      </c>
    </row>
    <row r="617">
      <c r="A617" s="1" t="s">
        <v>5</v>
      </c>
      <c r="B617" s="1" t="s">
        <v>1309</v>
      </c>
      <c r="C617" s="1" t="s">
        <v>1311</v>
      </c>
      <c r="D617" s="2" t="str">
        <f>"S94.1"</f>
        <v>S94.1</v>
      </c>
      <c r="E617" s="1" t="s">
        <v>1515</v>
      </c>
    </row>
    <row r="618">
      <c r="A618" s="1" t="s">
        <v>5</v>
      </c>
      <c r="B618" s="1" t="s">
        <v>1309</v>
      </c>
      <c r="C618" s="1" t="s">
        <v>1311</v>
      </c>
      <c r="D618" s="2" t="str">
        <f>"S94.2"</f>
        <v>S94.2</v>
      </c>
      <c r="E618" s="1" t="s">
        <v>1519</v>
      </c>
    </row>
    <row r="619">
      <c r="A619" s="1" t="s">
        <v>5</v>
      </c>
      <c r="B619" s="1" t="s">
        <v>1309</v>
      </c>
      <c r="C619" s="1" t="s">
        <v>1311</v>
      </c>
      <c r="D619" s="2" t="str">
        <f>"S94.3"</f>
        <v>S94.3</v>
      </c>
      <c r="E619" s="1" t="s">
        <v>1522</v>
      </c>
    </row>
    <row r="620">
      <c r="A620" s="1" t="s">
        <v>5</v>
      </c>
      <c r="B620" s="1" t="s">
        <v>1309</v>
      </c>
      <c r="C620" s="1" t="s">
        <v>1311</v>
      </c>
      <c r="D620" s="2" t="str">
        <f>"S94.7"</f>
        <v>S94.7</v>
      </c>
      <c r="E620" s="1" t="s">
        <v>1526</v>
      </c>
    </row>
    <row r="621">
      <c r="A621" s="1" t="s">
        <v>5</v>
      </c>
      <c r="B621" s="1" t="s">
        <v>1309</v>
      </c>
      <c r="C621" s="1" t="s">
        <v>1311</v>
      </c>
      <c r="D621" s="2" t="str">
        <f>"S94.8"</f>
        <v>S94.8</v>
      </c>
      <c r="E621" s="1" t="s">
        <v>1529</v>
      </c>
    </row>
    <row r="622">
      <c r="A622" s="1" t="s">
        <v>5</v>
      </c>
      <c r="B622" s="1" t="s">
        <v>1309</v>
      </c>
      <c r="C622" s="1" t="s">
        <v>1311</v>
      </c>
      <c r="D622" s="2" t="str">
        <f>"S94.9"</f>
        <v>S94.9</v>
      </c>
      <c r="E622" s="1" t="s">
        <v>1531</v>
      </c>
    </row>
    <row r="623">
      <c r="A623" s="1" t="s">
        <v>5</v>
      </c>
      <c r="B623" s="1" t="s">
        <v>1309</v>
      </c>
      <c r="C623" s="1" t="s">
        <v>1311</v>
      </c>
      <c r="D623" s="2" t="str">
        <f>"T06.1"</f>
        <v>T06.1</v>
      </c>
      <c r="E623" s="1" t="s">
        <v>1534</v>
      </c>
    </row>
    <row r="624">
      <c r="A624" s="1" t="s">
        <v>5</v>
      </c>
      <c r="B624" s="1" t="s">
        <v>1309</v>
      </c>
      <c r="C624" s="1" t="s">
        <v>1311</v>
      </c>
      <c r="D624" s="2" t="str">
        <f>"T06.2"</f>
        <v>T06.2</v>
      </c>
      <c r="E624" s="1" t="s">
        <v>1546</v>
      </c>
    </row>
    <row r="625">
      <c r="A625" s="1" t="s">
        <v>5</v>
      </c>
      <c r="B625" s="1" t="s">
        <v>1309</v>
      </c>
      <c r="C625" s="1" t="s">
        <v>1311</v>
      </c>
      <c r="D625" s="2" t="str">
        <f>"T09.3"</f>
        <v>T09.3</v>
      </c>
      <c r="E625" s="1" t="s">
        <v>1557</v>
      </c>
    </row>
    <row r="626">
      <c r="A626" s="1" t="s">
        <v>5</v>
      </c>
      <c r="B626" s="1" t="s">
        <v>1309</v>
      </c>
      <c r="C626" s="1" t="s">
        <v>1311</v>
      </c>
      <c r="D626" s="2" t="str">
        <f>"T09.4"</f>
        <v>T09.4</v>
      </c>
      <c r="E626" s="1" t="s">
        <v>1561</v>
      </c>
    </row>
    <row r="627">
      <c r="A627" s="1" t="s">
        <v>5</v>
      </c>
      <c r="B627" s="1" t="s">
        <v>1309</v>
      </c>
      <c r="C627" s="1" t="s">
        <v>1311</v>
      </c>
      <c r="D627" s="2" t="str">
        <f>"T11.3"</f>
        <v>T11.3</v>
      </c>
      <c r="E627" s="1" t="s">
        <v>1564</v>
      </c>
    </row>
    <row r="628">
      <c r="A628" s="1" t="s">
        <v>5</v>
      </c>
      <c r="B628" s="1" t="s">
        <v>1309</v>
      </c>
      <c r="C628" s="1" t="s">
        <v>1311</v>
      </c>
      <c r="D628" s="2" t="str">
        <f>"T13.3"</f>
        <v>T13.3</v>
      </c>
      <c r="E628" s="1" t="s">
        <v>1567</v>
      </c>
    </row>
    <row r="629">
      <c r="A629" s="1" t="s">
        <v>5</v>
      </c>
      <c r="B629" s="1" t="s">
        <v>1309</v>
      </c>
      <c r="C629" s="1" t="s">
        <v>1311</v>
      </c>
      <c r="D629" s="2" t="str">
        <f>"T14.4"</f>
        <v>T14.4</v>
      </c>
      <c r="E629" s="1" t="s">
        <v>1571</v>
      </c>
    </row>
    <row r="630">
      <c r="A630" s="1" t="s">
        <v>5</v>
      </c>
      <c r="B630" s="1" t="s">
        <v>1572</v>
      </c>
      <c r="C630" s="1" t="s">
        <v>1574</v>
      </c>
      <c r="D630" s="2" t="str">
        <f>"G43.0"</f>
        <v>G43.0</v>
      </c>
      <c r="E630" s="1" t="s">
        <v>1577</v>
      </c>
    </row>
    <row r="631">
      <c r="A631" s="1" t="s">
        <v>5</v>
      </c>
      <c r="B631" s="1" t="s">
        <v>1572</v>
      </c>
      <c r="C631" s="1" t="s">
        <v>1574</v>
      </c>
      <c r="D631" s="2" t="str">
        <f>"G43.1"</f>
        <v>G43.1</v>
      </c>
      <c r="E631" s="1" t="s">
        <v>1581</v>
      </c>
    </row>
    <row r="632">
      <c r="A632" s="1" t="s">
        <v>5</v>
      </c>
      <c r="B632" s="1" t="s">
        <v>1572</v>
      </c>
      <c r="C632" s="1" t="s">
        <v>1574</v>
      </c>
      <c r="D632" s="2" t="str">
        <f>"G43.2"</f>
        <v>G43.2</v>
      </c>
      <c r="E632" s="1" t="s">
        <v>1585</v>
      </c>
    </row>
    <row r="633">
      <c r="A633" s="1" t="s">
        <v>5</v>
      </c>
      <c r="B633" s="1" t="s">
        <v>1572</v>
      </c>
      <c r="C633" s="1" t="s">
        <v>1574</v>
      </c>
      <c r="D633" s="2" t="str">
        <f>"G43.3"</f>
        <v>G43.3</v>
      </c>
      <c r="E633" s="1" t="s">
        <v>1588</v>
      </c>
    </row>
    <row r="634">
      <c r="A634" s="1" t="s">
        <v>5</v>
      </c>
      <c r="B634" s="1" t="s">
        <v>1572</v>
      </c>
      <c r="C634" s="1" t="s">
        <v>1574</v>
      </c>
      <c r="D634" s="2" t="str">
        <f>"G43.8"</f>
        <v>G43.8</v>
      </c>
      <c r="E634" s="1" t="s">
        <v>1592</v>
      </c>
    </row>
    <row r="635">
      <c r="A635" s="1" t="s">
        <v>5</v>
      </c>
      <c r="B635" s="1" t="s">
        <v>1572</v>
      </c>
      <c r="C635" s="1" t="s">
        <v>1574</v>
      </c>
      <c r="D635" s="2" t="str">
        <f>"G43.9"</f>
        <v>G43.9</v>
      </c>
      <c r="E635" s="1" t="s">
        <v>1595</v>
      </c>
    </row>
    <row r="636">
      <c r="A636" s="1" t="s">
        <v>5</v>
      </c>
      <c r="B636" s="1" t="s">
        <v>1572</v>
      </c>
      <c r="C636" s="1" t="s">
        <v>1574</v>
      </c>
      <c r="D636" s="2" t="str">
        <f>"G44.0"</f>
        <v>G44.0</v>
      </c>
      <c r="E636" s="1" t="s">
        <v>1598</v>
      </c>
    </row>
    <row r="637">
      <c r="A637" s="1" t="s">
        <v>5</v>
      </c>
      <c r="B637" s="1" t="s">
        <v>1572</v>
      </c>
      <c r="C637" s="1" t="s">
        <v>1574</v>
      </c>
      <c r="D637" s="2" t="str">
        <f>"G44.1"</f>
        <v>G44.1</v>
      </c>
      <c r="E637" s="1" t="s">
        <v>1604</v>
      </c>
    </row>
    <row r="638">
      <c r="A638" s="1" t="s">
        <v>5</v>
      </c>
      <c r="B638" s="1" t="s">
        <v>1572</v>
      </c>
      <c r="C638" s="1" t="s">
        <v>1574</v>
      </c>
      <c r="D638" s="2" t="str">
        <f>"G44.2"</f>
        <v>G44.2</v>
      </c>
      <c r="E638" s="1" t="s">
        <v>1609</v>
      </c>
    </row>
    <row r="639">
      <c r="A639" s="1" t="s">
        <v>5</v>
      </c>
      <c r="B639" s="1" t="s">
        <v>1572</v>
      </c>
      <c r="C639" s="1" t="s">
        <v>1574</v>
      </c>
      <c r="D639" s="2" t="str">
        <f>"G44.3"</f>
        <v>G44.3</v>
      </c>
      <c r="E639" s="1" t="s">
        <v>1612</v>
      </c>
    </row>
    <row r="640">
      <c r="A640" s="1" t="s">
        <v>5</v>
      </c>
      <c r="B640" s="1" t="s">
        <v>1572</v>
      </c>
      <c r="C640" s="1" t="s">
        <v>1574</v>
      </c>
      <c r="D640" s="2" t="str">
        <f>"G44.4"</f>
        <v>G44.4</v>
      </c>
      <c r="E640" s="1" t="s">
        <v>1615</v>
      </c>
    </row>
    <row r="641">
      <c r="A641" s="1" t="s">
        <v>5</v>
      </c>
      <c r="B641" s="1" t="s">
        <v>1572</v>
      </c>
      <c r="C641" s="1" t="s">
        <v>1574</v>
      </c>
      <c r="D641" s="2" t="str">
        <f>"G44.8"</f>
        <v>G44.8</v>
      </c>
      <c r="E641" s="1" t="s">
        <v>1618</v>
      </c>
    </row>
    <row r="642">
      <c r="A642" s="1" t="s">
        <v>5</v>
      </c>
      <c r="B642" s="1" t="s">
        <v>1572</v>
      </c>
      <c r="C642" s="1" t="s">
        <v>1574</v>
      </c>
      <c r="D642" s="2" t="str">
        <f>"G50.0"</f>
        <v>G50.0</v>
      </c>
      <c r="E642" s="1" t="s">
        <v>1620</v>
      </c>
    </row>
    <row r="643">
      <c r="A643" s="1" t="s">
        <v>5</v>
      </c>
      <c r="B643" s="1" t="s">
        <v>1572</v>
      </c>
      <c r="C643" s="1" t="s">
        <v>1574</v>
      </c>
      <c r="D643" s="2" t="str">
        <f>"G50.1"</f>
        <v>G50.1</v>
      </c>
      <c r="E643" s="1" t="s">
        <v>1622</v>
      </c>
    </row>
    <row r="644">
      <c r="A644" s="1" t="s">
        <v>5</v>
      </c>
      <c r="B644" s="1" t="s">
        <v>1572</v>
      </c>
      <c r="C644" s="1" t="s">
        <v>1574</v>
      </c>
      <c r="D644" s="2" t="str">
        <f>"G54.5"</f>
        <v>G54.5</v>
      </c>
      <c r="E644" s="1" t="s">
        <v>1626</v>
      </c>
    </row>
    <row r="645">
      <c r="A645" s="1" t="s">
        <v>5</v>
      </c>
      <c r="B645" s="1" t="s">
        <v>1572</v>
      </c>
      <c r="C645" s="1" t="s">
        <v>1574</v>
      </c>
      <c r="D645" s="2" t="str">
        <f>"G54.6"</f>
        <v>G54.6</v>
      </c>
      <c r="E645" s="1" t="s">
        <v>1629</v>
      </c>
    </row>
    <row r="646">
      <c r="A646" s="1" t="s">
        <v>5</v>
      </c>
      <c r="B646" s="1" t="s">
        <v>1572</v>
      </c>
      <c r="C646" s="1" t="s">
        <v>1574</v>
      </c>
      <c r="D646" s="2" t="str">
        <f>"G56.4"</f>
        <v>G56.4</v>
      </c>
      <c r="E646" s="1" t="s">
        <v>1634</v>
      </c>
    </row>
    <row r="647">
      <c r="A647" s="1" t="s">
        <v>5</v>
      </c>
      <c r="B647" s="1" t="s">
        <v>1572</v>
      </c>
      <c r="C647" s="1" t="s">
        <v>1574</v>
      </c>
      <c r="D647" s="2" t="str">
        <f>"M79.2"</f>
        <v>M79.2</v>
      </c>
      <c r="E647" s="1" t="s">
        <v>1638</v>
      </c>
    </row>
    <row r="648">
      <c r="A648" s="1" t="s">
        <v>5</v>
      </c>
      <c r="B648" s="1" t="s">
        <v>1572</v>
      </c>
      <c r="C648" s="1" t="s">
        <v>1574</v>
      </c>
      <c r="D648" s="2" t="str">
        <f>"M79.20"</f>
        <v>M79.20</v>
      </c>
      <c r="E648" s="1" t="s">
        <v>1641</v>
      </c>
    </row>
    <row r="649">
      <c r="A649" s="1" t="s">
        <v>5</v>
      </c>
      <c r="B649" s="1" t="s">
        <v>1572</v>
      </c>
      <c r="C649" s="1" t="s">
        <v>1574</v>
      </c>
      <c r="D649" s="2" t="str">
        <f>"M79.21"</f>
        <v>M79.21</v>
      </c>
      <c r="E649" s="1" t="s">
        <v>1645</v>
      </c>
    </row>
    <row r="650">
      <c r="A650" s="1" t="s">
        <v>5</v>
      </c>
      <c r="B650" s="1" t="s">
        <v>1572</v>
      </c>
      <c r="C650" s="1" t="s">
        <v>1574</v>
      </c>
      <c r="D650" s="2" t="str">
        <f>"M79.22"</f>
        <v>M79.22</v>
      </c>
      <c r="E650" s="1" t="s">
        <v>1648</v>
      </c>
    </row>
    <row r="651">
      <c r="A651" s="1" t="s">
        <v>5</v>
      </c>
      <c r="B651" s="1" t="s">
        <v>1572</v>
      </c>
      <c r="C651" s="1" t="s">
        <v>1574</v>
      </c>
      <c r="D651" s="2" t="str">
        <f>"M79.23"</f>
        <v>M79.23</v>
      </c>
      <c r="E651" s="1" t="s">
        <v>1652</v>
      </c>
    </row>
    <row r="652">
      <c r="A652" s="1" t="s">
        <v>5</v>
      </c>
      <c r="B652" s="1" t="s">
        <v>1572</v>
      </c>
      <c r="C652" s="1" t="s">
        <v>1574</v>
      </c>
      <c r="D652" s="2" t="str">
        <f>"M79.24"</f>
        <v>M79.24</v>
      </c>
      <c r="E652" s="1" t="s">
        <v>1656</v>
      </c>
    </row>
    <row r="653">
      <c r="A653" s="1" t="s">
        <v>5</v>
      </c>
      <c r="B653" s="1" t="s">
        <v>1572</v>
      </c>
      <c r="C653" s="1" t="s">
        <v>1574</v>
      </c>
      <c r="D653" s="2" t="str">
        <f>"M79.25"</f>
        <v>M79.25</v>
      </c>
      <c r="E653" s="1" t="s">
        <v>1660</v>
      </c>
    </row>
    <row r="654">
      <c r="A654" s="1" t="s">
        <v>5</v>
      </c>
      <c r="B654" s="1" t="s">
        <v>1572</v>
      </c>
      <c r="C654" s="1" t="s">
        <v>1574</v>
      </c>
      <c r="D654" s="2" t="str">
        <f>"M79.26"</f>
        <v>M79.26</v>
      </c>
      <c r="E654" s="1" t="s">
        <v>1665</v>
      </c>
    </row>
    <row r="655">
      <c r="A655" s="1" t="s">
        <v>5</v>
      </c>
      <c r="B655" s="1" t="s">
        <v>1572</v>
      </c>
      <c r="C655" s="1" t="s">
        <v>1574</v>
      </c>
      <c r="D655" s="2" t="str">
        <f>"M79.27"</f>
        <v>M79.27</v>
      </c>
      <c r="E655" s="1" t="s">
        <v>1669</v>
      </c>
    </row>
    <row r="656">
      <c r="A656" s="1" t="s">
        <v>5</v>
      </c>
      <c r="B656" s="1" t="s">
        <v>1572</v>
      </c>
      <c r="C656" s="1" t="s">
        <v>1574</v>
      </c>
      <c r="D656" s="2" t="str">
        <f>"M79.28"</f>
        <v>M79.28</v>
      </c>
      <c r="E656" s="1" t="s">
        <v>1673</v>
      </c>
    </row>
    <row r="657">
      <c r="A657" s="1" t="s">
        <v>5</v>
      </c>
      <c r="B657" s="1" t="s">
        <v>1572</v>
      </c>
      <c r="C657" s="1" t="s">
        <v>1574</v>
      </c>
      <c r="D657" s="2" t="str">
        <f>"M79.29"</f>
        <v>M79.29</v>
      </c>
      <c r="E657" s="1" t="s">
        <v>1676</v>
      </c>
    </row>
    <row r="658">
      <c r="A658" s="1" t="s">
        <v>5</v>
      </c>
      <c r="B658" s="1" t="s">
        <v>1572</v>
      </c>
      <c r="C658" s="1" t="s">
        <v>1574</v>
      </c>
      <c r="D658" s="2" t="str">
        <f>"R51"</f>
        <v>R51</v>
      </c>
      <c r="E658" s="1" t="s">
        <v>1679</v>
      </c>
    </row>
    <row r="659">
      <c r="A659" s="1" t="s">
        <v>5</v>
      </c>
      <c r="B659" s="1" t="s">
        <v>1572</v>
      </c>
      <c r="C659" s="1" t="s">
        <v>1574</v>
      </c>
      <c r="D659" s="2" t="str">
        <f>"R51.0"</f>
        <v>R51.0</v>
      </c>
      <c r="E659" s="1" t="s">
        <v>1683</v>
      </c>
    </row>
    <row r="660">
      <c r="A660" s="1" t="s">
        <v>5</v>
      </c>
      <c r="B660" s="1" t="s">
        <v>1572</v>
      </c>
      <c r="C660" s="1" t="s">
        <v>1574</v>
      </c>
      <c r="D660" s="2" t="str">
        <f>"R51.1"</f>
        <v>R51.1</v>
      </c>
      <c r="E660" s="1" t="s">
        <v>1686</v>
      </c>
    </row>
    <row r="661">
      <c r="A661" s="1" t="s">
        <v>5</v>
      </c>
      <c r="B661" s="1" t="s">
        <v>1688</v>
      </c>
      <c r="C661" s="1" t="s">
        <v>1689</v>
      </c>
      <c r="D661" s="2" t="str">
        <f>"E51.2"</f>
        <v>E51.2</v>
      </c>
      <c r="E661" s="1" t="s">
        <v>1693</v>
      </c>
    </row>
    <row r="662">
      <c r="A662" s="1" t="s">
        <v>5</v>
      </c>
      <c r="B662" s="1" t="s">
        <v>1688</v>
      </c>
      <c r="C662" s="1" t="s">
        <v>1689</v>
      </c>
      <c r="D662" s="2" t="str">
        <f>"G92"</f>
        <v>G92</v>
      </c>
      <c r="E662" s="1" t="s">
        <v>1697</v>
      </c>
    </row>
    <row r="663">
      <c r="A663" s="1" t="s">
        <v>5</v>
      </c>
      <c r="B663" s="1" t="s">
        <v>1688</v>
      </c>
      <c r="C663" s="1" t="s">
        <v>1689</v>
      </c>
      <c r="D663" s="2" t="str">
        <f>"G93.1"</f>
        <v>G93.1</v>
      </c>
      <c r="E663" s="1" t="s">
        <v>1701</v>
      </c>
    </row>
    <row r="664">
      <c r="A664" s="1" t="s">
        <v>5</v>
      </c>
      <c r="B664" s="1" t="s">
        <v>1688</v>
      </c>
      <c r="C664" s="1" t="s">
        <v>1689</v>
      </c>
      <c r="D664" s="2" t="str">
        <f>"G93.4"</f>
        <v>G93.4</v>
      </c>
      <c r="E664" s="1" t="s">
        <v>1705</v>
      </c>
    </row>
    <row r="665">
      <c r="A665" s="1" t="s">
        <v>5</v>
      </c>
      <c r="B665" s="1" t="s">
        <v>1688</v>
      </c>
      <c r="C665" s="1" t="s">
        <v>1689</v>
      </c>
      <c r="D665" s="2" t="str">
        <f>"G93.5"</f>
        <v>G93.5</v>
      </c>
      <c r="E665" s="1" t="s">
        <v>1709</v>
      </c>
    </row>
    <row r="666">
      <c r="A666" s="1" t="s">
        <v>5</v>
      </c>
      <c r="B666" s="1" t="s">
        <v>1688</v>
      </c>
      <c r="C666" s="1" t="s">
        <v>1689</v>
      </c>
      <c r="D666" s="2" t="str">
        <f>"G93.6"</f>
        <v>G93.6</v>
      </c>
      <c r="E666" s="1" t="s">
        <v>1712</v>
      </c>
    </row>
    <row r="667">
      <c r="A667" s="1" t="s">
        <v>5</v>
      </c>
      <c r="B667" s="1" t="s">
        <v>1688</v>
      </c>
      <c r="C667" s="1" t="s">
        <v>1689</v>
      </c>
      <c r="D667" s="2" t="str">
        <f>"R40.0"</f>
        <v>R40.0</v>
      </c>
      <c r="E667" s="1" t="s">
        <v>1717</v>
      </c>
    </row>
    <row r="668">
      <c r="A668" s="1" t="s">
        <v>5</v>
      </c>
      <c r="B668" s="1" t="s">
        <v>1688</v>
      </c>
      <c r="C668" s="1" t="s">
        <v>1689</v>
      </c>
      <c r="D668" s="2" t="str">
        <f>"R40.1"</f>
        <v>R40.1</v>
      </c>
      <c r="E668" s="1" t="s">
        <v>1721</v>
      </c>
    </row>
    <row r="669">
      <c r="A669" s="1" t="s">
        <v>5</v>
      </c>
      <c r="B669" s="1" t="s">
        <v>1688</v>
      </c>
      <c r="C669" s="1" t="s">
        <v>1689</v>
      </c>
      <c r="D669" s="2" t="str">
        <f>"R40.2"</f>
        <v>R40.2</v>
      </c>
      <c r="E669" s="1" t="s">
        <v>1725</v>
      </c>
    </row>
    <row r="670">
      <c r="A670" s="1" t="s">
        <v>5</v>
      </c>
      <c r="B670" s="1" t="s">
        <v>1688</v>
      </c>
      <c r="C670" s="1" t="s">
        <v>1689</v>
      </c>
      <c r="D670" s="2" t="str">
        <f>"R40.9"</f>
        <v>R40.9</v>
      </c>
      <c r="E670" s="1" t="s">
        <v>1728</v>
      </c>
    </row>
    <row r="671">
      <c r="A671" s="1" t="s">
        <v>5</v>
      </c>
      <c r="B671" s="1" t="s">
        <v>1730</v>
      </c>
      <c r="C671" s="1" t="s">
        <v>1731</v>
      </c>
      <c r="D671" s="2" t="str">
        <f>"B90.0"</f>
        <v>B90.0</v>
      </c>
      <c r="E671" s="1" t="s">
        <v>1734</v>
      </c>
    </row>
    <row r="672">
      <c r="A672" s="1" t="s">
        <v>5</v>
      </c>
      <c r="B672" s="1" t="s">
        <v>1730</v>
      </c>
      <c r="C672" s="1" t="s">
        <v>1731</v>
      </c>
      <c r="D672" s="2" t="str">
        <f>"B91"</f>
        <v>B91</v>
      </c>
      <c r="E672" s="1" t="s">
        <v>1738</v>
      </c>
    </row>
    <row r="673">
      <c r="A673" s="1" t="s">
        <v>5</v>
      </c>
      <c r="B673" s="1" t="s">
        <v>1730</v>
      </c>
      <c r="C673" s="1" t="s">
        <v>1731</v>
      </c>
      <c r="D673" s="2" t="str">
        <f>"B94.1"</f>
        <v>B94.1</v>
      </c>
      <c r="E673" s="1" t="s">
        <v>1739</v>
      </c>
    </row>
    <row r="674">
      <c r="A674" s="1" t="s">
        <v>5</v>
      </c>
      <c r="B674" s="1" t="s">
        <v>1730</v>
      </c>
      <c r="C674" s="1" t="s">
        <v>1731</v>
      </c>
      <c r="D674" s="2" t="str">
        <f>"E10.4"</f>
        <v>E10.4</v>
      </c>
      <c r="E674" s="1" t="s">
        <v>1740</v>
      </c>
    </row>
    <row r="675">
      <c r="A675" s="1" t="s">
        <v>5</v>
      </c>
      <c r="B675" s="1" t="s">
        <v>1730</v>
      </c>
      <c r="C675" s="1" t="s">
        <v>1731</v>
      </c>
      <c r="D675" s="2" t="str">
        <f>"E11.4"</f>
        <v>E11.4</v>
      </c>
      <c r="E675" s="1" t="s">
        <v>1744</v>
      </c>
    </row>
    <row r="676">
      <c r="A676" s="1" t="s">
        <v>5</v>
      </c>
      <c r="B676" s="1" t="s">
        <v>1730</v>
      </c>
      <c r="C676" s="1" t="s">
        <v>1731</v>
      </c>
      <c r="D676" s="2" t="str">
        <f>"E12.4"</f>
        <v>E12.4</v>
      </c>
      <c r="E676" s="1" t="s">
        <v>1747</v>
      </c>
    </row>
    <row r="677">
      <c r="A677" s="1" t="s">
        <v>5</v>
      </c>
      <c r="B677" s="1" t="s">
        <v>1730</v>
      </c>
      <c r="C677" s="1" t="s">
        <v>1731</v>
      </c>
      <c r="D677" s="2" t="str">
        <f>"E13.4"</f>
        <v>E13.4</v>
      </c>
      <c r="E677" s="1" t="s">
        <v>1750</v>
      </c>
    </row>
    <row r="678">
      <c r="A678" s="1" t="s">
        <v>5</v>
      </c>
      <c r="B678" s="1" t="s">
        <v>1730</v>
      </c>
      <c r="C678" s="1" t="s">
        <v>1731</v>
      </c>
      <c r="D678" s="2" t="str">
        <f>"E14.4"</f>
        <v>E14.4</v>
      </c>
      <c r="E678" s="1" t="s">
        <v>1753</v>
      </c>
    </row>
    <row r="679">
      <c r="A679" s="1" t="s">
        <v>5</v>
      </c>
      <c r="B679" s="1" t="s">
        <v>1730</v>
      </c>
      <c r="C679" s="1" t="s">
        <v>1731</v>
      </c>
      <c r="D679" s="2" t="str">
        <f>"E75.0"</f>
        <v>E75.0</v>
      </c>
      <c r="E679" s="1" t="s">
        <v>1756</v>
      </c>
    </row>
    <row r="680">
      <c r="A680" s="1" t="s">
        <v>5</v>
      </c>
      <c r="B680" s="1" t="s">
        <v>1730</v>
      </c>
      <c r="C680" s="1" t="s">
        <v>1731</v>
      </c>
      <c r="D680" s="2" t="str">
        <f>"E75.1"</f>
        <v>E75.1</v>
      </c>
      <c r="E680" s="1" t="s">
        <v>1759</v>
      </c>
    </row>
    <row r="681">
      <c r="A681" s="1" t="s">
        <v>5</v>
      </c>
      <c r="B681" s="1" t="s">
        <v>1730</v>
      </c>
      <c r="C681" s="1" t="s">
        <v>1731</v>
      </c>
      <c r="D681" s="2" t="str">
        <f>"E75.4"</f>
        <v>E75.4</v>
      </c>
      <c r="E681" s="1" t="s">
        <v>1764</v>
      </c>
    </row>
    <row r="682">
      <c r="A682" s="1" t="s">
        <v>5</v>
      </c>
      <c r="B682" s="1" t="s">
        <v>1730</v>
      </c>
      <c r="C682" s="1" t="s">
        <v>1731</v>
      </c>
      <c r="D682" s="2" t="str">
        <f>"G09"</f>
        <v>G09</v>
      </c>
      <c r="E682" s="1" t="s">
        <v>1767</v>
      </c>
    </row>
    <row r="683">
      <c r="A683" s="1" t="s">
        <v>5</v>
      </c>
      <c r="B683" s="1" t="s">
        <v>1730</v>
      </c>
      <c r="C683" s="1" t="s">
        <v>1731</v>
      </c>
      <c r="D683" s="2" t="str">
        <f>"G47.4"</f>
        <v>G47.4</v>
      </c>
      <c r="E683" s="1" t="s">
        <v>1770</v>
      </c>
    </row>
    <row r="684">
      <c r="A684" s="1" t="s">
        <v>5</v>
      </c>
      <c r="B684" s="1" t="s">
        <v>1730</v>
      </c>
      <c r="C684" s="1" t="s">
        <v>1731</v>
      </c>
      <c r="D684" s="2" t="str">
        <f>"G47.8"</f>
        <v>G47.8</v>
      </c>
      <c r="E684" s="1" t="s">
        <v>1773</v>
      </c>
    </row>
    <row r="685">
      <c r="A685" s="1" t="s">
        <v>5</v>
      </c>
      <c r="B685" s="1" t="s">
        <v>1730</v>
      </c>
      <c r="C685" s="1" t="s">
        <v>1731</v>
      </c>
      <c r="D685" s="2" t="str">
        <f>"G90.0"</f>
        <v>G90.0</v>
      </c>
      <c r="E685" s="1" t="s">
        <v>1776</v>
      </c>
    </row>
    <row r="686">
      <c r="A686" s="1" t="s">
        <v>5</v>
      </c>
      <c r="B686" s="1" t="s">
        <v>1730</v>
      </c>
      <c r="C686" s="1" t="s">
        <v>1731</v>
      </c>
      <c r="D686" s="2" t="str">
        <f>"G90.1"</f>
        <v>G90.1</v>
      </c>
      <c r="E686" s="1" t="s">
        <v>1779</v>
      </c>
    </row>
    <row r="687">
      <c r="A687" s="1" t="s">
        <v>5</v>
      </c>
      <c r="B687" s="1" t="s">
        <v>1730</v>
      </c>
      <c r="C687" s="1" t="s">
        <v>1731</v>
      </c>
      <c r="D687" s="2" t="str">
        <f>"G90.2"</f>
        <v>G90.2</v>
      </c>
      <c r="E687" s="1" t="s">
        <v>1781</v>
      </c>
    </row>
    <row r="688">
      <c r="A688" s="1" t="s">
        <v>5</v>
      </c>
      <c r="B688" s="1" t="s">
        <v>1730</v>
      </c>
      <c r="C688" s="1" t="s">
        <v>1731</v>
      </c>
      <c r="D688" s="2" t="str">
        <f>"G90.3"</f>
        <v>G90.3</v>
      </c>
      <c r="E688" s="1" t="s">
        <v>1784</v>
      </c>
    </row>
    <row r="689">
      <c r="A689" s="1" t="s">
        <v>5</v>
      </c>
      <c r="B689" s="1" t="s">
        <v>1730</v>
      </c>
      <c r="C689" s="1" t="s">
        <v>1731</v>
      </c>
      <c r="D689" s="2" t="str">
        <f>"G90.4"</f>
        <v>G90.4</v>
      </c>
      <c r="E689" s="1" t="s">
        <v>1788</v>
      </c>
    </row>
    <row r="690">
      <c r="A690" s="1" t="s">
        <v>5</v>
      </c>
      <c r="B690" s="1" t="s">
        <v>1730</v>
      </c>
      <c r="C690" s="1" t="s">
        <v>1731</v>
      </c>
      <c r="D690" s="2" t="str">
        <f>"G90.8"</f>
        <v>G90.8</v>
      </c>
      <c r="E690" s="1" t="s">
        <v>1793</v>
      </c>
    </row>
    <row r="691">
      <c r="A691" s="1" t="s">
        <v>5</v>
      </c>
      <c r="B691" s="1" t="s">
        <v>1730</v>
      </c>
      <c r="C691" s="1" t="s">
        <v>1731</v>
      </c>
      <c r="D691" s="2" t="str">
        <f>"G90.9"</f>
        <v>G90.9</v>
      </c>
      <c r="E691" s="1" t="s">
        <v>1796</v>
      </c>
    </row>
    <row r="692">
      <c r="A692" s="1" t="s">
        <v>5</v>
      </c>
      <c r="B692" s="1" t="s">
        <v>1730</v>
      </c>
      <c r="C692" s="1" t="s">
        <v>1731</v>
      </c>
      <c r="D692" s="2" t="str">
        <f>"G91.0"</f>
        <v>G91.0</v>
      </c>
      <c r="E692" s="1" t="s">
        <v>1798</v>
      </c>
    </row>
    <row r="693">
      <c r="A693" s="1" t="s">
        <v>5</v>
      </c>
      <c r="B693" s="1" t="s">
        <v>1730</v>
      </c>
      <c r="C693" s="1" t="s">
        <v>1731</v>
      </c>
      <c r="D693" s="2" t="str">
        <f>"G91.1"</f>
        <v>G91.1</v>
      </c>
      <c r="E693" s="1" t="s">
        <v>1801</v>
      </c>
    </row>
    <row r="694">
      <c r="A694" s="1" t="s">
        <v>5</v>
      </c>
      <c r="B694" s="1" t="s">
        <v>1730</v>
      </c>
      <c r="C694" s="1" t="s">
        <v>1731</v>
      </c>
      <c r="D694" s="2" t="str">
        <f>"G91.8"</f>
        <v>G91.8</v>
      </c>
      <c r="E694" s="1" t="s">
        <v>1804</v>
      </c>
    </row>
    <row r="695">
      <c r="A695" s="1" t="s">
        <v>5</v>
      </c>
      <c r="B695" s="1" t="s">
        <v>1730</v>
      </c>
      <c r="C695" s="1" t="s">
        <v>1731</v>
      </c>
      <c r="D695" s="2" t="str">
        <f>"G91.9"</f>
        <v>G91.9</v>
      </c>
      <c r="E695" s="1" t="s">
        <v>1806</v>
      </c>
    </row>
    <row r="696">
      <c r="A696" s="1" t="s">
        <v>5</v>
      </c>
      <c r="B696" s="1" t="s">
        <v>1730</v>
      </c>
      <c r="C696" s="1" t="s">
        <v>1731</v>
      </c>
      <c r="D696" s="2" t="str">
        <f>"G93.0"</f>
        <v>G93.0</v>
      </c>
      <c r="E696" s="1" t="s">
        <v>1809</v>
      </c>
    </row>
    <row r="697">
      <c r="A697" s="1" t="s">
        <v>5</v>
      </c>
      <c r="B697" s="1" t="s">
        <v>1730</v>
      </c>
      <c r="C697" s="1" t="s">
        <v>1731</v>
      </c>
      <c r="D697" s="2" t="str">
        <f>"G93.2"</f>
        <v>G93.2</v>
      </c>
      <c r="E697" s="1" t="s">
        <v>1812</v>
      </c>
    </row>
    <row r="698">
      <c r="A698" s="1" t="s">
        <v>5</v>
      </c>
      <c r="B698" s="1" t="s">
        <v>1730</v>
      </c>
      <c r="C698" s="1" t="s">
        <v>1731</v>
      </c>
      <c r="D698" s="2" t="str">
        <f>"G93.7"</f>
        <v>G93.7</v>
      </c>
      <c r="E698" s="1" t="s">
        <v>1814</v>
      </c>
    </row>
    <row r="699">
      <c r="A699" s="1" t="s">
        <v>5</v>
      </c>
      <c r="B699" s="1" t="s">
        <v>1730</v>
      </c>
      <c r="C699" s="1" t="s">
        <v>1731</v>
      </c>
      <c r="D699" s="2" t="str">
        <f>"G93.8"</f>
        <v>G93.8</v>
      </c>
      <c r="E699" s="1" t="s">
        <v>1817</v>
      </c>
    </row>
    <row r="700">
      <c r="A700" s="1" t="s">
        <v>5</v>
      </c>
      <c r="B700" s="1" t="s">
        <v>1730</v>
      </c>
      <c r="C700" s="1" t="s">
        <v>1731</v>
      </c>
      <c r="D700" s="2" t="str">
        <f>"G93.9"</f>
        <v>G93.9</v>
      </c>
      <c r="E700" s="1" t="s">
        <v>1820</v>
      </c>
    </row>
    <row r="701">
      <c r="A701" s="1" t="s">
        <v>5</v>
      </c>
      <c r="B701" s="1" t="s">
        <v>1730</v>
      </c>
      <c r="C701" s="1" t="s">
        <v>1731</v>
      </c>
      <c r="D701" s="2" t="str">
        <f>"G95.0"</f>
        <v>G95.0</v>
      </c>
      <c r="E701" s="1" t="s">
        <v>1823</v>
      </c>
    </row>
    <row r="702">
      <c r="A702" s="1" t="s">
        <v>5</v>
      </c>
      <c r="B702" s="1" t="s">
        <v>1730</v>
      </c>
      <c r="C702" s="1" t="s">
        <v>1731</v>
      </c>
      <c r="D702" s="2" t="str">
        <f>"G95.2"</f>
        <v>G95.2</v>
      </c>
      <c r="E702" s="1" t="s">
        <v>1826</v>
      </c>
    </row>
    <row r="703">
      <c r="A703" s="1" t="s">
        <v>5</v>
      </c>
      <c r="B703" s="1" t="s">
        <v>1730</v>
      </c>
      <c r="C703" s="1" t="s">
        <v>1731</v>
      </c>
      <c r="D703" s="2" t="str">
        <f>"G95.8"</f>
        <v>G95.8</v>
      </c>
      <c r="E703" s="1" t="s">
        <v>1829</v>
      </c>
    </row>
    <row r="704">
      <c r="A704" s="1" t="s">
        <v>5</v>
      </c>
      <c r="B704" s="1" t="s">
        <v>1730</v>
      </c>
      <c r="C704" s="1" t="s">
        <v>1731</v>
      </c>
      <c r="D704" s="2" t="str">
        <f>"G95.9"</f>
        <v>G95.9</v>
      </c>
      <c r="E704" s="1" t="s">
        <v>1832</v>
      </c>
    </row>
    <row r="705">
      <c r="A705" s="1" t="s">
        <v>5</v>
      </c>
      <c r="B705" s="1" t="s">
        <v>1730</v>
      </c>
      <c r="C705" s="1" t="s">
        <v>1731</v>
      </c>
      <c r="D705" s="2" t="str">
        <f>"G96.0"</f>
        <v>G96.0</v>
      </c>
      <c r="E705" s="1" t="s">
        <v>1835</v>
      </c>
    </row>
    <row r="706">
      <c r="A706" s="1" t="s">
        <v>5</v>
      </c>
      <c r="B706" s="1" t="s">
        <v>1730</v>
      </c>
      <c r="C706" s="1" t="s">
        <v>1731</v>
      </c>
      <c r="D706" s="2" t="str">
        <f>"G96.1"</f>
        <v>G96.1</v>
      </c>
      <c r="E706" s="1" t="s">
        <v>1838</v>
      </c>
    </row>
    <row r="707">
      <c r="A707" s="1" t="s">
        <v>5</v>
      </c>
      <c r="B707" s="1" t="s">
        <v>1730</v>
      </c>
      <c r="C707" s="1" t="s">
        <v>1731</v>
      </c>
      <c r="D707" s="2" t="str">
        <f>"G96.8"</f>
        <v>G96.8</v>
      </c>
      <c r="E707" s="1" t="s">
        <v>1841</v>
      </c>
    </row>
    <row r="708">
      <c r="A708" s="1" t="s">
        <v>5</v>
      </c>
      <c r="B708" s="1" t="s">
        <v>1730</v>
      </c>
      <c r="C708" s="1" t="s">
        <v>1731</v>
      </c>
      <c r="D708" s="2" t="str">
        <f>"G96.9"</f>
        <v>G96.9</v>
      </c>
      <c r="E708" s="1" t="s">
        <v>1844</v>
      </c>
    </row>
    <row r="709">
      <c r="A709" s="1" t="s">
        <v>5</v>
      </c>
      <c r="B709" s="1" t="s">
        <v>1730</v>
      </c>
      <c r="C709" s="1" t="s">
        <v>1731</v>
      </c>
      <c r="D709" s="2" t="str">
        <f>"G97.0"</f>
        <v>G97.0</v>
      </c>
      <c r="E709" s="1" t="s">
        <v>1847</v>
      </c>
    </row>
    <row r="710">
      <c r="A710" s="1" t="s">
        <v>5</v>
      </c>
      <c r="B710" s="1" t="s">
        <v>1730</v>
      </c>
      <c r="C710" s="1" t="s">
        <v>1731</v>
      </c>
      <c r="D710" s="2" t="str">
        <f>"G97.1"</f>
        <v>G97.1</v>
      </c>
      <c r="E710" s="1" t="s">
        <v>1851</v>
      </c>
    </row>
    <row r="711">
      <c r="A711" s="1" t="s">
        <v>5</v>
      </c>
      <c r="B711" s="1" t="s">
        <v>1730</v>
      </c>
      <c r="C711" s="1" t="s">
        <v>1731</v>
      </c>
      <c r="D711" s="2" t="str">
        <f>"G97.2"</f>
        <v>G97.2</v>
      </c>
      <c r="E711" s="1" t="s">
        <v>1854</v>
      </c>
    </row>
    <row r="712">
      <c r="A712" s="1" t="s">
        <v>5</v>
      </c>
      <c r="B712" s="1" t="s">
        <v>1730</v>
      </c>
      <c r="C712" s="1" t="s">
        <v>1731</v>
      </c>
      <c r="D712" s="2" t="str">
        <f>"G97.8"</f>
        <v>G97.8</v>
      </c>
      <c r="E712" s="1" t="s">
        <v>1856</v>
      </c>
    </row>
    <row r="713">
      <c r="A713" s="1" t="s">
        <v>5</v>
      </c>
      <c r="B713" s="1" t="s">
        <v>1730</v>
      </c>
      <c r="C713" s="1" t="s">
        <v>1731</v>
      </c>
      <c r="D713" s="2" t="str">
        <f>"G97.9"</f>
        <v>G97.9</v>
      </c>
      <c r="E713" s="1" t="s">
        <v>1859</v>
      </c>
    </row>
    <row r="714">
      <c r="A714" s="1" t="s">
        <v>5</v>
      </c>
      <c r="B714" s="1" t="s">
        <v>1730</v>
      </c>
      <c r="C714" s="1" t="s">
        <v>1731</v>
      </c>
      <c r="D714" s="2" t="str">
        <f>"G98"</f>
        <v>G98</v>
      </c>
      <c r="E714" s="1" t="s">
        <v>1863</v>
      </c>
    </row>
    <row r="715">
      <c r="A715" s="1" t="s">
        <v>5</v>
      </c>
      <c r="B715" s="1" t="s">
        <v>1730</v>
      </c>
      <c r="C715" s="1" t="s">
        <v>1731</v>
      </c>
      <c r="D715" s="2" t="str">
        <f>"H47.1"</f>
        <v>H47.1</v>
      </c>
      <c r="E715" s="1" t="s">
        <v>1865</v>
      </c>
    </row>
    <row r="716">
      <c r="A716" s="1" t="s">
        <v>5</v>
      </c>
      <c r="B716" s="1" t="s">
        <v>1730</v>
      </c>
      <c r="C716" s="1" t="s">
        <v>1731</v>
      </c>
      <c r="D716" s="2" t="str">
        <f>"H47.4"</f>
        <v>H47.4</v>
      </c>
      <c r="E716" s="1" t="s">
        <v>1868</v>
      </c>
    </row>
    <row r="717">
      <c r="A717" s="1" t="s">
        <v>5</v>
      </c>
      <c r="B717" s="1" t="s">
        <v>1730</v>
      </c>
      <c r="C717" s="1" t="s">
        <v>1731</v>
      </c>
      <c r="D717" s="2" t="str">
        <f>"H47.5"</f>
        <v>H47.5</v>
      </c>
      <c r="E717" s="1" t="s">
        <v>1871</v>
      </c>
    </row>
    <row r="718">
      <c r="A718" s="1" t="s">
        <v>5</v>
      </c>
      <c r="B718" s="1" t="s">
        <v>1730</v>
      </c>
      <c r="C718" s="1" t="s">
        <v>1731</v>
      </c>
      <c r="D718" s="2" t="str">
        <f>"H47.6"</f>
        <v>H47.6</v>
      </c>
      <c r="E718" s="1" t="s">
        <v>1874</v>
      </c>
    </row>
    <row r="719">
      <c r="A719" s="1" t="s">
        <v>5</v>
      </c>
      <c r="B719" s="1" t="s">
        <v>1730</v>
      </c>
      <c r="C719" s="1" t="s">
        <v>1731</v>
      </c>
      <c r="D719" s="2" t="str">
        <f>"H47.7"</f>
        <v>H47.7</v>
      </c>
      <c r="E719" s="1" t="s">
        <v>1878</v>
      </c>
    </row>
    <row r="720">
      <c r="A720" s="1" t="s">
        <v>5</v>
      </c>
      <c r="B720" s="1" t="s">
        <v>1730</v>
      </c>
      <c r="C720" s="1" t="s">
        <v>1731</v>
      </c>
      <c r="D720" s="2" t="str">
        <f>"H51.2"</f>
        <v>H51.2</v>
      </c>
      <c r="E720" s="1" t="s">
        <v>1880</v>
      </c>
    </row>
    <row r="721">
      <c r="A721" s="1" t="s">
        <v>5</v>
      </c>
      <c r="B721" s="1" t="s">
        <v>1730</v>
      </c>
      <c r="C721" s="1" t="s">
        <v>1731</v>
      </c>
      <c r="D721" s="2" t="str">
        <f>"I69.0"</f>
        <v>I69.0</v>
      </c>
      <c r="E721" s="1" t="s">
        <v>1884</v>
      </c>
    </row>
    <row r="722">
      <c r="A722" s="1" t="s">
        <v>5</v>
      </c>
      <c r="B722" s="1" t="s">
        <v>1730</v>
      </c>
      <c r="C722" s="1" t="s">
        <v>1731</v>
      </c>
      <c r="D722" s="2" t="str">
        <f>"I69.1"</f>
        <v>I69.1</v>
      </c>
      <c r="E722" s="1" t="s">
        <v>1887</v>
      </c>
    </row>
    <row r="723">
      <c r="A723" s="1" t="s">
        <v>5</v>
      </c>
      <c r="B723" s="1" t="s">
        <v>1730</v>
      </c>
      <c r="C723" s="1" t="s">
        <v>1731</v>
      </c>
      <c r="D723" s="2" t="str">
        <f>"I69.2"</f>
        <v>I69.2</v>
      </c>
      <c r="E723" s="1" t="s">
        <v>1890</v>
      </c>
    </row>
    <row r="724">
      <c r="A724" s="1" t="s">
        <v>5</v>
      </c>
      <c r="B724" s="1" t="s">
        <v>1730</v>
      </c>
      <c r="C724" s="1" t="s">
        <v>1731</v>
      </c>
      <c r="D724" s="2" t="str">
        <f>"I69.3"</f>
        <v>I69.3</v>
      </c>
      <c r="E724" s="1" t="s">
        <v>1893</v>
      </c>
    </row>
    <row r="725">
      <c r="A725" s="1" t="s">
        <v>5</v>
      </c>
      <c r="B725" s="1" t="s">
        <v>1730</v>
      </c>
      <c r="C725" s="1" t="s">
        <v>1731</v>
      </c>
      <c r="D725" s="2" t="str">
        <f>"I69.4"</f>
        <v>I69.4</v>
      </c>
      <c r="E725" s="1" t="s">
        <v>1896</v>
      </c>
    </row>
    <row r="726">
      <c r="A726" s="1" t="s">
        <v>5</v>
      </c>
      <c r="B726" s="1" t="s">
        <v>1730</v>
      </c>
      <c r="C726" s="1" t="s">
        <v>1731</v>
      </c>
      <c r="D726" s="2" t="str">
        <f>"I69.8"</f>
        <v>I69.8</v>
      </c>
      <c r="E726" s="1" t="s">
        <v>1900</v>
      </c>
    </row>
    <row r="727">
      <c r="A727" s="1" t="s">
        <v>5</v>
      </c>
      <c r="B727" s="1" t="s">
        <v>1730</v>
      </c>
      <c r="C727" s="1" t="s">
        <v>1731</v>
      </c>
      <c r="D727" s="2" t="str">
        <f>"M21.3"</f>
        <v>M21.3</v>
      </c>
      <c r="E727" s="1" t="s">
        <v>1903</v>
      </c>
    </row>
    <row r="728">
      <c r="A728" s="1" t="s">
        <v>5</v>
      </c>
      <c r="B728" s="1" t="s">
        <v>1730</v>
      </c>
      <c r="C728" s="1" t="s">
        <v>1731</v>
      </c>
      <c r="D728" s="2" t="str">
        <f>"M21.30"</f>
        <v>M21.30</v>
      </c>
      <c r="E728" s="1" t="s">
        <v>1906</v>
      </c>
    </row>
    <row r="729">
      <c r="A729" s="1" t="s">
        <v>5</v>
      </c>
      <c r="B729" s="1" t="s">
        <v>1730</v>
      </c>
      <c r="C729" s="1" t="s">
        <v>1731</v>
      </c>
      <c r="D729" s="2" t="str">
        <f>"M21.33"</f>
        <v>M21.33</v>
      </c>
      <c r="E729" s="1" t="s">
        <v>1909</v>
      </c>
    </row>
    <row r="730">
      <c r="A730" s="1" t="s">
        <v>5</v>
      </c>
      <c r="B730" s="1" t="s">
        <v>1730</v>
      </c>
      <c r="C730" s="1" t="s">
        <v>1731</v>
      </c>
      <c r="D730" s="2" t="str">
        <f>"M21.34"</f>
        <v>M21.34</v>
      </c>
      <c r="E730" s="1" t="s">
        <v>1912</v>
      </c>
    </row>
    <row r="731">
      <c r="A731" s="1" t="s">
        <v>5</v>
      </c>
      <c r="B731" s="1" t="s">
        <v>1730</v>
      </c>
      <c r="C731" s="1" t="s">
        <v>1731</v>
      </c>
      <c r="D731" s="2" t="str">
        <f>"M21.5"</f>
        <v>M21.5</v>
      </c>
      <c r="E731" s="1" t="s">
        <v>1915</v>
      </c>
    </row>
    <row r="732">
      <c r="A732" s="1" t="s">
        <v>5</v>
      </c>
      <c r="B732" s="1" t="s">
        <v>1730</v>
      </c>
      <c r="C732" s="1" t="s">
        <v>1731</v>
      </c>
      <c r="D732" s="2" t="str">
        <f>"M21.50"</f>
        <v>M21.50</v>
      </c>
      <c r="E732" s="1" t="s">
        <v>1919</v>
      </c>
    </row>
    <row r="733">
      <c r="A733" s="1" t="s">
        <v>5</v>
      </c>
      <c r="B733" s="1" t="s">
        <v>1730</v>
      </c>
      <c r="C733" s="1" t="s">
        <v>1731</v>
      </c>
      <c r="D733" s="2" t="str">
        <f>"M21.54"</f>
        <v>M21.54</v>
      </c>
      <c r="E733" s="1" t="s">
        <v>1921</v>
      </c>
    </row>
    <row r="734">
      <c r="A734" s="1" t="s">
        <v>5</v>
      </c>
      <c r="B734" s="1" t="s">
        <v>1730</v>
      </c>
      <c r="C734" s="1" t="s">
        <v>1731</v>
      </c>
      <c r="D734" s="2" t="str">
        <f>"M47.00"</f>
        <v>M47.00</v>
      </c>
      <c r="E734" s="1" t="s">
        <v>1925</v>
      </c>
    </row>
    <row r="735">
      <c r="A735" s="1" t="s">
        <v>5</v>
      </c>
      <c r="B735" s="1" t="s">
        <v>1730</v>
      </c>
      <c r="C735" s="1" t="s">
        <v>1731</v>
      </c>
      <c r="D735" s="2" t="str">
        <f>"M47.01"</f>
        <v>M47.01</v>
      </c>
      <c r="E735" s="1" t="s">
        <v>1928</v>
      </c>
    </row>
    <row r="736">
      <c r="A736" s="1" t="s">
        <v>5</v>
      </c>
      <c r="B736" s="1" t="s">
        <v>1730</v>
      </c>
      <c r="C736" s="1" t="s">
        <v>1731</v>
      </c>
      <c r="D736" s="2" t="str">
        <f>"M47.02"</f>
        <v>M47.02</v>
      </c>
      <c r="E736" s="1" t="s">
        <v>1931</v>
      </c>
    </row>
    <row r="737">
      <c r="A737" s="1" t="s">
        <v>5</v>
      </c>
      <c r="B737" s="1" t="s">
        <v>1730</v>
      </c>
      <c r="C737" s="1" t="s">
        <v>1731</v>
      </c>
      <c r="D737" s="2" t="str">
        <f>"M47.03"</f>
        <v>M47.03</v>
      </c>
      <c r="E737" s="1" t="s">
        <v>1933</v>
      </c>
    </row>
    <row r="738">
      <c r="A738" s="1" t="s">
        <v>5</v>
      </c>
      <c r="B738" s="1" t="s">
        <v>1730</v>
      </c>
      <c r="C738" s="1" t="s">
        <v>1731</v>
      </c>
      <c r="D738" s="2" t="str">
        <f>"M47.04"</f>
        <v>M47.04</v>
      </c>
      <c r="E738" s="1" t="s">
        <v>1936</v>
      </c>
    </row>
    <row r="739">
      <c r="A739" s="1" t="s">
        <v>5</v>
      </c>
      <c r="B739" s="1" t="s">
        <v>1730</v>
      </c>
      <c r="C739" s="1" t="s">
        <v>1731</v>
      </c>
      <c r="D739" s="2" t="str">
        <f>"M47.05"</f>
        <v>M47.05</v>
      </c>
      <c r="E739" s="1" t="s">
        <v>1939</v>
      </c>
    </row>
    <row r="740">
      <c r="A740" s="1" t="s">
        <v>5</v>
      </c>
      <c r="B740" s="1" t="s">
        <v>1730</v>
      </c>
      <c r="C740" s="1" t="s">
        <v>1731</v>
      </c>
      <c r="D740" s="2" t="str">
        <f>"M47.06"</f>
        <v>M47.06</v>
      </c>
      <c r="E740" s="1" t="s">
        <v>1943</v>
      </c>
    </row>
    <row r="741">
      <c r="A741" s="1" t="s">
        <v>5</v>
      </c>
      <c r="B741" s="1" t="s">
        <v>1730</v>
      </c>
      <c r="C741" s="1" t="s">
        <v>1731</v>
      </c>
      <c r="D741" s="2" t="str">
        <f>"M47.07"</f>
        <v>M47.07</v>
      </c>
      <c r="E741" s="1" t="s">
        <v>1945</v>
      </c>
    </row>
    <row r="742">
      <c r="A742" s="1" t="s">
        <v>5</v>
      </c>
      <c r="B742" s="1" t="s">
        <v>1730</v>
      </c>
      <c r="C742" s="1" t="s">
        <v>1731</v>
      </c>
      <c r="D742" s="2" t="str">
        <f>"M47.08"</f>
        <v>M47.08</v>
      </c>
      <c r="E742" s="1" t="s">
        <v>1948</v>
      </c>
    </row>
    <row r="743">
      <c r="A743" s="1" t="s">
        <v>5</v>
      </c>
      <c r="B743" s="1" t="s">
        <v>1730</v>
      </c>
      <c r="C743" s="1" t="s">
        <v>1731</v>
      </c>
      <c r="D743" s="2" t="str">
        <f>"M47.09"</f>
        <v>M47.09</v>
      </c>
      <c r="E743" s="1" t="s">
        <v>1950</v>
      </c>
    </row>
    <row r="744">
      <c r="A744" s="1" t="s">
        <v>5</v>
      </c>
      <c r="B744" s="1" t="s">
        <v>1730</v>
      </c>
      <c r="C744" s="1" t="s">
        <v>1731</v>
      </c>
      <c r="D744" s="2" t="str">
        <f>"M53.0"</f>
        <v>M53.0</v>
      </c>
      <c r="E744" s="1" t="s">
        <v>1953</v>
      </c>
    </row>
    <row r="745">
      <c r="A745" s="1" t="s">
        <v>5</v>
      </c>
      <c r="B745" s="1" t="s">
        <v>1730</v>
      </c>
      <c r="C745" s="1" t="s">
        <v>1731</v>
      </c>
      <c r="D745" s="2" t="str">
        <f>"M53.00"</f>
        <v>M53.00</v>
      </c>
      <c r="E745" s="1" t="s">
        <v>1956</v>
      </c>
    </row>
    <row r="746">
      <c r="A746" s="1" t="s">
        <v>5</v>
      </c>
      <c r="B746" s="1" t="s">
        <v>1730</v>
      </c>
      <c r="C746" s="1" t="s">
        <v>1731</v>
      </c>
      <c r="D746" s="2" t="str">
        <f>"M53.01"</f>
        <v>M53.01</v>
      </c>
      <c r="E746" s="1" t="s">
        <v>1960</v>
      </c>
    </row>
    <row r="747">
      <c r="A747" s="1" t="s">
        <v>5</v>
      </c>
      <c r="B747" s="1" t="s">
        <v>1730</v>
      </c>
      <c r="C747" s="1" t="s">
        <v>1731</v>
      </c>
      <c r="D747" s="2" t="str">
        <f>"M53.02"</f>
        <v>M53.02</v>
      </c>
      <c r="E747" s="1" t="s">
        <v>1963</v>
      </c>
    </row>
    <row r="748">
      <c r="A748" s="1" t="s">
        <v>5</v>
      </c>
      <c r="B748" s="1" t="s">
        <v>1730</v>
      </c>
      <c r="C748" s="1" t="s">
        <v>1731</v>
      </c>
      <c r="D748" s="2" t="str">
        <f>"M53.03"</f>
        <v>M53.03</v>
      </c>
      <c r="E748" s="1" t="s">
        <v>1971</v>
      </c>
    </row>
    <row r="749">
      <c r="A749" s="1" t="s">
        <v>5</v>
      </c>
      <c r="B749" s="1" t="s">
        <v>1730</v>
      </c>
      <c r="C749" s="1" t="s">
        <v>1731</v>
      </c>
      <c r="D749" s="2" t="str">
        <f>"M53.04"</f>
        <v>M53.04</v>
      </c>
      <c r="E749" s="1" t="s">
        <v>1974</v>
      </c>
    </row>
    <row r="750">
      <c r="A750" s="1" t="s">
        <v>5</v>
      </c>
      <c r="B750" s="1" t="s">
        <v>1730</v>
      </c>
      <c r="C750" s="1" t="s">
        <v>1731</v>
      </c>
      <c r="D750" s="2" t="str">
        <f>"M53.05"</f>
        <v>M53.05</v>
      </c>
      <c r="E750" s="1" t="s">
        <v>1977</v>
      </c>
    </row>
    <row r="751">
      <c r="A751" s="1" t="s">
        <v>5</v>
      </c>
      <c r="B751" s="1" t="s">
        <v>1730</v>
      </c>
      <c r="C751" s="1" t="s">
        <v>1731</v>
      </c>
      <c r="D751" s="2" t="str">
        <f>"M53.06"</f>
        <v>M53.06</v>
      </c>
      <c r="E751" s="1" t="s">
        <v>1986</v>
      </c>
    </row>
    <row r="752">
      <c r="A752" s="1" t="s">
        <v>5</v>
      </c>
      <c r="B752" s="1" t="s">
        <v>1730</v>
      </c>
      <c r="C752" s="1" t="s">
        <v>1731</v>
      </c>
      <c r="D752" s="2" t="str">
        <f>"M53.07"</f>
        <v>M53.07</v>
      </c>
      <c r="E752" s="1" t="s">
        <v>1991</v>
      </c>
    </row>
    <row r="753">
      <c r="A753" s="1" t="s">
        <v>5</v>
      </c>
      <c r="B753" s="1" t="s">
        <v>1730</v>
      </c>
      <c r="C753" s="1" t="s">
        <v>1731</v>
      </c>
      <c r="D753" s="2" t="str">
        <f>"M53.08"</f>
        <v>M53.08</v>
      </c>
      <c r="E753" s="1" t="s">
        <v>1994</v>
      </c>
    </row>
    <row r="754">
      <c r="A754" s="1" t="s">
        <v>5</v>
      </c>
      <c r="B754" s="1" t="s">
        <v>1730</v>
      </c>
      <c r="C754" s="1" t="s">
        <v>1731</v>
      </c>
      <c r="D754" s="2" t="str">
        <f>"M53.09"</f>
        <v>M53.09</v>
      </c>
      <c r="E754" s="1" t="s">
        <v>1998</v>
      </c>
    </row>
    <row r="755">
      <c r="A755" s="1" t="s">
        <v>5</v>
      </c>
      <c r="B755" s="1" t="s">
        <v>1730</v>
      </c>
      <c r="C755" s="1" t="s">
        <v>1731</v>
      </c>
      <c r="D755" s="2" t="str">
        <f>"M53.1"</f>
        <v>M53.1</v>
      </c>
      <c r="E755" s="1" t="s">
        <v>2001</v>
      </c>
    </row>
    <row r="756">
      <c r="A756" s="1" t="s">
        <v>5</v>
      </c>
      <c r="B756" s="1" t="s">
        <v>1730</v>
      </c>
      <c r="C756" s="1" t="s">
        <v>1731</v>
      </c>
      <c r="D756" s="2" t="str">
        <f>"M53.10"</f>
        <v>M53.10</v>
      </c>
      <c r="E756" s="1" t="s">
        <v>2004</v>
      </c>
    </row>
    <row r="757">
      <c r="A757" s="1" t="s">
        <v>5</v>
      </c>
      <c r="B757" s="1" t="s">
        <v>1730</v>
      </c>
      <c r="C757" s="1" t="s">
        <v>1731</v>
      </c>
      <c r="D757" s="2" t="str">
        <f>"M53.11"</f>
        <v>M53.11</v>
      </c>
      <c r="E757" s="1" t="s">
        <v>2007</v>
      </c>
    </row>
    <row r="758">
      <c r="A758" s="1" t="s">
        <v>5</v>
      </c>
      <c r="B758" s="1" t="s">
        <v>1730</v>
      </c>
      <c r="C758" s="1" t="s">
        <v>1731</v>
      </c>
      <c r="D758" s="2" t="str">
        <f>"M53.12"</f>
        <v>M53.12</v>
      </c>
      <c r="E758" s="1" t="s">
        <v>2011</v>
      </c>
    </row>
    <row r="759">
      <c r="A759" s="1" t="s">
        <v>5</v>
      </c>
      <c r="B759" s="1" t="s">
        <v>1730</v>
      </c>
      <c r="C759" s="1" t="s">
        <v>1731</v>
      </c>
      <c r="D759" s="2" t="str">
        <f>"M53.13"</f>
        <v>M53.13</v>
      </c>
      <c r="E759" s="1" t="s">
        <v>2015</v>
      </c>
    </row>
    <row r="760">
      <c r="A760" s="1" t="s">
        <v>5</v>
      </c>
      <c r="B760" s="1" t="s">
        <v>1730</v>
      </c>
      <c r="C760" s="1" t="s">
        <v>1731</v>
      </c>
      <c r="D760" s="2" t="str">
        <f>"M53.14"</f>
        <v>M53.14</v>
      </c>
      <c r="E760" s="1" t="s">
        <v>2020</v>
      </c>
    </row>
    <row r="761">
      <c r="A761" s="1" t="s">
        <v>5</v>
      </c>
      <c r="B761" s="1" t="s">
        <v>1730</v>
      </c>
      <c r="C761" s="1" t="s">
        <v>1731</v>
      </c>
      <c r="D761" s="2" t="str">
        <f>"M53.15"</f>
        <v>M53.15</v>
      </c>
      <c r="E761" s="1" t="s">
        <v>2023</v>
      </c>
    </row>
    <row r="762">
      <c r="A762" s="1" t="s">
        <v>5</v>
      </c>
      <c r="B762" s="1" t="s">
        <v>1730</v>
      </c>
      <c r="C762" s="1" t="s">
        <v>1731</v>
      </c>
      <c r="D762" s="2" t="str">
        <f>"M53.16"</f>
        <v>M53.16</v>
      </c>
      <c r="E762" s="1" t="s">
        <v>2026</v>
      </c>
    </row>
    <row r="763">
      <c r="A763" s="1" t="s">
        <v>5</v>
      </c>
      <c r="B763" s="1" t="s">
        <v>1730</v>
      </c>
      <c r="C763" s="1" t="s">
        <v>1731</v>
      </c>
      <c r="D763" s="2" t="str">
        <f>"M53.17"</f>
        <v>M53.17</v>
      </c>
      <c r="E763" s="1" t="s">
        <v>2030</v>
      </c>
    </row>
    <row r="764">
      <c r="A764" s="1" t="s">
        <v>5</v>
      </c>
      <c r="B764" s="1" t="s">
        <v>1730</v>
      </c>
      <c r="C764" s="1" t="s">
        <v>1731</v>
      </c>
      <c r="D764" s="2" t="str">
        <f>"M53.18"</f>
        <v>M53.18</v>
      </c>
      <c r="E764" s="1" t="s">
        <v>2034</v>
      </c>
    </row>
    <row r="765">
      <c r="A765" s="1" t="s">
        <v>5</v>
      </c>
      <c r="B765" s="1" t="s">
        <v>1730</v>
      </c>
      <c r="C765" s="1" t="s">
        <v>1731</v>
      </c>
      <c r="D765" s="2" t="str">
        <f>"M53.19"</f>
        <v>M53.19</v>
      </c>
      <c r="E765" s="1" t="s">
        <v>2039</v>
      </c>
    </row>
    <row r="766">
      <c r="A766" s="1" t="s">
        <v>5</v>
      </c>
      <c r="B766" s="1" t="s">
        <v>1730</v>
      </c>
      <c r="C766" s="1" t="s">
        <v>1731</v>
      </c>
      <c r="D766" s="2" t="str">
        <f>"R29.1"</f>
        <v>R29.1</v>
      </c>
      <c r="E766" s="1" t="s">
        <v>2042</v>
      </c>
    </row>
    <row r="767">
      <c r="A767" s="1" t="s">
        <v>5</v>
      </c>
      <c r="B767" s="1" t="s">
        <v>1730</v>
      </c>
      <c r="C767" s="1" t="s">
        <v>1731</v>
      </c>
      <c r="D767" s="2" t="str">
        <f>"R29.2"</f>
        <v>R29.2</v>
      </c>
      <c r="E767" s="1" t="s">
        <v>2046</v>
      </c>
    </row>
    <row r="768">
      <c r="A768" s="1" t="s">
        <v>5</v>
      </c>
      <c r="B768" s="1" t="s">
        <v>1730</v>
      </c>
      <c r="C768" s="1" t="s">
        <v>1731</v>
      </c>
      <c r="D768" s="2" t="str">
        <f>"R29.8"</f>
        <v>R29.8</v>
      </c>
      <c r="E768" s="1" t="s">
        <v>2050</v>
      </c>
    </row>
    <row r="769">
      <c r="A769" s="1" t="s">
        <v>5</v>
      </c>
      <c r="B769" s="1" t="s">
        <v>1730</v>
      </c>
      <c r="C769" s="1" t="s">
        <v>1731</v>
      </c>
      <c r="D769" s="2" t="str">
        <f>"R83.0"</f>
        <v>R83.0</v>
      </c>
      <c r="E769" s="1" t="s">
        <v>2053</v>
      </c>
    </row>
    <row r="770">
      <c r="A770" s="1" t="s">
        <v>5</v>
      </c>
      <c r="B770" s="1" t="s">
        <v>1730</v>
      </c>
      <c r="C770" s="1" t="s">
        <v>1731</v>
      </c>
      <c r="D770" s="2" t="str">
        <f>"R83.1"</f>
        <v>R83.1</v>
      </c>
      <c r="E770" s="1" t="s">
        <v>2056</v>
      </c>
    </row>
    <row r="771">
      <c r="A771" s="1" t="s">
        <v>5</v>
      </c>
      <c r="B771" s="1" t="s">
        <v>1730</v>
      </c>
      <c r="C771" s="1" t="s">
        <v>1731</v>
      </c>
      <c r="D771" s="2" t="str">
        <f>"R83.2"</f>
        <v>R83.2</v>
      </c>
      <c r="E771" s="1" t="s">
        <v>2059</v>
      </c>
    </row>
    <row r="772">
      <c r="A772" s="1" t="s">
        <v>5</v>
      </c>
      <c r="B772" s="1" t="s">
        <v>1730</v>
      </c>
      <c r="C772" s="1" t="s">
        <v>1731</v>
      </c>
      <c r="D772" s="2" t="str">
        <f>"R83.3"</f>
        <v>R83.3</v>
      </c>
      <c r="E772" s="1" t="s">
        <v>2063</v>
      </c>
    </row>
    <row r="773">
      <c r="A773" s="1" t="s">
        <v>5</v>
      </c>
      <c r="B773" s="1" t="s">
        <v>1730</v>
      </c>
      <c r="C773" s="1" t="s">
        <v>1731</v>
      </c>
      <c r="D773" s="2" t="str">
        <f>"R83.4"</f>
        <v>R83.4</v>
      </c>
      <c r="E773" s="1" t="s">
        <v>2066</v>
      </c>
    </row>
    <row r="774">
      <c r="A774" s="1" t="s">
        <v>5</v>
      </c>
      <c r="B774" s="1" t="s">
        <v>1730</v>
      </c>
      <c r="C774" s="1" t="s">
        <v>1731</v>
      </c>
      <c r="D774" s="2" t="str">
        <f>"R83.5"</f>
        <v>R83.5</v>
      </c>
      <c r="E774" s="1" t="s">
        <v>2069</v>
      </c>
    </row>
    <row r="775">
      <c r="A775" s="1" t="s">
        <v>5</v>
      </c>
      <c r="B775" s="1" t="s">
        <v>1730</v>
      </c>
      <c r="C775" s="1" t="s">
        <v>1731</v>
      </c>
      <c r="D775" s="2" t="str">
        <f>"R83.6"</f>
        <v>R83.6</v>
      </c>
      <c r="E775" s="1" t="s">
        <v>2072</v>
      </c>
    </row>
    <row r="776">
      <c r="A776" s="1" t="s">
        <v>5</v>
      </c>
      <c r="B776" s="1" t="s">
        <v>1730</v>
      </c>
      <c r="C776" s="1" t="s">
        <v>1731</v>
      </c>
      <c r="D776" s="2" t="str">
        <f>"R83.7"</f>
        <v>R83.7</v>
      </c>
      <c r="E776" s="1" t="s">
        <v>2075</v>
      </c>
    </row>
    <row r="777">
      <c r="A777" s="1" t="s">
        <v>5</v>
      </c>
      <c r="B777" s="1" t="s">
        <v>1730</v>
      </c>
      <c r="C777" s="1" t="s">
        <v>1731</v>
      </c>
      <c r="D777" s="2" t="str">
        <f>"R83.8"</f>
        <v>R83.8</v>
      </c>
      <c r="E777" s="1" t="s">
        <v>2078</v>
      </c>
    </row>
    <row r="778">
      <c r="A778" s="1" t="s">
        <v>5</v>
      </c>
      <c r="B778" s="1" t="s">
        <v>1730</v>
      </c>
      <c r="C778" s="1" t="s">
        <v>1731</v>
      </c>
      <c r="D778" s="2" t="str">
        <f>"R83.9"</f>
        <v>R83.9</v>
      </c>
      <c r="E778" s="1" t="s">
        <v>2079</v>
      </c>
    </row>
    <row r="779">
      <c r="A779" s="1" t="s">
        <v>5</v>
      </c>
      <c r="B779" s="1" t="s">
        <v>1730</v>
      </c>
      <c r="C779" s="1" t="s">
        <v>1731</v>
      </c>
      <c r="D779" s="2" t="str">
        <f>"R90.0"</f>
        <v>R90.0</v>
      </c>
      <c r="E779" s="1" t="s">
        <v>2080</v>
      </c>
    </row>
    <row r="780">
      <c r="A780" s="1" t="s">
        <v>5</v>
      </c>
      <c r="B780" s="1" t="s">
        <v>1730</v>
      </c>
      <c r="C780" s="1" t="s">
        <v>1731</v>
      </c>
      <c r="D780" s="2" t="str">
        <f>"R90.8"</f>
        <v>R90.8</v>
      </c>
      <c r="E780" s="1" t="s">
        <v>2083</v>
      </c>
    </row>
    <row r="781">
      <c r="A781" s="1" t="s">
        <v>5</v>
      </c>
      <c r="B781" s="1" t="s">
        <v>1730</v>
      </c>
      <c r="C781" s="1" t="s">
        <v>1731</v>
      </c>
      <c r="D781" s="2" t="str">
        <f>"R93.0"</f>
        <v>R93.0</v>
      </c>
      <c r="E781" s="1" t="s">
        <v>2087</v>
      </c>
    </row>
    <row r="782">
      <c r="A782" s="1" t="s">
        <v>5</v>
      </c>
      <c r="B782" s="1" t="s">
        <v>1730</v>
      </c>
      <c r="C782" s="1" t="s">
        <v>1731</v>
      </c>
      <c r="D782" s="2" t="str">
        <f>"R94.0"</f>
        <v>R94.0</v>
      </c>
      <c r="E782" s="1" t="s">
        <v>2092</v>
      </c>
    </row>
    <row r="783">
      <c r="A783" s="1" t="s">
        <v>5</v>
      </c>
      <c r="B783" s="1" t="s">
        <v>1730</v>
      </c>
      <c r="C783" s="1" t="s">
        <v>1731</v>
      </c>
      <c r="D783" s="2" t="str">
        <f>"R94.1"</f>
        <v>R94.1</v>
      </c>
      <c r="E783" s="1" t="s">
        <v>2096</v>
      </c>
    </row>
    <row r="784">
      <c r="A784" s="1" t="s">
        <v>5</v>
      </c>
      <c r="B784" s="1" t="s">
        <v>1730</v>
      </c>
      <c r="C784" s="1" t="s">
        <v>1731</v>
      </c>
      <c r="D784" s="2" t="str">
        <f>"R95"</f>
        <v>R95</v>
      </c>
      <c r="E784" s="1" t="s">
        <v>2099</v>
      </c>
    </row>
    <row r="785">
      <c r="A785" s="1" t="s">
        <v>5</v>
      </c>
      <c r="B785" s="1" t="s">
        <v>1730</v>
      </c>
      <c r="C785" s="1" t="s">
        <v>1731</v>
      </c>
      <c r="D785" s="2" t="str">
        <f>"T85.0"</f>
        <v>T85.0</v>
      </c>
      <c r="E785" s="1" t="s">
        <v>2103</v>
      </c>
    </row>
    <row r="786">
      <c r="A786" s="1" t="s">
        <v>5</v>
      </c>
      <c r="B786" s="1" t="s">
        <v>1730</v>
      </c>
      <c r="C786" s="1" t="s">
        <v>1731</v>
      </c>
      <c r="D786" s="2" t="str">
        <f>"T85.1"</f>
        <v>T85.1</v>
      </c>
      <c r="E786" s="1" t="s">
        <v>2106</v>
      </c>
    </row>
    <row r="787">
      <c r="A787" s="1" t="s">
        <v>5</v>
      </c>
      <c r="B787" s="1" t="s">
        <v>1730</v>
      </c>
      <c r="C787" s="1" t="s">
        <v>1731</v>
      </c>
      <c r="D787" s="2" t="str">
        <f>"T90.1"</f>
        <v>T90.1</v>
      </c>
      <c r="E787" s="1" t="s">
        <v>2108</v>
      </c>
    </row>
    <row r="788">
      <c r="A788" s="1" t="s">
        <v>5</v>
      </c>
      <c r="B788" s="1" t="s">
        <v>1730</v>
      </c>
      <c r="C788" s="1" t="s">
        <v>1731</v>
      </c>
      <c r="D788" s="2" t="str">
        <f>"T90.2"</f>
        <v>T90.2</v>
      </c>
      <c r="E788" s="1" t="s">
        <v>2109</v>
      </c>
    </row>
    <row r="789">
      <c r="A789" s="1" t="s">
        <v>5</v>
      </c>
      <c r="B789" s="1" t="s">
        <v>1730</v>
      </c>
      <c r="C789" s="1" t="s">
        <v>1731</v>
      </c>
      <c r="D789" s="2" t="str">
        <f>"T90.3"</f>
        <v>T90.3</v>
      </c>
      <c r="E789" s="1" t="s">
        <v>2111</v>
      </c>
    </row>
    <row r="790">
      <c r="A790" s="1" t="s">
        <v>5</v>
      </c>
      <c r="B790" s="1" t="s">
        <v>1730</v>
      </c>
      <c r="C790" s="1" t="s">
        <v>1731</v>
      </c>
      <c r="D790" s="2" t="str">
        <f>"T90.5"</f>
        <v>T90.5</v>
      </c>
      <c r="E790" s="1" t="s">
        <v>2114</v>
      </c>
    </row>
    <row r="791">
      <c r="A791" s="1" t="s">
        <v>5</v>
      </c>
      <c r="B791" s="1" t="s">
        <v>1730</v>
      </c>
      <c r="C791" s="1" t="s">
        <v>1731</v>
      </c>
      <c r="D791" s="2" t="str">
        <f>"T90.8"</f>
        <v>T90.8</v>
      </c>
      <c r="E791" s="1" t="s">
        <v>2116</v>
      </c>
    </row>
    <row r="792">
      <c r="A792" s="1" t="s">
        <v>5</v>
      </c>
      <c r="B792" s="1" t="s">
        <v>1730</v>
      </c>
      <c r="C792" s="1" t="s">
        <v>1731</v>
      </c>
      <c r="D792" s="2" t="str">
        <f>"T90.9"</f>
        <v>T90.9</v>
      </c>
      <c r="E792" s="1" t="s">
        <v>2119</v>
      </c>
    </row>
    <row r="793">
      <c r="A793" s="1" t="s">
        <v>5</v>
      </c>
      <c r="B793" s="1" t="s">
        <v>1730</v>
      </c>
      <c r="C793" s="1" t="s">
        <v>1731</v>
      </c>
      <c r="D793" s="2" t="str">
        <f>"T91.3"</f>
        <v>T91.3</v>
      </c>
      <c r="E793" s="1" t="s">
        <v>2122</v>
      </c>
    </row>
    <row r="794">
      <c r="A794" s="1" t="s">
        <v>5</v>
      </c>
      <c r="B794" s="1" t="s">
        <v>1730</v>
      </c>
      <c r="C794" s="1" t="s">
        <v>1731</v>
      </c>
      <c r="D794" s="2" t="str">
        <f>"T92.4"</f>
        <v>T92.4</v>
      </c>
      <c r="E794" s="1" t="s">
        <v>2125</v>
      </c>
    </row>
    <row r="795">
      <c r="A795" s="1" t="s">
        <v>5</v>
      </c>
      <c r="B795" s="1" t="s">
        <v>1730</v>
      </c>
      <c r="C795" s="1" t="s">
        <v>1731</v>
      </c>
      <c r="D795" s="2" t="str">
        <f>"T93.4"</f>
        <v>T93.4</v>
      </c>
      <c r="E795" s="1" t="s">
        <v>2127</v>
      </c>
    </row>
    <row r="796">
      <c r="A796" s="1" t="s">
        <v>5</v>
      </c>
      <c r="B796" s="1" t="s">
        <v>1730</v>
      </c>
      <c r="C796" s="1" t="s">
        <v>1731</v>
      </c>
      <c r="D796" s="2" t="str">
        <f>"Z90.0"</f>
        <v>Z90.0</v>
      </c>
      <c r="E796" s="1" t="s">
        <v>2129</v>
      </c>
    </row>
    <row r="797">
      <c r="A797" s="1" t="s">
        <v>155</v>
      </c>
      <c r="B797" s="1" t="s">
        <v>2130</v>
      </c>
      <c r="C797" s="1" t="s">
        <v>2131</v>
      </c>
      <c r="D797" s="2" t="str">
        <f>"Q28.2"</f>
        <v>Q28.2</v>
      </c>
      <c r="E797" s="1" t="s">
        <v>877</v>
      </c>
    </row>
    <row r="798">
      <c r="A798" s="1" t="s">
        <v>155</v>
      </c>
      <c r="B798" s="1" t="s">
        <v>2130</v>
      </c>
      <c r="C798" s="1" t="s">
        <v>2131</v>
      </c>
      <c r="D798" s="2" t="str">
        <f>"Q28.20"</f>
        <v>Q28.20</v>
      </c>
      <c r="E798" s="1" t="s">
        <v>878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38.25"/>
    <col customWidth="1" min="5" max="5" width="7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10</v>
      </c>
      <c r="C2" s="1" t="s">
        <v>11</v>
      </c>
      <c r="D2" s="2" t="str">
        <f>"00.62"</f>
        <v>00.62</v>
      </c>
      <c r="E2" s="1" t="s">
        <v>16</v>
      </c>
    </row>
    <row r="3">
      <c r="A3" s="1" t="s">
        <v>5</v>
      </c>
      <c r="B3" s="1" t="s">
        <v>10</v>
      </c>
      <c r="C3" s="1" t="s">
        <v>11</v>
      </c>
      <c r="D3" s="2" t="str">
        <f>"38.52"</f>
        <v>38.52</v>
      </c>
      <c r="E3" s="1" t="s">
        <v>21</v>
      </c>
    </row>
    <row r="4">
      <c r="A4" s="1" t="s">
        <v>5</v>
      </c>
      <c r="B4" s="1" t="s">
        <v>10</v>
      </c>
      <c r="C4" s="1" t="s">
        <v>11</v>
      </c>
      <c r="D4" s="2" t="str">
        <f>"38.7"</f>
        <v>38.7</v>
      </c>
      <c r="E4" s="1" t="s">
        <v>24</v>
      </c>
    </row>
    <row r="5">
      <c r="A5" s="1" t="s">
        <v>5</v>
      </c>
      <c r="B5" s="1" t="s">
        <v>10</v>
      </c>
      <c r="C5" s="1" t="s">
        <v>11</v>
      </c>
      <c r="D5" s="2" t="str">
        <f>"38.82"</f>
        <v>38.82</v>
      </c>
      <c r="E5" s="1" t="s">
        <v>27</v>
      </c>
    </row>
    <row r="6">
      <c r="A6" s="1" t="s">
        <v>5</v>
      </c>
      <c r="B6" s="1" t="s">
        <v>10</v>
      </c>
      <c r="C6" s="1" t="s">
        <v>11</v>
      </c>
      <c r="D6" s="2" t="str">
        <f>"39.72"</f>
        <v>39.72</v>
      </c>
      <c r="E6" s="1" t="s">
        <v>29</v>
      </c>
    </row>
    <row r="7">
      <c r="A7" s="1" t="s">
        <v>5</v>
      </c>
      <c r="B7" s="1" t="s">
        <v>10</v>
      </c>
      <c r="C7" s="1" t="s">
        <v>11</v>
      </c>
      <c r="D7" s="2" t="str">
        <f>"39.74"</f>
        <v>39.74</v>
      </c>
      <c r="E7" s="1" t="s">
        <v>32</v>
      </c>
    </row>
    <row r="8">
      <c r="A8" s="1" t="s">
        <v>5</v>
      </c>
      <c r="B8" s="1" t="s">
        <v>10</v>
      </c>
      <c r="C8" s="1" t="s">
        <v>11</v>
      </c>
      <c r="D8" s="2" t="str">
        <f>"39.75"</f>
        <v>39.75</v>
      </c>
      <c r="E8" s="1" t="s">
        <v>49</v>
      </c>
    </row>
    <row r="9">
      <c r="A9" s="1" t="s">
        <v>5</v>
      </c>
      <c r="B9" s="1" t="s">
        <v>10</v>
      </c>
      <c r="C9" s="1" t="s">
        <v>11</v>
      </c>
      <c r="D9" s="2" t="str">
        <f>"39.76"</f>
        <v>39.76</v>
      </c>
      <c r="E9" s="1" t="s">
        <v>52</v>
      </c>
    </row>
    <row r="10">
      <c r="A10" s="1" t="s">
        <v>5</v>
      </c>
      <c r="B10" s="1" t="s">
        <v>10</v>
      </c>
      <c r="C10" s="1" t="s">
        <v>11</v>
      </c>
      <c r="D10" s="2" t="str">
        <f>"39.81"</f>
        <v>39.81</v>
      </c>
      <c r="E10" s="1" t="s">
        <v>55</v>
      </c>
    </row>
    <row r="11">
      <c r="A11" s="1" t="s">
        <v>5</v>
      </c>
      <c r="B11" s="1" t="s">
        <v>10</v>
      </c>
      <c r="C11" s="1" t="s">
        <v>11</v>
      </c>
      <c r="D11" s="2" t="str">
        <f>"39.82"</f>
        <v>39.82</v>
      </c>
      <c r="E11" s="1" t="s">
        <v>60</v>
      </c>
    </row>
    <row r="12">
      <c r="A12" s="1" t="s">
        <v>5</v>
      </c>
      <c r="B12" s="1" t="s">
        <v>10</v>
      </c>
      <c r="C12" s="1" t="s">
        <v>11</v>
      </c>
      <c r="D12" s="2" t="str">
        <f>"39.83"</f>
        <v>39.83</v>
      </c>
      <c r="E12" s="1" t="s">
        <v>63</v>
      </c>
    </row>
    <row r="13">
      <c r="A13" s="1" t="s">
        <v>5</v>
      </c>
      <c r="B13" s="1" t="s">
        <v>10</v>
      </c>
      <c r="C13" s="1" t="s">
        <v>11</v>
      </c>
      <c r="D13" s="2" t="str">
        <f>"39.84"</f>
        <v>39.84</v>
      </c>
      <c r="E13" s="1" t="s">
        <v>68</v>
      </c>
    </row>
    <row r="14">
      <c r="A14" s="1" t="s">
        <v>5</v>
      </c>
      <c r="B14" s="1" t="s">
        <v>10</v>
      </c>
      <c r="C14" s="1" t="s">
        <v>11</v>
      </c>
      <c r="D14" s="2" t="str">
        <f>"39.85"</f>
        <v>39.85</v>
      </c>
      <c r="E14" s="1" t="s">
        <v>71</v>
      </c>
    </row>
    <row r="15">
      <c r="A15" s="1" t="s">
        <v>5</v>
      </c>
      <c r="B15" s="1" t="s">
        <v>10</v>
      </c>
      <c r="C15" s="1" t="s">
        <v>11</v>
      </c>
      <c r="D15" s="2" t="str">
        <f>"39.86"</f>
        <v>39.86</v>
      </c>
      <c r="E15" s="1" t="s">
        <v>74</v>
      </c>
    </row>
    <row r="16">
      <c r="A16" s="1" t="s">
        <v>5</v>
      </c>
      <c r="B16" s="1" t="s">
        <v>10</v>
      </c>
      <c r="C16" s="1" t="s">
        <v>11</v>
      </c>
      <c r="D16" s="2" t="str">
        <f>"39.87"</f>
        <v>39.87</v>
      </c>
      <c r="E16" s="1" t="s">
        <v>75</v>
      </c>
    </row>
    <row r="17">
      <c r="A17" s="1" t="s">
        <v>5</v>
      </c>
      <c r="B17" s="1" t="s">
        <v>10</v>
      </c>
      <c r="C17" s="1" t="s">
        <v>11</v>
      </c>
      <c r="D17" s="2" t="str">
        <f>"39.88"</f>
        <v>39.88</v>
      </c>
      <c r="E17" s="1" t="s">
        <v>78</v>
      </c>
    </row>
    <row r="18">
      <c r="A18" s="1" t="s">
        <v>5</v>
      </c>
      <c r="B18" s="1" t="s">
        <v>10</v>
      </c>
      <c r="C18" s="1" t="s">
        <v>11</v>
      </c>
      <c r="D18" s="2" t="str">
        <f>"39.89"</f>
        <v>39.89</v>
      </c>
      <c r="E18" s="1" t="s">
        <v>81</v>
      </c>
    </row>
    <row r="19">
      <c r="A19" s="1" t="s">
        <v>5</v>
      </c>
      <c r="B19" s="1" t="s">
        <v>83</v>
      </c>
      <c r="C19" s="1" t="s">
        <v>84</v>
      </c>
      <c r="D19" s="2" t="str">
        <f>"03.4"</f>
        <v>03.4</v>
      </c>
      <c r="E19" s="1" t="s">
        <v>86</v>
      </c>
    </row>
    <row r="20">
      <c r="A20" s="1" t="s">
        <v>5</v>
      </c>
      <c r="B20" s="1" t="s">
        <v>83</v>
      </c>
      <c r="C20" s="1" t="s">
        <v>84</v>
      </c>
      <c r="D20" s="2" t="str">
        <f>"03.52"</f>
        <v>03.52</v>
      </c>
      <c r="E20" s="1" t="s">
        <v>89</v>
      </c>
    </row>
    <row r="21">
      <c r="A21" s="1" t="s">
        <v>5</v>
      </c>
      <c r="B21" s="1" t="s">
        <v>83</v>
      </c>
      <c r="C21" s="1" t="s">
        <v>84</v>
      </c>
      <c r="D21" s="2" t="str">
        <f>"03.99"</f>
        <v>03.99</v>
      </c>
      <c r="E21" s="1" t="s">
        <v>41</v>
      </c>
    </row>
    <row r="22">
      <c r="A22" s="1" t="s">
        <v>5</v>
      </c>
      <c r="B22" s="1" t="s">
        <v>83</v>
      </c>
      <c r="C22" s="1" t="s">
        <v>84</v>
      </c>
      <c r="D22" s="2" t="str">
        <f>"81.00"</f>
        <v>81.00</v>
      </c>
      <c r="E22" s="1" t="s">
        <v>94</v>
      </c>
    </row>
    <row r="23">
      <c r="A23" s="1" t="s">
        <v>5</v>
      </c>
      <c r="B23" s="1" t="s">
        <v>83</v>
      </c>
      <c r="C23" s="1" t="s">
        <v>84</v>
      </c>
      <c r="D23" s="2" t="str">
        <f>"81.01"</f>
        <v>81.01</v>
      </c>
      <c r="E23" s="1" t="s">
        <v>97</v>
      </c>
    </row>
    <row r="24">
      <c r="A24" s="1" t="s">
        <v>5</v>
      </c>
      <c r="B24" s="1" t="s">
        <v>83</v>
      </c>
      <c r="C24" s="1" t="s">
        <v>84</v>
      </c>
      <c r="D24" s="2" t="str">
        <f>"81.02"</f>
        <v>81.02</v>
      </c>
      <c r="E24" s="1" t="s">
        <v>99</v>
      </c>
    </row>
    <row r="25">
      <c r="A25" s="1" t="s">
        <v>5</v>
      </c>
      <c r="B25" s="1" t="s">
        <v>83</v>
      </c>
      <c r="C25" s="1" t="s">
        <v>84</v>
      </c>
      <c r="D25" s="2" t="str">
        <f>"81.03"</f>
        <v>81.03</v>
      </c>
      <c r="E25" s="1" t="s">
        <v>102</v>
      </c>
    </row>
    <row r="26">
      <c r="A26" s="1" t="s">
        <v>5</v>
      </c>
      <c r="B26" s="1" t="s">
        <v>83</v>
      </c>
      <c r="C26" s="1" t="s">
        <v>84</v>
      </c>
      <c r="D26" s="2" t="str">
        <f>"81.04"</f>
        <v>81.04</v>
      </c>
      <c r="E26" s="1" t="s">
        <v>111</v>
      </c>
    </row>
    <row r="27">
      <c r="A27" s="1" t="s">
        <v>5</v>
      </c>
      <c r="B27" s="1" t="s">
        <v>83</v>
      </c>
      <c r="C27" s="1" t="s">
        <v>84</v>
      </c>
      <c r="D27" s="2" t="str">
        <f>"81.05"</f>
        <v>81.05</v>
      </c>
      <c r="E27" s="1" t="s">
        <v>116</v>
      </c>
    </row>
    <row r="28">
      <c r="A28" s="1" t="s">
        <v>5</v>
      </c>
      <c r="B28" s="1" t="s">
        <v>83</v>
      </c>
      <c r="C28" s="1" t="s">
        <v>84</v>
      </c>
      <c r="D28" s="2" t="str">
        <f>"81.06"</f>
        <v>81.06</v>
      </c>
      <c r="E28" s="1" t="s">
        <v>120</v>
      </c>
    </row>
    <row r="29">
      <c r="A29" s="1" t="s">
        <v>5</v>
      </c>
      <c r="B29" s="1" t="s">
        <v>83</v>
      </c>
      <c r="C29" s="1" t="s">
        <v>84</v>
      </c>
      <c r="D29" s="2" t="str">
        <f>"81.07"</f>
        <v>81.07</v>
      </c>
      <c r="E29" s="1" t="s">
        <v>123</v>
      </c>
    </row>
    <row r="30">
      <c r="A30" s="1" t="s">
        <v>5</v>
      </c>
      <c r="B30" s="1" t="s">
        <v>83</v>
      </c>
      <c r="C30" s="1" t="s">
        <v>84</v>
      </c>
      <c r="D30" s="2" t="str">
        <f>"81.08"</f>
        <v>81.08</v>
      </c>
      <c r="E30" s="1" t="s">
        <v>126</v>
      </c>
    </row>
    <row r="31">
      <c r="A31" s="1" t="s">
        <v>5</v>
      </c>
      <c r="B31" s="1" t="s">
        <v>83</v>
      </c>
      <c r="C31" s="1" t="s">
        <v>84</v>
      </c>
      <c r="D31" s="2" t="str">
        <f>"81.30"</f>
        <v>81.30</v>
      </c>
      <c r="E31" s="1" t="s">
        <v>129</v>
      </c>
    </row>
    <row r="32">
      <c r="A32" s="1" t="s">
        <v>5</v>
      </c>
      <c r="B32" s="1" t="s">
        <v>83</v>
      </c>
      <c r="C32" s="1" t="s">
        <v>84</v>
      </c>
      <c r="D32" s="2" t="str">
        <f>"81.31"</f>
        <v>81.31</v>
      </c>
      <c r="E32" s="1" t="s">
        <v>134</v>
      </c>
    </row>
    <row r="33">
      <c r="A33" s="1" t="s">
        <v>5</v>
      </c>
      <c r="B33" s="1" t="s">
        <v>83</v>
      </c>
      <c r="C33" s="1" t="s">
        <v>84</v>
      </c>
      <c r="D33" s="2" t="str">
        <f>"81.32"</f>
        <v>81.32</v>
      </c>
      <c r="E33" s="1" t="s">
        <v>138</v>
      </c>
    </row>
    <row r="34">
      <c r="A34" s="1" t="s">
        <v>5</v>
      </c>
      <c r="B34" s="1" t="s">
        <v>83</v>
      </c>
      <c r="C34" s="1" t="s">
        <v>84</v>
      </c>
      <c r="D34" s="2" t="str">
        <f>"81.33"</f>
        <v>81.33</v>
      </c>
      <c r="E34" s="1" t="s">
        <v>143</v>
      </c>
    </row>
    <row r="35">
      <c r="A35" s="1" t="s">
        <v>5</v>
      </c>
      <c r="B35" s="1" t="s">
        <v>83</v>
      </c>
      <c r="C35" s="1" t="s">
        <v>84</v>
      </c>
      <c r="D35" s="2" t="str">
        <f>"81.34"</f>
        <v>81.34</v>
      </c>
      <c r="E35" s="1" t="s">
        <v>146</v>
      </c>
    </row>
    <row r="36">
      <c r="A36" s="1" t="s">
        <v>5</v>
      </c>
      <c r="B36" s="1" t="s">
        <v>83</v>
      </c>
      <c r="C36" s="1" t="s">
        <v>84</v>
      </c>
      <c r="D36" s="2" t="str">
        <f>"81.35"</f>
        <v>81.35</v>
      </c>
      <c r="E36" s="1" t="s">
        <v>149</v>
      </c>
    </row>
    <row r="37">
      <c r="A37" s="1" t="s">
        <v>5</v>
      </c>
      <c r="B37" s="1" t="s">
        <v>83</v>
      </c>
      <c r="C37" s="1" t="s">
        <v>84</v>
      </c>
      <c r="D37" s="2" t="str">
        <f>"81.36"</f>
        <v>81.36</v>
      </c>
      <c r="E37" s="1" t="s">
        <v>152</v>
      </c>
    </row>
    <row r="38">
      <c r="A38" s="1" t="s">
        <v>5</v>
      </c>
      <c r="B38" s="1" t="s">
        <v>83</v>
      </c>
      <c r="C38" s="1" t="s">
        <v>84</v>
      </c>
      <c r="D38" s="2" t="str">
        <f>"81.37"</f>
        <v>81.37</v>
      </c>
      <c r="E38" s="1" t="s">
        <v>158</v>
      </c>
    </row>
    <row r="39">
      <c r="A39" s="1" t="s">
        <v>5</v>
      </c>
      <c r="B39" s="1" t="s">
        <v>83</v>
      </c>
      <c r="C39" s="1" t="s">
        <v>84</v>
      </c>
      <c r="D39" s="2" t="str">
        <f>"81.38"</f>
        <v>81.38</v>
      </c>
      <c r="E39" s="1" t="s">
        <v>161</v>
      </c>
    </row>
    <row r="40">
      <c r="A40" s="1" t="s">
        <v>5</v>
      </c>
      <c r="B40" s="1" t="s">
        <v>83</v>
      </c>
      <c r="C40" s="1" t="s">
        <v>84</v>
      </c>
      <c r="D40" s="2" t="str">
        <f>"81.39"</f>
        <v>81.39</v>
      </c>
      <c r="E40" s="1" t="s">
        <v>163</v>
      </c>
    </row>
    <row r="41">
      <c r="A41" s="1" t="s">
        <v>5</v>
      </c>
      <c r="B41" s="1" t="s">
        <v>83</v>
      </c>
      <c r="C41" s="1" t="s">
        <v>84</v>
      </c>
      <c r="D41" s="2" t="str">
        <f>"84.60"</f>
        <v>84.60</v>
      </c>
      <c r="E41" s="1" t="s">
        <v>166</v>
      </c>
    </row>
    <row r="42">
      <c r="A42" s="1" t="s">
        <v>5</v>
      </c>
      <c r="B42" s="1" t="s">
        <v>83</v>
      </c>
      <c r="C42" s="1" t="s">
        <v>84</v>
      </c>
      <c r="D42" s="2" t="str">
        <f>"84.61"</f>
        <v>84.61</v>
      </c>
      <c r="E42" s="1" t="s">
        <v>169</v>
      </c>
    </row>
    <row r="43">
      <c r="A43" s="1" t="s">
        <v>5</v>
      </c>
      <c r="B43" s="1" t="s">
        <v>83</v>
      </c>
      <c r="C43" s="1" t="s">
        <v>84</v>
      </c>
      <c r="D43" s="2" t="str">
        <f>"84.62"</f>
        <v>84.62</v>
      </c>
      <c r="E43" s="1" t="s">
        <v>172</v>
      </c>
    </row>
    <row r="44">
      <c r="A44" s="1" t="s">
        <v>5</v>
      </c>
      <c r="B44" s="1" t="s">
        <v>83</v>
      </c>
      <c r="C44" s="1" t="s">
        <v>84</v>
      </c>
      <c r="D44" s="2" t="str">
        <f>"84.63"</f>
        <v>84.63</v>
      </c>
      <c r="E44" s="1" t="s">
        <v>175</v>
      </c>
    </row>
    <row r="45">
      <c r="A45" s="1" t="s">
        <v>5</v>
      </c>
      <c r="B45" s="1" t="s">
        <v>83</v>
      </c>
      <c r="C45" s="1" t="s">
        <v>84</v>
      </c>
      <c r="D45" s="2" t="str">
        <f>"84.64"</f>
        <v>84.64</v>
      </c>
      <c r="E45" s="1" t="s">
        <v>180</v>
      </c>
    </row>
    <row r="46">
      <c r="A46" s="1" t="s">
        <v>5</v>
      </c>
      <c r="B46" s="1" t="s">
        <v>83</v>
      </c>
      <c r="C46" s="1" t="s">
        <v>84</v>
      </c>
      <c r="D46" s="2" t="str">
        <f>"84.65"</f>
        <v>84.65</v>
      </c>
      <c r="E46" s="1" t="s">
        <v>183</v>
      </c>
    </row>
    <row r="47">
      <c r="A47" s="1" t="s">
        <v>5</v>
      </c>
      <c r="B47" s="1" t="s">
        <v>83</v>
      </c>
      <c r="C47" s="1" t="s">
        <v>84</v>
      </c>
      <c r="D47" s="2" t="str">
        <f>"84.66"</f>
        <v>84.66</v>
      </c>
      <c r="E47" s="1" t="s">
        <v>187</v>
      </c>
    </row>
    <row r="48">
      <c r="A48" s="1" t="s">
        <v>5</v>
      </c>
      <c r="B48" s="1" t="s">
        <v>83</v>
      </c>
      <c r="C48" s="1" t="s">
        <v>84</v>
      </c>
      <c r="D48" s="2" t="str">
        <f>"84.67"</f>
        <v>84.67</v>
      </c>
      <c r="E48" s="1" t="s">
        <v>189</v>
      </c>
    </row>
    <row r="49">
      <c r="A49" s="1" t="s">
        <v>5</v>
      </c>
      <c r="B49" s="1" t="s">
        <v>83</v>
      </c>
      <c r="C49" s="1" t="s">
        <v>84</v>
      </c>
      <c r="D49" s="2" t="str">
        <f>"84.68"</f>
        <v>84.68</v>
      </c>
      <c r="E49" s="1" t="s">
        <v>194</v>
      </c>
    </row>
    <row r="50">
      <c r="A50" s="1" t="s">
        <v>5</v>
      </c>
      <c r="B50" s="1" t="s">
        <v>83</v>
      </c>
      <c r="C50" s="1" t="s">
        <v>84</v>
      </c>
      <c r="D50" s="2" t="str">
        <f>"84.69"</f>
        <v>84.69</v>
      </c>
      <c r="E50" s="1" t="s">
        <v>197</v>
      </c>
    </row>
    <row r="51">
      <c r="A51" s="1" t="s">
        <v>5</v>
      </c>
      <c r="B51" s="1" t="s">
        <v>198</v>
      </c>
      <c r="C51" s="1" t="s">
        <v>199</v>
      </c>
      <c r="D51" s="2" t="str">
        <f>"01.41"</f>
        <v>01.41</v>
      </c>
      <c r="E51" s="1" t="s">
        <v>202</v>
      </c>
    </row>
    <row r="52">
      <c r="A52" s="1" t="s">
        <v>5</v>
      </c>
      <c r="B52" s="1" t="s">
        <v>198</v>
      </c>
      <c r="C52" s="1" t="s">
        <v>199</v>
      </c>
      <c r="D52" s="2" t="str">
        <f>"01.42"</f>
        <v>01.42</v>
      </c>
      <c r="E52" s="1" t="s">
        <v>206</v>
      </c>
    </row>
    <row r="53">
      <c r="A53" s="1" t="s">
        <v>5</v>
      </c>
      <c r="B53" s="1" t="s">
        <v>198</v>
      </c>
      <c r="C53" s="1" t="s">
        <v>199</v>
      </c>
      <c r="D53" s="2" t="str">
        <f>"04.01"</f>
        <v>04.01</v>
      </c>
      <c r="E53" s="1" t="s">
        <v>208</v>
      </c>
    </row>
    <row r="54">
      <c r="A54" s="1" t="s">
        <v>5</v>
      </c>
      <c r="B54" s="1" t="s">
        <v>198</v>
      </c>
      <c r="C54" s="1" t="s">
        <v>199</v>
      </c>
      <c r="D54" s="2" t="str">
        <f>"17.61"</f>
        <v>17.61</v>
      </c>
      <c r="E54" s="1" t="s">
        <v>210</v>
      </c>
    </row>
    <row r="55">
      <c r="A55" s="1" t="s">
        <v>5</v>
      </c>
      <c r="B55" s="1" t="s">
        <v>198</v>
      </c>
      <c r="C55" s="1" t="s">
        <v>199</v>
      </c>
      <c r="D55" s="2" t="str">
        <f>"17.62"</f>
        <v>17.62</v>
      </c>
      <c r="E55" s="1" t="s">
        <v>213</v>
      </c>
    </row>
    <row r="56">
      <c r="A56" s="1" t="s">
        <v>5</v>
      </c>
      <c r="B56" s="1" t="s">
        <v>214</v>
      </c>
      <c r="C56" s="1" t="s">
        <v>217</v>
      </c>
      <c r="D56" s="2" t="str">
        <f>"01.02"</f>
        <v>01.02</v>
      </c>
      <c r="E56" s="1" t="s">
        <v>218</v>
      </c>
    </row>
    <row r="57">
      <c r="A57" s="1" t="s">
        <v>5</v>
      </c>
      <c r="B57" s="1" t="s">
        <v>214</v>
      </c>
      <c r="C57" s="1" t="s">
        <v>217</v>
      </c>
      <c r="D57" s="2" t="str">
        <f>"02.2"</f>
        <v>02.2</v>
      </c>
      <c r="E57" s="1" t="s">
        <v>222</v>
      </c>
    </row>
    <row r="58">
      <c r="A58" s="1" t="s">
        <v>5</v>
      </c>
      <c r="B58" s="1" t="s">
        <v>214</v>
      </c>
      <c r="C58" s="1" t="s">
        <v>217</v>
      </c>
      <c r="D58" s="2" t="str">
        <f>"02.20"</f>
        <v>02.20</v>
      </c>
      <c r="E58" s="1" t="s">
        <v>225</v>
      </c>
    </row>
    <row r="59">
      <c r="A59" s="1" t="s">
        <v>5</v>
      </c>
      <c r="B59" s="1" t="s">
        <v>214</v>
      </c>
      <c r="C59" s="1" t="s">
        <v>217</v>
      </c>
      <c r="D59" s="2" t="str">
        <f>"02.31"</f>
        <v>02.31</v>
      </c>
      <c r="E59" s="1" t="s">
        <v>229</v>
      </c>
    </row>
    <row r="60">
      <c r="A60" s="1" t="s">
        <v>5</v>
      </c>
      <c r="B60" s="1" t="s">
        <v>214</v>
      </c>
      <c r="C60" s="1" t="s">
        <v>217</v>
      </c>
      <c r="D60" s="2" t="str">
        <f>"02.32"</f>
        <v>02.32</v>
      </c>
      <c r="E60" s="1" t="s">
        <v>231</v>
      </c>
    </row>
    <row r="61">
      <c r="A61" s="1" t="s">
        <v>5</v>
      </c>
      <c r="B61" s="1" t="s">
        <v>214</v>
      </c>
      <c r="C61" s="1" t="s">
        <v>217</v>
      </c>
      <c r="D61" s="2" t="str">
        <f>"02.33"</f>
        <v>02.33</v>
      </c>
      <c r="E61" s="1" t="s">
        <v>235</v>
      </c>
    </row>
    <row r="62">
      <c r="A62" s="1" t="s">
        <v>5</v>
      </c>
      <c r="B62" s="1" t="s">
        <v>214</v>
      </c>
      <c r="C62" s="1" t="s">
        <v>217</v>
      </c>
      <c r="D62" s="2" t="str">
        <f>"02.34"</f>
        <v>02.34</v>
      </c>
      <c r="E62" s="1" t="s">
        <v>237</v>
      </c>
    </row>
    <row r="63">
      <c r="A63" s="1" t="s">
        <v>5</v>
      </c>
      <c r="B63" s="1" t="s">
        <v>214</v>
      </c>
      <c r="C63" s="1" t="s">
        <v>217</v>
      </c>
      <c r="D63" s="2" t="str">
        <f>"02.35"</f>
        <v>02.35</v>
      </c>
      <c r="E63" s="1" t="s">
        <v>239</v>
      </c>
    </row>
    <row r="64">
      <c r="A64" s="1" t="s">
        <v>5</v>
      </c>
      <c r="B64" s="1" t="s">
        <v>214</v>
      </c>
      <c r="C64" s="1" t="s">
        <v>217</v>
      </c>
      <c r="D64" s="2" t="str">
        <f>"02.39"</f>
        <v>02.39</v>
      </c>
      <c r="E64" s="1" t="s">
        <v>242</v>
      </c>
    </row>
    <row r="65">
      <c r="A65" s="1" t="s">
        <v>5</v>
      </c>
      <c r="B65" s="1" t="s">
        <v>214</v>
      </c>
      <c r="C65" s="1" t="s">
        <v>217</v>
      </c>
      <c r="D65" s="2" t="str">
        <f>"02.41"</f>
        <v>02.41</v>
      </c>
      <c r="E65" s="1" t="s">
        <v>26</v>
      </c>
    </row>
    <row r="66">
      <c r="A66" s="1" t="s">
        <v>5</v>
      </c>
      <c r="B66" s="1" t="s">
        <v>214</v>
      </c>
      <c r="C66" s="1" t="s">
        <v>217</v>
      </c>
      <c r="D66" s="2" t="str">
        <f>"02.42"</f>
        <v>02.42</v>
      </c>
      <c r="E66" s="1" t="s">
        <v>248</v>
      </c>
    </row>
    <row r="67">
      <c r="A67" s="1" t="s">
        <v>5</v>
      </c>
      <c r="B67" s="1" t="s">
        <v>214</v>
      </c>
      <c r="C67" s="1" t="s">
        <v>217</v>
      </c>
      <c r="D67" s="2" t="str">
        <f>"02.43"</f>
        <v>02.43</v>
      </c>
      <c r="E67" s="1" t="s">
        <v>30</v>
      </c>
    </row>
    <row r="68">
      <c r="A68" s="1" t="s">
        <v>5</v>
      </c>
      <c r="B68" s="1" t="s">
        <v>214</v>
      </c>
      <c r="C68" s="1" t="s">
        <v>217</v>
      </c>
      <c r="D68" s="2" t="str">
        <f>"54.95"</f>
        <v>54.95</v>
      </c>
      <c r="E68" s="1" t="s">
        <v>256</v>
      </c>
    </row>
    <row r="69">
      <c r="A69" s="1" t="s">
        <v>5</v>
      </c>
      <c r="B69" s="1" t="s">
        <v>258</v>
      </c>
      <c r="C69" s="1" t="s">
        <v>259</v>
      </c>
      <c r="D69" s="2" t="str">
        <f>"01.13"</f>
        <v>01.13</v>
      </c>
      <c r="E69" s="1" t="s">
        <v>20</v>
      </c>
    </row>
    <row r="70">
      <c r="A70" s="1" t="s">
        <v>5</v>
      </c>
      <c r="B70" s="1" t="s">
        <v>258</v>
      </c>
      <c r="C70" s="1" t="s">
        <v>259</v>
      </c>
      <c r="D70" s="2" t="str">
        <f>"01.17"</f>
        <v>01.17</v>
      </c>
      <c r="E70" s="1" t="s">
        <v>261</v>
      </c>
    </row>
    <row r="71">
      <c r="A71" s="1" t="s">
        <v>5</v>
      </c>
      <c r="B71" s="1" t="s">
        <v>258</v>
      </c>
      <c r="C71" s="1" t="s">
        <v>259</v>
      </c>
      <c r="D71" s="2" t="str">
        <f>"01.23"</f>
        <v>01.23</v>
      </c>
      <c r="E71" s="1" t="s">
        <v>263</v>
      </c>
    </row>
    <row r="72">
      <c r="A72" s="1" t="s">
        <v>5</v>
      </c>
      <c r="B72" s="1" t="s">
        <v>258</v>
      </c>
      <c r="C72" s="1" t="s">
        <v>259</v>
      </c>
      <c r="D72" s="2" t="str">
        <f>"01.39"</f>
        <v>01.39</v>
      </c>
      <c r="E72" s="1" t="s">
        <v>266</v>
      </c>
    </row>
    <row r="73">
      <c r="A73" s="1" t="s">
        <v>5</v>
      </c>
      <c r="B73" s="1" t="s">
        <v>258</v>
      </c>
      <c r="C73" s="1" t="s">
        <v>259</v>
      </c>
      <c r="D73" s="2" t="str">
        <f>"01.51"</f>
        <v>01.51</v>
      </c>
      <c r="E73" s="1" t="s">
        <v>268</v>
      </c>
    </row>
    <row r="74">
      <c r="A74" s="1" t="s">
        <v>5</v>
      </c>
      <c r="B74" s="1" t="s">
        <v>258</v>
      </c>
      <c r="C74" s="1" t="s">
        <v>259</v>
      </c>
      <c r="D74" s="2" t="str">
        <f>"01.52"</f>
        <v>01.52</v>
      </c>
      <c r="E74" s="1" t="s">
        <v>270</v>
      </c>
    </row>
    <row r="75">
      <c r="A75" s="1" t="s">
        <v>5</v>
      </c>
      <c r="B75" s="1" t="s">
        <v>258</v>
      </c>
      <c r="C75" s="1" t="s">
        <v>259</v>
      </c>
      <c r="D75" s="2" t="str">
        <f>"01.53"</f>
        <v>01.53</v>
      </c>
      <c r="E75" s="1" t="s">
        <v>272</v>
      </c>
    </row>
    <row r="76">
      <c r="A76" s="1" t="s">
        <v>5</v>
      </c>
      <c r="B76" s="1" t="s">
        <v>258</v>
      </c>
      <c r="C76" s="1" t="s">
        <v>259</v>
      </c>
      <c r="D76" s="2" t="str">
        <f>"01.59"</f>
        <v>01.59</v>
      </c>
      <c r="E76" s="1" t="s">
        <v>274</v>
      </c>
    </row>
    <row r="77">
      <c r="A77" s="1" t="s">
        <v>5</v>
      </c>
      <c r="B77" s="1" t="s">
        <v>258</v>
      </c>
      <c r="C77" s="1" t="s">
        <v>259</v>
      </c>
      <c r="D77" s="2" t="str">
        <f>"02.01"</f>
        <v>02.01</v>
      </c>
      <c r="E77" s="1" t="s">
        <v>276</v>
      </c>
    </row>
    <row r="78">
      <c r="A78" s="1" t="s">
        <v>5</v>
      </c>
      <c r="B78" s="1" t="s">
        <v>258</v>
      </c>
      <c r="C78" s="1" t="s">
        <v>259</v>
      </c>
      <c r="D78" s="2" t="str">
        <f>"02.14"</f>
        <v>02.14</v>
      </c>
      <c r="E78" s="1" t="s">
        <v>278</v>
      </c>
    </row>
    <row r="79">
      <c r="A79" s="1" t="s">
        <v>5</v>
      </c>
      <c r="B79" s="1" t="s">
        <v>258</v>
      </c>
      <c r="C79" s="1" t="s">
        <v>259</v>
      </c>
      <c r="D79" s="2" t="str">
        <f>"02.92"</f>
        <v>02.92</v>
      </c>
      <c r="E79" s="1" t="s">
        <v>281</v>
      </c>
    </row>
    <row r="80">
      <c r="A80" s="1" t="s">
        <v>5</v>
      </c>
      <c r="B80" s="1" t="s">
        <v>258</v>
      </c>
      <c r="C80" s="1" t="s">
        <v>259</v>
      </c>
      <c r="D80" s="2" t="str">
        <f>"02.99"</f>
        <v>02.99</v>
      </c>
      <c r="E80" s="1" t="s">
        <v>283</v>
      </c>
    </row>
    <row r="81">
      <c r="A81" s="1" t="s">
        <v>5</v>
      </c>
      <c r="B81" s="1" t="s">
        <v>258</v>
      </c>
      <c r="C81" s="1" t="s">
        <v>259</v>
      </c>
      <c r="D81" s="2" t="str">
        <f>"04.05"</f>
        <v>04.05</v>
      </c>
      <c r="E81" s="1" t="s">
        <v>43</v>
      </c>
    </row>
    <row r="82">
      <c r="A82" s="1" t="s">
        <v>5</v>
      </c>
      <c r="B82" s="1" t="s">
        <v>258</v>
      </c>
      <c r="C82" s="1" t="s">
        <v>259</v>
      </c>
      <c r="D82" s="2" t="str">
        <f>"04.41"</f>
        <v>04.41</v>
      </c>
      <c r="E82" s="1" t="s">
        <v>287</v>
      </c>
    </row>
    <row r="83">
      <c r="A83" s="1" t="s">
        <v>5</v>
      </c>
      <c r="B83" s="1" t="s">
        <v>258</v>
      </c>
      <c r="C83" s="1" t="s">
        <v>259</v>
      </c>
      <c r="D83" s="2" t="str">
        <f>"04.42"</f>
        <v>04.42</v>
      </c>
      <c r="E83" s="1" t="s">
        <v>53</v>
      </c>
    </row>
    <row r="84">
      <c r="A84" s="1" t="s">
        <v>5</v>
      </c>
      <c r="B84" s="1" t="s">
        <v>258</v>
      </c>
      <c r="C84" s="1" t="s">
        <v>259</v>
      </c>
      <c r="D84" s="2" t="str">
        <f>"04.421"</f>
        <v>04.421</v>
      </c>
      <c r="E84" s="1" t="s">
        <v>294</v>
      </c>
    </row>
    <row r="85">
      <c r="A85" s="1" t="s">
        <v>5</v>
      </c>
      <c r="B85" s="1" t="s">
        <v>258</v>
      </c>
      <c r="C85" s="1" t="s">
        <v>259</v>
      </c>
      <c r="D85" s="2" t="str">
        <f>"07.13"</f>
        <v>07.13</v>
      </c>
      <c r="E85" s="1" t="s">
        <v>296</v>
      </c>
    </row>
    <row r="86">
      <c r="A86" s="1" t="s">
        <v>5</v>
      </c>
      <c r="B86" s="1" t="s">
        <v>258</v>
      </c>
      <c r="C86" s="1" t="s">
        <v>259</v>
      </c>
      <c r="D86" s="2" t="str">
        <f>"07.14"</f>
        <v>07.14</v>
      </c>
      <c r="E86" s="1" t="s">
        <v>298</v>
      </c>
    </row>
    <row r="87">
      <c r="A87" s="1" t="s">
        <v>5</v>
      </c>
      <c r="B87" s="1" t="s">
        <v>258</v>
      </c>
      <c r="C87" s="1" t="s">
        <v>259</v>
      </c>
      <c r="D87" s="2" t="str">
        <f>"07.15"</f>
        <v>07.15</v>
      </c>
      <c r="E87" s="1" t="s">
        <v>299</v>
      </c>
    </row>
    <row r="88">
      <c r="A88" s="1" t="s">
        <v>5</v>
      </c>
      <c r="B88" s="1" t="s">
        <v>258</v>
      </c>
      <c r="C88" s="1" t="s">
        <v>259</v>
      </c>
      <c r="D88" s="2" t="str">
        <f>"07.17"</f>
        <v>07.17</v>
      </c>
      <c r="E88" s="1" t="s">
        <v>302</v>
      </c>
    </row>
    <row r="89">
      <c r="A89" s="1" t="s">
        <v>5</v>
      </c>
      <c r="B89" s="1" t="s">
        <v>258</v>
      </c>
      <c r="C89" s="1" t="s">
        <v>259</v>
      </c>
      <c r="D89" s="2" t="str">
        <f>"07.51"</f>
        <v>07.51</v>
      </c>
      <c r="E89" s="1" t="s">
        <v>305</v>
      </c>
    </row>
    <row r="90">
      <c r="A90" s="1" t="s">
        <v>5</v>
      </c>
      <c r="B90" s="1" t="s">
        <v>258</v>
      </c>
      <c r="C90" s="1" t="s">
        <v>259</v>
      </c>
      <c r="D90" s="2" t="str">
        <f>"07.52"</f>
        <v>07.52</v>
      </c>
      <c r="E90" s="1" t="s">
        <v>307</v>
      </c>
    </row>
    <row r="91">
      <c r="A91" s="1" t="s">
        <v>5</v>
      </c>
      <c r="B91" s="1" t="s">
        <v>258</v>
      </c>
      <c r="C91" s="1" t="s">
        <v>259</v>
      </c>
      <c r="D91" s="2" t="str">
        <f>"07.53"</f>
        <v>07.53</v>
      </c>
      <c r="E91" s="1" t="s">
        <v>310</v>
      </c>
    </row>
    <row r="92">
      <c r="A92" s="1" t="s">
        <v>5</v>
      </c>
      <c r="B92" s="1" t="s">
        <v>258</v>
      </c>
      <c r="C92" s="1" t="s">
        <v>259</v>
      </c>
      <c r="D92" s="2" t="str">
        <f>"07.54"</f>
        <v>07.54</v>
      </c>
      <c r="E92" s="1" t="s">
        <v>312</v>
      </c>
    </row>
    <row r="93">
      <c r="A93" s="1" t="s">
        <v>5</v>
      </c>
      <c r="B93" s="1" t="s">
        <v>258</v>
      </c>
      <c r="C93" s="1" t="s">
        <v>259</v>
      </c>
      <c r="D93" s="2" t="str">
        <f>"07.59"</f>
        <v>07.59</v>
      </c>
      <c r="E93" s="1" t="s">
        <v>314</v>
      </c>
    </row>
    <row r="94">
      <c r="A94" s="1" t="s">
        <v>5</v>
      </c>
      <c r="B94" s="1" t="s">
        <v>258</v>
      </c>
      <c r="C94" s="1" t="s">
        <v>259</v>
      </c>
      <c r="D94" s="2" t="str">
        <f>"07.61"</f>
        <v>07.61</v>
      </c>
      <c r="E94" s="1" t="s">
        <v>316</v>
      </c>
    </row>
    <row r="95">
      <c r="A95" s="1" t="s">
        <v>5</v>
      </c>
      <c r="B95" s="1" t="s">
        <v>258</v>
      </c>
      <c r="C95" s="1" t="s">
        <v>259</v>
      </c>
      <c r="D95" s="2" t="str">
        <f>"07.62"</f>
        <v>07.62</v>
      </c>
      <c r="E95" s="1" t="s">
        <v>319</v>
      </c>
    </row>
    <row r="96">
      <c r="A96" s="1" t="s">
        <v>5</v>
      </c>
      <c r="B96" s="1" t="s">
        <v>258</v>
      </c>
      <c r="C96" s="1" t="s">
        <v>259</v>
      </c>
      <c r="D96" s="2" t="str">
        <f>"07.63"</f>
        <v>07.63</v>
      </c>
      <c r="E96" s="1" t="s">
        <v>321</v>
      </c>
    </row>
    <row r="97">
      <c r="A97" s="1" t="s">
        <v>5</v>
      </c>
      <c r="B97" s="1" t="s">
        <v>258</v>
      </c>
      <c r="C97" s="1" t="s">
        <v>259</v>
      </c>
      <c r="D97" s="2" t="str">
        <f>"07.64"</f>
        <v>07.64</v>
      </c>
      <c r="E97" s="1" t="s">
        <v>323</v>
      </c>
    </row>
    <row r="98">
      <c r="A98" s="1" t="s">
        <v>5</v>
      </c>
      <c r="B98" s="1" t="s">
        <v>258</v>
      </c>
      <c r="C98" s="1" t="s">
        <v>259</v>
      </c>
      <c r="D98" s="2" t="str">
        <f>"07.65"</f>
        <v>07.65</v>
      </c>
      <c r="E98" s="1" t="s">
        <v>325</v>
      </c>
    </row>
    <row r="99">
      <c r="A99" s="1" t="s">
        <v>5</v>
      </c>
      <c r="B99" s="1" t="s">
        <v>258</v>
      </c>
      <c r="C99" s="1" t="s">
        <v>259</v>
      </c>
      <c r="D99" s="2" t="str">
        <f>"07.68"</f>
        <v>07.68</v>
      </c>
      <c r="E99" s="1" t="s">
        <v>327</v>
      </c>
    </row>
    <row r="100">
      <c r="A100" s="1" t="s">
        <v>5</v>
      </c>
      <c r="B100" s="1" t="s">
        <v>258</v>
      </c>
      <c r="C100" s="1" t="s">
        <v>259</v>
      </c>
      <c r="D100" s="2" t="str">
        <f>"07.69"</f>
        <v>07.69</v>
      </c>
      <c r="E100" s="1" t="s">
        <v>329</v>
      </c>
    </row>
    <row r="101">
      <c r="A101" s="1" t="s">
        <v>5</v>
      </c>
      <c r="B101" s="1" t="s">
        <v>258</v>
      </c>
      <c r="C101" s="1" t="s">
        <v>259</v>
      </c>
      <c r="D101" s="2" t="str">
        <f>"07.71"</f>
        <v>07.71</v>
      </c>
      <c r="E101" s="1" t="s">
        <v>331</v>
      </c>
    </row>
    <row r="102">
      <c r="A102" s="1" t="s">
        <v>5</v>
      </c>
      <c r="B102" s="1" t="s">
        <v>258</v>
      </c>
      <c r="C102" s="1" t="s">
        <v>259</v>
      </c>
      <c r="D102" s="2" t="str">
        <f>"07.72"</f>
        <v>07.72</v>
      </c>
      <c r="E102" s="1" t="s">
        <v>333</v>
      </c>
    </row>
    <row r="103">
      <c r="A103" s="1" t="s">
        <v>5</v>
      </c>
      <c r="B103" s="1" t="s">
        <v>258</v>
      </c>
      <c r="C103" s="1" t="s">
        <v>259</v>
      </c>
      <c r="D103" s="2" t="str">
        <f>"07.79"</f>
        <v>07.79</v>
      </c>
      <c r="E103" s="1" t="s">
        <v>334</v>
      </c>
    </row>
    <row r="104">
      <c r="A104" s="1" t="s">
        <v>5</v>
      </c>
      <c r="B104" s="1" t="s">
        <v>335</v>
      </c>
      <c r="C104" s="1" t="s">
        <v>336</v>
      </c>
      <c r="D104" s="2" t="str">
        <f>"01.10"</f>
        <v>01.10</v>
      </c>
      <c r="E104" s="1" t="s">
        <v>338</v>
      </c>
    </row>
    <row r="105">
      <c r="A105" s="1" t="s">
        <v>5</v>
      </c>
      <c r="B105" s="1" t="s">
        <v>335</v>
      </c>
      <c r="C105" s="1" t="s">
        <v>336</v>
      </c>
      <c r="D105" s="2" t="str">
        <f>"01.11"</f>
        <v>01.11</v>
      </c>
      <c r="E105" s="1" t="s">
        <v>77</v>
      </c>
    </row>
    <row r="106">
      <c r="A106" s="1" t="s">
        <v>5</v>
      </c>
      <c r="B106" s="1" t="s">
        <v>335</v>
      </c>
      <c r="C106" s="1" t="s">
        <v>336</v>
      </c>
      <c r="D106" s="2" t="str">
        <f>"01.12"</f>
        <v>01.12</v>
      </c>
      <c r="E106" s="1" t="s">
        <v>341</v>
      </c>
    </row>
    <row r="107">
      <c r="A107" s="1" t="s">
        <v>5</v>
      </c>
      <c r="B107" s="1" t="s">
        <v>335</v>
      </c>
      <c r="C107" s="1" t="s">
        <v>336</v>
      </c>
      <c r="D107" s="2" t="str">
        <f>"01.14"</f>
        <v>01.14</v>
      </c>
      <c r="E107" s="1" t="s">
        <v>343</v>
      </c>
    </row>
    <row r="108">
      <c r="A108" s="1" t="s">
        <v>5</v>
      </c>
      <c r="B108" s="1" t="s">
        <v>335</v>
      </c>
      <c r="C108" s="1" t="s">
        <v>336</v>
      </c>
      <c r="D108" s="2" t="str">
        <f>"01.15"</f>
        <v>01.15</v>
      </c>
      <c r="E108" s="1" t="s">
        <v>345</v>
      </c>
    </row>
    <row r="109">
      <c r="A109" s="1" t="s">
        <v>5</v>
      </c>
      <c r="B109" s="1" t="s">
        <v>335</v>
      </c>
      <c r="C109" s="1" t="s">
        <v>336</v>
      </c>
      <c r="D109" s="2" t="str">
        <f>"01.16"</f>
        <v>01.16</v>
      </c>
      <c r="E109" s="1" t="s">
        <v>347</v>
      </c>
    </row>
    <row r="110">
      <c r="A110" s="1" t="s">
        <v>5</v>
      </c>
      <c r="B110" s="1" t="s">
        <v>335</v>
      </c>
      <c r="C110" s="1" t="s">
        <v>336</v>
      </c>
      <c r="D110" s="2" t="str">
        <f>"01.18"</f>
        <v>01.18</v>
      </c>
      <c r="E110" s="1" t="s">
        <v>119</v>
      </c>
    </row>
    <row r="111">
      <c r="A111" s="1" t="s">
        <v>5</v>
      </c>
      <c r="B111" s="1" t="s">
        <v>335</v>
      </c>
      <c r="C111" s="1" t="s">
        <v>336</v>
      </c>
      <c r="D111" s="2" t="str">
        <f>"01.19"</f>
        <v>01.19</v>
      </c>
      <c r="E111" s="1" t="s">
        <v>349</v>
      </c>
    </row>
    <row r="112">
      <c r="A112" s="1" t="s">
        <v>5</v>
      </c>
      <c r="B112" s="1" t="s">
        <v>335</v>
      </c>
      <c r="C112" s="1" t="s">
        <v>336</v>
      </c>
      <c r="D112" s="2" t="str">
        <f>"01.21"</f>
        <v>01.21</v>
      </c>
      <c r="E112" s="1" t="s">
        <v>354</v>
      </c>
    </row>
    <row r="113">
      <c r="A113" s="1" t="s">
        <v>5</v>
      </c>
      <c r="B113" s="1" t="s">
        <v>335</v>
      </c>
      <c r="C113" s="1" t="s">
        <v>336</v>
      </c>
      <c r="D113" s="2" t="str">
        <f>"01.22"</f>
        <v>01.22</v>
      </c>
      <c r="E113" s="1" t="s">
        <v>358</v>
      </c>
    </row>
    <row r="114">
      <c r="A114" s="1" t="s">
        <v>5</v>
      </c>
      <c r="B114" s="1" t="s">
        <v>335</v>
      </c>
      <c r="C114" s="1" t="s">
        <v>336</v>
      </c>
      <c r="D114" s="2" t="str">
        <f>"01.24"</f>
        <v>01.24</v>
      </c>
      <c r="E114" s="1" t="s">
        <v>362</v>
      </c>
    </row>
    <row r="115">
      <c r="A115" s="1" t="s">
        <v>5</v>
      </c>
      <c r="B115" s="1" t="s">
        <v>335</v>
      </c>
      <c r="C115" s="1" t="s">
        <v>336</v>
      </c>
      <c r="D115" s="2" t="str">
        <f>"01.25"</f>
        <v>01.25</v>
      </c>
      <c r="E115" s="1" t="s">
        <v>368</v>
      </c>
    </row>
    <row r="116">
      <c r="A116" s="1" t="s">
        <v>5</v>
      </c>
      <c r="B116" s="1" t="s">
        <v>335</v>
      </c>
      <c r="C116" s="1" t="s">
        <v>336</v>
      </c>
      <c r="D116" s="2" t="str">
        <f>"01.26"</f>
        <v>01.26</v>
      </c>
      <c r="E116" s="1" t="s">
        <v>371</v>
      </c>
    </row>
    <row r="117">
      <c r="A117" s="1" t="s">
        <v>5</v>
      </c>
      <c r="B117" s="1" t="s">
        <v>335</v>
      </c>
      <c r="C117" s="1" t="s">
        <v>336</v>
      </c>
      <c r="D117" s="2" t="str">
        <f>"01.27"</f>
        <v>01.27</v>
      </c>
      <c r="E117" s="1" t="s">
        <v>375</v>
      </c>
    </row>
    <row r="118">
      <c r="A118" s="1" t="s">
        <v>5</v>
      </c>
      <c r="B118" s="1" t="s">
        <v>335</v>
      </c>
      <c r="C118" s="1" t="s">
        <v>336</v>
      </c>
      <c r="D118" s="2" t="str">
        <f>"01.28"</f>
        <v>01.28</v>
      </c>
      <c r="E118" s="1" t="s">
        <v>377</v>
      </c>
    </row>
    <row r="119">
      <c r="A119" s="1" t="s">
        <v>5</v>
      </c>
      <c r="B119" s="1" t="s">
        <v>335</v>
      </c>
      <c r="C119" s="1" t="s">
        <v>336</v>
      </c>
      <c r="D119" s="2" t="str">
        <f>"01.31"</f>
        <v>01.31</v>
      </c>
      <c r="E119" s="1" t="s">
        <v>379</v>
      </c>
    </row>
    <row r="120">
      <c r="A120" s="1" t="s">
        <v>5</v>
      </c>
      <c r="B120" s="1" t="s">
        <v>335</v>
      </c>
      <c r="C120" s="1" t="s">
        <v>336</v>
      </c>
      <c r="D120" s="2" t="str">
        <f>"01.32"</f>
        <v>01.32</v>
      </c>
      <c r="E120" s="1" t="s">
        <v>381</v>
      </c>
    </row>
    <row r="121">
      <c r="A121" s="1" t="s">
        <v>5</v>
      </c>
      <c r="B121" s="1" t="s">
        <v>335</v>
      </c>
      <c r="C121" s="1" t="s">
        <v>336</v>
      </c>
      <c r="D121" s="2" t="str">
        <f>"01.6"</f>
        <v>01.6</v>
      </c>
      <c r="E121" s="1" t="s">
        <v>23</v>
      </c>
    </row>
    <row r="122">
      <c r="A122" s="1" t="s">
        <v>5</v>
      </c>
      <c r="B122" s="1" t="s">
        <v>335</v>
      </c>
      <c r="C122" s="1" t="s">
        <v>336</v>
      </c>
      <c r="D122" s="2" t="str">
        <f>"02.02"</f>
        <v>02.02</v>
      </c>
      <c r="E122" s="1" t="s">
        <v>25</v>
      </c>
    </row>
    <row r="123">
      <c r="A123" s="1" t="s">
        <v>5</v>
      </c>
      <c r="B123" s="1" t="s">
        <v>335</v>
      </c>
      <c r="C123" s="1" t="s">
        <v>336</v>
      </c>
      <c r="D123" s="2" t="str">
        <f>"02.03"</f>
        <v>02.03</v>
      </c>
      <c r="E123" s="1" t="s">
        <v>386</v>
      </c>
    </row>
    <row r="124">
      <c r="A124" s="1" t="s">
        <v>5</v>
      </c>
      <c r="B124" s="1" t="s">
        <v>335</v>
      </c>
      <c r="C124" s="1" t="s">
        <v>336</v>
      </c>
      <c r="D124" s="2" t="str">
        <f>"02.04"</f>
        <v>02.04</v>
      </c>
      <c r="E124" s="1" t="s">
        <v>387</v>
      </c>
    </row>
    <row r="125">
      <c r="A125" s="1" t="s">
        <v>5</v>
      </c>
      <c r="B125" s="1" t="s">
        <v>335</v>
      </c>
      <c r="C125" s="1" t="s">
        <v>336</v>
      </c>
      <c r="D125" s="2" t="str">
        <f>"02.05"</f>
        <v>02.05</v>
      </c>
      <c r="E125" s="1" t="s">
        <v>389</v>
      </c>
    </row>
    <row r="126">
      <c r="A126" s="1" t="s">
        <v>5</v>
      </c>
      <c r="B126" s="1" t="s">
        <v>335</v>
      </c>
      <c r="C126" s="1" t="s">
        <v>336</v>
      </c>
      <c r="D126" s="2" t="str">
        <f>"02.06"</f>
        <v>02.06</v>
      </c>
      <c r="E126" s="1" t="s">
        <v>391</v>
      </c>
    </row>
    <row r="127">
      <c r="A127" s="1" t="s">
        <v>5</v>
      </c>
      <c r="B127" s="1" t="s">
        <v>335</v>
      </c>
      <c r="C127" s="1" t="s">
        <v>336</v>
      </c>
      <c r="D127" s="2" t="str">
        <f>"02.07"</f>
        <v>02.07</v>
      </c>
      <c r="E127" s="1" t="s">
        <v>392</v>
      </c>
    </row>
    <row r="128">
      <c r="A128" s="1" t="s">
        <v>5</v>
      </c>
      <c r="B128" s="1" t="s">
        <v>335</v>
      </c>
      <c r="C128" s="1" t="s">
        <v>336</v>
      </c>
      <c r="D128" s="2" t="str">
        <f>"02.11"</f>
        <v>02.11</v>
      </c>
      <c r="E128" s="1" t="s">
        <v>394</v>
      </c>
    </row>
    <row r="129">
      <c r="A129" s="1" t="s">
        <v>5</v>
      </c>
      <c r="B129" s="1" t="s">
        <v>335</v>
      </c>
      <c r="C129" s="1" t="s">
        <v>336</v>
      </c>
      <c r="D129" s="2" t="str">
        <f>"02.12"</f>
        <v>02.12</v>
      </c>
      <c r="E129" s="1" t="s">
        <v>396</v>
      </c>
    </row>
    <row r="130">
      <c r="A130" s="1" t="s">
        <v>5</v>
      </c>
      <c r="B130" s="1" t="s">
        <v>335</v>
      </c>
      <c r="C130" s="1" t="s">
        <v>336</v>
      </c>
      <c r="D130" s="2" t="str">
        <f>"02.91"</f>
        <v>02.91</v>
      </c>
      <c r="E130" s="1" t="s">
        <v>399</v>
      </c>
    </row>
    <row r="131">
      <c r="A131" s="1" t="s">
        <v>5</v>
      </c>
      <c r="B131" s="1" t="s">
        <v>335</v>
      </c>
      <c r="C131" s="1" t="s">
        <v>336</v>
      </c>
      <c r="D131" s="2" t="str">
        <f>"02.94"</f>
        <v>02.94</v>
      </c>
      <c r="E131" s="1" t="s">
        <v>401</v>
      </c>
    </row>
    <row r="132">
      <c r="A132" s="1" t="s">
        <v>5</v>
      </c>
      <c r="B132" s="1" t="s">
        <v>335</v>
      </c>
      <c r="C132" s="1" t="s">
        <v>336</v>
      </c>
      <c r="D132" s="2" t="str">
        <f>"02.95"</f>
        <v>02.95</v>
      </c>
      <c r="E132" s="1" t="s">
        <v>402</v>
      </c>
    </row>
    <row r="133">
      <c r="A133" s="1" t="s">
        <v>5</v>
      </c>
      <c r="B133" s="1" t="s">
        <v>335</v>
      </c>
      <c r="C133" s="1" t="s">
        <v>336</v>
      </c>
      <c r="D133" s="2" t="str">
        <f>"29.92"</f>
        <v>29.92</v>
      </c>
      <c r="E133" s="1" t="s">
        <v>404</v>
      </c>
    </row>
    <row r="134">
      <c r="A134" s="1" t="s">
        <v>5</v>
      </c>
      <c r="B134" s="1" t="s">
        <v>406</v>
      </c>
      <c r="C134" s="1" t="s">
        <v>407</v>
      </c>
      <c r="D134" s="2" t="str">
        <f>"38.31"</f>
        <v>38.31</v>
      </c>
      <c r="E134" s="1" t="s">
        <v>409</v>
      </c>
    </row>
    <row r="135">
      <c r="A135" s="1" t="s">
        <v>5</v>
      </c>
      <c r="B135" s="1" t="s">
        <v>406</v>
      </c>
      <c r="C135" s="1" t="s">
        <v>407</v>
      </c>
      <c r="D135" s="2" t="str">
        <f>"38.310"</f>
        <v>38.310</v>
      </c>
      <c r="E135" s="1" t="s">
        <v>412</v>
      </c>
    </row>
    <row r="136">
      <c r="A136" s="1" t="s">
        <v>5</v>
      </c>
      <c r="B136" s="1" t="s">
        <v>406</v>
      </c>
      <c r="C136" s="1" t="s">
        <v>407</v>
      </c>
      <c r="D136" s="2" t="str">
        <f>"38.41"</f>
        <v>38.41</v>
      </c>
      <c r="E136" s="1" t="s">
        <v>414</v>
      </c>
    </row>
    <row r="137">
      <c r="A137" s="1" t="s">
        <v>5</v>
      </c>
      <c r="B137" s="1" t="s">
        <v>406</v>
      </c>
      <c r="C137" s="1" t="s">
        <v>407</v>
      </c>
      <c r="D137" s="2" t="str">
        <f>"38.61"</f>
        <v>38.61</v>
      </c>
      <c r="E137" s="1" t="s">
        <v>417</v>
      </c>
    </row>
    <row r="138">
      <c r="A138" s="1" t="s">
        <v>5</v>
      </c>
      <c r="B138" s="1" t="s">
        <v>406</v>
      </c>
      <c r="C138" s="1" t="s">
        <v>407</v>
      </c>
      <c r="D138" s="2" t="str">
        <f>"39.28"</f>
        <v>39.28</v>
      </c>
      <c r="E138" s="1" t="s">
        <v>418</v>
      </c>
    </row>
    <row r="139">
      <c r="A139" s="1" t="s">
        <v>5</v>
      </c>
      <c r="B139" s="1" t="s">
        <v>420</v>
      </c>
      <c r="C139" s="1" t="s">
        <v>421</v>
      </c>
      <c r="D139" s="2" t="str">
        <f>"02.13"</f>
        <v>02.13</v>
      </c>
      <c r="E139" s="1" t="s">
        <v>423</v>
      </c>
    </row>
    <row r="140">
      <c r="A140" s="1" t="s">
        <v>5</v>
      </c>
      <c r="B140" s="1" t="s">
        <v>420</v>
      </c>
      <c r="C140" s="1" t="s">
        <v>421</v>
      </c>
      <c r="D140" s="2" t="str">
        <f>"38.01"</f>
        <v>38.01</v>
      </c>
      <c r="E140" s="1" t="s">
        <v>424</v>
      </c>
    </row>
    <row r="141">
      <c r="A141" s="1" t="s">
        <v>5</v>
      </c>
      <c r="B141" s="1" t="s">
        <v>420</v>
      </c>
      <c r="C141" s="1" t="s">
        <v>421</v>
      </c>
      <c r="D141" s="2" t="str">
        <f>"38.11"</f>
        <v>38.11</v>
      </c>
      <c r="E141" s="1" t="s">
        <v>426</v>
      </c>
    </row>
    <row r="142">
      <c r="A142" s="1" t="s">
        <v>5</v>
      </c>
      <c r="B142" s="1" t="s">
        <v>420</v>
      </c>
      <c r="C142" s="1" t="s">
        <v>421</v>
      </c>
      <c r="D142" s="2" t="str">
        <f>"38.51"</f>
        <v>38.51</v>
      </c>
      <c r="E142" s="1" t="s">
        <v>428</v>
      </c>
    </row>
    <row r="143">
      <c r="A143" s="1" t="s">
        <v>5</v>
      </c>
      <c r="B143" s="1" t="s">
        <v>420</v>
      </c>
      <c r="C143" s="1" t="s">
        <v>421</v>
      </c>
      <c r="D143" s="2" t="str">
        <f>"38.81"</f>
        <v>38.81</v>
      </c>
      <c r="E143" s="1" t="s">
        <v>431</v>
      </c>
    </row>
    <row r="144">
      <c r="A144" s="1" t="s">
        <v>5</v>
      </c>
      <c r="B144" s="1" t="s">
        <v>420</v>
      </c>
      <c r="C144" s="1" t="s">
        <v>421</v>
      </c>
      <c r="D144" s="2" t="str">
        <f>"39.51"</f>
        <v>39.51</v>
      </c>
      <c r="E144" s="1" t="s">
        <v>432</v>
      </c>
    </row>
    <row r="145">
      <c r="A145" s="1" t="s">
        <v>5</v>
      </c>
      <c r="B145" s="1" t="s">
        <v>420</v>
      </c>
      <c r="C145" s="1" t="s">
        <v>421</v>
      </c>
      <c r="D145" s="2" t="str">
        <f>"39.52"</f>
        <v>39.52</v>
      </c>
      <c r="E145" s="1" t="s">
        <v>434</v>
      </c>
    </row>
    <row r="146">
      <c r="A146" s="1" t="s">
        <v>5</v>
      </c>
      <c r="B146" s="1" t="s">
        <v>420</v>
      </c>
      <c r="C146" s="1" t="s">
        <v>421</v>
      </c>
      <c r="D146" s="2" t="str">
        <f>"39.53"</f>
        <v>39.53</v>
      </c>
      <c r="E146" s="1" t="s">
        <v>436</v>
      </c>
    </row>
    <row r="147">
      <c r="A147" s="1" t="s">
        <v>5</v>
      </c>
      <c r="B147" s="1" t="s">
        <v>437</v>
      </c>
      <c r="C147" s="1" t="s">
        <v>438</v>
      </c>
      <c r="D147" s="2" t="str">
        <f>"03.01"</f>
        <v>03.01</v>
      </c>
      <c r="E147" s="1" t="s">
        <v>440</v>
      </c>
    </row>
    <row r="148">
      <c r="A148" s="1" t="s">
        <v>5</v>
      </c>
      <c r="B148" s="1" t="s">
        <v>437</v>
      </c>
      <c r="C148" s="1" t="s">
        <v>438</v>
      </c>
      <c r="D148" s="2" t="str">
        <f>"03.02"</f>
        <v>03.02</v>
      </c>
      <c r="E148" s="1" t="s">
        <v>444</v>
      </c>
    </row>
    <row r="149">
      <c r="A149" s="1" t="s">
        <v>5</v>
      </c>
      <c r="B149" s="1" t="s">
        <v>437</v>
      </c>
      <c r="C149" s="1" t="s">
        <v>438</v>
      </c>
      <c r="D149" s="2" t="str">
        <f>"03.09"</f>
        <v>03.09</v>
      </c>
      <c r="E149" s="1" t="s">
        <v>448</v>
      </c>
    </row>
    <row r="150">
      <c r="A150" s="1" t="s">
        <v>5</v>
      </c>
      <c r="B150" s="1" t="s">
        <v>437</v>
      </c>
      <c r="C150" s="1" t="s">
        <v>438</v>
      </c>
      <c r="D150" s="2" t="str">
        <f>"03.21"</f>
        <v>03.21</v>
      </c>
      <c r="E150" s="1" t="s">
        <v>35</v>
      </c>
    </row>
    <row r="151">
      <c r="A151" s="1" t="s">
        <v>5</v>
      </c>
      <c r="B151" s="1" t="s">
        <v>437</v>
      </c>
      <c r="C151" s="1" t="s">
        <v>438</v>
      </c>
      <c r="D151" s="2" t="str">
        <f>"03.29"</f>
        <v>03.29</v>
      </c>
      <c r="E151" s="1" t="s">
        <v>452</v>
      </c>
    </row>
    <row r="152">
      <c r="A152" s="1" t="s">
        <v>5</v>
      </c>
      <c r="B152" s="1" t="s">
        <v>437</v>
      </c>
      <c r="C152" s="1" t="s">
        <v>438</v>
      </c>
      <c r="D152" s="2" t="str">
        <f>"03.51"</f>
        <v>03.51</v>
      </c>
      <c r="E152" s="1" t="s">
        <v>454</v>
      </c>
    </row>
    <row r="153">
      <c r="A153" s="1" t="s">
        <v>5</v>
      </c>
      <c r="B153" s="1" t="s">
        <v>437</v>
      </c>
      <c r="C153" s="1" t="s">
        <v>438</v>
      </c>
      <c r="D153" s="2" t="str">
        <f>"03.53"</f>
        <v>03.53</v>
      </c>
      <c r="E153" s="1" t="s">
        <v>456</v>
      </c>
    </row>
    <row r="154">
      <c r="A154" s="1" t="s">
        <v>5</v>
      </c>
      <c r="B154" s="1" t="s">
        <v>437</v>
      </c>
      <c r="C154" s="1" t="s">
        <v>438</v>
      </c>
      <c r="D154" s="2" t="str">
        <f>"03.59"</f>
        <v>03.59</v>
      </c>
      <c r="E154" s="1" t="s">
        <v>458</v>
      </c>
    </row>
    <row r="155">
      <c r="A155" s="1" t="s">
        <v>5</v>
      </c>
      <c r="B155" s="1" t="s">
        <v>437</v>
      </c>
      <c r="C155" s="1" t="s">
        <v>438</v>
      </c>
      <c r="D155" s="2" t="str">
        <f>"03.6"</f>
        <v>03.6</v>
      </c>
      <c r="E155" s="1" t="s">
        <v>460</v>
      </c>
    </row>
    <row r="156">
      <c r="A156" s="1" t="s">
        <v>5</v>
      </c>
      <c r="B156" s="1" t="s">
        <v>437</v>
      </c>
      <c r="C156" s="1" t="s">
        <v>438</v>
      </c>
      <c r="D156" s="2" t="str">
        <f>"03.71"</f>
        <v>03.71</v>
      </c>
      <c r="E156" s="1" t="s">
        <v>462</v>
      </c>
    </row>
    <row r="157">
      <c r="A157" s="1" t="s">
        <v>5</v>
      </c>
      <c r="B157" s="1" t="s">
        <v>437</v>
      </c>
      <c r="C157" s="1" t="s">
        <v>438</v>
      </c>
      <c r="D157" s="2" t="str">
        <f>"03.72"</f>
        <v>03.72</v>
      </c>
      <c r="E157" s="1" t="s">
        <v>464</v>
      </c>
    </row>
    <row r="158">
      <c r="A158" s="1" t="s">
        <v>5</v>
      </c>
      <c r="B158" s="1" t="s">
        <v>437</v>
      </c>
      <c r="C158" s="1" t="s">
        <v>438</v>
      </c>
      <c r="D158" s="2" t="str">
        <f>"03.79"</f>
        <v>03.79</v>
      </c>
      <c r="E158" s="1" t="s">
        <v>466</v>
      </c>
    </row>
    <row r="159">
      <c r="A159" s="1" t="s">
        <v>5</v>
      </c>
      <c r="B159" s="1" t="s">
        <v>437</v>
      </c>
      <c r="C159" s="1" t="s">
        <v>438</v>
      </c>
      <c r="D159" s="2" t="str">
        <f>"03.97"</f>
        <v>03.97</v>
      </c>
      <c r="E159" s="1" t="s">
        <v>469</v>
      </c>
    </row>
    <row r="160">
      <c r="A160" s="1" t="s">
        <v>5</v>
      </c>
      <c r="B160" s="1" t="s">
        <v>437</v>
      </c>
      <c r="C160" s="1" t="s">
        <v>438</v>
      </c>
      <c r="D160" s="2" t="str">
        <f>"77.81"</f>
        <v>77.81</v>
      </c>
      <c r="E160" s="1" t="s">
        <v>471</v>
      </c>
    </row>
    <row r="161">
      <c r="A161" s="1" t="s">
        <v>5</v>
      </c>
      <c r="B161" s="1" t="s">
        <v>437</v>
      </c>
      <c r="C161" s="1" t="s">
        <v>438</v>
      </c>
      <c r="D161" s="2" t="str">
        <f>"77.91"</f>
        <v>77.91</v>
      </c>
      <c r="E161" s="1" t="s">
        <v>473</v>
      </c>
    </row>
    <row r="162">
      <c r="A162" s="1" t="s">
        <v>5</v>
      </c>
      <c r="B162" s="1" t="s">
        <v>437</v>
      </c>
      <c r="C162" s="1" t="s">
        <v>438</v>
      </c>
      <c r="D162" s="2" t="str">
        <f>"80.53"</f>
        <v>80.53</v>
      </c>
      <c r="E162" s="1" t="s">
        <v>474</v>
      </c>
    </row>
    <row r="163">
      <c r="A163" s="1" t="s">
        <v>5</v>
      </c>
      <c r="B163" s="1" t="s">
        <v>437</v>
      </c>
      <c r="C163" s="1" t="s">
        <v>438</v>
      </c>
      <c r="D163" s="2" t="str">
        <f>"80.54"</f>
        <v>80.54</v>
      </c>
      <c r="E163" s="1" t="s">
        <v>477</v>
      </c>
    </row>
    <row r="164">
      <c r="A164" s="1" t="s">
        <v>5</v>
      </c>
      <c r="B164" s="1" t="s">
        <v>437</v>
      </c>
      <c r="C164" s="1" t="s">
        <v>438</v>
      </c>
      <c r="D164" s="2" t="str">
        <f>"80.55"</f>
        <v>80.55</v>
      </c>
      <c r="E164" s="1" t="s">
        <v>480</v>
      </c>
    </row>
    <row r="165">
      <c r="A165" s="1" t="s">
        <v>5</v>
      </c>
      <c r="B165" s="1" t="s">
        <v>437</v>
      </c>
      <c r="C165" s="1" t="s">
        <v>438</v>
      </c>
      <c r="D165" s="2" t="str">
        <f>"81.66"</f>
        <v>81.66</v>
      </c>
      <c r="E165" s="1" t="s">
        <v>484</v>
      </c>
    </row>
    <row r="166">
      <c r="A166" s="1" t="s">
        <v>5</v>
      </c>
      <c r="B166" s="1" t="s">
        <v>437</v>
      </c>
      <c r="C166" s="1" t="s">
        <v>438</v>
      </c>
      <c r="D166" s="2" t="str">
        <f>"84.59"</f>
        <v>84.59</v>
      </c>
      <c r="E166" s="1" t="s">
        <v>486</v>
      </c>
    </row>
    <row r="167">
      <c r="A167" s="1" t="s">
        <v>5</v>
      </c>
      <c r="B167" s="1" t="s">
        <v>437</v>
      </c>
      <c r="C167" s="1" t="s">
        <v>438</v>
      </c>
      <c r="D167" s="2" t="str">
        <f>"84.80"</f>
        <v>84.80</v>
      </c>
      <c r="E167" s="1" t="s">
        <v>488</v>
      </c>
    </row>
    <row r="168">
      <c r="A168" s="1" t="s">
        <v>5</v>
      </c>
      <c r="B168" s="1" t="s">
        <v>437</v>
      </c>
      <c r="C168" s="1" t="s">
        <v>438</v>
      </c>
      <c r="D168" s="2" t="str">
        <f>"84.82"</f>
        <v>84.82</v>
      </c>
      <c r="E168" s="1" t="s">
        <v>490</v>
      </c>
    </row>
    <row r="169">
      <c r="A169" s="1" t="s">
        <v>5</v>
      </c>
      <c r="B169" s="1" t="s">
        <v>437</v>
      </c>
      <c r="C169" s="1" t="s">
        <v>438</v>
      </c>
      <c r="D169" s="2" t="str">
        <f>"84.84"</f>
        <v>84.84</v>
      </c>
      <c r="E169" s="1" t="s">
        <v>493</v>
      </c>
    </row>
    <row r="170">
      <c r="A170" s="1" t="s">
        <v>5</v>
      </c>
      <c r="B170" s="1" t="s">
        <v>494</v>
      </c>
      <c r="C170" s="1" t="s">
        <v>495</v>
      </c>
      <c r="D170" s="2" t="str">
        <f>"03.32"</f>
        <v>03.32</v>
      </c>
      <c r="E170" s="1" t="s">
        <v>37</v>
      </c>
    </row>
    <row r="171">
      <c r="A171" s="1" t="s">
        <v>5</v>
      </c>
      <c r="B171" s="1" t="s">
        <v>494</v>
      </c>
      <c r="C171" s="1" t="s">
        <v>495</v>
      </c>
      <c r="D171" s="2" t="str">
        <f>"03.39"</f>
        <v>03.39</v>
      </c>
      <c r="E171" s="1" t="s">
        <v>124</v>
      </c>
    </row>
    <row r="172">
      <c r="A172" s="1" t="s">
        <v>5</v>
      </c>
      <c r="B172" s="1" t="s">
        <v>494</v>
      </c>
      <c r="C172" s="1" t="s">
        <v>495</v>
      </c>
      <c r="D172" s="2" t="str">
        <f>"03.90"</f>
        <v>03.90</v>
      </c>
      <c r="E172" s="1" t="s">
        <v>85</v>
      </c>
    </row>
    <row r="173">
      <c r="A173" s="1" t="s">
        <v>5</v>
      </c>
      <c r="B173" s="1" t="s">
        <v>494</v>
      </c>
      <c r="C173" s="1" t="s">
        <v>495</v>
      </c>
      <c r="D173" s="2" t="str">
        <f>"03.94"</f>
        <v>03.94</v>
      </c>
      <c r="E173" s="1" t="s">
        <v>39</v>
      </c>
    </row>
    <row r="174">
      <c r="A174" s="1" t="s">
        <v>5</v>
      </c>
      <c r="B174" s="1" t="s">
        <v>494</v>
      </c>
      <c r="C174" s="1" t="s">
        <v>495</v>
      </c>
      <c r="D174" s="2" t="str">
        <f>"03.96"</f>
        <v>03.96</v>
      </c>
      <c r="E174" s="1" t="s">
        <v>503</v>
      </c>
    </row>
    <row r="175">
      <c r="A175" s="1" t="s">
        <v>5</v>
      </c>
      <c r="B175" s="1" t="s">
        <v>494</v>
      </c>
      <c r="C175" s="1" t="s">
        <v>495</v>
      </c>
      <c r="D175" s="2" t="str">
        <f>"03.98"</f>
        <v>03.98</v>
      </c>
      <c r="E175" s="1" t="s">
        <v>505</v>
      </c>
    </row>
    <row r="176">
      <c r="A176" s="1" t="s">
        <v>5</v>
      </c>
      <c r="B176" s="1" t="s">
        <v>494</v>
      </c>
      <c r="C176" s="1" t="s">
        <v>495</v>
      </c>
      <c r="D176" s="2" t="str">
        <f>"05.22"</f>
        <v>05.22</v>
      </c>
      <c r="E176" s="1" t="s">
        <v>508</v>
      </c>
    </row>
    <row r="177">
      <c r="A177" s="1" t="s">
        <v>5</v>
      </c>
      <c r="B177" s="1" t="s">
        <v>494</v>
      </c>
      <c r="C177" s="1" t="s">
        <v>495</v>
      </c>
      <c r="D177" s="2" t="str">
        <f>"05.23"</f>
        <v>05.23</v>
      </c>
      <c r="E177" s="1" t="s">
        <v>510</v>
      </c>
    </row>
    <row r="178">
      <c r="A178" s="1" t="s">
        <v>5</v>
      </c>
      <c r="B178" s="1" t="s">
        <v>494</v>
      </c>
      <c r="C178" s="1" t="s">
        <v>495</v>
      </c>
      <c r="D178" s="2" t="str">
        <f>"05.24"</f>
        <v>05.24</v>
      </c>
      <c r="E178" s="1" t="s">
        <v>513</v>
      </c>
    </row>
    <row r="179">
      <c r="A179" s="1" t="s">
        <v>5</v>
      </c>
      <c r="B179" s="1" t="s">
        <v>494</v>
      </c>
      <c r="C179" s="1" t="s">
        <v>495</v>
      </c>
      <c r="D179" s="2" t="str">
        <f>"05.25"</f>
        <v>05.25</v>
      </c>
      <c r="E179" s="1" t="s">
        <v>515</v>
      </c>
    </row>
    <row r="180">
      <c r="A180" s="1" t="s">
        <v>5</v>
      </c>
      <c r="B180" s="1" t="s">
        <v>494</v>
      </c>
      <c r="C180" s="1" t="s">
        <v>495</v>
      </c>
      <c r="D180" s="2" t="str">
        <f>"80.50"</f>
        <v>80.50</v>
      </c>
      <c r="E180" s="1" t="s">
        <v>516</v>
      </c>
    </row>
    <row r="181">
      <c r="A181" s="1" t="s">
        <v>5</v>
      </c>
      <c r="B181" s="1" t="s">
        <v>494</v>
      </c>
      <c r="C181" s="1" t="s">
        <v>495</v>
      </c>
      <c r="D181" s="2" t="str">
        <f>"80.51"</f>
        <v>80.51</v>
      </c>
      <c r="E181" s="1" t="s">
        <v>518</v>
      </c>
    </row>
    <row r="182">
      <c r="A182" s="1" t="s">
        <v>5</v>
      </c>
      <c r="B182" s="1" t="s">
        <v>494</v>
      </c>
      <c r="C182" s="1" t="s">
        <v>495</v>
      </c>
      <c r="D182" s="2" t="str">
        <f>"80.59"</f>
        <v>80.59</v>
      </c>
      <c r="E182" s="1" t="s">
        <v>524</v>
      </c>
    </row>
    <row r="183">
      <c r="A183" s="1" t="s">
        <v>5</v>
      </c>
      <c r="B183" s="1" t="s">
        <v>525</v>
      </c>
      <c r="C183" s="1" t="s">
        <v>528</v>
      </c>
      <c r="D183" s="2" t="str">
        <f>"04.02"</f>
        <v>04.02</v>
      </c>
      <c r="E183" s="1" t="s">
        <v>529</v>
      </c>
    </row>
    <row r="184">
      <c r="A184" s="1" t="s">
        <v>5</v>
      </c>
      <c r="B184" s="1" t="s">
        <v>525</v>
      </c>
      <c r="C184" s="1" t="s">
        <v>528</v>
      </c>
      <c r="D184" s="2" t="str">
        <f>"04.03"</f>
        <v>04.03</v>
      </c>
      <c r="E184" s="1" t="s">
        <v>531</v>
      </c>
    </row>
    <row r="185">
      <c r="A185" s="1" t="s">
        <v>5</v>
      </c>
      <c r="B185" s="1" t="s">
        <v>525</v>
      </c>
      <c r="C185" s="1" t="s">
        <v>528</v>
      </c>
      <c r="D185" s="2" t="str">
        <f>"04.04"</f>
        <v>04.04</v>
      </c>
      <c r="E185" s="1" t="s">
        <v>534</v>
      </c>
    </row>
    <row r="186">
      <c r="A186" s="1" t="s">
        <v>5</v>
      </c>
      <c r="B186" s="1" t="s">
        <v>525</v>
      </c>
      <c r="C186" s="1" t="s">
        <v>528</v>
      </c>
      <c r="D186" s="2" t="str">
        <f>"04.5"</f>
        <v>04.5</v>
      </c>
      <c r="E186" s="1" t="s">
        <v>536</v>
      </c>
    </row>
    <row r="187">
      <c r="A187" s="1" t="s">
        <v>5</v>
      </c>
      <c r="B187" s="1" t="s">
        <v>525</v>
      </c>
      <c r="C187" s="1" t="s">
        <v>528</v>
      </c>
      <c r="D187" s="2" t="str">
        <f>"04.74"</f>
        <v>04.74</v>
      </c>
      <c r="E187" s="1" t="s">
        <v>538</v>
      </c>
    </row>
    <row r="188">
      <c r="A188" s="1" t="s">
        <v>5</v>
      </c>
      <c r="B188" s="1" t="s">
        <v>525</v>
      </c>
      <c r="C188" s="1" t="s">
        <v>528</v>
      </c>
      <c r="D188" s="2" t="str">
        <f>"04.75"</f>
        <v>04.75</v>
      </c>
      <c r="E188" s="1" t="s">
        <v>540</v>
      </c>
    </row>
    <row r="189">
      <c r="A189" s="1" t="s">
        <v>5</v>
      </c>
      <c r="B189" s="1" t="s">
        <v>525</v>
      </c>
      <c r="C189" s="1" t="s">
        <v>528</v>
      </c>
      <c r="D189" s="2" t="str">
        <f>"04.79"</f>
        <v>04.79</v>
      </c>
      <c r="E189" s="1" t="s">
        <v>542</v>
      </c>
    </row>
    <row r="190">
      <c r="A190" s="1" t="s">
        <v>5</v>
      </c>
      <c r="B190" s="1" t="s">
        <v>525</v>
      </c>
      <c r="C190" s="1" t="s">
        <v>528</v>
      </c>
      <c r="D190" s="2" t="str">
        <f>"04.91"</f>
        <v>04.91</v>
      </c>
      <c r="E190" s="1" t="s">
        <v>98</v>
      </c>
    </row>
    <row r="191">
      <c r="A191" s="1" t="s">
        <v>5</v>
      </c>
      <c r="B191" s="1" t="s">
        <v>525</v>
      </c>
      <c r="C191" s="1" t="s">
        <v>528</v>
      </c>
      <c r="D191" s="2" t="str">
        <f>"05.0"</f>
        <v>05.0</v>
      </c>
      <c r="E191" s="1" t="s">
        <v>103</v>
      </c>
    </row>
    <row r="192">
      <c r="A192" s="1" t="s">
        <v>5</v>
      </c>
      <c r="B192" s="1" t="s">
        <v>525</v>
      </c>
      <c r="C192" s="1" t="s">
        <v>528</v>
      </c>
      <c r="D192" s="2" t="str">
        <f>"05.11"</f>
        <v>05.11</v>
      </c>
      <c r="E192" s="1" t="s">
        <v>105</v>
      </c>
    </row>
    <row r="193">
      <c r="A193" s="1" t="s">
        <v>5</v>
      </c>
      <c r="B193" s="1" t="s">
        <v>525</v>
      </c>
      <c r="C193" s="1" t="s">
        <v>528</v>
      </c>
      <c r="D193" s="2" t="str">
        <f>"05.21"</f>
        <v>05.21</v>
      </c>
      <c r="E193" s="1" t="s">
        <v>547</v>
      </c>
    </row>
    <row r="194">
      <c r="A194" s="1" t="s">
        <v>5</v>
      </c>
      <c r="B194" s="1" t="s">
        <v>525</v>
      </c>
      <c r="C194" s="1" t="s">
        <v>528</v>
      </c>
      <c r="D194" s="2" t="str">
        <f>"05.29"</f>
        <v>05.29</v>
      </c>
      <c r="E194" s="1" t="s">
        <v>550</v>
      </c>
    </row>
    <row r="195">
      <c r="A195" s="1" t="s">
        <v>5</v>
      </c>
      <c r="B195" s="1" t="s">
        <v>525</v>
      </c>
      <c r="C195" s="1" t="s">
        <v>528</v>
      </c>
      <c r="D195" s="2" t="str">
        <f>"05.81"</f>
        <v>05.81</v>
      </c>
      <c r="E195" s="1" t="s">
        <v>553</v>
      </c>
    </row>
    <row r="196">
      <c r="A196" s="1" t="s">
        <v>5</v>
      </c>
      <c r="B196" s="1" t="s">
        <v>525</v>
      </c>
      <c r="C196" s="1" t="s">
        <v>528</v>
      </c>
      <c r="D196" s="2" t="str">
        <f>"07.80"</f>
        <v>07.80</v>
      </c>
      <c r="E196" s="1" t="s">
        <v>555</v>
      </c>
    </row>
    <row r="197">
      <c r="A197" s="1" t="s">
        <v>5</v>
      </c>
      <c r="B197" s="1" t="s">
        <v>525</v>
      </c>
      <c r="C197" s="1" t="s">
        <v>528</v>
      </c>
      <c r="D197" s="2" t="str">
        <f>"07.81"</f>
        <v>07.81</v>
      </c>
      <c r="E197" s="1" t="s">
        <v>558</v>
      </c>
    </row>
    <row r="198">
      <c r="A198" s="1" t="s">
        <v>5</v>
      </c>
      <c r="B198" s="1" t="s">
        <v>525</v>
      </c>
      <c r="C198" s="1" t="s">
        <v>528</v>
      </c>
      <c r="D198" s="2" t="str">
        <f>"07.82"</f>
        <v>07.82</v>
      </c>
      <c r="E198" s="1" t="s">
        <v>563</v>
      </c>
    </row>
    <row r="199">
      <c r="A199" s="1" t="s">
        <v>5</v>
      </c>
      <c r="B199" s="1" t="s">
        <v>525</v>
      </c>
      <c r="C199" s="1" t="s">
        <v>528</v>
      </c>
      <c r="D199" s="2" t="str">
        <f>"07.83"</f>
        <v>07.83</v>
      </c>
      <c r="E199" s="1" t="s">
        <v>564</v>
      </c>
    </row>
    <row r="200">
      <c r="A200" s="1" t="s">
        <v>5</v>
      </c>
      <c r="B200" s="1" t="s">
        <v>525</v>
      </c>
      <c r="C200" s="1" t="s">
        <v>528</v>
      </c>
      <c r="D200" s="2" t="str">
        <f>"07.84"</f>
        <v>07.84</v>
      </c>
      <c r="E200" s="1" t="s">
        <v>565</v>
      </c>
    </row>
    <row r="201">
      <c r="A201" s="1" t="s">
        <v>5</v>
      </c>
      <c r="B201" s="1" t="s">
        <v>525</v>
      </c>
      <c r="C201" s="1" t="s">
        <v>528</v>
      </c>
      <c r="D201" s="2" t="str">
        <f>"08.51"</f>
        <v>08.51</v>
      </c>
      <c r="E201" s="1" t="s">
        <v>566</v>
      </c>
    </row>
    <row r="202">
      <c r="A202" s="1" t="s">
        <v>5</v>
      </c>
      <c r="B202" s="1" t="s">
        <v>525</v>
      </c>
      <c r="C202" s="1" t="s">
        <v>528</v>
      </c>
      <c r="D202" s="2" t="str">
        <f>"08.52"</f>
        <v>08.52</v>
      </c>
      <c r="E202" s="1" t="s">
        <v>568</v>
      </c>
    </row>
    <row r="203">
      <c r="A203" s="1" t="s">
        <v>5</v>
      </c>
      <c r="B203" s="1" t="s">
        <v>525</v>
      </c>
      <c r="C203" s="1" t="s">
        <v>528</v>
      </c>
      <c r="D203" s="2" t="str">
        <f>"08.59"</f>
        <v>08.59</v>
      </c>
      <c r="E203" s="1" t="s">
        <v>570</v>
      </c>
    </row>
    <row r="204">
      <c r="A204" s="1" t="s">
        <v>5</v>
      </c>
      <c r="B204" s="1" t="s">
        <v>525</v>
      </c>
      <c r="C204" s="1" t="s">
        <v>528</v>
      </c>
      <c r="D204" s="2" t="str">
        <f>"37.74"</f>
        <v>37.74</v>
      </c>
      <c r="E204" s="1" t="s">
        <v>572</v>
      </c>
    </row>
    <row r="205">
      <c r="A205" s="1" t="s">
        <v>5</v>
      </c>
      <c r="B205" s="1" t="s">
        <v>525</v>
      </c>
      <c r="C205" s="1" t="s">
        <v>528</v>
      </c>
      <c r="D205" s="2" t="str">
        <f>"37.75"</f>
        <v>37.75</v>
      </c>
      <c r="E205" s="1" t="s">
        <v>574</v>
      </c>
    </row>
    <row r="206">
      <c r="A206" s="1" t="s">
        <v>5</v>
      </c>
      <c r="B206" s="1" t="s">
        <v>525</v>
      </c>
      <c r="C206" s="1" t="s">
        <v>528</v>
      </c>
      <c r="D206" s="2" t="str">
        <f>"37.76"</f>
        <v>37.76</v>
      </c>
      <c r="E206" s="1" t="s">
        <v>577</v>
      </c>
    </row>
    <row r="207">
      <c r="A207" s="1" t="s">
        <v>5</v>
      </c>
      <c r="B207" s="1" t="s">
        <v>525</v>
      </c>
      <c r="C207" s="1" t="s">
        <v>528</v>
      </c>
      <c r="D207" s="2" t="str">
        <f>"37.77"</f>
        <v>37.77</v>
      </c>
      <c r="E207" s="1" t="s">
        <v>580</v>
      </c>
    </row>
    <row r="208">
      <c r="A208" s="1" t="s">
        <v>5</v>
      </c>
      <c r="B208" s="1" t="s">
        <v>525</v>
      </c>
      <c r="C208" s="1" t="s">
        <v>528</v>
      </c>
      <c r="D208" s="2" t="str">
        <f>"37.79"</f>
        <v>37.79</v>
      </c>
      <c r="E208" s="1" t="s">
        <v>582</v>
      </c>
    </row>
    <row r="209">
      <c r="A209" s="1" t="s">
        <v>5</v>
      </c>
      <c r="B209" s="1" t="s">
        <v>525</v>
      </c>
      <c r="C209" s="1" t="s">
        <v>528</v>
      </c>
      <c r="D209" s="2" t="str">
        <f>"37.80"</f>
        <v>37.80</v>
      </c>
      <c r="E209" s="1" t="s">
        <v>584</v>
      </c>
    </row>
    <row r="210">
      <c r="A210" s="1" t="s">
        <v>5</v>
      </c>
      <c r="B210" s="1" t="s">
        <v>525</v>
      </c>
      <c r="C210" s="1" t="s">
        <v>528</v>
      </c>
      <c r="D210" s="2" t="str">
        <f>"37.85"</f>
        <v>37.85</v>
      </c>
      <c r="E210" s="1" t="s">
        <v>587</v>
      </c>
    </row>
    <row r="211">
      <c r="A211" s="1" t="s">
        <v>5</v>
      </c>
      <c r="B211" s="1" t="s">
        <v>525</v>
      </c>
      <c r="C211" s="1" t="s">
        <v>528</v>
      </c>
      <c r="D211" s="2" t="str">
        <f>"37.86"</f>
        <v>37.86</v>
      </c>
      <c r="E211" s="1" t="s">
        <v>591</v>
      </c>
    </row>
    <row r="212">
      <c r="A212" s="1" t="s">
        <v>5</v>
      </c>
      <c r="B212" s="1" t="s">
        <v>525</v>
      </c>
      <c r="C212" s="1" t="s">
        <v>528</v>
      </c>
      <c r="D212" s="2" t="str">
        <f>"37.87"</f>
        <v>37.87</v>
      </c>
      <c r="E212" s="1" t="s">
        <v>593</v>
      </c>
    </row>
    <row r="213">
      <c r="A213" s="1" t="s">
        <v>5</v>
      </c>
      <c r="B213" s="1" t="s">
        <v>525</v>
      </c>
      <c r="C213" s="1" t="s">
        <v>528</v>
      </c>
      <c r="D213" s="2" t="str">
        <f>"37.89"</f>
        <v>37.89</v>
      </c>
      <c r="E213" s="1" t="s">
        <v>595</v>
      </c>
    </row>
    <row r="214">
      <c r="A214" s="1" t="s">
        <v>5</v>
      </c>
      <c r="B214" s="1" t="s">
        <v>525</v>
      </c>
      <c r="C214" s="1" t="s">
        <v>528</v>
      </c>
      <c r="D214" s="2" t="str">
        <f>"38.02"</f>
        <v>38.02</v>
      </c>
      <c r="E214" s="1" t="s">
        <v>597</v>
      </c>
    </row>
    <row r="215">
      <c r="A215" s="1" t="s">
        <v>5</v>
      </c>
      <c r="B215" s="1" t="s">
        <v>525</v>
      </c>
      <c r="C215" s="1" t="s">
        <v>528</v>
      </c>
      <c r="D215" s="2" t="str">
        <f>"38.42"</f>
        <v>38.42</v>
      </c>
      <c r="E215" s="1" t="s">
        <v>598</v>
      </c>
    </row>
    <row r="216">
      <c r="A216" s="1" t="s">
        <v>5</v>
      </c>
      <c r="B216" s="1" t="s">
        <v>525</v>
      </c>
      <c r="C216" s="1" t="s">
        <v>528</v>
      </c>
      <c r="D216" s="2" t="str">
        <f>"76.70"</f>
        <v>76.70</v>
      </c>
      <c r="E216" s="1" t="s">
        <v>600</v>
      </c>
    </row>
    <row r="217">
      <c r="A217" s="1" t="s">
        <v>5</v>
      </c>
      <c r="B217" s="1" t="s">
        <v>525</v>
      </c>
      <c r="C217" s="1" t="s">
        <v>528</v>
      </c>
      <c r="D217" s="2" t="str">
        <f>"76.72"</f>
        <v>76.72</v>
      </c>
      <c r="E217" s="1" t="s">
        <v>602</v>
      </c>
    </row>
    <row r="218">
      <c r="A218" s="1" t="s">
        <v>5</v>
      </c>
      <c r="B218" s="1" t="s">
        <v>525</v>
      </c>
      <c r="C218" s="1" t="s">
        <v>528</v>
      </c>
      <c r="D218" s="2" t="str">
        <f>"76.74"</f>
        <v>76.74</v>
      </c>
      <c r="E218" s="1" t="s">
        <v>604</v>
      </c>
    </row>
    <row r="219">
      <c r="A219" s="1" t="s">
        <v>5</v>
      </c>
      <c r="B219" s="1" t="s">
        <v>525</v>
      </c>
      <c r="C219" s="1" t="s">
        <v>528</v>
      </c>
      <c r="D219" s="2" t="str">
        <f>"76.76"</f>
        <v>76.76</v>
      </c>
      <c r="E219" s="1" t="s">
        <v>606</v>
      </c>
    </row>
    <row r="220">
      <c r="A220" s="1" t="s">
        <v>5</v>
      </c>
      <c r="B220" s="1" t="s">
        <v>525</v>
      </c>
      <c r="C220" s="1" t="s">
        <v>528</v>
      </c>
      <c r="D220" s="2" t="str">
        <f>"76.77"</f>
        <v>76.77</v>
      </c>
      <c r="E220" s="1" t="s">
        <v>609</v>
      </c>
    </row>
    <row r="221">
      <c r="A221" s="1" t="s">
        <v>5</v>
      </c>
      <c r="B221" s="1" t="s">
        <v>525</v>
      </c>
      <c r="C221" s="1" t="s">
        <v>528</v>
      </c>
      <c r="D221" s="2" t="str">
        <f>"76.79"</f>
        <v>76.79</v>
      </c>
      <c r="E221" s="1" t="s">
        <v>612</v>
      </c>
    </row>
    <row r="222">
      <c r="A222" s="1" t="s">
        <v>5</v>
      </c>
      <c r="B222" s="1" t="s">
        <v>525</v>
      </c>
      <c r="C222" s="1" t="s">
        <v>528</v>
      </c>
      <c r="D222" s="2" t="str">
        <f>"82.55"</f>
        <v>82.55</v>
      </c>
      <c r="E222" s="1" t="s">
        <v>614</v>
      </c>
    </row>
    <row r="223">
      <c r="A223" s="1" t="s">
        <v>5</v>
      </c>
      <c r="B223" s="1" t="s">
        <v>525</v>
      </c>
      <c r="C223" s="1" t="s">
        <v>528</v>
      </c>
      <c r="D223" s="2" t="str">
        <f>"82.56"</f>
        <v>82.56</v>
      </c>
      <c r="E223" s="1" t="s">
        <v>616</v>
      </c>
    </row>
    <row r="224">
      <c r="A224" s="1" t="s">
        <v>5</v>
      </c>
      <c r="B224" s="1" t="s">
        <v>525</v>
      </c>
      <c r="C224" s="1" t="s">
        <v>528</v>
      </c>
      <c r="D224" s="2" t="str">
        <f>"82.58"</f>
        <v>82.58</v>
      </c>
      <c r="E224" s="1" t="s">
        <v>618</v>
      </c>
    </row>
    <row r="225">
      <c r="A225" s="1" t="s">
        <v>5</v>
      </c>
      <c r="B225" s="1" t="s">
        <v>525</v>
      </c>
      <c r="C225" s="1" t="s">
        <v>528</v>
      </c>
      <c r="D225" s="2" t="str">
        <f>"82.85"</f>
        <v>82.85</v>
      </c>
      <c r="E225" s="1" t="s">
        <v>620</v>
      </c>
    </row>
    <row r="226">
      <c r="A226" s="1" t="s">
        <v>5</v>
      </c>
      <c r="B226" s="1" t="s">
        <v>525</v>
      </c>
      <c r="C226" s="1" t="s">
        <v>528</v>
      </c>
      <c r="D226" s="2" t="str">
        <f>"83.13"</f>
        <v>83.13</v>
      </c>
      <c r="E226" s="1" t="s">
        <v>622</v>
      </c>
    </row>
    <row r="227">
      <c r="A227" s="1" t="s">
        <v>5</v>
      </c>
      <c r="B227" s="1" t="s">
        <v>525</v>
      </c>
      <c r="C227" s="1" t="s">
        <v>528</v>
      </c>
      <c r="D227" s="2" t="str">
        <f>"83.19"</f>
        <v>83.19</v>
      </c>
      <c r="E227" s="1" t="s">
        <v>624</v>
      </c>
    </row>
    <row r="228">
      <c r="A228" s="1" t="s">
        <v>5</v>
      </c>
      <c r="B228" s="1" t="s">
        <v>525</v>
      </c>
      <c r="C228" s="1" t="s">
        <v>528</v>
      </c>
      <c r="D228" s="2" t="str">
        <f>"83.71"</f>
        <v>83.71</v>
      </c>
      <c r="E228" s="1" t="s">
        <v>626</v>
      </c>
    </row>
    <row r="229">
      <c r="A229" s="1" t="s">
        <v>5</v>
      </c>
      <c r="B229" s="1" t="s">
        <v>525</v>
      </c>
      <c r="C229" s="1" t="s">
        <v>528</v>
      </c>
      <c r="D229" s="2" t="str">
        <f>"83.72"</f>
        <v>83.72</v>
      </c>
      <c r="E229" s="1" t="s">
        <v>630</v>
      </c>
    </row>
    <row r="230">
      <c r="A230" s="1" t="s">
        <v>5</v>
      </c>
      <c r="B230" s="1" t="s">
        <v>525</v>
      </c>
      <c r="C230" s="1" t="s">
        <v>528</v>
      </c>
      <c r="D230" s="2" t="str">
        <f>"83.75"</f>
        <v>83.75</v>
      </c>
      <c r="E230" s="1" t="s">
        <v>631</v>
      </c>
    </row>
    <row r="231">
      <c r="A231" s="1" t="s">
        <v>5</v>
      </c>
      <c r="B231" s="1" t="s">
        <v>525</v>
      </c>
      <c r="C231" s="1" t="s">
        <v>528</v>
      </c>
      <c r="D231" s="2" t="str">
        <f>"83.76"</f>
        <v>83.76</v>
      </c>
      <c r="E231" s="1" t="s">
        <v>633</v>
      </c>
    </row>
    <row r="232">
      <c r="A232" s="1" t="s">
        <v>5</v>
      </c>
      <c r="B232" s="1" t="s">
        <v>525</v>
      </c>
      <c r="C232" s="1" t="s">
        <v>528</v>
      </c>
      <c r="D232" s="2" t="str">
        <f>"83.77"</f>
        <v>83.77</v>
      </c>
      <c r="E232" s="1" t="s">
        <v>635</v>
      </c>
    </row>
    <row r="233">
      <c r="A233" s="1" t="s">
        <v>5</v>
      </c>
      <c r="B233" s="1" t="s">
        <v>525</v>
      </c>
      <c r="C233" s="1" t="s">
        <v>528</v>
      </c>
      <c r="D233" s="2" t="str">
        <f>"84.15"</f>
        <v>84.15</v>
      </c>
      <c r="E233" s="1" t="s">
        <v>637</v>
      </c>
    </row>
    <row r="234">
      <c r="A234" s="1" t="s">
        <v>5</v>
      </c>
      <c r="B234" s="1" t="s">
        <v>525</v>
      </c>
      <c r="C234" s="1" t="s">
        <v>528</v>
      </c>
      <c r="D234" s="2" t="str">
        <f>"84.17"</f>
        <v>84.17</v>
      </c>
      <c r="E234" s="1" t="s">
        <v>640</v>
      </c>
    </row>
    <row r="235">
      <c r="A235" s="1" t="s">
        <v>5</v>
      </c>
      <c r="B235" s="1" t="s">
        <v>641</v>
      </c>
      <c r="C235" s="1" t="s">
        <v>642</v>
      </c>
      <c r="D235" s="2" t="str">
        <f>"04.06"</f>
        <v>04.06</v>
      </c>
      <c r="E235" s="1" t="s">
        <v>45</v>
      </c>
    </row>
    <row r="236">
      <c r="A236" s="1" t="s">
        <v>5</v>
      </c>
      <c r="B236" s="1" t="s">
        <v>641</v>
      </c>
      <c r="C236" s="1" t="s">
        <v>642</v>
      </c>
      <c r="D236" s="2" t="str">
        <f>"04.07"</f>
        <v>04.07</v>
      </c>
      <c r="E236" s="1" t="s">
        <v>47</v>
      </c>
    </row>
    <row r="237">
      <c r="A237" s="1" t="s">
        <v>5</v>
      </c>
      <c r="B237" s="1" t="s">
        <v>641</v>
      </c>
      <c r="C237" s="1" t="s">
        <v>642</v>
      </c>
      <c r="D237" s="2" t="str">
        <f>"04.11"</f>
        <v>04.11</v>
      </c>
      <c r="E237" s="1" t="s">
        <v>95</v>
      </c>
    </row>
    <row r="238">
      <c r="A238" s="1" t="s">
        <v>5</v>
      </c>
      <c r="B238" s="1" t="s">
        <v>641</v>
      </c>
      <c r="C238" s="1" t="s">
        <v>642</v>
      </c>
      <c r="D238" s="2" t="str">
        <f>"04.12"</f>
        <v>04.12</v>
      </c>
      <c r="E238" s="1" t="s">
        <v>648</v>
      </c>
    </row>
    <row r="239">
      <c r="A239" s="1" t="s">
        <v>5</v>
      </c>
      <c r="B239" s="1" t="s">
        <v>641</v>
      </c>
      <c r="C239" s="1" t="s">
        <v>642</v>
      </c>
      <c r="D239" s="2" t="str">
        <f>"04.19"</f>
        <v>04.19</v>
      </c>
      <c r="E239" s="1" t="s">
        <v>127</v>
      </c>
    </row>
    <row r="240">
      <c r="A240" s="1" t="s">
        <v>5</v>
      </c>
      <c r="B240" s="1" t="s">
        <v>641</v>
      </c>
      <c r="C240" s="1" t="s">
        <v>642</v>
      </c>
      <c r="D240" s="2" t="str">
        <f>"04.2"</f>
        <v>04.2</v>
      </c>
      <c r="E240" s="1" t="s">
        <v>651</v>
      </c>
    </row>
    <row r="241">
      <c r="A241" s="1" t="s">
        <v>5</v>
      </c>
      <c r="B241" s="1" t="s">
        <v>641</v>
      </c>
      <c r="C241" s="1" t="s">
        <v>642</v>
      </c>
      <c r="D241" s="2" t="str">
        <f>"04.3"</f>
        <v>04.3</v>
      </c>
      <c r="E241" s="1" t="s">
        <v>50</v>
      </c>
    </row>
    <row r="242">
      <c r="A242" s="1" t="s">
        <v>5</v>
      </c>
      <c r="B242" s="1" t="s">
        <v>641</v>
      </c>
      <c r="C242" s="1" t="s">
        <v>642</v>
      </c>
      <c r="D242" s="2" t="str">
        <f>"04.420"</f>
        <v>04.420</v>
      </c>
      <c r="E242" s="1" t="s">
        <v>654</v>
      </c>
    </row>
    <row r="243">
      <c r="A243" s="1" t="s">
        <v>5</v>
      </c>
      <c r="B243" s="1" t="s">
        <v>641</v>
      </c>
      <c r="C243" s="1" t="s">
        <v>642</v>
      </c>
      <c r="D243" s="2" t="str">
        <f>"04.43"</f>
        <v>04.43</v>
      </c>
      <c r="E243" s="1" t="s">
        <v>62</v>
      </c>
    </row>
    <row r="244">
      <c r="A244" s="1" t="s">
        <v>5</v>
      </c>
      <c r="B244" s="1" t="s">
        <v>641</v>
      </c>
      <c r="C244" s="1" t="s">
        <v>642</v>
      </c>
      <c r="D244" s="2" t="str">
        <f>"04.44"</f>
        <v>04.44</v>
      </c>
      <c r="E244" s="1" t="s">
        <v>64</v>
      </c>
    </row>
    <row r="245">
      <c r="A245" s="1" t="s">
        <v>5</v>
      </c>
      <c r="B245" s="1" t="s">
        <v>641</v>
      </c>
      <c r="C245" s="1" t="s">
        <v>642</v>
      </c>
      <c r="D245" s="2" t="str">
        <f>"04.49"</f>
        <v>04.49</v>
      </c>
      <c r="E245" s="1" t="s">
        <v>56</v>
      </c>
    </row>
    <row r="246">
      <c r="A246" s="1" t="s">
        <v>5</v>
      </c>
      <c r="B246" s="1" t="s">
        <v>641</v>
      </c>
      <c r="C246" s="1" t="s">
        <v>642</v>
      </c>
      <c r="D246" s="2" t="str">
        <f>"04.6"</f>
        <v>04.6</v>
      </c>
      <c r="E246" s="1" t="s">
        <v>659</v>
      </c>
    </row>
    <row r="247">
      <c r="A247" s="1" t="s">
        <v>5</v>
      </c>
      <c r="B247" s="1" t="s">
        <v>641</v>
      </c>
      <c r="C247" s="1" t="s">
        <v>642</v>
      </c>
      <c r="D247" s="2" t="str">
        <f>"04.71"</f>
        <v>04.71</v>
      </c>
      <c r="E247" s="1" t="s">
        <v>661</v>
      </c>
    </row>
    <row r="248">
      <c r="A248" s="1" t="s">
        <v>5</v>
      </c>
      <c r="B248" s="1" t="s">
        <v>641</v>
      </c>
      <c r="C248" s="1" t="s">
        <v>642</v>
      </c>
      <c r="D248" s="2" t="str">
        <f>"04.72"</f>
        <v>04.72</v>
      </c>
      <c r="E248" s="1" t="s">
        <v>663</v>
      </c>
    </row>
    <row r="249">
      <c r="A249" s="1" t="s">
        <v>5</v>
      </c>
      <c r="B249" s="1" t="s">
        <v>641</v>
      </c>
      <c r="C249" s="1" t="s">
        <v>642</v>
      </c>
      <c r="D249" s="2" t="str">
        <f>"04.73"</f>
        <v>04.73</v>
      </c>
      <c r="E249" s="1" t="s">
        <v>666</v>
      </c>
    </row>
    <row r="250">
      <c r="A250" s="1" t="s">
        <v>5</v>
      </c>
      <c r="B250" s="1" t="s">
        <v>641</v>
      </c>
      <c r="C250" s="1" t="s">
        <v>642</v>
      </c>
      <c r="D250" s="2" t="str">
        <f>"04.76"</f>
        <v>04.76</v>
      </c>
      <c r="E250" s="1" t="s">
        <v>668</v>
      </c>
    </row>
    <row r="251">
      <c r="A251" s="1" t="s">
        <v>5</v>
      </c>
      <c r="B251" s="1" t="s">
        <v>641</v>
      </c>
      <c r="C251" s="1" t="s">
        <v>642</v>
      </c>
      <c r="D251" s="2" t="str">
        <f>"04.92"</f>
        <v>04.92</v>
      </c>
      <c r="E251" s="1" t="s">
        <v>670</v>
      </c>
    </row>
    <row r="252">
      <c r="A252" s="1" t="s">
        <v>5</v>
      </c>
      <c r="B252" s="1" t="s">
        <v>641</v>
      </c>
      <c r="C252" s="1" t="s">
        <v>642</v>
      </c>
      <c r="D252" s="2" t="str">
        <f>"04.93"</f>
        <v>04.93</v>
      </c>
      <c r="E252" s="1" t="s">
        <v>672</v>
      </c>
    </row>
    <row r="253">
      <c r="A253" s="1" t="s">
        <v>5</v>
      </c>
      <c r="B253" s="1" t="s">
        <v>641</v>
      </c>
      <c r="C253" s="1" t="s">
        <v>642</v>
      </c>
      <c r="D253" s="2" t="str">
        <f>"04.99"</f>
        <v>04.99</v>
      </c>
      <c r="E253" s="1" t="s">
        <v>101</v>
      </c>
    </row>
    <row r="254">
      <c r="A254" s="1" t="s">
        <v>5</v>
      </c>
      <c r="B254" s="1" t="s">
        <v>641</v>
      </c>
      <c r="C254" s="1" t="s">
        <v>642</v>
      </c>
      <c r="D254" s="2" t="str">
        <f>"05.19"</f>
        <v>05.19</v>
      </c>
      <c r="E254" s="1" t="s">
        <v>130</v>
      </c>
    </row>
    <row r="255">
      <c r="A255" s="1" t="s">
        <v>5</v>
      </c>
      <c r="B255" s="1" t="s">
        <v>641</v>
      </c>
      <c r="C255" s="1" t="s">
        <v>642</v>
      </c>
      <c r="D255" s="2" t="str">
        <f>"05.89"</f>
        <v>05.89</v>
      </c>
      <c r="E255" s="1" t="s">
        <v>676</v>
      </c>
    </row>
    <row r="256">
      <c r="A256" s="1" t="s">
        <v>5</v>
      </c>
      <c r="B256" s="1" t="s">
        <v>641</v>
      </c>
      <c r="C256" s="1" t="s">
        <v>642</v>
      </c>
      <c r="D256" s="2" t="str">
        <f>"05.9"</f>
        <v>05.9</v>
      </c>
      <c r="E256" s="1" t="s">
        <v>107</v>
      </c>
    </row>
    <row r="257">
      <c r="A257" s="1" t="s">
        <v>5</v>
      </c>
      <c r="B257" s="1" t="s">
        <v>641</v>
      </c>
      <c r="C257" s="1" t="s">
        <v>642</v>
      </c>
      <c r="D257" s="2" t="str">
        <f>"07.19"</f>
        <v>07.19</v>
      </c>
      <c r="E257" s="1" t="s">
        <v>680</v>
      </c>
    </row>
    <row r="258">
      <c r="A258" s="1" t="s">
        <v>5</v>
      </c>
      <c r="B258" s="1" t="s">
        <v>641</v>
      </c>
      <c r="C258" s="1" t="s">
        <v>642</v>
      </c>
      <c r="D258" s="2" t="str">
        <f>"27.62"</f>
        <v>27.62</v>
      </c>
      <c r="E258" s="1" t="s">
        <v>682</v>
      </c>
    </row>
    <row r="259">
      <c r="A259" s="1" t="s">
        <v>5</v>
      </c>
      <c r="B259" s="1" t="s">
        <v>641</v>
      </c>
      <c r="C259" s="1" t="s">
        <v>642</v>
      </c>
      <c r="D259" s="2" t="str">
        <f>"27.69"</f>
        <v>27.69</v>
      </c>
      <c r="E259" s="1" t="s">
        <v>684</v>
      </c>
    </row>
    <row r="260">
      <c r="A260" s="1" t="s">
        <v>5</v>
      </c>
      <c r="B260" s="1" t="s">
        <v>641</v>
      </c>
      <c r="C260" s="1" t="s">
        <v>642</v>
      </c>
      <c r="D260" s="2" t="str">
        <f>"29.4"</f>
        <v>29.4</v>
      </c>
      <c r="E260" s="1" t="s">
        <v>686</v>
      </c>
    </row>
    <row r="261">
      <c r="A261" s="1" t="s">
        <v>5</v>
      </c>
      <c r="B261" s="1" t="s">
        <v>641</v>
      </c>
      <c r="C261" s="1" t="s">
        <v>642</v>
      </c>
      <c r="D261" s="2" t="str">
        <f>"29.59"</f>
        <v>29.59</v>
      </c>
      <c r="E261" s="1" t="s">
        <v>689</v>
      </c>
    </row>
    <row r="262">
      <c r="A262" s="1" t="s">
        <v>5</v>
      </c>
      <c r="B262" s="1" t="s">
        <v>641</v>
      </c>
      <c r="C262" s="1" t="s">
        <v>642</v>
      </c>
      <c r="D262" s="2" t="str">
        <f>"38.21"</f>
        <v>38.21</v>
      </c>
      <c r="E262" s="1" t="s">
        <v>691</v>
      </c>
    </row>
    <row r="263">
      <c r="A263" s="1" t="s">
        <v>5</v>
      </c>
      <c r="B263" s="1" t="s">
        <v>641</v>
      </c>
      <c r="C263" s="1" t="s">
        <v>642</v>
      </c>
      <c r="D263" s="2" t="str">
        <f>"44.00"</f>
        <v>44.00</v>
      </c>
      <c r="E263" s="1" t="s">
        <v>693</v>
      </c>
    </row>
    <row r="264">
      <c r="A264" s="1" t="s">
        <v>5</v>
      </c>
      <c r="B264" s="1" t="s">
        <v>641</v>
      </c>
      <c r="C264" s="1" t="s">
        <v>642</v>
      </c>
      <c r="D264" s="2" t="str">
        <f>"44.01"</f>
        <v>44.01</v>
      </c>
      <c r="E264" s="1" t="s">
        <v>695</v>
      </c>
    </row>
    <row r="265">
      <c r="A265" s="1" t="s">
        <v>5</v>
      </c>
      <c r="B265" s="1" t="s">
        <v>641</v>
      </c>
      <c r="C265" s="1" t="s">
        <v>642</v>
      </c>
      <c r="D265" s="2" t="str">
        <f>"44.02"</f>
        <v>44.02</v>
      </c>
      <c r="E265" s="1" t="s">
        <v>698</v>
      </c>
    </row>
    <row r="266">
      <c r="A266" s="1" t="s">
        <v>5</v>
      </c>
      <c r="B266" s="1" t="s">
        <v>641</v>
      </c>
      <c r="C266" s="1" t="s">
        <v>642</v>
      </c>
      <c r="D266" s="2" t="str">
        <f>"44.03"</f>
        <v>44.03</v>
      </c>
      <c r="E266" s="1" t="s">
        <v>700</v>
      </c>
    </row>
    <row r="267">
      <c r="A267" s="1" t="s">
        <v>5</v>
      </c>
      <c r="B267" s="1" t="s">
        <v>641</v>
      </c>
      <c r="C267" s="1" t="s">
        <v>642</v>
      </c>
      <c r="D267" s="2" t="str">
        <f>"83.21"</f>
        <v>83.21</v>
      </c>
      <c r="E267" s="1" t="s">
        <v>702</v>
      </c>
    </row>
    <row r="268">
      <c r="A268" s="1" t="s">
        <v>5</v>
      </c>
      <c r="B268" s="1" t="s">
        <v>641</v>
      </c>
      <c r="C268" s="1" t="s">
        <v>642</v>
      </c>
      <c r="D268" s="2" t="str">
        <f>"83.45"</f>
        <v>83.45</v>
      </c>
      <c r="E268" s="1" t="s">
        <v>704</v>
      </c>
    </row>
    <row r="269">
      <c r="A269" s="1" t="s">
        <v>5</v>
      </c>
      <c r="B269" s="1" t="s">
        <v>641</v>
      </c>
      <c r="C269" s="1" t="s">
        <v>642</v>
      </c>
      <c r="D269" s="2" t="str">
        <f>"83.73"</f>
        <v>83.73</v>
      </c>
      <c r="E269" s="1" t="s">
        <v>707</v>
      </c>
    </row>
    <row r="270">
      <c r="A270" s="1" t="s">
        <v>5</v>
      </c>
      <c r="B270" s="1" t="s">
        <v>641</v>
      </c>
      <c r="C270" s="1" t="s">
        <v>642</v>
      </c>
      <c r="D270" s="2" t="str">
        <f>"83.74"</f>
        <v>83.74</v>
      </c>
      <c r="E270" s="1" t="s">
        <v>710</v>
      </c>
    </row>
    <row r="271">
      <c r="A271" s="1" t="s">
        <v>5</v>
      </c>
      <c r="B271" s="1" t="s">
        <v>641</v>
      </c>
      <c r="C271" s="1" t="s">
        <v>642</v>
      </c>
      <c r="D271" s="2" t="str">
        <f>"83.79"</f>
        <v>83.79</v>
      </c>
      <c r="E271" s="1" t="s">
        <v>712</v>
      </c>
    </row>
    <row r="272">
      <c r="A272" s="1" t="s">
        <v>5</v>
      </c>
      <c r="B272" s="1" t="s">
        <v>641</v>
      </c>
      <c r="C272" s="1" t="s">
        <v>642</v>
      </c>
      <c r="D272" s="2" t="str">
        <f>"83.85"</f>
        <v>83.85</v>
      </c>
      <c r="E272" s="1" t="s">
        <v>714</v>
      </c>
    </row>
    <row r="273">
      <c r="A273" s="1" t="s">
        <v>5</v>
      </c>
      <c r="B273" s="1" t="s">
        <v>641</v>
      </c>
      <c r="C273" s="1" t="s">
        <v>642</v>
      </c>
      <c r="D273" s="2" t="str">
        <f>"83.87"</f>
        <v>83.87</v>
      </c>
      <c r="E273" s="1" t="s">
        <v>717</v>
      </c>
    </row>
    <row r="274">
      <c r="A274" s="1" t="s">
        <v>5</v>
      </c>
      <c r="B274" s="1" t="s">
        <v>641</v>
      </c>
      <c r="C274" s="1" t="s">
        <v>642</v>
      </c>
      <c r="D274" s="2" t="str">
        <f>"83.88"</f>
        <v>83.88</v>
      </c>
      <c r="E274" s="1" t="s">
        <v>719</v>
      </c>
    </row>
    <row r="275">
      <c r="A275" s="1" t="s">
        <v>5</v>
      </c>
      <c r="B275" s="1" t="s">
        <v>641</v>
      </c>
      <c r="C275" s="1" t="s">
        <v>642</v>
      </c>
      <c r="D275" s="2" t="str">
        <f>"83.89"</f>
        <v>83.89</v>
      </c>
      <c r="E275" s="1" t="s">
        <v>721</v>
      </c>
    </row>
    <row r="276">
      <c r="A276" s="1" t="s">
        <v>5</v>
      </c>
      <c r="B276" s="1" t="s">
        <v>641</v>
      </c>
      <c r="C276" s="1" t="s">
        <v>642</v>
      </c>
      <c r="D276" s="2" t="str">
        <f>"83.93"</f>
        <v>83.93</v>
      </c>
      <c r="E276" s="1" t="s">
        <v>723</v>
      </c>
    </row>
    <row r="277">
      <c r="A277" s="1" t="s">
        <v>5</v>
      </c>
      <c r="B277" s="1" t="s">
        <v>641</v>
      </c>
      <c r="C277" s="1" t="s">
        <v>642</v>
      </c>
      <c r="D277" s="2" t="str">
        <f>"84.11"</f>
        <v>84.11</v>
      </c>
      <c r="E277" s="1" t="s">
        <v>725</v>
      </c>
    </row>
    <row r="278">
      <c r="A278" s="1" t="s">
        <v>5</v>
      </c>
      <c r="B278" s="1" t="s">
        <v>641</v>
      </c>
      <c r="C278" s="1" t="s">
        <v>642</v>
      </c>
      <c r="D278" s="2" t="str">
        <f>"86.22"</f>
        <v>86.22</v>
      </c>
      <c r="E278" s="1" t="s">
        <v>110</v>
      </c>
    </row>
    <row r="279">
      <c r="A279" s="1" t="s">
        <v>5</v>
      </c>
      <c r="B279" s="1" t="s">
        <v>641</v>
      </c>
      <c r="C279" s="1" t="s">
        <v>642</v>
      </c>
      <c r="D279" s="2" t="str">
        <f>"86.81"</f>
        <v>86.81</v>
      </c>
      <c r="E279" s="1" t="s">
        <v>729</v>
      </c>
    </row>
    <row r="280">
      <c r="A280" s="1" t="s">
        <v>5</v>
      </c>
      <c r="B280" s="1" t="s">
        <v>641</v>
      </c>
      <c r="C280" s="1" t="s">
        <v>642</v>
      </c>
      <c r="D280" s="2" t="str">
        <f>"86.94"</f>
        <v>86.94</v>
      </c>
      <c r="E280" s="1" t="s">
        <v>731</v>
      </c>
    </row>
    <row r="281">
      <c r="A281" s="1" t="s">
        <v>5</v>
      </c>
      <c r="B281" s="1" t="s">
        <v>641</v>
      </c>
      <c r="C281" s="1" t="s">
        <v>642</v>
      </c>
      <c r="D281" s="2" t="str">
        <f>"86.95"</f>
        <v>86.95</v>
      </c>
      <c r="E281" s="1" t="s">
        <v>733</v>
      </c>
    </row>
    <row r="282">
      <c r="A282" s="1" t="s">
        <v>5</v>
      </c>
      <c r="B282" s="1" t="s">
        <v>641</v>
      </c>
      <c r="C282" s="1" t="s">
        <v>642</v>
      </c>
      <c r="D282" s="2" t="str">
        <f>"86.96"</f>
        <v>86.96</v>
      </c>
      <c r="E282" s="1" t="s">
        <v>735</v>
      </c>
    </row>
    <row r="283">
      <c r="A283" s="1" t="s">
        <v>5</v>
      </c>
      <c r="B283" s="1" t="s">
        <v>641</v>
      </c>
      <c r="C283" s="1" t="s">
        <v>642</v>
      </c>
      <c r="D283" s="2" t="str">
        <f>"86.97"</f>
        <v>86.97</v>
      </c>
      <c r="E283" s="1" t="s">
        <v>737</v>
      </c>
    </row>
    <row r="284">
      <c r="A284" s="1" t="s">
        <v>5</v>
      </c>
      <c r="B284" s="1" t="s">
        <v>641</v>
      </c>
      <c r="C284" s="1" t="s">
        <v>642</v>
      </c>
      <c r="D284" s="2" t="str">
        <f>"86.98"</f>
        <v>86.98</v>
      </c>
      <c r="E284" s="1" t="s">
        <v>740</v>
      </c>
    </row>
    <row r="285">
      <c r="A285" s="1" t="s">
        <v>5</v>
      </c>
      <c r="B285" s="1" t="s">
        <v>741</v>
      </c>
      <c r="C285" s="1" t="s">
        <v>743</v>
      </c>
      <c r="D285" s="2" t="str">
        <f>"00.61"</f>
        <v>00.61</v>
      </c>
      <c r="E285" s="1" t="s">
        <v>744</v>
      </c>
    </row>
    <row r="286">
      <c r="A286" s="1" t="s">
        <v>5</v>
      </c>
      <c r="B286" s="1" t="s">
        <v>741</v>
      </c>
      <c r="C286" s="1" t="s">
        <v>743</v>
      </c>
      <c r="D286" s="2" t="str">
        <f>"38.10"</f>
        <v>38.10</v>
      </c>
      <c r="E286" s="1" t="s">
        <v>750</v>
      </c>
    </row>
    <row r="287">
      <c r="A287" s="1" t="s">
        <v>5</v>
      </c>
      <c r="B287" s="1" t="s">
        <v>741</v>
      </c>
      <c r="C287" s="1" t="s">
        <v>743</v>
      </c>
      <c r="D287" s="2" t="str">
        <f>"38.12"</f>
        <v>38.12</v>
      </c>
      <c r="E287" s="1" t="s">
        <v>753</v>
      </c>
    </row>
    <row r="288">
      <c r="A288" s="1" t="s">
        <v>5</v>
      </c>
      <c r="B288" s="1" t="s">
        <v>741</v>
      </c>
      <c r="C288" s="1" t="s">
        <v>743</v>
      </c>
      <c r="D288" s="2" t="str">
        <f>"38.32"</f>
        <v>38.32</v>
      </c>
      <c r="E288" s="1" t="s">
        <v>755</v>
      </c>
    </row>
    <row r="289">
      <c r="A289" s="1" t="s">
        <v>5</v>
      </c>
      <c r="B289" s="1" t="s">
        <v>741</v>
      </c>
      <c r="C289" s="1" t="s">
        <v>743</v>
      </c>
      <c r="D289" s="2" t="str">
        <f>"38.62"</f>
        <v>38.62</v>
      </c>
      <c r="E289" s="1" t="s">
        <v>756</v>
      </c>
    </row>
    <row r="290">
      <c r="A290" s="1" t="s">
        <v>5</v>
      </c>
      <c r="B290" s="1" t="s">
        <v>741</v>
      </c>
      <c r="C290" s="1" t="s">
        <v>743</v>
      </c>
      <c r="D290" s="2" t="str">
        <f>"39.22"</f>
        <v>39.22</v>
      </c>
      <c r="E290" s="1" t="s">
        <v>757</v>
      </c>
    </row>
    <row r="291">
      <c r="A291" s="1" t="s">
        <v>5</v>
      </c>
      <c r="B291" s="1" t="s">
        <v>741</v>
      </c>
      <c r="C291" s="1" t="s">
        <v>743</v>
      </c>
      <c r="D291" s="2" t="str">
        <f>"39.29"</f>
        <v>39.29</v>
      </c>
      <c r="E291" s="1" t="s">
        <v>759</v>
      </c>
    </row>
    <row r="292">
      <c r="A292" s="1" t="s">
        <v>5</v>
      </c>
      <c r="B292" s="1" t="s">
        <v>741</v>
      </c>
      <c r="C292" s="1" t="s">
        <v>743</v>
      </c>
      <c r="D292" s="2" t="str">
        <f>"39.30"</f>
        <v>39.30</v>
      </c>
      <c r="E292" s="1" t="s">
        <v>763</v>
      </c>
    </row>
    <row r="293">
      <c r="A293" s="1" t="s">
        <v>5</v>
      </c>
      <c r="B293" s="1" t="s">
        <v>741</v>
      </c>
      <c r="C293" s="1" t="s">
        <v>743</v>
      </c>
      <c r="D293" s="2" t="str">
        <f>"39.31"</f>
        <v>39.31</v>
      </c>
      <c r="E293" s="1" t="s">
        <v>766</v>
      </c>
    </row>
    <row r="294">
      <c r="A294" s="1" t="s">
        <v>5</v>
      </c>
      <c r="B294" s="1" t="s">
        <v>741</v>
      </c>
      <c r="C294" s="1" t="s">
        <v>743</v>
      </c>
      <c r="D294" s="2" t="str">
        <f>"39.32"</f>
        <v>39.32</v>
      </c>
      <c r="E294" s="1" t="s">
        <v>769</v>
      </c>
    </row>
    <row r="295">
      <c r="A295" s="1" t="s">
        <v>5</v>
      </c>
      <c r="B295" s="1" t="s">
        <v>741</v>
      </c>
      <c r="C295" s="1" t="s">
        <v>743</v>
      </c>
      <c r="D295" s="2" t="str">
        <f>"39.50"</f>
        <v>39.50</v>
      </c>
      <c r="E295" s="1" t="s">
        <v>771</v>
      </c>
    </row>
    <row r="296">
      <c r="A296" s="1" t="s">
        <v>5</v>
      </c>
      <c r="B296" s="1" t="s">
        <v>741</v>
      </c>
      <c r="C296" s="1" t="s">
        <v>743</v>
      </c>
      <c r="D296" s="2" t="str">
        <f>"39.56"</f>
        <v>39.56</v>
      </c>
      <c r="E296" s="1" t="s">
        <v>772</v>
      </c>
    </row>
    <row r="297">
      <c r="A297" s="1" t="s">
        <v>5</v>
      </c>
      <c r="B297" s="1" t="s">
        <v>741</v>
      </c>
      <c r="C297" s="1" t="s">
        <v>743</v>
      </c>
      <c r="D297" s="2" t="str">
        <f>"39.57"</f>
        <v>39.57</v>
      </c>
      <c r="E297" s="1" t="s">
        <v>773</v>
      </c>
    </row>
    <row r="298">
      <c r="A298" s="1" t="s">
        <v>5</v>
      </c>
      <c r="B298" s="1" t="s">
        <v>741</v>
      </c>
      <c r="C298" s="1" t="s">
        <v>743</v>
      </c>
      <c r="D298" s="2" t="str">
        <f>"39.58"</f>
        <v>39.58</v>
      </c>
      <c r="E298" s="1" t="s">
        <v>775</v>
      </c>
    </row>
    <row r="299">
      <c r="A299" s="1" t="s">
        <v>5</v>
      </c>
      <c r="B299" s="1" t="s">
        <v>741</v>
      </c>
      <c r="C299" s="1" t="s">
        <v>743</v>
      </c>
      <c r="D299" s="2" t="str">
        <f>"39.59"</f>
        <v>39.59</v>
      </c>
      <c r="E299" s="1" t="s">
        <v>797</v>
      </c>
    </row>
    <row r="300">
      <c r="A300" s="1" t="s">
        <v>5</v>
      </c>
      <c r="B300" s="1" t="s">
        <v>741</v>
      </c>
      <c r="C300" s="1" t="s">
        <v>743</v>
      </c>
      <c r="D300" s="2" t="str">
        <f>"39.92"</f>
        <v>39.92</v>
      </c>
      <c r="E300" s="1" t="s">
        <v>800</v>
      </c>
    </row>
    <row r="301">
      <c r="A301" s="1" t="s">
        <v>5</v>
      </c>
      <c r="B301" s="1" t="s">
        <v>802</v>
      </c>
      <c r="C301" s="1" t="s">
        <v>803</v>
      </c>
      <c r="D301" s="2" t="str">
        <f>"02.93"</f>
        <v>02.93</v>
      </c>
      <c r="E301" s="1" t="s">
        <v>805</v>
      </c>
    </row>
    <row r="302">
      <c r="A302" s="1" t="s">
        <v>5</v>
      </c>
      <c r="B302" s="1" t="s">
        <v>802</v>
      </c>
      <c r="C302" s="1" t="s">
        <v>803</v>
      </c>
      <c r="D302" s="2" t="str">
        <f>"02.930"</f>
        <v>02.930</v>
      </c>
      <c r="E302" s="1" t="s">
        <v>808</v>
      </c>
    </row>
    <row r="303">
      <c r="A303" s="1" t="s">
        <v>5</v>
      </c>
      <c r="B303" s="1" t="s">
        <v>802</v>
      </c>
      <c r="C303" s="1" t="s">
        <v>803</v>
      </c>
      <c r="D303" s="2" t="str">
        <f>"03.93"</f>
        <v>03.93</v>
      </c>
      <c r="E303" s="1" t="s">
        <v>810</v>
      </c>
    </row>
    <row r="304">
      <c r="A304" s="1" t="s">
        <v>5</v>
      </c>
      <c r="B304" s="1" t="s">
        <v>811</v>
      </c>
      <c r="C304" s="1" t="s">
        <v>813</v>
      </c>
      <c r="D304" s="2" t="str">
        <f>"88.41"</f>
        <v>88.41</v>
      </c>
      <c r="E304" s="1" t="s">
        <v>15</v>
      </c>
    </row>
    <row r="305">
      <c r="A305" s="1" t="s">
        <v>155</v>
      </c>
      <c r="B305" s="1" t="s">
        <v>156</v>
      </c>
      <c r="C305" s="1" t="s">
        <v>157</v>
      </c>
      <c r="D305" s="2" t="str">
        <f>"01.11"</f>
        <v>01.11</v>
      </c>
      <c r="E305" s="1" t="s">
        <v>77</v>
      </c>
    </row>
    <row r="306">
      <c r="A306" s="1" t="s">
        <v>155</v>
      </c>
      <c r="B306" s="1" t="s">
        <v>156</v>
      </c>
      <c r="C306" s="1" t="s">
        <v>157</v>
      </c>
      <c r="D306" s="2" t="str">
        <f>"01.13"</f>
        <v>01.13</v>
      </c>
      <c r="E306" s="1" t="s">
        <v>20</v>
      </c>
    </row>
    <row r="307">
      <c r="A307" s="1" t="s">
        <v>155</v>
      </c>
      <c r="B307" s="1" t="s">
        <v>156</v>
      </c>
      <c r="C307" s="1" t="s">
        <v>157</v>
      </c>
      <c r="D307" s="2" t="str">
        <f>"04.11"</f>
        <v>04.11</v>
      </c>
      <c r="E307" s="1" t="s">
        <v>95</v>
      </c>
    </row>
    <row r="308">
      <c r="A308" s="1" t="s">
        <v>155</v>
      </c>
      <c r="B308" s="1" t="s">
        <v>156</v>
      </c>
      <c r="C308" s="1" t="s">
        <v>157</v>
      </c>
      <c r="D308" s="2" t="str">
        <f>"87.01"</f>
        <v>87.01</v>
      </c>
      <c r="E308" s="1" t="s">
        <v>164</v>
      </c>
    </row>
    <row r="309">
      <c r="A309" s="1" t="s">
        <v>155</v>
      </c>
      <c r="B309" s="1" t="s">
        <v>156</v>
      </c>
      <c r="C309" s="1" t="s">
        <v>157</v>
      </c>
      <c r="D309" s="2" t="str">
        <f>"87.02"</f>
        <v>87.02</v>
      </c>
      <c r="E309" s="1" t="s">
        <v>167</v>
      </c>
    </row>
    <row r="310">
      <c r="A310" s="1" t="s">
        <v>155</v>
      </c>
      <c r="B310" s="1" t="s">
        <v>156</v>
      </c>
      <c r="C310" s="1" t="s">
        <v>157</v>
      </c>
      <c r="D310" s="2" t="str">
        <f>"87.03"</f>
        <v>87.03</v>
      </c>
      <c r="E310" s="1" t="s">
        <v>170</v>
      </c>
    </row>
    <row r="311">
      <c r="A311" s="1" t="s">
        <v>155</v>
      </c>
      <c r="B311" s="1" t="s">
        <v>156</v>
      </c>
      <c r="C311" s="1" t="s">
        <v>157</v>
      </c>
      <c r="D311" s="2" t="str">
        <f>"87.04"</f>
        <v>87.04</v>
      </c>
      <c r="E311" s="1" t="s">
        <v>173</v>
      </c>
    </row>
    <row r="312">
      <c r="A312" s="1" t="s">
        <v>155</v>
      </c>
      <c r="B312" s="1" t="s">
        <v>156</v>
      </c>
      <c r="C312" s="1" t="s">
        <v>157</v>
      </c>
      <c r="D312" s="2" t="str">
        <f>"87.05"</f>
        <v>87.05</v>
      </c>
      <c r="E312" s="1" t="s">
        <v>177</v>
      </c>
    </row>
    <row r="313">
      <c r="A313" s="1" t="s">
        <v>155</v>
      </c>
      <c r="B313" s="1" t="s">
        <v>156</v>
      </c>
      <c r="C313" s="1" t="s">
        <v>157</v>
      </c>
      <c r="D313" s="2" t="str">
        <f>"87.06"</f>
        <v>87.06</v>
      </c>
      <c r="E313" s="1" t="s">
        <v>179</v>
      </c>
    </row>
    <row r="314">
      <c r="A314" s="1" t="s">
        <v>155</v>
      </c>
      <c r="B314" s="1" t="s">
        <v>156</v>
      </c>
      <c r="C314" s="1" t="s">
        <v>157</v>
      </c>
      <c r="D314" s="2" t="str">
        <f>"87.14"</f>
        <v>87.14</v>
      </c>
      <c r="E314" s="1" t="s">
        <v>182</v>
      </c>
    </row>
    <row r="315">
      <c r="A315" s="1" t="s">
        <v>155</v>
      </c>
      <c r="B315" s="1" t="s">
        <v>156</v>
      </c>
      <c r="C315" s="1" t="s">
        <v>157</v>
      </c>
      <c r="D315" s="2" t="str">
        <f>"87.15"</f>
        <v>87.15</v>
      </c>
      <c r="E315" s="1" t="s">
        <v>185</v>
      </c>
    </row>
    <row r="316">
      <c r="A316" s="1" t="s">
        <v>155</v>
      </c>
      <c r="B316" s="1" t="s">
        <v>156</v>
      </c>
      <c r="C316" s="1" t="s">
        <v>157</v>
      </c>
      <c r="D316" s="2" t="str">
        <f>"87.21"</f>
        <v>87.21</v>
      </c>
      <c r="E316" s="1" t="s">
        <v>191</v>
      </c>
    </row>
    <row r="317">
      <c r="A317" s="1" t="s">
        <v>155</v>
      </c>
      <c r="B317" s="1" t="s">
        <v>156</v>
      </c>
      <c r="C317" s="1" t="s">
        <v>157</v>
      </c>
      <c r="D317" s="2" t="str">
        <f>"87.41"</f>
        <v>87.41</v>
      </c>
      <c r="E317" s="1" t="s">
        <v>193</v>
      </c>
    </row>
    <row r="318">
      <c r="A318" s="1" t="s">
        <v>155</v>
      </c>
      <c r="B318" s="1" t="s">
        <v>156</v>
      </c>
      <c r="C318" s="1" t="s">
        <v>157</v>
      </c>
      <c r="D318" s="2" t="str">
        <f>"87.62"</f>
        <v>87.62</v>
      </c>
      <c r="E318" s="1" t="s">
        <v>196</v>
      </c>
    </row>
    <row r="319">
      <c r="A319" s="1" t="s">
        <v>155</v>
      </c>
      <c r="B319" s="1" t="s">
        <v>156</v>
      </c>
      <c r="C319" s="1" t="s">
        <v>157</v>
      </c>
      <c r="D319" s="2" t="str">
        <f>"87.63"</f>
        <v>87.63</v>
      </c>
      <c r="E319" s="1" t="s">
        <v>201</v>
      </c>
    </row>
    <row r="320">
      <c r="A320" s="1" t="s">
        <v>155</v>
      </c>
      <c r="B320" s="1" t="s">
        <v>156</v>
      </c>
      <c r="C320" s="1" t="s">
        <v>157</v>
      </c>
      <c r="D320" s="2" t="str">
        <f>"87.64"</f>
        <v>87.64</v>
      </c>
      <c r="E320" s="1" t="s">
        <v>204</v>
      </c>
    </row>
    <row r="321">
      <c r="A321" s="1" t="s">
        <v>155</v>
      </c>
      <c r="B321" s="1" t="s">
        <v>156</v>
      </c>
      <c r="C321" s="1" t="s">
        <v>157</v>
      </c>
      <c r="D321" s="2" t="str">
        <f>"88.01"</f>
        <v>88.01</v>
      </c>
      <c r="E321" s="1" t="s">
        <v>207</v>
      </c>
    </row>
    <row r="322">
      <c r="A322" s="1" t="s">
        <v>155</v>
      </c>
      <c r="B322" s="1" t="s">
        <v>156</v>
      </c>
      <c r="C322" s="1" t="s">
        <v>157</v>
      </c>
      <c r="D322" s="2" t="str">
        <f>"88.41"</f>
        <v>88.41</v>
      </c>
      <c r="E322" s="1" t="s">
        <v>15</v>
      </c>
    </row>
    <row r="323">
      <c r="A323" s="1" t="s">
        <v>155</v>
      </c>
      <c r="B323" s="1" t="s">
        <v>156</v>
      </c>
      <c r="C323" s="1" t="s">
        <v>157</v>
      </c>
      <c r="D323" s="2" t="str">
        <f>"88.61"</f>
        <v>88.61</v>
      </c>
      <c r="E323" s="1" t="s">
        <v>211</v>
      </c>
    </row>
    <row r="324">
      <c r="A324" s="1" t="s">
        <v>155</v>
      </c>
      <c r="B324" s="1" t="s">
        <v>156</v>
      </c>
      <c r="C324" s="1" t="s">
        <v>157</v>
      </c>
      <c r="D324" s="2" t="str">
        <f>"88.71"</f>
        <v>88.71</v>
      </c>
      <c r="E324" s="1" t="s">
        <v>216</v>
      </c>
    </row>
    <row r="325">
      <c r="A325" s="1" t="s">
        <v>155</v>
      </c>
      <c r="B325" s="1" t="s">
        <v>156</v>
      </c>
      <c r="C325" s="1" t="s">
        <v>157</v>
      </c>
      <c r="D325" s="2" t="str">
        <f>"88.76"</f>
        <v>88.76</v>
      </c>
      <c r="E325" s="1" t="s">
        <v>219</v>
      </c>
    </row>
    <row r="326">
      <c r="A326" s="1" t="s">
        <v>155</v>
      </c>
      <c r="B326" s="1" t="s">
        <v>156</v>
      </c>
      <c r="C326" s="1" t="s">
        <v>157</v>
      </c>
      <c r="D326" s="2" t="str">
        <f>"88.91"</f>
        <v>88.91</v>
      </c>
      <c r="E326" s="1" t="s">
        <v>221</v>
      </c>
    </row>
    <row r="327">
      <c r="A327" s="1" t="s">
        <v>155</v>
      </c>
      <c r="B327" s="1" t="s">
        <v>156</v>
      </c>
      <c r="C327" s="1" t="s">
        <v>157</v>
      </c>
      <c r="D327" s="2" t="str">
        <f>"88.93"</f>
        <v>88.93</v>
      </c>
      <c r="E327" s="1" t="s">
        <v>224</v>
      </c>
    </row>
    <row r="328">
      <c r="A328" s="1" t="s">
        <v>155</v>
      </c>
      <c r="B328" s="1" t="s">
        <v>156</v>
      </c>
      <c r="C328" s="1" t="s">
        <v>157</v>
      </c>
      <c r="D328" s="2" t="str">
        <f>"88.94"</f>
        <v>88.94</v>
      </c>
      <c r="E328" s="1" t="s">
        <v>227</v>
      </c>
    </row>
    <row r="329">
      <c r="A329" s="1" t="s">
        <v>155</v>
      </c>
      <c r="B329" s="1" t="s">
        <v>156</v>
      </c>
      <c r="C329" s="1" t="s">
        <v>157</v>
      </c>
      <c r="D329" s="2" t="str">
        <f>"88.97"</f>
        <v>88.97</v>
      </c>
      <c r="E329" s="1" t="s">
        <v>230</v>
      </c>
    </row>
    <row r="330">
      <c r="A330" s="1" t="s">
        <v>155</v>
      </c>
      <c r="B330" s="1" t="s">
        <v>156</v>
      </c>
      <c r="C330" s="1" t="s">
        <v>157</v>
      </c>
      <c r="D330" s="2" t="str">
        <f>"92.11"</f>
        <v>92.11</v>
      </c>
      <c r="E330" s="1" t="s">
        <v>232</v>
      </c>
    </row>
    <row r="331">
      <c r="A331" s="1" t="s">
        <v>155</v>
      </c>
      <c r="B331" s="1" t="s">
        <v>156</v>
      </c>
      <c r="C331" s="1" t="s">
        <v>157</v>
      </c>
      <c r="D331" s="2" t="str">
        <f>"92.12"</f>
        <v>92.12</v>
      </c>
      <c r="E331" s="1" t="s">
        <v>234</v>
      </c>
    </row>
    <row r="332">
      <c r="A332" s="1" t="s">
        <v>155</v>
      </c>
      <c r="B332" s="1" t="s">
        <v>156</v>
      </c>
      <c r="C332" s="1" t="s">
        <v>157</v>
      </c>
      <c r="D332" s="2" t="str">
        <f>"92.14"</f>
        <v>92.14</v>
      </c>
      <c r="E332" s="1" t="s">
        <v>238</v>
      </c>
    </row>
    <row r="333">
      <c r="A333" s="1" t="s">
        <v>155</v>
      </c>
      <c r="B333" s="1" t="s">
        <v>156</v>
      </c>
      <c r="C333" s="1" t="s">
        <v>157</v>
      </c>
      <c r="D333" s="2" t="str">
        <f>"92.18"</f>
        <v>92.18</v>
      </c>
      <c r="E333" s="1" t="s">
        <v>241</v>
      </c>
    </row>
    <row r="334">
      <c r="A334" s="1" t="s">
        <v>155</v>
      </c>
      <c r="B334" s="1" t="s">
        <v>156</v>
      </c>
      <c r="C334" s="1" t="s">
        <v>157</v>
      </c>
      <c r="D334" s="2" t="str">
        <f>"95.23"</f>
        <v>95.23</v>
      </c>
      <c r="E334" s="1" t="s">
        <v>243</v>
      </c>
    </row>
    <row r="335">
      <c r="A335" s="1" t="s">
        <v>155</v>
      </c>
      <c r="B335" s="1" t="s">
        <v>156</v>
      </c>
      <c r="C335" s="1" t="s">
        <v>157</v>
      </c>
      <c r="D335" s="2" t="str">
        <f>"95.25"</f>
        <v>95.25</v>
      </c>
      <c r="E335" s="1" t="s">
        <v>245</v>
      </c>
    </row>
    <row r="336">
      <c r="A336" s="1" t="s">
        <v>155</v>
      </c>
      <c r="B336" s="1" t="s">
        <v>156</v>
      </c>
      <c r="C336" s="1" t="s">
        <v>157</v>
      </c>
      <c r="D336" s="2" t="str">
        <f>"95.41"</f>
        <v>95.41</v>
      </c>
      <c r="E336" s="1" t="s">
        <v>247</v>
      </c>
    </row>
    <row r="337">
      <c r="A337" s="1" t="s">
        <v>155</v>
      </c>
      <c r="B337" s="1" t="s">
        <v>249</v>
      </c>
      <c r="C337" s="1" t="s">
        <v>250</v>
      </c>
      <c r="D337" s="2" t="str">
        <f>"99.71"</f>
        <v>99.71</v>
      </c>
      <c r="E337" s="1" t="s">
        <v>251</v>
      </c>
    </row>
    <row r="338">
      <c r="A338" s="1" t="s">
        <v>155</v>
      </c>
      <c r="B338" s="1" t="s">
        <v>253</v>
      </c>
      <c r="C338" s="1" t="s">
        <v>254</v>
      </c>
      <c r="D338" s="2" t="str">
        <f>"99.10"</f>
        <v>99.10</v>
      </c>
      <c r="E338" s="1" t="s">
        <v>255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3" max="3" width="22.38"/>
    <col customWidth="1" min="4" max="4" width="8.13"/>
    <col customWidth="1" min="5" max="5" width="47.25"/>
    <col customWidth="1" min="6" max="6" width="7.13"/>
    <col customWidth="1" min="7" max="7" width="5.5"/>
    <col customWidth="1" min="8" max="8" width="33.75"/>
    <col customWidth="1" min="9" max="16" width="15.0"/>
    <col customWidth="1" min="17" max="17" width="14.63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351</v>
      </c>
      <c r="G1" s="3" t="s">
        <v>352</v>
      </c>
      <c r="H1" s="1" t="s">
        <v>355</v>
      </c>
      <c r="I1" s="1" t="s">
        <v>356</v>
      </c>
      <c r="J1" s="1" t="s">
        <v>357</v>
      </c>
      <c r="K1" s="5" t="s">
        <v>359</v>
      </c>
      <c r="L1" s="5" t="s">
        <v>361</v>
      </c>
      <c r="M1" s="5" t="s">
        <v>364</v>
      </c>
      <c r="N1" s="5" t="s">
        <v>365</v>
      </c>
      <c r="O1" s="5" t="s">
        <v>366</v>
      </c>
      <c r="P1" s="5" t="s">
        <v>367</v>
      </c>
      <c r="Q1" s="1" t="s">
        <v>369</v>
      </c>
      <c r="R1" s="1">
        <v>8037060.0</v>
      </c>
    </row>
    <row r="2" hidden="1">
      <c r="A2" s="3" t="s">
        <v>5</v>
      </c>
      <c r="B2" s="3" t="s">
        <v>198</v>
      </c>
      <c r="C2" s="3" t="s">
        <v>11</v>
      </c>
      <c r="D2" s="6" t="s">
        <v>373</v>
      </c>
      <c r="E2" s="3" t="s">
        <v>16</v>
      </c>
      <c r="F2" s="3" t="str">
        <f>VLOOKUP($D2,proc!$A:$D,3,FALSE)</f>
        <v>3</v>
      </c>
      <c r="G2" s="3" t="str">
        <f>VLOOKUP($D2,proc!$A:$D,4,FALSE)</f>
        <v>0</v>
      </c>
      <c r="H2" s="2" t="s">
        <v>385</v>
      </c>
      <c r="J2" s="7">
        <f>VLOOKUP($D2,'prosedur-2025'!$A:$H,3,FALSE)</f>
        <v>120</v>
      </c>
      <c r="K2" s="7">
        <f>VLOOKUP($D2,'prosedur-2025'!$A:$H,4,FALSE)</f>
        <v>78497962.52</v>
      </c>
      <c r="L2" s="7">
        <f>VLOOKUP($D2,'prosedur-2025'!$A:$H,5,FALSE)</f>
        <v>31029390</v>
      </c>
      <c r="M2" s="7">
        <f>VLOOKUP($D2,'prosedur-2025'!$A:$H,6,FALSE)</f>
        <v>49040723</v>
      </c>
      <c r="N2" s="7">
        <f>VLOOKUP($D2,'prosedur-2025'!$A:$H,7,FALSE)</f>
        <v>88993193</v>
      </c>
      <c r="O2" s="7">
        <f>VLOOKUP($D2,'prosedur-2025'!$A:$H,8,FALSE)</f>
        <v>153022000</v>
      </c>
      <c r="P2" s="7">
        <f t="shared" ref="P2:P12" si="1">J2*K2</f>
        <v>9419755502</v>
      </c>
    </row>
    <row r="3" hidden="1">
      <c r="A3" s="3" t="s">
        <v>5</v>
      </c>
      <c r="B3" s="3" t="s">
        <v>198</v>
      </c>
      <c r="C3" s="3" t="s">
        <v>11</v>
      </c>
      <c r="D3" s="6" t="s">
        <v>416</v>
      </c>
      <c r="E3" s="3" t="s">
        <v>21</v>
      </c>
      <c r="F3" s="3" t="str">
        <f>VLOOKUP($D3,proc!$A:$D,3,FALSE)</f>
        <v>0</v>
      </c>
      <c r="G3" s="3" t="str">
        <f>VLOOKUP($D3,proc!$A:$D,4,FALSE)</f>
        <v>0</v>
      </c>
      <c r="H3" s="2" t="s">
        <v>385</v>
      </c>
      <c r="J3" s="7">
        <f>VLOOKUP($D3,'prosedur-2025'!$A:$H,3,FALSE)</f>
        <v>33</v>
      </c>
      <c r="K3" s="7">
        <f>VLOOKUP($D3,'prosedur-2025'!$A:$H,4,FALSE)</f>
        <v>21821657.64</v>
      </c>
      <c r="L3" s="7">
        <f>VLOOKUP($D3,'prosedur-2025'!$A:$H,5,FALSE)</f>
        <v>7330331</v>
      </c>
      <c r="M3" s="7">
        <f>VLOOKUP($D3,'prosedur-2025'!$A:$H,6,FALSE)</f>
        <v>13625695</v>
      </c>
      <c r="N3" s="7">
        <f>VLOOKUP($D3,'prosedur-2025'!$A:$H,7,FALSE)</f>
        <v>22771045</v>
      </c>
      <c r="O3" s="7">
        <f>VLOOKUP($D3,'prosedur-2025'!$A:$H,8,FALSE)</f>
        <v>55892400</v>
      </c>
      <c r="P3" s="7">
        <f t="shared" si="1"/>
        <v>720114702</v>
      </c>
    </row>
    <row r="4" hidden="1">
      <c r="A4" s="3" t="s">
        <v>5</v>
      </c>
      <c r="B4" s="3" t="s">
        <v>198</v>
      </c>
      <c r="C4" s="3" t="s">
        <v>11</v>
      </c>
      <c r="D4" s="6" t="s">
        <v>442</v>
      </c>
      <c r="E4" s="3" t="s">
        <v>24</v>
      </c>
      <c r="F4" s="3" t="str">
        <f>VLOOKUP($D4,proc!$A:$D,3,FALSE)</f>
        <v>5</v>
      </c>
      <c r="G4" s="3" t="str">
        <f>VLOOKUP($D4,proc!$A:$D,4,FALSE)</f>
        <v>0</v>
      </c>
      <c r="H4" s="2" t="s">
        <v>385</v>
      </c>
      <c r="J4" s="7">
        <f>VLOOKUP($D4,'prosedur-2025'!$A:$H,3,FALSE)</f>
        <v>121</v>
      </c>
      <c r="K4" s="7">
        <f>VLOOKUP($D4,'prosedur-2025'!$A:$H,4,FALSE)</f>
        <v>67670327.14</v>
      </c>
      <c r="L4" s="7">
        <f>VLOOKUP($D4,'prosedur-2025'!$A:$H,5,FALSE)</f>
        <v>29852859</v>
      </c>
      <c r="M4" s="7">
        <f>VLOOKUP($D4,'prosedur-2025'!$A:$H,6,FALSE)</f>
        <v>58105112</v>
      </c>
      <c r="N4" s="7">
        <f>VLOOKUP($D4,'prosedur-2025'!$A:$H,7,FALSE)</f>
        <v>92598541</v>
      </c>
      <c r="O4" s="7">
        <f>VLOOKUP($D4,'prosedur-2025'!$A:$H,8,FALSE)</f>
        <v>135912123</v>
      </c>
      <c r="P4" s="7">
        <f t="shared" si="1"/>
        <v>8188109584</v>
      </c>
    </row>
    <row r="5" hidden="1">
      <c r="A5" s="3" t="s">
        <v>5</v>
      </c>
      <c r="B5" s="3" t="s">
        <v>198</v>
      </c>
      <c r="C5" s="3" t="s">
        <v>11</v>
      </c>
      <c r="D5" s="6" t="s">
        <v>476</v>
      </c>
      <c r="E5" s="3" t="s">
        <v>27</v>
      </c>
      <c r="F5" s="3" t="str">
        <f>VLOOKUP($D5,proc!$A:$D,3,FALSE)</f>
        <v>4</v>
      </c>
      <c r="G5" s="3" t="str">
        <f>VLOOKUP($D5,proc!$A:$D,4,FALSE)</f>
        <v>0</v>
      </c>
      <c r="H5" s="2" t="s">
        <v>385</v>
      </c>
      <c r="J5" s="7">
        <f>VLOOKUP($D5,'prosedur-2025'!$A:$H,3,FALSE)</f>
        <v>434</v>
      </c>
      <c r="K5" s="7">
        <f>VLOOKUP($D5,'prosedur-2025'!$A:$H,4,FALSE)</f>
        <v>48032892.69</v>
      </c>
      <c r="L5" s="7">
        <f>VLOOKUP($D5,'prosedur-2025'!$A:$H,5,FALSE)</f>
        <v>10435277</v>
      </c>
      <c r="M5" s="7">
        <f>VLOOKUP($D5,'prosedur-2025'!$A:$H,6,FALSE)</f>
        <v>22179491</v>
      </c>
      <c r="N5" s="7">
        <f>VLOOKUP($D5,'prosedur-2025'!$A:$H,7,FALSE)</f>
        <v>61098522</v>
      </c>
      <c r="O5" s="7">
        <f>VLOOKUP($D5,'prosedur-2025'!$A:$H,8,FALSE)</f>
        <v>123946351</v>
      </c>
      <c r="P5" s="7">
        <f t="shared" si="1"/>
        <v>20846275429</v>
      </c>
    </row>
    <row r="6" hidden="1">
      <c r="A6" s="3" t="s">
        <v>5</v>
      </c>
      <c r="B6" s="3" t="s">
        <v>198</v>
      </c>
      <c r="C6" s="3" t="s">
        <v>11</v>
      </c>
      <c r="D6" s="6" t="s">
        <v>500</v>
      </c>
      <c r="E6" s="3" t="s">
        <v>29</v>
      </c>
      <c r="F6" s="3" t="str">
        <f>VLOOKUP($D6,proc!$A:$D,3,FALSE)</f>
        <v>6</v>
      </c>
      <c r="G6" s="3" t="str">
        <f>VLOOKUP($D6,proc!$A:$D,4,FALSE)</f>
        <v>0</v>
      </c>
      <c r="H6" s="2" t="s">
        <v>385</v>
      </c>
      <c r="J6" s="7">
        <f>VLOOKUP($D6,'prosedur-2025'!$A:$H,3,FALSE)</f>
        <v>339</v>
      </c>
      <c r="K6" s="7">
        <f>VLOOKUP($D6,'prosedur-2025'!$A:$H,4,FALSE)</f>
        <v>77422054.31</v>
      </c>
      <c r="L6" s="7">
        <f>VLOOKUP($D6,'prosedur-2025'!$A:$H,5,FALSE)</f>
        <v>34528674</v>
      </c>
      <c r="M6" s="7">
        <f>VLOOKUP($D6,'prosedur-2025'!$A:$H,6,FALSE)</f>
        <v>59125877</v>
      </c>
      <c r="N6" s="7">
        <f>VLOOKUP($D6,'prosedur-2025'!$A:$H,7,FALSE)</f>
        <v>99036851</v>
      </c>
      <c r="O6" s="7">
        <f>VLOOKUP($D6,'prosedur-2025'!$A:$H,8,FALSE)</f>
        <v>162366954</v>
      </c>
      <c r="P6" s="7">
        <f t="shared" si="1"/>
        <v>26246076412</v>
      </c>
    </row>
    <row r="7" hidden="1">
      <c r="A7" s="3" t="s">
        <v>5</v>
      </c>
      <c r="B7" s="3" t="s">
        <v>198</v>
      </c>
      <c r="C7" s="3" t="s">
        <v>11</v>
      </c>
      <c r="D7" s="6" t="s">
        <v>526</v>
      </c>
      <c r="E7" s="3" t="s">
        <v>32</v>
      </c>
      <c r="F7" s="3" t="str">
        <f>VLOOKUP($D7,proc!$A:$D,3,FALSE)</f>
        <v>5</v>
      </c>
      <c r="G7" s="3" t="str">
        <f>VLOOKUP($D7,proc!$A:$D,4,FALSE)</f>
        <v>0</v>
      </c>
      <c r="H7" s="2" t="s">
        <v>385</v>
      </c>
      <c r="J7" s="7">
        <f>VLOOKUP($D7,'prosedur-2025'!$A:$H,3,FALSE)</f>
        <v>412</v>
      </c>
      <c r="K7" s="7">
        <f>VLOOKUP($D7,'prosedur-2025'!$A:$H,4,FALSE)</f>
        <v>113168460.5</v>
      </c>
      <c r="L7" s="7">
        <f>VLOOKUP($D7,'prosedur-2025'!$A:$H,5,FALSE)</f>
        <v>61273050</v>
      </c>
      <c r="M7" s="7">
        <f>VLOOKUP($D7,'prosedur-2025'!$A:$H,6,FALSE)</f>
        <v>97611950</v>
      </c>
      <c r="N7" s="7">
        <f>VLOOKUP($D7,'prosedur-2025'!$A:$H,7,FALSE)</f>
        <v>139420700</v>
      </c>
      <c r="O7" s="7">
        <f>VLOOKUP($D7,'prosedur-2025'!$A:$H,8,FALSE)</f>
        <v>193880000</v>
      </c>
      <c r="P7" s="7">
        <f t="shared" si="1"/>
        <v>46625405734</v>
      </c>
    </row>
    <row r="8" hidden="1">
      <c r="A8" s="3" t="s">
        <v>5</v>
      </c>
      <c r="B8" s="3" t="s">
        <v>198</v>
      </c>
      <c r="C8" s="3" t="s">
        <v>11</v>
      </c>
      <c r="D8" s="6" t="s">
        <v>549</v>
      </c>
      <c r="E8" s="3" t="s">
        <v>49</v>
      </c>
      <c r="F8" s="3" t="str">
        <f>VLOOKUP($D8,proc!$A:$D,3,FALSE)</f>
        <v>5</v>
      </c>
      <c r="G8" s="3" t="str">
        <f>VLOOKUP($D8,proc!$A:$D,4,FALSE)</f>
        <v>0</v>
      </c>
      <c r="H8" s="2" t="s">
        <v>385</v>
      </c>
      <c r="J8" s="7">
        <f>VLOOKUP($D8,'prosedur-2025'!$A:$H,3,FALSE)</f>
        <v>820</v>
      </c>
      <c r="K8" s="7">
        <f>VLOOKUP($D8,'prosedur-2025'!$A:$H,4,FALSE)</f>
        <v>121397814.1</v>
      </c>
      <c r="L8" s="7">
        <f>VLOOKUP($D8,'prosedur-2025'!$A:$H,5,FALSE)</f>
        <v>72539060</v>
      </c>
      <c r="M8" s="7">
        <f>VLOOKUP($D8,'prosedur-2025'!$A:$H,6,FALSE)</f>
        <v>100933007</v>
      </c>
      <c r="N8" s="7">
        <f>VLOOKUP($D8,'prosedur-2025'!$A:$H,7,FALSE)</f>
        <v>144954100</v>
      </c>
      <c r="O8" s="7">
        <f>VLOOKUP($D8,'prosedur-2025'!$A:$H,8,FALSE)</f>
        <v>207161425</v>
      </c>
      <c r="P8" s="7">
        <f t="shared" si="1"/>
        <v>99546207534</v>
      </c>
    </row>
    <row r="9" hidden="1">
      <c r="A9" s="3" t="s">
        <v>5</v>
      </c>
      <c r="B9" s="3" t="s">
        <v>198</v>
      </c>
      <c r="C9" s="3" t="s">
        <v>11</v>
      </c>
      <c r="D9" s="6" t="s">
        <v>578</v>
      </c>
      <c r="E9" s="3" t="s">
        <v>52</v>
      </c>
      <c r="F9" s="3" t="str">
        <f>VLOOKUP($D9,proc!$A:$D,3,FALSE)</f>
        <v>5</v>
      </c>
      <c r="G9" s="3" t="str">
        <f>VLOOKUP($D9,proc!$A:$D,4,FALSE)</f>
        <v>0</v>
      </c>
      <c r="H9" s="2" t="s">
        <v>385</v>
      </c>
      <c r="J9" s="7">
        <f>VLOOKUP($D9,'prosedur-2025'!$A:$H,3,FALSE)</f>
        <v>25</v>
      </c>
      <c r="K9" s="7">
        <f>VLOOKUP($D9,'prosedur-2025'!$A:$H,4,FALSE)</f>
        <v>73873293.56</v>
      </c>
      <c r="L9" s="7">
        <f>VLOOKUP($D9,'prosedur-2025'!$A:$H,5,FALSE)</f>
        <v>46871484</v>
      </c>
      <c r="M9" s="7">
        <f>VLOOKUP($D9,'prosedur-2025'!$A:$H,6,FALSE)</f>
        <v>62436689</v>
      </c>
      <c r="N9" s="7">
        <f>VLOOKUP($D9,'prosedur-2025'!$A:$H,7,FALSE)</f>
        <v>95671460</v>
      </c>
      <c r="O9" s="7">
        <f>VLOOKUP($D9,'prosedur-2025'!$A:$H,8,FALSE)</f>
        <v>147131046</v>
      </c>
      <c r="P9" s="7">
        <f t="shared" si="1"/>
        <v>1846832339</v>
      </c>
    </row>
    <row r="10" hidden="1">
      <c r="A10" s="3" t="s">
        <v>5</v>
      </c>
      <c r="B10" s="3" t="s">
        <v>198</v>
      </c>
      <c r="C10" s="3" t="s">
        <v>11</v>
      </c>
      <c r="D10" s="6" t="s">
        <v>610</v>
      </c>
      <c r="E10" s="3" t="s">
        <v>55</v>
      </c>
      <c r="F10" s="3" t="str">
        <f>VLOOKUP($D10,proc!$A:$D,3,FALSE)</f>
        <v>4</v>
      </c>
      <c r="G10" s="3" t="str">
        <f>VLOOKUP($D10,proc!$A:$D,4,FALSE)</f>
        <v>1</v>
      </c>
      <c r="H10" s="2" t="s">
        <v>385</v>
      </c>
      <c r="J10" s="7">
        <f>VLOOKUP($D10,'prosedur-2025'!$A:$H,3,FALSE)</f>
        <v>3</v>
      </c>
      <c r="K10" s="7">
        <f>VLOOKUP($D10,'prosedur-2025'!$A:$H,4,FALSE)</f>
        <v>66396559.33</v>
      </c>
      <c r="L10" s="7">
        <f>VLOOKUP($D10,'prosedur-2025'!$A:$H,5,FALSE)</f>
        <v>13113019</v>
      </c>
      <c r="M10" s="7">
        <f>VLOOKUP($D10,'prosedur-2025'!$A:$H,6,FALSE)</f>
        <v>55660455</v>
      </c>
      <c r="N10" s="7">
        <f>VLOOKUP($D10,'prosedur-2025'!$A:$H,7,FALSE)</f>
        <v>130416204</v>
      </c>
      <c r="O10" s="7">
        <f>VLOOKUP($D10,'prosedur-2025'!$A:$H,8,FALSE)</f>
        <v>130416204</v>
      </c>
      <c r="P10" s="7">
        <f t="shared" si="1"/>
        <v>199189678</v>
      </c>
    </row>
    <row r="11" hidden="1">
      <c r="A11" s="3" t="s">
        <v>5</v>
      </c>
      <c r="B11" s="3" t="s">
        <v>198</v>
      </c>
      <c r="C11" s="3" t="s">
        <v>11</v>
      </c>
      <c r="D11" s="6" t="s">
        <v>645</v>
      </c>
      <c r="E11" s="3" t="s">
        <v>60</v>
      </c>
      <c r="F11" s="3" t="str">
        <f>VLOOKUP($D11,proc!$A:$D,3,FALSE)</f>
        <v>4</v>
      </c>
      <c r="G11" s="3" t="str">
        <f>VLOOKUP($D11,proc!$A:$D,4,FALSE)</f>
        <v>1</v>
      </c>
      <c r="H11" s="2" t="s">
        <v>385</v>
      </c>
      <c r="J11" s="7">
        <f>VLOOKUP($D11,'prosedur-2025'!$A:$H,3,FALSE)</f>
        <v>3</v>
      </c>
      <c r="K11" s="7">
        <f>VLOOKUP($D11,'prosedur-2025'!$A:$H,4,FALSE)</f>
        <v>22003947.33</v>
      </c>
      <c r="L11" s="7">
        <f>VLOOKUP($D11,'prosedur-2025'!$A:$H,5,FALSE)</f>
        <v>2830922</v>
      </c>
      <c r="M11" s="7">
        <f>VLOOKUP($D11,'prosedur-2025'!$A:$H,6,FALSE)</f>
        <v>23146200</v>
      </c>
      <c r="N11" s="7">
        <f>VLOOKUP($D11,'prosedur-2025'!$A:$H,7,FALSE)</f>
        <v>40034720</v>
      </c>
      <c r="O11" s="7">
        <f>VLOOKUP($D11,'prosedur-2025'!$A:$H,8,FALSE)</f>
        <v>40034720</v>
      </c>
      <c r="P11" s="7">
        <f t="shared" si="1"/>
        <v>66011842</v>
      </c>
    </row>
    <row r="12" hidden="1">
      <c r="A12" s="3" t="s">
        <v>5</v>
      </c>
      <c r="B12" s="3" t="s">
        <v>198</v>
      </c>
      <c r="C12" s="3" t="s">
        <v>11</v>
      </c>
      <c r="D12" s="6" t="s">
        <v>665</v>
      </c>
      <c r="E12" s="3" t="s">
        <v>63</v>
      </c>
      <c r="F12" s="3" t="str">
        <f>VLOOKUP($D12,proc!$A:$D,3,FALSE)</f>
        <v>4</v>
      </c>
      <c r="G12" s="3" t="str">
        <f>VLOOKUP($D12,proc!$A:$D,4,FALSE)</f>
        <v>1</v>
      </c>
      <c r="H12" s="2" t="s">
        <v>385</v>
      </c>
      <c r="J12" s="7">
        <f>VLOOKUP($D12,'prosedur-2025'!$A:$H,3,FALSE)</f>
        <v>21</v>
      </c>
      <c r="K12" s="7">
        <f>VLOOKUP($D12,'prosedur-2025'!$A:$H,4,FALSE)</f>
        <v>61165162.67</v>
      </c>
      <c r="L12" s="7">
        <f>VLOOKUP($D12,'prosedur-2025'!$A:$H,5,FALSE)</f>
        <v>24235442</v>
      </c>
      <c r="M12" s="7">
        <f>VLOOKUP($D12,'prosedur-2025'!$A:$H,6,FALSE)</f>
        <v>50697300</v>
      </c>
      <c r="N12" s="7">
        <f>VLOOKUP($D12,'prosedur-2025'!$A:$H,7,FALSE)</f>
        <v>81533763</v>
      </c>
      <c r="O12" s="7">
        <f>VLOOKUP($D12,'prosedur-2025'!$A:$H,8,FALSE)</f>
        <v>143177942</v>
      </c>
      <c r="P12" s="7">
        <f t="shared" si="1"/>
        <v>1284468416</v>
      </c>
    </row>
    <row r="13" hidden="1">
      <c r="A13" s="3" t="s">
        <v>5</v>
      </c>
      <c r="B13" s="3" t="s">
        <v>198</v>
      </c>
      <c r="C13" s="3" t="s">
        <v>11</v>
      </c>
      <c r="D13" s="6" t="s">
        <v>696</v>
      </c>
      <c r="E13" s="3" t="s">
        <v>68</v>
      </c>
      <c r="F13" s="3" t="str">
        <f>VLOOKUP($D13,proc!$A:$D,3,FALSE)</f>
        <v>4</v>
      </c>
      <c r="G13" s="3" t="str">
        <f>VLOOKUP($D13,proc!$A:$D,4,FALSE)</f>
        <v>1</v>
      </c>
      <c r="H13" s="2" t="s">
        <v>385</v>
      </c>
      <c r="P13" s="7"/>
    </row>
    <row r="14" hidden="1">
      <c r="A14" s="3" t="s">
        <v>5</v>
      </c>
      <c r="B14" s="3" t="s">
        <v>198</v>
      </c>
      <c r="C14" s="3" t="s">
        <v>11</v>
      </c>
      <c r="D14" s="6" t="s">
        <v>706</v>
      </c>
      <c r="E14" s="3" t="s">
        <v>71</v>
      </c>
      <c r="F14" s="3" t="str">
        <f>VLOOKUP($D14,proc!$A:$D,3,FALSE)</f>
        <v>4</v>
      </c>
      <c r="G14" s="3" t="str">
        <f>VLOOKUP($D14,proc!$A:$D,4,FALSE)</f>
        <v>1</v>
      </c>
      <c r="H14" s="2" t="s">
        <v>385</v>
      </c>
      <c r="J14" s="7">
        <f>VLOOKUP($D14,'prosedur-2025'!$A:$H,3,FALSE)</f>
        <v>19</v>
      </c>
      <c r="K14" s="7">
        <f>VLOOKUP($D14,'prosedur-2025'!$A:$H,4,FALSE)</f>
        <v>33694355.16</v>
      </c>
      <c r="L14" s="7">
        <f>VLOOKUP($D14,'prosedur-2025'!$A:$H,5,FALSE)</f>
        <v>11539385</v>
      </c>
      <c r="M14" s="7">
        <f>VLOOKUP($D14,'prosedur-2025'!$A:$H,6,FALSE)</f>
        <v>17995946</v>
      </c>
      <c r="N14" s="7">
        <f>VLOOKUP($D14,'prosedur-2025'!$A:$H,7,FALSE)</f>
        <v>46867900</v>
      </c>
      <c r="O14" s="7">
        <f>VLOOKUP($D14,'prosedur-2025'!$A:$H,8,FALSE)</f>
        <v>106980599</v>
      </c>
      <c r="P14" s="7">
        <f>J14*K14</f>
        <v>640192748</v>
      </c>
    </row>
    <row r="15" hidden="1">
      <c r="A15" s="3" t="s">
        <v>5</v>
      </c>
      <c r="B15" s="3" t="s">
        <v>198</v>
      </c>
      <c r="C15" s="3" t="s">
        <v>11</v>
      </c>
      <c r="D15" s="6" t="s">
        <v>739</v>
      </c>
      <c r="E15" s="3" t="s">
        <v>74</v>
      </c>
      <c r="F15" s="3" t="str">
        <f>VLOOKUP($D15,proc!$A:$D,3,FALSE)</f>
        <v>4</v>
      </c>
      <c r="G15" s="3" t="str">
        <f>VLOOKUP($D15,proc!$A:$D,4,FALSE)</f>
        <v>1</v>
      </c>
      <c r="H15" s="2" t="s">
        <v>385</v>
      </c>
      <c r="P15" s="7"/>
    </row>
    <row r="16" hidden="1">
      <c r="A16" s="3" t="s">
        <v>5</v>
      </c>
      <c r="B16" s="3" t="s">
        <v>198</v>
      </c>
      <c r="C16" s="3" t="s">
        <v>11</v>
      </c>
      <c r="D16" s="6" t="s">
        <v>747</v>
      </c>
      <c r="E16" s="3" t="s">
        <v>75</v>
      </c>
      <c r="F16" s="3" t="str">
        <f>VLOOKUP($D16,proc!$A:$D,3,FALSE)</f>
        <v>4</v>
      </c>
      <c r="G16" s="3" t="str">
        <f>VLOOKUP($D16,proc!$A:$D,4,FALSE)</f>
        <v>1</v>
      </c>
      <c r="H16" s="2" t="s">
        <v>385</v>
      </c>
      <c r="J16" s="7">
        <f>VLOOKUP($D16,'prosedur-2025'!$A:$H,3,FALSE)</f>
        <v>9</v>
      </c>
      <c r="K16" s="7">
        <f>VLOOKUP($D16,'prosedur-2025'!$A:$H,4,FALSE)</f>
        <v>45263475.89</v>
      </c>
      <c r="L16" s="7">
        <f>VLOOKUP($D16,'prosedur-2025'!$A:$H,5,FALSE)</f>
        <v>12766300</v>
      </c>
      <c r="M16" s="7">
        <f>VLOOKUP($D16,'prosedur-2025'!$A:$H,6,FALSE)</f>
        <v>27068225</v>
      </c>
      <c r="N16" s="7">
        <f>VLOOKUP($D16,'prosedur-2025'!$A:$H,7,FALSE)</f>
        <v>76887394</v>
      </c>
      <c r="O16" s="7">
        <f>VLOOKUP($D16,'prosedur-2025'!$A:$H,8,FALSE)</f>
        <v>113466738</v>
      </c>
      <c r="P16" s="7">
        <f t="shared" ref="P16:P30" si="2">J16*K16</f>
        <v>407371283</v>
      </c>
    </row>
    <row r="17" hidden="1">
      <c r="A17" s="3" t="s">
        <v>5</v>
      </c>
      <c r="B17" s="3" t="s">
        <v>198</v>
      </c>
      <c r="C17" s="3" t="s">
        <v>11</v>
      </c>
      <c r="D17" s="6" t="s">
        <v>768</v>
      </c>
      <c r="E17" s="3" t="s">
        <v>78</v>
      </c>
      <c r="F17" s="3" t="str">
        <f>VLOOKUP($D17,proc!$A:$D,3,FALSE)</f>
        <v>4</v>
      </c>
      <c r="G17" s="3" t="str">
        <f>VLOOKUP($D17,proc!$A:$D,4,FALSE)</f>
        <v>1</v>
      </c>
      <c r="H17" s="2" t="s">
        <v>385</v>
      </c>
      <c r="J17" s="7">
        <f>VLOOKUP($D17,'prosedur-2025'!$A:$H,3,FALSE)</f>
        <v>4</v>
      </c>
      <c r="K17" s="7">
        <f>VLOOKUP($D17,'prosedur-2025'!$A:$H,4,FALSE)</f>
        <v>80759175.25</v>
      </c>
      <c r="L17" s="7">
        <f>VLOOKUP($D17,'prosedur-2025'!$A:$H,5,FALSE)</f>
        <v>27335689</v>
      </c>
      <c r="M17" s="7">
        <f>VLOOKUP($D17,'prosedur-2025'!$A:$H,6,FALSE)</f>
        <v>59070224</v>
      </c>
      <c r="N17" s="7">
        <f>VLOOKUP($D17,'prosedur-2025'!$A:$H,7,FALSE)</f>
        <v>62839575</v>
      </c>
      <c r="O17" s="7">
        <f>VLOOKUP($D17,'prosedur-2025'!$A:$H,8,FALSE)</f>
        <v>173791213</v>
      </c>
      <c r="P17" s="7">
        <f t="shared" si="2"/>
        <v>323036701</v>
      </c>
    </row>
    <row r="18" hidden="1">
      <c r="A18" s="3" t="s">
        <v>5</v>
      </c>
      <c r="B18" s="3" t="s">
        <v>198</v>
      </c>
      <c r="C18" s="3" t="s">
        <v>11</v>
      </c>
      <c r="D18" s="6" t="s">
        <v>770</v>
      </c>
      <c r="E18" s="3" t="s">
        <v>81</v>
      </c>
      <c r="F18" s="3" t="str">
        <f>VLOOKUP($D18,proc!$A:$D,3,FALSE)</f>
        <v>4</v>
      </c>
      <c r="G18" s="3" t="str">
        <f>VLOOKUP($D18,proc!$A:$D,4,FALSE)</f>
        <v>1</v>
      </c>
      <c r="H18" s="2" t="s">
        <v>385</v>
      </c>
      <c r="J18" s="7">
        <f>VLOOKUP($D18,'prosedur-2025'!$A:$H,3,FALSE)</f>
        <v>6</v>
      </c>
      <c r="K18" s="7">
        <f>VLOOKUP($D18,'prosedur-2025'!$A:$H,4,FALSE)</f>
        <v>30687574.67</v>
      </c>
      <c r="L18" s="7">
        <f>VLOOKUP($D18,'prosedur-2025'!$A:$H,5,FALSE)</f>
        <v>8104487</v>
      </c>
      <c r="M18" s="7">
        <f>VLOOKUP($D18,'prosedur-2025'!$A:$H,6,FALSE)</f>
        <v>27889516</v>
      </c>
      <c r="N18" s="7">
        <f>VLOOKUP($D18,'prosedur-2025'!$A:$H,7,FALSE)</f>
        <v>34947067</v>
      </c>
      <c r="O18" s="7">
        <f>VLOOKUP($D18,'prosedur-2025'!$A:$H,8,FALSE)</f>
        <v>76434965</v>
      </c>
      <c r="P18" s="7">
        <f t="shared" si="2"/>
        <v>184125448</v>
      </c>
    </row>
    <row r="19" hidden="1">
      <c r="A19" s="3" t="s">
        <v>5</v>
      </c>
      <c r="B19" s="3" t="s">
        <v>214</v>
      </c>
      <c r="C19" s="3" t="s">
        <v>84</v>
      </c>
      <c r="D19" s="6" t="s">
        <v>787</v>
      </c>
      <c r="E19" s="3" t="s">
        <v>440</v>
      </c>
      <c r="F19" s="3" t="str">
        <f>VLOOKUP($D19,proc!$A:$D,3,FALSE)</f>
        <v>5</v>
      </c>
      <c r="G19" s="3" t="str">
        <f>VLOOKUP($D19,proc!$A:$D,4,FALSE)</f>
        <v>0</v>
      </c>
      <c r="H19" s="1" t="s">
        <v>791</v>
      </c>
      <c r="J19" s="7">
        <f>VLOOKUP($D19,'prosedur-2025'!$A:$H,3,FALSE)</f>
        <v>12</v>
      </c>
      <c r="K19" s="7">
        <f>VLOOKUP($D19,'prosedur-2025'!$A:$H,4,FALSE)</f>
        <v>68030010.83</v>
      </c>
      <c r="L19" s="7">
        <f>VLOOKUP($D19,'prosedur-2025'!$A:$H,5,FALSE)</f>
        <v>37169810</v>
      </c>
      <c r="M19" s="7">
        <f>VLOOKUP($D19,'prosedur-2025'!$A:$H,6,FALSE)</f>
        <v>47495894</v>
      </c>
      <c r="N19" s="7">
        <f>VLOOKUP($D19,'prosedur-2025'!$A:$H,7,FALSE)</f>
        <v>86573446</v>
      </c>
      <c r="O19" s="7">
        <f>VLOOKUP($D19,'prosedur-2025'!$A:$H,8,FALSE)</f>
        <v>91434374</v>
      </c>
      <c r="P19" s="7">
        <f t="shared" si="2"/>
        <v>816360130</v>
      </c>
    </row>
    <row r="20" hidden="1">
      <c r="A20" s="3" t="s">
        <v>5</v>
      </c>
      <c r="B20" s="3" t="s">
        <v>214</v>
      </c>
      <c r="C20" s="3" t="s">
        <v>84</v>
      </c>
      <c r="D20" s="6" t="s">
        <v>814</v>
      </c>
      <c r="E20" s="3" t="s">
        <v>444</v>
      </c>
      <c r="F20" s="3" t="str">
        <f>VLOOKUP($D20,proc!$A:$D,3,FALSE)</f>
        <v>5</v>
      </c>
      <c r="G20" s="3" t="str">
        <f>VLOOKUP($D20,proc!$A:$D,4,FALSE)</f>
        <v>0</v>
      </c>
      <c r="H20" s="1" t="s">
        <v>791</v>
      </c>
      <c r="J20" s="7">
        <f>VLOOKUP($D20,'prosedur-2025'!$A:$H,3,FALSE)</f>
        <v>226</v>
      </c>
      <c r="K20" s="7">
        <f>VLOOKUP($D20,'prosedur-2025'!$A:$H,4,FALSE)</f>
        <v>58748392.52</v>
      </c>
      <c r="L20" s="7">
        <f>VLOOKUP($D20,'prosedur-2025'!$A:$H,5,FALSE)</f>
        <v>27898024</v>
      </c>
      <c r="M20" s="7">
        <f>VLOOKUP($D20,'prosedur-2025'!$A:$H,6,FALSE)</f>
        <v>46204400</v>
      </c>
      <c r="N20" s="7">
        <f>VLOOKUP($D20,'prosedur-2025'!$A:$H,7,FALSE)</f>
        <v>74596310</v>
      </c>
      <c r="O20" s="7">
        <f>VLOOKUP($D20,'prosedur-2025'!$A:$H,8,FALSE)</f>
        <v>122337966</v>
      </c>
      <c r="P20" s="7">
        <f t="shared" si="2"/>
        <v>13277136710</v>
      </c>
    </row>
    <row r="21" hidden="1">
      <c r="A21" s="3" t="s">
        <v>5</v>
      </c>
      <c r="B21" s="3" t="s">
        <v>214</v>
      </c>
      <c r="C21" s="3" t="s">
        <v>84</v>
      </c>
      <c r="D21" s="6" t="s">
        <v>834</v>
      </c>
      <c r="E21" s="3" t="s">
        <v>448</v>
      </c>
      <c r="F21" s="3" t="str">
        <f>VLOOKUP($D21,proc!$A:$D,3,FALSE)</f>
        <v>5</v>
      </c>
      <c r="G21" s="3" t="str">
        <f>VLOOKUP($D21,proc!$A:$D,4,FALSE)</f>
        <v>0</v>
      </c>
      <c r="H21" s="1" t="s">
        <v>791</v>
      </c>
      <c r="J21" s="7">
        <f>VLOOKUP($D21,'prosedur-2025'!$A:$H,3,FALSE)</f>
        <v>9293</v>
      </c>
      <c r="K21" s="7">
        <f>VLOOKUP($D21,'prosedur-2025'!$A:$H,4,FALSE)</f>
        <v>59760267.54</v>
      </c>
      <c r="L21" s="7">
        <f>VLOOKUP($D21,'prosedur-2025'!$A:$H,5,FALSE)</f>
        <v>35810933</v>
      </c>
      <c r="M21" s="7">
        <f>VLOOKUP($D21,'prosedur-2025'!$A:$H,6,FALSE)</f>
        <v>51791394</v>
      </c>
      <c r="N21" s="7">
        <f>VLOOKUP($D21,'prosedur-2025'!$A:$H,7,FALSE)</f>
        <v>72016486</v>
      </c>
      <c r="O21" s="7">
        <f>VLOOKUP($D21,'prosedur-2025'!$A:$H,8,FALSE)</f>
        <v>102710378</v>
      </c>
      <c r="P21" s="7">
        <f t="shared" si="2"/>
        <v>555352166212</v>
      </c>
    </row>
    <row r="22" hidden="1">
      <c r="A22" s="3" t="s">
        <v>5</v>
      </c>
      <c r="B22" s="3" t="s">
        <v>214</v>
      </c>
      <c r="C22" s="3" t="s">
        <v>84</v>
      </c>
      <c r="D22" s="6" t="s">
        <v>850</v>
      </c>
      <c r="E22" s="3" t="s">
        <v>35</v>
      </c>
      <c r="F22" s="3" t="str">
        <f>VLOOKUP($D22,proc!$A:$D,3,FALSE)</f>
        <v>4</v>
      </c>
      <c r="G22" s="3" t="str">
        <f>VLOOKUP($D22,proc!$A:$D,4,FALSE)</f>
        <v>0</v>
      </c>
      <c r="H22" s="1" t="s">
        <v>791</v>
      </c>
      <c r="J22" s="7">
        <f>VLOOKUP($D22,'prosedur-2025'!$A:$H,3,FALSE)</f>
        <v>2</v>
      </c>
      <c r="K22" s="7">
        <f>VLOOKUP($D22,'prosedur-2025'!$A:$H,4,FALSE)</f>
        <v>62128059</v>
      </c>
      <c r="L22" s="7">
        <f>VLOOKUP($D22,'prosedur-2025'!$A:$H,5,FALSE)</f>
        <v>10275818</v>
      </c>
      <c r="M22" s="7">
        <f>VLOOKUP($D22,'prosedur-2025'!$A:$H,6,FALSE)</f>
        <v>10275818</v>
      </c>
      <c r="N22" s="7">
        <f>VLOOKUP($D22,'prosedur-2025'!$A:$H,7,FALSE)</f>
        <v>113980300</v>
      </c>
      <c r="O22" s="7">
        <f>VLOOKUP($D22,'prosedur-2025'!$A:$H,8,FALSE)</f>
        <v>113980300</v>
      </c>
      <c r="P22" s="7">
        <f t="shared" si="2"/>
        <v>124256118</v>
      </c>
    </row>
    <row r="23" hidden="1">
      <c r="A23" s="3" t="s">
        <v>5</v>
      </c>
      <c r="B23" s="3" t="s">
        <v>214</v>
      </c>
      <c r="C23" s="3" t="s">
        <v>84</v>
      </c>
      <c r="D23" s="6" t="s">
        <v>869</v>
      </c>
      <c r="E23" s="3" t="s">
        <v>452</v>
      </c>
      <c r="F23" s="3" t="str">
        <f>VLOOKUP($D23,proc!$A:$D,3,FALSE)</f>
        <v>4</v>
      </c>
      <c r="G23" s="3" t="str">
        <f>VLOOKUP($D23,proc!$A:$D,4,FALSE)</f>
        <v>0</v>
      </c>
      <c r="H23" s="1" t="s">
        <v>791</v>
      </c>
      <c r="J23" s="7">
        <f>VLOOKUP($D23,'prosedur-2025'!$A:$H,3,FALSE)</f>
        <v>14</v>
      </c>
      <c r="K23" s="7">
        <f>VLOOKUP($D23,'prosedur-2025'!$A:$H,4,FALSE)</f>
        <v>56094480.43</v>
      </c>
      <c r="L23" s="7">
        <f>VLOOKUP($D23,'prosedur-2025'!$A:$H,5,FALSE)</f>
        <v>17227265</v>
      </c>
      <c r="M23" s="7">
        <f>VLOOKUP($D23,'prosedur-2025'!$A:$H,6,FALSE)</f>
        <v>58180620</v>
      </c>
      <c r="N23" s="7">
        <f>VLOOKUP($D23,'prosedur-2025'!$A:$H,7,FALSE)</f>
        <v>88350158</v>
      </c>
      <c r="O23" s="7">
        <f>VLOOKUP($D23,'prosedur-2025'!$A:$H,8,FALSE)</f>
        <v>97786657</v>
      </c>
      <c r="P23" s="7">
        <f t="shared" si="2"/>
        <v>785322726</v>
      </c>
    </row>
    <row r="24" hidden="1">
      <c r="A24" s="3" t="s">
        <v>5</v>
      </c>
      <c r="B24" s="3" t="s">
        <v>214</v>
      </c>
      <c r="C24" s="3" t="s">
        <v>84</v>
      </c>
      <c r="D24" s="6" t="s">
        <v>892</v>
      </c>
      <c r="E24" s="3" t="s">
        <v>86</v>
      </c>
      <c r="F24" s="3" t="str">
        <f>VLOOKUP($D24,proc!$A:$D,3,FALSE)</f>
        <v>6</v>
      </c>
      <c r="G24" s="3" t="str">
        <f>VLOOKUP($D24,proc!$A:$D,4,FALSE)</f>
        <v>0</v>
      </c>
      <c r="H24" s="2" t="s">
        <v>900</v>
      </c>
      <c r="J24" s="7">
        <f>VLOOKUP($D24,'prosedur-2025'!$A:$H,3,FALSE)</f>
        <v>969</v>
      </c>
      <c r="K24" s="7">
        <f>VLOOKUP($D24,'prosedur-2025'!$A:$H,4,FALSE)</f>
        <v>80259541.41</v>
      </c>
      <c r="L24" s="7">
        <f>VLOOKUP($D24,'prosedur-2025'!$A:$H,5,FALSE)</f>
        <v>37570498</v>
      </c>
      <c r="M24" s="7">
        <f>VLOOKUP($D24,'prosedur-2025'!$A:$H,6,FALSE)</f>
        <v>67611921</v>
      </c>
      <c r="N24" s="7">
        <f>VLOOKUP($D24,'prosedur-2025'!$A:$H,7,FALSE)</f>
        <v>98550892</v>
      </c>
      <c r="O24" s="7">
        <f>VLOOKUP($D24,'prosedur-2025'!$A:$H,8,FALSE)</f>
        <v>159266167</v>
      </c>
      <c r="P24" s="7">
        <f t="shared" si="2"/>
        <v>77771495627</v>
      </c>
    </row>
    <row r="25" hidden="1">
      <c r="A25" s="3" t="s">
        <v>5</v>
      </c>
      <c r="B25" s="3" t="s">
        <v>214</v>
      </c>
      <c r="C25" s="3" t="s">
        <v>84</v>
      </c>
      <c r="D25" s="6" t="s">
        <v>914</v>
      </c>
      <c r="E25" s="3" t="s">
        <v>454</v>
      </c>
      <c r="F25" s="3" t="str">
        <f>VLOOKUP($D25,proc!$A:$D,3,FALSE)</f>
        <v>5</v>
      </c>
      <c r="G25" s="3" t="str">
        <f>VLOOKUP($D25,proc!$A:$D,4,FALSE)</f>
        <v>0</v>
      </c>
      <c r="H25" s="1" t="s">
        <v>791</v>
      </c>
      <c r="J25" s="7">
        <f>VLOOKUP($D25,'prosedur-2025'!$A:$H,3,FALSE)</f>
        <v>82</v>
      </c>
      <c r="K25" s="7">
        <f>VLOOKUP($D25,'prosedur-2025'!$A:$H,4,FALSE)</f>
        <v>68166626.4</v>
      </c>
      <c r="L25" s="7">
        <f>VLOOKUP($D25,'prosedur-2025'!$A:$H,5,FALSE)</f>
        <v>32504489</v>
      </c>
      <c r="M25" s="7">
        <f>VLOOKUP($D25,'prosedur-2025'!$A:$H,6,FALSE)</f>
        <v>57467984</v>
      </c>
      <c r="N25" s="7">
        <f>VLOOKUP($D25,'prosedur-2025'!$A:$H,7,FALSE)</f>
        <v>89998640</v>
      </c>
      <c r="O25" s="7">
        <f>VLOOKUP($D25,'prosedur-2025'!$A:$H,8,FALSE)</f>
        <v>119390219</v>
      </c>
      <c r="P25" s="7">
        <f t="shared" si="2"/>
        <v>5589663365</v>
      </c>
    </row>
    <row r="26" hidden="1">
      <c r="A26" s="3" t="s">
        <v>5</v>
      </c>
      <c r="B26" s="3" t="s">
        <v>214</v>
      </c>
      <c r="C26" s="3" t="s">
        <v>84</v>
      </c>
      <c r="D26" s="6" t="s">
        <v>938</v>
      </c>
      <c r="E26" s="3" t="s">
        <v>89</v>
      </c>
      <c r="F26" s="3" t="str">
        <f>VLOOKUP($D26,proc!$A:$D,3,FALSE)</f>
        <v>5</v>
      </c>
      <c r="G26" s="3" t="str">
        <f>VLOOKUP($D26,proc!$A:$D,4,FALSE)</f>
        <v>0</v>
      </c>
      <c r="H26" s="2" t="s">
        <v>900</v>
      </c>
      <c r="J26" s="7">
        <f>VLOOKUP($D26,'prosedur-2025'!$A:$H,3,FALSE)</f>
        <v>101</v>
      </c>
      <c r="K26" s="7">
        <f>VLOOKUP($D26,'prosedur-2025'!$A:$H,4,FALSE)</f>
        <v>68653256.03</v>
      </c>
      <c r="L26" s="7">
        <f>VLOOKUP($D26,'prosedur-2025'!$A:$H,5,FALSE)</f>
        <v>32601013</v>
      </c>
      <c r="M26" s="7">
        <f>VLOOKUP($D26,'prosedur-2025'!$A:$H,6,FALSE)</f>
        <v>50170854</v>
      </c>
      <c r="N26" s="7">
        <f>VLOOKUP($D26,'prosedur-2025'!$A:$H,7,FALSE)</f>
        <v>82461979</v>
      </c>
      <c r="O26" s="7">
        <f>VLOOKUP($D26,'prosedur-2025'!$A:$H,8,FALSE)</f>
        <v>143505352</v>
      </c>
      <c r="P26" s="7">
        <f t="shared" si="2"/>
        <v>6933978859</v>
      </c>
    </row>
    <row r="27" hidden="1">
      <c r="A27" s="3" t="s">
        <v>5</v>
      </c>
      <c r="B27" s="3" t="s">
        <v>214</v>
      </c>
      <c r="C27" s="3" t="s">
        <v>84</v>
      </c>
      <c r="D27" s="6" t="s">
        <v>976</v>
      </c>
      <c r="E27" s="3" t="s">
        <v>456</v>
      </c>
      <c r="F27" s="3" t="str">
        <f>VLOOKUP($D27,proc!$A:$D,3,FALSE)</f>
        <v>5</v>
      </c>
      <c r="G27" s="3" t="str">
        <f>VLOOKUP($D27,proc!$A:$D,4,FALSE)</f>
        <v>0</v>
      </c>
      <c r="H27" s="1" t="s">
        <v>791</v>
      </c>
      <c r="J27" s="7">
        <f>VLOOKUP($D27,'prosedur-2025'!$A:$H,3,FALSE)</f>
        <v>109</v>
      </c>
      <c r="K27" s="7">
        <f>VLOOKUP($D27,'prosedur-2025'!$A:$H,4,FALSE)</f>
        <v>74716956.75</v>
      </c>
      <c r="L27" s="7">
        <f>VLOOKUP($D27,'prosedur-2025'!$A:$H,5,FALSE)</f>
        <v>52512103</v>
      </c>
      <c r="M27" s="7">
        <f>VLOOKUP($D27,'prosedur-2025'!$A:$H,6,FALSE)</f>
        <v>71569867</v>
      </c>
      <c r="N27" s="7">
        <f>VLOOKUP($D27,'prosedur-2025'!$A:$H,7,FALSE)</f>
        <v>93427650</v>
      </c>
      <c r="O27" s="7">
        <f>VLOOKUP($D27,'prosedur-2025'!$A:$H,8,FALSE)</f>
        <v>133643976</v>
      </c>
      <c r="P27" s="7">
        <f t="shared" si="2"/>
        <v>8144148286</v>
      </c>
    </row>
    <row r="28" hidden="1">
      <c r="A28" s="3" t="s">
        <v>5</v>
      </c>
      <c r="B28" s="3" t="s">
        <v>214</v>
      </c>
      <c r="C28" s="3" t="s">
        <v>84</v>
      </c>
      <c r="D28" s="6" t="s">
        <v>1017</v>
      </c>
      <c r="E28" s="3" t="s">
        <v>458</v>
      </c>
      <c r="F28" s="3" t="str">
        <f>VLOOKUP($D28,proc!$A:$D,3,FALSE)</f>
        <v>5</v>
      </c>
      <c r="G28" s="3" t="str">
        <f>VLOOKUP($D28,proc!$A:$D,4,FALSE)</f>
        <v>0</v>
      </c>
      <c r="H28" s="1" t="s">
        <v>791</v>
      </c>
      <c r="J28" s="7">
        <f>VLOOKUP($D28,'prosedur-2025'!$A:$H,3,FALSE)</f>
        <v>210</v>
      </c>
      <c r="K28" s="7">
        <f>VLOOKUP($D28,'prosedur-2025'!$A:$H,4,FALSE)</f>
        <v>74745411.46</v>
      </c>
      <c r="L28" s="7">
        <f>VLOOKUP($D28,'prosedur-2025'!$A:$H,5,FALSE)</f>
        <v>49764683</v>
      </c>
      <c r="M28" s="7">
        <f>VLOOKUP($D28,'prosedur-2025'!$A:$H,6,FALSE)</f>
        <v>61347649</v>
      </c>
      <c r="N28" s="7">
        <f>VLOOKUP($D28,'prosedur-2025'!$A:$H,7,FALSE)</f>
        <v>96645700</v>
      </c>
      <c r="O28" s="7">
        <f>VLOOKUP($D28,'prosedur-2025'!$A:$H,8,FALSE)</f>
        <v>117899589</v>
      </c>
      <c r="P28" s="7">
        <f t="shared" si="2"/>
        <v>15696536406</v>
      </c>
    </row>
    <row r="29" hidden="1">
      <c r="A29" s="3" t="s">
        <v>5</v>
      </c>
      <c r="B29" s="3" t="s">
        <v>214</v>
      </c>
      <c r="C29" s="3" t="s">
        <v>84</v>
      </c>
      <c r="D29" s="6" t="s">
        <v>1074</v>
      </c>
      <c r="E29" s="3" t="s">
        <v>460</v>
      </c>
      <c r="F29" s="3" t="str">
        <f>VLOOKUP($D29,proc!$A:$D,3,FALSE)</f>
        <v>4</v>
      </c>
      <c r="G29" s="3" t="str">
        <f>VLOOKUP($D29,proc!$A:$D,4,FALSE)</f>
        <v>0</v>
      </c>
      <c r="H29" s="1" t="s">
        <v>791</v>
      </c>
      <c r="J29" s="7">
        <f>VLOOKUP($D29,'prosedur-2025'!$A:$H,3,FALSE)</f>
        <v>330</v>
      </c>
      <c r="K29" s="7">
        <f>VLOOKUP($D29,'prosedur-2025'!$A:$H,4,FALSE)</f>
        <v>23284859.05</v>
      </c>
      <c r="L29" s="7">
        <f>VLOOKUP($D29,'prosedur-2025'!$A:$H,5,FALSE)</f>
        <v>13517677</v>
      </c>
      <c r="M29" s="7">
        <f>VLOOKUP($D29,'prosedur-2025'!$A:$H,6,FALSE)</f>
        <v>21308475</v>
      </c>
      <c r="N29" s="7">
        <f>VLOOKUP($D29,'prosedur-2025'!$A:$H,7,FALSE)</f>
        <v>29800400</v>
      </c>
      <c r="O29" s="7">
        <f>VLOOKUP($D29,'prosedur-2025'!$A:$H,8,FALSE)</f>
        <v>36406641</v>
      </c>
      <c r="P29" s="7">
        <f t="shared" si="2"/>
        <v>7684003488</v>
      </c>
    </row>
    <row r="30" hidden="1">
      <c r="A30" s="3" t="s">
        <v>5</v>
      </c>
      <c r="B30" s="3" t="s">
        <v>214</v>
      </c>
      <c r="C30" s="3" t="s">
        <v>84</v>
      </c>
      <c r="D30" s="6" t="s">
        <v>1130</v>
      </c>
      <c r="E30" s="3" t="s">
        <v>462</v>
      </c>
      <c r="F30" s="3" t="str">
        <f>VLOOKUP($D30,proc!$A:$D,3,FALSE)</f>
        <v>4</v>
      </c>
      <c r="G30" s="3" t="str">
        <f>VLOOKUP($D30,proc!$A:$D,4,FALSE)</f>
        <v>0</v>
      </c>
      <c r="H30" s="1" t="s">
        <v>791</v>
      </c>
      <c r="J30" s="7">
        <f>VLOOKUP($D30,'prosedur-2025'!$A:$H,3,FALSE)</f>
        <v>11</v>
      </c>
      <c r="K30" s="7">
        <f>VLOOKUP($D30,'prosedur-2025'!$A:$H,4,FALSE)</f>
        <v>61719058.82</v>
      </c>
      <c r="L30" s="7">
        <f>VLOOKUP($D30,'prosedur-2025'!$A:$H,5,FALSE)</f>
        <v>30268917</v>
      </c>
      <c r="M30" s="7">
        <f>VLOOKUP($D30,'prosedur-2025'!$A:$H,6,FALSE)</f>
        <v>49767972</v>
      </c>
      <c r="N30" s="7">
        <f>VLOOKUP($D30,'prosedur-2025'!$A:$H,7,FALSE)</f>
        <v>82947747</v>
      </c>
      <c r="O30" s="7">
        <f>VLOOKUP($D30,'prosedur-2025'!$A:$H,8,FALSE)</f>
        <v>92224400</v>
      </c>
      <c r="P30" s="7">
        <f t="shared" si="2"/>
        <v>678909647</v>
      </c>
    </row>
    <row r="31" hidden="1">
      <c r="A31" s="3" t="s">
        <v>5</v>
      </c>
      <c r="B31" s="3" t="s">
        <v>214</v>
      </c>
      <c r="C31" s="3" t="s">
        <v>84</v>
      </c>
      <c r="D31" s="6" t="s">
        <v>1191</v>
      </c>
      <c r="E31" s="3" t="s">
        <v>464</v>
      </c>
      <c r="F31" s="3" t="str">
        <f>VLOOKUP($D31,proc!$A:$D,3,FALSE)</f>
        <v>4</v>
      </c>
      <c r="G31" s="3" t="str">
        <f>VLOOKUP($D31,proc!$A:$D,4,FALSE)</f>
        <v>0</v>
      </c>
      <c r="H31" s="1" t="s">
        <v>791</v>
      </c>
      <c r="P31" s="7"/>
    </row>
    <row r="32" hidden="1">
      <c r="A32" s="3" t="s">
        <v>5</v>
      </c>
      <c r="B32" s="3" t="s">
        <v>214</v>
      </c>
      <c r="C32" s="3" t="s">
        <v>84</v>
      </c>
      <c r="D32" s="6" t="s">
        <v>1206</v>
      </c>
      <c r="E32" s="3" t="s">
        <v>466</v>
      </c>
      <c r="F32" s="3" t="str">
        <f>VLOOKUP($D32,proc!$A:$D,3,FALSE)</f>
        <v>4</v>
      </c>
      <c r="G32" s="3" t="str">
        <f>VLOOKUP($D32,proc!$A:$D,4,FALSE)</f>
        <v>0</v>
      </c>
      <c r="H32" s="1" t="s">
        <v>791</v>
      </c>
      <c r="J32" s="7">
        <f>VLOOKUP($D32,'prosedur-2025'!$A:$H,3,FALSE)</f>
        <v>28</v>
      </c>
      <c r="K32" s="7">
        <f>VLOOKUP($D32,'prosedur-2025'!$A:$H,4,FALSE)</f>
        <v>86356198.54</v>
      </c>
      <c r="L32" s="7">
        <f>VLOOKUP($D32,'prosedur-2025'!$A:$H,5,FALSE)</f>
        <v>50049275</v>
      </c>
      <c r="M32" s="7">
        <f>VLOOKUP($D32,'prosedur-2025'!$A:$H,6,FALSE)</f>
        <v>87553186</v>
      </c>
      <c r="N32" s="7">
        <f>VLOOKUP($D32,'prosedur-2025'!$A:$H,7,FALSE)</f>
        <v>118772842</v>
      </c>
      <c r="O32" s="7">
        <f>VLOOKUP($D32,'prosedur-2025'!$A:$H,8,FALSE)</f>
        <v>144357842</v>
      </c>
      <c r="P32" s="7">
        <f t="shared" ref="P32:P37" si="3">J32*K32</f>
        <v>2417973559</v>
      </c>
    </row>
    <row r="33" hidden="1">
      <c r="A33" s="3" t="s">
        <v>5</v>
      </c>
      <c r="B33" s="3" t="s">
        <v>214</v>
      </c>
      <c r="C33" s="3" t="s">
        <v>84</v>
      </c>
      <c r="D33" s="6" t="s">
        <v>1261</v>
      </c>
      <c r="E33" s="3" t="s">
        <v>810</v>
      </c>
      <c r="F33" s="3" t="str">
        <f>VLOOKUP($D33,proc!$A:$D,3,FALSE)</f>
        <v>2</v>
      </c>
      <c r="G33" s="3" t="str">
        <f>VLOOKUP($D33,proc!$A:$D,4,FALSE)</f>
        <v>0</v>
      </c>
      <c r="H33" s="2" t="s">
        <v>1273</v>
      </c>
      <c r="J33" s="7">
        <f>VLOOKUP($D33,'prosedur-2025'!$A:$H,3,FALSE)</f>
        <v>4</v>
      </c>
      <c r="K33" s="7">
        <f>VLOOKUP($D33,'prosedur-2025'!$A:$H,4,FALSE)</f>
        <v>62796967.75</v>
      </c>
      <c r="L33" s="7">
        <f>VLOOKUP($D33,'prosedur-2025'!$A:$H,5,FALSE)</f>
        <v>21537047</v>
      </c>
      <c r="M33" s="7">
        <f>VLOOKUP($D33,'prosedur-2025'!$A:$H,6,FALSE)</f>
        <v>58677511</v>
      </c>
      <c r="N33" s="7">
        <f>VLOOKUP($D33,'prosedur-2025'!$A:$H,7,FALSE)</f>
        <v>72113063</v>
      </c>
      <c r="O33" s="7">
        <f>VLOOKUP($D33,'prosedur-2025'!$A:$H,8,FALSE)</f>
        <v>98860250</v>
      </c>
      <c r="P33" s="7">
        <f t="shared" si="3"/>
        <v>251187871</v>
      </c>
    </row>
    <row r="34" hidden="1">
      <c r="A34" s="3" t="s">
        <v>5</v>
      </c>
      <c r="B34" s="3" t="s">
        <v>214</v>
      </c>
      <c r="C34" s="3" t="s">
        <v>84</v>
      </c>
      <c r="D34" s="6" t="s">
        <v>1323</v>
      </c>
      <c r="E34" s="3" t="s">
        <v>469</v>
      </c>
      <c r="F34" s="3" t="str">
        <f>VLOOKUP($D34,proc!$A:$D,3,FALSE)</f>
        <v>4</v>
      </c>
      <c r="G34" s="3" t="str">
        <f>VLOOKUP($D34,proc!$A:$D,4,FALSE)</f>
        <v>0</v>
      </c>
      <c r="H34" s="1" t="s">
        <v>791</v>
      </c>
      <c r="J34" s="7">
        <f>VLOOKUP($D34,'prosedur-2025'!$A:$H,3,FALSE)</f>
        <v>4</v>
      </c>
      <c r="K34" s="7">
        <f>VLOOKUP($D34,'prosedur-2025'!$A:$H,4,FALSE)</f>
        <v>37675131</v>
      </c>
      <c r="L34" s="7">
        <f>VLOOKUP($D34,'prosedur-2025'!$A:$H,5,FALSE)</f>
        <v>6034823</v>
      </c>
      <c r="M34" s="7">
        <f>VLOOKUP($D34,'prosedur-2025'!$A:$H,6,FALSE)</f>
        <v>6176764</v>
      </c>
      <c r="N34" s="7">
        <f>VLOOKUP($D34,'prosedur-2025'!$A:$H,7,FALSE)</f>
        <v>23281087</v>
      </c>
      <c r="O34" s="7">
        <f>VLOOKUP($D34,'prosedur-2025'!$A:$H,8,FALSE)</f>
        <v>115207850</v>
      </c>
      <c r="P34" s="7">
        <f t="shared" si="3"/>
        <v>150700524</v>
      </c>
    </row>
    <row r="35" hidden="1">
      <c r="A35" s="3" t="s">
        <v>5</v>
      </c>
      <c r="B35" s="3" t="s">
        <v>214</v>
      </c>
      <c r="C35" s="3" t="s">
        <v>84</v>
      </c>
      <c r="D35" s="6" t="s">
        <v>1364</v>
      </c>
      <c r="E35" s="3" t="s">
        <v>41</v>
      </c>
      <c r="F35" s="3" t="str">
        <f>VLOOKUP($D35,proc!$A:$D,3,FALSE)</f>
        <v>3</v>
      </c>
      <c r="G35" s="3" t="str">
        <f>VLOOKUP($D35,proc!$A:$D,4,FALSE)</f>
        <v>0</v>
      </c>
      <c r="H35" s="2" t="s">
        <v>900</v>
      </c>
      <c r="J35" s="7">
        <f>VLOOKUP($D35,'prosedur-2025'!$A:$H,3,FALSE)</f>
        <v>43</v>
      </c>
      <c r="K35" s="7">
        <f>VLOOKUP($D35,'prosedur-2025'!$A:$H,4,FALSE)</f>
        <v>67769437.58</v>
      </c>
      <c r="L35" s="7">
        <f>VLOOKUP($D35,'prosedur-2025'!$A:$H,5,FALSE)</f>
        <v>28286512</v>
      </c>
      <c r="M35" s="7">
        <f>VLOOKUP($D35,'prosedur-2025'!$A:$H,6,FALSE)</f>
        <v>54070788</v>
      </c>
      <c r="N35" s="7">
        <f>VLOOKUP($D35,'prosedur-2025'!$A:$H,7,FALSE)</f>
        <v>90470150</v>
      </c>
      <c r="O35" s="7">
        <f>VLOOKUP($D35,'prosedur-2025'!$A:$H,8,FALSE)</f>
        <v>121648571</v>
      </c>
      <c r="P35" s="7">
        <f t="shared" si="3"/>
        <v>2914085816</v>
      </c>
    </row>
    <row r="36" hidden="1">
      <c r="A36" s="3" t="s">
        <v>5</v>
      </c>
      <c r="B36" s="3" t="s">
        <v>214</v>
      </c>
      <c r="C36" s="3" t="s">
        <v>84</v>
      </c>
      <c r="D36" s="6" t="s">
        <v>1410</v>
      </c>
      <c r="E36" s="3" t="s">
        <v>471</v>
      </c>
      <c r="F36" s="3" t="str">
        <f>VLOOKUP($D36,proc!$A:$D,3,FALSE)</f>
        <v>3</v>
      </c>
      <c r="G36" s="3" t="str">
        <f>VLOOKUP($D36,proc!$A:$D,4,FALSE)</f>
        <v>0</v>
      </c>
      <c r="H36" s="1" t="s">
        <v>791</v>
      </c>
      <c r="J36" s="7">
        <f>VLOOKUP($D36,'prosedur-2025'!$A:$H,3,FALSE)</f>
        <v>121</v>
      </c>
      <c r="K36" s="7">
        <f>VLOOKUP($D36,'prosedur-2025'!$A:$H,4,FALSE)</f>
        <v>38161525.96</v>
      </c>
      <c r="L36" s="7">
        <f>VLOOKUP($D36,'prosedur-2025'!$A:$H,5,FALSE)</f>
        <v>8518840</v>
      </c>
      <c r="M36" s="7">
        <f>VLOOKUP($D36,'prosedur-2025'!$A:$H,6,FALSE)</f>
        <v>15333076</v>
      </c>
      <c r="N36" s="7">
        <f>VLOOKUP($D36,'prosedur-2025'!$A:$H,7,FALSE)</f>
        <v>32317948</v>
      </c>
      <c r="O36" s="7">
        <f>VLOOKUP($D36,'prosedur-2025'!$A:$H,8,FALSE)</f>
        <v>102633976</v>
      </c>
      <c r="P36" s="7">
        <f t="shared" si="3"/>
        <v>4617544641</v>
      </c>
    </row>
    <row r="37" hidden="1">
      <c r="A37" s="3" t="s">
        <v>5</v>
      </c>
      <c r="B37" s="3" t="s">
        <v>214</v>
      </c>
      <c r="C37" s="3" t="s">
        <v>84</v>
      </c>
      <c r="D37" s="6" t="s">
        <v>1455</v>
      </c>
      <c r="E37" s="3" t="s">
        <v>473</v>
      </c>
      <c r="F37" s="3" t="str">
        <f>VLOOKUP($D37,proc!$A:$D,3,FALSE)</f>
        <v>5</v>
      </c>
      <c r="G37" s="3" t="str">
        <f>VLOOKUP($D37,proc!$A:$D,4,FALSE)</f>
        <v>0</v>
      </c>
      <c r="H37" s="1" t="s">
        <v>791</v>
      </c>
      <c r="J37" s="7">
        <f>VLOOKUP($D37,'prosedur-2025'!$A:$H,3,FALSE)</f>
        <v>61</v>
      </c>
      <c r="K37" s="7">
        <f>VLOOKUP($D37,'prosedur-2025'!$A:$H,4,FALSE)</f>
        <v>48177047.7</v>
      </c>
      <c r="L37" s="7">
        <f>VLOOKUP($D37,'prosedur-2025'!$A:$H,5,FALSE)</f>
        <v>15263017</v>
      </c>
      <c r="M37" s="7">
        <f>VLOOKUP($D37,'prosedur-2025'!$A:$H,6,FALSE)</f>
        <v>30053842</v>
      </c>
      <c r="N37" s="7">
        <f>VLOOKUP($D37,'prosedur-2025'!$A:$H,7,FALSE)</f>
        <v>63933300</v>
      </c>
      <c r="O37" s="7">
        <f>VLOOKUP($D37,'prosedur-2025'!$A:$H,8,FALSE)</f>
        <v>112482408</v>
      </c>
      <c r="P37" s="7">
        <f t="shared" si="3"/>
        <v>2938799910</v>
      </c>
    </row>
    <row r="38" hidden="1">
      <c r="A38" s="3" t="s">
        <v>5</v>
      </c>
      <c r="B38" s="3" t="s">
        <v>214</v>
      </c>
      <c r="C38" s="3" t="s">
        <v>84</v>
      </c>
      <c r="D38" s="6" t="s">
        <v>1503</v>
      </c>
      <c r="E38" s="3" t="s">
        <v>480</v>
      </c>
      <c r="F38" s="3" t="str">
        <f>VLOOKUP($D38,proc!$A:$D,3,FALSE)</f>
        <v>4</v>
      </c>
      <c r="G38" s="3" t="str">
        <f>VLOOKUP($D38,proc!$A:$D,4,FALSE)</f>
        <v>1</v>
      </c>
      <c r="H38" s="1" t="s">
        <v>791</v>
      </c>
      <c r="P38" s="7"/>
    </row>
    <row r="39" hidden="1">
      <c r="A39" s="3" t="s">
        <v>5</v>
      </c>
      <c r="B39" s="3" t="s">
        <v>214</v>
      </c>
      <c r="C39" s="3" t="s">
        <v>84</v>
      </c>
      <c r="D39" s="6" t="s">
        <v>1516</v>
      </c>
      <c r="E39" s="3" t="s">
        <v>94</v>
      </c>
      <c r="F39" s="3" t="str">
        <f>VLOOKUP($D39,proc!$A:$D,3,FALSE)</f>
        <v>5</v>
      </c>
      <c r="G39" s="3" t="str">
        <f>VLOOKUP($D39,proc!$A:$D,4,FALSE)</f>
        <v>0</v>
      </c>
      <c r="H39" s="2" t="s">
        <v>900</v>
      </c>
      <c r="J39" s="7">
        <f>VLOOKUP($D39,'prosedur-2025'!$A:$H,3,FALSE)</f>
        <v>1528</v>
      </c>
      <c r="K39" s="7">
        <f>VLOOKUP($D39,'prosedur-2025'!$A:$H,4,FALSE)</f>
        <v>65674908.67</v>
      </c>
      <c r="L39" s="7">
        <f>VLOOKUP($D39,'prosedur-2025'!$A:$H,5,FALSE)</f>
        <v>49936194</v>
      </c>
      <c r="M39" s="7">
        <f>VLOOKUP($D39,'prosedur-2025'!$A:$H,6,FALSE)</f>
        <v>61234300</v>
      </c>
      <c r="N39" s="7">
        <f>VLOOKUP($D39,'prosedur-2025'!$A:$H,7,FALSE)</f>
        <v>74515004</v>
      </c>
      <c r="O39" s="7">
        <f>VLOOKUP($D39,'prosedur-2025'!$A:$H,8,FALSE)</f>
        <v>97919911</v>
      </c>
      <c r="P39" s="7">
        <f t="shared" ref="P39:P48" si="4">J39*K39</f>
        <v>100351260453</v>
      </c>
    </row>
    <row r="40" hidden="1">
      <c r="A40" s="3" t="s">
        <v>5</v>
      </c>
      <c r="B40" s="3" t="s">
        <v>214</v>
      </c>
      <c r="C40" s="3" t="s">
        <v>84</v>
      </c>
      <c r="D40" s="6" t="s">
        <v>1537</v>
      </c>
      <c r="E40" s="3" t="s">
        <v>97</v>
      </c>
      <c r="F40" s="3" t="str">
        <f>VLOOKUP($D40,proc!$A:$D,3,FALSE)</f>
        <v>6</v>
      </c>
      <c r="G40" s="3" t="str">
        <f>VLOOKUP($D40,proc!$A:$D,4,FALSE)</f>
        <v>0</v>
      </c>
      <c r="H40" s="2" t="s">
        <v>900</v>
      </c>
      <c r="J40" s="7">
        <f>VLOOKUP($D40,'prosedur-2025'!$A:$H,3,FALSE)</f>
        <v>27</v>
      </c>
      <c r="K40" s="7">
        <f>VLOOKUP($D40,'prosedur-2025'!$A:$H,4,FALSE)</f>
        <v>124672828.3</v>
      </c>
      <c r="L40" s="7">
        <f>VLOOKUP($D40,'prosedur-2025'!$A:$H,5,FALSE)</f>
        <v>52639588</v>
      </c>
      <c r="M40" s="7">
        <f>VLOOKUP($D40,'prosedur-2025'!$A:$H,6,FALSE)</f>
        <v>87551311</v>
      </c>
      <c r="N40" s="7">
        <f>VLOOKUP($D40,'prosedur-2025'!$A:$H,7,FALSE)</f>
        <v>115964551</v>
      </c>
      <c r="O40" s="7">
        <f>VLOOKUP($D40,'prosedur-2025'!$A:$H,8,FALSE)</f>
        <v>208639207</v>
      </c>
      <c r="P40" s="7">
        <f t="shared" si="4"/>
        <v>3366166364</v>
      </c>
    </row>
    <row r="41" hidden="1">
      <c r="A41" s="3" t="s">
        <v>5</v>
      </c>
      <c r="B41" s="3" t="s">
        <v>214</v>
      </c>
      <c r="C41" s="3" t="s">
        <v>84</v>
      </c>
      <c r="D41" s="6" t="s">
        <v>1576</v>
      </c>
      <c r="E41" s="3" t="s">
        <v>99</v>
      </c>
      <c r="F41" s="3" t="str">
        <f>VLOOKUP($D41,proc!$A:$D,3,FALSE)</f>
        <v>5</v>
      </c>
      <c r="G41" s="3" t="str">
        <f>VLOOKUP($D41,proc!$A:$D,4,FALSE)</f>
        <v>0</v>
      </c>
      <c r="H41" s="2" t="s">
        <v>900</v>
      </c>
      <c r="J41" s="7">
        <f>VLOOKUP($D41,'prosedur-2025'!$A:$H,3,FALSE)</f>
        <v>1124</v>
      </c>
      <c r="K41" s="7">
        <f>VLOOKUP($D41,'prosedur-2025'!$A:$H,4,FALSE)</f>
        <v>81393964.32</v>
      </c>
      <c r="L41" s="7">
        <f>VLOOKUP($D41,'prosedur-2025'!$A:$H,5,FALSE)</f>
        <v>49774876</v>
      </c>
      <c r="M41" s="7">
        <f>VLOOKUP($D41,'prosedur-2025'!$A:$H,6,FALSE)</f>
        <v>68684800</v>
      </c>
      <c r="N41" s="7">
        <f>VLOOKUP($D41,'prosedur-2025'!$A:$H,7,FALSE)</f>
        <v>97992005</v>
      </c>
      <c r="O41" s="7">
        <f>VLOOKUP($D41,'prosedur-2025'!$A:$H,8,FALSE)</f>
        <v>141735725</v>
      </c>
      <c r="P41" s="7">
        <f t="shared" si="4"/>
        <v>91486815900</v>
      </c>
    </row>
    <row r="42" hidden="1">
      <c r="A42" s="3" t="s">
        <v>5</v>
      </c>
      <c r="B42" s="3" t="s">
        <v>214</v>
      </c>
      <c r="C42" s="3" t="s">
        <v>84</v>
      </c>
      <c r="D42" s="6" t="s">
        <v>1608</v>
      </c>
      <c r="E42" s="3" t="s">
        <v>102</v>
      </c>
      <c r="F42" s="3" t="str">
        <f>VLOOKUP($D42,proc!$A:$D,3,FALSE)</f>
        <v>5</v>
      </c>
      <c r="G42" s="3" t="str">
        <f>VLOOKUP($D42,proc!$A:$D,4,FALSE)</f>
        <v>0</v>
      </c>
      <c r="H42" s="2" t="s">
        <v>900</v>
      </c>
      <c r="J42" s="7">
        <f>VLOOKUP($D42,'prosedur-2025'!$A:$H,3,FALSE)</f>
        <v>875</v>
      </c>
      <c r="K42" s="7">
        <f>VLOOKUP($D42,'prosedur-2025'!$A:$H,4,FALSE)</f>
        <v>94529035.28</v>
      </c>
      <c r="L42" s="7">
        <f>VLOOKUP($D42,'prosedur-2025'!$A:$H,5,FALSE)</f>
        <v>56619127</v>
      </c>
      <c r="M42" s="7">
        <f>VLOOKUP($D42,'prosedur-2025'!$A:$H,6,FALSE)</f>
        <v>78073992</v>
      </c>
      <c r="N42" s="7">
        <f>VLOOKUP($D42,'prosedur-2025'!$A:$H,7,FALSE)</f>
        <v>110993428</v>
      </c>
      <c r="O42" s="7">
        <f>VLOOKUP($D42,'prosedur-2025'!$A:$H,8,FALSE)</f>
        <v>160154433</v>
      </c>
      <c r="P42" s="7">
        <f t="shared" si="4"/>
        <v>82712905872</v>
      </c>
    </row>
    <row r="43" hidden="1">
      <c r="A43" s="3" t="s">
        <v>5</v>
      </c>
      <c r="B43" s="3" t="s">
        <v>214</v>
      </c>
      <c r="C43" s="3" t="s">
        <v>84</v>
      </c>
      <c r="D43" s="6" t="s">
        <v>1661</v>
      </c>
      <c r="E43" s="3" t="s">
        <v>111</v>
      </c>
      <c r="F43" s="3" t="str">
        <f>VLOOKUP($D43,proc!$A:$D,3,FALSE)</f>
        <v>5</v>
      </c>
      <c r="G43" s="3" t="str">
        <f>VLOOKUP($D43,proc!$A:$D,4,FALSE)</f>
        <v>0</v>
      </c>
      <c r="H43" s="2" t="s">
        <v>900</v>
      </c>
      <c r="J43" s="7">
        <f>VLOOKUP($D43,'prosedur-2025'!$A:$H,3,FALSE)</f>
        <v>156</v>
      </c>
      <c r="K43" s="7">
        <f>VLOOKUP($D43,'prosedur-2025'!$A:$H,4,FALSE)</f>
        <v>62574826.73</v>
      </c>
      <c r="L43" s="7">
        <f>VLOOKUP($D43,'prosedur-2025'!$A:$H,5,FALSE)</f>
        <v>38373771</v>
      </c>
      <c r="M43" s="7">
        <f>VLOOKUP($D43,'prosedur-2025'!$A:$H,6,FALSE)</f>
        <v>47165305</v>
      </c>
      <c r="N43" s="7">
        <f>VLOOKUP($D43,'prosedur-2025'!$A:$H,7,FALSE)</f>
        <v>72615200</v>
      </c>
      <c r="O43" s="7">
        <f>VLOOKUP($D43,'prosedur-2025'!$A:$H,8,FALSE)</f>
        <v>122341412</v>
      </c>
      <c r="P43" s="7">
        <f t="shared" si="4"/>
        <v>9761672970</v>
      </c>
    </row>
    <row r="44" hidden="1">
      <c r="A44" s="3" t="s">
        <v>5</v>
      </c>
      <c r="B44" s="3" t="s">
        <v>214</v>
      </c>
      <c r="C44" s="3" t="s">
        <v>84</v>
      </c>
      <c r="D44" s="6" t="s">
        <v>1714</v>
      </c>
      <c r="E44" s="3" t="s">
        <v>116</v>
      </c>
      <c r="F44" s="3" t="str">
        <f>VLOOKUP($D44,proc!$A:$D,3,FALSE)</f>
        <v>5</v>
      </c>
      <c r="G44" s="3" t="str">
        <f>VLOOKUP($D44,proc!$A:$D,4,FALSE)</f>
        <v>0</v>
      </c>
      <c r="H44" s="2" t="s">
        <v>900</v>
      </c>
      <c r="J44" s="7">
        <f>VLOOKUP($D44,'prosedur-2025'!$A:$H,3,FALSE)</f>
        <v>3213</v>
      </c>
      <c r="K44" s="7">
        <f>VLOOKUP($D44,'prosedur-2025'!$A:$H,4,FALSE)</f>
        <v>84793189.14</v>
      </c>
      <c r="L44" s="7">
        <f>VLOOKUP($D44,'prosedur-2025'!$A:$H,5,FALSE)</f>
        <v>53141009</v>
      </c>
      <c r="M44" s="7">
        <f>VLOOKUP($D44,'prosedur-2025'!$A:$H,6,FALSE)</f>
        <v>77159544</v>
      </c>
      <c r="N44" s="7">
        <f>VLOOKUP($D44,'prosedur-2025'!$A:$H,7,FALSE)</f>
        <v>109024391</v>
      </c>
      <c r="O44" s="7">
        <f>VLOOKUP($D44,'prosedur-2025'!$A:$H,8,FALSE)</f>
        <v>133632798</v>
      </c>
      <c r="P44" s="7">
        <f t="shared" si="4"/>
        <v>272440516704</v>
      </c>
    </row>
    <row r="45" hidden="1">
      <c r="A45" s="3" t="s">
        <v>5</v>
      </c>
      <c r="B45" s="3" t="s">
        <v>214</v>
      </c>
      <c r="C45" s="3" t="s">
        <v>84</v>
      </c>
      <c r="D45" s="6" t="s">
        <v>1760</v>
      </c>
      <c r="E45" s="3" t="s">
        <v>120</v>
      </c>
      <c r="F45" s="3" t="str">
        <f>VLOOKUP($D45,proc!$A:$D,3,FALSE)</f>
        <v>5</v>
      </c>
      <c r="G45" s="3" t="str">
        <f>VLOOKUP($D45,proc!$A:$D,4,FALSE)</f>
        <v>0</v>
      </c>
      <c r="H45" s="2" t="s">
        <v>900</v>
      </c>
      <c r="J45" s="7">
        <f>VLOOKUP($D45,'prosedur-2025'!$A:$H,3,FALSE)</f>
        <v>517</v>
      </c>
      <c r="K45" s="7">
        <f>VLOOKUP($D45,'prosedur-2025'!$A:$H,4,FALSE)</f>
        <v>68693104.84</v>
      </c>
      <c r="L45" s="7">
        <f>VLOOKUP($D45,'prosedur-2025'!$A:$H,5,FALSE)</f>
        <v>46359588</v>
      </c>
      <c r="M45" s="7">
        <f>VLOOKUP($D45,'prosedur-2025'!$A:$H,6,FALSE)</f>
        <v>61443163</v>
      </c>
      <c r="N45" s="7">
        <f>VLOOKUP($D45,'prosedur-2025'!$A:$H,7,FALSE)</f>
        <v>85773937</v>
      </c>
      <c r="O45" s="7">
        <f>VLOOKUP($D45,'prosedur-2025'!$A:$H,8,FALSE)</f>
        <v>107636330</v>
      </c>
      <c r="P45" s="7">
        <f t="shared" si="4"/>
        <v>35514335204</v>
      </c>
    </row>
    <row r="46" hidden="1">
      <c r="A46" s="3" t="s">
        <v>5</v>
      </c>
      <c r="B46" s="3" t="s">
        <v>214</v>
      </c>
      <c r="C46" s="3" t="s">
        <v>84</v>
      </c>
      <c r="D46" s="6" t="s">
        <v>1805</v>
      </c>
      <c r="E46" s="3" t="s">
        <v>123</v>
      </c>
      <c r="F46" s="3" t="str">
        <f>VLOOKUP($D46,proc!$A:$D,3,FALSE)</f>
        <v>5</v>
      </c>
      <c r="G46" s="3" t="str">
        <f>VLOOKUP($D46,proc!$A:$D,4,FALSE)</f>
        <v>0</v>
      </c>
      <c r="H46" s="2" t="s">
        <v>900</v>
      </c>
      <c r="J46" s="7">
        <f>VLOOKUP($D46,'prosedur-2025'!$A:$H,3,FALSE)</f>
        <v>431</v>
      </c>
      <c r="K46" s="7">
        <f>VLOOKUP($D46,'prosedur-2025'!$A:$H,4,FALSE)</f>
        <v>57943673.34</v>
      </c>
      <c r="L46" s="7">
        <f>VLOOKUP($D46,'prosedur-2025'!$A:$H,5,FALSE)</f>
        <v>35822500</v>
      </c>
      <c r="M46" s="7">
        <f>VLOOKUP($D46,'prosedur-2025'!$A:$H,6,FALSE)</f>
        <v>50244990</v>
      </c>
      <c r="N46" s="7">
        <f>VLOOKUP($D46,'prosedur-2025'!$A:$H,7,FALSE)</f>
        <v>70447761</v>
      </c>
      <c r="O46" s="7">
        <f>VLOOKUP($D46,'prosedur-2025'!$A:$H,8,FALSE)</f>
        <v>105761272</v>
      </c>
      <c r="P46" s="7">
        <f t="shared" si="4"/>
        <v>24973723210</v>
      </c>
    </row>
    <row r="47" hidden="1">
      <c r="A47" s="3" t="s">
        <v>5</v>
      </c>
      <c r="B47" s="3" t="s">
        <v>214</v>
      </c>
      <c r="C47" s="3" t="s">
        <v>84</v>
      </c>
      <c r="D47" s="6" t="s">
        <v>1848</v>
      </c>
      <c r="E47" s="3" t="s">
        <v>126</v>
      </c>
      <c r="F47" s="3" t="str">
        <f>VLOOKUP($D47,proc!$A:$D,3,FALSE)</f>
        <v>5</v>
      </c>
      <c r="G47" s="3" t="str">
        <f>VLOOKUP($D47,proc!$A:$D,4,FALSE)</f>
        <v>0</v>
      </c>
      <c r="H47" s="2" t="s">
        <v>900</v>
      </c>
      <c r="J47" s="7">
        <f>VLOOKUP($D47,'prosedur-2025'!$A:$H,3,FALSE)</f>
        <v>8521</v>
      </c>
      <c r="K47" s="7">
        <f>VLOOKUP($D47,'prosedur-2025'!$A:$H,4,FALSE)</f>
        <v>67689415.51</v>
      </c>
      <c r="L47" s="7">
        <f>VLOOKUP($D47,'prosedur-2025'!$A:$H,5,FALSE)</f>
        <v>46180007</v>
      </c>
      <c r="M47" s="7">
        <f>VLOOKUP($D47,'prosedur-2025'!$A:$H,6,FALSE)</f>
        <v>58731728</v>
      </c>
      <c r="N47" s="7">
        <f>VLOOKUP($D47,'prosedur-2025'!$A:$H,7,FALSE)</f>
        <v>78160513</v>
      </c>
      <c r="O47" s="7">
        <f>VLOOKUP($D47,'prosedur-2025'!$A:$H,8,FALSE)</f>
        <v>109551144</v>
      </c>
      <c r="P47" s="7">
        <f t="shared" si="4"/>
        <v>576781509548</v>
      </c>
    </row>
    <row r="48" hidden="1">
      <c r="A48" s="3" t="s">
        <v>5</v>
      </c>
      <c r="B48" s="3" t="s">
        <v>214</v>
      </c>
      <c r="C48" s="3" t="s">
        <v>84</v>
      </c>
      <c r="D48" s="6" t="s">
        <v>1897</v>
      </c>
      <c r="E48" s="3" t="s">
        <v>129</v>
      </c>
      <c r="F48" s="3" t="str">
        <f>VLOOKUP($D48,proc!$A:$D,3,FALSE)</f>
        <v>5</v>
      </c>
      <c r="G48" s="3" t="str">
        <f>VLOOKUP($D48,proc!$A:$D,4,FALSE)</f>
        <v>0</v>
      </c>
      <c r="H48" s="2" t="s">
        <v>900</v>
      </c>
      <c r="J48" s="7">
        <f>VLOOKUP($D48,'prosedur-2025'!$A:$H,3,FALSE)</f>
        <v>35</v>
      </c>
      <c r="K48" s="7">
        <f>VLOOKUP($D48,'prosedur-2025'!$A:$H,4,FALSE)</f>
        <v>70318240.63</v>
      </c>
      <c r="L48" s="7">
        <f>VLOOKUP($D48,'prosedur-2025'!$A:$H,5,FALSE)</f>
        <v>54490054</v>
      </c>
      <c r="M48" s="7">
        <f>VLOOKUP($D48,'prosedur-2025'!$A:$H,6,FALSE)</f>
        <v>75165616</v>
      </c>
      <c r="N48" s="7">
        <f>VLOOKUP($D48,'prosedur-2025'!$A:$H,7,FALSE)</f>
        <v>86883828</v>
      </c>
      <c r="O48" s="7">
        <f>VLOOKUP($D48,'prosedur-2025'!$A:$H,8,FALSE)</f>
        <v>92794264</v>
      </c>
      <c r="P48" s="7">
        <f t="shared" si="4"/>
        <v>2461138422</v>
      </c>
    </row>
    <row r="49" hidden="1">
      <c r="A49" s="3" t="s">
        <v>5</v>
      </c>
      <c r="B49" s="3" t="s">
        <v>214</v>
      </c>
      <c r="C49" s="3" t="s">
        <v>84</v>
      </c>
      <c r="D49" s="6" t="s">
        <v>1935</v>
      </c>
      <c r="E49" s="3" t="s">
        <v>134</v>
      </c>
      <c r="F49" s="3" t="str">
        <f>VLOOKUP($D49,proc!$A:$D,3,FALSE)</f>
        <v>5</v>
      </c>
      <c r="G49" s="3" t="str">
        <f>VLOOKUP($D49,proc!$A:$D,4,FALSE)</f>
        <v>0</v>
      </c>
      <c r="H49" s="2" t="s">
        <v>900</v>
      </c>
      <c r="P49" s="7"/>
    </row>
    <row r="50" hidden="1">
      <c r="A50" s="3" t="s">
        <v>5</v>
      </c>
      <c r="B50" s="3" t="s">
        <v>214</v>
      </c>
      <c r="C50" s="3" t="s">
        <v>84</v>
      </c>
      <c r="D50" s="6" t="s">
        <v>1946</v>
      </c>
      <c r="E50" s="3" t="s">
        <v>138</v>
      </c>
      <c r="F50" s="3" t="str">
        <f>VLOOKUP($D50,proc!$A:$D,3,FALSE)</f>
        <v>5</v>
      </c>
      <c r="G50" s="3" t="str">
        <f>VLOOKUP($D50,proc!$A:$D,4,FALSE)</f>
        <v>0</v>
      </c>
      <c r="H50" s="2" t="s">
        <v>900</v>
      </c>
      <c r="J50" s="7">
        <f>VLOOKUP($D50,'prosedur-2025'!$A:$H,3,FALSE)</f>
        <v>12</v>
      </c>
      <c r="K50" s="7">
        <f>VLOOKUP($D50,'prosedur-2025'!$A:$H,4,FALSE)</f>
        <v>93542327.92</v>
      </c>
      <c r="L50" s="7">
        <f>VLOOKUP($D50,'prosedur-2025'!$A:$H,5,FALSE)</f>
        <v>59016369</v>
      </c>
      <c r="M50" s="7">
        <f>VLOOKUP($D50,'prosedur-2025'!$A:$H,6,FALSE)</f>
        <v>86014412</v>
      </c>
      <c r="N50" s="7">
        <f>VLOOKUP($D50,'prosedur-2025'!$A:$H,7,FALSE)</f>
        <v>94265770</v>
      </c>
      <c r="O50" s="7">
        <f>VLOOKUP($D50,'prosedur-2025'!$A:$H,8,FALSE)</f>
        <v>139788621</v>
      </c>
      <c r="P50" s="7">
        <f t="shared" ref="P50:P92" si="5">J50*K50</f>
        <v>1122507935</v>
      </c>
    </row>
    <row r="51" hidden="1">
      <c r="A51" s="3" t="s">
        <v>5</v>
      </c>
      <c r="B51" s="3" t="s">
        <v>214</v>
      </c>
      <c r="C51" s="3" t="s">
        <v>84</v>
      </c>
      <c r="D51" s="6" t="s">
        <v>1988</v>
      </c>
      <c r="E51" s="3" t="s">
        <v>143</v>
      </c>
      <c r="F51" s="3" t="str">
        <f>VLOOKUP($D51,proc!$A:$D,3,FALSE)</f>
        <v>5</v>
      </c>
      <c r="G51" s="3" t="str">
        <f>VLOOKUP($D51,proc!$A:$D,4,FALSE)</f>
        <v>0</v>
      </c>
      <c r="H51" s="2" t="s">
        <v>900</v>
      </c>
      <c r="J51" s="7">
        <f>VLOOKUP($D51,'prosedur-2025'!$A:$H,3,FALSE)</f>
        <v>15</v>
      </c>
      <c r="K51" s="7">
        <f>VLOOKUP($D51,'prosedur-2025'!$A:$H,4,FALSE)</f>
        <v>62730193.67</v>
      </c>
      <c r="L51" s="7">
        <f>VLOOKUP($D51,'prosedur-2025'!$A:$H,5,FALSE)</f>
        <v>26799353</v>
      </c>
      <c r="M51" s="7">
        <f>VLOOKUP($D51,'prosedur-2025'!$A:$H,6,FALSE)</f>
        <v>62937527</v>
      </c>
      <c r="N51" s="7">
        <f>VLOOKUP($D51,'prosedur-2025'!$A:$H,7,FALSE)</f>
        <v>95353673</v>
      </c>
      <c r="O51" s="7">
        <f>VLOOKUP($D51,'prosedur-2025'!$A:$H,8,FALSE)</f>
        <v>99702768</v>
      </c>
      <c r="P51" s="7">
        <f t="shared" si="5"/>
        <v>940952905</v>
      </c>
    </row>
    <row r="52" hidden="1">
      <c r="A52" s="3" t="s">
        <v>5</v>
      </c>
      <c r="B52" s="3" t="s">
        <v>214</v>
      </c>
      <c r="C52" s="3" t="s">
        <v>84</v>
      </c>
      <c r="D52" s="6" t="s">
        <v>2036</v>
      </c>
      <c r="E52" s="3" t="s">
        <v>146</v>
      </c>
      <c r="F52" s="3" t="str">
        <f>VLOOKUP($D52,proc!$A:$D,3,FALSE)</f>
        <v>5</v>
      </c>
      <c r="G52" s="3" t="str">
        <f>VLOOKUP($D52,proc!$A:$D,4,FALSE)</f>
        <v>0</v>
      </c>
      <c r="H52" s="2" t="s">
        <v>900</v>
      </c>
      <c r="J52" s="7">
        <f>VLOOKUP($D52,'prosedur-2025'!$A:$H,3,FALSE)</f>
        <v>7</v>
      </c>
      <c r="K52" s="7">
        <f>VLOOKUP($D52,'prosedur-2025'!$A:$H,4,FALSE)</f>
        <v>117399562.6</v>
      </c>
      <c r="L52" s="7">
        <f>VLOOKUP($D52,'prosedur-2025'!$A:$H,5,FALSE)</f>
        <v>9003207</v>
      </c>
      <c r="M52" s="7">
        <f>VLOOKUP($D52,'prosedur-2025'!$A:$H,6,FALSE)</f>
        <v>111904600</v>
      </c>
      <c r="N52" s="7">
        <f>VLOOKUP($D52,'prosedur-2025'!$A:$H,7,FALSE)</f>
        <v>125308086</v>
      </c>
      <c r="O52" s="7">
        <f>VLOOKUP($D52,'prosedur-2025'!$A:$H,8,FALSE)</f>
        <v>350784753</v>
      </c>
      <c r="P52" s="7">
        <f t="shared" si="5"/>
        <v>821796938</v>
      </c>
    </row>
    <row r="53" hidden="1">
      <c r="A53" s="3" t="s">
        <v>5</v>
      </c>
      <c r="B53" s="3" t="s">
        <v>214</v>
      </c>
      <c r="C53" s="3" t="s">
        <v>84</v>
      </c>
      <c r="D53" s="6" t="s">
        <v>2086</v>
      </c>
      <c r="E53" s="3" t="s">
        <v>149</v>
      </c>
      <c r="F53" s="3" t="str">
        <f>VLOOKUP($D53,proc!$A:$D,3,FALSE)</f>
        <v>5</v>
      </c>
      <c r="G53" s="3" t="str">
        <f>VLOOKUP($D53,proc!$A:$D,4,FALSE)</f>
        <v>0</v>
      </c>
      <c r="H53" s="2" t="s">
        <v>900</v>
      </c>
      <c r="J53" s="7">
        <f>VLOOKUP($D53,'prosedur-2025'!$A:$H,3,FALSE)</f>
        <v>185</v>
      </c>
      <c r="K53" s="7">
        <f>VLOOKUP($D53,'prosedur-2025'!$A:$H,4,FALSE)</f>
        <v>91375186.38</v>
      </c>
      <c r="L53" s="7">
        <f>VLOOKUP($D53,'prosedur-2025'!$A:$H,5,FALSE)</f>
        <v>71476844</v>
      </c>
      <c r="M53" s="7">
        <f>VLOOKUP($D53,'prosedur-2025'!$A:$H,6,FALSE)</f>
        <v>92485620</v>
      </c>
      <c r="N53" s="7">
        <f>VLOOKUP($D53,'prosedur-2025'!$A:$H,7,FALSE)</f>
        <v>108187010</v>
      </c>
      <c r="O53" s="7">
        <f>VLOOKUP($D53,'prosedur-2025'!$A:$H,8,FALSE)</f>
        <v>124520887</v>
      </c>
      <c r="P53" s="7">
        <f t="shared" si="5"/>
        <v>16904409480</v>
      </c>
    </row>
    <row r="54" hidden="1">
      <c r="A54" s="3" t="s">
        <v>5</v>
      </c>
      <c r="B54" s="3" t="s">
        <v>214</v>
      </c>
      <c r="C54" s="3" t="s">
        <v>84</v>
      </c>
      <c r="D54" s="6" t="s">
        <v>2123</v>
      </c>
      <c r="E54" s="3" t="s">
        <v>152</v>
      </c>
      <c r="F54" s="3" t="str">
        <f>VLOOKUP($D54,proc!$A:$D,3,FALSE)</f>
        <v>5</v>
      </c>
      <c r="G54" s="3" t="str">
        <f>VLOOKUP($D54,proc!$A:$D,4,FALSE)</f>
        <v>0</v>
      </c>
      <c r="H54" s="2" t="s">
        <v>900</v>
      </c>
      <c r="J54" s="7">
        <f>VLOOKUP($D54,'prosedur-2025'!$A:$H,3,FALSE)</f>
        <v>14</v>
      </c>
      <c r="K54" s="7">
        <f>VLOOKUP($D54,'prosedur-2025'!$A:$H,4,FALSE)</f>
        <v>74601904.93</v>
      </c>
      <c r="L54" s="7">
        <f>VLOOKUP($D54,'prosedur-2025'!$A:$H,5,FALSE)</f>
        <v>48056191</v>
      </c>
      <c r="M54" s="7">
        <f>VLOOKUP($D54,'prosedur-2025'!$A:$H,6,FALSE)</f>
        <v>78794765</v>
      </c>
      <c r="N54" s="7">
        <f>VLOOKUP($D54,'prosedur-2025'!$A:$H,7,FALSE)</f>
        <v>100591222</v>
      </c>
      <c r="O54" s="7">
        <f>VLOOKUP($D54,'prosedur-2025'!$A:$H,8,FALSE)</f>
        <v>107748085</v>
      </c>
      <c r="P54" s="7">
        <f t="shared" si="5"/>
        <v>1044426669</v>
      </c>
    </row>
    <row r="55" hidden="1">
      <c r="A55" s="3" t="s">
        <v>5</v>
      </c>
      <c r="B55" s="3" t="s">
        <v>214</v>
      </c>
      <c r="C55" s="3" t="s">
        <v>84</v>
      </c>
      <c r="D55" s="6" t="s">
        <v>2133</v>
      </c>
      <c r="E55" s="3" t="s">
        <v>158</v>
      </c>
      <c r="F55" s="3" t="str">
        <f>VLOOKUP($D55,proc!$A:$D,3,FALSE)</f>
        <v>5</v>
      </c>
      <c r="G55" s="3" t="str">
        <f>VLOOKUP($D55,proc!$A:$D,4,FALSE)</f>
        <v>0</v>
      </c>
      <c r="H55" s="2" t="s">
        <v>900</v>
      </c>
      <c r="J55" s="7">
        <f>VLOOKUP($D55,'prosedur-2025'!$A:$H,3,FALSE)</f>
        <v>9</v>
      </c>
      <c r="K55" s="7">
        <f>VLOOKUP($D55,'prosedur-2025'!$A:$H,4,FALSE)</f>
        <v>105752489.4</v>
      </c>
      <c r="L55" s="7">
        <f>VLOOKUP($D55,'prosedur-2025'!$A:$H,5,FALSE)</f>
        <v>98390202</v>
      </c>
      <c r="M55" s="7">
        <f>VLOOKUP($D55,'prosedur-2025'!$A:$H,6,FALSE)</f>
        <v>109876684</v>
      </c>
      <c r="N55" s="7">
        <f>VLOOKUP($D55,'prosedur-2025'!$A:$H,7,FALSE)</f>
        <v>148569122</v>
      </c>
      <c r="O55" s="7">
        <f>VLOOKUP($D55,'prosedur-2025'!$A:$H,8,FALSE)</f>
        <v>150380731</v>
      </c>
      <c r="P55" s="7">
        <f t="shared" si="5"/>
        <v>951772405</v>
      </c>
    </row>
    <row r="56" hidden="1">
      <c r="A56" s="3" t="s">
        <v>5</v>
      </c>
      <c r="B56" s="3" t="s">
        <v>214</v>
      </c>
      <c r="C56" s="3" t="s">
        <v>84</v>
      </c>
      <c r="D56" s="6" t="s">
        <v>2135</v>
      </c>
      <c r="E56" s="3" t="s">
        <v>161</v>
      </c>
      <c r="F56" s="3" t="str">
        <f>VLOOKUP($D56,proc!$A:$D,3,FALSE)</f>
        <v>5</v>
      </c>
      <c r="G56" s="3" t="str">
        <f>VLOOKUP($D56,proc!$A:$D,4,FALSE)</f>
        <v>0</v>
      </c>
      <c r="H56" s="2" t="s">
        <v>900</v>
      </c>
      <c r="J56" s="7">
        <f>VLOOKUP($D56,'prosedur-2025'!$A:$H,3,FALSE)</f>
        <v>135</v>
      </c>
      <c r="K56" s="7">
        <f>VLOOKUP($D56,'prosedur-2025'!$A:$H,4,FALSE)</f>
        <v>76730268.49</v>
      </c>
      <c r="L56" s="7">
        <f>VLOOKUP($D56,'prosedur-2025'!$A:$H,5,FALSE)</f>
        <v>45214948</v>
      </c>
      <c r="M56" s="7">
        <f>VLOOKUP($D56,'prosedur-2025'!$A:$H,6,FALSE)</f>
        <v>85161186</v>
      </c>
      <c r="N56" s="7">
        <f>VLOOKUP($D56,'prosedur-2025'!$A:$H,7,FALSE)</f>
        <v>104323910</v>
      </c>
      <c r="O56" s="7">
        <f>VLOOKUP($D56,'prosedur-2025'!$A:$H,8,FALSE)</f>
        <v>126089406</v>
      </c>
      <c r="P56" s="7">
        <f t="shared" si="5"/>
        <v>10358586246</v>
      </c>
    </row>
    <row r="57" hidden="1">
      <c r="A57" s="3" t="s">
        <v>5</v>
      </c>
      <c r="B57" s="3" t="s">
        <v>214</v>
      </c>
      <c r="C57" s="3" t="s">
        <v>84</v>
      </c>
      <c r="D57" s="6" t="s">
        <v>2138</v>
      </c>
      <c r="E57" s="3" t="s">
        <v>163</v>
      </c>
      <c r="F57" s="3" t="str">
        <f>VLOOKUP($D57,proc!$A:$D,3,FALSE)</f>
        <v>4</v>
      </c>
      <c r="G57" s="3" t="str">
        <f>VLOOKUP($D57,proc!$A:$D,4,FALSE)</f>
        <v>0</v>
      </c>
      <c r="H57" s="2" t="s">
        <v>900</v>
      </c>
      <c r="J57" s="7">
        <f>VLOOKUP($D57,'prosedur-2025'!$A:$H,3,FALSE)</f>
        <v>68</v>
      </c>
      <c r="K57" s="7">
        <f>VLOOKUP($D57,'prosedur-2025'!$A:$H,4,FALSE)</f>
        <v>76808455.51</v>
      </c>
      <c r="L57" s="7">
        <f>VLOOKUP($D57,'prosedur-2025'!$A:$H,5,FALSE)</f>
        <v>51487642</v>
      </c>
      <c r="M57" s="7">
        <f>VLOOKUP($D57,'prosedur-2025'!$A:$H,6,FALSE)</f>
        <v>77173066</v>
      </c>
      <c r="N57" s="7">
        <f>VLOOKUP($D57,'prosedur-2025'!$A:$H,7,FALSE)</f>
        <v>94742454</v>
      </c>
      <c r="O57" s="7">
        <f>VLOOKUP($D57,'prosedur-2025'!$A:$H,8,FALSE)</f>
        <v>105626015</v>
      </c>
      <c r="P57" s="7">
        <f t="shared" si="5"/>
        <v>5222974975</v>
      </c>
    </row>
    <row r="58" hidden="1">
      <c r="A58" s="3" t="s">
        <v>5</v>
      </c>
      <c r="B58" s="3" t="s">
        <v>214</v>
      </c>
      <c r="C58" s="3" t="s">
        <v>84</v>
      </c>
      <c r="D58" s="6" t="s">
        <v>2149</v>
      </c>
      <c r="E58" s="3" t="s">
        <v>484</v>
      </c>
      <c r="F58" s="3" t="str">
        <f>VLOOKUP($D58,proc!$A:$D,3,FALSE)</f>
        <v>4</v>
      </c>
      <c r="G58" s="3" t="str">
        <f>VLOOKUP($D58,proc!$A:$D,4,FALSE)</f>
        <v>0</v>
      </c>
      <c r="H58" s="1" t="s">
        <v>791</v>
      </c>
      <c r="J58" s="7">
        <f>VLOOKUP($D58,'prosedur-2025'!$A:$H,3,FALSE)</f>
        <v>666</v>
      </c>
      <c r="K58" s="7">
        <f>VLOOKUP($D58,'prosedur-2025'!$A:$H,4,FALSE)</f>
        <v>47065309</v>
      </c>
      <c r="L58" s="7">
        <f>VLOOKUP($D58,'prosedur-2025'!$A:$H,5,FALSE)</f>
        <v>31525400</v>
      </c>
      <c r="M58" s="7">
        <f>VLOOKUP($D58,'prosedur-2025'!$A:$H,6,FALSE)</f>
        <v>42013112</v>
      </c>
      <c r="N58" s="7">
        <f>VLOOKUP($D58,'prosedur-2025'!$A:$H,7,FALSE)</f>
        <v>57545001</v>
      </c>
      <c r="O58" s="7">
        <f>VLOOKUP($D58,'prosedur-2025'!$A:$H,8,FALSE)</f>
        <v>75413325</v>
      </c>
      <c r="P58" s="7">
        <f t="shared" si="5"/>
        <v>31345495792</v>
      </c>
    </row>
    <row r="59" hidden="1">
      <c r="A59" s="3" t="s">
        <v>5</v>
      </c>
      <c r="B59" s="3" t="s">
        <v>214</v>
      </c>
      <c r="C59" s="3" t="s">
        <v>84</v>
      </c>
      <c r="D59" s="6" t="s">
        <v>2155</v>
      </c>
      <c r="E59" s="3" t="s">
        <v>486</v>
      </c>
      <c r="F59" s="3" t="str">
        <f>VLOOKUP($D59,proc!$A:$D,3,FALSE)</f>
        <v>0</v>
      </c>
      <c r="G59" s="3" t="str">
        <f>VLOOKUP($D59,proc!$A:$D,4,FALSE)</f>
        <v>0</v>
      </c>
      <c r="H59" s="1" t="s">
        <v>791</v>
      </c>
      <c r="J59" s="7">
        <f>VLOOKUP($D59,'prosedur-2025'!$A:$H,3,FALSE)</f>
        <v>88</v>
      </c>
      <c r="K59" s="7">
        <f>VLOOKUP($D59,'prosedur-2025'!$A:$H,4,FALSE)</f>
        <v>63971686.31</v>
      </c>
      <c r="L59" s="7">
        <f>VLOOKUP($D59,'prosedur-2025'!$A:$H,5,FALSE)</f>
        <v>34988684</v>
      </c>
      <c r="M59" s="7">
        <f>VLOOKUP($D59,'prosedur-2025'!$A:$H,6,FALSE)</f>
        <v>44652176</v>
      </c>
      <c r="N59" s="7">
        <f>VLOOKUP($D59,'prosedur-2025'!$A:$H,7,FALSE)</f>
        <v>70382521</v>
      </c>
      <c r="O59" s="7">
        <f>VLOOKUP($D59,'prosedur-2025'!$A:$H,8,FALSE)</f>
        <v>128858971</v>
      </c>
      <c r="P59" s="7">
        <f t="shared" si="5"/>
        <v>5629508395</v>
      </c>
    </row>
    <row r="60" hidden="1">
      <c r="A60" s="3" t="s">
        <v>5</v>
      </c>
      <c r="B60" s="3" t="s">
        <v>214</v>
      </c>
      <c r="C60" s="3" t="s">
        <v>84</v>
      </c>
      <c r="D60" s="6" t="s">
        <v>2158</v>
      </c>
      <c r="E60" s="3" t="s">
        <v>166</v>
      </c>
      <c r="F60" s="3" t="str">
        <f>VLOOKUP($D60,proc!$A:$D,3,FALSE)</f>
        <v>3</v>
      </c>
      <c r="G60" s="3" t="str">
        <f>VLOOKUP($D60,proc!$A:$D,4,FALSE)</f>
        <v>0</v>
      </c>
      <c r="H60" s="2" t="s">
        <v>900</v>
      </c>
      <c r="J60" s="7">
        <f>VLOOKUP($D60,'prosedur-2025'!$A:$H,3,FALSE)</f>
        <v>4</v>
      </c>
      <c r="K60" s="7">
        <f>VLOOKUP($D60,'prosedur-2025'!$A:$H,4,FALSE)</f>
        <v>94201396.25</v>
      </c>
      <c r="L60" s="7">
        <f>VLOOKUP($D60,'prosedur-2025'!$A:$H,5,FALSE)</f>
        <v>14919275</v>
      </c>
      <c r="M60" s="7">
        <f>VLOOKUP($D60,'prosedur-2025'!$A:$H,6,FALSE)</f>
        <v>54528657</v>
      </c>
      <c r="N60" s="7">
        <f>VLOOKUP($D60,'prosedur-2025'!$A:$H,7,FALSE)</f>
        <v>125025777</v>
      </c>
      <c r="O60" s="7">
        <f>VLOOKUP($D60,'prosedur-2025'!$A:$H,8,FALSE)</f>
        <v>182331876</v>
      </c>
      <c r="P60" s="7">
        <f t="shared" si="5"/>
        <v>376805585</v>
      </c>
    </row>
    <row r="61" hidden="1">
      <c r="A61" s="3" t="s">
        <v>5</v>
      </c>
      <c r="B61" s="3" t="s">
        <v>214</v>
      </c>
      <c r="C61" s="3" t="s">
        <v>84</v>
      </c>
      <c r="D61" s="6" t="s">
        <v>2161</v>
      </c>
      <c r="E61" s="3" t="s">
        <v>169</v>
      </c>
      <c r="F61" s="3" t="str">
        <f>VLOOKUP($D61,proc!$A:$D,3,FALSE)</f>
        <v>3</v>
      </c>
      <c r="G61" s="3" t="str">
        <f>VLOOKUP($D61,proc!$A:$D,4,FALSE)</f>
        <v>0</v>
      </c>
      <c r="H61" s="2" t="s">
        <v>900</v>
      </c>
      <c r="J61" s="7">
        <f>VLOOKUP($D61,'prosedur-2025'!$A:$H,3,FALSE)</f>
        <v>6</v>
      </c>
      <c r="K61" s="7">
        <f>VLOOKUP($D61,'prosedur-2025'!$A:$H,4,FALSE)</f>
        <v>116184758</v>
      </c>
      <c r="L61" s="7">
        <f>VLOOKUP($D61,'prosedur-2025'!$A:$H,5,FALSE)</f>
        <v>79665771</v>
      </c>
      <c r="M61" s="7">
        <f>VLOOKUP($D61,'prosedur-2025'!$A:$H,6,FALSE)</f>
        <v>83597661</v>
      </c>
      <c r="N61" s="7">
        <f>VLOOKUP($D61,'prosedur-2025'!$A:$H,7,FALSE)</f>
        <v>118980329</v>
      </c>
      <c r="O61" s="7">
        <f>VLOOKUP($D61,'prosedur-2025'!$A:$H,8,FALSE)</f>
        <v>247386247</v>
      </c>
      <c r="P61" s="7">
        <f t="shared" si="5"/>
        <v>697108548</v>
      </c>
    </row>
    <row r="62" hidden="1">
      <c r="A62" s="3" t="s">
        <v>5</v>
      </c>
      <c r="B62" s="3" t="s">
        <v>214</v>
      </c>
      <c r="C62" s="3" t="s">
        <v>84</v>
      </c>
      <c r="D62" s="6" t="s">
        <v>2164</v>
      </c>
      <c r="E62" s="3" t="s">
        <v>172</v>
      </c>
      <c r="F62" s="3" t="str">
        <f>VLOOKUP($D62,proc!$A:$D,3,FALSE)</f>
        <v>4</v>
      </c>
      <c r="G62" s="3" t="str">
        <f>VLOOKUP($D62,proc!$A:$D,4,FALSE)</f>
        <v>0</v>
      </c>
      <c r="H62" s="2" t="s">
        <v>900</v>
      </c>
      <c r="J62" s="7">
        <f>VLOOKUP($D62,'prosedur-2025'!$A:$H,3,FALSE)</f>
        <v>44</v>
      </c>
      <c r="K62" s="7">
        <f>VLOOKUP($D62,'prosedur-2025'!$A:$H,4,FALSE)</f>
        <v>74120218.98</v>
      </c>
      <c r="L62" s="7">
        <f>VLOOKUP($D62,'prosedur-2025'!$A:$H,5,FALSE)</f>
        <v>41387044</v>
      </c>
      <c r="M62" s="7">
        <f>VLOOKUP($D62,'prosedur-2025'!$A:$H,6,FALSE)</f>
        <v>53099487</v>
      </c>
      <c r="N62" s="7">
        <f>VLOOKUP($D62,'prosedur-2025'!$A:$H,7,FALSE)</f>
        <v>95664398</v>
      </c>
      <c r="O62" s="7">
        <f>VLOOKUP($D62,'prosedur-2025'!$A:$H,8,FALSE)</f>
        <v>121665285</v>
      </c>
      <c r="P62" s="7">
        <f t="shared" si="5"/>
        <v>3261289635</v>
      </c>
    </row>
    <row r="63" hidden="1">
      <c r="A63" s="3" t="s">
        <v>5</v>
      </c>
      <c r="B63" s="3" t="s">
        <v>214</v>
      </c>
      <c r="C63" s="3" t="s">
        <v>84</v>
      </c>
      <c r="D63" s="6" t="s">
        <v>2167</v>
      </c>
      <c r="E63" s="3" t="s">
        <v>175</v>
      </c>
      <c r="F63" s="3" t="str">
        <f>VLOOKUP($D63,proc!$A:$D,3,FALSE)</f>
        <v>4</v>
      </c>
      <c r="G63" s="3" t="str">
        <f>VLOOKUP($D63,proc!$A:$D,4,FALSE)</f>
        <v>0</v>
      </c>
      <c r="H63" s="2" t="s">
        <v>900</v>
      </c>
      <c r="J63" s="7">
        <f>VLOOKUP($D63,'prosedur-2025'!$A:$H,3,FALSE)</f>
        <v>12</v>
      </c>
      <c r="K63" s="7">
        <f>VLOOKUP($D63,'prosedur-2025'!$A:$H,4,FALSE)</f>
        <v>122823654.7</v>
      </c>
      <c r="L63" s="7">
        <f>VLOOKUP($D63,'prosedur-2025'!$A:$H,5,FALSE)</f>
        <v>80351000</v>
      </c>
      <c r="M63" s="7">
        <f>VLOOKUP($D63,'prosedur-2025'!$A:$H,6,FALSE)</f>
        <v>118160551</v>
      </c>
      <c r="N63" s="7">
        <f>VLOOKUP($D63,'prosedur-2025'!$A:$H,7,FALSE)</f>
        <v>145356945</v>
      </c>
      <c r="O63" s="7">
        <f>VLOOKUP($D63,'prosedur-2025'!$A:$H,8,FALSE)</f>
        <v>171520661</v>
      </c>
      <c r="P63" s="7">
        <f t="shared" si="5"/>
        <v>1473883856</v>
      </c>
    </row>
    <row r="64" hidden="1">
      <c r="A64" s="3" t="s">
        <v>5</v>
      </c>
      <c r="B64" s="3" t="s">
        <v>214</v>
      </c>
      <c r="C64" s="3" t="s">
        <v>84</v>
      </c>
      <c r="D64" s="6" t="s">
        <v>2169</v>
      </c>
      <c r="E64" s="3" t="s">
        <v>180</v>
      </c>
      <c r="F64" s="3" t="str">
        <f>VLOOKUP($D64,proc!$A:$D,3,FALSE)</f>
        <v>4</v>
      </c>
      <c r="G64" s="3" t="str">
        <f>VLOOKUP($D64,proc!$A:$D,4,FALSE)</f>
        <v>0</v>
      </c>
      <c r="H64" s="2" t="s">
        <v>900</v>
      </c>
      <c r="J64" s="7">
        <f>VLOOKUP($D64,'prosedur-2025'!$A:$H,3,FALSE)</f>
        <v>19</v>
      </c>
      <c r="K64" s="7">
        <f>VLOOKUP($D64,'prosedur-2025'!$A:$H,4,FALSE)</f>
        <v>86520496.58</v>
      </c>
      <c r="L64" s="7">
        <f>VLOOKUP($D64,'prosedur-2025'!$A:$H,5,FALSE)</f>
        <v>46315877</v>
      </c>
      <c r="M64" s="7">
        <f>VLOOKUP($D64,'prosedur-2025'!$A:$H,6,FALSE)</f>
        <v>70536762</v>
      </c>
      <c r="N64" s="7">
        <f>VLOOKUP($D64,'prosedur-2025'!$A:$H,7,FALSE)</f>
        <v>121618793</v>
      </c>
      <c r="O64" s="7">
        <f>VLOOKUP($D64,'prosedur-2025'!$A:$H,8,FALSE)</f>
        <v>164167112</v>
      </c>
      <c r="P64" s="7">
        <f t="shared" si="5"/>
        <v>1643889435</v>
      </c>
    </row>
    <row r="65" hidden="1">
      <c r="A65" s="3" t="s">
        <v>5</v>
      </c>
      <c r="B65" s="3" t="s">
        <v>214</v>
      </c>
      <c r="C65" s="3" t="s">
        <v>84</v>
      </c>
      <c r="D65" s="6" t="s">
        <v>2170</v>
      </c>
      <c r="E65" s="3" t="s">
        <v>183</v>
      </c>
      <c r="F65" s="3" t="str">
        <f>VLOOKUP($D65,proc!$A:$D,3,FALSE)</f>
        <v>4</v>
      </c>
      <c r="G65" s="3" t="str">
        <f>VLOOKUP($D65,proc!$A:$D,4,FALSE)</f>
        <v>0</v>
      </c>
      <c r="H65" s="2" t="s">
        <v>900</v>
      </c>
      <c r="J65" s="7">
        <f>VLOOKUP($D65,'prosedur-2025'!$A:$H,3,FALSE)</f>
        <v>28</v>
      </c>
      <c r="K65" s="7">
        <f>VLOOKUP($D65,'prosedur-2025'!$A:$H,4,FALSE)</f>
        <v>71279683.57</v>
      </c>
      <c r="L65" s="7">
        <f>VLOOKUP($D65,'prosedur-2025'!$A:$H,5,FALSE)</f>
        <v>35690123</v>
      </c>
      <c r="M65" s="7">
        <f>VLOOKUP($D65,'prosedur-2025'!$A:$H,6,FALSE)</f>
        <v>56742122</v>
      </c>
      <c r="N65" s="7">
        <f>VLOOKUP($D65,'prosedur-2025'!$A:$H,7,FALSE)</f>
        <v>67345600</v>
      </c>
      <c r="O65" s="7">
        <f>VLOOKUP($D65,'prosedur-2025'!$A:$H,8,FALSE)</f>
        <v>119591689</v>
      </c>
      <c r="P65" s="7">
        <f t="shared" si="5"/>
        <v>1995831140</v>
      </c>
    </row>
    <row r="66" hidden="1">
      <c r="A66" s="3" t="s">
        <v>5</v>
      </c>
      <c r="B66" s="3" t="s">
        <v>214</v>
      </c>
      <c r="C66" s="3" t="s">
        <v>84</v>
      </c>
      <c r="D66" s="6" t="s">
        <v>2173</v>
      </c>
      <c r="E66" s="3" t="s">
        <v>187</v>
      </c>
      <c r="F66" s="3" t="str">
        <f>VLOOKUP($D66,proc!$A:$D,3,FALSE)</f>
        <v>4</v>
      </c>
      <c r="G66" s="3" t="str">
        <f>VLOOKUP($D66,proc!$A:$D,4,FALSE)</f>
        <v>0</v>
      </c>
      <c r="H66" s="2" t="s">
        <v>900</v>
      </c>
      <c r="J66" s="7">
        <f>VLOOKUP($D66,'prosedur-2025'!$A:$H,3,FALSE)</f>
        <v>4</v>
      </c>
      <c r="K66" s="7">
        <f>VLOOKUP($D66,'prosedur-2025'!$A:$H,4,FALSE)</f>
        <v>87382270.75</v>
      </c>
      <c r="L66" s="7">
        <f>VLOOKUP($D66,'prosedur-2025'!$A:$H,5,FALSE)</f>
        <v>64268000</v>
      </c>
      <c r="M66" s="7">
        <f>VLOOKUP($D66,'prosedur-2025'!$A:$H,6,FALSE)</f>
        <v>76760149</v>
      </c>
      <c r="N66" s="7">
        <f>VLOOKUP($D66,'prosedur-2025'!$A:$H,7,FALSE)</f>
        <v>101640750</v>
      </c>
      <c r="O66" s="7">
        <f>VLOOKUP($D66,'prosedur-2025'!$A:$H,8,FALSE)</f>
        <v>106860184</v>
      </c>
      <c r="P66" s="7">
        <f t="shared" si="5"/>
        <v>349529083</v>
      </c>
    </row>
    <row r="67" hidden="1">
      <c r="A67" s="3" t="s">
        <v>5</v>
      </c>
      <c r="B67" s="3" t="s">
        <v>214</v>
      </c>
      <c r="C67" s="3" t="s">
        <v>84</v>
      </c>
      <c r="D67" s="6" t="s">
        <v>2175</v>
      </c>
      <c r="E67" s="3" t="s">
        <v>189</v>
      </c>
      <c r="F67" s="3" t="str">
        <f>VLOOKUP($D67,proc!$A:$D,3,FALSE)</f>
        <v>4</v>
      </c>
      <c r="G67" s="3" t="str">
        <f>VLOOKUP($D67,proc!$A:$D,4,FALSE)</f>
        <v>0</v>
      </c>
      <c r="H67" s="2" t="s">
        <v>900</v>
      </c>
      <c r="J67" s="7">
        <f>VLOOKUP($D67,'prosedur-2025'!$A:$H,3,FALSE)</f>
        <v>4</v>
      </c>
      <c r="K67" s="7">
        <f>VLOOKUP($D67,'prosedur-2025'!$A:$H,4,FALSE)</f>
        <v>38446075.25</v>
      </c>
      <c r="L67" s="7">
        <f>VLOOKUP($D67,'prosedur-2025'!$A:$H,5,FALSE)</f>
        <v>31839029</v>
      </c>
      <c r="M67" s="7">
        <f>VLOOKUP($D67,'prosedur-2025'!$A:$H,6,FALSE)</f>
        <v>33485652</v>
      </c>
      <c r="N67" s="7">
        <f>VLOOKUP($D67,'prosedur-2025'!$A:$H,7,FALSE)</f>
        <v>43855741</v>
      </c>
      <c r="O67" s="7">
        <f>VLOOKUP($D67,'prosedur-2025'!$A:$H,8,FALSE)</f>
        <v>44603879</v>
      </c>
      <c r="P67" s="7">
        <f t="shared" si="5"/>
        <v>153784301</v>
      </c>
    </row>
    <row r="68" hidden="1">
      <c r="A68" s="3" t="s">
        <v>5</v>
      </c>
      <c r="B68" s="3" t="s">
        <v>214</v>
      </c>
      <c r="C68" s="3" t="s">
        <v>84</v>
      </c>
      <c r="D68" s="6" t="s">
        <v>2176</v>
      </c>
      <c r="E68" s="3" t="s">
        <v>194</v>
      </c>
      <c r="F68" s="3" t="str">
        <f>VLOOKUP($D68,proc!$A:$D,3,FALSE)</f>
        <v>4</v>
      </c>
      <c r="G68" s="3" t="str">
        <f>VLOOKUP($D68,proc!$A:$D,4,FALSE)</f>
        <v>0</v>
      </c>
      <c r="H68" s="2" t="s">
        <v>900</v>
      </c>
      <c r="J68" s="7">
        <f>VLOOKUP($D68,'prosedur-2025'!$A:$H,3,FALSE)</f>
        <v>13</v>
      </c>
      <c r="K68" s="7">
        <f>VLOOKUP($D68,'prosedur-2025'!$A:$H,4,FALSE)</f>
        <v>64125739.77</v>
      </c>
      <c r="L68" s="7">
        <f>VLOOKUP($D68,'prosedur-2025'!$A:$H,5,FALSE)</f>
        <v>45990400</v>
      </c>
      <c r="M68" s="7">
        <f>VLOOKUP($D68,'prosedur-2025'!$A:$H,6,FALSE)</f>
        <v>52963314</v>
      </c>
      <c r="N68" s="7">
        <f>VLOOKUP($D68,'prosedur-2025'!$A:$H,7,FALSE)</f>
        <v>65926454</v>
      </c>
      <c r="O68" s="7">
        <f>VLOOKUP($D68,'prosedur-2025'!$A:$H,8,FALSE)</f>
        <v>92014123</v>
      </c>
      <c r="P68" s="7">
        <f t="shared" si="5"/>
        <v>833634617</v>
      </c>
    </row>
    <row r="69" hidden="1">
      <c r="A69" s="3" t="s">
        <v>5</v>
      </c>
      <c r="B69" s="3" t="s">
        <v>214</v>
      </c>
      <c r="C69" s="3" t="s">
        <v>84</v>
      </c>
      <c r="D69" s="6" t="s">
        <v>2178</v>
      </c>
      <c r="E69" s="3" t="s">
        <v>197</v>
      </c>
      <c r="F69" s="3" t="str">
        <f>VLOOKUP($D69,proc!$A:$D,3,FALSE)</f>
        <v>3</v>
      </c>
      <c r="G69" s="3" t="str">
        <f>VLOOKUP($D69,proc!$A:$D,4,FALSE)</f>
        <v>0</v>
      </c>
      <c r="H69" s="2" t="s">
        <v>900</v>
      </c>
      <c r="J69" s="7">
        <f>VLOOKUP($D69,'prosedur-2025'!$A:$H,3,FALSE)</f>
        <v>4</v>
      </c>
      <c r="K69" s="7">
        <f>VLOOKUP($D69,'prosedur-2025'!$A:$H,4,FALSE)</f>
        <v>51284017.5</v>
      </c>
      <c r="L69" s="7">
        <f>VLOOKUP($D69,'prosedur-2025'!$A:$H,5,FALSE)</f>
        <v>37181928</v>
      </c>
      <c r="M69" s="7">
        <f>VLOOKUP($D69,'prosedur-2025'!$A:$H,6,FALSE)</f>
        <v>48555625</v>
      </c>
      <c r="N69" s="7">
        <f>VLOOKUP($D69,'prosedur-2025'!$A:$H,7,FALSE)</f>
        <v>49889576</v>
      </c>
      <c r="O69" s="7">
        <f>VLOOKUP($D69,'prosedur-2025'!$A:$H,8,FALSE)</f>
        <v>69508941</v>
      </c>
      <c r="P69" s="7">
        <f t="shared" si="5"/>
        <v>205136070</v>
      </c>
    </row>
    <row r="70" hidden="1">
      <c r="A70" s="3" t="s">
        <v>5</v>
      </c>
      <c r="B70" s="3" t="s">
        <v>214</v>
      </c>
      <c r="C70" s="3" t="s">
        <v>84</v>
      </c>
      <c r="D70" s="6" t="s">
        <v>2186</v>
      </c>
      <c r="E70" s="3" t="s">
        <v>488</v>
      </c>
      <c r="F70" s="3" t="str">
        <f>VLOOKUP($D70,proc!$A:$D,3,FALSE)</f>
        <v>2</v>
      </c>
      <c r="G70" s="3" t="str">
        <f>VLOOKUP($D70,proc!$A:$D,4,FALSE)</f>
        <v>0</v>
      </c>
      <c r="H70" s="1" t="s">
        <v>791</v>
      </c>
      <c r="J70" s="7">
        <f>VLOOKUP($D70,'prosedur-2025'!$A:$H,3,FALSE)</f>
        <v>73</v>
      </c>
      <c r="K70" s="7">
        <f>VLOOKUP($D70,'prosedur-2025'!$A:$H,4,FALSE)</f>
        <v>98468996.78</v>
      </c>
      <c r="L70" s="7">
        <f>VLOOKUP($D70,'prosedur-2025'!$A:$H,5,FALSE)</f>
        <v>62659973</v>
      </c>
      <c r="M70" s="7">
        <f>VLOOKUP($D70,'prosedur-2025'!$A:$H,6,FALSE)</f>
        <v>82972377</v>
      </c>
      <c r="N70" s="7">
        <f>VLOOKUP($D70,'prosedur-2025'!$A:$H,7,FALSE)</f>
        <v>127638278</v>
      </c>
      <c r="O70" s="7">
        <f>VLOOKUP($D70,'prosedur-2025'!$A:$H,8,FALSE)</f>
        <v>160722439</v>
      </c>
      <c r="P70" s="7">
        <f t="shared" si="5"/>
        <v>7188236765</v>
      </c>
    </row>
    <row r="71" hidden="1">
      <c r="A71" s="3" t="s">
        <v>5</v>
      </c>
      <c r="B71" s="3" t="s">
        <v>214</v>
      </c>
      <c r="C71" s="3" t="s">
        <v>84</v>
      </c>
      <c r="D71" s="6" t="s">
        <v>2206</v>
      </c>
      <c r="E71" s="3" t="s">
        <v>490</v>
      </c>
      <c r="F71" s="3" t="str">
        <f>VLOOKUP($D71,proc!$A:$D,3,FALSE)</f>
        <v>0</v>
      </c>
      <c r="G71" s="3" t="str">
        <f>VLOOKUP($D71,proc!$A:$D,4,FALSE)</f>
        <v>0</v>
      </c>
      <c r="H71" s="1" t="s">
        <v>791</v>
      </c>
      <c r="J71" s="7">
        <f>VLOOKUP($D71,'prosedur-2025'!$A:$H,3,FALSE)</f>
        <v>1964</v>
      </c>
      <c r="K71" s="7">
        <f>VLOOKUP($D71,'prosedur-2025'!$A:$H,4,FALSE)</f>
        <v>81367223.94</v>
      </c>
      <c r="L71" s="7">
        <f>VLOOKUP($D71,'prosedur-2025'!$A:$H,5,FALSE)</f>
        <v>50398480</v>
      </c>
      <c r="M71" s="7">
        <f>VLOOKUP($D71,'prosedur-2025'!$A:$H,6,FALSE)</f>
        <v>69105655</v>
      </c>
      <c r="N71" s="7">
        <f>VLOOKUP($D71,'prosedur-2025'!$A:$H,7,FALSE)</f>
        <v>98444817</v>
      </c>
      <c r="O71" s="7">
        <f>VLOOKUP($D71,'prosedur-2025'!$A:$H,8,FALSE)</f>
        <v>135898900</v>
      </c>
      <c r="P71" s="7">
        <f t="shared" si="5"/>
        <v>159805227821</v>
      </c>
    </row>
    <row r="72" hidden="1">
      <c r="A72" s="3" t="s">
        <v>5</v>
      </c>
      <c r="B72" s="3" t="s">
        <v>214</v>
      </c>
      <c r="C72" s="3" t="s">
        <v>84</v>
      </c>
      <c r="D72" s="6" t="s">
        <v>2207</v>
      </c>
      <c r="E72" s="3" t="s">
        <v>493</v>
      </c>
      <c r="F72" s="3" t="str">
        <f>VLOOKUP($D72,proc!$A:$D,3,FALSE)</f>
        <v>0</v>
      </c>
      <c r="G72" s="3" t="str">
        <f>VLOOKUP($D72,proc!$A:$D,4,FALSE)</f>
        <v>0</v>
      </c>
      <c r="H72" s="1" t="s">
        <v>791</v>
      </c>
      <c r="J72" s="7">
        <f>VLOOKUP($D72,'prosedur-2025'!$A:$H,3,FALSE)</f>
        <v>13</v>
      </c>
      <c r="K72" s="7">
        <f>VLOOKUP($D72,'prosedur-2025'!$A:$H,4,FALSE)</f>
        <v>61973078.85</v>
      </c>
      <c r="L72" s="7">
        <f>VLOOKUP($D72,'prosedur-2025'!$A:$H,5,FALSE)</f>
        <v>29983006</v>
      </c>
      <c r="M72" s="7">
        <f>VLOOKUP($D72,'prosedur-2025'!$A:$H,6,FALSE)</f>
        <v>47919233</v>
      </c>
      <c r="N72" s="7">
        <f>VLOOKUP($D72,'prosedur-2025'!$A:$H,7,FALSE)</f>
        <v>60117734</v>
      </c>
      <c r="O72" s="7">
        <f>VLOOKUP($D72,'prosedur-2025'!$A:$H,8,FALSE)</f>
        <v>123795084</v>
      </c>
      <c r="P72" s="7">
        <f t="shared" si="5"/>
        <v>805650025</v>
      </c>
    </row>
    <row r="73" hidden="1">
      <c r="A73" s="3" t="s">
        <v>5</v>
      </c>
      <c r="B73" s="3" t="s">
        <v>83</v>
      </c>
      <c r="C73" s="3" t="s">
        <v>2208</v>
      </c>
      <c r="D73" s="6" t="s">
        <v>2209</v>
      </c>
      <c r="E73" s="26" t="s">
        <v>341</v>
      </c>
      <c r="F73" s="3" t="str">
        <f>VLOOKUP($D73,proc!$A:$D,3,FALSE)</f>
        <v>5</v>
      </c>
      <c r="G73" s="3" t="str">
        <f>VLOOKUP($D73,proc!$A:$D,4,FALSE)</f>
        <v>0</v>
      </c>
      <c r="H73" s="2" t="s">
        <v>2198</v>
      </c>
      <c r="J73" s="7">
        <f>VLOOKUP($D73,'prosedur-2025'!$A:$H,3,FALSE)</f>
        <v>399</v>
      </c>
      <c r="K73" s="7">
        <f>VLOOKUP($D73,'prosedur-2025'!$A:$H,4,FALSE)</f>
        <v>65834698.17</v>
      </c>
      <c r="L73" s="7">
        <f>VLOOKUP($D73,'prosedur-2025'!$A:$H,5,FALSE)</f>
        <v>41374717</v>
      </c>
      <c r="M73" s="7">
        <f>VLOOKUP($D73,'prosedur-2025'!$A:$H,6,FALSE)</f>
        <v>49434684</v>
      </c>
      <c r="N73" s="7">
        <f>VLOOKUP($D73,'prosedur-2025'!$A:$H,7,FALSE)</f>
        <v>67934482</v>
      </c>
      <c r="O73" s="7">
        <f>VLOOKUP($D73,'prosedur-2025'!$A:$H,8,FALSE)</f>
        <v>98926460</v>
      </c>
      <c r="P73" s="7">
        <f t="shared" si="5"/>
        <v>26268044569</v>
      </c>
    </row>
    <row r="74">
      <c r="A74" s="3" t="s">
        <v>5</v>
      </c>
      <c r="B74" s="3" t="s">
        <v>83</v>
      </c>
      <c r="C74" s="3" t="s">
        <v>2208</v>
      </c>
      <c r="D74" s="6" t="s">
        <v>2212</v>
      </c>
      <c r="E74" s="26" t="s">
        <v>20</v>
      </c>
      <c r="F74" s="3" t="str">
        <f>VLOOKUP($D74,proc!$A:$D,3,FALSE)</f>
        <v>5</v>
      </c>
      <c r="G74" s="3" t="str">
        <f>VLOOKUP($D74,proc!$A:$D,4,FALSE)</f>
        <v>0</v>
      </c>
      <c r="H74" s="1" t="s">
        <v>2197</v>
      </c>
      <c r="J74" s="7">
        <f>VLOOKUP($D74,'prosedur-2025'!$A:$H,3,FALSE)</f>
        <v>110</v>
      </c>
      <c r="K74" s="7">
        <f>VLOOKUP($D74,'prosedur-2025'!$A:$H,4,FALSE)</f>
        <v>93155087.49</v>
      </c>
      <c r="L74" s="7">
        <f>VLOOKUP($D74,'prosedur-2025'!$A:$H,5,FALSE)</f>
        <v>54123145</v>
      </c>
      <c r="M74" s="7">
        <f>VLOOKUP($D74,'prosedur-2025'!$A:$H,6,FALSE)</f>
        <v>82755350</v>
      </c>
      <c r="N74" s="7">
        <f>VLOOKUP($D74,'prosedur-2025'!$A:$H,7,FALSE)</f>
        <v>121549819</v>
      </c>
      <c r="O74" s="7">
        <f>VLOOKUP($D74,'prosedur-2025'!$A:$H,8,FALSE)</f>
        <v>178288900</v>
      </c>
      <c r="P74" s="7">
        <f t="shared" si="5"/>
        <v>10247059624</v>
      </c>
    </row>
    <row r="75" hidden="1">
      <c r="A75" s="3" t="s">
        <v>5</v>
      </c>
      <c r="B75" s="3" t="s">
        <v>83</v>
      </c>
      <c r="C75" s="3" t="s">
        <v>2208</v>
      </c>
      <c r="D75" s="6" t="s">
        <v>2231</v>
      </c>
      <c r="E75" s="26" t="s">
        <v>343</v>
      </c>
      <c r="F75" s="3" t="str">
        <f>VLOOKUP($D75,proc!$A:$D,3,FALSE)</f>
        <v>6</v>
      </c>
      <c r="G75" s="3" t="str">
        <f>VLOOKUP($D75,proc!$A:$D,4,FALSE)</f>
        <v>0</v>
      </c>
      <c r="H75" s="2" t="s">
        <v>2198</v>
      </c>
      <c r="J75" s="7">
        <f>VLOOKUP($D75,'prosedur-2025'!$A:$H,3,FALSE)</f>
        <v>621</v>
      </c>
      <c r="K75" s="7">
        <f>VLOOKUP($D75,'prosedur-2025'!$A:$H,4,FALSE)</f>
        <v>84531615.29</v>
      </c>
      <c r="L75" s="7">
        <f>VLOOKUP($D75,'prosedur-2025'!$A:$H,5,FALSE)</f>
        <v>42187374</v>
      </c>
      <c r="M75" s="7">
        <f>VLOOKUP($D75,'prosedur-2025'!$A:$H,6,FALSE)</f>
        <v>55413461</v>
      </c>
      <c r="N75" s="7">
        <f>VLOOKUP($D75,'prosedur-2025'!$A:$H,7,FALSE)</f>
        <v>94412771</v>
      </c>
      <c r="O75" s="7">
        <f>VLOOKUP($D75,'prosedur-2025'!$A:$H,8,FALSE)</f>
        <v>201536690</v>
      </c>
      <c r="P75" s="7">
        <f t="shared" si="5"/>
        <v>52494133095</v>
      </c>
    </row>
    <row r="76">
      <c r="A76" s="3" t="s">
        <v>5</v>
      </c>
      <c r="B76" s="3" t="s">
        <v>83</v>
      </c>
      <c r="C76" s="3" t="s">
        <v>2208</v>
      </c>
      <c r="D76" s="6" t="s">
        <v>2234</v>
      </c>
      <c r="E76" s="26" t="s">
        <v>261</v>
      </c>
      <c r="F76" s="3" t="str">
        <f>VLOOKUP($D76,proc!$A:$D,3,FALSE)</f>
        <v>5</v>
      </c>
      <c r="G76" s="3" t="str">
        <f>VLOOKUP($D76,proc!$A:$D,4,FALSE)</f>
        <v>0</v>
      </c>
      <c r="H76" s="1" t="s">
        <v>2197</v>
      </c>
      <c r="J76" s="7">
        <f>VLOOKUP($D76,'prosedur-2025'!$A:$H,3,FALSE)</f>
        <v>1</v>
      </c>
      <c r="K76" s="7">
        <f>VLOOKUP($D76,'prosedur-2025'!$A:$H,4,FALSE)</f>
        <v>74704100</v>
      </c>
      <c r="L76" s="7">
        <f>VLOOKUP($D76,'prosedur-2025'!$A:$H,5,FALSE)</f>
        <v>74704100</v>
      </c>
      <c r="M76" s="7">
        <f>VLOOKUP($D76,'prosedur-2025'!$A:$H,6,FALSE)</f>
        <v>74704100</v>
      </c>
      <c r="N76" s="7">
        <f>VLOOKUP($D76,'prosedur-2025'!$A:$H,7,FALSE)</f>
        <v>74704100</v>
      </c>
      <c r="O76" s="7">
        <f>VLOOKUP($D76,'prosedur-2025'!$A:$H,8,FALSE)</f>
        <v>74704100</v>
      </c>
      <c r="P76" s="7">
        <f t="shared" si="5"/>
        <v>74704100</v>
      </c>
    </row>
    <row r="77" hidden="1">
      <c r="A77" s="3" t="s">
        <v>5</v>
      </c>
      <c r="B77" s="3" t="s">
        <v>83</v>
      </c>
      <c r="C77" s="3" t="s">
        <v>2208</v>
      </c>
      <c r="D77" s="6" t="s">
        <v>2235</v>
      </c>
      <c r="E77" s="3" t="s">
        <v>354</v>
      </c>
      <c r="F77" s="3" t="str">
        <f>VLOOKUP($D77,proc!$A:$D,3,FALSE)</f>
        <v>4</v>
      </c>
      <c r="G77" s="3" t="str">
        <f>VLOOKUP($D77,proc!$A:$D,4,FALSE)</f>
        <v>0</v>
      </c>
      <c r="H77" s="2" t="s">
        <v>2198</v>
      </c>
      <c r="J77" s="7">
        <f>VLOOKUP($D77,'prosedur-2025'!$A:$H,3,FALSE)</f>
        <v>38</v>
      </c>
      <c r="K77" s="7">
        <f>VLOOKUP($D77,'prosedur-2025'!$A:$H,4,FALSE)</f>
        <v>56019308.45</v>
      </c>
      <c r="L77" s="7">
        <f>VLOOKUP($D77,'prosedur-2025'!$A:$H,5,FALSE)</f>
        <v>25604328</v>
      </c>
      <c r="M77" s="7">
        <f>VLOOKUP($D77,'prosedur-2025'!$A:$H,6,FALSE)</f>
        <v>34788189</v>
      </c>
      <c r="N77" s="7">
        <f>VLOOKUP($D77,'prosedur-2025'!$A:$H,7,FALSE)</f>
        <v>66430464</v>
      </c>
      <c r="O77" s="7">
        <f>VLOOKUP($D77,'prosedur-2025'!$A:$H,8,FALSE)</f>
        <v>111097538</v>
      </c>
      <c r="P77" s="7">
        <f t="shared" si="5"/>
        <v>2128733721</v>
      </c>
    </row>
    <row r="78">
      <c r="A78" s="3" t="s">
        <v>5</v>
      </c>
      <c r="B78" s="3" t="s">
        <v>83</v>
      </c>
      <c r="C78" s="3" t="s">
        <v>2208</v>
      </c>
      <c r="D78" s="6" t="s">
        <v>2251</v>
      </c>
      <c r="E78" s="3" t="s">
        <v>263</v>
      </c>
      <c r="F78" s="3" t="str">
        <f>VLOOKUP($D78,proc!$A:$D,3,FALSE)</f>
        <v>6</v>
      </c>
      <c r="G78" s="3" t="str">
        <f>VLOOKUP($D78,proc!$A:$D,4,FALSE)</f>
        <v>0</v>
      </c>
      <c r="H78" s="1" t="s">
        <v>2197</v>
      </c>
      <c r="J78" s="7">
        <f>VLOOKUP($D78,'prosedur-2025'!$A:$H,3,FALSE)</f>
        <v>385</v>
      </c>
      <c r="K78" s="7">
        <f>VLOOKUP($D78,'prosedur-2025'!$A:$H,4,FALSE)</f>
        <v>64836067.16</v>
      </c>
      <c r="L78" s="7">
        <f>VLOOKUP($D78,'prosedur-2025'!$A:$H,5,FALSE)</f>
        <v>26393956</v>
      </c>
      <c r="M78" s="7">
        <f>VLOOKUP($D78,'prosedur-2025'!$A:$H,6,FALSE)</f>
        <v>45612332</v>
      </c>
      <c r="N78" s="7">
        <f>VLOOKUP($D78,'prosedur-2025'!$A:$H,7,FALSE)</f>
        <v>84044650</v>
      </c>
      <c r="O78" s="7">
        <f>VLOOKUP($D78,'prosedur-2025'!$A:$H,8,FALSE)</f>
        <v>140573443</v>
      </c>
      <c r="P78" s="7">
        <f t="shared" si="5"/>
        <v>24961885858</v>
      </c>
    </row>
    <row r="79" hidden="1">
      <c r="A79" s="3" t="s">
        <v>5</v>
      </c>
      <c r="B79" s="3" t="s">
        <v>83</v>
      </c>
      <c r="C79" s="3" t="s">
        <v>2208</v>
      </c>
      <c r="D79" s="6" t="s">
        <v>2252</v>
      </c>
      <c r="E79" s="3" t="s">
        <v>368</v>
      </c>
      <c r="F79" s="3" t="str">
        <f>VLOOKUP($D79,proc!$A:$D,3,FALSE)</f>
        <v>5</v>
      </c>
      <c r="G79" s="3" t="str">
        <f>VLOOKUP($D79,proc!$A:$D,4,FALSE)</f>
        <v>0</v>
      </c>
      <c r="H79" s="2" t="s">
        <v>2198</v>
      </c>
      <c r="J79" s="7">
        <f>VLOOKUP($D79,'prosedur-2025'!$A:$H,3,FALSE)</f>
        <v>7467</v>
      </c>
      <c r="K79" s="7">
        <f>VLOOKUP($D79,'prosedur-2025'!$A:$H,4,FALSE)</f>
        <v>78074735.58</v>
      </c>
      <c r="L79" s="7">
        <f>VLOOKUP($D79,'prosedur-2025'!$A:$H,5,FALSE)</f>
        <v>37140700</v>
      </c>
      <c r="M79" s="7">
        <f>VLOOKUP($D79,'prosedur-2025'!$A:$H,6,FALSE)</f>
        <v>58365135</v>
      </c>
      <c r="N79" s="7">
        <f>VLOOKUP($D79,'prosedur-2025'!$A:$H,7,FALSE)</f>
        <v>95505892</v>
      </c>
      <c r="O79" s="7">
        <f>VLOOKUP($D79,'prosedur-2025'!$A:$H,8,FALSE)</f>
        <v>152048474</v>
      </c>
      <c r="P79" s="7">
        <f t="shared" si="5"/>
        <v>582984050594</v>
      </c>
    </row>
    <row r="80" hidden="1">
      <c r="A80" s="3" t="s">
        <v>5</v>
      </c>
      <c r="B80" s="3" t="s">
        <v>83</v>
      </c>
      <c r="C80" s="3" t="s">
        <v>2208</v>
      </c>
      <c r="D80" s="6" t="s">
        <v>2263</v>
      </c>
      <c r="E80" s="3" t="s">
        <v>379</v>
      </c>
      <c r="F80" s="3" t="str">
        <f>VLOOKUP($D80,proc!$A:$D,3,FALSE)</f>
        <v>5</v>
      </c>
      <c r="G80" s="3" t="str">
        <f>VLOOKUP($D80,proc!$A:$D,4,FALSE)</f>
        <v>0</v>
      </c>
      <c r="H80" s="2" t="s">
        <v>2198</v>
      </c>
      <c r="J80" s="7">
        <f>VLOOKUP($D80,'prosedur-2025'!$A:$H,3,FALSE)</f>
        <v>1370</v>
      </c>
      <c r="K80" s="7">
        <f>VLOOKUP($D80,'prosedur-2025'!$A:$H,4,FALSE)</f>
        <v>70317774.52</v>
      </c>
      <c r="L80" s="7">
        <f>VLOOKUP($D80,'prosedur-2025'!$A:$H,5,FALSE)</f>
        <v>33839988</v>
      </c>
      <c r="M80" s="7">
        <f>VLOOKUP($D80,'prosedur-2025'!$A:$H,6,FALSE)</f>
        <v>49035090</v>
      </c>
      <c r="N80" s="7">
        <f>VLOOKUP($D80,'prosedur-2025'!$A:$H,7,FALSE)</f>
        <v>83514873</v>
      </c>
      <c r="O80" s="7">
        <f>VLOOKUP($D80,'prosedur-2025'!$A:$H,8,FALSE)</f>
        <v>138560234</v>
      </c>
      <c r="P80" s="7">
        <f t="shared" si="5"/>
        <v>96335351096</v>
      </c>
    </row>
    <row r="81">
      <c r="A81" s="3" t="s">
        <v>5</v>
      </c>
      <c r="B81" s="3" t="s">
        <v>83</v>
      </c>
      <c r="C81" s="3" t="s">
        <v>2208</v>
      </c>
      <c r="D81" s="6" t="s">
        <v>2340</v>
      </c>
      <c r="E81" s="3" t="s">
        <v>266</v>
      </c>
      <c r="F81" s="3" t="str">
        <f>VLOOKUP($D81,proc!$A:$D,3,FALSE)</f>
        <v>5</v>
      </c>
      <c r="G81" s="3" t="str">
        <f>VLOOKUP($D81,proc!$A:$D,4,FALSE)</f>
        <v>0</v>
      </c>
      <c r="H81" s="1" t="s">
        <v>2197</v>
      </c>
      <c r="J81" s="7">
        <f>VLOOKUP($D81,'prosedur-2025'!$A:$H,3,FALSE)</f>
        <v>3142</v>
      </c>
      <c r="K81" s="7">
        <f>VLOOKUP($D81,'prosedur-2025'!$A:$H,4,FALSE)</f>
        <v>77401426.79</v>
      </c>
      <c r="L81" s="7">
        <f>VLOOKUP($D81,'prosedur-2025'!$A:$H,5,FALSE)</f>
        <v>35114119</v>
      </c>
      <c r="M81" s="7">
        <f>VLOOKUP($D81,'prosedur-2025'!$A:$H,6,FALSE)</f>
        <v>51457480</v>
      </c>
      <c r="N81" s="7">
        <f>VLOOKUP($D81,'prosedur-2025'!$A:$H,7,FALSE)</f>
        <v>88046886</v>
      </c>
      <c r="O81" s="7">
        <f>VLOOKUP($D81,'prosedur-2025'!$A:$H,8,FALSE)</f>
        <v>159208215</v>
      </c>
      <c r="P81" s="7">
        <f t="shared" si="5"/>
        <v>243195282977</v>
      </c>
    </row>
    <row r="82" hidden="1">
      <c r="A82" s="40" t="s">
        <v>5</v>
      </c>
      <c r="B82" s="40" t="s">
        <v>83</v>
      </c>
      <c r="C82" s="40" t="s">
        <v>2208</v>
      </c>
      <c r="D82" s="41" t="s">
        <v>2352</v>
      </c>
      <c r="E82" s="40" t="s">
        <v>202</v>
      </c>
      <c r="F82" s="40" t="str">
        <f>VLOOKUP($D82,proc!$A:$D,3,FALSE)</f>
        <v>5</v>
      </c>
      <c r="G82" s="40" t="str">
        <f>VLOOKUP($D82,proc!$A:$D,4,FALSE)</f>
        <v>0</v>
      </c>
      <c r="H82" s="42" t="s">
        <v>2195</v>
      </c>
      <c r="I82" s="43"/>
      <c r="J82" s="44">
        <f>VLOOKUP($D82,'prosedur-2025'!$A:$H,3,FALSE)</f>
        <v>46</v>
      </c>
      <c r="K82" s="44">
        <f>VLOOKUP($D82,'prosedur-2025'!$A:$H,4,FALSE)</f>
        <v>96694603.91</v>
      </c>
      <c r="L82" s="44">
        <f>VLOOKUP($D82,'prosedur-2025'!$A:$H,5,FALSE)</f>
        <v>61201161</v>
      </c>
      <c r="M82" s="44">
        <f>VLOOKUP($D82,'prosedur-2025'!$A:$H,6,FALSE)</f>
        <v>77727863</v>
      </c>
      <c r="N82" s="44">
        <f>VLOOKUP($D82,'prosedur-2025'!$A:$H,7,FALSE)</f>
        <v>146952150</v>
      </c>
      <c r="O82" s="44">
        <f>VLOOKUP($D82,'prosedur-2025'!$A:$H,8,FALSE)</f>
        <v>149614085</v>
      </c>
      <c r="P82" s="44">
        <f t="shared" si="5"/>
        <v>4447951780</v>
      </c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hidden="1">
      <c r="A83" s="40" t="s">
        <v>5</v>
      </c>
      <c r="B83" s="40" t="s">
        <v>83</v>
      </c>
      <c r="C83" s="40" t="s">
        <v>2208</v>
      </c>
      <c r="D83" s="41" t="s">
        <v>2387</v>
      </c>
      <c r="E83" s="40" t="s">
        <v>206</v>
      </c>
      <c r="F83" s="40" t="str">
        <f>VLOOKUP($D83,proc!$A:$D,3,FALSE)</f>
        <v>6</v>
      </c>
      <c r="G83" s="40" t="str">
        <f>VLOOKUP($D83,proc!$A:$D,4,FALSE)</f>
        <v>0</v>
      </c>
      <c r="H83" s="42" t="s">
        <v>2195</v>
      </c>
      <c r="I83" s="43"/>
      <c r="J83" s="44">
        <f>VLOOKUP($D83,'prosedur-2025'!$A:$H,3,FALSE)</f>
        <v>15</v>
      </c>
      <c r="K83" s="44">
        <f>VLOOKUP($D83,'prosedur-2025'!$A:$H,4,FALSE)</f>
        <v>72772346.33</v>
      </c>
      <c r="L83" s="44">
        <f>VLOOKUP($D83,'prosedur-2025'!$A:$H,5,FALSE)</f>
        <v>35497749</v>
      </c>
      <c r="M83" s="44">
        <f>VLOOKUP($D83,'prosedur-2025'!$A:$H,6,FALSE)</f>
        <v>65676868</v>
      </c>
      <c r="N83" s="44">
        <f>VLOOKUP($D83,'prosedur-2025'!$A:$H,7,FALSE)</f>
        <v>85205288</v>
      </c>
      <c r="O83" s="44">
        <f>VLOOKUP($D83,'prosedur-2025'!$A:$H,8,FALSE)</f>
        <v>146578731</v>
      </c>
      <c r="P83" s="44">
        <f t="shared" si="5"/>
        <v>1091585195</v>
      </c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>
      <c r="A84" s="3" t="s">
        <v>5</v>
      </c>
      <c r="B84" s="3" t="s">
        <v>83</v>
      </c>
      <c r="C84" s="3" t="s">
        <v>2208</v>
      </c>
      <c r="D84" s="6" t="s">
        <v>2402</v>
      </c>
      <c r="E84" s="3" t="s">
        <v>268</v>
      </c>
      <c r="F84" s="3" t="str">
        <f>VLOOKUP($D84,proc!$A:$D,3,FALSE)</f>
        <v>6</v>
      </c>
      <c r="G84" s="3" t="str">
        <f>VLOOKUP($D84,proc!$A:$D,4,FALSE)</f>
        <v>0</v>
      </c>
      <c r="H84" s="1" t="s">
        <v>2197</v>
      </c>
      <c r="J84" s="7">
        <f>VLOOKUP($D84,'prosedur-2025'!$A:$H,3,FALSE)</f>
        <v>2551</v>
      </c>
      <c r="K84" s="7">
        <f>VLOOKUP($D84,'prosedur-2025'!$A:$H,4,FALSE)</f>
        <v>77382110.39</v>
      </c>
      <c r="L84" s="7">
        <f>VLOOKUP($D84,'prosedur-2025'!$A:$H,5,FALSE)</f>
        <v>38633734</v>
      </c>
      <c r="M84" s="7">
        <f>VLOOKUP($D84,'prosedur-2025'!$A:$H,6,FALSE)</f>
        <v>54188460</v>
      </c>
      <c r="N84" s="7">
        <f>VLOOKUP($D84,'prosedur-2025'!$A:$H,7,FALSE)</f>
        <v>95336655</v>
      </c>
      <c r="O84" s="7">
        <f>VLOOKUP($D84,'prosedur-2025'!$A:$H,8,FALSE)</f>
        <v>156340846</v>
      </c>
      <c r="P84" s="7">
        <f t="shared" si="5"/>
        <v>197401763615</v>
      </c>
    </row>
    <row r="85">
      <c r="A85" s="3" t="s">
        <v>5</v>
      </c>
      <c r="B85" s="3" t="s">
        <v>83</v>
      </c>
      <c r="C85" s="3" t="s">
        <v>2208</v>
      </c>
      <c r="D85" s="6" t="s">
        <v>2405</v>
      </c>
      <c r="E85" s="3" t="s">
        <v>270</v>
      </c>
      <c r="F85" s="3" t="str">
        <f>VLOOKUP($D85,proc!$A:$D,3,FALSE)</f>
        <v>6</v>
      </c>
      <c r="G85" s="3" t="str">
        <f>VLOOKUP($D85,proc!$A:$D,4,FALSE)</f>
        <v>0</v>
      </c>
      <c r="H85" s="1" t="s">
        <v>2197</v>
      </c>
      <c r="J85" s="7">
        <f>VLOOKUP($D85,'prosedur-2025'!$A:$H,3,FALSE)</f>
        <v>3</v>
      </c>
      <c r="K85" s="7">
        <f>VLOOKUP($D85,'prosedur-2025'!$A:$H,4,FALSE)</f>
        <v>107966750.3</v>
      </c>
      <c r="L85" s="7">
        <f>VLOOKUP($D85,'prosedur-2025'!$A:$H,5,FALSE)</f>
        <v>18716286</v>
      </c>
      <c r="M85" s="7">
        <f>VLOOKUP($D85,'prosedur-2025'!$A:$H,6,FALSE)</f>
        <v>112551763</v>
      </c>
      <c r="N85" s="7">
        <f>VLOOKUP($D85,'prosedur-2025'!$A:$H,7,FALSE)</f>
        <v>192632202</v>
      </c>
      <c r="O85" s="7">
        <f>VLOOKUP($D85,'prosedur-2025'!$A:$H,8,FALSE)</f>
        <v>192632202</v>
      </c>
      <c r="P85" s="7">
        <f t="shared" si="5"/>
        <v>323900251</v>
      </c>
    </row>
    <row r="86">
      <c r="A86" s="3" t="s">
        <v>5</v>
      </c>
      <c r="B86" s="3" t="s">
        <v>83</v>
      </c>
      <c r="C86" s="3" t="s">
        <v>2208</v>
      </c>
      <c r="D86" s="6" t="s">
        <v>2406</v>
      </c>
      <c r="E86" s="3" t="s">
        <v>272</v>
      </c>
      <c r="F86" s="3" t="str">
        <f>VLOOKUP($D86,proc!$A:$D,3,FALSE)</f>
        <v>6</v>
      </c>
      <c r="G86" s="3" t="str">
        <f>VLOOKUP($D86,proc!$A:$D,4,FALSE)</f>
        <v>0</v>
      </c>
      <c r="H86" s="1" t="s">
        <v>2197</v>
      </c>
      <c r="J86" s="7">
        <f>VLOOKUP($D86,'prosedur-2025'!$A:$H,3,FALSE)</f>
        <v>54</v>
      </c>
      <c r="K86" s="7">
        <f>VLOOKUP($D86,'prosedur-2025'!$A:$H,4,FALSE)</f>
        <v>130906142.9</v>
      </c>
      <c r="L86" s="7">
        <f>VLOOKUP($D86,'prosedur-2025'!$A:$H,5,FALSE)</f>
        <v>63852106</v>
      </c>
      <c r="M86" s="7">
        <f>VLOOKUP($D86,'prosedur-2025'!$A:$H,6,FALSE)</f>
        <v>113526005</v>
      </c>
      <c r="N86" s="7">
        <f>VLOOKUP($D86,'prosedur-2025'!$A:$H,7,FALSE)</f>
        <v>170589836</v>
      </c>
      <c r="O86" s="7">
        <f>VLOOKUP($D86,'prosedur-2025'!$A:$H,8,FALSE)</f>
        <v>205578204</v>
      </c>
      <c r="P86" s="7">
        <f t="shared" si="5"/>
        <v>7068931717</v>
      </c>
    </row>
    <row r="87">
      <c r="A87" s="3" t="s">
        <v>5</v>
      </c>
      <c r="B87" s="3" t="s">
        <v>83</v>
      </c>
      <c r="C87" s="3" t="s">
        <v>2208</v>
      </c>
      <c r="D87" s="6" t="s">
        <v>2407</v>
      </c>
      <c r="E87" s="3" t="s">
        <v>274</v>
      </c>
      <c r="F87" s="3" t="str">
        <f>VLOOKUP($D87,proc!$A:$D,3,FALSE)</f>
        <v>6</v>
      </c>
      <c r="G87" s="3" t="str">
        <f>VLOOKUP($D87,proc!$A:$D,4,FALSE)</f>
        <v>0</v>
      </c>
      <c r="H87" s="1" t="s">
        <v>2197</v>
      </c>
      <c r="J87" s="7">
        <f>VLOOKUP($D87,'prosedur-2025'!$A:$H,3,FALSE)</f>
        <v>5564</v>
      </c>
      <c r="K87" s="7">
        <f>VLOOKUP($D87,'prosedur-2025'!$A:$H,4,FALSE)</f>
        <v>85330157.54</v>
      </c>
      <c r="L87" s="7">
        <f>VLOOKUP($D87,'prosedur-2025'!$A:$H,5,FALSE)</f>
        <v>41554530</v>
      </c>
      <c r="M87" s="7">
        <f>VLOOKUP($D87,'prosedur-2025'!$A:$H,6,FALSE)</f>
        <v>65234643</v>
      </c>
      <c r="N87" s="7">
        <f>VLOOKUP($D87,'prosedur-2025'!$A:$H,7,FALSE)</f>
        <v>106846927</v>
      </c>
      <c r="O87" s="7">
        <f>VLOOKUP($D87,'prosedur-2025'!$A:$H,8,FALSE)</f>
        <v>164868826</v>
      </c>
      <c r="P87" s="7">
        <f t="shared" si="5"/>
        <v>474776996565</v>
      </c>
    </row>
    <row r="88" hidden="1">
      <c r="A88" s="3" t="s">
        <v>5</v>
      </c>
      <c r="B88" s="3" t="s">
        <v>83</v>
      </c>
      <c r="C88" s="3" t="s">
        <v>2208</v>
      </c>
      <c r="D88" s="6" t="s">
        <v>2408</v>
      </c>
      <c r="E88" s="3" t="s">
        <v>394</v>
      </c>
      <c r="F88" s="3" t="str">
        <f>VLOOKUP($D88,proc!$A:$D,3,FALSE)</f>
        <v>4</v>
      </c>
      <c r="G88" s="3" t="str">
        <f>VLOOKUP($D88,proc!$A:$D,4,FALSE)</f>
        <v>0</v>
      </c>
      <c r="H88" s="2" t="s">
        <v>2198</v>
      </c>
      <c r="J88" s="7">
        <f>VLOOKUP($D88,'prosedur-2025'!$A:$H,3,FALSE)</f>
        <v>168</v>
      </c>
      <c r="K88" s="7">
        <f>VLOOKUP($D88,'prosedur-2025'!$A:$H,4,FALSE)</f>
        <v>83566802.03</v>
      </c>
      <c r="L88" s="7">
        <f>VLOOKUP($D88,'prosedur-2025'!$A:$H,5,FALSE)</f>
        <v>38488509</v>
      </c>
      <c r="M88" s="7">
        <f>VLOOKUP($D88,'prosedur-2025'!$A:$H,6,FALSE)</f>
        <v>62071998</v>
      </c>
      <c r="N88" s="7">
        <f>VLOOKUP($D88,'prosedur-2025'!$A:$H,7,FALSE)</f>
        <v>98169594</v>
      </c>
      <c r="O88" s="7">
        <f>VLOOKUP($D88,'prosedur-2025'!$A:$H,8,FALSE)</f>
        <v>149328410</v>
      </c>
      <c r="P88" s="7">
        <f t="shared" si="5"/>
        <v>14039222741</v>
      </c>
    </row>
    <row r="89" hidden="1">
      <c r="A89" s="3" t="s">
        <v>5</v>
      </c>
      <c r="B89" s="3" t="s">
        <v>83</v>
      </c>
      <c r="C89" s="3" t="s">
        <v>2208</v>
      </c>
      <c r="D89" s="6" t="s">
        <v>2413</v>
      </c>
      <c r="E89" s="3" t="s">
        <v>396</v>
      </c>
      <c r="F89" s="3" t="str">
        <f>VLOOKUP($D89,proc!$A:$D,3,FALSE)</f>
        <v>5</v>
      </c>
      <c r="G89" s="3" t="str">
        <f>VLOOKUP($D89,proc!$A:$D,4,FALSE)</f>
        <v>0</v>
      </c>
      <c r="H89" s="2" t="s">
        <v>2198</v>
      </c>
      <c r="J89" s="7">
        <f>VLOOKUP($D89,'prosedur-2025'!$A:$H,3,FALSE)</f>
        <v>1334</v>
      </c>
      <c r="K89" s="7">
        <f>VLOOKUP($D89,'prosedur-2025'!$A:$H,4,FALSE)</f>
        <v>86322441.31</v>
      </c>
      <c r="L89" s="7">
        <f>VLOOKUP($D89,'prosedur-2025'!$A:$H,5,FALSE)</f>
        <v>38650703</v>
      </c>
      <c r="M89" s="7">
        <f>VLOOKUP($D89,'prosedur-2025'!$A:$H,6,FALSE)</f>
        <v>62737121</v>
      </c>
      <c r="N89" s="7">
        <f>VLOOKUP($D89,'prosedur-2025'!$A:$H,7,FALSE)</f>
        <v>107853383</v>
      </c>
      <c r="O89" s="7">
        <f>VLOOKUP($D89,'prosedur-2025'!$A:$H,8,FALSE)</f>
        <v>170626108</v>
      </c>
      <c r="P89" s="7">
        <f t="shared" si="5"/>
        <v>115154136706</v>
      </c>
    </row>
    <row r="90">
      <c r="A90" s="3" t="s">
        <v>5</v>
      </c>
      <c r="B90" s="3" t="s">
        <v>83</v>
      </c>
      <c r="C90" s="3" t="s">
        <v>2208</v>
      </c>
      <c r="D90" s="6" t="s">
        <v>2415</v>
      </c>
      <c r="E90" s="3" t="s">
        <v>278</v>
      </c>
      <c r="F90" s="3" t="str">
        <f>VLOOKUP($D90,proc!$A:$D,3,FALSE)</f>
        <v>6</v>
      </c>
      <c r="G90" s="3" t="str">
        <f>VLOOKUP($D90,proc!$A:$D,4,FALSE)</f>
        <v>0</v>
      </c>
      <c r="H90" s="1" t="s">
        <v>2197</v>
      </c>
      <c r="J90" s="7">
        <f>VLOOKUP($D90,'prosedur-2025'!$A:$H,3,FALSE)</f>
        <v>21</v>
      </c>
      <c r="K90" s="7">
        <f>VLOOKUP($D90,'prosedur-2025'!$A:$H,4,FALSE)</f>
        <v>62699190.38</v>
      </c>
      <c r="L90" s="7">
        <f>VLOOKUP($D90,'prosedur-2025'!$A:$H,5,FALSE)</f>
        <v>31925200</v>
      </c>
      <c r="M90" s="7">
        <f>VLOOKUP($D90,'prosedur-2025'!$A:$H,6,FALSE)</f>
        <v>59272164</v>
      </c>
      <c r="N90" s="7">
        <f>VLOOKUP($D90,'prosedur-2025'!$A:$H,7,FALSE)</f>
        <v>79566841</v>
      </c>
      <c r="O90" s="7">
        <f>VLOOKUP($D90,'prosedur-2025'!$A:$H,8,FALSE)</f>
        <v>99396992</v>
      </c>
      <c r="P90" s="7">
        <f t="shared" si="5"/>
        <v>1316682998</v>
      </c>
    </row>
    <row r="91">
      <c r="A91" s="3" t="s">
        <v>5</v>
      </c>
      <c r="B91" s="3" t="s">
        <v>83</v>
      </c>
      <c r="C91" s="3" t="s">
        <v>2208</v>
      </c>
      <c r="D91" s="6" t="s">
        <v>2416</v>
      </c>
      <c r="E91" s="3" t="s">
        <v>281</v>
      </c>
      <c r="F91" s="3" t="str">
        <f>VLOOKUP($D91,proc!$A:$D,3,FALSE)</f>
        <v>5</v>
      </c>
      <c r="G91" s="3" t="str">
        <f>VLOOKUP($D91,proc!$A:$D,4,FALSE)</f>
        <v>0</v>
      </c>
      <c r="H91" s="1" t="s">
        <v>2197</v>
      </c>
      <c r="J91" s="7">
        <f>VLOOKUP($D91,'prosedur-2025'!$A:$H,3,FALSE)</f>
        <v>17</v>
      </c>
      <c r="K91" s="7">
        <f>VLOOKUP($D91,'prosedur-2025'!$A:$H,4,FALSE)</f>
        <v>61465498.94</v>
      </c>
      <c r="L91" s="7">
        <f>VLOOKUP($D91,'prosedur-2025'!$A:$H,5,FALSE)</f>
        <v>34307200</v>
      </c>
      <c r="M91" s="7">
        <f>VLOOKUP($D91,'prosedur-2025'!$A:$H,6,FALSE)</f>
        <v>43086923</v>
      </c>
      <c r="N91" s="7">
        <f>VLOOKUP($D91,'prosedur-2025'!$A:$H,7,FALSE)</f>
        <v>60466754</v>
      </c>
      <c r="O91" s="7">
        <f>VLOOKUP($D91,'prosedur-2025'!$A:$H,8,FALSE)</f>
        <v>136878500</v>
      </c>
      <c r="P91" s="7">
        <f t="shared" si="5"/>
        <v>1044913482</v>
      </c>
    </row>
    <row r="92" hidden="1">
      <c r="A92" s="3" t="s">
        <v>5</v>
      </c>
      <c r="B92" s="3" t="s">
        <v>83</v>
      </c>
      <c r="C92" s="3" t="s">
        <v>2208</v>
      </c>
      <c r="D92" s="6" t="s">
        <v>2417</v>
      </c>
      <c r="E92" s="3" t="s">
        <v>805</v>
      </c>
      <c r="F92" s="3" t="str">
        <f>VLOOKUP($D92,proc!$A:$D,3,FALSE)</f>
        <v>5</v>
      </c>
      <c r="G92" s="3" t="str">
        <f>VLOOKUP($D92,proc!$A:$D,4,FALSE)</f>
        <v>0</v>
      </c>
      <c r="H92" s="2" t="s">
        <v>1273</v>
      </c>
      <c r="J92" s="7">
        <f>VLOOKUP($D92,'prosedur-2025'!$A:$H,3,FALSE)</f>
        <v>12</v>
      </c>
      <c r="K92" s="7">
        <f>VLOOKUP($D92,'prosedur-2025'!$A:$H,4,FALSE)</f>
        <v>121911126.8</v>
      </c>
      <c r="L92" s="7">
        <f>VLOOKUP($D92,'prosedur-2025'!$A:$H,5,FALSE)</f>
        <v>18882640</v>
      </c>
      <c r="M92" s="7">
        <f>VLOOKUP($D92,'prosedur-2025'!$A:$H,6,FALSE)</f>
        <v>36337421</v>
      </c>
      <c r="N92" s="7">
        <f>VLOOKUP($D92,'prosedur-2025'!$A:$H,7,FALSE)</f>
        <v>170459548</v>
      </c>
      <c r="O92" s="7">
        <f>VLOOKUP($D92,'prosedur-2025'!$A:$H,8,FALSE)</f>
        <v>287488076</v>
      </c>
      <c r="P92" s="7">
        <f t="shared" si="5"/>
        <v>1462933521</v>
      </c>
    </row>
    <row r="93" hidden="1">
      <c r="A93" s="3" t="s">
        <v>5</v>
      </c>
      <c r="B93" s="3" t="s">
        <v>83</v>
      </c>
      <c r="C93" s="3" t="s">
        <v>2208</v>
      </c>
      <c r="D93" s="6" t="s">
        <v>2418</v>
      </c>
      <c r="E93" s="3" t="s">
        <v>808</v>
      </c>
      <c r="F93" s="3" t="str">
        <f>VLOOKUP($D93,proc!$A:$D,3,FALSE)</f>
        <v>5</v>
      </c>
      <c r="G93" s="3" t="str">
        <f>VLOOKUP($D93,proc!$A:$D,4,FALSE)</f>
        <v>1</v>
      </c>
      <c r="H93" s="2" t="s">
        <v>1273</v>
      </c>
      <c r="P93" s="7"/>
    </row>
    <row r="94">
      <c r="A94" s="3" t="s">
        <v>5</v>
      </c>
      <c r="B94" s="3" t="s">
        <v>83</v>
      </c>
      <c r="C94" s="3" t="s">
        <v>2208</v>
      </c>
      <c r="D94" s="6" t="s">
        <v>2419</v>
      </c>
      <c r="E94" s="3" t="s">
        <v>283</v>
      </c>
      <c r="F94" s="3" t="str">
        <f>VLOOKUP($D94,proc!$A:$D,3,FALSE)</f>
        <v>3</v>
      </c>
      <c r="G94" s="3" t="str">
        <f>VLOOKUP($D94,proc!$A:$D,4,FALSE)</f>
        <v>0</v>
      </c>
      <c r="H94" s="1" t="s">
        <v>2197</v>
      </c>
      <c r="J94" s="7">
        <f>VLOOKUP($D94,'prosedur-2025'!$A:$H,3,FALSE)</f>
        <v>30</v>
      </c>
      <c r="K94" s="7">
        <f>VLOOKUP($D94,'prosedur-2025'!$A:$H,4,FALSE)</f>
        <v>49249924.9</v>
      </c>
      <c r="L94" s="7">
        <f>VLOOKUP($D94,'prosedur-2025'!$A:$H,5,FALSE)</f>
        <v>26648275</v>
      </c>
      <c r="M94" s="7">
        <f>VLOOKUP($D94,'prosedur-2025'!$A:$H,6,FALSE)</f>
        <v>42055366</v>
      </c>
      <c r="N94" s="7">
        <f>VLOOKUP($D94,'prosedur-2025'!$A:$H,7,FALSE)</f>
        <v>54957500</v>
      </c>
      <c r="O94" s="7">
        <f>VLOOKUP($D94,'prosedur-2025'!$A:$H,8,FALSE)</f>
        <v>108253753</v>
      </c>
      <c r="P94" s="7">
        <f t="shared" ref="P94:P101" si="6">J94*K94</f>
        <v>1477497747</v>
      </c>
    </row>
    <row r="95" hidden="1">
      <c r="A95" s="40" t="s">
        <v>5</v>
      </c>
      <c r="B95" s="40" t="s">
        <v>83</v>
      </c>
      <c r="C95" s="40" t="s">
        <v>2208</v>
      </c>
      <c r="D95" s="41" t="s">
        <v>2422</v>
      </c>
      <c r="E95" s="40" t="s">
        <v>208</v>
      </c>
      <c r="F95" s="40" t="str">
        <f>VLOOKUP($D95,proc!$A:$D,3,FALSE)</f>
        <v>6</v>
      </c>
      <c r="G95" s="40" t="str">
        <f>VLOOKUP($D95,proc!$A:$D,4,FALSE)</f>
        <v>0</v>
      </c>
      <c r="H95" s="42" t="s">
        <v>2195</v>
      </c>
      <c r="I95" s="43"/>
      <c r="J95" s="44">
        <f>VLOOKUP($D95,'prosedur-2025'!$A:$H,3,FALSE)</f>
        <v>5</v>
      </c>
      <c r="K95" s="44">
        <f>VLOOKUP($D95,'prosedur-2025'!$A:$H,4,FALSE)</f>
        <v>46698547.6</v>
      </c>
      <c r="L95" s="44">
        <f>VLOOKUP($D95,'prosedur-2025'!$A:$H,5,FALSE)</f>
        <v>46150857</v>
      </c>
      <c r="M95" s="44">
        <f>VLOOKUP($D95,'prosedur-2025'!$A:$H,6,FALSE)</f>
        <v>46327667</v>
      </c>
      <c r="N95" s="44">
        <f>VLOOKUP($D95,'prosedur-2025'!$A:$H,7,FALSE)</f>
        <v>48290169</v>
      </c>
      <c r="O95" s="44">
        <f>VLOOKUP($D95,'prosedur-2025'!$A:$H,8,FALSE)</f>
        <v>54698318</v>
      </c>
      <c r="P95" s="44">
        <f t="shared" si="6"/>
        <v>233492738</v>
      </c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>
      <c r="A96" s="3" t="s">
        <v>5</v>
      </c>
      <c r="B96" s="3" t="s">
        <v>83</v>
      </c>
      <c r="C96" s="3" t="s">
        <v>2208</v>
      </c>
      <c r="D96" s="6" t="s">
        <v>2424</v>
      </c>
      <c r="E96" s="3" t="s">
        <v>287</v>
      </c>
      <c r="F96" s="3" t="str">
        <f>VLOOKUP($D96,proc!$A:$D,3,FALSE)</f>
        <v>5</v>
      </c>
      <c r="G96" s="3" t="str">
        <f>VLOOKUP($D96,proc!$A:$D,4,FALSE)</f>
        <v>0</v>
      </c>
      <c r="H96" s="1" t="s">
        <v>2197</v>
      </c>
      <c r="J96" s="7">
        <f>VLOOKUP($D96,'prosedur-2025'!$A:$H,3,FALSE)</f>
        <v>210</v>
      </c>
      <c r="K96" s="7">
        <f>VLOOKUP($D96,'prosedur-2025'!$A:$H,4,FALSE)</f>
        <v>84551426.19</v>
      </c>
      <c r="L96" s="7">
        <f>VLOOKUP($D96,'prosedur-2025'!$A:$H,5,FALSE)</f>
        <v>36683138</v>
      </c>
      <c r="M96" s="7">
        <f>VLOOKUP($D96,'prosedur-2025'!$A:$H,6,FALSE)</f>
        <v>58685750</v>
      </c>
      <c r="N96" s="7">
        <f>VLOOKUP($D96,'prosedur-2025'!$A:$H,7,FALSE)</f>
        <v>137485045</v>
      </c>
      <c r="O96" s="7">
        <f>VLOOKUP($D96,'prosedur-2025'!$A:$H,8,FALSE)</f>
        <v>176289774</v>
      </c>
      <c r="P96" s="7">
        <f t="shared" si="6"/>
        <v>17755799499</v>
      </c>
    </row>
    <row r="97">
      <c r="A97" s="3" t="s">
        <v>5</v>
      </c>
      <c r="B97" s="3" t="s">
        <v>83</v>
      </c>
      <c r="C97" s="3" t="s">
        <v>2208</v>
      </c>
      <c r="D97" s="6" t="s">
        <v>2425</v>
      </c>
      <c r="E97" s="26" t="s">
        <v>296</v>
      </c>
      <c r="F97" s="3" t="str">
        <f>VLOOKUP($D97,proc!$A:$D,3,FALSE)</f>
        <v>6</v>
      </c>
      <c r="G97" s="3" t="str">
        <f>VLOOKUP($D97,proc!$A:$D,4,FALSE)</f>
        <v>0</v>
      </c>
      <c r="H97" s="1" t="s">
        <v>2197</v>
      </c>
      <c r="J97" s="7">
        <f>VLOOKUP($D97,'prosedur-2025'!$A:$H,3,FALSE)</f>
        <v>1</v>
      </c>
      <c r="K97" s="7">
        <f>VLOOKUP($D97,'prosedur-2025'!$A:$H,4,FALSE)</f>
        <v>56515553</v>
      </c>
      <c r="L97" s="7">
        <f>VLOOKUP($D97,'prosedur-2025'!$A:$H,5,FALSE)</f>
        <v>56515553</v>
      </c>
      <c r="M97" s="7">
        <f>VLOOKUP($D97,'prosedur-2025'!$A:$H,6,FALSE)</f>
        <v>56515553</v>
      </c>
      <c r="N97" s="7">
        <f>VLOOKUP($D97,'prosedur-2025'!$A:$H,7,FALSE)</f>
        <v>56515553</v>
      </c>
      <c r="O97" s="7">
        <f>VLOOKUP($D97,'prosedur-2025'!$A:$H,8,FALSE)</f>
        <v>56515553</v>
      </c>
      <c r="P97" s="7">
        <f t="shared" si="6"/>
        <v>56515553</v>
      </c>
    </row>
    <row r="98">
      <c r="A98" s="3" t="s">
        <v>5</v>
      </c>
      <c r="B98" s="3" t="s">
        <v>83</v>
      </c>
      <c r="C98" s="3" t="s">
        <v>2208</v>
      </c>
      <c r="D98" s="6" t="s">
        <v>2432</v>
      </c>
      <c r="E98" s="26" t="s">
        <v>298</v>
      </c>
      <c r="F98" s="3" t="str">
        <f>VLOOKUP($D98,proc!$A:$D,3,FALSE)</f>
        <v>6</v>
      </c>
      <c r="G98" s="3" t="str">
        <f>VLOOKUP($D98,proc!$A:$D,4,FALSE)</f>
        <v>0</v>
      </c>
      <c r="H98" s="1" t="s">
        <v>2197</v>
      </c>
      <c r="J98" s="7">
        <f>VLOOKUP($D98,'prosedur-2025'!$A:$H,3,FALSE)</f>
        <v>48</v>
      </c>
      <c r="K98" s="7">
        <f>VLOOKUP($D98,'prosedur-2025'!$A:$H,4,FALSE)</f>
        <v>181902234.2</v>
      </c>
      <c r="L98" s="7">
        <f>VLOOKUP($D98,'prosedur-2025'!$A:$H,5,FALSE)</f>
        <v>120711693</v>
      </c>
      <c r="M98" s="7">
        <f>VLOOKUP($D98,'prosedur-2025'!$A:$H,6,FALSE)</f>
        <v>211809342</v>
      </c>
      <c r="N98" s="7">
        <f>VLOOKUP($D98,'prosedur-2025'!$A:$H,7,FALSE)</f>
        <v>228962314</v>
      </c>
      <c r="O98" s="7">
        <f>VLOOKUP($D98,'prosedur-2025'!$A:$H,8,FALSE)</f>
        <v>243577663</v>
      </c>
      <c r="P98" s="7">
        <f t="shared" si="6"/>
        <v>8731307242</v>
      </c>
    </row>
    <row r="99">
      <c r="A99" s="3" t="s">
        <v>5</v>
      </c>
      <c r="B99" s="3" t="s">
        <v>83</v>
      </c>
      <c r="C99" s="3" t="s">
        <v>2208</v>
      </c>
      <c r="D99" s="6" t="s">
        <v>2434</v>
      </c>
      <c r="E99" s="26" t="s">
        <v>299</v>
      </c>
      <c r="F99" s="3" t="str">
        <f>VLOOKUP($D99,proc!$A:$D,3,FALSE)</f>
        <v>6</v>
      </c>
      <c r="G99" s="3" t="str">
        <f>VLOOKUP($D99,proc!$A:$D,4,FALSE)</f>
        <v>0</v>
      </c>
      <c r="H99" s="1" t="s">
        <v>2197</v>
      </c>
      <c r="J99" s="7">
        <f>VLOOKUP($D99,'prosedur-2025'!$A:$H,3,FALSE)</f>
        <v>9</v>
      </c>
      <c r="K99" s="7">
        <f>VLOOKUP($D99,'prosedur-2025'!$A:$H,4,FALSE)</f>
        <v>49564209.44</v>
      </c>
      <c r="L99" s="7">
        <f>VLOOKUP($D99,'prosedur-2025'!$A:$H,5,FALSE)</f>
        <v>43981561</v>
      </c>
      <c r="M99" s="7">
        <f>VLOOKUP($D99,'prosedur-2025'!$A:$H,6,FALSE)</f>
        <v>48923455</v>
      </c>
      <c r="N99" s="7">
        <f>VLOOKUP($D99,'prosedur-2025'!$A:$H,7,FALSE)</f>
        <v>54309575</v>
      </c>
      <c r="O99" s="7">
        <f>VLOOKUP($D99,'prosedur-2025'!$A:$H,8,FALSE)</f>
        <v>59210601</v>
      </c>
      <c r="P99" s="7">
        <f t="shared" si="6"/>
        <v>446077885</v>
      </c>
    </row>
    <row r="100">
      <c r="A100" s="3" t="s">
        <v>5</v>
      </c>
      <c r="B100" s="3" t="s">
        <v>83</v>
      </c>
      <c r="C100" s="3" t="s">
        <v>2208</v>
      </c>
      <c r="D100" s="6" t="s">
        <v>2435</v>
      </c>
      <c r="E100" s="26" t="s">
        <v>302</v>
      </c>
      <c r="F100" s="3" t="str">
        <f>VLOOKUP($D100,proc!$A:$D,3,FALSE)</f>
        <v>5</v>
      </c>
      <c r="G100" s="3" t="str">
        <f>VLOOKUP($D100,proc!$A:$D,4,FALSE)</f>
        <v>0</v>
      </c>
      <c r="H100" s="1" t="s">
        <v>2197</v>
      </c>
      <c r="J100" s="7">
        <f>VLOOKUP($D100,'prosedur-2025'!$A:$H,3,FALSE)</f>
        <v>5</v>
      </c>
      <c r="K100" s="7">
        <f>VLOOKUP($D100,'prosedur-2025'!$A:$H,4,FALSE)</f>
        <v>61004076.2</v>
      </c>
      <c r="L100" s="7">
        <f>VLOOKUP($D100,'prosedur-2025'!$A:$H,5,FALSE)</f>
        <v>34733055</v>
      </c>
      <c r="M100" s="7">
        <f>VLOOKUP($D100,'prosedur-2025'!$A:$H,6,FALSE)</f>
        <v>56500654</v>
      </c>
      <c r="N100" s="7">
        <f>VLOOKUP($D100,'prosedur-2025'!$A:$H,7,FALSE)</f>
        <v>65622425</v>
      </c>
      <c r="O100" s="7">
        <f>VLOOKUP($D100,'prosedur-2025'!$A:$H,8,FALSE)</f>
        <v>113760502</v>
      </c>
      <c r="P100" s="7">
        <f t="shared" si="6"/>
        <v>305020381</v>
      </c>
    </row>
    <row r="101">
      <c r="A101" s="3" t="s">
        <v>5</v>
      </c>
      <c r="B101" s="3" t="s">
        <v>83</v>
      </c>
      <c r="C101" s="3" t="s">
        <v>2208</v>
      </c>
      <c r="D101" s="6" t="s">
        <v>2438</v>
      </c>
      <c r="E101" s="3" t="s">
        <v>305</v>
      </c>
      <c r="F101" s="3" t="str">
        <f>VLOOKUP($D101,proc!$A:$D,3,FALSE)</f>
        <v>6</v>
      </c>
      <c r="G101" s="3" t="str">
        <f>VLOOKUP($D101,proc!$A:$D,4,FALSE)</f>
        <v>0</v>
      </c>
      <c r="H101" s="1" t="s">
        <v>2197</v>
      </c>
      <c r="J101" s="7">
        <f>VLOOKUP($D101,'prosedur-2025'!$A:$H,3,FALSE)</f>
        <v>1</v>
      </c>
      <c r="K101" s="7">
        <f>VLOOKUP($D101,'prosedur-2025'!$A:$H,4,FALSE)</f>
        <v>9699277</v>
      </c>
      <c r="L101" s="7">
        <f>VLOOKUP($D101,'prosedur-2025'!$A:$H,5,FALSE)</f>
        <v>9699277</v>
      </c>
      <c r="M101" s="7">
        <f>VLOOKUP($D101,'prosedur-2025'!$A:$H,6,FALSE)</f>
        <v>9699277</v>
      </c>
      <c r="N101" s="7">
        <f>VLOOKUP($D101,'prosedur-2025'!$A:$H,7,FALSE)</f>
        <v>9699277</v>
      </c>
      <c r="O101" s="7">
        <f>VLOOKUP($D101,'prosedur-2025'!$A:$H,8,FALSE)</f>
        <v>9699277</v>
      </c>
      <c r="P101" s="7">
        <f t="shared" si="6"/>
        <v>9699277</v>
      </c>
    </row>
    <row r="102">
      <c r="A102" s="3" t="s">
        <v>5</v>
      </c>
      <c r="B102" s="3" t="s">
        <v>83</v>
      </c>
      <c r="C102" s="3" t="s">
        <v>2208</v>
      </c>
      <c r="D102" s="6" t="s">
        <v>2440</v>
      </c>
      <c r="E102" s="3" t="s">
        <v>307</v>
      </c>
      <c r="F102" s="3" t="str">
        <f>VLOOKUP($D102,proc!$A:$D,3,FALSE)</f>
        <v>6</v>
      </c>
      <c r="G102" s="3" t="str">
        <f>VLOOKUP($D102,proc!$A:$D,4,FALSE)</f>
        <v>0</v>
      </c>
      <c r="H102" s="1" t="s">
        <v>2197</v>
      </c>
      <c r="P102" s="7"/>
    </row>
    <row r="103">
      <c r="A103" s="3" t="s">
        <v>5</v>
      </c>
      <c r="B103" s="3" t="s">
        <v>83</v>
      </c>
      <c r="C103" s="3" t="s">
        <v>2208</v>
      </c>
      <c r="D103" s="6" t="s">
        <v>2442</v>
      </c>
      <c r="E103" s="3" t="s">
        <v>310</v>
      </c>
      <c r="F103" s="3" t="str">
        <f>VLOOKUP($D103,proc!$A:$D,3,FALSE)</f>
        <v>6</v>
      </c>
      <c r="G103" s="3" t="str">
        <f>VLOOKUP($D103,proc!$A:$D,4,FALSE)</f>
        <v>0</v>
      </c>
      <c r="H103" s="1" t="s">
        <v>2197</v>
      </c>
      <c r="J103" s="7">
        <f>VLOOKUP($D103,'prosedur-2025'!$A:$H,3,FALSE)</f>
        <v>5</v>
      </c>
      <c r="K103" s="7">
        <f>VLOOKUP($D103,'prosedur-2025'!$A:$H,4,FALSE)</f>
        <v>76397121.4</v>
      </c>
      <c r="L103" s="7">
        <f>VLOOKUP($D103,'prosedur-2025'!$A:$H,5,FALSE)</f>
        <v>76986850</v>
      </c>
      <c r="M103" s="7">
        <f>VLOOKUP($D103,'prosedur-2025'!$A:$H,6,FALSE)</f>
        <v>78960194</v>
      </c>
      <c r="N103" s="7">
        <f>VLOOKUP($D103,'prosedur-2025'!$A:$H,7,FALSE)</f>
        <v>81671388</v>
      </c>
      <c r="O103" s="7">
        <f>VLOOKUP($D103,'prosedur-2025'!$A:$H,8,FALSE)</f>
        <v>83248369</v>
      </c>
      <c r="P103" s="7">
        <f>J103*K103</f>
        <v>381985607</v>
      </c>
    </row>
    <row r="104">
      <c r="A104" s="3" t="s">
        <v>5</v>
      </c>
      <c r="B104" s="3" t="s">
        <v>83</v>
      </c>
      <c r="C104" s="3" t="s">
        <v>2208</v>
      </c>
      <c r="D104" s="6" t="s">
        <v>2445</v>
      </c>
      <c r="E104" s="3" t="s">
        <v>312</v>
      </c>
      <c r="F104" s="3" t="str">
        <f>VLOOKUP($D104,proc!$A:$D,3,FALSE)</f>
        <v>6</v>
      </c>
      <c r="G104" s="3" t="str">
        <f>VLOOKUP($D104,proc!$A:$D,4,FALSE)</f>
        <v>0</v>
      </c>
      <c r="H104" s="1" t="s">
        <v>2197</v>
      </c>
      <c r="P104" s="7"/>
    </row>
    <row r="105">
      <c r="A105" s="3" t="s">
        <v>5</v>
      </c>
      <c r="B105" s="3" t="s">
        <v>83</v>
      </c>
      <c r="C105" s="3" t="s">
        <v>2208</v>
      </c>
      <c r="D105" s="6" t="s">
        <v>2446</v>
      </c>
      <c r="E105" s="3" t="s">
        <v>314</v>
      </c>
      <c r="F105" s="3" t="str">
        <f>VLOOKUP($D105,proc!$A:$D,3,FALSE)</f>
        <v>6</v>
      </c>
      <c r="G105" s="3" t="str">
        <f>VLOOKUP($D105,proc!$A:$D,4,FALSE)</f>
        <v>0</v>
      </c>
      <c r="H105" s="1" t="s">
        <v>2197</v>
      </c>
      <c r="J105" s="7">
        <f>VLOOKUP($D105,'prosedur-2025'!$A:$H,3,FALSE)</f>
        <v>1</v>
      </c>
      <c r="K105" s="7">
        <f>VLOOKUP($D105,'prosedur-2025'!$A:$H,4,FALSE)</f>
        <v>88311491</v>
      </c>
      <c r="L105" s="7">
        <f>VLOOKUP($D105,'prosedur-2025'!$A:$H,5,FALSE)</f>
        <v>88311491</v>
      </c>
      <c r="M105" s="7">
        <f>VLOOKUP($D105,'prosedur-2025'!$A:$H,6,FALSE)</f>
        <v>88311491</v>
      </c>
      <c r="N105" s="7">
        <f>VLOOKUP($D105,'prosedur-2025'!$A:$H,7,FALSE)</f>
        <v>88311491</v>
      </c>
      <c r="O105" s="7">
        <f>VLOOKUP($D105,'prosedur-2025'!$A:$H,8,FALSE)</f>
        <v>88311491</v>
      </c>
      <c r="P105" s="7">
        <f t="shared" ref="P105:P119" si="7">J105*K105</f>
        <v>88311491</v>
      </c>
    </row>
    <row r="106" ht="13.5" customHeight="1">
      <c r="A106" s="3" t="s">
        <v>5</v>
      </c>
      <c r="B106" s="3" t="s">
        <v>83</v>
      </c>
      <c r="C106" s="3" t="s">
        <v>2208</v>
      </c>
      <c r="D106" s="6" t="s">
        <v>2448</v>
      </c>
      <c r="E106" s="3" t="s">
        <v>316</v>
      </c>
      <c r="F106" s="3" t="str">
        <f>VLOOKUP($D106,proc!$A:$D,3,FALSE)</f>
        <v>6</v>
      </c>
      <c r="G106" s="3" t="str">
        <f>VLOOKUP($D106,proc!$A:$D,4,FALSE)</f>
        <v>0</v>
      </c>
      <c r="H106" s="1" t="s">
        <v>2197</v>
      </c>
      <c r="J106" s="7">
        <f>VLOOKUP($D106,'prosedur-2025'!$A:$H,3,FALSE)</f>
        <v>10</v>
      </c>
      <c r="K106" s="7">
        <f>VLOOKUP($D106,'prosedur-2025'!$A:$H,4,FALSE)</f>
        <v>73125732.7</v>
      </c>
      <c r="L106" s="7">
        <f>VLOOKUP($D106,'prosedur-2025'!$A:$H,5,FALSE)</f>
        <v>35111306</v>
      </c>
      <c r="M106" s="7">
        <f>VLOOKUP($D106,'prosedur-2025'!$A:$H,6,FALSE)</f>
        <v>58448080</v>
      </c>
      <c r="N106" s="7">
        <f>VLOOKUP($D106,'prosedur-2025'!$A:$H,7,FALSE)</f>
        <v>104387331</v>
      </c>
      <c r="O106" s="7">
        <f>VLOOKUP($D106,'prosedur-2025'!$A:$H,8,FALSE)</f>
        <v>118798384</v>
      </c>
      <c r="P106" s="7">
        <f t="shared" si="7"/>
        <v>731257327</v>
      </c>
      <c r="Q106" s="1" t="s">
        <v>2294</v>
      </c>
    </row>
    <row r="107" ht="13.5" customHeight="1">
      <c r="A107" s="3" t="s">
        <v>5</v>
      </c>
      <c r="B107" s="3" t="s">
        <v>83</v>
      </c>
      <c r="C107" s="3" t="s">
        <v>2208</v>
      </c>
      <c r="D107" s="6" t="s">
        <v>2453</v>
      </c>
      <c r="E107" s="3" t="s">
        <v>319</v>
      </c>
      <c r="F107" s="3" t="str">
        <f>VLOOKUP($D107,proc!$A:$D,3,FALSE)</f>
        <v>6</v>
      </c>
      <c r="G107" s="3" t="str">
        <f>VLOOKUP($D107,proc!$A:$D,4,FALSE)</f>
        <v>0</v>
      </c>
      <c r="H107" s="1" t="s">
        <v>2197</v>
      </c>
      <c r="J107" s="7">
        <f>VLOOKUP($D107,'prosedur-2025'!$A:$H,3,FALSE)</f>
        <v>159</v>
      </c>
      <c r="K107" s="7">
        <f>VLOOKUP($D107,'prosedur-2025'!$A:$H,4,FALSE)</f>
        <v>140172245.3</v>
      </c>
      <c r="L107" s="7">
        <f>VLOOKUP($D107,'prosedur-2025'!$A:$H,5,FALSE)</f>
        <v>73132025</v>
      </c>
      <c r="M107" s="7">
        <f>VLOOKUP($D107,'prosedur-2025'!$A:$H,6,FALSE)</f>
        <v>114861226</v>
      </c>
      <c r="N107" s="7">
        <f>VLOOKUP($D107,'prosedur-2025'!$A:$H,7,FALSE)</f>
        <v>217110036</v>
      </c>
      <c r="O107" s="7">
        <f>VLOOKUP($D107,'prosedur-2025'!$A:$H,8,FALSE)</f>
        <v>243283766</v>
      </c>
      <c r="P107" s="7">
        <f t="shared" si="7"/>
        <v>22287387010</v>
      </c>
      <c r="Q107" s="1" t="s">
        <v>2294</v>
      </c>
    </row>
    <row r="108" ht="13.5" customHeight="1">
      <c r="A108" s="3" t="s">
        <v>5</v>
      </c>
      <c r="B108" s="3" t="s">
        <v>83</v>
      </c>
      <c r="C108" s="3" t="s">
        <v>2208</v>
      </c>
      <c r="D108" s="6" t="s">
        <v>2454</v>
      </c>
      <c r="E108" s="3" t="s">
        <v>321</v>
      </c>
      <c r="F108" s="3" t="str">
        <f>VLOOKUP($D108,proc!$A:$D,3,FALSE)</f>
        <v>6</v>
      </c>
      <c r="G108" s="3" t="str">
        <f>VLOOKUP($D108,proc!$A:$D,4,FALSE)</f>
        <v>0</v>
      </c>
      <c r="H108" s="1" t="s">
        <v>2197</v>
      </c>
      <c r="J108" s="7">
        <f>VLOOKUP($D108,'prosedur-2025'!$A:$H,3,FALSE)</f>
        <v>23</v>
      </c>
      <c r="K108" s="7">
        <f>VLOOKUP($D108,'prosedur-2025'!$A:$H,4,FALSE)</f>
        <v>71469803.74</v>
      </c>
      <c r="L108" s="7">
        <f>VLOOKUP($D108,'prosedur-2025'!$A:$H,5,FALSE)</f>
        <v>45435400</v>
      </c>
      <c r="M108" s="7">
        <f>VLOOKUP($D108,'prosedur-2025'!$A:$H,6,FALSE)</f>
        <v>54309575</v>
      </c>
      <c r="N108" s="7">
        <f>VLOOKUP($D108,'prosedur-2025'!$A:$H,7,FALSE)</f>
        <v>90803701</v>
      </c>
      <c r="O108" s="7">
        <f>VLOOKUP($D108,'prosedur-2025'!$A:$H,8,FALSE)</f>
        <v>126078524</v>
      </c>
      <c r="P108" s="7">
        <f t="shared" si="7"/>
        <v>1643805486</v>
      </c>
      <c r="Q108" s="1" t="s">
        <v>2294</v>
      </c>
    </row>
    <row r="109" ht="13.5" customHeight="1">
      <c r="A109" s="3" t="s">
        <v>5</v>
      </c>
      <c r="B109" s="3" t="s">
        <v>83</v>
      </c>
      <c r="C109" s="3" t="s">
        <v>2208</v>
      </c>
      <c r="D109" s="6" t="s">
        <v>2457</v>
      </c>
      <c r="E109" s="3" t="s">
        <v>323</v>
      </c>
      <c r="F109" s="3" t="str">
        <f>VLOOKUP($D109,proc!$A:$D,3,FALSE)</f>
        <v>6</v>
      </c>
      <c r="G109" s="3" t="str">
        <f>VLOOKUP($D109,proc!$A:$D,4,FALSE)</f>
        <v>0</v>
      </c>
      <c r="H109" s="1" t="s">
        <v>2197</v>
      </c>
      <c r="J109" s="7">
        <f>VLOOKUP($D109,'prosedur-2025'!$A:$H,3,FALSE)</f>
        <v>15</v>
      </c>
      <c r="K109" s="7">
        <f>VLOOKUP($D109,'prosedur-2025'!$A:$H,4,FALSE)</f>
        <v>94875676.53</v>
      </c>
      <c r="L109" s="7">
        <f>VLOOKUP($D109,'prosedur-2025'!$A:$H,5,FALSE)</f>
        <v>28157212</v>
      </c>
      <c r="M109" s="7">
        <f>VLOOKUP($D109,'prosedur-2025'!$A:$H,6,FALSE)</f>
        <v>95930390</v>
      </c>
      <c r="N109" s="7">
        <f>VLOOKUP($D109,'prosedur-2025'!$A:$H,7,FALSE)</f>
        <v>114518699</v>
      </c>
      <c r="O109" s="7">
        <f>VLOOKUP($D109,'prosedur-2025'!$A:$H,8,FALSE)</f>
        <v>218943764</v>
      </c>
      <c r="P109" s="7">
        <f t="shared" si="7"/>
        <v>1423135148</v>
      </c>
      <c r="Q109" s="1" t="s">
        <v>2294</v>
      </c>
    </row>
    <row r="110" ht="13.5" customHeight="1">
      <c r="A110" s="3" t="s">
        <v>5</v>
      </c>
      <c r="B110" s="3" t="s">
        <v>83</v>
      </c>
      <c r="C110" s="3" t="s">
        <v>2208</v>
      </c>
      <c r="D110" s="6" t="s">
        <v>2460</v>
      </c>
      <c r="E110" s="3" t="s">
        <v>325</v>
      </c>
      <c r="F110" s="3" t="str">
        <f>VLOOKUP($D110,proc!$A:$D,3,FALSE)</f>
        <v>6</v>
      </c>
      <c r="G110" s="3" t="str">
        <f>VLOOKUP($D110,proc!$A:$D,4,FALSE)</f>
        <v>0</v>
      </c>
      <c r="H110" s="1" t="s">
        <v>2197</v>
      </c>
      <c r="J110" s="7">
        <f>VLOOKUP($D110,'prosedur-2025'!$A:$H,3,FALSE)</f>
        <v>150</v>
      </c>
      <c r="K110" s="7">
        <f>VLOOKUP($D110,'prosedur-2025'!$A:$H,4,FALSE)</f>
        <v>95595091.46</v>
      </c>
      <c r="L110" s="7">
        <f>VLOOKUP($D110,'prosedur-2025'!$A:$H,5,FALSE)</f>
        <v>63362506</v>
      </c>
      <c r="M110" s="7">
        <f>VLOOKUP($D110,'prosedur-2025'!$A:$H,6,FALSE)</f>
        <v>85654492</v>
      </c>
      <c r="N110" s="7">
        <f>VLOOKUP($D110,'prosedur-2025'!$A:$H,7,FALSE)</f>
        <v>111943701</v>
      </c>
      <c r="O110" s="7">
        <f>VLOOKUP($D110,'prosedur-2025'!$A:$H,8,FALSE)</f>
        <v>140273000</v>
      </c>
      <c r="P110" s="7">
        <f t="shared" si="7"/>
        <v>14339263719</v>
      </c>
      <c r="Q110" s="1" t="s">
        <v>2294</v>
      </c>
    </row>
    <row r="111" ht="13.5" customHeight="1">
      <c r="A111" s="3" t="s">
        <v>5</v>
      </c>
      <c r="B111" s="3" t="s">
        <v>83</v>
      </c>
      <c r="C111" s="3" t="s">
        <v>2208</v>
      </c>
      <c r="D111" s="6" t="s">
        <v>2461</v>
      </c>
      <c r="E111" s="3" t="s">
        <v>327</v>
      </c>
      <c r="F111" s="3" t="str">
        <f>VLOOKUP($D111,proc!$A:$D,3,FALSE)</f>
        <v>6</v>
      </c>
      <c r="G111" s="3" t="str">
        <f>VLOOKUP($D111,proc!$A:$D,4,FALSE)</f>
        <v>0</v>
      </c>
      <c r="H111" s="1" t="s">
        <v>2197</v>
      </c>
      <c r="J111" s="7">
        <f>VLOOKUP($D111,'prosedur-2025'!$A:$H,3,FALSE)</f>
        <v>6</v>
      </c>
      <c r="K111" s="7">
        <f>VLOOKUP($D111,'prosedur-2025'!$A:$H,4,FALSE)</f>
        <v>98062114.67</v>
      </c>
      <c r="L111" s="7">
        <f>VLOOKUP($D111,'prosedur-2025'!$A:$H,5,FALSE)</f>
        <v>76490631</v>
      </c>
      <c r="M111" s="7">
        <f>VLOOKUP($D111,'prosedur-2025'!$A:$H,6,FALSE)</f>
        <v>79380920</v>
      </c>
      <c r="N111" s="7">
        <f>VLOOKUP($D111,'prosedur-2025'!$A:$H,7,FALSE)</f>
        <v>139470719</v>
      </c>
      <c r="O111" s="7">
        <f>VLOOKUP($D111,'prosedur-2025'!$A:$H,8,FALSE)</f>
        <v>147130260</v>
      </c>
      <c r="P111" s="7">
        <f t="shared" si="7"/>
        <v>588372688</v>
      </c>
      <c r="Q111" s="1" t="s">
        <v>2294</v>
      </c>
    </row>
    <row r="112" ht="13.5" customHeight="1">
      <c r="A112" s="3" t="s">
        <v>5</v>
      </c>
      <c r="B112" s="3" t="s">
        <v>83</v>
      </c>
      <c r="C112" s="3" t="s">
        <v>2208</v>
      </c>
      <c r="D112" s="6" t="s">
        <v>2464</v>
      </c>
      <c r="E112" s="3" t="s">
        <v>329</v>
      </c>
      <c r="F112" s="3" t="str">
        <f>VLOOKUP($D112,proc!$A:$D,3,FALSE)</f>
        <v>6</v>
      </c>
      <c r="G112" s="3" t="str">
        <f>VLOOKUP($D112,proc!$A:$D,4,FALSE)</f>
        <v>0</v>
      </c>
      <c r="H112" s="1" t="s">
        <v>2197</v>
      </c>
      <c r="J112" s="7">
        <f>VLOOKUP($D112,'prosedur-2025'!$A:$H,3,FALSE)</f>
        <v>22</v>
      </c>
      <c r="K112" s="7">
        <f>VLOOKUP($D112,'prosedur-2025'!$A:$H,4,FALSE)</f>
        <v>83043519.64</v>
      </c>
      <c r="L112" s="7">
        <f>VLOOKUP($D112,'prosedur-2025'!$A:$H,5,FALSE)</f>
        <v>39900217</v>
      </c>
      <c r="M112" s="7">
        <f>VLOOKUP($D112,'prosedur-2025'!$A:$H,6,FALSE)</f>
        <v>68653527</v>
      </c>
      <c r="N112" s="7">
        <f>VLOOKUP($D112,'prosedur-2025'!$A:$H,7,FALSE)</f>
        <v>93597601</v>
      </c>
      <c r="O112" s="7">
        <f>VLOOKUP($D112,'prosedur-2025'!$A:$H,8,FALSE)</f>
        <v>186000150</v>
      </c>
      <c r="P112" s="7">
        <f t="shared" si="7"/>
        <v>1826957432</v>
      </c>
      <c r="Q112" s="1" t="s">
        <v>2294</v>
      </c>
    </row>
    <row r="113" ht="13.5" customHeight="1">
      <c r="A113" s="3" t="s">
        <v>5</v>
      </c>
      <c r="B113" s="3" t="s">
        <v>83</v>
      </c>
      <c r="C113" s="3" t="s">
        <v>2208</v>
      </c>
      <c r="D113" s="6" t="s">
        <v>2465</v>
      </c>
      <c r="E113" s="3" t="s">
        <v>331</v>
      </c>
      <c r="F113" s="3" t="str">
        <f>VLOOKUP($D113,proc!$A:$D,3,FALSE)</f>
        <v>6</v>
      </c>
      <c r="G113" s="3" t="str">
        <f>VLOOKUP($D113,proc!$A:$D,4,FALSE)</f>
        <v>0</v>
      </c>
      <c r="H113" s="1" t="s">
        <v>2197</v>
      </c>
      <c r="J113" s="7">
        <f>VLOOKUP($D113,'prosedur-2025'!$A:$H,3,FALSE)</f>
        <v>1</v>
      </c>
      <c r="K113" s="7">
        <f>VLOOKUP($D113,'prosedur-2025'!$A:$H,4,FALSE)</f>
        <v>93539090</v>
      </c>
      <c r="L113" s="7">
        <f>VLOOKUP($D113,'prosedur-2025'!$A:$H,5,FALSE)</f>
        <v>93539090</v>
      </c>
      <c r="M113" s="7">
        <f>VLOOKUP($D113,'prosedur-2025'!$A:$H,6,FALSE)</f>
        <v>93539090</v>
      </c>
      <c r="N113" s="7">
        <f>VLOOKUP($D113,'prosedur-2025'!$A:$H,7,FALSE)</f>
        <v>93539090</v>
      </c>
      <c r="O113" s="7">
        <f>VLOOKUP($D113,'prosedur-2025'!$A:$H,8,FALSE)</f>
        <v>93539090</v>
      </c>
      <c r="P113" s="7">
        <f t="shared" si="7"/>
        <v>93539090</v>
      </c>
      <c r="Q113" s="1" t="s">
        <v>2294</v>
      </c>
    </row>
    <row r="114" ht="13.5" customHeight="1">
      <c r="A114" s="3" t="s">
        <v>5</v>
      </c>
      <c r="B114" s="3" t="s">
        <v>83</v>
      </c>
      <c r="C114" s="3" t="s">
        <v>2208</v>
      </c>
      <c r="D114" s="6" t="s">
        <v>2466</v>
      </c>
      <c r="E114" s="3" t="s">
        <v>333</v>
      </c>
      <c r="F114" s="3" t="str">
        <f>VLOOKUP($D114,proc!$A:$D,3,FALSE)</f>
        <v>6</v>
      </c>
      <c r="G114" s="3" t="str">
        <f>VLOOKUP($D114,proc!$A:$D,4,FALSE)</f>
        <v>0</v>
      </c>
      <c r="H114" s="1" t="s">
        <v>2197</v>
      </c>
      <c r="J114" s="7">
        <f>VLOOKUP($D114,'prosedur-2025'!$A:$H,3,FALSE)</f>
        <v>5</v>
      </c>
      <c r="K114" s="7">
        <f>VLOOKUP($D114,'prosedur-2025'!$A:$H,4,FALSE)</f>
        <v>85378441.4</v>
      </c>
      <c r="L114" s="7">
        <f>VLOOKUP($D114,'prosedur-2025'!$A:$H,5,FALSE)</f>
        <v>50017843</v>
      </c>
      <c r="M114" s="7">
        <f>VLOOKUP($D114,'prosedur-2025'!$A:$H,6,FALSE)</f>
        <v>79380920</v>
      </c>
      <c r="N114" s="7">
        <f>VLOOKUP($D114,'prosedur-2025'!$A:$H,7,FALSE)</f>
        <v>126787100</v>
      </c>
      <c r="O114" s="7">
        <f>VLOOKUP($D114,'prosedur-2025'!$A:$H,8,FALSE)</f>
        <v>131029468</v>
      </c>
      <c r="P114" s="7">
        <f t="shared" si="7"/>
        <v>426892207</v>
      </c>
      <c r="Q114" s="1" t="s">
        <v>2294</v>
      </c>
    </row>
    <row r="115" ht="13.5" customHeight="1">
      <c r="A115" s="3" t="s">
        <v>5</v>
      </c>
      <c r="B115" s="3" t="s">
        <v>83</v>
      </c>
      <c r="C115" s="3" t="s">
        <v>2208</v>
      </c>
      <c r="D115" s="6" t="s">
        <v>2467</v>
      </c>
      <c r="E115" s="3" t="s">
        <v>334</v>
      </c>
      <c r="F115" s="3" t="str">
        <f>VLOOKUP($D115,proc!$A:$D,3,FALSE)</f>
        <v>6</v>
      </c>
      <c r="G115" s="3" t="str">
        <f>VLOOKUP($D115,proc!$A:$D,4,FALSE)</f>
        <v>0</v>
      </c>
      <c r="H115" s="1" t="s">
        <v>2197</v>
      </c>
      <c r="J115" s="7">
        <f>VLOOKUP($D115,'prosedur-2025'!$A:$H,3,FALSE)</f>
        <v>2</v>
      </c>
      <c r="K115" s="7">
        <f>VLOOKUP($D115,'prosedur-2025'!$A:$H,4,FALSE)</f>
        <v>52394033</v>
      </c>
      <c r="L115" s="7">
        <f>VLOOKUP($D115,'prosedur-2025'!$A:$H,5,FALSE)</f>
        <v>13382449</v>
      </c>
      <c r="M115" s="7">
        <f>VLOOKUP($D115,'prosedur-2025'!$A:$H,6,FALSE)</f>
        <v>13382449</v>
      </c>
      <c r="N115" s="7">
        <f>VLOOKUP($D115,'prosedur-2025'!$A:$H,7,FALSE)</f>
        <v>91405617</v>
      </c>
      <c r="O115" s="7">
        <f>VLOOKUP($D115,'prosedur-2025'!$A:$H,8,FALSE)</f>
        <v>91405617</v>
      </c>
      <c r="P115" s="7">
        <f t="shared" si="7"/>
        <v>104788066</v>
      </c>
      <c r="Q115" s="1" t="s">
        <v>2294</v>
      </c>
    </row>
    <row r="116" hidden="1">
      <c r="A116" s="3" t="s">
        <v>5</v>
      </c>
      <c r="B116" s="3" t="s">
        <v>335</v>
      </c>
      <c r="C116" s="3" t="s">
        <v>217</v>
      </c>
      <c r="D116" s="6" t="s">
        <v>2468</v>
      </c>
      <c r="E116" s="3" t="s">
        <v>218</v>
      </c>
      <c r="F116" s="3" t="str">
        <f>VLOOKUP($D116,proc!$A:$D,3,FALSE)</f>
        <v>0</v>
      </c>
      <c r="G116" s="3" t="str">
        <f>VLOOKUP($D116,proc!$A:$D,4,FALSE)</f>
        <v>0</v>
      </c>
      <c r="H116" s="2" t="s">
        <v>2196</v>
      </c>
      <c r="J116" s="7">
        <f>VLOOKUP($D116,'prosedur-2025'!$A:$H,3,FALSE)</f>
        <v>78</v>
      </c>
      <c r="K116" s="7">
        <f>VLOOKUP($D116,'prosedur-2025'!$A:$H,4,FALSE)</f>
        <v>99329816.62</v>
      </c>
      <c r="L116" s="7">
        <f>VLOOKUP($D116,'prosedur-2025'!$A:$H,5,FALSE)</f>
        <v>17269648</v>
      </c>
      <c r="M116" s="7">
        <f>VLOOKUP($D116,'prosedur-2025'!$A:$H,6,FALSE)</f>
        <v>71886054</v>
      </c>
      <c r="N116" s="7">
        <f>VLOOKUP($D116,'prosedur-2025'!$A:$H,7,FALSE)</f>
        <v>135437757</v>
      </c>
      <c r="O116" s="7">
        <f>VLOOKUP($D116,'prosedur-2025'!$A:$H,8,FALSE)</f>
        <v>258782162</v>
      </c>
      <c r="P116" s="7">
        <f t="shared" si="7"/>
        <v>7747725696</v>
      </c>
    </row>
    <row r="117" hidden="1">
      <c r="A117" s="3" t="s">
        <v>5</v>
      </c>
      <c r="B117" s="3" t="s">
        <v>335</v>
      </c>
      <c r="C117" s="3" t="s">
        <v>217</v>
      </c>
      <c r="D117" s="6" t="s">
        <v>2469</v>
      </c>
      <c r="E117" s="26" t="s">
        <v>338</v>
      </c>
      <c r="F117" s="3" t="str">
        <f>VLOOKUP($D117,proc!$A:$D,3,FALSE)</f>
        <v>0</v>
      </c>
      <c r="G117" s="3" t="str">
        <f>VLOOKUP($D117,proc!$A:$D,4,FALSE)</f>
        <v>0</v>
      </c>
      <c r="H117" s="2" t="s">
        <v>2198</v>
      </c>
      <c r="J117" s="7">
        <f>VLOOKUP($D117,'prosedur-2025'!$A:$H,3,FALSE)</f>
        <v>162</v>
      </c>
      <c r="K117" s="7">
        <f>VLOOKUP($D117,'prosedur-2025'!$A:$H,4,FALSE)</f>
        <v>81369167.9</v>
      </c>
      <c r="L117" s="7">
        <f>VLOOKUP($D117,'prosedur-2025'!$A:$H,5,FALSE)</f>
        <v>44007000</v>
      </c>
      <c r="M117" s="7">
        <f>VLOOKUP($D117,'prosedur-2025'!$A:$H,6,FALSE)</f>
        <v>68061550</v>
      </c>
      <c r="N117" s="7">
        <f>VLOOKUP($D117,'prosedur-2025'!$A:$H,7,FALSE)</f>
        <v>101397714</v>
      </c>
      <c r="O117" s="7">
        <f>VLOOKUP($D117,'prosedur-2025'!$A:$H,8,FALSE)</f>
        <v>144267639</v>
      </c>
      <c r="P117" s="7">
        <f t="shared" si="7"/>
        <v>13181805199</v>
      </c>
    </row>
    <row r="118" hidden="1">
      <c r="A118" s="3" t="s">
        <v>5</v>
      </c>
      <c r="B118" s="3" t="s">
        <v>335</v>
      </c>
      <c r="C118" s="3" t="s">
        <v>217</v>
      </c>
      <c r="D118" s="6" t="s">
        <v>2470</v>
      </c>
      <c r="E118" s="26" t="s">
        <v>77</v>
      </c>
      <c r="F118" s="3" t="str">
        <f>VLOOKUP($D118,proc!$A:$D,3,FALSE)</f>
        <v>0</v>
      </c>
      <c r="G118" s="3" t="str">
        <f>VLOOKUP($D118,proc!$A:$D,4,FALSE)</f>
        <v>0</v>
      </c>
      <c r="H118" s="2" t="s">
        <v>2198</v>
      </c>
      <c r="J118" s="7">
        <f>VLOOKUP($D118,'prosedur-2025'!$A:$H,3,FALSE)</f>
        <v>17</v>
      </c>
      <c r="K118" s="7">
        <f>VLOOKUP($D118,'prosedur-2025'!$A:$H,4,FALSE)</f>
        <v>70802455.65</v>
      </c>
      <c r="L118" s="7">
        <f>VLOOKUP($D118,'prosedur-2025'!$A:$H,5,FALSE)</f>
        <v>40231606</v>
      </c>
      <c r="M118" s="7">
        <f>VLOOKUP($D118,'prosedur-2025'!$A:$H,6,FALSE)</f>
        <v>60338026</v>
      </c>
      <c r="N118" s="7">
        <f>VLOOKUP($D118,'prosedur-2025'!$A:$H,7,FALSE)</f>
        <v>88869861</v>
      </c>
      <c r="O118" s="7">
        <f>VLOOKUP($D118,'prosedur-2025'!$A:$H,8,FALSE)</f>
        <v>149341125</v>
      </c>
      <c r="P118" s="7">
        <f t="shared" si="7"/>
        <v>1203641746</v>
      </c>
    </row>
    <row r="119" hidden="1">
      <c r="A119" s="3" t="s">
        <v>5</v>
      </c>
      <c r="B119" s="3" t="s">
        <v>335</v>
      </c>
      <c r="C119" s="3" t="s">
        <v>217</v>
      </c>
      <c r="D119" s="6" t="s">
        <v>2471</v>
      </c>
      <c r="E119" s="3" t="s">
        <v>222</v>
      </c>
      <c r="F119" s="3" t="str">
        <f>VLOOKUP($D119,proc!$A:$D,3,FALSE)</f>
        <v>5</v>
      </c>
      <c r="G119" s="3" t="str">
        <f>VLOOKUP($D119,proc!$A:$D,4,FALSE)</f>
        <v>0</v>
      </c>
      <c r="H119" s="2" t="s">
        <v>2196</v>
      </c>
      <c r="J119" s="7">
        <f>VLOOKUP($D119,'prosedur-2025'!$A:$H,3,FALSE)</f>
        <v>2023</v>
      </c>
      <c r="K119" s="7">
        <f>VLOOKUP($D119,'prosedur-2025'!$A:$H,4,FALSE)</f>
        <v>94591091.85</v>
      </c>
      <c r="L119" s="7">
        <f>VLOOKUP($D119,'prosedur-2025'!$A:$H,5,FALSE)</f>
        <v>43090378</v>
      </c>
      <c r="M119" s="7">
        <f>VLOOKUP($D119,'prosedur-2025'!$A:$H,6,FALSE)</f>
        <v>66553382</v>
      </c>
      <c r="N119" s="7">
        <f>VLOOKUP($D119,'prosedur-2025'!$A:$H,7,FALSE)</f>
        <v>113539160</v>
      </c>
      <c r="O119" s="7">
        <f>VLOOKUP($D119,'prosedur-2025'!$A:$H,8,FALSE)</f>
        <v>182337200</v>
      </c>
      <c r="P119" s="7">
        <f t="shared" si="7"/>
        <v>191357778820</v>
      </c>
    </row>
    <row r="120" hidden="1">
      <c r="A120" s="3" t="s">
        <v>5</v>
      </c>
      <c r="B120" s="3" t="s">
        <v>335</v>
      </c>
      <c r="C120" s="3" t="s">
        <v>217</v>
      </c>
      <c r="D120" s="6" t="s">
        <v>2472</v>
      </c>
      <c r="E120" s="3" t="s">
        <v>225</v>
      </c>
      <c r="F120" s="3" t="str">
        <f>VLOOKUP($D120,proc!$A:$D,3,FALSE)</f>
        <v>5</v>
      </c>
      <c r="G120" s="3" t="str">
        <f>VLOOKUP($D120,proc!$A:$D,4,FALSE)</f>
        <v>1</v>
      </c>
      <c r="H120" s="2" t="s">
        <v>2196</v>
      </c>
      <c r="P120" s="7"/>
    </row>
    <row r="121" hidden="1">
      <c r="A121" s="3" t="s">
        <v>5</v>
      </c>
      <c r="B121" s="3" t="s">
        <v>335</v>
      </c>
      <c r="C121" s="3" t="s">
        <v>217</v>
      </c>
      <c r="D121" s="6" t="s">
        <v>2473</v>
      </c>
      <c r="E121" s="3" t="s">
        <v>229</v>
      </c>
      <c r="F121" s="3" t="str">
        <f>VLOOKUP($D121,proc!$A:$D,3,FALSE)</f>
        <v>5</v>
      </c>
      <c r="G121" s="3" t="str">
        <f>VLOOKUP($D121,proc!$A:$D,4,FALSE)</f>
        <v>0</v>
      </c>
      <c r="H121" s="2" t="s">
        <v>2196</v>
      </c>
      <c r="J121" s="7">
        <f>VLOOKUP($D121,'prosedur-2025'!$A:$H,3,FALSE)</f>
        <v>1878</v>
      </c>
      <c r="K121" s="7">
        <f>VLOOKUP($D121,'prosedur-2025'!$A:$H,4,FALSE)</f>
        <v>63822179.33</v>
      </c>
      <c r="L121" s="7">
        <f>VLOOKUP($D121,'prosedur-2025'!$A:$H,5,FALSE)</f>
        <v>34891590</v>
      </c>
      <c r="M121" s="7">
        <f>VLOOKUP($D121,'prosedur-2025'!$A:$H,6,FALSE)</f>
        <v>51804096</v>
      </c>
      <c r="N121" s="7">
        <f>VLOOKUP($D121,'prosedur-2025'!$A:$H,7,FALSE)</f>
        <v>76161688</v>
      </c>
      <c r="O121" s="7">
        <f>VLOOKUP($D121,'prosedur-2025'!$A:$H,8,FALSE)</f>
        <v>119207123</v>
      </c>
      <c r="P121" s="7">
        <f t="shared" ref="P121:P158" si="8">J121*K121</f>
        <v>119858052782</v>
      </c>
    </row>
    <row r="122" hidden="1">
      <c r="A122" s="3" t="s">
        <v>5</v>
      </c>
      <c r="B122" s="3" t="s">
        <v>335</v>
      </c>
      <c r="C122" s="3" t="s">
        <v>217</v>
      </c>
      <c r="D122" s="6" t="s">
        <v>2474</v>
      </c>
      <c r="E122" s="3" t="s">
        <v>231</v>
      </c>
      <c r="F122" s="3" t="str">
        <f>VLOOKUP($D122,proc!$A:$D,3,FALSE)</f>
        <v>5</v>
      </c>
      <c r="G122" s="3" t="str">
        <f>VLOOKUP($D122,proc!$A:$D,4,FALSE)</f>
        <v>0</v>
      </c>
      <c r="H122" s="2" t="s">
        <v>2196</v>
      </c>
      <c r="J122" s="7">
        <f>VLOOKUP($D122,'prosedur-2025'!$A:$H,3,FALSE)</f>
        <v>314</v>
      </c>
      <c r="K122" s="7">
        <f>VLOOKUP($D122,'prosedur-2025'!$A:$H,4,FALSE)</f>
        <v>116706516.8</v>
      </c>
      <c r="L122" s="7">
        <f>VLOOKUP($D122,'prosedur-2025'!$A:$H,5,FALSE)</f>
        <v>54713451</v>
      </c>
      <c r="M122" s="7">
        <f>VLOOKUP($D122,'prosedur-2025'!$A:$H,6,FALSE)</f>
        <v>81656095</v>
      </c>
      <c r="N122" s="7">
        <f>VLOOKUP($D122,'prosedur-2025'!$A:$H,7,FALSE)</f>
        <v>171237317</v>
      </c>
      <c r="O122" s="7">
        <f>VLOOKUP($D122,'prosedur-2025'!$A:$H,8,FALSE)</f>
        <v>245327943</v>
      </c>
      <c r="P122" s="7">
        <f t="shared" si="8"/>
        <v>36645846274</v>
      </c>
    </row>
    <row r="123" hidden="1">
      <c r="A123" s="3" t="s">
        <v>5</v>
      </c>
      <c r="B123" s="3" t="s">
        <v>335</v>
      </c>
      <c r="C123" s="3" t="s">
        <v>217</v>
      </c>
      <c r="D123" s="6" t="s">
        <v>2475</v>
      </c>
      <c r="E123" s="3" t="s">
        <v>235</v>
      </c>
      <c r="F123" s="3" t="str">
        <f>VLOOKUP($D123,proc!$A:$D,3,FALSE)</f>
        <v>5</v>
      </c>
      <c r="G123" s="3" t="str">
        <f>VLOOKUP($D123,proc!$A:$D,4,FALSE)</f>
        <v>0</v>
      </c>
      <c r="H123" s="2" t="s">
        <v>2196</v>
      </c>
      <c r="J123" s="7">
        <f>VLOOKUP($D123,'prosedur-2025'!$A:$H,3,FALSE)</f>
        <v>11</v>
      </c>
      <c r="K123" s="7">
        <f>VLOOKUP($D123,'prosedur-2025'!$A:$H,4,FALSE)</f>
        <v>84342353.91</v>
      </c>
      <c r="L123" s="7">
        <f>VLOOKUP($D123,'prosedur-2025'!$A:$H,5,FALSE)</f>
        <v>57643742</v>
      </c>
      <c r="M123" s="7">
        <f>VLOOKUP($D123,'prosedur-2025'!$A:$H,6,FALSE)</f>
        <v>83664102</v>
      </c>
      <c r="N123" s="7">
        <f>VLOOKUP($D123,'prosedur-2025'!$A:$H,7,FALSE)</f>
        <v>117112030</v>
      </c>
      <c r="O123" s="7">
        <f>VLOOKUP($D123,'prosedur-2025'!$A:$H,8,FALSE)</f>
        <v>118314046</v>
      </c>
      <c r="P123" s="7">
        <f t="shared" si="8"/>
        <v>927765893</v>
      </c>
    </row>
    <row r="124" hidden="1">
      <c r="A124" s="3" t="s">
        <v>5</v>
      </c>
      <c r="B124" s="3" t="s">
        <v>335</v>
      </c>
      <c r="C124" s="3" t="s">
        <v>217</v>
      </c>
      <c r="D124" s="6" t="s">
        <v>2476</v>
      </c>
      <c r="E124" s="3" t="s">
        <v>237</v>
      </c>
      <c r="F124" s="3" t="str">
        <f>VLOOKUP($D124,proc!$A:$D,3,FALSE)</f>
        <v>5</v>
      </c>
      <c r="G124" s="3" t="str">
        <f>VLOOKUP($D124,proc!$A:$D,4,FALSE)</f>
        <v>0</v>
      </c>
      <c r="H124" s="2" t="s">
        <v>2196</v>
      </c>
      <c r="J124" s="7">
        <f>VLOOKUP($D124,'prosedur-2025'!$A:$H,3,FALSE)</f>
        <v>13108</v>
      </c>
      <c r="K124" s="7">
        <f>VLOOKUP($D124,'prosedur-2025'!$A:$H,4,FALSE)</f>
        <v>74957648.06</v>
      </c>
      <c r="L124" s="7">
        <f>VLOOKUP($D124,'prosedur-2025'!$A:$H,5,FALSE)</f>
        <v>34357232</v>
      </c>
      <c r="M124" s="7">
        <f>VLOOKUP($D124,'prosedur-2025'!$A:$H,6,FALSE)</f>
        <v>53434087</v>
      </c>
      <c r="N124" s="7">
        <f>VLOOKUP($D124,'prosedur-2025'!$A:$H,7,FALSE)</f>
        <v>86504609</v>
      </c>
      <c r="O124" s="7">
        <f>VLOOKUP($D124,'prosedur-2025'!$A:$H,8,FALSE)</f>
        <v>143534937</v>
      </c>
      <c r="P124" s="7">
        <f t="shared" si="8"/>
        <v>982544850804</v>
      </c>
    </row>
    <row r="125" hidden="1">
      <c r="A125" s="3" t="s">
        <v>5</v>
      </c>
      <c r="B125" s="3" t="s">
        <v>335</v>
      </c>
      <c r="C125" s="3" t="s">
        <v>217</v>
      </c>
      <c r="D125" s="6" t="s">
        <v>2478</v>
      </c>
      <c r="E125" s="3" t="s">
        <v>239</v>
      </c>
      <c r="F125" s="3" t="str">
        <f>VLOOKUP($D125,proc!$A:$D,3,FALSE)</f>
        <v>5</v>
      </c>
      <c r="G125" s="3" t="str">
        <f>VLOOKUP($D125,proc!$A:$D,4,FALSE)</f>
        <v>0</v>
      </c>
      <c r="H125" s="2" t="s">
        <v>2196</v>
      </c>
      <c r="J125" s="7">
        <f>VLOOKUP($D125,'prosedur-2025'!$A:$H,3,FALSE)</f>
        <v>6</v>
      </c>
      <c r="K125" s="7">
        <f>VLOOKUP($D125,'prosedur-2025'!$A:$H,4,FALSE)</f>
        <v>30898140.67</v>
      </c>
      <c r="L125" s="7">
        <f>VLOOKUP($D125,'prosedur-2025'!$A:$H,5,FALSE)</f>
        <v>22619239</v>
      </c>
      <c r="M125" s="7">
        <f>VLOOKUP($D125,'prosedur-2025'!$A:$H,6,FALSE)</f>
        <v>34473500</v>
      </c>
      <c r="N125" s="7">
        <f>VLOOKUP($D125,'prosedur-2025'!$A:$H,7,FALSE)</f>
        <v>37063193</v>
      </c>
      <c r="O125" s="7">
        <f>VLOOKUP($D125,'prosedur-2025'!$A:$H,8,FALSE)</f>
        <v>40066165</v>
      </c>
      <c r="P125" s="7">
        <f t="shared" si="8"/>
        <v>185388844</v>
      </c>
    </row>
    <row r="126" hidden="1">
      <c r="A126" s="3" t="s">
        <v>5</v>
      </c>
      <c r="B126" s="3" t="s">
        <v>335</v>
      </c>
      <c r="C126" s="3" t="s">
        <v>217</v>
      </c>
      <c r="D126" s="6" t="s">
        <v>2479</v>
      </c>
      <c r="E126" s="3" t="s">
        <v>242</v>
      </c>
      <c r="F126" s="3" t="str">
        <f>VLOOKUP($D126,proc!$A:$D,3,FALSE)</f>
        <v>5</v>
      </c>
      <c r="G126" s="3" t="str">
        <f>VLOOKUP($D126,proc!$A:$D,4,FALSE)</f>
        <v>0</v>
      </c>
      <c r="H126" s="2" t="s">
        <v>2196</v>
      </c>
      <c r="J126" s="7">
        <f>VLOOKUP($D126,'prosedur-2025'!$A:$H,3,FALSE)</f>
        <v>4602</v>
      </c>
      <c r="K126" s="7">
        <f>VLOOKUP($D126,'prosedur-2025'!$A:$H,4,FALSE)</f>
        <v>86828675.15</v>
      </c>
      <c r="L126" s="7">
        <f>VLOOKUP($D126,'prosedur-2025'!$A:$H,5,FALSE)</f>
        <v>38661114</v>
      </c>
      <c r="M126" s="7">
        <f>VLOOKUP($D126,'prosedur-2025'!$A:$H,6,FALSE)</f>
        <v>57376300</v>
      </c>
      <c r="N126" s="7">
        <f>VLOOKUP($D126,'prosedur-2025'!$A:$H,7,FALSE)</f>
        <v>98611186</v>
      </c>
      <c r="O126" s="7">
        <f>VLOOKUP($D126,'prosedur-2025'!$A:$H,8,FALSE)</f>
        <v>168717974</v>
      </c>
      <c r="P126" s="7">
        <f t="shared" si="8"/>
        <v>399585563036</v>
      </c>
    </row>
    <row r="127" hidden="1">
      <c r="A127" s="3" t="s">
        <v>5</v>
      </c>
      <c r="B127" s="3" t="s">
        <v>335</v>
      </c>
      <c r="C127" s="3" t="s">
        <v>217</v>
      </c>
      <c r="D127" s="6" t="s">
        <v>2483</v>
      </c>
      <c r="E127" s="3" t="s">
        <v>26</v>
      </c>
      <c r="F127" s="3" t="str">
        <f>VLOOKUP($D127,proc!$A:$D,3,FALSE)</f>
        <v>0</v>
      </c>
      <c r="G127" s="3" t="str">
        <f>VLOOKUP($D127,proc!$A:$D,4,FALSE)</f>
        <v>0</v>
      </c>
      <c r="H127" s="2" t="s">
        <v>2196</v>
      </c>
      <c r="J127" s="7">
        <f>VLOOKUP($D127,'prosedur-2025'!$A:$H,3,FALSE)</f>
        <v>59</v>
      </c>
      <c r="K127" s="7">
        <f>VLOOKUP($D127,'prosedur-2025'!$A:$H,4,FALSE)</f>
        <v>113670059</v>
      </c>
      <c r="L127" s="7">
        <f>VLOOKUP($D127,'prosedur-2025'!$A:$H,5,FALSE)</f>
        <v>30793730</v>
      </c>
      <c r="M127" s="7">
        <f>VLOOKUP($D127,'prosedur-2025'!$A:$H,6,FALSE)</f>
        <v>76496464</v>
      </c>
      <c r="N127" s="7">
        <f>VLOOKUP($D127,'prosedur-2025'!$A:$H,7,FALSE)</f>
        <v>141401193</v>
      </c>
      <c r="O127" s="7">
        <f>VLOOKUP($D127,'prosedur-2025'!$A:$H,8,FALSE)</f>
        <v>264663544</v>
      </c>
      <c r="P127" s="7">
        <f t="shared" si="8"/>
        <v>6706533483</v>
      </c>
    </row>
    <row r="128" hidden="1">
      <c r="A128" s="3" t="s">
        <v>5</v>
      </c>
      <c r="B128" s="3" t="s">
        <v>335</v>
      </c>
      <c r="C128" s="3" t="s">
        <v>217</v>
      </c>
      <c r="D128" s="6" t="s">
        <v>2485</v>
      </c>
      <c r="E128" s="3" t="s">
        <v>248</v>
      </c>
      <c r="F128" s="3" t="str">
        <f>VLOOKUP($D128,proc!$A:$D,3,FALSE)</f>
        <v>5</v>
      </c>
      <c r="G128" s="3" t="str">
        <f>VLOOKUP($D128,proc!$A:$D,4,FALSE)</f>
        <v>0</v>
      </c>
      <c r="H128" s="2" t="s">
        <v>2196</v>
      </c>
      <c r="J128" s="7">
        <f>VLOOKUP($D128,'prosedur-2025'!$A:$H,3,FALSE)</f>
        <v>1231</v>
      </c>
      <c r="K128" s="7">
        <f>VLOOKUP($D128,'prosedur-2025'!$A:$H,4,FALSE)</f>
        <v>72192376.45</v>
      </c>
      <c r="L128" s="7">
        <f>VLOOKUP($D128,'prosedur-2025'!$A:$H,5,FALSE)</f>
        <v>26241292</v>
      </c>
      <c r="M128" s="7">
        <f>VLOOKUP($D128,'prosedur-2025'!$A:$H,6,FALSE)</f>
        <v>45374358</v>
      </c>
      <c r="N128" s="7">
        <f>VLOOKUP($D128,'prosedur-2025'!$A:$H,7,FALSE)</f>
        <v>84282812</v>
      </c>
      <c r="O128" s="7">
        <f>VLOOKUP($D128,'prosedur-2025'!$A:$H,8,FALSE)</f>
        <v>149641471</v>
      </c>
      <c r="P128" s="7">
        <f t="shared" si="8"/>
        <v>88868815407</v>
      </c>
    </row>
    <row r="129" hidden="1">
      <c r="A129" s="3" t="s">
        <v>5</v>
      </c>
      <c r="B129" s="3" t="s">
        <v>335</v>
      </c>
      <c r="C129" s="3" t="s">
        <v>217</v>
      </c>
      <c r="D129" s="6" t="s">
        <v>2486</v>
      </c>
      <c r="E129" s="3" t="s">
        <v>30</v>
      </c>
      <c r="F129" s="3" t="str">
        <f>VLOOKUP($D129,proc!$A:$D,3,FALSE)</f>
        <v>5</v>
      </c>
      <c r="G129" s="3" t="str">
        <f>VLOOKUP($D129,proc!$A:$D,4,FALSE)</f>
        <v>0</v>
      </c>
      <c r="H129" s="2" t="s">
        <v>2196</v>
      </c>
      <c r="J129" s="7">
        <f>VLOOKUP($D129,'prosedur-2025'!$A:$H,3,FALSE)</f>
        <v>545</v>
      </c>
      <c r="K129" s="7">
        <f>VLOOKUP($D129,'prosedur-2025'!$A:$H,4,FALSE)</f>
        <v>83850248.23</v>
      </c>
      <c r="L129" s="7">
        <f>VLOOKUP($D129,'prosedur-2025'!$A:$H,5,FALSE)</f>
        <v>27431297</v>
      </c>
      <c r="M129" s="7">
        <f>VLOOKUP($D129,'prosedur-2025'!$A:$H,6,FALSE)</f>
        <v>48863691</v>
      </c>
      <c r="N129" s="7">
        <f>VLOOKUP($D129,'prosedur-2025'!$A:$H,7,FALSE)</f>
        <v>96869391</v>
      </c>
      <c r="O129" s="7">
        <f>VLOOKUP($D129,'prosedur-2025'!$A:$H,8,FALSE)</f>
        <v>176749827</v>
      </c>
      <c r="P129" s="7">
        <f t="shared" si="8"/>
        <v>45698385288</v>
      </c>
    </row>
    <row r="130" hidden="1">
      <c r="A130" s="3" t="s">
        <v>5</v>
      </c>
      <c r="B130" s="3" t="s">
        <v>335</v>
      </c>
      <c r="C130" s="3" t="s">
        <v>217</v>
      </c>
      <c r="D130" s="6" t="s">
        <v>2487</v>
      </c>
      <c r="E130" s="3" t="s">
        <v>256</v>
      </c>
      <c r="F130" s="3" t="str">
        <f>VLOOKUP($D130,proc!$A:$D,3,FALSE)</f>
        <v>4</v>
      </c>
      <c r="G130" s="3" t="str">
        <f>VLOOKUP($D130,proc!$A:$D,4,FALSE)</f>
        <v>0</v>
      </c>
      <c r="H130" s="2" t="s">
        <v>2196</v>
      </c>
      <c r="J130" s="7">
        <f>VLOOKUP($D130,'prosedur-2025'!$A:$H,3,FALSE)</f>
        <v>462</v>
      </c>
      <c r="K130" s="7">
        <f>VLOOKUP($D130,'prosedur-2025'!$A:$H,4,FALSE)</f>
        <v>48506017.08</v>
      </c>
      <c r="L130" s="7">
        <f>VLOOKUP($D130,'prosedur-2025'!$A:$H,5,FALSE)</f>
        <v>17666816</v>
      </c>
      <c r="M130" s="7">
        <f>VLOOKUP($D130,'prosedur-2025'!$A:$H,6,FALSE)</f>
        <v>31421173</v>
      </c>
      <c r="N130" s="7">
        <f>VLOOKUP($D130,'prosedur-2025'!$A:$H,7,FALSE)</f>
        <v>52547678</v>
      </c>
      <c r="O130" s="7">
        <f>VLOOKUP($D130,'prosedur-2025'!$A:$H,8,FALSE)</f>
        <v>85961545</v>
      </c>
      <c r="P130" s="7">
        <f t="shared" si="8"/>
        <v>22409779889</v>
      </c>
    </row>
    <row r="131" hidden="1">
      <c r="A131" s="3" t="s">
        <v>5</v>
      </c>
      <c r="B131" s="3" t="s">
        <v>258</v>
      </c>
      <c r="C131" s="3" t="s">
        <v>2490</v>
      </c>
      <c r="D131" s="6" t="s">
        <v>2491</v>
      </c>
      <c r="E131" s="26" t="s">
        <v>345</v>
      </c>
      <c r="F131" s="3" t="str">
        <f>VLOOKUP($D131,proc!$A:$D,3,FALSE)</f>
        <v>4</v>
      </c>
      <c r="G131" s="3" t="str">
        <f>VLOOKUP($D131,proc!$A:$D,4,FALSE)</f>
        <v>0</v>
      </c>
      <c r="H131" s="2" t="s">
        <v>2198</v>
      </c>
      <c r="J131" s="7">
        <f>VLOOKUP($D131,'prosedur-2025'!$A:$H,3,FALSE)</f>
        <v>81</v>
      </c>
      <c r="K131" s="7">
        <f>VLOOKUP($D131,'prosedur-2025'!$A:$H,4,FALSE)</f>
        <v>35277169.31</v>
      </c>
      <c r="L131" s="7">
        <f>VLOOKUP($D131,'prosedur-2025'!$A:$H,5,FALSE)</f>
        <v>12325242</v>
      </c>
      <c r="M131" s="7">
        <f>VLOOKUP($D131,'prosedur-2025'!$A:$H,6,FALSE)</f>
        <v>27146402</v>
      </c>
      <c r="N131" s="7">
        <f>VLOOKUP($D131,'prosedur-2025'!$A:$H,7,FALSE)</f>
        <v>46216100</v>
      </c>
      <c r="O131" s="7">
        <f>VLOOKUP($D131,'prosedur-2025'!$A:$H,8,FALSE)</f>
        <v>68443679</v>
      </c>
      <c r="P131" s="7">
        <f t="shared" si="8"/>
        <v>2857450714</v>
      </c>
    </row>
    <row r="132" hidden="1">
      <c r="A132" s="3" t="s">
        <v>5</v>
      </c>
      <c r="B132" s="3" t="s">
        <v>258</v>
      </c>
      <c r="C132" s="3" t="s">
        <v>2490</v>
      </c>
      <c r="D132" s="6" t="s">
        <v>2492</v>
      </c>
      <c r="E132" s="26" t="s">
        <v>347</v>
      </c>
      <c r="F132" s="3" t="str">
        <f>VLOOKUP($D132,proc!$A:$D,3,FALSE)</f>
        <v>0</v>
      </c>
      <c r="G132" s="3" t="str">
        <f>VLOOKUP($D132,proc!$A:$D,4,FALSE)</f>
        <v>0</v>
      </c>
      <c r="H132" s="2" t="s">
        <v>2198</v>
      </c>
      <c r="J132" s="7">
        <f>VLOOKUP($D132,'prosedur-2025'!$A:$H,3,FALSE)</f>
        <v>4</v>
      </c>
      <c r="K132" s="7">
        <f>VLOOKUP($D132,'prosedur-2025'!$A:$H,4,FALSE)</f>
        <v>25536192</v>
      </c>
      <c r="L132" s="7">
        <f>VLOOKUP($D132,'prosedur-2025'!$A:$H,5,FALSE)</f>
        <v>5657318</v>
      </c>
      <c r="M132" s="7">
        <f>VLOOKUP($D132,'prosedur-2025'!$A:$H,6,FALSE)</f>
        <v>7481087</v>
      </c>
      <c r="N132" s="7">
        <f>VLOOKUP($D132,'prosedur-2025'!$A:$H,7,FALSE)</f>
        <v>28056577</v>
      </c>
      <c r="O132" s="7">
        <f>VLOOKUP($D132,'prosedur-2025'!$A:$H,8,FALSE)</f>
        <v>60949786</v>
      </c>
      <c r="P132" s="7">
        <f t="shared" si="8"/>
        <v>102144768</v>
      </c>
    </row>
    <row r="133" hidden="1">
      <c r="A133" s="3" t="s">
        <v>5</v>
      </c>
      <c r="B133" s="3" t="s">
        <v>258</v>
      </c>
      <c r="C133" s="3" t="s">
        <v>2490</v>
      </c>
      <c r="D133" s="6" t="s">
        <v>2497</v>
      </c>
      <c r="E133" s="26" t="s">
        <v>119</v>
      </c>
      <c r="F133" s="3" t="str">
        <f>VLOOKUP($D133,proc!$A:$D,3,FALSE)</f>
        <v>5</v>
      </c>
      <c r="G133" s="3" t="str">
        <f>VLOOKUP($D133,proc!$A:$D,4,FALSE)</f>
        <v>0</v>
      </c>
      <c r="H133" s="2" t="s">
        <v>2198</v>
      </c>
      <c r="J133" s="7">
        <f>VLOOKUP($D133,'prosedur-2025'!$A:$H,3,FALSE)</f>
        <v>10</v>
      </c>
      <c r="K133" s="7">
        <f>VLOOKUP($D133,'prosedur-2025'!$A:$H,4,FALSE)</f>
        <v>99214858.5</v>
      </c>
      <c r="L133" s="7">
        <f>VLOOKUP($D133,'prosedur-2025'!$A:$H,5,FALSE)</f>
        <v>24947808</v>
      </c>
      <c r="M133" s="7">
        <f>VLOOKUP($D133,'prosedur-2025'!$A:$H,6,FALSE)</f>
        <v>68177091</v>
      </c>
      <c r="N133" s="7">
        <f>VLOOKUP($D133,'prosedur-2025'!$A:$H,7,FALSE)</f>
        <v>156723854</v>
      </c>
      <c r="O133" s="7">
        <f>VLOOKUP($D133,'prosedur-2025'!$A:$H,8,FALSE)</f>
        <v>182742899</v>
      </c>
      <c r="P133" s="7">
        <f t="shared" si="8"/>
        <v>992148585</v>
      </c>
    </row>
    <row r="134" hidden="1">
      <c r="A134" s="3" t="s">
        <v>5</v>
      </c>
      <c r="B134" s="3" t="s">
        <v>258</v>
      </c>
      <c r="C134" s="3" t="s">
        <v>2490</v>
      </c>
      <c r="D134" s="6" t="s">
        <v>2506</v>
      </c>
      <c r="E134" s="26" t="s">
        <v>349</v>
      </c>
      <c r="F134" s="3" t="str">
        <f>VLOOKUP($D134,proc!$A:$D,3,FALSE)</f>
        <v>4</v>
      </c>
      <c r="G134" s="3" t="str">
        <f>VLOOKUP($D134,proc!$A:$D,4,FALSE)</f>
        <v>0</v>
      </c>
      <c r="H134" s="2" t="s">
        <v>2198</v>
      </c>
      <c r="J134" s="7">
        <f>VLOOKUP($D134,'prosedur-2025'!$A:$H,3,FALSE)</f>
        <v>3</v>
      </c>
      <c r="K134" s="7">
        <f>VLOOKUP($D134,'prosedur-2025'!$A:$H,4,FALSE)</f>
        <v>50740022.67</v>
      </c>
      <c r="L134" s="7">
        <f>VLOOKUP($D134,'prosedur-2025'!$A:$H,5,FALSE)</f>
        <v>2329100</v>
      </c>
      <c r="M134" s="7">
        <f>VLOOKUP($D134,'prosedur-2025'!$A:$H,6,FALSE)</f>
        <v>62956750</v>
      </c>
      <c r="N134" s="7">
        <f>VLOOKUP($D134,'prosedur-2025'!$A:$H,7,FALSE)</f>
        <v>86934218</v>
      </c>
      <c r="O134" s="7">
        <f>VLOOKUP($D134,'prosedur-2025'!$A:$H,8,FALSE)</f>
        <v>86934218</v>
      </c>
      <c r="P134" s="7">
        <f t="shared" si="8"/>
        <v>152220068</v>
      </c>
    </row>
    <row r="135" hidden="1">
      <c r="A135" s="3" t="s">
        <v>5</v>
      </c>
      <c r="B135" s="3" t="s">
        <v>258</v>
      </c>
      <c r="C135" s="3" t="s">
        <v>2490</v>
      </c>
      <c r="D135" s="6" t="s">
        <v>2510</v>
      </c>
      <c r="E135" s="3" t="s">
        <v>358</v>
      </c>
      <c r="F135" s="3" t="str">
        <f>VLOOKUP($D135,proc!$A:$D,3,FALSE)</f>
        <v>4</v>
      </c>
      <c r="G135" s="3" t="str">
        <f>VLOOKUP($D135,proc!$A:$D,4,FALSE)</f>
        <v>0</v>
      </c>
      <c r="H135" s="2" t="s">
        <v>2198</v>
      </c>
      <c r="J135" s="7">
        <f>VLOOKUP($D135,'prosedur-2025'!$A:$H,3,FALSE)</f>
        <v>4</v>
      </c>
      <c r="K135" s="7">
        <f>VLOOKUP($D135,'prosedur-2025'!$A:$H,4,FALSE)</f>
        <v>241697483.8</v>
      </c>
      <c r="L135" s="7">
        <f>VLOOKUP($D135,'prosedur-2025'!$A:$H,5,FALSE)</f>
        <v>30215358</v>
      </c>
      <c r="M135" s="7">
        <f>VLOOKUP($D135,'prosedur-2025'!$A:$H,6,FALSE)</f>
        <v>207521442</v>
      </c>
      <c r="N135" s="7">
        <f>VLOOKUP($D135,'prosedur-2025'!$A:$H,7,FALSE)</f>
        <v>287488076</v>
      </c>
      <c r="O135" s="7">
        <f>VLOOKUP($D135,'prosedur-2025'!$A:$H,8,FALSE)</f>
        <v>441565059</v>
      </c>
      <c r="P135" s="7">
        <f t="shared" si="8"/>
        <v>966789935</v>
      </c>
    </row>
    <row r="136" hidden="1">
      <c r="A136" s="3" t="s">
        <v>5</v>
      </c>
      <c r="B136" s="3" t="s">
        <v>258</v>
      </c>
      <c r="C136" s="3" t="s">
        <v>2490</v>
      </c>
      <c r="D136" s="6" t="s">
        <v>2514</v>
      </c>
      <c r="E136" s="3" t="s">
        <v>362</v>
      </c>
      <c r="F136" s="3" t="str">
        <f>VLOOKUP($D136,proc!$A:$D,3,FALSE)</f>
        <v>5</v>
      </c>
      <c r="G136" s="3" t="str">
        <f>VLOOKUP($D136,proc!$A:$D,4,FALSE)</f>
        <v>0</v>
      </c>
      <c r="H136" s="2" t="s">
        <v>2198</v>
      </c>
      <c r="J136" s="7">
        <f>VLOOKUP($D136,'prosedur-2025'!$A:$H,3,FALSE)</f>
        <v>25777</v>
      </c>
      <c r="K136" s="7">
        <f>VLOOKUP($D136,'prosedur-2025'!$A:$H,4,FALSE)</f>
        <v>68695591.94</v>
      </c>
      <c r="L136" s="7">
        <f>VLOOKUP($D136,'prosedur-2025'!$A:$H,5,FALSE)</f>
        <v>35714267</v>
      </c>
      <c r="M136" s="7">
        <f>VLOOKUP($D136,'prosedur-2025'!$A:$H,6,FALSE)</f>
        <v>54451503</v>
      </c>
      <c r="N136" s="7">
        <f>VLOOKUP($D136,'prosedur-2025'!$A:$H,7,FALSE)</f>
        <v>83363850</v>
      </c>
      <c r="O136" s="7">
        <f>VLOOKUP($D136,'prosedur-2025'!$A:$H,8,FALSE)</f>
        <v>127535235</v>
      </c>
      <c r="P136" s="7">
        <f t="shared" si="8"/>
        <v>1770766273370</v>
      </c>
    </row>
    <row r="137" hidden="1">
      <c r="A137" s="3" t="s">
        <v>5</v>
      </c>
      <c r="B137" s="3" t="s">
        <v>258</v>
      </c>
      <c r="C137" s="3" t="s">
        <v>2490</v>
      </c>
      <c r="D137" s="6" t="s">
        <v>2520</v>
      </c>
      <c r="E137" s="3" t="s">
        <v>371</v>
      </c>
      <c r="F137" s="3" t="str">
        <f>VLOOKUP($D137,proc!$A:$D,3,FALSE)</f>
        <v>0</v>
      </c>
      <c r="G137" s="3" t="str">
        <f>VLOOKUP($D137,proc!$A:$D,4,FALSE)</f>
        <v>0</v>
      </c>
      <c r="H137" s="2" t="s">
        <v>2198</v>
      </c>
      <c r="J137" s="7">
        <f>VLOOKUP($D137,'prosedur-2025'!$A:$H,3,FALSE)</f>
        <v>177</v>
      </c>
      <c r="K137" s="7">
        <f>VLOOKUP($D137,'prosedur-2025'!$A:$H,4,FALSE)</f>
        <v>67043501.12</v>
      </c>
      <c r="L137" s="7">
        <f>VLOOKUP($D137,'prosedur-2025'!$A:$H,5,FALSE)</f>
        <v>31655888</v>
      </c>
      <c r="M137" s="7">
        <f>VLOOKUP($D137,'prosedur-2025'!$A:$H,6,FALSE)</f>
        <v>53050314</v>
      </c>
      <c r="N137" s="7">
        <f>VLOOKUP($D137,'prosedur-2025'!$A:$H,7,FALSE)</f>
        <v>87781720</v>
      </c>
      <c r="O137" s="7">
        <f>VLOOKUP($D137,'prosedur-2025'!$A:$H,8,FALSE)</f>
        <v>135548685</v>
      </c>
      <c r="P137" s="7">
        <f t="shared" si="8"/>
        <v>11866699699</v>
      </c>
    </row>
    <row r="138" hidden="1">
      <c r="A138" s="3" t="s">
        <v>5</v>
      </c>
      <c r="B138" s="3" t="s">
        <v>258</v>
      </c>
      <c r="C138" s="3" t="s">
        <v>2490</v>
      </c>
      <c r="D138" s="6" t="s">
        <v>2523</v>
      </c>
      <c r="E138" s="3" t="s">
        <v>375</v>
      </c>
      <c r="F138" s="3" t="str">
        <f>VLOOKUP($D138,proc!$A:$D,3,FALSE)</f>
        <v>0</v>
      </c>
      <c r="G138" s="3" t="str">
        <f>VLOOKUP($D138,proc!$A:$D,4,FALSE)</f>
        <v>0</v>
      </c>
      <c r="H138" s="2" t="s">
        <v>2198</v>
      </c>
      <c r="J138" s="7">
        <f>VLOOKUP($D138,'prosedur-2025'!$A:$H,3,FALSE)</f>
        <v>149</v>
      </c>
      <c r="K138" s="7">
        <f>VLOOKUP($D138,'prosedur-2025'!$A:$H,4,FALSE)</f>
        <v>63832914.01</v>
      </c>
      <c r="L138" s="7">
        <f>VLOOKUP($D138,'prosedur-2025'!$A:$H,5,FALSE)</f>
        <v>25716966</v>
      </c>
      <c r="M138" s="7">
        <f>VLOOKUP($D138,'prosedur-2025'!$A:$H,6,FALSE)</f>
        <v>50801371</v>
      </c>
      <c r="N138" s="7">
        <f>VLOOKUP($D138,'prosedur-2025'!$A:$H,7,FALSE)</f>
        <v>84963179</v>
      </c>
      <c r="O138" s="7">
        <f>VLOOKUP($D138,'prosedur-2025'!$A:$H,8,FALSE)</f>
        <v>131576646</v>
      </c>
      <c r="P138" s="7">
        <f t="shared" si="8"/>
        <v>9511104187</v>
      </c>
    </row>
    <row r="139" hidden="1">
      <c r="A139" s="3" t="s">
        <v>5</v>
      </c>
      <c r="B139" s="3" t="s">
        <v>258</v>
      </c>
      <c r="C139" s="3" t="s">
        <v>2490</v>
      </c>
      <c r="D139" s="6" t="s">
        <v>2524</v>
      </c>
      <c r="E139" s="3" t="s">
        <v>377</v>
      </c>
      <c r="F139" s="3" t="str">
        <f>VLOOKUP($D139,proc!$A:$D,3,FALSE)</f>
        <v>4</v>
      </c>
      <c r="G139" s="3" t="str">
        <f>VLOOKUP($D139,proc!$A:$D,4,FALSE)</f>
        <v>0</v>
      </c>
      <c r="H139" s="2" t="s">
        <v>2198</v>
      </c>
      <c r="J139" s="7">
        <f>VLOOKUP($D139,'prosedur-2025'!$A:$H,3,FALSE)</f>
        <v>857</v>
      </c>
      <c r="K139" s="7">
        <f>VLOOKUP($D139,'prosedur-2025'!$A:$H,4,FALSE)</f>
        <v>60163979.03</v>
      </c>
      <c r="L139" s="7">
        <f>VLOOKUP($D139,'prosedur-2025'!$A:$H,5,FALSE)</f>
        <v>29484174</v>
      </c>
      <c r="M139" s="7">
        <f>VLOOKUP($D139,'prosedur-2025'!$A:$H,6,FALSE)</f>
        <v>46893281</v>
      </c>
      <c r="N139" s="7">
        <f>VLOOKUP($D139,'prosedur-2025'!$A:$H,7,FALSE)</f>
        <v>74770804</v>
      </c>
      <c r="O139" s="7">
        <f>VLOOKUP($D139,'prosedur-2025'!$A:$H,8,FALSE)</f>
        <v>115130520</v>
      </c>
      <c r="P139" s="7">
        <f t="shared" si="8"/>
        <v>51560530026</v>
      </c>
    </row>
    <row r="140" hidden="1">
      <c r="A140" s="3" t="s">
        <v>5</v>
      </c>
      <c r="B140" s="3" t="s">
        <v>258</v>
      </c>
      <c r="C140" s="3" t="s">
        <v>2490</v>
      </c>
      <c r="D140" s="6" t="s">
        <v>2525</v>
      </c>
      <c r="E140" s="3" t="s">
        <v>381</v>
      </c>
      <c r="F140" s="3" t="str">
        <f>VLOOKUP($D140,proc!$A:$D,3,FALSE)</f>
        <v>6</v>
      </c>
      <c r="G140" s="3" t="str">
        <f>VLOOKUP($D140,proc!$A:$D,4,FALSE)</f>
        <v>0</v>
      </c>
      <c r="H140" s="2" t="s">
        <v>2198</v>
      </c>
      <c r="J140" s="7">
        <f>VLOOKUP($D140,'prosedur-2025'!$A:$H,3,FALSE)</f>
        <v>6</v>
      </c>
      <c r="K140" s="7">
        <f>VLOOKUP($D140,'prosedur-2025'!$A:$H,4,FALSE)</f>
        <v>52756080.33</v>
      </c>
      <c r="L140" s="7">
        <f>VLOOKUP($D140,'prosedur-2025'!$A:$H,5,FALSE)</f>
        <v>35335922</v>
      </c>
      <c r="M140" s="7">
        <f>VLOOKUP($D140,'prosedur-2025'!$A:$H,6,FALSE)</f>
        <v>53341837</v>
      </c>
      <c r="N140" s="7">
        <f>VLOOKUP($D140,'prosedur-2025'!$A:$H,7,FALSE)</f>
        <v>62819100</v>
      </c>
      <c r="O140" s="7">
        <f>VLOOKUP($D140,'prosedur-2025'!$A:$H,8,FALSE)</f>
        <v>76518517</v>
      </c>
      <c r="P140" s="7">
        <f t="shared" si="8"/>
        <v>316536482</v>
      </c>
    </row>
    <row r="141" hidden="1">
      <c r="A141" s="3" t="s">
        <v>5</v>
      </c>
      <c r="B141" s="3" t="s">
        <v>258</v>
      </c>
      <c r="C141" s="3" t="s">
        <v>2490</v>
      </c>
      <c r="D141" s="6" t="s">
        <v>2526</v>
      </c>
      <c r="E141" s="3" t="s">
        <v>23</v>
      </c>
      <c r="F141" s="3" t="str">
        <f>VLOOKUP($D141,proc!$A:$D,3,FALSE)</f>
        <v>4</v>
      </c>
      <c r="G141" s="3" t="str">
        <f>VLOOKUP($D141,proc!$A:$D,4,FALSE)</f>
        <v>0</v>
      </c>
      <c r="H141" s="2" t="s">
        <v>2198</v>
      </c>
      <c r="J141" s="7">
        <f>VLOOKUP($D141,'prosedur-2025'!$A:$H,3,FALSE)</f>
        <v>273</v>
      </c>
      <c r="K141" s="7">
        <f>VLOOKUP($D141,'prosedur-2025'!$A:$H,4,FALSE)</f>
        <v>43894232.82</v>
      </c>
      <c r="L141" s="7">
        <f>VLOOKUP($D141,'prosedur-2025'!$A:$H,5,FALSE)</f>
        <v>19346553</v>
      </c>
      <c r="M141" s="7">
        <f>VLOOKUP($D141,'prosedur-2025'!$A:$H,6,FALSE)</f>
        <v>30696591</v>
      </c>
      <c r="N141" s="7">
        <f>VLOOKUP($D141,'prosedur-2025'!$A:$H,7,FALSE)</f>
        <v>53599785</v>
      </c>
      <c r="O141" s="7">
        <f>VLOOKUP($D141,'prosedur-2025'!$A:$H,8,FALSE)</f>
        <v>95689960</v>
      </c>
      <c r="P141" s="7">
        <f t="shared" si="8"/>
        <v>11983125561</v>
      </c>
    </row>
    <row r="142">
      <c r="A142" s="3" t="s">
        <v>5</v>
      </c>
      <c r="B142" s="3" t="s">
        <v>258</v>
      </c>
      <c r="C142" s="3" t="s">
        <v>2490</v>
      </c>
      <c r="D142" s="6" t="s">
        <v>2529</v>
      </c>
      <c r="E142" s="3" t="s">
        <v>276</v>
      </c>
      <c r="F142" s="3" t="str">
        <f>VLOOKUP($D142,proc!$A:$D,3,FALSE)</f>
        <v>4</v>
      </c>
      <c r="G142" s="3" t="str">
        <f>VLOOKUP($D142,proc!$A:$D,4,FALSE)</f>
        <v>0</v>
      </c>
      <c r="H142" s="1" t="s">
        <v>2197</v>
      </c>
      <c r="J142" s="7">
        <f>VLOOKUP($D142,'prosedur-2025'!$A:$H,3,FALSE)</f>
        <v>79</v>
      </c>
      <c r="K142" s="7">
        <f>VLOOKUP($D142,'prosedur-2025'!$A:$H,4,FALSE)</f>
        <v>85231395.27</v>
      </c>
      <c r="L142" s="7">
        <f>VLOOKUP($D142,'prosedur-2025'!$A:$H,5,FALSE)</f>
        <v>37321993</v>
      </c>
      <c r="M142" s="7">
        <f>VLOOKUP($D142,'prosedur-2025'!$A:$H,6,FALSE)</f>
        <v>64009289</v>
      </c>
      <c r="N142" s="7">
        <f>VLOOKUP($D142,'prosedur-2025'!$A:$H,7,FALSE)</f>
        <v>106775539</v>
      </c>
      <c r="O142" s="7">
        <f>VLOOKUP($D142,'prosedur-2025'!$A:$H,8,FALSE)</f>
        <v>201514240</v>
      </c>
      <c r="P142" s="7">
        <f t="shared" si="8"/>
        <v>6733280226</v>
      </c>
    </row>
    <row r="143" hidden="1">
      <c r="A143" s="3" t="s">
        <v>5</v>
      </c>
      <c r="B143" s="3" t="s">
        <v>258</v>
      </c>
      <c r="C143" s="3" t="s">
        <v>2490</v>
      </c>
      <c r="D143" s="6" t="s">
        <v>2539</v>
      </c>
      <c r="E143" s="3" t="s">
        <v>25</v>
      </c>
      <c r="F143" s="3" t="str">
        <f>VLOOKUP($D143,proc!$A:$D,3,FALSE)</f>
        <v>4</v>
      </c>
      <c r="G143" s="3" t="str">
        <f>VLOOKUP($D143,proc!$A:$D,4,FALSE)</f>
        <v>0</v>
      </c>
      <c r="H143" s="2" t="s">
        <v>2198</v>
      </c>
      <c r="J143" s="7">
        <f>VLOOKUP($D143,'prosedur-2025'!$A:$H,3,FALSE)</f>
        <v>1154</v>
      </c>
      <c r="K143" s="7">
        <f>VLOOKUP($D143,'prosedur-2025'!$A:$H,4,FALSE)</f>
        <v>63749979.61</v>
      </c>
      <c r="L143" s="7">
        <f>VLOOKUP($D143,'prosedur-2025'!$A:$H,5,FALSE)</f>
        <v>31724950</v>
      </c>
      <c r="M143" s="7">
        <f>VLOOKUP($D143,'prosedur-2025'!$A:$H,6,FALSE)</f>
        <v>47278318</v>
      </c>
      <c r="N143" s="7">
        <f>VLOOKUP($D143,'prosedur-2025'!$A:$H,7,FALSE)</f>
        <v>80978808</v>
      </c>
      <c r="O143" s="7">
        <f>VLOOKUP($D143,'prosedur-2025'!$A:$H,8,FALSE)</f>
        <v>126090212</v>
      </c>
      <c r="P143" s="7">
        <f t="shared" si="8"/>
        <v>73567476468</v>
      </c>
    </row>
    <row r="144" hidden="1">
      <c r="A144" s="3" t="s">
        <v>5</v>
      </c>
      <c r="B144" s="3" t="s">
        <v>258</v>
      </c>
      <c r="C144" s="3" t="s">
        <v>2490</v>
      </c>
      <c r="D144" s="6" t="s">
        <v>2542</v>
      </c>
      <c r="E144" s="3" t="s">
        <v>386</v>
      </c>
      <c r="F144" s="3" t="str">
        <f>VLOOKUP($D144,proc!$A:$D,3,FALSE)</f>
        <v>5</v>
      </c>
      <c r="G144" s="3" t="str">
        <f>VLOOKUP($D144,proc!$A:$D,4,FALSE)</f>
        <v>0</v>
      </c>
      <c r="H144" s="2" t="s">
        <v>2198</v>
      </c>
      <c r="J144" s="7">
        <f>VLOOKUP($D144,'prosedur-2025'!$A:$H,3,FALSE)</f>
        <v>111</v>
      </c>
      <c r="K144" s="7">
        <f>VLOOKUP($D144,'prosedur-2025'!$A:$H,4,FALSE)</f>
        <v>70420073.25</v>
      </c>
      <c r="L144" s="7">
        <f>VLOOKUP($D144,'prosedur-2025'!$A:$H,5,FALSE)</f>
        <v>23798599</v>
      </c>
      <c r="M144" s="7">
        <f>VLOOKUP($D144,'prosedur-2025'!$A:$H,6,FALSE)</f>
        <v>35906560</v>
      </c>
      <c r="N144" s="7">
        <f>VLOOKUP($D144,'prosedur-2025'!$A:$H,7,FALSE)</f>
        <v>96322114</v>
      </c>
      <c r="O144" s="7">
        <f>VLOOKUP($D144,'prosedur-2025'!$A:$H,8,FALSE)</f>
        <v>143540348</v>
      </c>
      <c r="P144" s="7">
        <f t="shared" si="8"/>
        <v>7816628131</v>
      </c>
    </row>
    <row r="145" hidden="1">
      <c r="A145" s="3" t="s">
        <v>5</v>
      </c>
      <c r="B145" s="3" t="s">
        <v>258</v>
      </c>
      <c r="C145" s="3" t="s">
        <v>2490</v>
      </c>
      <c r="D145" s="6" t="s">
        <v>2553</v>
      </c>
      <c r="E145" s="3" t="s">
        <v>387</v>
      </c>
      <c r="F145" s="3" t="str">
        <f>VLOOKUP($D145,proc!$A:$D,3,FALSE)</f>
        <v>5</v>
      </c>
      <c r="G145" s="3" t="str">
        <f>VLOOKUP($D145,proc!$A:$D,4,FALSE)</f>
        <v>0</v>
      </c>
      <c r="H145" s="2" t="s">
        <v>2198</v>
      </c>
      <c r="J145" s="7">
        <f>VLOOKUP($D145,'prosedur-2025'!$A:$H,3,FALSE)</f>
        <v>450</v>
      </c>
      <c r="K145" s="7">
        <f>VLOOKUP($D145,'prosedur-2025'!$A:$H,4,FALSE)</f>
        <v>44341928.18</v>
      </c>
      <c r="L145" s="7">
        <f>VLOOKUP($D145,'prosedur-2025'!$A:$H,5,FALSE)</f>
        <v>17663537</v>
      </c>
      <c r="M145" s="7">
        <f>VLOOKUP($D145,'prosedur-2025'!$A:$H,6,FALSE)</f>
        <v>28454012</v>
      </c>
      <c r="N145" s="7">
        <f>VLOOKUP($D145,'prosedur-2025'!$A:$H,7,FALSE)</f>
        <v>50634294</v>
      </c>
      <c r="O145" s="7">
        <f>VLOOKUP($D145,'prosedur-2025'!$A:$H,8,FALSE)</f>
        <v>105720399</v>
      </c>
      <c r="P145" s="7">
        <f t="shared" si="8"/>
        <v>19953867680</v>
      </c>
    </row>
    <row r="146" hidden="1">
      <c r="A146" s="3" t="s">
        <v>5</v>
      </c>
      <c r="B146" s="3" t="s">
        <v>258</v>
      </c>
      <c r="C146" s="3" t="s">
        <v>2490</v>
      </c>
      <c r="D146" s="6" t="s">
        <v>2554</v>
      </c>
      <c r="E146" s="3" t="s">
        <v>389</v>
      </c>
      <c r="F146" s="3" t="str">
        <f>VLOOKUP($D146,proc!$A:$D,3,FALSE)</f>
        <v>5</v>
      </c>
      <c r="G146" s="3" t="str">
        <f>VLOOKUP($D146,proc!$A:$D,4,FALSE)</f>
        <v>0</v>
      </c>
      <c r="H146" s="2" t="s">
        <v>2198</v>
      </c>
      <c r="J146" s="7">
        <f>VLOOKUP($D146,'prosedur-2025'!$A:$H,3,FALSE)</f>
        <v>895</v>
      </c>
      <c r="K146" s="7">
        <f>VLOOKUP($D146,'prosedur-2025'!$A:$H,4,FALSE)</f>
        <v>39232384.47</v>
      </c>
      <c r="L146" s="7">
        <f>VLOOKUP($D146,'prosedur-2025'!$A:$H,5,FALSE)</f>
        <v>21798020</v>
      </c>
      <c r="M146" s="7">
        <f>VLOOKUP($D146,'prosedur-2025'!$A:$H,6,FALSE)</f>
        <v>31215112</v>
      </c>
      <c r="N146" s="7">
        <f>VLOOKUP($D146,'prosedur-2025'!$A:$H,7,FALSE)</f>
        <v>46028398</v>
      </c>
      <c r="O146" s="7">
        <f>VLOOKUP($D146,'prosedur-2025'!$A:$H,8,FALSE)</f>
        <v>71605300</v>
      </c>
      <c r="P146" s="7">
        <f t="shared" si="8"/>
        <v>35112984105</v>
      </c>
    </row>
    <row r="147" hidden="1">
      <c r="A147" s="3" t="s">
        <v>5</v>
      </c>
      <c r="B147" s="3" t="s">
        <v>258</v>
      </c>
      <c r="C147" s="3" t="s">
        <v>2490</v>
      </c>
      <c r="D147" s="6" t="s">
        <v>2555</v>
      </c>
      <c r="E147" s="3" t="s">
        <v>391</v>
      </c>
      <c r="F147" s="3" t="str">
        <f>VLOOKUP($D147,proc!$A:$D,3,FALSE)</f>
        <v>4</v>
      </c>
      <c r="G147" s="3" t="str">
        <f>VLOOKUP($D147,proc!$A:$D,4,FALSE)</f>
        <v>0</v>
      </c>
      <c r="H147" s="2" t="s">
        <v>2198</v>
      </c>
      <c r="J147" s="7">
        <f>VLOOKUP($D147,'prosedur-2025'!$A:$H,3,FALSE)</f>
        <v>6181</v>
      </c>
      <c r="K147" s="7">
        <f>VLOOKUP($D147,'prosedur-2025'!$A:$H,4,FALSE)</f>
        <v>48496409.19</v>
      </c>
      <c r="L147" s="7">
        <f>VLOOKUP($D147,'prosedur-2025'!$A:$H,5,FALSE)</f>
        <v>22270299</v>
      </c>
      <c r="M147" s="7">
        <f>VLOOKUP($D147,'prosedur-2025'!$A:$H,6,FALSE)</f>
        <v>34534082</v>
      </c>
      <c r="N147" s="7">
        <f>VLOOKUP($D147,'prosedur-2025'!$A:$H,7,FALSE)</f>
        <v>58110371</v>
      </c>
      <c r="O147" s="7">
        <f>VLOOKUP($D147,'prosedur-2025'!$A:$H,8,FALSE)</f>
        <v>92087745</v>
      </c>
      <c r="P147" s="7">
        <f t="shared" si="8"/>
        <v>299756305218</v>
      </c>
    </row>
    <row r="148" hidden="1">
      <c r="A148" s="3" t="s">
        <v>5</v>
      </c>
      <c r="B148" s="3" t="s">
        <v>258</v>
      </c>
      <c r="C148" s="3" t="s">
        <v>2490</v>
      </c>
      <c r="D148" s="6" t="s">
        <v>2556</v>
      </c>
      <c r="E148" s="3" t="s">
        <v>392</v>
      </c>
      <c r="F148" s="3" t="str">
        <f>VLOOKUP($D148,proc!$A:$D,3,FALSE)</f>
        <v>4</v>
      </c>
      <c r="G148" s="3" t="str">
        <f>VLOOKUP($D148,proc!$A:$D,4,FALSE)</f>
        <v>0</v>
      </c>
      <c r="H148" s="2" t="s">
        <v>2198</v>
      </c>
      <c r="J148" s="7">
        <f>VLOOKUP($D148,'prosedur-2025'!$A:$H,3,FALSE)</f>
        <v>93</v>
      </c>
      <c r="K148" s="7">
        <f>VLOOKUP($D148,'prosedur-2025'!$A:$H,4,FALSE)</f>
        <v>41379435.54</v>
      </c>
      <c r="L148" s="7">
        <f>VLOOKUP($D148,'prosedur-2025'!$A:$H,5,FALSE)</f>
        <v>14876017</v>
      </c>
      <c r="M148" s="7">
        <f>VLOOKUP($D148,'prosedur-2025'!$A:$H,6,FALSE)</f>
        <v>26642072</v>
      </c>
      <c r="N148" s="7">
        <f>VLOOKUP($D148,'prosedur-2025'!$A:$H,7,FALSE)</f>
        <v>49720423</v>
      </c>
      <c r="O148" s="7">
        <f>VLOOKUP($D148,'prosedur-2025'!$A:$H,8,FALSE)</f>
        <v>94747035</v>
      </c>
      <c r="P148" s="7">
        <f t="shared" si="8"/>
        <v>3848287505</v>
      </c>
    </row>
    <row r="149" hidden="1">
      <c r="A149" s="3" t="s">
        <v>5</v>
      </c>
      <c r="B149" s="3" t="s">
        <v>258</v>
      </c>
      <c r="C149" s="3" t="s">
        <v>2490</v>
      </c>
      <c r="D149" s="6" t="s">
        <v>2559</v>
      </c>
      <c r="E149" s="3" t="s">
        <v>399</v>
      </c>
      <c r="F149" s="3" t="str">
        <f>VLOOKUP($D149,proc!$A:$D,3,FALSE)</f>
        <v>5</v>
      </c>
      <c r="G149" s="3" t="str">
        <f>VLOOKUP($D149,proc!$A:$D,4,FALSE)</f>
        <v>0</v>
      </c>
      <c r="H149" s="2" t="s">
        <v>2198</v>
      </c>
      <c r="J149" s="7">
        <f>VLOOKUP($D149,'prosedur-2025'!$A:$H,3,FALSE)</f>
        <v>1</v>
      </c>
      <c r="K149" s="7">
        <f>VLOOKUP($D149,'prosedur-2025'!$A:$H,4,FALSE)</f>
        <v>50168274</v>
      </c>
      <c r="L149" s="7">
        <f>VLOOKUP($D149,'prosedur-2025'!$A:$H,5,FALSE)</f>
        <v>50168274</v>
      </c>
      <c r="M149" s="7">
        <f>VLOOKUP($D149,'prosedur-2025'!$A:$H,6,FALSE)</f>
        <v>50168274</v>
      </c>
      <c r="N149" s="7">
        <f>VLOOKUP($D149,'prosedur-2025'!$A:$H,7,FALSE)</f>
        <v>50168274</v>
      </c>
      <c r="O149" s="7">
        <f>VLOOKUP($D149,'prosedur-2025'!$A:$H,8,FALSE)</f>
        <v>50168274</v>
      </c>
      <c r="P149" s="7">
        <f t="shared" si="8"/>
        <v>50168274</v>
      </c>
    </row>
    <row r="150" hidden="1">
      <c r="A150" s="3" t="s">
        <v>5</v>
      </c>
      <c r="B150" s="3" t="s">
        <v>258</v>
      </c>
      <c r="C150" s="3" t="s">
        <v>2490</v>
      </c>
      <c r="D150" s="6" t="s">
        <v>2560</v>
      </c>
      <c r="E150" s="3" t="s">
        <v>401</v>
      </c>
      <c r="F150" s="3" t="str">
        <f>VLOOKUP($D150,proc!$A:$D,3,FALSE)</f>
        <v>5</v>
      </c>
      <c r="G150" s="3" t="str">
        <f>VLOOKUP($D150,proc!$A:$D,4,FALSE)</f>
        <v>0</v>
      </c>
      <c r="H150" s="2" t="s">
        <v>2198</v>
      </c>
      <c r="J150" s="7">
        <f>VLOOKUP($D150,'prosedur-2025'!$A:$H,3,FALSE)</f>
        <v>6</v>
      </c>
      <c r="K150" s="7">
        <f>VLOOKUP($D150,'prosedur-2025'!$A:$H,4,FALSE)</f>
        <v>74856280.67</v>
      </c>
      <c r="L150" s="7">
        <f>VLOOKUP($D150,'prosedur-2025'!$A:$H,5,FALSE)</f>
        <v>32001654</v>
      </c>
      <c r="M150" s="7">
        <f>VLOOKUP($D150,'prosedur-2025'!$A:$H,6,FALSE)</f>
        <v>36337421</v>
      </c>
      <c r="N150" s="7">
        <f>VLOOKUP($D150,'prosedur-2025'!$A:$H,7,FALSE)</f>
        <v>80099748</v>
      </c>
      <c r="O150" s="7">
        <f>VLOOKUP($D150,'prosedur-2025'!$A:$H,8,FALSE)</f>
        <v>210156643</v>
      </c>
      <c r="P150" s="7">
        <f t="shared" si="8"/>
        <v>449137684</v>
      </c>
    </row>
    <row r="151" hidden="1">
      <c r="A151" s="3" t="s">
        <v>5</v>
      </c>
      <c r="B151" s="3" t="s">
        <v>258</v>
      </c>
      <c r="C151" s="3" t="s">
        <v>2490</v>
      </c>
      <c r="D151" s="6" t="s">
        <v>2635</v>
      </c>
      <c r="E151" s="3" t="s">
        <v>402</v>
      </c>
      <c r="F151" s="3" t="str">
        <f>VLOOKUP($D151,proc!$A:$D,3,FALSE)</f>
        <v>0</v>
      </c>
      <c r="G151" s="3" t="str">
        <f>VLOOKUP($D151,proc!$A:$D,4,FALSE)</f>
        <v>0</v>
      </c>
      <c r="H151" s="2" t="s">
        <v>2198</v>
      </c>
      <c r="J151" s="7">
        <f>VLOOKUP($D151,'prosedur-2025'!$A:$H,3,FALSE)</f>
        <v>2</v>
      </c>
      <c r="K151" s="7">
        <f>VLOOKUP($D151,'prosedur-2025'!$A:$H,4,FALSE)</f>
        <v>81645458.5</v>
      </c>
      <c r="L151" s="7">
        <f>VLOOKUP($D151,'prosedur-2025'!$A:$H,5,FALSE)</f>
        <v>42277162</v>
      </c>
      <c r="M151" s="7">
        <f>VLOOKUP($D151,'prosedur-2025'!$A:$H,6,FALSE)</f>
        <v>42277162</v>
      </c>
      <c r="N151" s="7">
        <f>VLOOKUP($D151,'prosedur-2025'!$A:$H,7,FALSE)</f>
        <v>121013755</v>
      </c>
      <c r="O151" s="7">
        <f>VLOOKUP($D151,'prosedur-2025'!$A:$H,8,FALSE)</f>
        <v>121013755</v>
      </c>
      <c r="P151" s="7">
        <f t="shared" si="8"/>
        <v>163290917</v>
      </c>
    </row>
    <row r="152" hidden="1">
      <c r="A152" s="40" t="s">
        <v>5</v>
      </c>
      <c r="B152" s="40" t="s">
        <v>258</v>
      </c>
      <c r="C152" s="40" t="s">
        <v>2490</v>
      </c>
      <c r="D152" s="41" t="s">
        <v>2677</v>
      </c>
      <c r="E152" s="40" t="s">
        <v>210</v>
      </c>
      <c r="F152" s="40" t="str">
        <f>VLOOKUP($D152,proc!$A:$D,3,FALSE)</f>
        <v>5</v>
      </c>
      <c r="G152" s="40" t="str">
        <f>VLOOKUP($D152,proc!$A:$D,4,FALSE)</f>
        <v>0</v>
      </c>
      <c r="H152" s="42" t="s">
        <v>2195</v>
      </c>
      <c r="I152" s="43"/>
      <c r="J152" s="44">
        <f>VLOOKUP($D152,'prosedur-2025'!$A:$H,3,FALSE)</f>
        <v>3</v>
      </c>
      <c r="K152" s="44">
        <f>VLOOKUP($D152,'prosedur-2025'!$A:$H,4,FALSE)</f>
        <v>26715047.67</v>
      </c>
      <c r="L152" s="44">
        <f>VLOOKUP($D152,'prosedur-2025'!$A:$H,5,FALSE)</f>
        <v>3445748</v>
      </c>
      <c r="M152" s="44">
        <f>VLOOKUP($D152,'prosedur-2025'!$A:$H,6,FALSE)</f>
        <v>4348210</v>
      </c>
      <c r="N152" s="44">
        <f>VLOOKUP($D152,'prosedur-2025'!$A:$H,7,FALSE)</f>
        <v>72351185</v>
      </c>
      <c r="O152" s="44">
        <f>VLOOKUP($D152,'prosedur-2025'!$A:$H,8,FALSE)</f>
        <v>72351185</v>
      </c>
      <c r="P152" s="44">
        <f t="shared" si="8"/>
        <v>80145143</v>
      </c>
      <c r="Q152" s="43" t="s">
        <v>2400</v>
      </c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</row>
    <row r="153" hidden="1">
      <c r="A153" s="40" t="s">
        <v>5</v>
      </c>
      <c r="B153" s="40" t="s">
        <v>258</v>
      </c>
      <c r="C153" s="40" t="s">
        <v>2490</v>
      </c>
      <c r="D153" s="41" t="s">
        <v>2722</v>
      </c>
      <c r="E153" s="40" t="s">
        <v>213</v>
      </c>
      <c r="F153" s="40" t="str">
        <f>VLOOKUP($D153,proc!$A:$D,3,FALSE)</f>
        <v>5</v>
      </c>
      <c r="G153" s="40" t="str">
        <f>VLOOKUP($D153,proc!$A:$D,4,FALSE)</f>
        <v>0</v>
      </c>
      <c r="H153" s="42" t="s">
        <v>2195</v>
      </c>
      <c r="I153" s="43"/>
      <c r="J153" s="44">
        <f>VLOOKUP($D153,'prosedur-2025'!$A:$H,3,FALSE)</f>
        <v>347</v>
      </c>
      <c r="K153" s="44">
        <f>VLOOKUP($D153,'prosedur-2025'!$A:$H,4,FALSE)</f>
        <v>7171310.429</v>
      </c>
      <c r="L153" s="44">
        <f>VLOOKUP($D153,'prosedur-2025'!$A:$H,5,FALSE)</f>
        <v>5500000</v>
      </c>
      <c r="M153" s="44">
        <f>VLOOKUP($D153,'prosedur-2025'!$A:$H,6,FALSE)</f>
        <v>6700767</v>
      </c>
      <c r="N153" s="44">
        <f>VLOOKUP($D153,'prosedur-2025'!$A:$H,7,FALSE)</f>
        <v>7547888</v>
      </c>
      <c r="O153" s="44">
        <f>VLOOKUP($D153,'prosedur-2025'!$A:$H,8,FALSE)</f>
        <v>8337240</v>
      </c>
      <c r="P153" s="44">
        <f t="shared" si="8"/>
        <v>2488444719</v>
      </c>
      <c r="Q153" s="43" t="s">
        <v>2400</v>
      </c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</row>
    <row r="154" hidden="1">
      <c r="A154" s="3" t="s">
        <v>5</v>
      </c>
      <c r="B154" s="3" t="s">
        <v>258</v>
      </c>
      <c r="C154" s="3" t="s">
        <v>2490</v>
      </c>
      <c r="D154" s="6" t="s">
        <v>2764</v>
      </c>
      <c r="E154" s="3" t="s">
        <v>404</v>
      </c>
      <c r="F154" s="3" t="str">
        <f>VLOOKUP($D154,proc!$A:$D,3,FALSE)</f>
        <v>3</v>
      </c>
      <c r="G154" s="3" t="str">
        <f>VLOOKUP($D154,proc!$A:$D,4,FALSE)</f>
        <v>0</v>
      </c>
      <c r="H154" s="2" t="s">
        <v>2198</v>
      </c>
      <c r="J154" s="7">
        <f>VLOOKUP($D154,'prosedur-2025'!$A:$H,3,FALSE)</f>
        <v>10</v>
      </c>
      <c r="K154" s="7">
        <f>VLOOKUP($D154,'prosedur-2025'!$A:$H,4,FALSE)</f>
        <v>31362107</v>
      </c>
      <c r="L154" s="7">
        <f>VLOOKUP($D154,'prosedur-2025'!$A:$H,5,FALSE)</f>
        <v>11778746</v>
      </c>
      <c r="M154" s="7">
        <f>VLOOKUP($D154,'prosedur-2025'!$A:$H,6,FALSE)</f>
        <v>16392281</v>
      </c>
      <c r="N154" s="7">
        <f>VLOOKUP($D154,'prosedur-2025'!$A:$H,7,FALSE)</f>
        <v>41208100</v>
      </c>
      <c r="O154" s="7">
        <f>VLOOKUP($D154,'prosedur-2025'!$A:$H,8,FALSE)</f>
        <v>64154800</v>
      </c>
      <c r="P154" s="7">
        <f t="shared" si="8"/>
        <v>313621070</v>
      </c>
    </row>
    <row r="155" hidden="1">
      <c r="A155" s="3" t="s">
        <v>5</v>
      </c>
      <c r="B155" s="3" t="s">
        <v>406</v>
      </c>
      <c r="C155" s="3" t="s">
        <v>2867</v>
      </c>
      <c r="D155" s="6" t="s">
        <v>2868</v>
      </c>
      <c r="E155" s="3" t="s">
        <v>423</v>
      </c>
      <c r="F155" s="3" t="str">
        <f>VLOOKUP($D155,proc!$A:$D,3,FALSE)</f>
        <v>3</v>
      </c>
      <c r="G155" s="3" t="str">
        <f>VLOOKUP($D155,proc!$A:$D,4,FALSE)</f>
        <v>0</v>
      </c>
      <c r="H155" s="2" t="s">
        <v>2200</v>
      </c>
      <c r="I155" s="1"/>
      <c r="J155" s="7">
        <f>VLOOKUP($D155,'prosedur-2025'!$A:$H,3,FALSE)</f>
        <v>369</v>
      </c>
      <c r="K155" s="7">
        <f>VLOOKUP($D155,'prosedur-2025'!$A:$H,4,FALSE)</f>
        <v>47292030.63</v>
      </c>
      <c r="L155" s="7">
        <f>VLOOKUP($D155,'prosedur-2025'!$A:$H,5,FALSE)</f>
        <v>30306700</v>
      </c>
      <c r="M155" s="7">
        <f>VLOOKUP($D155,'prosedur-2025'!$A:$H,6,FALSE)</f>
        <v>42589431</v>
      </c>
      <c r="N155" s="7">
        <f>VLOOKUP($D155,'prosedur-2025'!$A:$H,7,FALSE)</f>
        <v>54188460</v>
      </c>
      <c r="O155" s="7">
        <f>VLOOKUP($D155,'prosedur-2025'!$A:$H,8,FALSE)</f>
        <v>78319346</v>
      </c>
      <c r="P155" s="7">
        <f t="shared" si="8"/>
        <v>17450759302</v>
      </c>
    </row>
    <row r="156" hidden="1">
      <c r="A156" s="3" t="s">
        <v>5</v>
      </c>
      <c r="B156" s="3" t="s">
        <v>406</v>
      </c>
      <c r="C156" s="3" t="s">
        <v>2867</v>
      </c>
      <c r="D156" s="6" t="s">
        <v>2869</v>
      </c>
      <c r="E156" s="3" t="s">
        <v>424</v>
      </c>
      <c r="F156" s="3" t="str">
        <f>VLOOKUP($D156,proc!$A:$D,3,FALSE)</f>
        <v>4</v>
      </c>
      <c r="G156" s="3" t="str">
        <f>VLOOKUP($D156,proc!$A:$D,4,FALSE)</f>
        <v>0</v>
      </c>
      <c r="H156" s="2" t="s">
        <v>2200</v>
      </c>
      <c r="I156" s="1"/>
      <c r="J156" s="7">
        <f>VLOOKUP($D156,'prosedur-2025'!$A:$H,3,FALSE)</f>
        <v>50</v>
      </c>
      <c r="K156" s="7">
        <f>VLOOKUP($D156,'prosedur-2025'!$A:$H,4,FALSE)</f>
        <v>99227283.8</v>
      </c>
      <c r="L156" s="7">
        <f>VLOOKUP($D156,'prosedur-2025'!$A:$H,5,FALSE)</f>
        <v>36166986</v>
      </c>
      <c r="M156" s="7">
        <f>VLOOKUP($D156,'prosedur-2025'!$A:$H,6,FALSE)</f>
        <v>86473400</v>
      </c>
      <c r="N156" s="7">
        <f>VLOOKUP($D156,'prosedur-2025'!$A:$H,7,FALSE)</f>
        <v>143258796</v>
      </c>
      <c r="O156" s="7">
        <f>VLOOKUP($D156,'prosedur-2025'!$A:$H,8,FALSE)</f>
        <v>186292900</v>
      </c>
      <c r="P156" s="7">
        <f t="shared" si="8"/>
        <v>4961364190</v>
      </c>
    </row>
    <row r="157" hidden="1">
      <c r="A157" s="3" t="s">
        <v>5</v>
      </c>
      <c r="B157" s="3" t="s">
        <v>406</v>
      </c>
      <c r="C157" s="3" t="s">
        <v>2867</v>
      </c>
      <c r="D157" s="6" t="s">
        <v>2870</v>
      </c>
      <c r="E157" s="3" t="s">
        <v>426</v>
      </c>
      <c r="F157" s="3" t="str">
        <f>VLOOKUP($D157,proc!$A:$D,3,FALSE)</f>
        <v>4</v>
      </c>
      <c r="G157" s="3" t="str">
        <f>VLOOKUP($D157,proc!$A:$D,4,FALSE)</f>
        <v>0</v>
      </c>
      <c r="H157" s="2" t="s">
        <v>2200</v>
      </c>
      <c r="I157" s="1"/>
      <c r="J157" s="7">
        <f>VLOOKUP($D157,'prosedur-2025'!$A:$H,3,FALSE)</f>
        <v>9</v>
      </c>
      <c r="K157" s="7">
        <f>VLOOKUP($D157,'prosedur-2025'!$A:$H,4,FALSE)</f>
        <v>49124899.89</v>
      </c>
      <c r="L157" s="7">
        <f>VLOOKUP($D157,'prosedur-2025'!$A:$H,5,FALSE)</f>
        <v>35273904</v>
      </c>
      <c r="M157" s="7">
        <f>VLOOKUP($D157,'prosedur-2025'!$A:$H,6,FALSE)</f>
        <v>47465434</v>
      </c>
      <c r="N157" s="7">
        <f>VLOOKUP($D157,'prosedur-2025'!$A:$H,7,FALSE)</f>
        <v>59986744</v>
      </c>
      <c r="O157" s="7">
        <f>VLOOKUP($D157,'prosedur-2025'!$A:$H,8,FALSE)</f>
        <v>83325893</v>
      </c>
      <c r="P157" s="7">
        <f t="shared" si="8"/>
        <v>442124099</v>
      </c>
    </row>
    <row r="158" hidden="1">
      <c r="A158" s="3" t="s">
        <v>5</v>
      </c>
      <c r="B158" s="3" t="s">
        <v>406</v>
      </c>
      <c r="C158" s="3" t="s">
        <v>2867</v>
      </c>
      <c r="D158" s="6" t="s">
        <v>2871</v>
      </c>
      <c r="E158" s="3" t="s">
        <v>409</v>
      </c>
      <c r="F158" s="3" t="str">
        <f>VLOOKUP($D158,proc!$A:$D,3,FALSE)</f>
        <v>6</v>
      </c>
      <c r="G158" s="3" t="str">
        <f>VLOOKUP($D158,proc!$A:$D,4,FALSE)</f>
        <v>0</v>
      </c>
      <c r="H158" s="2" t="s">
        <v>2199</v>
      </c>
      <c r="I158" s="1"/>
      <c r="J158" s="7">
        <f>VLOOKUP($D158,'prosedur-2025'!$A:$H,3,FALSE)</f>
        <v>45</v>
      </c>
      <c r="K158" s="7">
        <f>VLOOKUP($D158,'prosedur-2025'!$A:$H,4,FALSE)</f>
        <v>201729177.3</v>
      </c>
      <c r="L158" s="7">
        <f>VLOOKUP($D158,'prosedur-2025'!$A:$H,5,FALSE)</f>
        <v>157738118</v>
      </c>
      <c r="M158" s="7">
        <f>VLOOKUP($D158,'prosedur-2025'!$A:$H,6,FALSE)</f>
        <v>167344432</v>
      </c>
      <c r="N158" s="7">
        <f>VLOOKUP($D158,'prosedur-2025'!$A:$H,7,FALSE)</f>
        <v>199024617</v>
      </c>
      <c r="O158" s="7">
        <f>VLOOKUP($D158,'prosedur-2025'!$A:$H,8,FALSE)</f>
        <v>344761956</v>
      </c>
      <c r="P158" s="7">
        <f t="shared" si="8"/>
        <v>9077812979</v>
      </c>
    </row>
    <row r="159" hidden="1">
      <c r="A159" s="3" t="s">
        <v>5</v>
      </c>
      <c r="B159" s="3" t="s">
        <v>406</v>
      </c>
      <c r="C159" s="3" t="s">
        <v>2867</v>
      </c>
      <c r="D159" s="6" t="s">
        <v>2876</v>
      </c>
      <c r="E159" s="3" t="s">
        <v>412</v>
      </c>
      <c r="F159" s="3" t="str">
        <f>VLOOKUP($D159,proc!$A:$D,3,FALSE)</f>
        <v>6</v>
      </c>
      <c r="G159" s="3" t="str">
        <f>VLOOKUP($D159,proc!$A:$D,4,FALSE)</f>
        <v>1</v>
      </c>
      <c r="H159" s="2" t="s">
        <v>2199</v>
      </c>
      <c r="I159" s="1"/>
      <c r="P159" s="7"/>
    </row>
    <row r="160" hidden="1">
      <c r="A160" s="3" t="s">
        <v>5</v>
      </c>
      <c r="B160" s="3" t="s">
        <v>406</v>
      </c>
      <c r="C160" s="3" t="s">
        <v>2867</v>
      </c>
      <c r="D160" s="6" t="s">
        <v>2877</v>
      </c>
      <c r="E160" s="3" t="s">
        <v>414</v>
      </c>
      <c r="F160" s="3" t="str">
        <f>VLOOKUP($D160,proc!$A:$D,3,FALSE)</f>
        <v>6</v>
      </c>
      <c r="G160" s="3" t="str">
        <f>VLOOKUP($D160,proc!$A:$D,4,FALSE)</f>
        <v>0</v>
      </c>
      <c r="H160" s="2" t="s">
        <v>2199</v>
      </c>
      <c r="I160" s="1"/>
      <c r="J160" s="7">
        <f>VLOOKUP($D160,'prosedur-2025'!$A:$H,3,FALSE)</f>
        <v>15</v>
      </c>
      <c r="K160" s="7">
        <f>VLOOKUP($D160,'prosedur-2025'!$A:$H,4,FALSE)</f>
        <v>226858471.2</v>
      </c>
      <c r="L160" s="7">
        <f>VLOOKUP($D160,'prosedur-2025'!$A:$H,5,FALSE)</f>
        <v>79259507</v>
      </c>
      <c r="M160" s="7">
        <f>VLOOKUP($D160,'prosedur-2025'!$A:$H,6,FALSE)</f>
        <v>207981856</v>
      </c>
      <c r="N160" s="7">
        <f>VLOOKUP($D160,'prosedur-2025'!$A:$H,7,FALSE)</f>
        <v>287167609</v>
      </c>
      <c r="O160" s="7">
        <f>VLOOKUP($D160,'prosedur-2025'!$A:$H,8,FALSE)</f>
        <v>469200960</v>
      </c>
      <c r="P160" s="7">
        <f t="shared" ref="P160:P175" si="9">J160*K160</f>
        <v>3402877068</v>
      </c>
    </row>
    <row r="161" hidden="1">
      <c r="A161" s="3" t="s">
        <v>5</v>
      </c>
      <c r="B161" s="3" t="s">
        <v>406</v>
      </c>
      <c r="C161" s="3" t="s">
        <v>2867</v>
      </c>
      <c r="D161" s="6" t="s">
        <v>2878</v>
      </c>
      <c r="E161" s="3" t="s">
        <v>428</v>
      </c>
      <c r="F161" s="3" t="str">
        <f>VLOOKUP($D161,proc!$A:$D,3,FALSE)</f>
        <v>0</v>
      </c>
      <c r="G161" s="3" t="str">
        <f>VLOOKUP($D161,proc!$A:$D,4,FALSE)</f>
        <v>0</v>
      </c>
      <c r="H161" s="2" t="s">
        <v>2200</v>
      </c>
      <c r="I161" s="1"/>
      <c r="J161" s="7">
        <f>VLOOKUP($D161,'prosedur-2025'!$A:$H,3,FALSE)</f>
        <v>3</v>
      </c>
      <c r="K161" s="7">
        <f>VLOOKUP($D161,'prosedur-2025'!$A:$H,4,FALSE)</f>
        <v>82846990.67</v>
      </c>
      <c r="L161" s="7">
        <f>VLOOKUP($D161,'prosedur-2025'!$A:$H,5,FALSE)</f>
        <v>20129882</v>
      </c>
      <c r="M161" s="7">
        <f>VLOOKUP($D161,'prosedur-2025'!$A:$H,6,FALSE)</f>
        <v>61320600</v>
      </c>
      <c r="N161" s="7">
        <f>VLOOKUP($D161,'prosedur-2025'!$A:$H,7,FALSE)</f>
        <v>167090490</v>
      </c>
      <c r="O161" s="7">
        <f>VLOOKUP($D161,'prosedur-2025'!$A:$H,8,FALSE)</f>
        <v>167090490</v>
      </c>
      <c r="P161" s="7">
        <f t="shared" si="9"/>
        <v>248540972</v>
      </c>
    </row>
    <row r="162" hidden="1">
      <c r="A162" s="3" t="s">
        <v>5</v>
      </c>
      <c r="B162" s="3" t="s">
        <v>406</v>
      </c>
      <c r="C162" s="3" t="s">
        <v>2867</v>
      </c>
      <c r="D162" s="6" t="s">
        <v>2879</v>
      </c>
      <c r="E162" s="3" t="s">
        <v>417</v>
      </c>
      <c r="F162" s="3" t="str">
        <f>VLOOKUP($D162,proc!$A:$D,3,FALSE)</f>
        <v>6</v>
      </c>
      <c r="G162" s="3" t="str">
        <f>VLOOKUP($D162,proc!$A:$D,4,FALSE)</f>
        <v>0</v>
      </c>
      <c r="H162" s="25" t="s">
        <v>2199</v>
      </c>
      <c r="I162" s="1"/>
      <c r="J162" s="7">
        <f>VLOOKUP($D162,'prosedur-2025'!$A:$H,3,FALSE)</f>
        <v>81</v>
      </c>
      <c r="K162" s="7">
        <f>VLOOKUP($D162,'prosedur-2025'!$A:$H,4,FALSE)</f>
        <v>100532412.5</v>
      </c>
      <c r="L162" s="7">
        <f>VLOOKUP($D162,'prosedur-2025'!$A:$H,5,FALSE)</f>
        <v>35056320</v>
      </c>
      <c r="M162" s="7">
        <f>VLOOKUP($D162,'prosedur-2025'!$A:$H,6,FALSE)</f>
        <v>49805770</v>
      </c>
      <c r="N162" s="7">
        <f>VLOOKUP($D162,'prosedur-2025'!$A:$H,7,FALSE)</f>
        <v>124080233</v>
      </c>
      <c r="O162" s="7">
        <f>VLOOKUP($D162,'prosedur-2025'!$A:$H,8,FALSE)</f>
        <v>225397522</v>
      </c>
      <c r="P162" s="7">
        <f t="shared" si="9"/>
        <v>8143125415</v>
      </c>
    </row>
    <row r="163" hidden="1">
      <c r="A163" s="3" t="s">
        <v>5</v>
      </c>
      <c r="B163" s="3" t="s">
        <v>406</v>
      </c>
      <c r="C163" s="3" t="s">
        <v>2867</v>
      </c>
      <c r="D163" s="6" t="s">
        <v>2885</v>
      </c>
      <c r="E163" s="3" t="s">
        <v>431</v>
      </c>
      <c r="F163" s="3" t="str">
        <f>VLOOKUP($D163,proc!$A:$D,3,FALSE)</f>
        <v>6</v>
      </c>
      <c r="G163" s="3" t="str">
        <f>VLOOKUP($D163,proc!$A:$D,4,FALSE)</f>
        <v>0</v>
      </c>
      <c r="H163" s="2" t="s">
        <v>2200</v>
      </c>
      <c r="I163" s="1"/>
      <c r="J163" s="7">
        <f>VLOOKUP($D163,'prosedur-2025'!$A:$H,3,FALSE)</f>
        <v>864</v>
      </c>
      <c r="K163" s="7">
        <f>VLOOKUP($D163,'prosedur-2025'!$A:$H,4,FALSE)</f>
        <v>72531960.78</v>
      </c>
      <c r="L163" s="7">
        <f>VLOOKUP($D163,'prosedur-2025'!$A:$H,5,FALSE)</f>
        <v>38040931</v>
      </c>
      <c r="M163" s="7">
        <f>VLOOKUP($D163,'prosedur-2025'!$A:$H,6,FALSE)</f>
        <v>55445201</v>
      </c>
      <c r="N163" s="7">
        <f>VLOOKUP($D163,'prosedur-2025'!$A:$H,7,FALSE)</f>
        <v>87335615</v>
      </c>
      <c r="O163" s="7">
        <f>VLOOKUP($D163,'prosedur-2025'!$A:$H,8,FALSE)</f>
        <v>136662325</v>
      </c>
      <c r="P163" s="7">
        <f t="shared" si="9"/>
        <v>62667614115</v>
      </c>
    </row>
    <row r="164" hidden="1">
      <c r="A164" s="3" t="s">
        <v>5</v>
      </c>
      <c r="B164" s="3" t="s">
        <v>406</v>
      </c>
      <c r="C164" s="3" t="s">
        <v>2867</v>
      </c>
      <c r="D164" s="6" t="s">
        <v>2881</v>
      </c>
      <c r="E164" s="3" t="s">
        <v>418</v>
      </c>
      <c r="F164" s="3" t="str">
        <f>VLOOKUP($D164,proc!$A:$D,3,FALSE)</f>
        <v>6</v>
      </c>
      <c r="G164" s="3" t="str">
        <f>VLOOKUP($D164,proc!$A:$D,4,FALSE)</f>
        <v>0</v>
      </c>
      <c r="H164" s="2" t="s">
        <v>2199</v>
      </c>
      <c r="I164" s="1"/>
      <c r="J164" s="7">
        <f>VLOOKUP($D164,'prosedur-2025'!$A:$H,3,FALSE)</f>
        <v>17</v>
      </c>
      <c r="K164" s="7">
        <f>VLOOKUP($D164,'prosedur-2025'!$A:$H,4,FALSE)</f>
        <v>99534247</v>
      </c>
      <c r="L164" s="7">
        <f>VLOOKUP($D164,'prosedur-2025'!$A:$H,5,FALSE)</f>
        <v>47102068</v>
      </c>
      <c r="M164" s="7">
        <f>VLOOKUP($D164,'prosedur-2025'!$A:$H,6,FALSE)</f>
        <v>79656111</v>
      </c>
      <c r="N164" s="7">
        <f>VLOOKUP($D164,'prosedur-2025'!$A:$H,7,FALSE)</f>
        <v>120575014</v>
      </c>
      <c r="O164" s="7">
        <f>VLOOKUP($D164,'prosedur-2025'!$A:$H,8,FALSE)</f>
        <v>240610730</v>
      </c>
      <c r="P164" s="7">
        <f t="shared" si="9"/>
        <v>1692082199</v>
      </c>
    </row>
    <row r="165" hidden="1">
      <c r="A165" s="3" t="s">
        <v>5</v>
      </c>
      <c r="B165" s="3" t="s">
        <v>406</v>
      </c>
      <c r="C165" s="3" t="s">
        <v>2867</v>
      </c>
      <c r="D165" s="6" t="s">
        <v>2916</v>
      </c>
      <c r="E165" s="3" t="s">
        <v>432</v>
      </c>
      <c r="F165" s="3" t="str">
        <f>VLOOKUP($D165,proc!$A:$D,3,FALSE)</f>
        <v>6</v>
      </c>
      <c r="G165" s="3" t="str">
        <f>VLOOKUP($D165,proc!$A:$D,4,FALSE)</f>
        <v>0</v>
      </c>
      <c r="H165" s="2" t="s">
        <v>2200</v>
      </c>
      <c r="I165" s="1"/>
      <c r="J165" s="7">
        <f>VLOOKUP($D165,'prosedur-2025'!$A:$H,3,FALSE)</f>
        <v>317</v>
      </c>
      <c r="K165" s="7">
        <f>VLOOKUP($D165,'prosedur-2025'!$A:$H,4,FALSE)</f>
        <v>185129428.3</v>
      </c>
      <c r="L165" s="7">
        <f>VLOOKUP($D165,'prosedur-2025'!$A:$H,5,FALSE)</f>
        <v>109046163</v>
      </c>
      <c r="M165" s="7">
        <f>VLOOKUP($D165,'prosedur-2025'!$A:$H,6,FALSE)</f>
        <v>155172345</v>
      </c>
      <c r="N165" s="7">
        <f>VLOOKUP($D165,'prosedur-2025'!$A:$H,7,FALSE)</f>
        <v>222244930</v>
      </c>
      <c r="O165" s="7">
        <f>VLOOKUP($D165,'prosedur-2025'!$A:$H,8,FALSE)</f>
        <v>349355100</v>
      </c>
      <c r="P165" s="7">
        <f t="shared" si="9"/>
        <v>58686028757</v>
      </c>
    </row>
    <row r="166" hidden="1">
      <c r="A166" s="3" t="s">
        <v>5</v>
      </c>
      <c r="B166" s="3" t="s">
        <v>406</v>
      </c>
      <c r="C166" s="3" t="s">
        <v>2867</v>
      </c>
      <c r="D166" s="6" t="s">
        <v>2936</v>
      </c>
      <c r="E166" s="3" t="s">
        <v>434</v>
      </c>
      <c r="F166" s="3" t="str">
        <f>VLOOKUP($D166,proc!$A:$D,3,FALSE)</f>
        <v>6</v>
      </c>
      <c r="G166" s="3" t="str">
        <f>VLOOKUP($D166,proc!$A:$D,4,FALSE)</f>
        <v>0</v>
      </c>
      <c r="H166" s="2" t="s">
        <v>2200</v>
      </c>
      <c r="I166" s="1"/>
      <c r="J166" s="7">
        <f>VLOOKUP($D166,'prosedur-2025'!$A:$H,3,FALSE)</f>
        <v>1432</v>
      </c>
      <c r="K166" s="7">
        <f>VLOOKUP($D166,'prosedur-2025'!$A:$H,4,FALSE)</f>
        <v>36758347.05</v>
      </c>
      <c r="L166" s="7">
        <f>VLOOKUP($D166,'prosedur-2025'!$A:$H,5,FALSE)</f>
        <v>14830431</v>
      </c>
      <c r="M166" s="7">
        <f>VLOOKUP($D166,'prosedur-2025'!$A:$H,6,FALSE)</f>
        <v>25574968</v>
      </c>
      <c r="N166" s="7">
        <f>VLOOKUP($D166,'prosedur-2025'!$A:$H,7,FALSE)</f>
        <v>43542785</v>
      </c>
      <c r="O166" s="7">
        <f>VLOOKUP($D166,'prosedur-2025'!$A:$H,8,FALSE)</f>
        <v>70158414</v>
      </c>
      <c r="P166" s="7">
        <f t="shared" si="9"/>
        <v>52637952973</v>
      </c>
    </row>
    <row r="167" hidden="1">
      <c r="A167" s="3" t="s">
        <v>5</v>
      </c>
      <c r="B167" s="3" t="s">
        <v>406</v>
      </c>
      <c r="C167" s="3" t="s">
        <v>2867</v>
      </c>
      <c r="D167" s="6" t="s">
        <v>2937</v>
      </c>
      <c r="E167" s="3" t="s">
        <v>436</v>
      </c>
      <c r="F167" s="3" t="str">
        <f>VLOOKUP($D167,proc!$A:$D,3,FALSE)</f>
        <v>6</v>
      </c>
      <c r="G167" s="3" t="str">
        <f>VLOOKUP($D167,proc!$A:$D,4,FALSE)</f>
        <v>0</v>
      </c>
      <c r="H167" s="2" t="s">
        <v>2200</v>
      </c>
      <c r="I167" s="1"/>
      <c r="J167" s="7">
        <f>VLOOKUP($D167,'prosedur-2025'!$A:$H,3,FALSE)</f>
        <v>274</v>
      </c>
      <c r="K167" s="7">
        <f>VLOOKUP($D167,'prosedur-2025'!$A:$H,4,FALSE)</f>
        <v>45451565.86</v>
      </c>
      <c r="L167" s="7">
        <f>VLOOKUP($D167,'prosedur-2025'!$A:$H,5,FALSE)</f>
        <v>14805078</v>
      </c>
      <c r="M167" s="7">
        <f>VLOOKUP($D167,'prosedur-2025'!$A:$H,6,FALSE)</f>
        <v>33203495</v>
      </c>
      <c r="N167" s="7">
        <f>VLOOKUP($D167,'prosedur-2025'!$A:$H,7,FALSE)</f>
        <v>56309040</v>
      </c>
      <c r="O167" s="7">
        <f>VLOOKUP($D167,'prosedur-2025'!$A:$H,8,FALSE)</f>
        <v>93241040</v>
      </c>
      <c r="P167" s="7">
        <f t="shared" si="9"/>
        <v>12453729047</v>
      </c>
    </row>
    <row r="168" hidden="1">
      <c r="A168" s="3" t="s">
        <v>5</v>
      </c>
      <c r="B168" s="3" t="s">
        <v>437</v>
      </c>
      <c r="C168" s="3" t="s">
        <v>495</v>
      </c>
      <c r="D168" s="6" t="s">
        <v>2938</v>
      </c>
      <c r="E168" s="26" t="s">
        <v>37</v>
      </c>
      <c r="F168" s="3" t="str">
        <f>VLOOKUP($D168,proc!$A:$D,3,FALSE)</f>
        <v>5</v>
      </c>
      <c r="G168" s="3" t="str">
        <f>VLOOKUP($D168,proc!$A:$D,4,FALSE)</f>
        <v>0</v>
      </c>
      <c r="H168" s="2" t="s">
        <v>2201</v>
      </c>
      <c r="J168" s="7">
        <f>VLOOKUP($D168,'prosedur-2025'!$A:$H,3,FALSE)</f>
        <v>371</v>
      </c>
      <c r="K168" s="7">
        <f>VLOOKUP($D168,'prosedur-2025'!$A:$H,4,FALSE)</f>
        <v>82915941.97</v>
      </c>
      <c r="L168" s="7">
        <f>VLOOKUP($D168,'prosedur-2025'!$A:$H,5,FALSE)</f>
        <v>34946390</v>
      </c>
      <c r="M168" s="7">
        <f>VLOOKUP($D168,'prosedur-2025'!$A:$H,6,FALSE)</f>
        <v>72301104</v>
      </c>
      <c r="N168" s="7">
        <f>VLOOKUP($D168,'prosedur-2025'!$A:$H,7,FALSE)</f>
        <v>108243961</v>
      </c>
      <c r="O168" s="7">
        <f>VLOOKUP($D168,'prosedur-2025'!$A:$H,8,FALSE)</f>
        <v>152949006</v>
      </c>
      <c r="P168" s="7">
        <f t="shared" si="9"/>
        <v>30761814472</v>
      </c>
    </row>
    <row r="169" hidden="1">
      <c r="A169" s="3" t="s">
        <v>5</v>
      </c>
      <c r="B169" s="3" t="s">
        <v>437</v>
      </c>
      <c r="C169" s="3" t="s">
        <v>495</v>
      </c>
      <c r="D169" s="6" t="s">
        <v>2941</v>
      </c>
      <c r="E169" s="26" t="s">
        <v>124</v>
      </c>
      <c r="F169" s="3" t="str">
        <f>VLOOKUP($D169,proc!$A:$D,3,FALSE)</f>
        <v>2</v>
      </c>
      <c r="G169" s="3" t="str">
        <f>VLOOKUP($D169,proc!$A:$D,4,FALSE)</f>
        <v>0</v>
      </c>
      <c r="H169" s="2" t="s">
        <v>2201</v>
      </c>
      <c r="J169" s="7">
        <f>VLOOKUP($D169,'prosedur-2025'!$A:$H,3,FALSE)</f>
        <v>110</v>
      </c>
      <c r="K169" s="7">
        <f>VLOOKUP($D169,'prosedur-2025'!$A:$H,4,FALSE)</f>
        <v>32430026.07</v>
      </c>
      <c r="L169" s="7">
        <f>VLOOKUP($D169,'prosedur-2025'!$A:$H,5,FALSE)</f>
        <v>7103455</v>
      </c>
      <c r="M169" s="7">
        <f>VLOOKUP($D169,'prosedur-2025'!$A:$H,6,FALSE)</f>
        <v>20431413</v>
      </c>
      <c r="N169" s="7">
        <f>VLOOKUP($D169,'prosedur-2025'!$A:$H,7,FALSE)</f>
        <v>40340080</v>
      </c>
      <c r="O169" s="7">
        <f>VLOOKUP($D169,'prosedur-2025'!$A:$H,8,FALSE)</f>
        <v>74746401</v>
      </c>
      <c r="P169" s="7">
        <f t="shared" si="9"/>
        <v>3567302868</v>
      </c>
    </row>
    <row r="170" hidden="1">
      <c r="A170" s="3" t="s">
        <v>5</v>
      </c>
      <c r="B170" s="3" t="s">
        <v>437</v>
      </c>
      <c r="C170" s="3" t="s">
        <v>495</v>
      </c>
      <c r="D170" s="6" t="s">
        <v>2954</v>
      </c>
      <c r="E170" s="3" t="s">
        <v>85</v>
      </c>
      <c r="F170" s="3" t="str">
        <f>VLOOKUP($D170,proc!$A:$D,3,FALSE)</f>
        <v>0</v>
      </c>
      <c r="G170" s="3" t="str">
        <f>VLOOKUP($D170,proc!$A:$D,4,FALSE)</f>
        <v>0</v>
      </c>
      <c r="H170" s="2" t="s">
        <v>2201</v>
      </c>
      <c r="J170" s="7">
        <f>VLOOKUP($D170,'prosedur-2025'!$A:$H,3,FALSE)</f>
        <v>935</v>
      </c>
      <c r="K170" s="7">
        <f>VLOOKUP($D170,'prosedur-2025'!$A:$H,4,FALSE)</f>
        <v>19701295.23</v>
      </c>
      <c r="L170" s="7">
        <f>VLOOKUP($D170,'prosedur-2025'!$A:$H,5,FALSE)</f>
        <v>5325754</v>
      </c>
      <c r="M170" s="7">
        <f>VLOOKUP($D170,'prosedur-2025'!$A:$H,6,FALSE)</f>
        <v>8191330</v>
      </c>
      <c r="N170" s="7">
        <f>VLOOKUP($D170,'prosedur-2025'!$A:$H,7,FALSE)</f>
        <v>21584410</v>
      </c>
      <c r="O170" s="7">
        <f>VLOOKUP($D170,'prosedur-2025'!$A:$H,8,FALSE)</f>
        <v>45883600</v>
      </c>
      <c r="P170" s="7">
        <f t="shared" si="9"/>
        <v>18420711039</v>
      </c>
    </row>
    <row r="171" hidden="1">
      <c r="A171" s="3" t="s">
        <v>5</v>
      </c>
      <c r="B171" s="3" t="s">
        <v>437</v>
      </c>
      <c r="C171" s="3" t="s">
        <v>495</v>
      </c>
      <c r="D171" s="6" t="s">
        <v>2957</v>
      </c>
      <c r="E171" s="3" t="s">
        <v>39</v>
      </c>
      <c r="F171" s="3" t="str">
        <f>VLOOKUP($D171,proc!$A:$D,3,FALSE)</f>
        <v>2</v>
      </c>
      <c r="G171" s="3" t="str">
        <f>VLOOKUP($D171,proc!$A:$D,4,FALSE)</f>
        <v>0</v>
      </c>
      <c r="H171" s="2" t="s">
        <v>2201</v>
      </c>
      <c r="J171" s="7">
        <f>VLOOKUP($D171,'prosedur-2025'!$A:$H,3,FALSE)</f>
        <v>1</v>
      </c>
      <c r="K171" s="7">
        <f>VLOOKUP($D171,'prosedur-2025'!$A:$H,4,FALSE)</f>
        <v>2131887</v>
      </c>
      <c r="L171" s="7">
        <f>VLOOKUP($D171,'prosedur-2025'!$A:$H,5,FALSE)</f>
        <v>2131887</v>
      </c>
      <c r="M171" s="7">
        <f>VLOOKUP($D171,'prosedur-2025'!$A:$H,6,FALSE)</f>
        <v>2131887</v>
      </c>
      <c r="N171" s="7">
        <f>VLOOKUP($D171,'prosedur-2025'!$A:$H,7,FALSE)</f>
        <v>2131887</v>
      </c>
      <c r="O171" s="7">
        <f>VLOOKUP($D171,'prosedur-2025'!$A:$H,8,FALSE)</f>
        <v>2131887</v>
      </c>
      <c r="P171" s="7">
        <f t="shared" si="9"/>
        <v>2131887</v>
      </c>
    </row>
    <row r="172" hidden="1">
      <c r="A172" s="3" t="s">
        <v>5</v>
      </c>
      <c r="B172" s="3" t="s">
        <v>437</v>
      </c>
      <c r="C172" s="3" t="s">
        <v>495</v>
      </c>
      <c r="D172" s="6" t="s">
        <v>2958</v>
      </c>
      <c r="E172" s="3" t="s">
        <v>503</v>
      </c>
      <c r="F172" s="3" t="str">
        <f>VLOOKUP($D172,proc!$A:$D,3,FALSE)</f>
        <v>0</v>
      </c>
      <c r="G172" s="3" t="str">
        <f>VLOOKUP($D172,proc!$A:$D,4,FALSE)</f>
        <v>0</v>
      </c>
      <c r="H172" s="2" t="s">
        <v>2201</v>
      </c>
      <c r="J172" s="7">
        <f>VLOOKUP($D172,'prosedur-2025'!$A:$H,3,FALSE)</f>
        <v>932</v>
      </c>
      <c r="K172" s="7">
        <f>VLOOKUP($D172,'prosedur-2025'!$A:$H,4,FALSE)</f>
        <v>36527801.5</v>
      </c>
      <c r="L172" s="7">
        <f>VLOOKUP($D172,'prosedur-2025'!$A:$H,5,FALSE)</f>
        <v>18383576</v>
      </c>
      <c r="M172" s="7">
        <f>VLOOKUP($D172,'prosedur-2025'!$A:$H,6,FALSE)</f>
        <v>31437237</v>
      </c>
      <c r="N172" s="7">
        <f>VLOOKUP($D172,'prosedur-2025'!$A:$H,7,FALSE)</f>
        <v>51367530</v>
      </c>
      <c r="O172" s="7">
        <f>VLOOKUP($D172,'prosedur-2025'!$A:$H,8,FALSE)</f>
        <v>68554153</v>
      </c>
      <c r="P172" s="7">
        <f t="shared" si="9"/>
        <v>34043910994</v>
      </c>
    </row>
    <row r="173" hidden="1">
      <c r="A173" s="3" t="s">
        <v>5</v>
      </c>
      <c r="B173" s="3" t="s">
        <v>437</v>
      </c>
      <c r="C173" s="3" t="s">
        <v>495</v>
      </c>
      <c r="D173" s="6" t="s">
        <v>2962</v>
      </c>
      <c r="E173" s="3" t="s">
        <v>505</v>
      </c>
      <c r="F173" s="3" t="str">
        <f>VLOOKUP($D173,proc!$A:$D,3,FALSE)</f>
        <v>4</v>
      </c>
      <c r="G173" s="3" t="str">
        <f>VLOOKUP($D173,proc!$A:$D,4,FALSE)</f>
        <v>0</v>
      </c>
      <c r="H173" s="2" t="s">
        <v>2201</v>
      </c>
      <c r="J173" s="7">
        <f>VLOOKUP($D173,'prosedur-2025'!$A:$H,3,FALSE)</f>
        <v>14</v>
      </c>
      <c r="K173" s="7">
        <f>VLOOKUP($D173,'prosedur-2025'!$A:$H,4,FALSE)</f>
        <v>53296203.93</v>
      </c>
      <c r="L173" s="7">
        <f>VLOOKUP($D173,'prosedur-2025'!$A:$H,5,FALSE)</f>
        <v>27651637</v>
      </c>
      <c r="M173" s="7">
        <f>VLOOKUP($D173,'prosedur-2025'!$A:$H,6,FALSE)</f>
        <v>46760467</v>
      </c>
      <c r="N173" s="7">
        <f>VLOOKUP($D173,'prosedur-2025'!$A:$H,7,FALSE)</f>
        <v>76530850</v>
      </c>
      <c r="O173" s="7">
        <f>VLOOKUP($D173,'prosedur-2025'!$A:$H,8,FALSE)</f>
        <v>87951067</v>
      </c>
      <c r="P173" s="7">
        <f t="shared" si="9"/>
        <v>746146855</v>
      </c>
    </row>
    <row r="174" hidden="1">
      <c r="A174" s="3" t="s">
        <v>5</v>
      </c>
      <c r="B174" s="3" t="s">
        <v>437</v>
      </c>
      <c r="C174" s="3" t="s">
        <v>495</v>
      </c>
      <c r="D174" s="6" t="s">
        <v>2963</v>
      </c>
      <c r="E174" s="3" t="s">
        <v>508</v>
      </c>
      <c r="F174" s="3" t="str">
        <f>VLOOKUP($D174,proc!$A:$D,3,FALSE)</f>
        <v>3</v>
      </c>
      <c r="G174" s="3" t="str">
        <f>VLOOKUP($D174,proc!$A:$D,4,FALSE)</f>
        <v>0</v>
      </c>
      <c r="H174" s="2" t="s">
        <v>2201</v>
      </c>
      <c r="J174" s="7">
        <f>VLOOKUP($D174,'prosedur-2025'!$A:$H,3,FALSE)</f>
        <v>2</v>
      </c>
      <c r="K174" s="7">
        <f>VLOOKUP($D174,'prosedur-2025'!$A:$H,4,FALSE)</f>
        <v>37067107.5</v>
      </c>
      <c r="L174" s="7">
        <f>VLOOKUP($D174,'prosedur-2025'!$A:$H,5,FALSE)</f>
        <v>7018400</v>
      </c>
      <c r="M174" s="7">
        <f>VLOOKUP($D174,'prosedur-2025'!$A:$H,6,FALSE)</f>
        <v>7018400</v>
      </c>
      <c r="N174" s="7">
        <f>VLOOKUP($D174,'prosedur-2025'!$A:$H,7,FALSE)</f>
        <v>67115815</v>
      </c>
      <c r="O174" s="7">
        <f>VLOOKUP($D174,'prosedur-2025'!$A:$H,8,FALSE)</f>
        <v>67115815</v>
      </c>
      <c r="P174" s="7">
        <f t="shared" si="9"/>
        <v>74134215</v>
      </c>
    </row>
    <row r="175" hidden="1">
      <c r="A175" s="3" t="s">
        <v>5</v>
      </c>
      <c r="B175" s="3" t="s">
        <v>437</v>
      </c>
      <c r="C175" s="3" t="s">
        <v>495</v>
      </c>
      <c r="D175" s="6" t="s">
        <v>2968</v>
      </c>
      <c r="E175" s="3" t="s">
        <v>510</v>
      </c>
      <c r="F175" s="3" t="str">
        <f>VLOOKUP($D175,proc!$A:$D,3,FALSE)</f>
        <v>3</v>
      </c>
      <c r="G175" s="3" t="str">
        <f>VLOOKUP($D175,proc!$A:$D,4,FALSE)</f>
        <v>0</v>
      </c>
      <c r="H175" s="2" t="s">
        <v>2201</v>
      </c>
      <c r="J175" s="7">
        <f>VLOOKUP($D175,'prosedur-2025'!$A:$H,3,FALSE)</f>
        <v>18</v>
      </c>
      <c r="K175" s="7">
        <f>VLOOKUP($D175,'prosedur-2025'!$A:$H,4,FALSE)</f>
        <v>34908545.17</v>
      </c>
      <c r="L175" s="7">
        <f>VLOOKUP($D175,'prosedur-2025'!$A:$H,5,FALSE)</f>
        <v>24131185</v>
      </c>
      <c r="M175" s="7">
        <f>VLOOKUP($D175,'prosedur-2025'!$A:$H,6,FALSE)</f>
        <v>33911639</v>
      </c>
      <c r="N175" s="7">
        <f>VLOOKUP($D175,'prosedur-2025'!$A:$H,7,FALSE)</f>
        <v>44411231</v>
      </c>
      <c r="O175" s="7">
        <f>VLOOKUP($D175,'prosedur-2025'!$A:$H,8,FALSE)</f>
        <v>57841062</v>
      </c>
      <c r="P175" s="7">
        <f t="shared" si="9"/>
        <v>628353813</v>
      </c>
    </row>
    <row r="176" hidden="1">
      <c r="A176" s="3" t="s">
        <v>5</v>
      </c>
      <c r="B176" s="3" t="s">
        <v>437</v>
      </c>
      <c r="C176" s="3" t="s">
        <v>495</v>
      </c>
      <c r="D176" s="6" t="s">
        <v>2969</v>
      </c>
      <c r="E176" s="3" t="s">
        <v>513</v>
      </c>
      <c r="F176" s="3" t="str">
        <f>VLOOKUP($D176,proc!$A:$D,3,FALSE)</f>
        <v>3</v>
      </c>
      <c r="G176" s="3" t="str">
        <f>VLOOKUP($D176,proc!$A:$D,4,FALSE)</f>
        <v>0</v>
      </c>
      <c r="H176" s="2" t="s">
        <v>2201</v>
      </c>
      <c r="P176" s="7"/>
    </row>
    <row r="177" hidden="1">
      <c r="A177" s="3" t="s">
        <v>5</v>
      </c>
      <c r="B177" s="3" t="s">
        <v>437</v>
      </c>
      <c r="C177" s="3" t="s">
        <v>495</v>
      </c>
      <c r="D177" s="6" t="s">
        <v>2970</v>
      </c>
      <c r="E177" s="3" t="s">
        <v>515</v>
      </c>
      <c r="F177" s="3" t="str">
        <f>VLOOKUP($D177,proc!$A:$D,3,FALSE)</f>
        <v>3</v>
      </c>
      <c r="G177" s="3" t="str">
        <f>VLOOKUP($D177,proc!$A:$D,4,FALSE)</f>
        <v>0</v>
      </c>
      <c r="H177" s="2" t="s">
        <v>2201</v>
      </c>
      <c r="J177" s="7">
        <f>VLOOKUP($D177,'prosedur-2025'!$A:$H,3,FALSE)</f>
        <v>61</v>
      </c>
      <c r="K177" s="7">
        <f>VLOOKUP($D177,'prosedur-2025'!$A:$H,4,FALSE)</f>
        <v>11046013.43</v>
      </c>
      <c r="L177" s="7">
        <f>VLOOKUP($D177,'prosedur-2025'!$A:$H,5,FALSE)</f>
        <v>6334500</v>
      </c>
      <c r="M177" s="7">
        <f>VLOOKUP($D177,'prosedur-2025'!$A:$H,6,FALSE)</f>
        <v>6734400</v>
      </c>
      <c r="N177" s="7">
        <f>VLOOKUP($D177,'prosedur-2025'!$A:$H,7,FALSE)</f>
        <v>8827146</v>
      </c>
      <c r="O177" s="7">
        <f>VLOOKUP($D177,'prosedur-2025'!$A:$H,8,FALSE)</f>
        <v>21558101</v>
      </c>
      <c r="P177" s="7">
        <f t="shared" ref="P177:P259" si="10">J177*K177</f>
        <v>673806819</v>
      </c>
    </row>
    <row r="178" hidden="1">
      <c r="A178" s="3" t="s">
        <v>5</v>
      </c>
      <c r="B178" s="3" t="s">
        <v>437</v>
      </c>
      <c r="C178" s="3" t="s">
        <v>495</v>
      </c>
      <c r="D178" s="6" t="s">
        <v>2882</v>
      </c>
      <c r="E178" s="3" t="s">
        <v>550</v>
      </c>
      <c r="F178" s="3" t="str">
        <f>VLOOKUP($D178,proc!$A:$D,3,FALSE)</f>
        <v>3</v>
      </c>
      <c r="G178" s="3" t="str">
        <f>VLOOKUP($D178,proc!$A:$D,4,FALSE)</f>
        <v>0</v>
      </c>
      <c r="H178" s="25" t="s">
        <v>2202</v>
      </c>
      <c r="J178" s="7">
        <f>VLOOKUP($D178,'prosedur-2025'!$A:$H,3,FALSE)</f>
        <v>43</v>
      </c>
      <c r="K178" s="7">
        <f>VLOOKUP($D178,'prosedur-2025'!$A:$H,4,FALSE)</f>
        <v>33867636.07</v>
      </c>
      <c r="L178" s="7">
        <f>VLOOKUP($D178,'prosedur-2025'!$A:$H,5,FALSE)</f>
        <v>14857190</v>
      </c>
      <c r="M178" s="7">
        <f>VLOOKUP($D178,'prosedur-2025'!$A:$H,6,FALSE)</f>
        <v>25400350</v>
      </c>
      <c r="N178" s="7">
        <f>VLOOKUP($D178,'prosedur-2025'!$A:$H,7,FALSE)</f>
        <v>44201336</v>
      </c>
      <c r="O178" s="7">
        <f>VLOOKUP($D178,'prosedur-2025'!$A:$H,8,FALSE)</f>
        <v>74787472</v>
      </c>
      <c r="P178" s="7">
        <f t="shared" si="10"/>
        <v>1456308351</v>
      </c>
    </row>
    <row r="179" hidden="1">
      <c r="A179" s="3" t="s">
        <v>5</v>
      </c>
      <c r="B179" s="3" t="s">
        <v>437</v>
      </c>
      <c r="C179" s="3" t="s">
        <v>495</v>
      </c>
      <c r="D179" s="6" t="s">
        <v>2989</v>
      </c>
      <c r="E179" s="3" t="s">
        <v>516</v>
      </c>
      <c r="F179" s="3" t="str">
        <f>VLOOKUP($D179,proc!$A:$D,3,FALSE)</f>
        <v>2</v>
      </c>
      <c r="G179" s="3" t="str">
        <f>VLOOKUP($D179,proc!$A:$D,4,FALSE)</f>
        <v>0</v>
      </c>
      <c r="H179" s="2" t="s">
        <v>2201</v>
      </c>
      <c r="J179" s="7">
        <f>VLOOKUP($D179,'prosedur-2025'!$A:$H,3,FALSE)</f>
        <v>42</v>
      </c>
      <c r="K179" s="7">
        <f>VLOOKUP($D179,'prosedur-2025'!$A:$H,4,FALSE)</f>
        <v>86329060.5</v>
      </c>
      <c r="L179" s="7">
        <f>VLOOKUP($D179,'prosedur-2025'!$A:$H,5,FALSE)</f>
        <v>35284840</v>
      </c>
      <c r="M179" s="7">
        <f>VLOOKUP($D179,'prosedur-2025'!$A:$H,6,FALSE)</f>
        <v>79183103</v>
      </c>
      <c r="N179" s="7">
        <f>VLOOKUP($D179,'prosedur-2025'!$A:$H,7,FALSE)</f>
        <v>123638193</v>
      </c>
      <c r="O179" s="7">
        <f>VLOOKUP($D179,'prosedur-2025'!$A:$H,8,FALSE)</f>
        <v>146439349</v>
      </c>
      <c r="P179" s="7">
        <f t="shared" si="10"/>
        <v>3625820541</v>
      </c>
    </row>
    <row r="180" hidden="1">
      <c r="A180" s="3" t="s">
        <v>5</v>
      </c>
      <c r="B180" s="3" t="s">
        <v>437</v>
      </c>
      <c r="C180" s="3" t="s">
        <v>495</v>
      </c>
      <c r="D180" s="6" t="s">
        <v>3004</v>
      </c>
      <c r="E180" s="3" t="s">
        <v>518</v>
      </c>
      <c r="F180" s="3" t="str">
        <f>VLOOKUP($D180,proc!$A:$D,3,FALSE)</f>
        <v>4</v>
      </c>
      <c r="G180" s="3" t="str">
        <f>VLOOKUP($D180,proc!$A:$D,4,FALSE)</f>
        <v>0</v>
      </c>
      <c r="H180" s="2" t="s">
        <v>2201</v>
      </c>
      <c r="J180" s="7">
        <f>VLOOKUP($D180,'prosedur-2025'!$A:$H,3,FALSE)</f>
        <v>1965</v>
      </c>
      <c r="K180" s="7">
        <f>VLOOKUP($D180,'prosedur-2025'!$A:$H,4,FALSE)</f>
        <v>59603646.71</v>
      </c>
      <c r="L180" s="7">
        <f>VLOOKUP($D180,'prosedur-2025'!$A:$H,5,FALSE)</f>
        <v>29736265</v>
      </c>
      <c r="M180" s="7">
        <f>VLOOKUP($D180,'prosedur-2025'!$A:$H,6,FALSE)</f>
        <v>50547263</v>
      </c>
      <c r="N180" s="7">
        <f>VLOOKUP($D180,'prosedur-2025'!$A:$H,7,FALSE)</f>
        <v>77617583</v>
      </c>
      <c r="O180" s="7">
        <f>VLOOKUP($D180,'prosedur-2025'!$A:$H,8,FALSE)</f>
        <v>109449002</v>
      </c>
      <c r="P180" s="7">
        <f t="shared" si="10"/>
        <v>117121165790</v>
      </c>
    </row>
    <row r="181" hidden="1">
      <c r="A181" s="3" t="s">
        <v>5</v>
      </c>
      <c r="B181" s="3" t="s">
        <v>437</v>
      </c>
      <c r="C181" s="3" t="s">
        <v>495</v>
      </c>
      <c r="D181" s="6" t="s">
        <v>2964</v>
      </c>
      <c r="E181" s="3" t="s">
        <v>474</v>
      </c>
      <c r="F181" s="3" t="str">
        <f>VLOOKUP($D181,proc!$A:$D,3,FALSE)</f>
        <v>4</v>
      </c>
      <c r="G181" s="3" t="str">
        <f>VLOOKUP($D181,proc!$A:$D,4,FALSE)</f>
        <v>0</v>
      </c>
      <c r="H181" s="23" t="s">
        <v>791</v>
      </c>
      <c r="J181" s="7">
        <f>VLOOKUP($D181,'prosedur-2025'!$A:$H,3,FALSE)</f>
        <v>3</v>
      </c>
      <c r="K181" s="7">
        <f>VLOOKUP($D181,'prosedur-2025'!$A:$H,4,FALSE)</f>
        <v>71946876.67</v>
      </c>
      <c r="L181" s="7">
        <f>VLOOKUP($D181,'prosedur-2025'!$A:$H,5,FALSE)</f>
        <v>20867957</v>
      </c>
      <c r="M181" s="7">
        <f>VLOOKUP($D181,'prosedur-2025'!$A:$H,6,FALSE)</f>
        <v>78890244</v>
      </c>
      <c r="N181" s="7">
        <f>VLOOKUP($D181,'prosedur-2025'!$A:$H,7,FALSE)</f>
        <v>116082429</v>
      </c>
      <c r="O181" s="7">
        <f>VLOOKUP($D181,'prosedur-2025'!$A:$H,8,FALSE)</f>
        <v>116082429</v>
      </c>
      <c r="P181" s="7">
        <f t="shared" si="10"/>
        <v>215840630</v>
      </c>
    </row>
    <row r="182" hidden="1">
      <c r="A182" s="3" t="s">
        <v>5</v>
      </c>
      <c r="B182" s="3" t="s">
        <v>437</v>
      </c>
      <c r="C182" s="3" t="s">
        <v>495</v>
      </c>
      <c r="D182" s="6" t="s">
        <v>2965</v>
      </c>
      <c r="E182" s="3" t="s">
        <v>477</v>
      </c>
      <c r="F182" s="3" t="str">
        <f>VLOOKUP($D182,proc!$A:$D,3,FALSE)</f>
        <v>4</v>
      </c>
      <c r="G182" s="3" t="str">
        <f>VLOOKUP($D182,proc!$A:$D,4,FALSE)</f>
        <v>0</v>
      </c>
      <c r="H182" s="1" t="s">
        <v>791</v>
      </c>
      <c r="J182" s="7">
        <f>VLOOKUP($D182,'prosedur-2025'!$A:$H,3,FALSE)</f>
        <v>18</v>
      </c>
      <c r="K182" s="7">
        <f>VLOOKUP($D182,'prosedur-2025'!$A:$H,4,FALSE)</f>
        <v>65396408.22</v>
      </c>
      <c r="L182" s="7">
        <f>VLOOKUP($D182,'prosedur-2025'!$A:$H,5,FALSE)</f>
        <v>27858800</v>
      </c>
      <c r="M182" s="7">
        <f>VLOOKUP($D182,'prosedur-2025'!$A:$H,6,FALSE)</f>
        <v>35038723</v>
      </c>
      <c r="N182" s="7">
        <f>VLOOKUP($D182,'prosedur-2025'!$A:$H,7,FALSE)</f>
        <v>80180500</v>
      </c>
      <c r="O182" s="7">
        <f>VLOOKUP($D182,'prosedur-2025'!$A:$H,8,FALSE)</f>
        <v>194914702</v>
      </c>
      <c r="P182" s="7">
        <f t="shared" si="10"/>
        <v>1177135348</v>
      </c>
    </row>
    <row r="183" hidden="1">
      <c r="A183" s="3" t="s">
        <v>5</v>
      </c>
      <c r="B183" s="3" t="s">
        <v>437</v>
      </c>
      <c r="C183" s="3" t="s">
        <v>495</v>
      </c>
      <c r="D183" s="6" t="s">
        <v>3023</v>
      </c>
      <c r="E183" s="3" t="s">
        <v>524</v>
      </c>
      <c r="F183" s="3" t="str">
        <f>VLOOKUP($D183,proc!$A:$D,3,FALSE)</f>
        <v>4</v>
      </c>
      <c r="G183" s="3" t="str">
        <f>VLOOKUP($D183,proc!$A:$D,4,FALSE)</f>
        <v>0</v>
      </c>
      <c r="H183" s="2" t="s">
        <v>2201</v>
      </c>
      <c r="J183" s="7">
        <f>VLOOKUP($D183,'prosedur-2025'!$A:$H,3,FALSE)</f>
        <v>870</v>
      </c>
      <c r="K183" s="7">
        <f>VLOOKUP($D183,'prosedur-2025'!$A:$H,4,FALSE)</f>
        <v>42074432.26</v>
      </c>
      <c r="L183" s="7">
        <f>VLOOKUP($D183,'prosedur-2025'!$A:$H,5,FALSE)</f>
        <v>16447586</v>
      </c>
      <c r="M183" s="7">
        <f>VLOOKUP($D183,'prosedur-2025'!$A:$H,6,FALSE)</f>
        <v>24928788</v>
      </c>
      <c r="N183" s="7">
        <f>VLOOKUP($D183,'prosedur-2025'!$A:$H,7,FALSE)</f>
        <v>66541035</v>
      </c>
      <c r="O183" s="7">
        <f>VLOOKUP($D183,'prosedur-2025'!$A:$H,8,FALSE)</f>
        <v>93196358</v>
      </c>
      <c r="P183" s="7">
        <f t="shared" si="10"/>
        <v>36604756065</v>
      </c>
    </row>
    <row r="184" hidden="1">
      <c r="A184" s="3" t="s">
        <v>5</v>
      </c>
      <c r="B184" s="3" t="s">
        <v>420</v>
      </c>
      <c r="C184" s="3" t="s">
        <v>528</v>
      </c>
      <c r="D184" s="6" t="s">
        <v>2883</v>
      </c>
      <c r="E184" s="3" t="s">
        <v>529</v>
      </c>
      <c r="F184" s="3" t="str">
        <f>VLOOKUP($D184,proc!$A:$D,3,FALSE)</f>
        <v>3</v>
      </c>
      <c r="G184" s="3" t="str">
        <f>VLOOKUP($D184,proc!$A:$D,4,FALSE)</f>
        <v>0</v>
      </c>
      <c r="H184" s="2" t="s">
        <v>2248</v>
      </c>
      <c r="J184" s="7">
        <f>VLOOKUP($D184,'prosedur-2025'!$A:$H,3,FALSE)</f>
        <v>70</v>
      </c>
      <c r="K184" s="7">
        <f>VLOOKUP($D184,'prosedur-2025'!$A:$H,4,FALSE)</f>
        <v>84641028.53</v>
      </c>
      <c r="L184" s="7">
        <f>VLOOKUP($D184,'prosedur-2025'!$A:$H,5,FALSE)</f>
        <v>39335066</v>
      </c>
      <c r="M184" s="7">
        <f>VLOOKUP($D184,'prosedur-2025'!$A:$H,6,FALSE)</f>
        <v>62686319</v>
      </c>
      <c r="N184" s="7">
        <f>VLOOKUP($D184,'prosedur-2025'!$A:$H,7,FALSE)</f>
        <v>135626194</v>
      </c>
      <c r="O184" s="7">
        <f>VLOOKUP($D184,'prosedur-2025'!$A:$H,8,FALSE)</f>
        <v>138844398</v>
      </c>
      <c r="P184" s="7">
        <f t="shared" si="10"/>
        <v>5924871997</v>
      </c>
    </row>
    <row r="185" hidden="1">
      <c r="A185" s="3" t="s">
        <v>5</v>
      </c>
      <c r="B185" s="3" t="s">
        <v>420</v>
      </c>
      <c r="C185" s="3" t="s">
        <v>528</v>
      </c>
      <c r="D185" s="6" t="s">
        <v>2884</v>
      </c>
      <c r="E185" s="3" t="s">
        <v>531</v>
      </c>
      <c r="F185" s="3" t="str">
        <f>VLOOKUP($D185,proc!$A:$D,3,FALSE)</f>
        <v>2</v>
      </c>
      <c r="G185" s="3" t="str">
        <f>VLOOKUP($D185,proc!$A:$D,4,FALSE)</f>
        <v>0</v>
      </c>
      <c r="H185" s="2" t="s">
        <v>2248</v>
      </c>
      <c r="J185" s="7">
        <f>VLOOKUP($D185,'prosedur-2025'!$A:$H,3,FALSE)</f>
        <v>6</v>
      </c>
      <c r="K185" s="7">
        <f>VLOOKUP($D185,'prosedur-2025'!$A:$H,4,FALSE)</f>
        <v>14582533</v>
      </c>
      <c r="L185" s="7">
        <f>VLOOKUP($D185,'prosedur-2025'!$A:$H,5,FALSE)</f>
        <v>7437700</v>
      </c>
      <c r="M185" s="7">
        <f>VLOOKUP($D185,'prosedur-2025'!$A:$H,6,FALSE)</f>
        <v>9364237</v>
      </c>
      <c r="N185" s="7">
        <f>VLOOKUP($D185,'prosedur-2025'!$A:$H,7,FALSE)</f>
        <v>17604875</v>
      </c>
      <c r="O185" s="7">
        <f>VLOOKUP($D185,'prosedur-2025'!$A:$H,8,FALSE)</f>
        <v>34992009</v>
      </c>
      <c r="P185" s="7">
        <f t="shared" si="10"/>
        <v>87495198</v>
      </c>
    </row>
    <row r="186" hidden="1">
      <c r="A186" s="3" t="s">
        <v>5</v>
      </c>
      <c r="B186" s="3" t="s">
        <v>420</v>
      </c>
      <c r="C186" s="3" t="s">
        <v>528</v>
      </c>
      <c r="D186" s="6" t="s">
        <v>2886</v>
      </c>
      <c r="E186" s="3" t="s">
        <v>534</v>
      </c>
      <c r="F186" s="3" t="str">
        <f>VLOOKUP($D186,proc!$A:$D,3,FALSE)</f>
        <v>3</v>
      </c>
      <c r="G186" s="3" t="str">
        <f>VLOOKUP($D186,proc!$A:$D,4,FALSE)</f>
        <v>0</v>
      </c>
      <c r="H186" s="2" t="s">
        <v>2248</v>
      </c>
      <c r="J186" s="7">
        <f>VLOOKUP($D186,'prosedur-2025'!$A:$H,3,FALSE)</f>
        <v>79</v>
      </c>
      <c r="K186" s="7">
        <f>VLOOKUP($D186,'prosedur-2025'!$A:$H,4,FALSE)</f>
        <v>39424701.67</v>
      </c>
      <c r="L186" s="7">
        <f>VLOOKUP($D186,'prosedur-2025'!$A:$H,5,FALSE)</f>
        <v>16674599</v>
      </c>
      <c r="M186" s="7">
        <f>VLOOKUP($D186,'prosedur-2025'!$A:$H,6,FALSE)</f>
        <v>34152060</v>
      </c>
      <c r="N186" s="7">
        <f>VLOOKUP($D186,'prosedur-2025'!$A:$H,7,FALSE)</f>
        <v>52924753</v>
      </c>
      <c r="O186" s="7">
        <f>VLOOKUP($D186,'prosedur-2025'!$A:$H,8,FALSE)</f>
        <v>88156278</v>
      </c>
      <c r="P186" s="7">
        <f t="shared" si="10"/>
        <v>3114551432</v>
      </c>
    </row>
    <row r="187">
      <c r="A187" s="3" t="s">
        <v>5</v>
      </c>
      <c r="B187" s="3" t="s">
        <v>420</v>
      </c>
      <c r="C187" s="3" t="s">
        <v>528</v>
      </c>
      <c r="D187" s="6" t="s">
        <v>2959</v>
      </c>
      <c r="E187" s="3" t="s">
        <v>53</v>
      </c>
      <c r="F187" s="3" t="str">
        <f>VLOOKUP($D187,proc!$A:$D,3,FALSE)</f>
        <v>4</v>
      </c>
      <c r="G187" s="3" t="str">
        <f>VLOOKUP($D187,proc!$A:$D,4,FALSE)</f>
        <v>0</v>
      </c>
      <c r="H187" s="1" t="s">
        <v>2197</v>
      </c>
      <c r="J187" s="7">
        <f>VLOOKUP($D187,'prosedur-2025'!$A:$H,3,FALSE)</f>
        <v>257</v>
      </c>
      <c r="K187" s="7">
        <f>VLOOKUP($D187,'prosedur-2025'!$A:$H,4,FALSE)</f>
        <v>90712084.38</v>
      </c>
      <c r="L187" s="7">
        <f>VLOOKUP($D187,'prosedur-2025'!$A:$H,5,FALSE)</f>
        <v>31688771</v>
      </c>
      <c r="M187" s="7">
        <f>VLOOKUP($D187,'prosedur-2025'!$A:$H,6,FALSE)</f>
        <v>62028464</v>
      </c>
      <c r="N187" s="7">
        <f>VLOOKUP($D187,'prosedur-2025'!$A:$H,7,FALSE)</f>
        <v>169424917</v>
      </c>
      <c r="O187" s="7">
        <f>VLOOKUP($D187,'prosedur-2025'!$A:$H,8,FALSE)</f>
        <v>175885697</v>
      </c>
      <c r="P187" s="7">
        <f t="shared" si="10"/>
        <v>23313005687</v>
      </c>
    </row>
    <row r="188" hidden="1">
      <c r="A188" s="3" t="s">
        <v>5</v>
      </c>
      <c r="B188" s="3" t="s">
        <v>420</v>
      </c>
      <c r="C188" s="3" t="s">
        <v>528</v>
      </c>
      <c r="D188" s="6" t="s">
        <v>2887</v>
      </c>
      <c r="E188" s="3" t="s">
        <v>536</v>
      </c>
      <c r="F188" s="3" t="str">
        <f>VLOOKUP($D188,proc!$A:$D,3,FALSE)</f>
        <v>4</v>
      </c>
      <c r="G188" s="3" t="str">
        <f>VLOOKUP($D188,proc!$A:$D,4,FALSE)</f>
        <v>0</v>
      </c>
      <c r="H188" s="2" t="s">
        <v>2248</v>
      </c>
      <c r="J188" s="7">
        <f>VLOOKUP($D188,'prosedur-2025'!$A:$H,3,FALSE)</f>
        <v>46</v>
      </c>
      <c r="K188" s="7">
        <f>VLOOKUP($D188,'prosedur-2025'!$A:$H,4,FALSE)</f>
        <v>48509964.54</v>
      </c>
      <c r="L188" s="7">
        <f>VLOOKUP($D188,'prosedur-2025'!$A:$H,5,FALSE)</f>
        <v>28800367</v>
      </c>
      <c r="M188" s="7">
        <f>VLOOKUP($D188,'prosedur-2025'!$A:$H,6,FALSE)</f>
        <v>39058558</v>
      </c>
      <c r="N188" s="7">
        <f>VLOOKUP($D188,'prosedur-2025'!$A:$H,7,FALSE)</f>
        <v>72236409</v>
      </c>
      <c r="O188" s="7">
        <f>VLOOKUP($D188,'prosedur-2025'!$A:$H,8,FALSE)</f>
        <v>81874796</v>
      </c>
      <c r="P188" s="7">
        <f t="shared" si="10"/>
        <v>2231458369</v>
      </c>
    </row>
    <row r="189" hidden="1">
      <c r="A189" s="3" t="s">
        <v>5</v>
      </c>
      <c r="B189" s="3" t="s">
        <v>420</v>
      </c>
      <c r="C189" s="3" t="s">
        <v>528</v>
      </c>
      <c r="D189" s="6" t="s">
        <v>2888</v>
      </c>
      <c r="E189" s="3" t="s">
        <v>538</v>
      </c>
      <c r="F189" s="3" t="str">
        <f>VLOOKUP($D189,proc!$A:$D,3,FALSE)</f>
        <v>3</v>
      </c>
      <c r="G189" s="3" t="str">
        <f>VLOOKUP($D189,proc!$A:$D,4,FALSE)</f>
        <v>0</v>
      </c>
      <c r="H189" s="2" t="s">
        <v>2248</v>
      </c>
      <c r="J189" s="7">
        <f>VLOOKUP($D189,'prosedur-2025'!$A:$H,3,FALSE)</f>
        <v>42</v>
      </c>
      <c r="K189" s="7">
        <f>VLOOKUP($D189,'prosedur-2025'!$A:$H,4,FALSE)</f>
        <v>50110516.88</v>
      </c>
      <c r="L189" s="7">
        <f>VLOOKUP($D189,'prosedur-2025'!$A:$H,5,FALSE)</f>
        <v>19403492</v>
      </c>
      <c r="M189" s="7">
        <f>VLOOKUP($D189,'prosedur-2025'!$A:$H,6,FALSE)</f>
        <v>45808140</v>
      </c>
      <c r="N189" s="7">
        <f>VLOOKUP($D189,'prosedur-2025'!$A:$H,7,FALSE)</f>
        <v>79916452</v>
      </c>
      <c r="O189" s="7">
        <f>VLOOKUP($D189,'prosedur-2025'!$A:$H,8,FALSE)</f>
        <v>95109950</v>
      </c>
      <c r="P189" s="7">
        <f t="shared" si="10"/>
        <v>2104641709</v>
      </c>
    </row>
    <row r="190" hidden="1">
      <c r="A190" s="3" t="s">
        <v>5</v>
      </c>
      <c r="B190" s="3" t="s">
        <v>420</v>
      </c>
      <c r="C190" s="3" t="s">
        <v>528</v>
      </c>
      <c r="D190" s="6" t="s">
        <v>2889</v>
      </c>
      <c r="E190" s="3" t="s">
        <v>540</v>
      </c>
      <c r="F190" s="3" t="str">
        <f>VLOOKUP($D190,proc!$A:$D,3,FALSE)</f>
        <v>3</v>
      </c>
      <c r="G190" s="3" t="str">
        <f>VLOOKUP($D190,proc!$A:$D,4,FALSE)</f>
        <v>0</v>
      </c>
      <c r="H190" s="2" t="s">
        <v>2248</v>
      </c>
      <c r="J190" s="7">
        <f>VLOOKUP($D190,'prosedur-2025'!$A:$H,3,FALSE)</f>
        <v>3</v>
      </c>
      <c r="K190" s="7">
        <f>VLOOKUP($D190,'prosedur-2025'!$A:$H,4,FALSE)</f>
        <v>36684886.33</v>
      </c>
      <c r="L190" s="7">
        <f>VLOOKUP($D190,'prosedur-2025'!$A:$H,5,FALSE)</f>
        <v>8370000</v>
      </c>
      <c r="M190" s="7">
        <f>VLOOKUP($D190,'prosedur-2025'!$A:$H,6,FALSE)</f>
        <v>22305900</v>
      </c>
      <c r="N190" s="7">
        <f>VLOOKUP($D190,'prosedur-2025'!$A:$H,7,FALSE)</f>
        <v>79378759</v>
      </c>
      <c r="O190" s="7">
        <f>VLOOKUP($D190,'prosedur-2025'!$A:$H,8,FALSE)</f>
        <v>79378759</v>
      </c>
      <c r="P190" s="7">
        <f t="shared" si="10"/>
        <v>110054659</v>
      </c>
    </row>
    <row r="191" hidden="1">
      <c r="A191" s="3" t="s">
        <v>5</v>
      </c>
      <c r="B191" s="3" t="s">
        <v>420</v>
      </c>
      <c r="C191" s="3" t="s">
        <v>528</v>
      </c>
      <c r="D191" s="6" t="s">
        <v>2890</v>
      </c>
      <c r="E191" s="3" t="s">
        <v>542</v>
      </c>
      <c r="F191" s="3" t="str">
        <f>VLOOKUP($D191,proc!$A:$D,3,FALSE)</f>
        <v>3</v>
      </c>
      <c r="G191" s="3" t="str">
        <f>VLOOKUP($D191,proc!$A:$D,4,FALSE)</f>
        <v>0</v>
      </c>
      <c r="H191" s="2" t="s">
        <v>2248</v>
      </c>
      <c r="J191" s="7">
        <f>VLOOKUP($D191,'prosedur-2025'!$A:$H,3,FALSE)</f>
        <v>182</v>
      </c>
      <c r="K191" s="7">
        <f>VLOOKUP($D191,'prosedur-2025'!$A:$H,4,FALSE)</f>
        <v>39401211.77</v>
      </c>
      <c r="L191" s="7">
        <f>VLOOKUP($D191,'prosedur-2025'!$A:$H,5,FALSE)</f>
        <v>14484929</v>
      </c>
      <c r="M191" s="7">
        <f>VLOOKUP($D191,'prosedur-2025'!$A:$H,6,FALSE)</f>
        <v>23741433</v>
      </c>
      <c r="N191" s="7">
        <f>VLOOKUP($D191,'prosedur-2025'!$A:$H,7,FALSE)</f>
        <v>46400650</v>
      </c>
      <c r="O191" s="7">
        <f>VLOOKUP($D191,'prosedur-2025'!$A:$H,8,FALSE)</f>
        <v>92989179</v>
      </c>
      <c r="P191" s="7">
        <f t="shared" si="10"/>
        <v>7171020542</v>
      </c>
    </row>
    <row r="192" hidden="1">
      <c r="A192" s="3" t="s">
        <v>5</v>
      </c>
      <c r="B192" s="3" t="s">
        <v>420</v>
      </c>
      <c r="C192" s="3" t="s">
        <v>528</v>
      </c>
      <c r="D192" s="6" t="s">
        <v>2891</v>
      </c>
      <c r="E192" s="3" t="s">
        <v>98</v>
      </c>
      <c r="F192" s="3" t="str">
        <f>VLOOKUP($D192,proc!$A:$D,3,FALSE)</f>
        <v>2</v>
      </c>
      <c r="G192" s="3" t="str">
        <f>VLOOKUP($D192,proc!$A:$D,4,FALSE)</f>
        <v>0</v>
      </c>
      <c r="H192" s="2" t="s">
        <v>2248</v>
      </c>
      <c r="J192" s="7">
        <f>VLOOKUP($D192,'prosedur-2025'!$A:$H,3,FALSE)</f>
        <v>1</v>
      </c>
      <c r="K192" s="7">
        <f>VLOOKUP($D192,'prosedur-2025'!$A:$H,4,FALSE)</f>
        <v>25890012</v>
      </c>
      <c r="L192" s="7">
        <f>VLOOKUP($D192,'prosedur-2025'!$A:$H,5,FALSE)</f>
        <v>25890012</v>
      </c>
      <c r="M192" s="7">
        <f>VLOOKUP($D192,'prosedur-2025'!$A:$H,6,FALSE)</f>
        <v>25890012</v>
      </c>
      <c r="N192" s="7">
        <f>VLOOKUP($D192,'prosedur-2025'!$A:$H,7,FALSE)</f>
        <v>25890012</v>
      </c>
      <c r="O192" s="7">
        <f>VLOOKUP($D192,'prosedur-2025'!$A:$H,8,FALSE)</f>
        <v>25890012</v>
      </c>
      <c r="P192" s="7">
        <f t="shared" si="10"/>
        <v>25890012</v>
      </c>
    </row>
    <row r="193" hidden="1">
      <c r="A193" s="3" t="s">
        <v>5</v>
      </c>
      <c r="B193" s="3" t="s">
        <v>420</v>
      </c>
      <c r="C193" s="3" t="s">
        <v>528</v>
      </c>
      <c r="D193" s="6" t="s">
        <v>2892</v>
      </c>
      <c r="E193" s="3" t="s">
        <v>103</v>
      </c>
      <c r="F193" s="3" t="str">
        <f>VLOOKUP($D193,proc!$A:$D,3,FALSE)</f>
        <v>3</v>
      </c>
      <c r="G193" s="3" t="str">
        <f>VLOOKUP($D193,proc!$A:$D,4,FALSE)</f>
        <v>0</v>
      </c>
      <c r="H193" s="2" t="s">
        <v>2248</v>
      </c>
      <c r="J193" s="7">
        <f>VLOOKUP($D193,'prosedur-2025'!$A:$H,3,FALSE)</f>
        <v>3</v>
      </c>
      <c r="K193" s="7">
        <f>VLOOKUP($D193,'prosedur-2025'!$A:$H,4,FALSE)</f>
        <v>9351471.333</v>
      </c>
      <c r="L193" s="7">
        <f>VLOOKUP($D193,'prosedur-2025'!$A:$H,5,FALSE)</f>
        <v>4516000</v>
      </c>
      <c r="M193" s="7">
        <f>VLOOKUP($D193,'prosedur-2025'!$A:$H,6,FALSE)</f>
        <v>9389867</v>
      </c>
      <c r="N193" s="7">
        <f>VLOOKUP($D193,'prosedur-2025'!$A:$H,7,FALSE)</f>
        <v>14148547</v>
      </c>
      <c r="O193" s="7">
        <f>VLOOKUP($D193,'prosedur-2025'!$A:$H,8,FALSE)</f>
        <v>14148547</v>
      </c>
      <c r="P193" s="7">
        <f t="shared" si="10"/>
        <v>28054414</v>
      </c>
    </row>
    <row r="194" hidden="1">
      <c r="A194" s="3" t="s">
        <v>5</v>
      </c>
      <c r="B194" s="3" t="s">
        <v>420</v>
      </c>
      <c r="C194" s="3" t="s">
        <v>528</v>
      </c>
      <c r="D194" s="6" t="s">
        <v>2893</v>
      </c>
      <c r="E194" s="26" t="s">
        <v>105</v>
      </c>
      <c r="F194" s="3" t="str">
        <f>VLOOKUP($D194,proc!$A:$D,3,FALSE)</f>
        <v>3</v>
      </c>
      <c r="G194" s="3" t="str">
        <f>VLOOKUP($D194,proc!$A:$D,4,FALSE)</f>
        <v>0</v>
      </c>
      <c r="H194" s="2" t="s">
        <v>2248</v>
      </c>
      <c r="J194" s="7">
        <f>VLOOKUP($D194,'prosedur-2025'!$A:$H,3,FALSE)</f>
        <v>18</v>
      </c>
      <c r="K194" s="7">
        <f>VLOOKUP($D194,'prosedur-2025'!$A:$H,4,FALSE)</f>
        <v>10956220.39</v>
      </c>
      <c r="L194" s="7">
        <f>VLOOKUP($D194,'prosedur-2025'!$A:$H,5,FALSE)</f>
        <v>5668807</v>
      </c>
      <c r="M194" s="7">
        <f>VLOOKUP($D194,'prosedur-2025'!$A:$H,6,FALSE)</f>
        <v>6476884</v>
      </c>
      <c r="N194" s="7">
        <f>VLOOKUP($D194,'prosedur-2025'!$A:$H,7,FALSE)</f>
        <v>8773494</v>
      </c>
      <c r="O194" s="7">
        <f>VLOOKUP($D194,'prosedur-2025'!$A:$H,8,FALSE)</f>
        <v>20686263</v>
      </c>
      <c r="P194" s="7">
        <f t="shared" si="10"/>
        <v>197211967</v>
      </c>
    </row>
    <row r="195" hidden="1">
      <c r="A195" s="3" t="s">
        <v>5</v>
      </c>
      <c r="B195" s="3" t="s">
        <v>420</v>
      </c>
      <c r="C195" s="3" t="s">
        <v>528</v>
      </c>
      <c r="D195" s="6" t="s">
        <v>2894</v>
      </c>
      <c r="E195" s="3" t="s">
        <v>547</v>
      </c>
      <c r="F195" s="3" t="str">
        <f>VLOOKUP($D195,proc!$A:$D,3,FALSE)</f>
        <v>3</v>
      </c>
      <c r="G195" s="3" t="str">
        <f>VLOOKUP($D195,proc!$A:$D,4,FALSE)</f>
        <v>0</v>
      </c>
      <c r="H195" s="2" t="s">
        <v>2248</v>
      </c>
      <c r="J195" s="7">
        <f>VLOOKUP($D195,'prosedur-2025'!$A:$H,3,FALSE)</f>
        <v>10</v>
      </c>
      <c r="K195" s="7">
        <f>VLOOKUP($D195,'prosedur-2025'!$A:$H,4,FALSE)</f>
        <v>33921175.2</v>
      </c>
      <c r="L195" s="7">
        <f>VLOOKUP($D195,'prosedur-2025'!$A:$H,5,FALSE)</f>
        <v>6118650</v>
      </c>
      <c r="M195" s="7">
        <f>VLOOKUP($D195,'prosedur-2025'!$A:$H,6,FALSE)</f>
        <v>7464100</v>
      </c>
      <c r="N195" s="7">
        <f>VLOOKUP($D195,'prosedur-2025'!$A:$H,7,FALSE)</f>
        <v>56171983</v>
      </c>
      <c r="O195" s="7">
        <f>VLOOKUP($D195,'prosedur-2025'!$A:$H,8,FALSE)</f>
        <v>76497388</v>
      </c>
      <c r="P195" s="7">
        <f t="shared" si="10"/>
        <v>339211752</v>
      </c>
    </row>
    <row r="196" hidden="1">
      <c r="A196" s="3" t="s">
        <v>5</v>
      </c>
      <c r="B196" s="3" t="s">
        <v>420</v>
      </c>
      <c r="C196" s="3" t="s">
        <v>528</v>
      </c>
      <c r="D196" s="6" t="s">
        <v>2895</v>
      </c>
      <c r="E196" s="3" t="s">
        <v>553</v>
      </c>
      <c r="F196" s="3" t="str">
        <f>VLOOKUP($D196,proc!$A:$D,3,FALSE)</f>
        <v>3</v>
      </c>
      <c r="G196" s="3" t="str">
        <f>VLOOKUP($D196,proc!$A:$D,4,FALSE)</f>
        <v>0</v>
      </c>
      <c r="H196" s="2" t="s">
        <v>2248</v>
      </c>
      <c r="J196" s="7">
        <f>VLOOKUP($D196,'prosedur-2025'!$A:$H,3,FALSE)</f>
        <v>8</v>
      </c>
      <c r="K196" s="7">
        <f>VLOOKUP($D196,'prosedur-2025'!$A:$H,4,FALSE)</f>
        <v>19624401</v>
      </c>
      <c r="L196" s="7">
        <f>VLOOKUP($D196,'prosedur-2025'!$A:$H,5,FALSE)</f>
        <v>11729664</v>
      </c>
      <c r="M196" s="7">
        <f>VLOOKUP($D196,'prosedur-2025'!$A:$H,6,FALSE)</f>
        <v>17087720</v>
      </c>
      <c r="N196" s="7">
        <f>VLOOKUP($D196,'prosedur-2025'!$A:$H,7,FALSE)</f>
        <v>18891000</v>
      </c>
      <c r="O196" s="7">
        <f>VLOOKUP($D196,'prosedur-2025'!$A:$H,8,FALSE)</f>
        <v>38005190</v>
      </c>
      <c r="P196" s="7">
        <f t="shared" si="10"/>
        <v>156995208</v>
      </c>
    </row>
    <row r="197" hidden="1">
      <c r="A197" s="3" t="s">
        <v>5</v>
      </c>
      <c r="B197" s="3" t="s">
        <v>420</v>
      </c>
      <c r="C197" s="3" t="s">
        <v>528</v>
      </c>
      <c r="D197" s="6" t="s">
        <v>2896</v>
      </c>
      <c r="E197" s="3" t="s">
        <v>555</v>
      </c>
      <c r="F197" s="3" t="str">
        <f>VLOOKUP($D197,proc!$A:$D,3,FALSE)</f>
        <v>5</v>
      </c>
      <c r="G197" s="3" t="str">
        <f>VLOOKUP($D197,proc!$A:$D,4,FALSE)</f>
        <v>0</v>
      </c>
      <c r="H197" s="2" t="s">
        <v>2248</v>
      </c>
      <c r="J197" s="7">
        <f>VLOOKUP($D197,'prosedur-2025'!$A:$H,3,FALSE)</f>
        <v>56</v>
      </c>
      <c r="K197" s="7">
        <f>VLOOKUP($D197,'prosedur-2025'!$A:$H,4,FALSE)</f>
        <v>91729323.95</v>
      </c>
      <c r="L197" s="7">
        <f>VLOOKUP($D197,'prosedur-2025'!$A:$H,5,FALSE)</f>
        <v>54242694</v>
      </c>
      <c r="M197" s="7">
        <f>VLOOKUP($D197,'prosedur-2025'!$A:$H,6,FALSE)</f>
        <v>70459400</v>
      </c>
      <c r="N197" s="7">
        <f>VLOOKUP($D197,'prosedur-2025'!$A:$H,7,FALSE)</f>
        <v>125540624</v>
      </c>
      <c r="O197" s="7">
        <f>VLOOKUP($D197,'prosedur-2025'!$A:$H,8,FALSE)</f>
        <v>171308700</v>
      </c>
      <c r="P197" s="7">
        <f t="shared" si="10"/>
        <v>5136842141</v>
      </c>
    </row>
    <row r="198" hidden="1">
      <c r="A198" s="3" t="s">
        <v>5</v>
      </c>
      <c r="B198" s="3" t="s">
        <v>420</v>
      </c>
      <c r="C198" s="3" t="s">
        <v>528</v>
      </c>
      <c r="D198" s="6" t="s">
        <v>2897</v>
      </c>
      <c r="E198" s="3" t="s">
        <v>558</v>
      </c>
      <c r="F198" s="3" t="str">
        <f>VLOOKUP($D198,proc!$A:$D,3,FALSE)</f>
        <v>5</v>
      </c>
      <c r="G198" s="3" t="str">
        <f>VLOOKUP($D198,proc!$A:$D,4,FALSE)</f>
        <v>0</v>
      </c>
      <c r="H198" s="2" t="s">
        <v>2248</v>
      </c>
      <c r="J198" s="7">
        <f>VLOOKUP($D198,'prosedur-2025'!$A:$H,3,FALSE)</f>
        <v>27</v>
      </c>
      <c r="K198" s="7">
        <f>VLOOKUP($D198,'prosedur-2025'!$A:$H,4,FALSE)</f>
        <v>80123841</v>
      </c>
      <c r="L198" s="7">
        <f>VLOOKUP($D198,'prosedur-2025'!$A:$H,5,FALSE)</f>
        <v>39704816</v>
      </c>
      <c r="M198" s="7">
        <f>VLOOKUP($D198,'prosedur-2025'!$A:$H,6,FALSE)</f>
        <v>81423376</v>
      </c>
      <c r="N198" s="7">
        <f>VLOOKUP($D198,'prosedur-2025'!$A:$H,7,FALSE)</f>
        <v>104193831</v>
      </c>
      <c r="O198" s="7">
        <f>VLOOKUP($D198,'prosedur-2025'!$A:$H,8,FALSE)</f>
        <v>149798668</v>
      </c>
      <c r="P198" s="7">
        <f t="shared" si="10"/>
        <v>2163343707</v>
      </c>
    </row>
    <row r="199" hidden="1">
      <c r="A199" s="3" t="s">
        <v>5</v>
      </c>
      <c r="B199" s="3" t="s">
        <v>420</v>
      </c>
      <c r="C199" s="3" t="s">
        <v>528</v>
      </c>
      <c r="D199" s="6" t="s">
        <v>2898</v>
      </c>
      <c r="E199" s="3" t="s">
        <v>563</v>
      </c>
      <c r="F199" s="3" t="str">
        <f>VLOOKUP($D199,proc!$A:$D,3,FALSE)</f>
        <v>5</v>
      </c>
      <c r="G199" s="3" t="str">
        <f>VLOOKUP($D199,proc!$A:$D,4,FALSE)</f>
        <v>0</v>
      </c>
      <c r="H199" s="2" t="s">
        <v>2248</v>
      </c>
      <c r="J199" s="7">
        <f>VLOOKUP($D199,'prosedur-2025'!$A:$H,3,FALSE)</f>
        <v>49</v>
      </c>
      <c r="K199" s="7">
        <f>VLOOKUP($D199,'prosedur-2025'!$A:$H,4,FALSE)</f>
        <v>103059434.6</v>
      </c>
      <c r="L199" s="7">
        <f>VLOOKUP($D199,'prosedur-2025'!$A:$H,5,FALSE)</f>
        <v>57283300</v>
      </c>
      <c r="M199" s="7">
        <f>VLOOKUP($D199,'prosedur-2025'!$A:$H,6,FALSE)</f>
        <v>91580712</v>
      </c>
      <c r="N199" s="7">
        <f>VLOOKUP($D199,'prosedur-2025'!$A:$H,7,FALSE)</f>
        <v>131387262</v>
      </c>
      <c r="O199" s="7">
        <f>VLOOKUP($D199,'prosedur-2025'!$A:$H,8,FALSE)</f>
        <v>199403669</v>
      </c>
      <c r="P199" s="7">
        <f t="shared" si="10"/>
        <v>5049912297</v>
      </c>
    </row>
    <row r="200" hidden="1">
      <c r="A200" s="3" t="s">
        <v>5</v>
      </c>
      <c r="B200" s="3" t="s">
        <v>420</v>
      </c>
      <c r="C200" s="3" t="s">
        <v>528</v>
      </c>
      <c r="D200" s="6" t="s">
        <v>2899</v>
      </c>
      <c r="E200" s="3" t="s">
        <v>564</v>
      </c>
      <c r="F200" s="3" t="str">
        <f>VLOOKUP($D200,proc!$A:$D,3,FALSE)</f>
        <v>5</v>
      </c>
      <c r="G200" s="3" t="str">
        <f>VLOOKUP($D200,proc!$A:$D,4,FALSE)</f>
        <v>0</v>
      </c>
      <c r="H200" s="2" t="s">
        <v>2248</v>
      </c>
      <c r="J200" s="7">
        <f>VLOOKUP($D200,'prosedur-2025'!$A:$H,3,FALSE)</f>
        <v>1</v>
      </c>
      <c r="K200" s="7">
        <f>VLOOKUP($D200,'prosedur-2025'!$A:$H,4,FALSE)</f>
        <v>110697579</v>
      </c>
      <c r="L200" s="7">
        <f>VLOOKUP($D200,'prosedur-2025'!$A:$H,5,FALSE)</f>
        <v>110697579</v>
      </c>
      <c r="M200" s="7">
        <f>VLOOKUP($D200,'prosedur-2025'!$A:$H,6,FALSE)</f>
        <v>110697579</v>
      </c>
      <c r="N200" s="7">
        <f>VLOOKUP($D200,'prosedur-2025'!$A:$H,7,FALSE)</f>
        <v>110697579</v>
      </c>
      <c r="O200" s="7">
        <f>VLOOKUP($D200,'prosedur-2025'!$A:$H,8,FALSE)</f>
        <v>110697579</v>
      </c>
      <c r="P200" s="7">
        <f t="shared" si="10"/>
        <v>110697579</v>
      </c>
    </row>
    <row r="201" hidden="1">
      <c r="A201" s="3" t="s">
        <v>5</v>
      </c>
      <c r="B201" s="3" t="s">
        <v>420</v>
      </c>
      <c r="C201" s="3" t="s">
        <v>528</v>
      </c>
      <c r="D201" s="6" t="s">
        <v>2900</v>
      </c>
      <c r="E201" s="3" t="s">
        <v>565</v>
      </c>
      <c r="F201" s="3" t="str">
        <f>VLOOKUP($D201,proc!$A:$D,3,FALSE)</f>
        <v>5</v>
      </c>
      <c r="G201" s="3" t="str">
        <f>VLOOKUP($D201,proc!$A:$D,4,FALSE)</f>
        <v>0</v>
      </c>
      <c r="H201" s="2" t="s">
        <v>2248</v>
      </c>
      <c r="J201" s="7">
        <f>VLOOKUP($D201,'prosedur-2025'!$A:$H,3,FALSE)</f>
        <v>5</v>
      </c>
      <c r="K201" s="7">
        <f>VLOOKUP($D201,'prosedur-2025'!$A:$H,4,FALSE)</f>
        <v>104232514.6</v>
      </c>
      <c r="L201" s="7">
        <f>VLOOKUP($D201,'prosedur-2025'!$A:$H,5,FALSE)</f>
        <v>101212767</v>
      </c>
      <c r="M201" s="7">
        <f>VLOOKUP($D201,'prosedur-2025'!$A:$H,6,FALSE)</f>
        <v>110087431</v>
      </c>
      <c r="N201" s="7">
        <f>VLOOKUP($D201,'prosedur-2025'!$A:$H,7,FALSE)</f>
        <v>122183574</v>
      </c>
      <c r="O201" s="7">
        <f>VLOOKUP($D201,'prosedur-2025'!$A:$H,8,FALSE)</f>
        <v>151638650</v>
      </c>
      <c r="P201" s="7">
        <f t="shared" si="10"/>
        <v>521162573</v>
      </c>
    </row>
    <row r="202" hidden="1">
      <c r="A202" s="3" t="s">
        <v>5</v>
      </c>
      <c r="B202" s="3" t="s">
        <v>420</v>
      </c>
      <c r="C202" s="3" t="s">
        <v>528</v>
      </c>
      <c r="D202" s="6" t="s">
        <v>2901</v>
      </c>
      <c r="E202" s="3" t="s">
        <v>566</v>
      </c>
      <c r="F202" s="3" t="str">
        <f>VLOOKUP($D202,proc!$A:$D,3,FALSE)</f>
        <v>3</v>
      </c>
      <c r="G202" s="3" t="str">
        <f>VLOOKUP($D202,proc!$A:$D,4,FALSE)</f>
        <v>0</v>
      </c>
      <c r="H202" s="2" t="s">
        <v>2248</v>
      </c>
      <c r="J202" s="7">
        <f>VLOOKUP($D202,'prosedur-2025'!$A:$H,3,FALSE)</f>
        <v>56</v>
      </c>
      <c r="K202" s="7">
        <f>VLOOKUP($D202,'prosedur-2025'!$A:$H,4,FALSE)</f>
        <v>38448232.29</v>
      </c>
      <c r="L202" s="7">
        <f>VLOOKUP($D202,'prosedur-2025'!$A:$H,5,FALSE)</f>
        <v>15592488</v>
      </c>
      <c r="M202" s="7">
        <f>VLOOKUP($D202,'prosedur-2025'!$A:$H,6,FALSE)</f>
        <v>21601898</v>
      </c>
      <c r="N202" s="7">
        <f>VLOOKUP($D202,'prosedur-2025'!$A:$H,7,FALSE)</f>
        <v>36465500</v>
      </c>
      <c r="O202" s="7">
        <f>VLOOKUP($D202,'prosedur-2025'!$A:$H,8,FALSE)</f>
        <v>83529338</v>
      </c>
      <c r="P202" s="7">
        <f t="shared" si="10"/>
        <v>2153101008</v>
      </c>
    </row>
    <row r="203" hidden="1">
      <c r="A203" s="3" t="s">
        <v>5</v>
      </c>
      <c r="B203" s="3" t="s">
        <v>420</v>
      </c>
      <c r="C203" s="3" t="s">
        <v>528</v>
      </c>
      <c r="D203" s="6" t="s">
        <v>2902</v>
      </c>
      <c r="E203" s="3" t="s">
        <v>568</v>
      </c>
      <c r="F203" s="3" t="str">
        <f>VLOOKUP($D203,proc!$A:$D,3,FALSE)</f>
        <v>4</v>
      </c>
      <c r="G203" s="3" t="str">
        <f>VLOOKUP($D203,proc!$A:$D,4,FALSE)</f>
        <v>0</v>
      </c>
      <c r="H203" s="2" t="s">
        <v>2248</v>
      </c>
      <c r="J203" s="7">
        <f>VLOOKUP($D203,'prosedur-2025'!$A:$H,3,FALSE)</f>
        <v>226</v>
      </c>
      <c r="K203" s="7">
        <f>VLOOKUP($D203,'prosedur-2025'!$A:$H,4,FALSE)</f>
        <v>23111666.8</v>
      </c>
      <c r="L203" s="7">
        <f>VLOOKUP($D203,'prosedur-2025'!$A:$H,5,FALSE)</f>
        <v>9463350</v>
      </c>
      <c r="M203" s="7">
        <f>VLOOKUP($D203,'prosedur-2025'!$A:$H,6,FALSE)</f>
        <v>14120401</v>
      </c>
      <c r="N203" s="7">
        <f>VLOOKUP($D203,'prosedur-2025'!$A:$H,7,FALSE)</f>
        <v>20412259</v>
      </c>
      <c r="O203" s="7">
        <f>VLOOKUP($D203,'prosedur-2025'!$A:$H,8,FALSE)</f>
        <v>44738881</v>
      </c>
      <c r="P203" s="7">
        <f t="shared" si="10"/>
        <v>5223236696</v>
      </c>
    </row>
    <row r="204" hidden="1">
      <c r="A204" s="3" t="s">
        <v>5</v>
      </c>
      <c r="B204" s="3" t="s">
        <v>420</v>
      </c>
      <c r="C204" s="3" t="s">
        <v>528</v>
      </c>
      <c r="D204" s="6" t="s">
        <v>2903</v>
      </c>
      <c r="E204" s="3" t="s">
        <v>570</v>
      </c>
      <c r="F204" s="3" t="str">
        <f>VLOOKUP($D204,proc!$A:$D,3,FALSE)</f>
        <v>3</v>
      </c>
      <c r="G204" s="3" t="str">
        <f>VLOOKUP($D204,proc!$A:$D,4,FALSE)</f>
        <v>0</v>
      </c>
      <c r="H204" s="2" t="s">
        <v>2248</v>
      </c>
      <c r="J204" s="7">
        <f>VLOOKUP($D204,'prosedur-2025'!$A:$H,3,FALSE)</f>
        <v>191</v>
      </c>
      <c r="K204" s="7">
        <f>VLOOKUP($D204,'prosedur-2025'!$A:$H,4,FALSE)</f>
        <v>22062637.7</v>
      </c>
      <c r="L204" s="7">
        <f>VLOOKUP($D204,'prosedur-2025'!$A:$H,5,FALSE)</f>
        <v>9093550</v>
      </c>
      <c r="M204" s="7">
        <f>VLOOKUP($D204,'prosedur-2025'!$A:$H,6,FALSE)</f>
        <v>14981360</v>
      </c>
      <c r="N204" s="7">
        <f>VLOOKUP($D204,'prosedur-2025'!$A:$H,7,FALSE)</f>
        <v>26800189</v>
      </c>
      <c r="O204" s="7">
        <f>VLOOKUP($D204,'prosedur-2025'!$A:$H,8,FALSE)</f>
        <v>38276034</v>
      </c>
      <c r="P204" s="7">
        <f t="shared" si="10"/>
        <v>4213963801</v>
      </c>
    </row>
    <row r="205" hidden="1">
      <c r="A205" s="3" t="s">
        <v>5</v>
      </c>
      <c r="B205" s="3" t="s">
        <v>420</v>
      </c>
      <c r="C205" s="3" t="s">
        <v>528</v>
      </c>
      <c r="D205" s="6" t="s">
        <v>2904</v>
      </c>
      <c r="E205" s="3" t="s">
        <v>572</v>
      </c>
      <c r="F205" s="3" t="str">
        <f>VLOOKUP($D205,proc!$A:$D,3,FALSE)</f>
        <v>0</v>
      </c>
      <c r="G205" s="3" t="str">
        <f>VLOOKUP($D205,proc!$A:$D,4,FALSE)</f>
        <v>0</v>
      </c>
      <c r="H205" s="2" t="s">
        <v>2248</v>
      </c>
      <c r="J205" s="7">
        <f>VLOOKUP($D205,'prosedur-2025'!$A:$H,3,FALSE)</f>
        <v>43</v>
      </c>
      <c r="K205" s="7">
        <f>VLOOKUP($D205,'prosedur-2025'!$A:$H,4,FALSE)</f>
        <v>117108303.2</v>
      </c>
      <c r="L205" s="7">
        <f>VLOOKUP($D205,'prosedur-2025'!$A:$H,5,FALSE)</f>
        <v>39128758</v>
      </c>
      <c r="M205" s="7">
        <f>VLOOKUP($D205,'prosedur-2025'!$A:$H,6,FALSE)</f>
        <v>48986862</v>
      </c>
      <c r="N205" s="7">
        <f>VLOOKUP($D205,'prosedur-2025'!$A:$H,7,FALSE)</f>
        <v>132842036</v>
      </c>
      <c r="O205" s="7">
        <f>VLOOKUP($D205,'prosedur-2025'!$A:$H,8,FALSE)</f>
        <v>350305070</v>
      </c>
      <c r="P205" s="7">
        <f t="shared" si="10"/>
        <v>5035657039</v>
      </c>
    </row>
    <row r="206" hidden="1">
      <c r="A206" s="3" t="s">
        <v>5</v>
      </c>
      <c r="B206" s="3" t="s">
        <v>420</v>
      </c>
      <c r="C206" s="3" t="s">
        <v>528</v>
      </c>
      <c r="D206" s="6" t="s">
        <v>2905</v>
      </c>
      <c r="E206" s="3" t="s">
        <v>574</v>
      </c>
      <c r="F206" s="3" t="str">
        <f>VLOOKUP($D206,proc!$A:$D,3,FALSE)</f>
        <v>0</v>
      </c>
      <c r="G206" s="3" t="str">
        <f>VLOOKUP($D206,proc!$A:$D,4,FALSE)</f>
        <v>0</v>
      </c>
      <c r="H206" s="2" t="s">
        <v>2248</v>
      </c>
      <c r="J206" s="7">
        <f>VLOOKUP($D206,'prosedur-2025'!$A:$H,3,FALSE)</f>
        <v>62</v>
      </c>
      <c r="K206" s="7">
        <f>VLOOKUP($D206,'prosedur-2025'!$A:$H,4,FALSE)</f>
        <v>51038220.95</v>
      </c>
      <c r="L206" s="7">
        <f>VLOOKUP($D206,'prosedur-2025'!$A:$H,5,FALSE)</f>
        <v>23409343</v>
      </c>
      <c r="M206" s="7">
        <f>VLOOKUP($D206,'prosedur-2025'!$A:$H,6,FALSE)</f>
        <v>45507084</v>
      </c>
      <c r="N206" s="7">
        <f>VLOOKUP($D206,'prosedur-2025'!$A:$H,7,FALSE)</f>
        <v>73223186</v>
      </c>
      <c r="O206" s="7">
        <f>VLOOKUP($D206,'prosedur-2025'!$A:$H,8,FALSE)</f>
        <v>85314662</v>
      </c>
      <c r="P206" s="7">
        <f t="shared" si="10"/>
        <v>3164369699</v>
      </c>
    </row>
    <row r="207" hidden="1">
      <c r="A207" s="3" t="s">
        <v>5</v>
      </c>
      <c r="B207" s="3" t="s">
        <v>420</v>
      </c>
      <c r="C207" s="3" t="s">
        <v>528</v>
      </c>
      <c r="D207" s="6" t="s">
        <v>2906</v>
      </c>
      <c r="E207" s="3" t="s">
        <v>577</v>
      </c>
      <c r="F207" s="3" t="str">
        <f>VLOOKUP($D207,proc!$A:$D,3,FALSE)</f>
        <v>0</v>
      </c>
      <c r="G207" s="3" t="str">
        <f>VLOOKUP($D207,proc!$A:$D,4,FALSE)</f>
        <v>0</v>
      </c>
      <c r="H207" s="2" t="s">
        <v>2248</v>
      </c>
      <c r="J207" s="7">
        <f>VLOOKUP($D207,'prosedur-2025'!$A:$H,3,FALSE)</f>
        <v>33</v>
      </c>
      <c r="K207" s="7">
        <f>VLOOKUP($D207,'prosedur-2025'!$A:$H,4,FALSE)</f>
        <v>44514928.09</v>
      </c>
      <c r="L207" s="7">
        <f>VLOOKUP($D207,'prosedur-2025'!$A:$H,5,FALSE)</f>
        <v>33303100</v>
      </c>
      <c r="M207" s="7">
        <f>VLOOKUP($D207,'prosedur-2025'!$A:$H,6,FALSE)</f>
        <v>37884005</v>
      </c>
      <c r="N207" s="7">
        <f>VLOOKUP($D207,'prosedur-2025'!$A:$H,7,FALSE)</f>
        <v>57503599</v>
      </c>
      <c r="O207" s="7">
        <f>VLOOKUP($D207,'prosedur-2025'!$A:$H,8,FALSE)</f>
        <v>70589460</v>
      </c>
      <c r="P207" s="7">
        <f t="shared" si="10"/>
        <v>1468992627</v>
      </c>
    </row>
    <row r="208" hidden="1">
      <c r="A208" s="3" t="s">
        <v>5</v>
      </c>
      <c r="B208" s="3" t="s">
        <v>420</v>
      </c>
      <c r="C208" s="3" t="s">
        <v>528</v>
      </c>
      <c r="D208" s="6" t="s">
        <v>2907</v>
      </c>
      <c r="E208" s="3" t="s">
        <v>580</v>
      </c>
      <c r="F208" s="3" t="str">
        <f>VLOOKUP($D208,proc!$A:$D,3,FALSE)</f>
        <v>0</v>
      </c>
      <c r="G208" s="3" t="str">
        <f>VLOOKUP($D208,proc!$A:$D,4,FALSE)</f>
        <v>0</v>
      </c>
      <c r="H208" s="2" t="s">
        <v>2248</v>
      </c>
      <c r="J208" s="7">
        <f>VLOOKUP($D208,'prosedur-2025'!$A:$H,3,FALSE)</f>
        <v>7</v>
      </c>
      <c r="K208" s="7">
        <f>VLOOKUP($D208,'prosedur-2025'!$A:$H,4,FALSE)</f>
        <v>48392377.29</v>
      </c>
      <c r="L208" s="7">
        <f>VLOOKUP($D208,'prosedur-2025'!$A:$H,5,FALSE)</f>
        <v>26206959</v>
      </c>
      <c r="M208" s="7">
        <f>VLOOKUP($D208,'prosedur-2025'!$A:$H,6,FALSE)</f>
        <v>55474563</v>
      </c>
      <c r="N208" s="7">
        <f>VLOOKUP($D208,'prosedur-2025'!$A:$H,7,FALSE)</f>
        <v>64685498</v>
      </c>
      <c r="O208" s="7">
        <f>VLOOKUP($D208,'prosedur-2025'!$A:$H,8,FALSE)</f>
        <v>87843301</v>
      </c>
      <c r="P208" s="7">
        <f t="shared" si="10"/>
        <v>338746641</v>
      </c>
    </row>
    <row r="209" hidden="1">
      <c r="A209" s="3" t="s">
        <v>5</v>
      </c>
      <c r="B209" s="3" t="s">
        <v>420</v>
      </c>
      <c r="C209" s="3" t="s">
        <v>528</v>
      </c>
      <c r="D209" s="6" t="s">
        <v>2908</v>
      </c>
      <c r="E209" s="3" t="s">
        <v>582</v>
      </c>
      <c r="F209" s="3" t="str">
        <f>VLOOKUP($D209,proc!$A:$D,3,FALSE)</f>
        <v>5</v>
      </c>
      <c r="G209" s="3" t="str">
        <f>VLOOKUP($D209,proc!$A:$D,4,FALSE)</f>
        <v>0</v>
      </c>
      <c r="H209" s="2" t="s">
        <v>2248</v>
      </c>
      <c r="J209" s="7">
        <f>VLOOKUP($D209,'prosedur-2025'!$A:$H,3,FALSE)</f>
        <v>81</v>
      </c>
      <c r="K209" s="7">
        <f>VLOOKUP($D209,'prosedur-2025'!$A:$H,4,FALSE)</f>
        <v>107285597</v>
      </c>
      <c r="L209" s="7">
        <f>VLOOKUP($D209,'prosedur-2025'!$A:$H,5,FALSE)</f>
        <v>43854109</v>
      </c>
      <c r="M209" s="7">
        <f>VLOOKUP($D209,'prosedur-2025'!$A:$H,6,FALSE)</f>
        <v>82182147</v>
      </c>
      <c r="N209" s="7">
        <f>VLOOKUP($D209,'prosedur-2025'!$A:$H,7,FALSE)</f>
        <v>136748120</v>
      </c>
      <c r="O209" s="7">
        <f>VLOOKUP($D209,'prosedur-2025'!$A:$H,8,FALSE)</f>
        <v>215639603</v>
      </c>
      <c r="P209" s="7">
        <f t="shared" si="10"/>
        <v>8690133361</v>
      </c>
    </row>
    <row r="210" hidden="1">
      <c r="A210" s="3" t="s">
        <v>5</v>
      </c>
      <c r="B210" s="3" t="s">
        <v>420</v>
      </c>
      <c r="C210" s="3" t="s">
        <v>528</v>
      </c>
      <c r="D210" s="6" t="s">
        <v>2909</v>
      </c>
      <c r="E210" s="3" t="s">
        <v>584</v>
      </c>
      <c r="F210" s="3" t="str">
        <f>VLOOKUP($D210,proc!$A:$D,3,FALSE)</f>
        <v>4</v>
      </c>
      <c r="G210" s="3" t="str">
        <f>VLOOKUP($D210,proc!$A:$D,4,FALSE)</f>
        <v>0</v>
      </c>
      <c r="H210" s="2" t="s">
        <v>2248</v>
      </c>
      <c r="J210" s="7">
        <f>VLOOKUP($D210,'prosedur-2025'!$A:$H,3,FALSE)</f>
        <v>701</v>
      </c>
      <c r="K210" s="7">
        <f>VLOOKUP($D210,'prosedur-2025'!$A:$H,4,FALSE)</f>
        <v>68925904.37</v>
      </c>
      <c r="L210" s="7">
        <f>VLOOKUP($D210,'prosedur-2025'!$A:$H,5,FALSE)</f>
        <v>45440031</v>
      </c>
      <c r="M210" s="7">
        <f>VLOOKUP($D210,'prosedur-2025'!$A:$H,6,FALSE)</f>
        <v>58725098</v>
      </c>
      <c r="N210" s="7">
        <f>VLOOKUP($D210,'prosedur-2025'!$A:$H,7,FALSE)</f>
        <v>81546436</v>
      </c>
      <c r="O210" s="7">
        <f>VLOOKUP($D210,'prosedur-2025'!$A:$H,8,FALSE)</f>
        <v>112055194</v>
      </c>
      <c r="P210" s="7">
        <f t="shared" si="10"/>
        <v>48317058966</v>
      </c>
    </row>
    <row r="211" hidden="1">
      <c r="A211" s="3" t="s">
        <v>5</v>
      </c>
      <c r="B211" s="3" t="s">
        <v>420</v>
      </c>
      <c r="C211" s="3" t="s">
        <v>528</v>
      </c>
      <c r="D211" s="6" t="s">
        <v>2910</v>
      </c>
      <c r="E211" s="3" t="s">
        <v>587</v>
      </c>
      <c r="F211" s="3" t="str">
        <f>VLOOKUP($D211,proc!$A:$D,3,FALSE)</f>
        <v>4</v>
      </c>
      <c r="G211" s="3" t="str">
        <f>VLOOKUP($D211,proc!$A:$D,4,FALSE)</f>
        <v>0</v>
      </c>
      <c r="H211" s="2" t="s">
        <v>2248</v>
      </c>
      <c r="J211" s="7">
        <f>VLOOKUP($D211,'prosedur-2025'!$A:$H,3,FALSE)</f>
        <v>58</v>
      </c>
      <c r="K211" s="7">
        <f>VLOOKUP($D211,'prosedur-2025'!$A:$H,4,FALSE)</f>
        <v>61561807.41</v>
      </c>
      <c r="L211" s="7">
        <f>VLOOKUP($D211,'prosedur-2025'!$A:$H,5,FALSE)</f>
        <v>37719640</v>
      </c>
      <c r="M211" s="7">
        <f>VLOOKUP($D211,'prosedur-2025'!$A:$H,6,FALSE)</f>
        <v>51062438</v>
      </c>
      <c r="N211" s="7">
        <f>VLOOKUP($D211,'prosedur-2025'!$A:$H,7,FALSE)</f>
        <v>61646400</v>
      </c>
      <c r="O211" s="7">
        <f>VLOOKUP($D211,'prosedur-2025'!$A:$H,8,FALSE)</f>
        <v>93954817</v>
      </c>
      <c r="P211" s="7">
        <f t="shared" si="10"/>
        <v>3570584830</v>
      </c>
    </row>
    <row r="212" hidden="1">
      <c r="A212" s="3" t="s">
        <v>5</v>
      </c>
      <c r="B212" s="3" t="s">
        <v>420</v>
      </c>
      <c r="C212" s="3" t="s">
        <v>528</v>
      </c>
      <c r="D212" s="6" t="s">
        <v>2911</v>
      </c>
      <c r="E212" s="3" t="s">
        <v>591</v>
      </c>
      <c r="F212" s="3" t="str">
        <f>VLOOKUP($D212,proc!$A:$D,3,FALSE)</f>
        <v>4</v>
      </c>
      <c r="G212" s="3" t="str">
        <f>VLOOKUP($D212,proc!$A:$D,4,FALSE)</f>
        <v>0</v>
      </c>
      <c r="H212" s="2" t="s">
        <v>2248</v>
      </c>
      <c r="J212" s="7">
        <f>VLOOKUP($D212,'prosedur-2025'!$A:$H,3,FALSE)</f>
        <v>48</v>
      </c>
      <c r="K212" s="7">
        <f>VLOOKUP($D212,'prosedur-2025'!$A:$H,4,FALSE)</f>
        <v>69951539.69</v>
      </c>
      <c r="L212" s="7">
        <f>VLOOKUP($D212,'prosedur-2025'!$A:$H,5,FALSE)</f>
        <v>50406013</v>
      </c>
      <c r="M212" s="7">
        <f>VLOOKUP($D212,'prosedur-2025'!$A:$H,6,FALSE)</f>
        <v>61314736</v>
      </c>
      <c r="N212" s="7">
        <f>VLOOKUP($D212,'prosedur-2025'!$A:$H,7,FALSE)</f>
        <v>82702601</v>
      </c>
      <c r="O212" s="7">
        <f>VLOOKUP($D212,'prosedur-2025'!$A:$H,8,FALSE)</f>
        <v>105530769</v>
      </c>
      <c r="P212" s="7">
        <f t="shared" si="10"/>
        <v>3357673905</v>
      </c>
    </row>
    <row r="213" hidden="1">
      <c r="A213" s="3" t="s">
        <v>5</v>
      </c>
      <c r="B213" s="3" t="s">
        <v>420</v>
      </c>
      <c r="C213" s="3" t="s">
        <v>528</v>
      </c>
      <c r="D213" s="6" t="s">
        <v>2912</v>
      </c>
      <c r="E213" s="3" t="s">
        <v>593</v>
      </c>
      <c r="F213" s="3" t="str">
        <f>VLOOKUP($D213,proc!$A:$D,3,FALSE)</f>
        <v>4</v>
      </c>
      <c r="G213" s="3" t="str">
        <f>VLOOKUP($D213,proc!$A:$D,4,FALSE)</f>
        <v>0</v>
      </c>
      <c r="H213" s="2" t="s">
        <v>2248</v>
      </c>
      <c r="J213" s="7">
        <f>VLOOKUP($D213,'prosedur-2025'!$A:$H,3,FALSE)</f>
        <v>40</v>
      </c>
      <c r="K213" s="7">
        <f>VLOOKUP($D213,'prosedur-2025'!$A:$H,4,FALSE)</f>
        <v>68810017.08</v>
      </c>
      <c r="L213" s="7">
        <f>VLOOKUP($D213,'prosedur-2025'!$A:$H,5,FALSE)</f>
        <v>44283194</v>
      </c>
      <c r="M213" s="7">
        <f>VLOOKUP($D213,'prosedur-2025'!$A:$H,6,FALSE)</f>
        <v>52425638</v>
      </c>
      <c r="N213" s="7">
        <f>VLOOKUP($D213,'prosedur-2025'!$A:$H,7,FALSE)</f>
        <v>65548150</v>
      </c>
      <c r="O213" s="7">
        <f>VLOOKUP($D213,'prosedur-2025'!$A:$H,8,FALSE)</f>
        <v>93300893</v>
      </c>
      <c r="P213" s="7">
        <f t="shared" si="10"/>
        <v>2752400683</v>
      </c>
    </row>
    <row r="214" hidden="1">
      <c r="A214" s="3" t="s">
        <v>5</v>
      </c>
      <c r="B214" s="3" t="s">
        <v>420</v>
      </c>
      <c r="C214" s="3" t="s">
        <v>528</v>
      </c>
      <c r="D214" s="6" t="s">
        <v>2913</v>
      </c>
      <c r="E214" s="3" t="s">
        <v>595</v>
      </c>
      <c r="F214" s="3" t="str">
        <f>VLOOKUP($D214,proc!$A:$D,3,FALSE)</f>
        <v>4</v>
      </c>
      <c r="G214" s="3" t="str">
        <f>VLOOKUP($D214,proc!$A:$D,4,FALSE)</f>
        <v>0</v>
      </c>
      <c r="H214" s="2" t="s">
        <v>2248</v>
      </c>
      <c r="J214" s="7">
        <f>VLOOKUP($D214,'prosedur-2025'!$A:$H,3,FALSE)</f>
        <v>48</v>
      </c>
      <c r="K214" s="7">
        <f>VLOOKUP($D214,'prosedur-2025'!$A:$H,4,FALSE)</f>
        <v>66592010.81</v>
      </c>
      <c r="L214" s="7">
        <f>VLOOKUP($D214,'prosedur-2025'!$A:$H,5,FALSE)</f>
        <v>19519483</v>
      </c>
      <c r="M214" s="7">
        <f>VLOOKUP($D214,'prosedur-2025'!$A:$H,6,FALSE)</f>
        <v>47318099</v>
      </c>
      <c r="N214" s="7">
        <f>VLOOKUP($D214,'prosedur-2025'!$A:$H,7,FALSE)</f>
        <v>73157019</v>
      </c>
      <c r="O214" s="7">
        <f>VLOOKUP($D214,'prosedur-2025'!$A:$H,8,FALSE)</f>
        <v>176103443</v>
      </c>
      <c r="P214" s="7">
        <f t="shared" si="10"/>
        <v>3196416519</v>
      </c>
    </row>
    <row r="215" hidden="1">
      <c r="A215" s="3" t="s">
        <v>5</v>
      </c>
      <c r="B215" s="3" t="s">
        <v>420</v>
      </c>
      <c r="C215" s="3" t="s">
        <v>528</v>
      </c>
      <c r="D215" s="6" t="s">
        <v>2914</v>
      </c>
      <c r="E215" s="3" t="s">
        <v>597</v>
      </c>
      <c r="F215" s="3" t="str">
        <f>VLOOKUP($D215,proc!$A:$D,3,FALSE)</f>
        <v>4</v>
      </c>
      <c r="G215" s="3" t="str">
        <f>VLOOKUP($D215,proc!$A:$D,4,FALSE)</f>
        <v>0</v>
      </c>
      <c r="H215" s="2" t="s">
        <v>2248</v>
      </c>
      <c r="J215" s="7">
        <f>VLOOKUP($D215,'prosedur-2025'!$A:$H,3,FALSE)</f>
        <v>77</v>
      </c>
      <c r="K215" s="7">
        <f>VLOOKUP($D215,'prosedur-2025'!$A:$H,4,FALSE)</f>
        <v>62840749.23</v>
      </c>
      <c r="L215" s="7">
        <f>VLOOKUP($D215,'prosedur-2025'!$A:$H,5,FALSE)</f>
        <v>9690243</v>
      </c>
      <c r="M215" s="7">
        <f>VLOOKUP($D215,'prosedur-2025'!$A:$H,6,FALSE)</f>
        <v>26660433</v>
      </c>
      <c r="N215" s="7">
        <f>VLOOKUP($D215,'prosedur-2025'!$A:$H,7,FALSE)</f>
        <v>104185031</v>
      </c>
      <c r="O215" s="7">
        <f>VLOOKUP($D215,'prosedur-2025'!$A:$H,8,FALSE)</f>
        <v>159282050</v>
      </c>
      <c r="P215" s="7">
        <f t="shared" si="10"/>
        <v>4838737691</v>
      </c>
    </row>
    <row r="216" hidden="1">
      <c r="A216" s="3" t="s">
        <v>5</v>
      </c>
      <c r="B216" s="3" t="s">
        <v>420</v>
      </c>
      <c r="C216" s="3" t="s">
        <v>528</v>
      </c>
      <c r="D216" s="6" t="s">
        <v>2915</v>
      </c>
      <c r="E216" s="3" t="s">
        <v>598</v>
      </c>
      <c r="F216" s="3" t="str">
        <f>VLOOKUP($D216,proc!$A:$D,3,FALSE)</f>
        <v>5</v>
      </c>
      <c r="G216" s="3" t="str">
        <f>VLOOKUP($D216,proc!$A:$D,4,FALSE)</f>
        <v>0</v>
      </c>
      <c r="H216" s="2" t="s">
        <v>2248</v>
      </c>
      <c r="J216" s="7">
        <f>VLOOKUP($D216,'prosedur-2025'!$A:$H,3,FALSE)</f>
        <v>66</v>
      </c>
      <c r="K216" s="7">
        <f>VLOOKUP($D216,'prosedur-2025'!$A:$H,4,FALSE)</f>
        <v>190122880.2</v>
      </c>
      <c r="L216" s="7">
        <f>VLOOKUP($D216,'prosedur-2025'!$A:$H,5,FALSE)</f>
        <v>113706160</v>
      </c>
      <c r="M216" s="7">
        <f>VLOOKUP($D216,'prosedur-2025'!$A:$H,6,FALSE)</f>
        <v>156322261</v>
      </c>
      <c r="N216" s="7">
        <f>VLOOKUP($D216,'prosedur-2025'!$A:$H,7,FALSE)</f>
        <v>261520382</v>
      </c>
      <c r="O216" s="7">
        <f>VLOOKUP($D216,'prosedur-2025'!$A:$H,8,FALSE)</f>
        <v>347443824</v>
      </c>
      <c r="P216" s="7">
        <f t="shared" si="10"/>
        <v>12548110090</v>
      </c>
    </row>
    <row r="217" hidden="1">
      <c r="A217" s="3" t="s">
        <v>5</v>
      </c>
      <c r="B217" s="3" t="s">
        <v>420</v>
      </c>
      <c r="C217" s="3" t="s">
        <v>528</v>
      </c>
      <c r="D217" s="6" t="s">
        <v>2917</v>
      </c>
      <c r="E217" s="3" t="s">
        <v>600</v>
      </c>
      <c r="F217" s="3" t="str">
        <f>VLOOKUP($D217,proc!$A:$D,3,FALSE)</f>
        <v>3</v>
      </c>
      <c r="G217" s="3" t="str">
        <f>VLOOKUP($D217,proc!$A:$D,4,FALSE)</f>
        <v>0</v>
      </c>
      <c r="H217" s="2" t="s">
        <v>2248</v>
      </c>
      <c r="J217" s="7">
        <f>VLOOKUP($D217,'prosedur-2025'!$A:$H,3,FALSE)</f>
        <v>53</v>
      </c>
      <c r="K217" s="7">
        <f>VLOOKUP($D217,'prosedur-2025'!$A:$H,4,FALSE)</f>
        <v>45062480.85</v>
      </c>
      <c r="L217" s="7">
        <f>VLOOKUP($D217,'prosedur-2025'!$A:$H,5,FALSE)</f>
        <v>19976897</v>
      </c>
      <c r="M217" s="7">
        <f>VLOOKUP($D217,'prosedur-2025'!$A:$H,6,FALSE)</f>
        <v>33773808</v>
      </c>
      <c r="N217" s="7">
        <f>VLOOKUP($D217,'prosedur-2025'!$A:$H,7,FALSE)</f>
        <v>51314636</v>
      </c>
      <c r="O217" s="7">
        <f>VLOOKUP($D217,'prosedur-2025'!$A:$H,8,FALSE)</f>
        <v>84464627</v>
      </c>
      <c r="P217" s="7">
        <f t="shared" si="10"/>
        <v>2388311485</v>
      </c>
    </row>
    <row r="218" hidden="1">
      <c r="A218" s="3" t="s">
        <v>5</v>
      </c>
      <c r="B218" s="3" t="s">
        <v>420</v>
      </c>
      <c r="C218" s="3" t="s">
        <v>528</v>
      </c>
      <c r="D218" s="6" t="s">
        <v>2918</v>
      </c>
      <c r="E218" s="3" t="s">
        <v>602</v>
      </c>
      <c r="F218" s="3" t="str">
        <f>VLOOKUP($D218,proc!$A:$D,3,FALSE)</f>
        <v>4</v>
      </c>
      <c r="G218" s="3" t="str">
        <f>VLOOKUP($D218,proc!$A:$D,4,FALSE)</f>
        <v>0</v>
      </c>
      <c r="H218" s="2" t="s">
        <v>2248</v>
      </c>
      <c r="J218" s="7">
        <f>VLOOKUP($D218,'prosedur-2025'!$A:$H,3,FALSE)</f>
        <v>2152</v>
      </c>
      <c r="K218" s="7">
        <f>VLOOKUP($D218,'prosedur-2025'!$A:$H,4,FALSE)</f>
        <v>51960686.22</v>
      </c>
      <c r="L218" s="7">
        <f>VLOOKUP($D218,'prosedur-2025'!$A:$H,5,FALSE)</f>
        <v>24537250</v>
      </c>
      <c r="M218" s="7">
        <f>VLOOKUP($D218,'prosedur-2025'!$A:$H,6,FALSE)</f>
        <v>38038583</v>
      </c>
      <c r="N218" s="7">
        <f>VLOOKUP($D218,'prosedur-2025'!$A:$H,7,FALSE)</f>
        <v>65565810</v>
      </c>
      <c r="O218" s="7">
        <f>VLOOKUP($D218,'prosedur-2025'!$A:$H,8,FALSE)</f>
        <v>103740664</v>
      </c>
      <c r="P218" s="7">
        <f t="shared" si="10"/>
        <v>111819396751</v>
      </c>
    </row>
    <row r="219" hidden="1">
      <c r="A219" s="3" t="s">
        <v>5</v>
      </c>
      <c r="B219" s="3" t="s">
        <v>420</v>
      </c>
      <c r="C219" s="3" t="s">
        <v>528</v>
      </c>
      <c r="D219" s="6" t="s">
        <v>2919</v>
      </c>
      <c r="E219" s="3" t="s">
        <v>604</v>
      </c>
      <c r="F219" s="3" t="str">
        <f>VLOOKUP($D219,proc!$A:$D,3,FALSE)</f>
        <v>4</v>
      </c>
      <c r="G219" s="3" t="str">
        <f>VLOOKUP($D219,proc!$A:$D,4,FALSE)</f>
        <v>0</v>
      </c>
      <c r="H219" s="2" t="s">
        <v>2248</v>
      </c>
      <c r="J219" s="7">
        <f>VLOOKUP($D219,'prosedur-2025'!$A:$H,3,FALSE)</f>
        <v>4317</v>
      </c>
      <c r="K219" s="7">
        <f>VLOOKUP($D219,'prosedur-2025'!$A:$H,4,FALSE)</f>
        <v>43634080.39</v>
      </c>
      <c r="L219" s="7">
        <f>VLOOKUP($D219,'prosedur-2025'!$A:$H,5,FALSE)</f>
        <v>21164493</v>
      </c>
      <c r="M219" s="7">
        <f>VLOOKUP($D219,'prosedur-2025'!$A:$H,6,FALSE)</f>
        <v>31541746</v>
      </c>
      <c r="N219" s="7">
        <f>VLOOKUP($D219,'prosedur-2025'!$A:$H,7,FALSE)</f>
        <v>52162063</v>
      </c>
      <c r="O219" s="7">
        <f>VLOOKUP($D219,'prosedur-2025'!$A:$H,8,FALSE)</f>
        <v>88310550</v>
      </c>
      <c r="P219" s="7">
        <f t="shared" si="10"/>
        <v>188368325041</v>
      </c>
    </row>
    <row r="220" hidden="1">
      <c r="A220" s="3" t="s">
        <v>5</v>
      </c>
      <c r="B220" s="3" t="s">
        <v>420</v>
      </c>
      <c r="C220" s="3" t="s">
        <v>528</v>
      </c>
      <c r="D220" s="6" t="s">
        <v>2920</v>
      </c>
      <c r="E220" s="3" t="s">
        <v>606</v>
      </c>
      <c r="F220" s="3" t="str">
        <f>VLOOKUP($D220,proc!$A:$D,3,FALSE)</f>
        <v>4</v>
      </c>
      <c r="G220" s="3" t="str">
        <f>VLOOKUP($D220,proc!$A:$D,4,FALSE)</f>
        <v>0</v>
      </c>
      <c r="H220" s="2" t="s">
        <v>2248</v>
      </c>
      <c r="J220" s="7">
        <f>VLOOKUP($D220,'prosedur-2025'!$A:$H,3,FALSE)</f>
        <v>3783</v>
      </c>
      <c r="K220" s="7">
        <f>VLOOKUP($D220,'prosedur-2025'!$A:$H,4,FALSE)</f>
        <v>39514234.06</v>
      </c>
      <c r="L220" s="7">
        <f>VLOOKUP($D220,'prosedur-2025'!$A:$H,5,FALSE)</f>
        <v>18980500</v>
      </c>
      <c r="M220" s="7">
        <f>VLOOKUP($D220,'prosedur-2025'!$A:$H,6,FALSE)</f>
        <v>29106948</v>
      </c>
      <c r="N220" s="7">
        <f>VLOOKUP($D220,'prosedur-2025'!$A:$H,7,FALSE)</f>
        <v>47669498</v>
      </c>
      <c r="O220" s="7">
        <f>VLOOKUP($D220,'prosedur-2025'!$A:$H,8,FALSE)</f>
        <v>78448180</v>
      </c>
      <c r="P220" s="7">
        <f t="shared" si="10"/>
        <v>149482347466</v>
      </c>
    </row>
    <row r="221" hidden="1">
      <c r="A221" s="3" t="s">
        <v>5</v>
      </c>
      <c r="B221" s="3" t="s">
        <v>420</v>
      </c>
      <c r="C221" s="3" t="s">
        <v>528</v>
      </c>
      <c r="D221" s="6" t="s">
        <v>2921</v>
      </c>
      <c r="E221" s="3" t="s">
        <v>609</v>
      </c>
      <c r="F221" s="3" t="str">
        <f>VLOOKUP($D221,proc!$A:$D,3,FALSE)</f>
        <v>3</v>
      </c>
      <c r="G221" s="3" t="str">
        <f>VLOOKUP($D221,proc!$A:$D,4,FALSE)</f>
        <v>0</v>
      </c>
      <c r="H221" s="2" t="s">
        <v>2248</v>
      </c>
      <c r="J221" s="7">
        <f>VLOOKUP($D221,'prosedur-2025'!$A:$H,3,FALSE)</f>
        <v>470</v>
      </c>
      <c r="K221" s="7">
        <f>VLOOKUP($D221,'prosedur-2025'!$A:$H,4,FALSE)</f>
        <v>25831337.09</v>
      </c>
      <c r="L221" s="7">
        <f>VLOOKUP($D221,'prosedur-2025'!$A:$H,5,FALSE)</f>
        <v>11474876</v>
      </c>
      <c r="M221" s="7">
        <f>VLOOKUP($D221,'prosedur-2025'!$A:$H,6,FALSE)</f>
        <v>19864525</v>
      </c>
      <c r="N221" s="7">
        <f>VLOOKUP($D221,'prosedur-2025'!$A:$H,7,FALSE)</f>
        <v>31484138</v>
      </c>
      <c r="O221" s="7">
        <f>VLOOKUP($D221,'prosedur-2025'!$A:$H,8,FALSE)</f>
        <v>51249138</v>
      </c>
      <c r="P221" s="7">
        <f t="shared" si="10"/>
        <v>12140728430</v>
      </c>
    </row>
    <row r="222" hidden="1">
      <c r="A222" s="3" t="s">
        <v>5</v>
      </c>
      <c r="B222" s="3" t="s">
        <v>420</v>
      </c>
      <c r="C222" s="3" t="s">
        <v>528</v>
      </c>
      <c r="D222" s="6" t="s">
        <v>2922</v>
      </c>
      <c r="E222" s="3" t="s">
        <v>612</v>
      </c>
      <c r="F222" s="3" t="str">
        <f>VLOOKUP($D222,proc!$A:$D,3,FALSE)</f>
        <v>4</v>
      </c>
      <c r="G222" s="3" t="str">
        <f>VLOOKUP($D222,proc!$A:$D,4,FALSE)</f>
        <v>0</v>
      </c>
      <c r="H222" s="2" t="s">
        <v>2248</v>
      </c>
      <c r="J222" s="7">
        <f>VLOOKUP($D222,'prosedur-2025'!$A:$H,3,FALSE)</f>
        <v>1608</v>
      </c>
      <c r="K222" s="7">
        <f>VLOOKUP($D222,'prosedur-2025'!$A:$H,4,FALSE)</f>
        <v>60384390.19</v>
      </c>
      <c r="L222" s="7">
        <f>VLOOKUP($D222,'prosedur-2025'!$A:$H,5,FALSE)</f>
        <v>28596000</v>
      </c>
      <c r="M222" s="7">
        <f>VLOOKUP($D222,'prosedur-2025'!$A:$H,6,FALSE)</f>
        <v>47108187</v>
      </c>
      <c r="N222" s="7">
        <f>VLOOKUP($D222,'prosedur-2025'!$A:$H,7,FALSE)</f>
        <v>79732163</v>
      </c>
      <c r="O222" s="7">
        <f>VLOOKUP($D222,'prosedur-2025'!$A:$H,8,FALSE)</f>
        <v>118142007</v>
      </c>
      <c r="P222" s="7">
        <f t="shared" si="10"/>
        <v>97098099423</v>
      </c>
    </row>
    <row r="223" hidden="1">
      <c r="A223" s="3" t="s">
        <v>5</v>
      </c>
      <c r="B223" s="3" t="s">
        <v>420</v>
      </c>
      <c r="C223" s="3" t="s">
        <v>528</v>
      </c>
      <c r="D223" s="6" t="s">
        <v>2923</v>
      </c>
      <c r="E223" s="3" t="s">
        <v>614</v>
      </c>
      <c r="F223" s="3" t="str">
        <f>VLOOKUP($D223,proc!$A:$D,3,FALSE)</f>
        <v>2</v>
      </c>
      <c r="G223" s="3" t="str">
        <f>VLOOKUP($D223,proc!$A:$D,4,FALSE)</f>
        <v>0</v>
      </c>
      <c r="H223" s="2" t="s">
        <v>2248</v>
      </c>
      <c r="J223" s="7">
        <f>VLOOKUP($D223,'prosedur-2025'!$A:$H,3,FALSE)</f>
        <v>47</v>
      </c>
      <c r="K223" s="7">
        <f>VLOOKUP($D223,'prosedur-2025'!$A:$H,4,FALSE)</f>
        <v>26101850.32</v>
      </c>
      <c r="L223" s="7">
        <f>VLOOKUP($D223,'prosedur-2025'!$A:$H,5,FALSE)</f>
        <v>9828072</v>
      </c>
      <c r="M223" s="7">
        <f>VLOOKUP($D223,'prosedur-2025'!$A:$H,6,FALSE)</f>
        <v>20076934</v>
      </c>
      <c r="N223" s="7">
        <f>VLOOKUP($D223,'prosedur-2025'!$A:$H,7,FALSE)</f>
        <v>33817452</v>
      </c>
      <c r="O223" s="7">
        <f>VLOOKUP($D223,'prosedur-2025'!$A:$H,8,FALSE)</f>
        <v>65305904</v>
      </c>
      <c r="P223" s="7">
        <f t="shared" si="10"/>
        <v>1226786965</v>
      </c>
    </row>
    <row r="224" hidden="1">
      <c r="A224" s="3" t="s">
        <v>5</v>
      </c>
      <c r="B224" s="3" t="s">
        <v>420</v>
      </c>
      <c r="C224" s="3" t="s">
        <v>528</v>
      </c>
      <c r="D224" s="6" t="s">
        <v>2924</v>
      </c>
      <c r="E224" s="3" t="s">
        <v>616</v>
      </c>
      <c r="F224" s="3" t="str">
        <f>VLOOKUP($D224,proc!$A:$D,3,FALSE)</f>
        <v>3</v>
      </c>
      <c r="G224" s="3" t="str">
        <f>VLOOKUP($D224,proc!$A:$D,4,FALSE)</f>
        <v>0</v>
      </c>
      <c r="H224" s="2" t="s">
        <v>2248</v>
      </c>
      <c r="J224" s="7">
        <f>VLOOKUP($D224,'prosedur-2025'!$A:$H,3,FALSE)</f>
        <v>114</v>
      </c>
      <c r="K224" s="7">
        <f>VLOOKUP($D224,'prosedur-2025'!$A:$H,4,FALSE)</f>
        <v>34267833.37</v>
      </c>
      <c r="L224" s="7">
        <f>VLOOKUP($D224,'prosedur-2025'!$A:$H,5,FALSE)</f>
        <v>14440350</v>
      </c>
      <c r="M224" s="7">
        <f>VLOOKUP($D224,'prosedur-2025'!$A:$H,6,FALSE)</f>
        <v>26396540</v>
      </c>
      <c r="N224" s="7">
        <f>VLOOKUP($D224,'prosedur-2025'!$A:$H,7,FALSE)</f>
        <v>41808898</v>
      </c>
      <c r="O224" s="7">
        <f>VLOOKUP($D224,'prosedur-2025'!$A:$H,8,FALSE)</f>
        <v>65782325</v>
      </c>
      <c r="P224" s="7">
        <f t="shared" si="10"/>
        <v>3906533004</v>
      </c>
    </row>
    <row r="225" hidden="1">
      <c r="A225" s="3" t="s">
        <v>5</v>
      </c>
      <c r="B225" s="3" t="s">
        <v>420</v>
      </c>
      <c r="C225" s="3" t="s">
        <v>528</v>
      </c>
      <c r="D225" s="6" t="s">
        <v>2925</v>
      </c>
      <c r="E225" s="3" t="s">
        <v>618</v>
      </c>
      <c r="F225" s="3" t="str">
        <f>VLOOKUP($D225,proc!$A:$D,3,FALSE)</f>
        <v>2</v>
      </c>
      <c r="G225" s="3" t="str">
        <f>VLOOKUP($D225,proc!$A:$D,4,FALSE)</f>
        <v>0</v>
      </c>
      <c r="H225" s="2" t="s">
        <v>2248</v>
      </c>
      <c r="J225" s="7">
        <f>VLOOKUP($D225,'prosedur-2025'!$A:$H,3,FALSE)</f>
        <v>15</v>
      </c>
      <c r="K225" s="7">
        <f>VLOOKUP($D225,'prosedur-2025'!$A:$H,4,FALSE)</f>
        <v>67455851.93</v>
      </c>
      <c r="L225" s="7">
        <f>VLOOKUP($D225,'prosedur-2025'!$A:$H,5,FALSE)</f>
        <v>41675767</v>
      </c>
      <c r="M225" s="7">
        <f>VLOOKUP($D225,'prosedur-2025'!$A:$H,6,FALSE)</f>
        <v>59915991</v>
      </c>
      <c r="N225" s="7">
        <f>VLOOKUP($D225,'prosedur-2025'!$A:$H,7,FALSE)</f>
        <v>70514089</v>
      </c>
      <c r="O225" s="7">
        <f>VLOOKUP($D225,'prosedur-2025'!$A:$H,8,FALSE)</f>
        <v>115963381</v>
      </c>
      <c r="P225" s="7">
        <f t="shared" si="10"/>
        <v>1011837779</v>
      </c>
    </row>
    <row r="226" hidden="1">
      <c r="A226" s="3" t="s">
        <v>5</v>
      </c>
      <c r="B226" s="3" t="s">
        <v>420</v>
      </c>
      <c r="C226" s="3" t="s">
        <v>528</v>
      </c>
      <c r="D226" s="6" t="s">
        <v>2926</v>
      </c>
      <c r="E226" s="3" t="s">
        <v>620</v>
      </c>
      <c r="F226" s="3" t="str">
        <f>VLOOKUP($D226,proc!$A:$D,3,FALSE)</f>
        <v>2</v>
      </c>
      <c r="G226" s="3" t="str">
        <f>VLOOKUP($D226,proc!$A:$D,4,FALSE)</f>
        <v>0</v>
      </c>
      <c r="H226" s="2" t="s">
        <v>2248</v>
      </c>
      <c r="J226" s="7">
        <f>VLOOKUP($D226,'prosedur-2025'!$A:$H,3,FALSE)</f>
        <v>102</v>
      </c>
      <c r="K226" s="7">
        <f>VLOOKUP($D226,'prosedur-2025'!$A:$H,4,FALSE)</f>
        <v>21149444.92</v>
      </c>
      <c r="L226" s="7">
        <f>VLOOKUP($D226,'prosedur-2025'!$A:$H,5,FALSE)</f>
        <v>10309649</v>
      </c>
      <c r="M226" s="7">
        <f>VLOOKUP($D226,'prosedur-2025'!$A:$H,6,FALSE)</f>
        <v>11832575</v>
      </c>
      <c r="N226" s="7">
        <f>VLOOKUP($D226,'prosedur-2025'!$A:$H,7,FALSE)</f>
        <v>25328507</v>
      </c>
      <c r="O226" s="7">
        <f>VLOOKUP($D226,'prosedur-2025'!$A:$H,8,FALSE)</f>
        <v>47489001</v>
      </c>
      <c r="P226" s="7">
        <f t="shared" si="10"/>
        <v>2157243382</v>
      </c>
    </row>
    <row r="227" hidden="1">
      <c r="A227" s="3" t="s">
        <v>5</v>
      </c>
      <c r="B227" s="3" t="s">
        <v>420</v>
      </c>
      <c r="C227" s="3" t="s">
        <v>528</v>
      </c>
      <c r="D227" s="6" t="s">
        <v>2927</v>
      </c>
      <c r="E227" s="3" t="s">
        <v>622</v>
      </c>
      <c r="F227" s="3" t="str">
        <f>VLOOKUP($D227,proc!$A:$D,3,FALSE)</f>
        <v>2</v>
      </c>
      <c r="G227" s="3" t="str">
        <f>VLOOKUP($D227,proc!$A:$D,4,FALSE)</f>
        <v>0</v>
      </c>
      <c r="H227" s="2" t="s">
        <v>2248</v>
      </c>
      <c r="J227" s="7">
        <f>VLOOKUP($D227,'prosedur-2025'!$A:$H,3,FALSE)</f>
        <v>722</v>
      </c>
      <c r="K227" s="7">
        <f>VLOOKUP($D227,'prosedur-2025'!$A:$H,4,FALSE)</f>
        <v>18343445.37</v>
      </c>
      <c r="L227" s="7">
        <f>VLOOKUP($D227,'prosedur-2025'!$A:$H,5,FALSE)</f>
        <v>7199611</v>
      </c>
      <c r="M227" s="7">
        <f>VLOOKUP($D227,'prosedur-2025'!$A:$H,6,FALSE)</f>
        <v>11182957</v>
      </c>
      <c r="N227" s="7">
        <f>VLOOKUP($D227,'prosedur-2025'!$A:$H,7,FALSE)</f>
        <v>23633970</v>
      </c>
      <c r="O227" s="7">
        <f>VLOOKUP($D227,'prosedur-2025'!$A:$H,8,FALSE)</f>
        <v>35735706</v>
      </c>
      <c r="P227" s="7">
        <f t="shared" si="10"/>
        <v>13243967560</v>
      </c>
    </row>
    <row r="228" hidden="1">
      <c r="A228" s="3" t="s">
        <v>5</v>
      </c>
      <c r="B228" s="3" t="s">
        <v>420</v>
      </c>
      <c r="C228" s="3" t="s">
        <v>528</v>
      </c>
      <c r="D228" s="6" t="s">
        <v>2928</v>
      </c>
      <c r="E228" s="3" t="s">
        <v>624</v>
      </c>
      <c r="F228" s="3" t="str">
        <f>VLOOKUP($D228,proc!$A:$D,3,FALSE)</f>
        <v>2</v>
      </c>
      <c r="G228" s="3" t="str">
        <f>VLOOKUP($D228,proc!$A:$D,4,FALSE)</f>
        <v>0</v>
      </c>
      <c r="H228" s="2" t="s">
        <v>2248</v>
      </c>
      <c r="J228" s="7">
        <f>VLOOKUP($D228,'prosedur-2025'!$A:$H,3,FALSE)</f>
        <v>566</v>
      </c>
      <c r="K228" s="7">
        <f>VLOOKUP($D228,'prosedur-2025'!$A:$H,4,FALSE)</f>
        <v>21263714.57</v>
      </c>
      <c r="L228" s="7">
        <f>VLOOKUP($D228,'prosedur-2025'!$A:$H,5,FALSE)</f>
        <v>8172809</v>
      </c>
      <c r="M228" s="7">
        <f>VLOOKUP($D228,'prosedur-2025'!$A:$H,6,FALSE)</f>
        <v>15254778</v>
      </c>
      <c r="N228" s="7">
        <f>VLOOKUP($D228,'prosedur-2025'!$A:$H,7,FALSE)</f>
        <v>25541950</v>
      </c>
      <c r="O228" s="7">
        <f>VLOOKUP($D228,'prosedur-2025'!$A:$H,8,FALSE)</f>
        <v>40767660</v>
      </c>
      <c r="P228" s="7">
        <f t="shared" si="10"/>
        <v>12035262447</v>
      </c>
    </row>
    <row r="229" hidden="1">
      <c r="A229" s="3" t="s">
        <v>5</v>
      </c>
      <c r="B229" s="3" t="s">
        <v>420</v>
      </c>
      <c r="C229" s="3" t="s">
        <v>528</v>
      </c>
      <c r="D229" s="6" t="s">
        <v>2929</v>
      </c>
      <c r="E229" s="3" t="s">
        <v>626</v>
      </c>
      <c r="F229" s="3" t="str">
        <f>VLOOKUP($D229,proc!$A:$D,3,FALSE)</f>
        <v>2</v>
      </c>
      <c r="G229" s="3" t="str">
        <f>VLOOKUP($D229,proc!$A:$D,4,FALSE)</f>
        <v>0</v>
      </c>
      <c r="H229" s="2" t="s">
        <v>2248</v>
      </c>
      <c r="J229" s="7">
        <f>VLOOKUP($D229,'prosedur-2025'!$A:$H,3,FALSE)</f>
        <v>70</v>
      </c>
      <c r="K229" s="7">
        <f>VLOOKUP($D229,'prosedur-2025'!$A:$H,4,FALSE)</f>
        <v>17871239.73</v>
      </c>
      <c r="L229" s="7">
        <f>VLOOKUP($D229,'prosedur-2025'!$A:$H,5,FALSE)</f>
        <v>7556651</v>
      </c>
      <c r="M229" s="7">
        <f>VLOOKUP($D229,'prosedur-2025'!$A:$H,6,FALSE)</f>
        <v>11571176</v>
      </c>
      <c r="N229" s="7">
        <f>VLOOKUP($D229,'prosedur-2025'!$A:$H,7,FALSE)</f>
        <v>18039833</v>
      </c>
      <c r="O229" s="7">
        <f>VLOOKUP($D229,'prosedur-2025'!$A:$H,8,FALSE)</f>
        <v>27350251</v>
      </c>
      <c r="P229" s="7">
        <f t="shared" si="10"/>
        <v>1250986781</v>
      </c>
    </row>
    <row r="230" hidden="1">
      <c r="A230" s="3" t="s">
        <v>5</v>
      </c>
      <c r="B230" s="3" t="s">
        <v>420</v>
      </c>
      <c r="C230" s="3" t="s">
        <v>528</v>
      </c>
      <c r="D230" s="6" t="s">
        <v>2930</v>
      </c>
      <c r="E230" s="3" t="s">
        <v>630</v>
      </c>
      <c r="F230" s="3" t="str">
        <f>VLOOKUP($D230,proc!$A:$D,3,FALSE)</f>
        <v>2</v>
      </c>
      <c r="G230" s="3" t="str">
        <f>VLOOKUP($D230,proc!$A:$D,4,FALSE)</f>
        <v>0</v>
      </c>
      <c r="H230" s="2" t="s">
        <v>2248</v>
      </c>
      <c r="J230" s="7">
        <f>VLOOKUP($D230,'prosedur-2025'!$A:$H,3,FALSE)</f>
        <v>107</v>
      </c>
      <c r="K230" s="7">
        <f>VLOOKUP($D230,'prosedur-2025'!$A:$H,4,FALSE)</f>
        <v>14710961.02</v>
      </c>
      <c r="L230" s="7">
        <f>VLOOKUP($D230,'prosedur-2025'!$A:$H,5,FALSE)</f>
        <v>7338700</v>
      </c>
      <c r="M230" s="7">
        <f>VLOOKUP($D230,'prosedur-2025'!$A:$H,6,FALSE)</f>
        <v>13086218</v>
      </c>
      <c r="N230" s="7">
        <f>VLOOKUP($D230,'prosedur-2025'!$A:$H,7,FALSE)</f>
        <v>21354952</v>
      </c>
      <c r="O230" s="7">
        <f>VLOOKUP($D230,'prosedur-2025'!$A:$H,8,FALSE)</f>
        <v>27378534</v>
      </c>
      <c r="P230" s="7">
        <f t="shared" si="10"/>
        <v>1574072829</v>
      </c>
    </row>
    <row r="231" hidden="1">
      <c r="A231" s="3" t="s">
        <v>5</v>
      </c>
      <c r="B231" s="3" t="s">
        <v>420</v>
      </c>
      <c r="C231" s="3" t="s">
        <v>528</v>
      </c>
      <c r="D231" s="6" t="s">
        <v>2931</v>
      </c>
      <c r="E231" s="3" t="s">
        <v>631</v>
      </c>
      <c r="F231" s="3" t="str">
        <f>VLOOKUP($D231,proc!$A:$D,3,FALSE)</f>
        <v>3</v>
      </c>
      <c r="G231" s="3" t="str">
        <f>VLOOKUP($D231,proc!$A:$D,4,FALSE)</f>
        <v>0</v>
      </c>
      <c r="H231" s="2" t="s">
        <v>2248</v>
      </c>
      <c r="J231" s="7">
        <f>VLOOKUP($D231,'prosedur-2025'!$A:$H,3,FALSE)</f>
        <v>271</v>
      </c>
      <c r="K231" s="7">
        <f>VLOOKUP($D231,'prosedur-2025'!$A:$H,4,FALSE)</f>
        <v>29869458.05</v>
      </c>
      <c r="L231" s="7">
        <f>VLOOKUP($D231,'prosedur-2025'!$A:$H,5,FALSE)</f>
        <v>16510400</v>
      </c>
      <c r="M231" s="7">
        <f>VLOOKUP($D231,'prosedur-2025'!$A:$H,6,FALSE)</f>
        <v>26444034</v>
      </c>
      <c r="N231" s="7">
        <f>VLOOKUP($D231,'prosedur-2025'!$A:$H,7,FALSE)</f>
        <v>37698993</v>
      </c>
      <c r="O231" s="7">
        <f>VLOOKUP($D231,'prosedur-2025'!$A:$H,8,FALSE)</f>
        <v>52951000</v>
      </c>
      <c r="P231" s="7">
        <f t="shared" si="10"/>
        <v>8094623131</v>
      </c>
    </row>
    <row r="232" hidden="1">
      <c r="A232" s="3" t="s">
        <v>5</v>
      </c>
      <c r="B232" s="3" t="s">
        <v>420</v>
      </c>
      <c r="C232" s="3" t="s">
        <v>528</v>
      </c>
      <c r="D232" s="6" t="s">
        <v>2932</v>
      </c>
      <c r="E232" s="3" t="s">
        <v>633</v>
      </c>
      <c r="F232" s="3" t="str">
        <f>VLOOKUP($D232,proc!$A:$D,3,FALSE)</f>
        <v>3</v>
      </c>
      <c r="G232" s="3" t="str">
        <f>VLOOKUP($D232,proc!$A:$D,4,FALSE)</f>
        <v>0</v>
      </c>
      <c r="H232" s="2" t="s">
        <v>2248</v>
      </c>
      <c r="J232" s="7">
        <f>VLOOKUP($D232,'prosedur-2025'!$A:$H,3,FALSE)</f>
        <v>54</v>
      </c>
      <c r="K232" s="7">
        <f>VLOOKUP($D232,'prosedur-2025'!$A:$H,4,FALSE)</f>
        <v>17109970.19</v>
      </c>
      <c r="L232" s="7">
        <f>VLOOKUP($D232,'prosedur-2025'!$A:$H,5,FALSE)</f>
        <v>6205266</v>
      </c>
      <c r="M232" s="7">
        <f>VLOOKUP($D232,'prosedur-2025'!$A:$H,6,FALSE)</f>
        <v>9655223</v>
      </c>
      <c r="N232" s="7">
        <f>VLOOKUP($D232,'prosedur-2025'!$A:$H,7,FALSE)</f>
        <v>17116932</v>
      </c>
      <c r="O232" s="7">
        <f>VLOOKUP($D232,'prosedur-2025'!$A:$H,8,FALSE)</f>
        <v>36218643</v>
      </c>
      <c r="P232" s="7">
        <f t="shared" si="10"/>
        <v>923938390</v>
      </c>
    </row>
    <row r="233" hidden="1">
      <c r="A233" s="3" t="s">
        <v>5</v>
      </c>
      <c r="B233" s="3" t="s">
        <v>420</v>
      </c>
      <c r="C233" s="3" t="s">
        <v>528</v>
      </c>
      <c r="D233" s="6" t="s">
        <v>2933</v>
      </c>
      <c r="E233" s="3" t="s">
        <v>635</v>
      </c>
      <c r="F233" s="3" t="str">
        <f>VLOOKUP($D233,proc!$A:$D,3,FALSE)</f>
        <v>4</v>
      </c>
      <c r="G233" s="3" t="str">
        <f>VLOOKUP($D233,proc!$A:$D,4,FALSE)</f>
        <v>0</v>
      </c>
      <c r="H233" s="2" t="s">
        <v>2248</v>
      </c>
      <c r="J233" s="7">
        <f>VLOOKUP($D233,'prosedur-2025'!$A:$H,3,FALSE)</f>
        <v>54</v>
      </c>
      <c r="K233" s="7">
        <f>VLOOKUP($D233,'prosedur-2025'!$A:$H,4,FALSE)</f>
        <v>32513092.57</v>
      </c>
      <c r="L233" s="7">
        <f>VLOOKUP($D233,'prosedur-2025'!$A:$H,5,FALSE)</f>
        <v>16675036</v>
      </c>
      <c r="M233" s="7">
        <f>VLOOKUP($D233,'prosedur-2025'!$A:$H,6,FALSE)</f>
        <v>28803200</v>
      </c>
      <c r="N233" s="7">
        <f>VLOOKUP($D233,'prosedur-2025'!$A:$H,7,FALSE)</f>
        <v>44070810</v>
      </c>
      <c r="O233" s="7">
        <f>VLOOKUP($D233,'prosedur-2025'!$A:$H,8,FALSE)</f>
        <v>56924769</v>
      </c>
      <c r="P233" s="7">
        <f t="shared" si="10"/>
        <v>1755706999</v>
      </c>
    </row>
    <row r="234" hidden="1">
      <c r="A234" s="3" t="s">
        <v>5</v>
      </c>
      <c r="B234" s="3" t="s">
        <v>420</v>
      </c>
      <c r="C234" s="3" t="s">
        <v>528</v>
      </c>
      <c r="D234" s="6" t="s">
        <v>2934</v>
      </c>
      <c r="E234" s="3" t="s">
        <v>637</v>
      </c>
      <c r="F234" s="3" t="str">
        <f>VLOOKUP($D234,proc!$A:$D,3,FALSE)</f>
        <v>5</v>
      </c>
      <c r="G234" s="3" t="str">
        <f>VLOOKUP($D234,proc!$A:$D,4,FALSE)</f>
        <v>0</v>
      </c>
      <c r="H234" s="2" t="s">
        <v>2248</v>
      </c>
      <c r="J234" s="7">
        <f>VLOOKUP($D234,'prosedur-2025'!$A:$H,3,FALSE)</f>
        <v>7751</v>
      </c>
      <c r="K234" s="7">
        <f>VLOOKUP($D234,'prosedur-2025'!$A:$H,4,FALSE)</f>
        <v>29662575.86</v>
      </c>
      <c r="L234" s="7">
        <f>VLOOKUP($D234,'prosedur-2025'!$A:$H,5,FALSE)</f>
        <v>13306187</v>
      </c>
      <c r="M234" s="7">
        <f>VLOOKUP($D234,'prosedur-2025'!$A:$H,6,FALSE)</f>
        <v>19924205</v>
      </c>
      <c r="N234" s="7">
        <f>VLOOKUP($D234,'prosedur-2025'!$A:$H,7,FALSE)</f>
        <v>33424893</v>
      </c>
      <c r="O234" s="7">
        <f>VLOOKUP($D234,'prosedur-2025'!$A:$H,8,FALSE)</f>
        <v>59256335</v>
      </c>
      <c r="P234" s="7">
        <f t="shared" si="10"/>
        <v>229914625486</v>
      </c>
    </row>
    <row r="235" hidden="1">
      <c r="A235" s="3" t="s">
        <v>5</v>
      </c>
      <c r="B235" s="3" t="s">
        <v>420</v>
      </c>
      <c r="C235" s="3" t="s">
        <v>528</v>
      </c>
      <c r="D235" s="6" t="s">
        <v>2935</v>
      </c>
      <c r="E235" s="3" t="s">
        <v>640</v>
      </c>
      <c r="F235" s="3" t="str">
        <f>VLOOKUP($D235,proc!$A:$D,3,FALSE)</f>
        <v>5</v>
      </c>
      <c r="G235" s="3" t="str">
        <f>VLOOKUP($D235,proc!$A:$D,4,FALSE)</f>
        <v>0</v>
      </c>
      <c r="H235" s="2" t="s">
        <v>2248</v>
      </c>
      <c r="J235" s="7">
        <f>VLOOKUP($D235,'prosedur-2025'!$A:$H,3,FALSE)</f>
        <v>3282</v>
      </c>
      <c r="K235" s="7">
        <f>VLOOKUP($D235,'prosedur-2025'!$A:$H,4,FALSE)</f>
        <v>43070173.47</v>
      </c>
      <c r="L235" s="7">
        <f>VLOOKUP($D235,'prosedur-2025'!$A:$H,5,FALSE)</f>
        <v>17732700</v>
      </c>
      <c r="M235" s="7">
        <f>VLOOKUP($D235,'prosedur-2025'!$A:$H,6,FALSE)</f>
        <v>29576853</v>
      </c>
      <c r="N235" s="7">
        <f>VLOOKUP($D235,'prosedur-2025'!$A:$H,7,FALSE)</f>
        <v>50700614</v>
      </c>
      <c r="O235" s="7">
        <f>VLOOKUP($D235,'prosedur-2025'!$A:$H,8,FALSE)</f>
        <v>87326323</v>
      </c>
      <c r="P235" s="7">
        <f t="shared" si="10"/>
        <v>141356309334</v>
      </c>
    </row>
    <row r="236" hidden="1">
      <c r="A236" s="3" t="s">
        <v>5</v>
      </c>
      <c r="B236" s="3" t="s">
        <v>525</v>
      </c>
      <c r="C236" s="3" t="s">
        <v>743</v>
      </c>
      <c r="D236" s="6" t="s">
        <v>2939</v>
      </c>
      <c r="E236" s="3" t="s">
        <v>744</v>
      </c>
      <c r="F236" s="3" t="str">
        <f>VLOOKUP($D236,proc!$A:$D,3,FALSE)</f>
        <v>5</v>
      </c>
      <c r="G236" s="3" t="str">
        <f>VLOOKUP($D236,proc!$A:$D,4,FALSE)</f>
        <v>0</v>
      </c>
      <c r="H236" s="2" t="s">
        <v>2204</v>
      </c>
      <c r="J236" s="7">
        <f>VLOOKUP($D236,'prosedur-2025'!$A:$H,3,FALSE)</f>
        <v>208</v>
      </c>
      <c r="K236" s="7">
        <f>VLOOKUP($D236,'prosedur-2025'!$A:$H,4,FALSE)</f>
        <v>51084690.18</v>
      </c>
      <c r="L236" s="7">
        <f>VLOOKUP($D236,'prosedur-2025'!$A:$H,5,FALSE)</f>
        <v>33105595</v>
      </c>
      <c r="M236" s="7">
        <f>VLOOKUP($D236,'prosedur-2025'!$A:$H,6,FALSE)</f>
        <v>44721988</v>
      </c>
      <c r="N236" s="7">
        <f>VLOOKUP($D236,'prosedur-2025'!$A:$H,7,FALSE)</f>
        <v>58488465</v>
      </c>
      <c r="O236" s="7">
        <f>VLOOKUP($D236,'prosedur-2025'!$A:$H,8,FALSE)</f>
        <v>91209013</v>
      </c>
      <c r="P236" s="7">
        <f t="shared" si="10"/>
        <v>10625615558</v>
      </c>
    </row>
    <row r="237" hidden="1">
      <c r="A237" s="3" t="s">
        <v>5</v>
      </c>
      <c r="B237" s="3" t="s">
        <v>525</v>
      </c>
      <c r="C237" s="3" t="s">
        <v>743</v>
      </c>
      <c r="D237" s="6" t="s">
        <v>2940</v>
      </c>
      <c r="E237" s="3" t="s">
        <v>750</v>
      </c>
      <c r="F237" s="3" t="str">
        <f>VLOOKUP($D237,proc!$A:$D,3,FALSE)</f>
        <v>3</v>
      </c>
      <c r="G237" s="3" t="str">
        <f>VLOOKUP($D237,proc!$A:$D,4,FALSE)</f>
        <v>0</v>
      </c>
      <c r="H237" s="2" t="s">
        <v>2204</v>
      </c>
      <c r="J237" s="7">
        <f>VLOOKUP($D237,'prosedur-2025'!$A:$H,3,FALSE)</f>
        <v>20</v>
      </c>
      <c r="K237" s="7">
        <f>VLOOKUP($D237,'prosedur-2025'!$A:$H,4,FALSE)</f>
        <v>97432961.05</v>
      </c>
      <c r="L237" s="7">
        <f>VLOOKUP($D237,'prosedur-2025'!$A:$H,5,FALSE)</f>
        <v>18304523</v>
      </c>
      <c r="M237" s="7">
        <f>VLOOKUP($D237,'prosedur-2025'!$A:$H,6,FALSE)</f>
        <v>35532050</v>
      </c>
      <c r="N237" s="7">
        <f>VLOOKUP($D237,'prosedur-2025'!$A:$H,7,FALSE)</f>
        <v>128924238</v>
      </c>
      <c r="O237" s="7">
        <f>VLOOKUP($D237,'prosedur-2025'!$A:$H,8,FALSE)</f>
        <v>219631317</v>
      </c>
      <c r="P237" s="7">
        <f t="shared" si="10"/>
        <v>1948659221</v>
      </c>
    </row>
    <row r="238" hidden="1">
      <c r="A238" s="3" t="s">
        <v>5</v>
      </c>
      <c r="B238" s="3" t="s">
        <v>525</v>
      </c>
      <c r="C238" s="3" t="s">
        <v>743</v>
      </c>
      <c r="D238" s="6" t="s">
        <v>2942</v>
      </c>
      <c r="E238" s="3" t="s">
        <v>753</v>
      </c>
      <c r="F238" s="3" t="str">
        <f>VLOOKUP($D238,proc!$A:$D,3,FALSE)</f>
        <v>6</v>
      </c>
      <c r="G238" s="3" t="str">
        <f>VLOOKUP($D238,proc!$A:$D,4,FALSE)</f>
        <v>0</v>
      </c>
      <c r="H238" s="2" t="s">
        <v>2204</v>
      </c>
      <c r="J238" s="7">
        <f>VLOOKUP($D238,'prosedur-2025'!$A:$H,3,FALSE)</f>
        <v>16</v>
      </c>
      <c r="K238" s="7">
        <f>VLOOKUP($D238,'prosedur-2025'!$A:$H,4,FALSE)</f>
        <v>95171307.06</v>
      </c>
      <c r="L238" s="7">
        <f>VLOOKUP($D238,'prosedur-2025'!$A:$H,5,FALSE)</f>
        <v>20654101</v>
      </c>
      <c r="M238" s="7">
        <f>VLOOKUP($D238,'prosedur-2025'!$A:$H,6,FALSE)</f>
        <v>72432357</v>
      </c>
      <c r="N238" s="7">
        <f>VLOOKUP($D238,'prosedur-2025'!$A:$H,7,FALSE)</f>
        <v>163211488</v>
      </c>
      <c r="O238" s="7">
        <f>VLOOKUP($D238,'prosedur-2025'!$A:$H,8,FALSE)</f>
        <v>200567475</v>
      </c>
      <c r="P238" s="7">
        <f t="shared" si="10"/>
        <v>1522740913</v>
      </c>
    </row>
    <row r="239" hidden="1">
      <c r="A239" s="3" t="s">
        <v>5</v>
      </c>
      <c r="B239" s="3" t="s">
        <v>525</v>
      </c>
      <c r="C239" s="3" t="s">
        <v>743</v>
      </c>
      <c r="D239" s="6" t="s">
        <v>2943</v>
      </c>
      <c r="E239" s="3" t="s">
        <v>755</v>
      </c>
      <c r="F239" s="3" t="str">
        <f>VLOOKUP($D239,proc!$A:$D,3,FALSE)</f>
        <v>4</v>
      </c>
      <c r="G239" s="3" t="str">
        <f>VLOOKUP($D239,proc!$A:$D,4,FALSE)</f>
        <v>0</v>
      </c>
      <c r="H239" s="2" t="s">
        <v>2204</v>
      </c>
      <c r="J239" s="7">
        <f>VLOOKUP($D239,'prosedur-2025'!$A:$H,3,FALSE)</f>
        <v>84</v>
      </c>
      <c r="K239" s="7">
        <f>VLOOKUP($D239,'prosedur-2025'!$A:$H,4,FALSE)</f>
        <v>165906420.4</v>
      </c>
      <c r="L239" s="7">
        <f>VLOOKUP($D239,'prosedur-2025'!$A:$H,5,FALSE)</f>
        <v>59852768</v>
      </c>
      <c r="M239" s="7">
        <f>VLOOKUP($D239,'prosedur-2025'!$A:$H,6,FALSE)</f>
        <v>141837280</v>
      </c>
      <c r="N239" s="7">
        <f>VLOOKUP($D239,'prosedur-2025'!$A:$H,7,FALSE)</f>
        <v>247559191</v>
      </c>
      <c r="O239" s="7">
        <f>VLOOKUP($D239,'prosedur-2025'!$A:$H,8,FALSE)</f>
        <v>337535180</v>
      </c>
      <c r="P239" s="7">
        <f t="shared" si="10"/>
        <v>13936139312</v>
      </c>
    </row>
    <row r="240" hidden="1">
      <c r="A240" s="3" t="s">
        <v>5</v>
      </c>
      <c r="B240" s="3" t="s">
        <v>525</v>
      </c>
      <c r="C240" s="3" t="s">
        <v>743</v>
      </c>
      <c r="D240" s="6" t="s">
        <v>2944</v>
      </c>
      <c r="E240" s="3" t="s">
        <v>756</v>
      </c>
      <c r="F240" s="3" t="str">
        <f>VLOOKUP($D240,proc!$A:$D,3,FALSE)</f>
        <v>3</v>
      </c>
      <c r="G240" s="3" t="str">
        <f>VLOOKUP($D240,proc!$A:$D,4,FALSE)</f>
        <v>0</v>
      </c>
      <c r="H240" s="2" t="s">
        <v>2204</v>
      </c>
      <c r="J240" s="7">
        <f>VLOOKUP($D240,'prosedur-2025'!$A:$H,3,FALSE)</f>
        <v>184</v>
      </c>
      <c r="K240" s="7">
        <f>VLOOKUP($D240,'prosedur-2025'!$A:$H,4,FALSE)</f>
        <v>27669472.69</v>
      </c>
      <c r="L240" s="7">
        <f>VLOOKUP($D240,'prosedur-2025'!$A:$H,5,FALSE)</f>
        <v>8768141</v>
      </c>
      <c r="M240" s="7">
        <f>VLOOKUP($D240,'prosedur-2025'!$A:$H,6,FALSE)</f>
        <v>12347031</v>
      </c>
      <c r="N240" s="7">
        <f>VLOOKUP($D240,'prosedur-2025'!$A:$H,7,FALSE)</f>
        <v>22675765</v>
      </c>
      <c r="O240" s="7">
        <f>VLOOKUP($D240,'prosedur-2025'!$A:$H,8,FALSE)</f>
        <v>71497740</v>
      </c>
      <c r="P240" s="7">
        <f t="shared" si="10"/>
        <v>5091182975</v>
      </c>
    </row>
    <row r="241" hidden="1">
      <c r="A241" s="3" t="s">
        <v>5</v>
      </c>
      <c r="B241" s="3" t="s">
        <v>525</v>
      </c>
      <c r="C241" s="3" t="s">
        <v>743</v>
      </c>
      <c r="D241" s="6" t="s">
        <v>2945</v>
      </c>
      <c r="E241" s="3" t="s">
        <v>757</v>
      </c>
      <c r="F241" s="3" t="str">
        <f>VLOOKUP($D241,proc!$A:$D,3,FALSE)</f>
        <v>6</v>
      </c>
      <c r="G241" s="3" t="str">
        <f>VLOOKUP($D241,proc!$A:$D,4,FALSE)</f>
        <v>0</v>
      </c>
      <c r="H241" s="2" t="s">
        <v>2204</v>
      </c>
      <c r="J241" s="7">
        <f>VLOOKUP($D241,'prosedur-2025'!$A:$H,3,FALSE)</f>
        <v>13</v>
      </c>
      <c r="K241" s="7">
        <f>VLOOKUP($D241,'prosedur-2025'!$A:$H,4,FALSE)</f>
        <v>170190626.2</v>
      </c>
      <c r="L241" s="7">
        <f>VLOOKUP($D241,'prosedur-2025'!$A:$H,5,FALSE)</f>
        <v>58736561</v>
      </c>
      <c r="M241" s="7">
        <f>VLOOKUP($D241,'prosedur-2025'!$A:$H,6,FALSE)</f>
        <v>115986427</v>
      </c>
      <c r="N241" s="7">
        <f>VLOOKUP($D241,'prosedur-2025'!$A:$H,7,FALSE)</f>
        <v>263193600</v>
      </c>
      <c r="O241" s="7">
        <f>VLOOKUP($D241,'prosedur-2025'!$A:$H,8,FALSE)</f>
        <v>405241379</v>
      </c>
      <c r="P241" s="7">
        <f t="shared" si="10"/>
        <v>2212478140</v>
      </c>
    </row>
    <row r="242" hidden="1">
      <c r="A242" s="3" t="s">
        <v>5</v>
      </c>
      <c r="B242" s="3" t="s">
        <v>525</v>
      </c>
      <c r="C242" s="3" t="s">
        <v>743</v>
      </c>
      <c r="D242" s="6" t="s">
        <v>2946</v>
      </c>
      <c r="E242" s="3" t="s">
        <v>759</v>
      </c>
      <c r="F242" s="3" t="str">
        <f>VLOOKUP($D242,proc!$A:$D,3,FALSE)</f>
        <v>5</v>
      </c>
      <c r="G242" s="3" t="str">
        <f>VLOOKUP($D242,proc!$A:$D,4,FALSE)</f>
        <v>0</v>
      </c>
      <c r="H242" s="2" t="s">
        <v>2204</v>
      </c>
      <c r="J242" s="7">
        <f>VLOOKUP($D242,'prosedur-2025'!$A:$H,3,FALSE)</f>
        <v>554</v>
      </c>
      <c r="K242" s="7">
        <f>VLOOKUP($D242,'prosedur-2025'!$A:$H,4,FALSE)</f>
        <v>65766052.37</v>
      </c>
      <c r="L242" s="7">
        <f>VLOOKUP($D242,'prosedur-2025'!$A:$H,5,FALSE)</f>
        <v>20902843</v>
      </c>
      <c r="M242" s="7">
        <f>VLOOKUP($D242,'prosedur-2025'!$A:$H,6,FALSE)</f>
        <v>44246303</v>
      </c>
      <c r="N242" s="7">
        <f>VLOOKUP($D242,'prosedur-2025'!$A:$H,7,FALSE)</f>
        <v>83873837</v>
      </c>
      <c r="O242" s="7">
        <f>VLOOKUP($D242,'prosedur-2025'!$A:$H,8,FALSE)</f>
        <v>134637714</v>
      </c>
      <c r="P242" s="7">
        <f t="shared" si="10"/>
        <v>36434393011</v>
      </c>
    </row>
    <row r="243" hidden="1">
      <c r="A243" s="3" t="s">
        <v>5</v>
      </c>
      <c r="B243" s="3" t="s">
        <v>525</v>
      </c>
      <c r="C243" s="3" t="s">
        <v>743</v>
      </c>
      <c r="D243" s="6" t="s">
        <v>2947</v>
      </c>
      <c r="E243" s="3" t="s">
        <v>763</v>
      </c>
      <c r="F243" s="3" t="str">
        <f>VLOOKUP($D243,proc!$A:$D,3,FALSE)</f>
        <v>2</v>
      </c>
      <c r="G243" s="3" t="str">
        <f>VLOOKUP($D243,proc!$A:$D,4,FALSE)</f>
        <v>0</v>
      </c>
      <c r="H243" s="2" t="s">
        <v>2204</v>
      </c>
      <c r="J243" s="7">
        <f>VLOOKUP($D243,'prosedur-2025'!$A:$H,3,FALSE)</f>
        <v>203</v>
      </c>
      <c r="K243" s="7">
        <f>VLOOKUP($D243,'prosedur-2025'!$A:$H,4,FALSE)</f>
        <v>24812058.08</v>
      </c>
      <c r="L243" s="7">
        <f>VLOOKUP($D243,'prosedur-2025'!$A:$H,5,FALSE)</f>
        <v>11624200</v>
      </c>
      <c r="M243" s="7">
        <f>VLOOKUP($D243,'prosedur-2025'!$A:$H,6,FALSE)</f>
        <v>14982800</v>
      </c>
      <c r="N243" s="7">
        <f>VLOOKUP($D243,'prosedur-2025'!$A:$H,7,FALSE)</f>
        <v>27364242</v>
      </c>
      <c r="O243" s="7">
        <f>VLOOKUP($D243,'prosedur-2025'!$A:$H,8,FALSE)</f>
        <v>45587250</v>
      </c>
      <c r="P243" s="7">
        <f t="shared" si="10"/>
        <v>5036847790</v>
      </c>
    </row>
    <row r="244" hidden="1">
      <c r="A244" s="3" t="s">
        <v>5</v>
      </c>
      <c r="B244" s="3" t="s">
        <v>525</v>
      </c>
      <c r="C244" s="3" t="s">
        <v>743</v>
      </c>
      <c r="D244" s="6" t="s">
        <v>2948</v>
      </c>
      <c r="E244" s="3" t="s">
        <v>766</v>
      </c>
      <c r="F244" s="3" t="str">
        <f>VLOOKUP($D244,proc!$A:$D,3,FALSE)</f>
        <v>4</v>
      </c>
      <c r="G244" s="3" t="str">
        <f>VLOOKUP($D244,proc!$A:$D,4,FALSE)</f>
        <v>0</v>
      </c>
      <c r="H244" s="2" t="s">
        <v>2204</v>
      </c>
      <c r="J244" s="7">
        <f>VLOOKUP($D244,'prosedur-2025'!$A:$H,3,FALSE)</f>
        <v>3031</v>
      </c>
      <c r="K244" s="7">
        <f>VLOOKUP($D244,'prosedur-2025'!$A:$H,4,FALSE)</f>
        <v>22466036.05</v>
      </c>
      <c r="L244" s="7">
        <f>VLOOKUP($D244,'prosedur-2025'!$A:$H,5,FALSE)</f>
        <v>8766895</v>
      </c>
      <c r="M244" s="7">
        <f>VLOOKUP($D244,'prosedur-2025'!$A:$H,6,FALSE)</f>
        <v>12525950</v>
      </c>
      <c r="N244" s="7">
        <f>VLOOKUP($D244,'prosedur-2025'!$A:$H,7,FALSE)</f>
        <v>21538330</v>
      </c>
      <c r="O244" s="7">
        <f>VLOOKUP($D244,'prosedur-2025'!$A:$H,8,FALSE)</f>
        <v>39345097</v>
      </c>
      <c r="P244" s="7">
        <f t="shared" si="10"/>
        <v>68094555264</v>
      </c>
    </row>
    <row r="245" hidden="1">
      <c r="A245" s="3" t="s">
        <v>5</v>
      </c>
      <c r="B245" s="3" t="s">
        <v>525</v>
      </c>
      <c r="C245" s="3" t="s">
        <v>743</v>
      </c>
      <c r="D245" s="6" t="s">
        <v>2949</v>
      </c>
      <c r="E245" s="3" t="s">
        <v>769</v>
      </c>
      <c r="F245" s="3" t="str">
        <f>VLOOKUP($D245,proc!$A:$D,3,FALSE)</f>
        <v>4</v>
      </c>
      <c r="G245" s="3" t="str">
        <f>VLOOKUP($D245,proc!$A:$D,4,FALSE)</f>
        <v>0</v>
      </c>
      <c r="H245" s="2" t="s">
        <v>2204</v>
      </c>
      <c r="J245" s="7">
        <f>VLOOKUP($D245,'prosedur-2025'!$A:$H,3,FALSE)</f>
        <v>672</v>
      </c>
      <c r="K245" s="7">
        <f>VLOOKUP($D245,'prosedur-2025'!$A:$H,4,FALSE)</f>
        <v>24752331.17</v>
      </c>
      <c r="L245" s="7">
        <f>VLOOKUP($D245,'prosedur-2025'!$A:$H,5,FALSE)</f>
        <v>9742133</v>
      </c>
      <c r="M245" s="7">
        <f>VLOOKUP($D245,'prosedur-2025'!$A:$H,6,FALSE)</f>
        <v>16758767</v>
      </c>
      <c r="N245" s="7">
        <f>VLOOKUP($D245,'prosedur-2025'!$A:$H,7,FALSE)</f>
        <v>26139407</v>
      </c>
      <c r="O245" s="7">
        <f>VLOOKUP($D245,'prosedur-2025'!$A:$H,8,FALSE)</f>
        <v>44862057</v>
      </c>
      <c r="P245" s="7">
        <f t="shared" si="10"/>
        <v>16633566548</v>
      </c>
    </row>
    <row r="246" hidden="1">
      <c r="A246" s="3" t="s">
        <v>5</v>
      </c>
      <c r="B246" s="3" t="s">
        <v>525</v>
      </c>
      <c r="C246" s="3" t="s">
        <v>743</v>
      </c>
      <c r="D246" s="6" t="s">
        <v>2950</v>
      </c>
      <c r="E246" s="3" t="s">
        <v>771</v>
      </c>
      <c r="F246" s="3" t="str">
        <f>VLOOKUP($D246,proc!$A:$D,3,FALSE)</f>
        <v>5</v>
      </c>
      <c r="G246" s="3" t="str">
        <f>VLOOKUP($D246,proc!$A:$D,4,FALSE)</f>
        <v>0</v>
      </c>
      <c r="H246" s="2" t="s">
        <v>2204</v>
      </c>
      <c r="J246" s="7">
        <f>VLOOKUP($D246,'prosedur-2025'!$A:$H,3,FALSE)</f>
        <v>8772</v>
      </c>
      <c r="K246" s="7">
        <f>VLOOKUP($D246,'prosedur-2025'!$A:$H,4,FALSE)</f>
        <v>54216663.4</v>
      </c>
      <c r="L246" s="7">
        <f>VLOOKUP($D246,'prosedur-2025'!$A:$H,5,FALSE)</f>
        <v>29278309</v>
      </c>
      <c r="M246" s="7">
        <f>VLOOKUP($D246,'prosedur-2025'!$A:$H,6,FALSE)</f>
        <v>42963370</v>
      </c>
      <c r="N246" s="7">
        <f>VLOOKUP($D246,'prosedur-2025'!$A:$H,7,FALSE)</f>
        <v>65342513</v>
      </c>
      <c r="O246" s="7">
        <f>VLOOKUP($D246,'prosedur-2025'!$A:$H,8,FALSE)</f>
        <v>98336344</v>
      </c>
      <c r="P246" s="7">
        <f t="shared" si="10"/>
        <v>475588571342</v>
      </c>
    </row>
    <row r="247" hidden="1">
      <c r="A247" s="3" t="s">
        <v>5</v>
      </c>
      <c r="B247" s="3" t="s">
        <v>525</v>
      </c>
      <c r="C247" s="3" t="s">
        <v>743</v>
      </c>
      <c r="D247" s="6" t="s">
        <v>2951</v>
      </c>
      <c r="E247" s="3" t="s">
        <v>772</v>
      </c>
      <c r="F247" s="3" t="str">
        <f>VLOOKUP($D247,proc!$A:$D,3,FALSE)</f>
        <v>5</v>
      </c>
      <c r="G247" s="3" t="str">
        <f>VLOOKUP($D247,proc!$A:$D,4,FALSE)</f>
        <v>0</v>
      </c>
      <c r="H247" s="2" t="s">
        <v>2204</v>
      </c>
      <c r="J247" s="7">
        <f>VLOOKUP($D247,'prosedur-2025'!$A:$H,3,FALSE)</f>
        <v>100</v>
      </c>
      <c r="K247" s="7">
        <f>VLOOKUP($D247,'prosedur-2025'!$A:$H,4,FALSE)</f>
        <v>63291987.42</v>
      </c>
      <c r="L247" s="7">
        <f>VLOOKUP($D247,'prosedur-2025'!$A:$H,5,FALSE)</f>
        <v>12907912</v>
      </c>
      <c r="M247" s="7">
        <f>VLOOKUP($D247,'prosedur-2025'!$A:$H,6,FALSE)</f>
        <v>18320858</v>
      </c>
      <c r="N247" s="7">
        <f>VLOOKUP($D247,'prosedur-2025'!$A:$H,7,FALSE)</f>
        <v>41149070</v>
      </c>
      <c r="O247" s="7">
        <f>VLOOKUP($D247,'prosedur-2025'!$A:$H,8,FALSE)</f>
        <v>89501750</v>
      </c>
      <c r="P247" s="7">
        <f t="shared" si="10"/>
        <v>6329198742</v>
      </c>
    </row>
    <row r="248" hidden="1">
      <c r="A248" s="3" t="s">
        <v>5</v>
      </c>
      <c r="B248" s="3" t="s">
        <v>525</v>
      </c>
      <c r="C248" s="3" t="s">
        <v>743</v>
      </c>
      <c r="D248" s="6" t="s">
        <v>2952</v>
      </c>
      <c r="E248" s="3" t="s">
        <v>773</v>
      </c>
      <c r="F248" s="3" t="str">
        <f>VLOOKUP($D248,proc!$A:$D,3,FALSE)</f>
        <v>5</v>
      </c>
      <c r="G248" s="3" t="str">
        <f>VLOOKUP($D248,proc!$A:$D,4,FALSE)</f>
        <v>0</v>
      </c>
      <c r="H248" s="2" t="s">
        <v>2204</v>
      </c>
      <c r="J248" s="7">
        <f>VLOOKUP($D248,'prosedur-2025'!$A:$H,3,FALSE)</f>
        <v>42</v>
      </c>
      <c r="K248" s="7">
        <f>VLOOKUP($D248,'prosedur-2025'!$A:$H,4,FALSE)</f>
        <v>78355621.26</v>
      </c>
      <c r="L248" s="7">
        <f>VLOOKUP($D248,'prosedur-2025'!$A:$H,5,FALSE)</f>
        <v>13770950</v>
      </c>
      <c r="M248" s="7">
        <f>VLOOKUP($D248,'prosedur-2025'!$A:$H,6,FALSE)</f>
        <v>61302217</v>
      </c>
      <c r="N248" s="7">
        <f>VLOOKUP($D248,'prosedur-2025'!$A:$H,7,FALSE)</f>
        <v>101856262</v>
      </c>
      <c r="O248" s="7">
        <f>VLOOKUP($D248,'prosedur-2025'!$A:$H,8,FALSE)</f>
        <v>179238768</v>
      </c>
      <c r="P248" s="7">
        <f t="shared" si="10"/>
        <v>3290936093</v>
      </c>
    </row>
    <row r="249" hidden="1">
      <c r="A249" s="3" t="s">
        <v>5</v>
      </c>
      <c r="B249" s="3" t="s">
        <v>525</v>
      </c>
      <c r="C249" s="3" t="s">
        <v>743</v>
      </c>
      <c r="D249" s="6" t="s">
        <v>2953</v>
      </c>
      <c r="E249" s="3" t="s">
        <v>775</v>
      </c>
      <c r="F249" s="3" t="str">
        <f>VLOOKUP($D249,proc!$A:$D,3,FALSE)</f>
        <v>5</v>
      </c>
      <c r="G249" s="3" t="str">
        <f>VLOOKUP($D249,proc!$A:$D,4,FALSE)</f>
        <v>0</v>
      </c>
      <c r="H249" s="2" t="s">
        <v>2204</v>
      </c>
      <c r="J249" s="7">
        <f>VLOOKUP($D249,'prosedur-2025'!$A:$H,3,FALSE)</f>
        <v>105</v>
      </c>
      <c r="K249" s="7">
        <f>VLOOKUP($D249,'prosedur-2025'!$A:$H,4,FALSE)</f>
        <v>78095947.13</v>
      </c>
      <c r="L249" s="7">
        <f>VLOOKUP($D249,'prosedur-2025'!$A:$H,5,FALSE)</f>
        <v>15940699</v>
      </c>
      <c r="M249" s="7">
        <f>VLOOKUP($D249,'prosedur-2025'!$A:$H,6,FALSE)</f>
        <v>42870501</v>
      </c>
      <c r="N249" s="7">
        <f>VLOOKUP($D249,'prosedur-2025'!$A:$H,7,FALSE)</f>
        <v>113754060</v>
      </c>
      <c r="O249" s="7">
        <f>VLOOKUP($D249,'prosedur-2025'!$A:$H,8,FALSE)</f>
        <v>207465886</v>
      </c>
      <c r="P249" s="7">
        <f t="shared" si="10"/>
        <v>8200074449</v>
      </c>
    </row>
    <row r="250" hidden="1">
      <c r="A250" s="3" t="s">
        <v>5</v>
      </c>
      <c r="B250" s="3" t="s">
        <v>525</v>
      </c>
      <c r="C250" s="3" t="s">
        <v>743</v>
      </c>
      <c r="D250" s="6" t="s">
        <v>2955</v>
      </c>
      <c r="E250" s="3" t="s">
        <v>797</v>
      </c>
      <c r="F250" s="3" t="str">
        <f>VLOOKUP($D250,proc!$A:$D,3,FALSE)</f>
        <v>4</v>
      </c>
      <c r="G250" s="3" t="str">
        <f>VLOOKUP($D250,proc!$A:$D,4,FALSE)</f>
        <v>0</v>
      </c>
      <c r="H250" s="2" t="s">
        <v>2204</v>
      </c>
      <c r="J250" s="7">
        <f>VLOOKUP($D250,'prosedur-2025'!$A:$H,3,FALSE)</f>
        <v>2267</v>
      </c>
      <c r="K250" s="7">
        <f>VLOOKUP($D250,'prosedur-2025'!$A:$H,4,FALSE)</f>
        <v>41516239.86</v>
      </c>
      <c r="L250" s="7">
        <f>VLOOKUP($D250,'prosedur-2025'!$A:$H,5,FALSE)</f>
        <v>11372905</v>
      </c>
      <c r="M250" s="7">
        <f>VLOOKUP($D250,'prosedur-2025'!$A:$H,6,FALSE)</f>
        <v>18374852</v>
      </c>
      <c r="N250" s="7">
        <f>VLOOKUP($D250,'prosedur-2025'!$A:$H,7,FALSE)</f>
        <v>39837213</v>
      </c>
      <c r="O250" s="7">
        <f>VLOOKUP($D250,'prosedur-2025'!$A:$H,8,FALSE)</f>
        <v>87249375</v>
      </c>
      <c r="P250" s="7">
        <f t="shared" si="10"/>
        <v>94117315758</v>
      </c>
    </row>
    <row r="251" hidden="1">
      <c r="A251" s="3" t="s">
        <v>5</v>
      </c>
      <c r="B251" s="3" t="s">
        <v>525</v>
      </c>
      <c r="C251" s="3" t="s">
        <v>743</v>
      </c>
      <c r="D251" s="6" t="s">
        <v>2956</v>
      </c>
      <c r="E251" s="3" t="s">
        <v>800</v>
      </c>
      <c r="F251" s="3" t="str">
        <f>VLOOKUP($D251,proc!$A:$D,3,FALSE)</f>
        <v>0</v>
      </c>
      <c r="G251" s="3" t="str">
        <f>VLOOKUP($D251,proc!$A:$D,4,FALSE)</f>
        <v>0</v>
      </c>
      <c r="H251" s="2" t="s">
        <v>2204</v>
      </c>
      <c r="J251" s="7">
        <f>VLOOKUP($D251,'prosedur-2025'!$A:$H,3,FALSE)</f>
        <v>1303</v>
      </c>
      <c r="K251" s="7">
        <f>VLOOKUP($D251,'prosedur-2025'!$A:$H,4,FALSE)</f>
        <v>20562546.53</v>
      </c>
      <c r="L251" s="7">
        <f>VLOOKUP($D251,'prosedur-2025'!$A:$H,5,FALSE)</f>
        <v>9233967</v>
      </c>
      <c r="M251" s="7">
        <f>VLOOKUP($D251,'prosedur-2025'!$A:$H,6,FALSE)</f>
        <v>13275193</v>
      </c>
      <c r="N251" s="7">
        <f>VLOOKUP($D251,'prosedur-2025'!$A:$H,7,FALSE)</f>
        <v>23512400</v>
      </c>
      <c r="O251" s="7">
        <f>VLOOKUP($D251,'prosedur-2025'!$A:$H,8,FALSE)</f>
        <v>44878322</v>
      </c>
      <c r="P251" s="7">
        <f t="shared" si="10"/>
        <v>26792998135</v>
      </c>
    </row>
    <row r="252">
      <c r="A252" s="3" t="s">
        <v>5</v>
      </c>
      <c r="B252" s="3" t="s">
        <v>641</v>
      </c>
      <c r="C252" s="3" t="s">
        <v>642</v>
      </c>
      <c r="D252" s="6" t="s">
        <v>2960</v>
      </c>
      <c r="E252" s="3" t="s">
        <v>43</v>
      </c>
      <c r="F252" s="3" t="str">
        <f>VLOOKUP($D252,proc!$A:$D,3,FALSE)</f>
        <v>3</v>
      </c>
      <c r="G252" s="3" t="str">
        <f>VLOOKUP($D252,proc!$A:$D,4,FALSE)</f>
        <v>0</v>
      </c>
      <c r="H252" s="1" t="s">
        <v>2197</v>
      </c>
      <c r="J252" s="7">
        <f>VLOOKUP($D252,'prosedur-2025'!$A:$H,3,FALSE)</f>
        <v>5</v>
      </c>
      <c r="K252" s="7">
        <f>VLOOKUP($D252,'prosedur-2025'!$A:$H,4,FALSE)</f>
        <v>7810600.4</v>
      </c>
      <c r="L252" s="7">
        <f>VLOOKUP($D252,'prosedur-2025'!$A:$H,5,FALSE)</f>
        <v>2100250</v>
      </c>
      <c r="M252" s="7">
        <f>VLOOKUP($D252,'prosedur-2025'!$A:$H,6,FALSE)</f>
        <v>5304800</v>
      </c>
      <c r="N252" s="7">
        <f>VLOOKUP($D252,'prosedur-2025'!$A:$H,7,FALSE)</f>
        <v>5981000</v>
      </c>
      <c r="O252" s="7">
        <f>VLOOKUP($D252,'prosedur-2025'!$A:$H,8,FALSE)</f>
        <v>24066952</v>
      </c>
      <c r="P252" s="7">
        <f t="shared" si="10"/>
        <v>39053002</v>
      </c>
    </row>
    <row r="253" hidden="1">
      <c r="A253" s="3" t="s">
        <v>5</v>
      </c>
      <c r="B253" s="3" t="s">
        <v>641</v>
      </c>
      <c r="C253" s="3" t="s">
        <v>642</v>
      </c>
      <c r="D253" s="6" t="s">
        <v>2971</v>
      </c>
      <c r="E253" s="3" t="s">
        <v>45</v>
      </c>
      <c r="F253" s="3" t="str">
        <f>VLOOKUP($D253,proc!$A:$D,3,FALSE)</f>
        <v>2</v>
      </c>
      <c r="G253" s="3" t="str">
        <f>VLOOKUP($D253,proc!$A:$D,4,FALSE)</f>
        <v>0</v>
      </c>
      <c r="H253" s="2" t="s">
        <v>2203</v>
      </c>
      <c r="J253" s="7">
        <f>VLOOKUP($D253,'prosedur-2025'!$A:$H,3,FALSE)</f>
        <v>15</v>
      </c>
      <c r="K253" s="7">
        <f>VLOOKUP($D253,'prosedur-2025'!$A:$H,4,FALSE)</f>
        <v>14506467.53</v>
      </c>
      <c r="L253" s="7">
        <f>VLOOKUP($D253,'prosedur-2025'!$A:$H,5,FALSE)</f>
        <v>5703795</v>
      </c>
      <c r="M253" s="7">
        <f>VLOOKUP($D253,'prosedur-2025'!$A:$H,6,FALSE)</f>
        <v>6357500</v>
      </c>
      <c r="N253" s="7">
        <f>VLOOKUP($D253,'prosedur-2025'!$A:$H,7,FALSE)</f>
        <v>8347073</v>
      </c>
      <c r="O253" s="7">
        <f>VLOOKUP($D253,'prosedur-2025'!$A:$H,8,FALSE)</f>
        <v>66117073</v>
      </c>
      <c r="P253" s="7">
        <f t="shared" si="10"/>
        <v>217597013</v>
      </c>
    </row>
    <row r="254" hidden="1">
      <c r="A254" s="3" t="s">
        <v>5</v>
      </c>
      <c r="B254" s="3" t="s">
        <v>641</v>
      </c>
      <c r="C254" s="3" t="s">
        <v>642</v>
      </c>
      <c r="D254" s="6" t="s">
        <v>2972</v>
      </c>
      <c r="E254" s="3" t="s">
        <v>47</v>
      </c>
      <c r="F254" s="3" t="str">
        <f>VLOOKUP($D254,proc!$A:$D,3,FALSE)</f>
        <v>3</v>
      </c>
      <c r="G254" s="3" t="str">
        <f>VLOOKUP($D254,proc!$A:$D,4,FALSE)</f>
        <v>0</v>
      </c>
      <c r="H254" s="2" t="s">
        <v>2203</v>
      </c>
      <c r="J254" s="7">
        <f>VLOOKUP($D254,'prosedur-2025'!$A:$H,3,FALSE)</f>
        <v>254</v>
      </c>
      <c r="K254" s="7">
        <f>VLOOKUP($D254,'prosedur-2025'!$A:$H,4,FALSE)</f>
        <v>27370166.87</v>
      </c>
      <c r="L254" s="7">
        <f>VLOOKUP($D254,'prosedur-2025'!$A:$H,5,FALSE)</f>
        <v>7521954</v>
      </c>
      <c r="M254" s="7">
        <f>VLOOKUP($D254,'prosedur-2025'!$A:$H,6,FALSE)</f>
        <v>13288996</v>
      </c>
      <c r="N254" s="7">
        <f>VLOOKUP($D254,'prosedur-2025'!$A:$H,7,FALSE)</f>
        <v>31533802</v>
      </c>
      <c r="O254" s="7">
        <f>VLOOKUP($D254,'prosedur-2025'!$A:$H,8,FALSE)</f>
        <v>62884558</v>
      </c>
      <c r="P254" s="7">
        <f t="shared" si="10"/>
        <v>6952022384</v>
      </c>
    </row>
    <row r="255" hidden="1">
      <c r="A255" s="3" t="s">
        <v>5</v>
      </c>
      <c r="B255" s="3" t="s">
        <v>641</v>
      </c>
      <c r="C255" s="3" t="s">
        <v>642</v>
      </c>
      <c r="D255" s="6" t="s">
        <v>2973</v>
      </c>
      <c r="E255" s="26" t="s">
        <v>95</v>
      </c>
      <c r="F255" s="3" t="str">
        <f>VLOOKUP($D255,proc!$A:$D,3,FALSE)</f>
        <v>0</v>
      </c>
      <c r="G255" s="3" t="str">
        <f>VLOOKUP($D255,proc!$A:$D,4,FALSE)</f>
        <v>0</v>
      </c>
      <c r="H255" s="2" t="s">
        <v>2203</v>
      </c>
      <c r="J255" s="7">
        <f>VLOOKUP($D255,'prosedur-2025'!$A:$H,3,FALSE)</f>
        <v>87</v>
      </c>
      <c r="K255" s="7">
        <f>VLOOKUP($D255,'prosedur-2025'!$A:$H,4,FALSE)</f>
        <v>12100096.82</v>
      </c>
      <c r="L255" s="7">
        <f>VLOOKUP($D255,'prosedur-2025'!$A:$H,5,FALSE)</f>
        <v>5173900</v>
      </c>
      <c r="M255" s="7">
        <f>VLOOKUP($D255,'prosedur-2025'!$A:$H,6,FALSE)</f>
        <v>7511452</v>
      </c>
      <c r="N255" s="7">
        <f>VLOOKUP($D255,'prosedur-2025'!$A:$H,7,FALSE)</f>
        <v>12710773</v>
      </c>
      <c r="O255" s="7">
        <f>VLOOKUP($D255,'prosedur-2025'!$A:$H,8,FALSE)</f>
        <v>21784081</v>
      </c>
      <c r="P255" s="7">
        <f t="shared" si="10"/>
        <v>1052708423</v>
      </c>
    </row>
    <row r="256" hidden="1">
      <c r="A256" s="3" t="s">
        <v>5</v>
      </c>
      <c r="B256" s="3" t="s">
        <v>641</v>
      </c>
      <c r="C256" s="3" t="s">
        <v>642</v>
      </c>
      <c r="D256" s="6" t="s">
        <v>2974</v>
      </c>
      <c r="E256" s="26" t="s">
        <v>648</v>
      </c>
      <c r="F256" s="3" t="str">
        <f>VLOOKUP($D256,proc!$A:$D,3,FALSE)</f>
        <v>2</v>
      </c>
      <c r="G256" s="3" t="str">
        <f>VLOOKUP($D256,proc!$A:$D,4,FALSE)</f>
        <v>0</v>
      </c>
      <c r="H256" s="2" t="s">
        <v>2203</v>
      </c>
      <c r="J256" s="7">
        <f>VLOOKUP($D256,'prosedur-2025'!$A:$H,3,FALSE)</f>
        <v>159</v>
      </c>
      <c r="K256" s="7">
        <f>VLOOKUP($D256,'prosedur-2025'!$A:$H,4,FALSE)</f>
        <v>12778036.43</v>
      </c>
      <c r="L256" s="7">
        <f>VLOOKUP($D256,'prosedur-2025'!$A:$H,5,FALSE)</f>
        <v>6374250</v>
      </c>
      <c r="M256" s="7">
        <f>VLOOKUP($D256,'prosedur-2025'!$A:$H,6,FALSE)</f>
        <v>8347073</v>
      </c>
      <c r="N256" s="7">
        <f>VLOOKUP($D256,'prosedur-2025'!$A:$H,7,FALSE)</f>
        <v>11141300</v>
      </c>
      <c r="O256" s="7">
        <f>VLOOKUP($D256,'prosedur-2025'!$A:$H,8,FALSE)</f>
        <v>20971700</v>
      </c>
      <c r="P256" s="7">
        <f t="shared" si="10"/>
        <v>2031707793</v>
      </c>
    </row>
    <row r="257" hidden="1">
      <c r="A257" s="3" t="s">
        <v>5</v>
      </c>
      <c r="B257" s="3" t="s">
        <v>641</v>
      </c>
      <c r="C257" s="3" t="s">
        <v>642</v>
      </c>
      <c r="D257" s="6" t="s">
        <v>2975</v>
      </c>
      <c r="E257" s="26" t="s">
        <v>127</v>
      </c>
      <c r="F257" s="3" t="str">
        <f>VLOOKUP($D257,proc!$A:$D,3,FALSE)</f>
        <v>2</v>
      </c>
      <c r="G257" s="3" t="str">
        <f>VLOOKUP($D257,proc!$A:$D,4,FALSE)</f>
        <v>0</v>
      </c>
      <c r="H257" s="2" t="s">
        <v>2203</v>
      </c>
      <c r="J257" s="7">
        <f>VLOOKUP($D257,'prosedur-2025'!$A:$H,3,FALSE)</f>
        <v>51</v>
      </c>
      <c r="K257" s="7">
        <f>VLOOKUP($D257,'prosedur-2025'!$A:$H,4,FALSE)</f>
        <v>38696968.73</v>
      </c>
      <c r="L257" s="7">
        <f>VLOOKUP($D257,'prosedur-2025'!$A:$H,5,FALSE)</f>
        <v>19172184</v>
      </c>
      <c r="M257" s="7">
        <f>VLOOKUP($D257,'prosedur-2025'!$A:$H,6,FALSE)</f>
        <v>22351084</v>
      </c>
      <c r="N257" s="7">
        <f>VLOOKUP($D257,'prosedur-2025'!$A:$H,7,FALSE)</f>
        <v>46454390</v>
      </c>
      <c r="O257" s="7">
        <f>VLOOKUP($D257,'prosedur-2025'!$A:$H,8,FALSE)</f>
        <v>96908520</v>
      </c>
      <c r="P257" s="7">
        <f t="shared" si="10"/>
        <v>1973545405</v>
      </c>
    </row>
    <row r="258" hidden="1">
      <c r="A258" s="3" t="s">
        <v>5</v>
      </c>
      <c r="B258" s="3" t="s">
        <v>641</v>
      </c>
      <c r="C258" s="3" t="s">
        <v>642</v>
      </c>
      <c r="D258" s="6" t="s">
        <v>2976</v>
      </c>
      <c r="E258" s="3" t="s">
        <v>651</v>
      </c>
      <c r="F258" s="3" t="str">
        <f>VLOOKUP($D258,proc!$A:$D,3,FALSE)</f>
        <v>0</v>
      </c>
      <c r="G258" s="3" t="str">
        <f>VLOOKUP($D258,proc!$A:$D,4,FALSE)</f>
        <v>0</v>
      </c>
      <c r="H258" s="2" t="s">
        <v>2203</v>
      </c>
      <c r="J258" s="7">
        <f>VLOOKUP($D258,'prosedur-2025'!$A:$H,3,FALSE)</f>
        <v>2301</v>
      </c>
      <c r="K258" s="7">
        <f>VLOOKUP($D258,'prosedur-2025'!$A:$H,4,FALSE)</f>
        <v>19335410.22</v>
      </c>
      <c r="L258" s="7">
        <f>VLOOKUP($D258,'prosedur-2025'!$A:$H,5,FALSE)</f>
        <v>5746000</v>
      </c>
      <c r="M258" s="7">
        <f>VLOOKUP($D258,'prosedur-2025'!$A:$H,6,FALSE)</f>
        <v>11527034</v>
      </c>
      <c r="N258" s="7">
        <f>VLOOKUP($D258,'prosedur-2025'!$A:$H,7,FALSE)</f>
        <v>30962457</v>
      </c>
      <c r="O258" s="7">
        <f>VLOOKUP($D258,'prosedur-2025'!$A:$H,8,FALSE)</f>
        <v>36807126</v>
      </c>
      <c r="P258" s="7">
        <f t="shared" si="10"/>
        <v>44490778923</v>
      </c>
    </row>
    <row r="259" hidden="1">
      <c r="A259" s="3" t="s">
        <v>5</v>
      </c>
      <c r="B259" s="3" t="s">
        <v>641</v>
      </c>
      <c r="C259" s="3" t="s">
        <v>642</v>
      </c>
      <c r="D259" s="6" t="s">
        <v>2977</v>
      </c>
      <c r="E259" s="3" t="s">
        <v>50</v>
      </c>
      <c r="F259" s="3" t="str">
        <f>VLOOKUP($D259,proc!$A:$D,3,FALSE)</f>
        <v>3</v>
      </c>
      <c r="G259" s="3" t="str">
        <f>VLOOKUP($D259,proc!$A:$D,4,FALSE)</f>
        <v>0</v>
      </c>
      <c r="H259" s="2" t="s">
        <v>2203</v>
      </c>
      <c r="J259" s="7">
        <f>VLOOKUP($D259,'prosedur-2025'!$A:$H,3,FALSE)</f>
        <v>124</v>
      </c>
      <c r="K259" s="7">
        <f>VLOOKUP($D259,'prosedur-2025'!$A:$H,4,FALSE)</f>
        <v>26602250.17</v>
      </c>
      <c r="L259" s="7">
        <f>VLOOKUP($D259,'prosedur-2025'!$A:$H,5,FALSE)</f>
        <v>11430565</v>
      </c>
      <c r="M259" s="7">
        <f>VLOOKUP($D259,'prosedur-2025'!$A:$H,6,FALSE)</f>
        <v>17562600</v>
      </c>
      <c r="N259" s="7">
        <f>VLOOKUP($D259,'prosedur-2025'!$A:$H,7,FALSE)</f>
        <v>34668904</v>
      </c>
      <c r="O259" s="7">
        <f>VLOOKUP($D259,'prosedur-2025'!$A:$H,8,FALSE)</f>
        <v>52576935</v>
      </c>
      <c r="P259" s="7">
        <f t="shared" si="10"/>
        <v>3298679021</v>
      </c>
    </row>
    <row r="260" hidden="1">
      <c r="A260" s="3" t="s">
        <v>5</v>
      </c>
      <c r="B260" s="3" t="s">
        <v>641</v>
      </c>
      <c r="C260" s="3" t="s">
        <v>642</v>
      </c>
      <c r="D260" s="6" t="s">
        <v>2978</v>
      </c>
      <c r="E260" s="3" t="s">
        <v>654</v>
      </c>
      <c r="F260" s="3" t="str">
        <f>VLOOKUP($D260,proc!$A:$D,3,FALSE)</f>
        <v>4</v>
      </c>
      <c r="G260" s="3" t="str">
        <f>VLOOKUP($D260,proc!$A:$D,4,FALSE)</f>
        <v>1</v>
      </c>
      <c r="H260" s="2" t="s">
        <v>2203</v>
      </c>
      <c r="P260" s="7"/>
    </row>
    <row r="261">
      <c r="A261" s="3" t="s">
        <v>5</v>
      </c>
      <c r="B261" s="3" t="s">
        <v>641</v>
      </c>
      <c r="C261" s="3" t="s">
        <v>642</v>
      </c>
      <c r="D261" s="6" t="s">
        <v>2961</v>
      </c>
      <c r="E261" s="3" t="s">
        <v>294</v>
      </c>
      <c r="F261" s="3" t="str">
        <f>VLOOKUP($D261,proc!$A:$D,3,FALSE)</f>
        <v>4</v>
      </c>
      <c r="G261" s="3" t="str">
        <f>VLOOKUP($D261,proc!$A:$D,4,FALSE)</f>
        <v>1</v>
      </c>
      <c r="H261" s="1" t="s">
        <v>2197</v>
      </c>
      <c r="P261" s="7"/>
    </row>
    <row r="262" hidden="1">
      <c r="A262" s="3" t="s">
        <v>5</v>
      </c>
      <c r="B262" s="3" t="s">
        <v>641</v>
      </c>
      <c r="C262" s="3" t="s">
        <v>642</v>
      </c>
      <c r="D262" s="6" t="s">
        <v>2979</v>
      </c>
      <c r="E262" s="3" t="s">
        <v>62</v>
      </c>
      <c r="F262" s="3" t="str">
        <f>VLOOKUP($D262,proc!$A:$D,3,FALSE)</f>
        <v>1</v>
      </c>
      <c r="G262" s="3" t="str">
        <f>VLOOKUP($D262,proc!$A:$D,4,FALSE)</f>
        <v>0</v>
      </c>
      <c r="H262" s="2" t="s">
        <v>2203</v>
      </c>
      <c r="J262" s="7">
        <f>VLOOKUP($D262,'prosedur-2025'!$A:$H,3,FALSE)</f>
        <v>1078</v>
      </c>
      <c r="K262" s="7">
        <f>VLOOKUP($D262,'prosedur-2025'!$A:$H,4,FALSE)</f>
        <v>20310532.27</v>
      </c>
      <c r="L262" s="7">
        <f>VLOOKUP($D262,'prosedur-2025'!$A:$H,5,FALSE)</f>
        <v>7358003</v>
      </c>
      <c r="M262" s="7">
        <f>VLOOKUP($D262,'prosedur-2025'!$A:$H,6,FALSE)</f>
        <v>11910515</v>
      </c>
      <c r="N262" s="7">
        <f>VLOOKUP($D262,'prosedur-2025'!$A:$H,7,FALSE)</f>
        <v>26359949</v>
      </c>
      <c r="O262" s="7">
        <f>VLOOKUP($D262,'prosedur-2025'!$A:$H,8,FALSE)</f>
        <v>53118219</v>
      </c>
      <c r="P262" s="7">
        <f t="shared" ref="P262:P267" si="11">J262*K262</f>
        <v>21894753790</v>
      </c>
    </row>
    <row r="263" hidden="1">
      <c r="A263" s="3" t="s">
        <v>5</v>
      </c>
      <c r="B263" s="3" t="s">
        <v>641</v>
      </c>
      <c r="C263" s="3" t="s">
        <v>642</v>
      </c>
      <c r="D263" s="6" t="s">
        <v>2980</v>
      </c>
      <c r="E263" s="3" t="s">
        <v>64</v>
      </c>
      <c r="F263" s="3" t="str">
        <f>VLOOKUP($D263,proc!$A:$D,3,FALSE)</f>
        <v>2</v>
      </c>
      <c r="G263" s="3" t="str">
        <f>VLOOKUP($D263,proc!$A:$D,4,FALSE)</f>
        <v>0</v>
      </c>
      <c r="H263" s="2" t="s">
        <v>2203</v>
      </c>
      <c r="J263" s="7">
        <f>VLOOKUP($D263,'prosedur-2025'!$A:$H,3,FALSE)</f>
        <v>64</v>
      </c>
      <c r="K263" s="7">
        <f>VLOOKUP($D263,'prosedur-2025'!$A:$H,4,FALSE)</f>
        <v>18226028.91</v>
      </c>
      <c r="L263" s="7">
        <f>VLOOKUP($D263,'prosedur-2025'!$A:$H,5,FALSE)</f>
        <v>8418561</v>
      </c>
      <c r="M263" s="7">
        <f>VLOOKUP($D263,'prosedur-2025'!$A:$H,6,FALSE)</f>
        <v>12438662</v>
      </c>
      <c r="N263" s="7">
        <f>VLOOKUP($D263,'prosedur-2025'!$A:$H,7,FALSE)</f>
        <v>27209151</v>
      </c>
      <c r="O263" s="7">
        <f>VLOOKUP($D263,'prosedur-2025'!$A:$H,8,FALSE)</f>
        <v>34276896</v>
      </c>
      <c r="P263" s="7">
        <f t="shared" si="11"/>
        <v>1166465850</v>
      </c>
    </row>
    <row r="264" hidden="1">
      <c r="A264" s="3" t="s">
        <v>5</v>
      </c>
      <c r="B264" s="3" t="s">
        <v>641</v>
      </c>
      <c r="C264" s="3" t="s">
        <v>642</v>
      </c>
      <c r="D264" s="6" t="s">
        <v>2981</v>
      </c>
      <c r="E264" s="3" t="s">
        <v>56</v>
      </c>
      <c r="F264" s="3" t="str">
        <f>VLOOKUP($D264,proc!$A:$D,3,FALSE)</f>
        <v>3</v>
      </c>
      <c r="G264" s="3" t="str">
        <f>VLOOKUP($D264,proc!$A:$D,4,FALSE)</f>
        <v>0</v>
      </c>
      <c r="H264" s="2" t="s">
        <v>2203</v>
      </c>
      <c r="J264" s="7">
        <f>VLOOKUP($D264,'prosedur-2025'!$A:$H,3,FALSE)</f>
        <v>1329</v>
      </c>
      <c r="K264" s="7">
        <f>VLOOKUP($D264,'prosedur-2025'!$A:$H,4,FALSE)</f>
        <v>28403727.78</v>
      </c>
      <c r="L264" s="7">
        <f>VLOOKUP($D264,'prosedur-2025'!$A:$H,5,FALSE)</f>
        <v>9851232</v>
      </c>
      <c r="M264" s="7">
        <f>VLOOKUP($D264,'prosedur-2025'!$A:$H,6,FALSE)</f>
        <v>17255085</v>
      </c>
      <c r="N264" s="7">
        <f>VLOOKUP($D264,'prosedur-2025'!$A:$H,7,FALSE)</f>
        <v>38024230</v>
      </c>
      <c r="O264" s="7">
        <f>VLOOKUP($D264,'prosedur-2025'!$A:$H,8,FALSE)</f>
        <v>62287386</v>
      </c>
      <c r="P264" s="7">
        <f t="shared" si="11"/>
        <v>37748554221</v>
      </c>
    </row>
    <row r="265" hidden="1">
      <c r="A265" s="3" t="s">
        <v>5</v>
      </c>
      <c r="B265" s="3" t="s">
        <v>641</v>
      </c>
      <c r="C265" s="3" t="s">
        <v>642</v>
      </c>
      <c r="D265" s="6" t="s">
        <v>2982</v>
      </c>
      <c r="E265" s="3" t="s">
        <v>659</v>
      </c>
      <c r="F265" s="3" t="str">
        <f>VLOOKUP($D265,proc!$A:$D,3,FALSE)</f>
        <v>3</v>
      </c>
      <c r="G265" s="3" t="str">
        <f>VLOOKUP($D265,proc!$A:$D,4,FALSE)</f>
        <v>0</v>
      </c>
      <c r="H265" s="2" t="s">
        <v>2203</v>
      </c>
      <c r="J265" s="7">
        <f>VLOOKUP($D265,'prosedur-2025'!$A:$H,3,FALSE)</f>
        <v>98</v>
      </c>
      <c r="K265" s="7">
        <f>VLOOKUP($D265,'prosedur-2025'!$A:$H,4,FALSE)</f>
        <v>39071337.37</v>
      </c>
      <c r="L265" s="7">
        <f>VLOOKUP($D265,'prosedur-2025'!$A:$H,5,FALSE)</f>
        <v>22844385</v>
      </c>
      <c r="M265" s="7">
        <f>VLOOKUP($D265,'prosedur-2025'!$A:$H,6,FALSE)</f>
        <v>31345398</v>
      </c>
      <c r="N265" s="7">
        <f>VLOOKUP($D265,'prosedur-2025'!$A:$H,7,FALSE)</f>
        <v>51043846</v>
      </c>
      <c r="O265" s="7">
        <f>VLOOKUP($D265,'prosedur-2025'!$A:$H,8,FALSE)</f>
        <v>67291000</v>
      </c>
      <c r="P265" s="7">
        <f t="shared" si="11"/>
        <v>3828991062</v>
      </c>
    </row>
    <row r="266" hidden="1">
      <c r="A266" s="3" t="s">
        <v>5</v>
      </c>
      <c r="B266" s="3" t="s">
        <v>641</v>
      </c>
      <c r="C266" s="3" t="s">
        <v>642</v>
      </c>
      <c r="D266" s="6" t="s">
        <v>2983</v>
      </c>
      <c r="E266" s="3" t="s">
        <v>661</v>
      </c>
      <c r="F266" s="3" t="str">
        <f>VLOOKUP($D266,proc!$A:$D,3,FALSE)</f>
        <v>4</v>
      </c>
      <c r="G266" s="3" t="str">
        <f>VLOOKUP($D266,proc!$A:$D,4,FALSE)</f>
        <v>0</v>
      </c>
      <c r="H266" s="2" t="s">
        <v>2203</v>
      </c>
      <c r="J266" s="7">
        <f>VLOOKUP($D266,'prosedur-2025'!$A:$H,3,FALSE)</f>
        <v>3</v>
      </c>
      <c r="K266" s="7">
        <f>VLOOKUP($D266,'prosedur-2025'!$A:$H,4,FALSE)</f>
        <v>43406688.67</v>
      </c>
      <c r="L266" s="7">
        <f>VLOOKUP($D266,'prosedur-2025'!$A:$H,5,FALSE)</f>
        <v>7135000</v>
      </c>
      <c r="M266" s="7">
        <f>VLOOKUP($D266,'prosedur-2025'!$A:$H,6,FALSE)</f>
        <v>54112475</v>
      </c>
      <c r="N266" s="7">
        <f>VLOOKUP($D266,'prosedur-2025'!$A:$H,7,FALSE)</f>
        <v>68972591</v>
      </c>
      <c r="O266" s="7">
        <f>VLOOKUP($D266,'prosedur-2025'!$A:$H,8,FALSE)</f>
        <v>68972591</v>
      </c>
      <c r="P266" s="7">
        <f t="shared" si="11"/>
        <v>130220066</v>
      </c>
    </row>
    <row r="267" hidden="1">
      <c r="A267" s="3" t="s">
        <v>5</v>
      </c>
      <c r="B267" s="3" t="s">
        <v>641</v>
      </c>
      <c r="C267" s="3" t="s">
        <v>642</v>
      </c>
      <c r="D267" s="6" t="s">
        <v>2984</v>
      </c>
      <c r="E267" s="3" t="s">
        <v>663</v>
      </c>
      <c r="F267" s="3" t="str">
        <f>VLOOKUP($D267,proc!$A:$D,3,FALSE)</f>
        <v>3</v>
      </c>
      <c r="G267" s="3" t="str">
        <f>VLOOKUP($D267,proc!$A:$D,4,FALSE)</f>
        <v>0</v>
      </c>
      <c r="H267" s="2" t="s">
        <v>2203</v>
      </c>
      <c r="J267" s="7">
        <f>VLOOKUP($D267,'prosedur-2025'!$A:$H,3,FALSE)</f>
        <v>7</v>
      </c>
      <c r="K267" s="7">
        <f>VLOOKUP($D267,'prosedur-2025'!$A:$H,4,FALSE)</f>
        <v>74613560.43</v>
      </c>
      <c r="L267" s="7">
        <f>VLOOKUP($D267,'prosedur-2025'!$A:$H,5,FALSE)</f>
        <v>28800367</v>
      </c>
      <c r="M267" s="7">
        <f>VLOOKUP($D267,'prosedur-2025'!$A:$H,6,FALSE)</f>
        <v>73593722</v>
      </c>
      <c r="N267" s="7">
        <f>VLOOKUP($D267,'prosedur-2025'!$A:$H,7,FALSE)</f>
        <v>88523948</v>
      </c>
      <c r="O267" s="7">
        <f>VLOOKUP($D267,'prosedur-2025'!$A:$H,8,FALSE)</f>
        <v>164278896</v>
      </c>
      <c r="P267" s="7">
        <f t="shared" si="11"/>
        <v>522294923</v>
      </c>
    </row>
    <row r="268" hidden="1">
      <c r="A268" s="3" t="s">
        <v>5</v>
      </c>
      <c r="B268" s="3" t="s">
        <v>641</v>
      </c>
      <c r="C268" s="3" t="s">
        <v>642</v>
      </c>
      <c r="D268" s="6" t="s">
        <v>2985</v>
      </c>
      <c r="E268" s="3" t="s">
        <v>666</v>
      </c>
      <c r="F268" s="3" t="str">
        <f>VLOOKUP($D268,proc!$A:$D,3,FALSE)</f>
        <v>3</v>
      </c>
      <c r="G268" s="3" t="str">
        <f>VLOOKUP($D268,proc!$A:$D,4,FALSE)</f>
        <v>0</v>
      </c>
      <c r="H268" s="2" t="s">
        <v>2203</v>
      </c>
      <c r="P268" s="7"/>
    </row>
    <row r="269" hidden="1">
      <c r="A269" s="3" t="s">
        <v>5</v>
      </c>
      <c r="B269" s="3" t="s">
        <v>641</v>
      </c>
      <c r="C269" s="3" t="s">
        <v>642</v>
      </c>
      <c r="D269" s="6" t="s">
        <v>2986</v>
      </c>
      <c r="E269" s="3" t="s">
        <v>668</v>
      </c>
      <c r="F269" s="3" t="str">
        <f>VLOOKUP($D269,proc!$A:$D,3,FALSE)</f>
        <v>3</v>
      </c>
      <c r="G269" s="3" t="str">
        <f>VLOOKUP($D269,proc!$A:$D,4,FALSE)</f>
        <v>0</v>
      </c>
      <c r="H269" s="2" t="s">
        <v>2203</v>
      </c>
      <c r="J269" s="7">
        <f>VLOOKUP($D269,'prosedur-2025'!$A:$H,3,FALSE)</f>
        <v>40</v>
      </c>
      <c r="K269" s="7">
        <f>VLOOKUP($D269,'prosedur-2025'!$A:$H,4,FALSE)</f>
        <v>24261174.3</v>
      </c>
      <c r="L269" s="7">
        <f>VLOOKUP($D269,'prosedur-2025'!$A:$H,5,FALSE)</f>
        <v>14439000</v>
      </c>
      <c r="M269" s="7">
        <f>VLOOKUP($D269,'prosedur-2025'!$A:$H,6,FALSE)</f>
        <v>22677008</v>
      </c>
      <c r="N269" s="7">
        <f>VLOOKUP($D269,'prosedur-2025'!$A:$H,7,FALSE)</f>
        <v>27841350</v>
      </c>
      <c r="O269" s="7">
        <f>VLOOKUP($D269,'prosedur-2025'!$A:$H,8,FALSE)</f>
        <v>38099009</v>
      </c>
      <c r="P269" s="7">
        <f t="shared" ref="P269:P275" si="12">J269*K269</f>
        <v>970446972</v>
      </c>
    </row>
    <row r="270" hidden="1">
      <c r="A270" s="3" t="s">
        <v>5</v>
      </c>
      <c r="B270" s="3" t="s">
        <v>641</v>
      </c>
      <c r="C270" s="3" t="s">
        <v>642</v>
      </c>
      <c r="D270" s="6" t="s">
        <v>2987</v>
      </c>
      <c r="E270" s="3" t="s">
        <v>670</v>
      </c>
      <c r="F270" s="3" t="str">
        <f>VLOOKUP($D270,proc!$A:$D,3,FALSE)</f>
        <v>1</v>
      </c>
      <c r="G270" s="3" t="str">
        <f>VLOOKUP($D270,proc!$A:$D,4,FALSE)</f>
        <v>0</v>
      </c>
      <c r="H270" s="2" t="s">
        <v>2203</v>
      </c>
      <c r="J270" s="7">
        <f>VLOOKUP($D270,'prosedur-2025'!$A:$H,3,FALSE)</f>
        <v>6</v>
      </c>
      <c r="K270" s="7">
        <f>VLOOKUP($D270,'prosedur-2025'!$A:$H,4,FALSE)</f>
        <v>23111559.33</v>
      </c>
      <c r="L270" s="7">
        <f>VLOOKUP($D270,'prosedur-2025'!$A:$H,5,FALSE)</f>
        <v>6980289</v>
      </c>
      <c r="M270" s="7">
        <f>VLOOKUP($D270,'prosedur-2025'!$A:$H,6,FALSE)</f>
        <v>25445183</v>
      </c>
      <c r="N270" s="7">
        <f>VLOOKUP($D270,'prosedur-2025'!$A:$H,7,FALSE)</f>
        <v>35929034</v>
      </c>
      <c r="O270" s="7">
        <f>VLOOKUP($D270,'prosedur-2025'!$A:$H,8,FALSE)</f>
        <v>36794991</v>
      </c>
      <c r="P270" s="7">
        <f t="shared" si="12"/>
        <v>138669356</v>
      </c>
    </row>
    <row r="271" hidden="1">
      <c r="A271" s="3" t="s">
        <v>5</v>
      </c>
      <c r="B271" s="3" t="s">
        <v>641</v>
      </c>
      <c r="C271" s="3" t="s">
        <v>642</v>
      </c>
      <c r="D271" s="6" t="s">
        <v>2988</v>
      </c>
      <c r="E271" s="3" t="s">
        <v>672</v>
      </c>
      <c r="F271" s="3" t="str">
        <f>VLOOKUP($D271,proc!$A:$D,3,FALSE)</f>
        <v>1</v>
      </c>
      <c r="G271" s="3" t="str">
        <f>VLOOKUP($D271,proc!$A:$D,4,FALSE)</f>
        <v>0</v>
      </c>
      <c r="H271" s="2" t="s">
        <v>2203</v>
      </c>
      <c r="J271" s="7">
        <f>VLOOKUP($D271,'prosedur-2025'!$A:$H,3,FALSE)</f>
        <v>1</v>
      </c>
      <c r="K271" s="7">
        <f>VLOOKUP($D271,'prosedur-2025'!$A:$H,4,FALSE)</f>
        <v>33660000</v>
      </c>
      <c r="L271" s="7">
        <f>VLOOKUP($D271,'prosedur-2025'!$A:$H,5,FALSE)</f>
        <v>33660000</v>
      </c>
      <c r="M271" s="7">
        <f>VLOOKUP($D271,'prosedur-2025'!$A:$H,6,FALSE)</f>
        <v>33660000</v>
      </c>
      <c r="N271" s="7">
        <f>VLOOKUP($D271,'prosedur-2025'!$A:$H,7,FALSE)</f>
        <v>33660000</v>
      </c>
      <c r="O271" s="7">
        <f>VLOOKUP($D271,'prosedur-2025'!$A:$H,8,FALSE)</f>
        <v>33660000</v>
      </c>
      <c r="P271" s="7">
        <f t="shared" si="12"/>
        <v>33660000</v>
      </c>
    </row>
    <row r="272" hidden="1">
      <c r="A272" s="3" t="s">
        <v>5</v>
      </c>
      <c r="B272" s="3" t="s">
        <v>641</v>
      </c>
      <c r="C272" s="3" t="s">
        <v>642</v>
      </c>
      <c r="D272" s="6" t="s">
        <v>2990</v>
      </c>
      <c r="E272" s="3" t="s">
        <v>101</v>
      </c>
      <c r="F272" s="3" t="str">
        <f>VLOOKUP($D272,proc!$A:$D,3,FALSE)</f>
        <v>1</v>
      </c>
      <c r="G272" s="3" t="str">
        <f>VLOOKUP($D272,proc!$A:$D,4,FALSE)</f>
        <v>0</v>
      </c>
      <c r="H272" s="2" t="s">
        <v>2203</v>
      </c>
      <c r="J272" s="7">
        <f>VLOOKUP($D272,'prosedur-2025'!$A:$H,3,FALSE)</f>
        <v>19</v>
      </c>
      <c r="K272" s="7">
        <f>VLOOKUP($D272,'prosedur-2025'!$A:$H,4,FALSE)</f>
        <v>15188142</v>
      </c>
      <c r="L272" s="7">
        <f>VLOOKUP($D272,'prosedur-2025'!$A:$H,5,FALSE)</f>
        <v>8154154</v>
      </c>
      <c r="M272" s="7">
        <f>VLOOKUP($D272,'prosedur-2025'!$A:$H,6,FALSE)</f>
        <v>10099597</v>
      </c>
      <c r="N272" s="7">
        <f>VLOOKUP($D272,'prosedur-2025'!$A:$H,7,FALSE)</f>
        <v>15808751</v>
      </c>
      <c r="O272" s="7">
        <f>VLOOKUP($D272,'prosedur-2025'!$A:$H,8,FALSE)</f>
        <v>39723787</v>
      </c>
      <c r="P272" s="7">
        <f t="shared" si="12"/>
        <v>288574698</v>
      </c>
    </row>
    <row r="273" hidden="1">
      <c r="A273" s="3" t="s">
        <v>5</v>
      </c>
      <c r="B273" s="3" t="s">
        <v>641</v>
      </c>
      <c r="C273" s="3" t="s">
        <v>642</v>
      </c>
      <c r="D273" s="6" t="s">
        <v>2991</v>
      </c>
      <c r="E273" s="26" t="s">
        <v>130</v>
      </c>
      <c r="F273" s="3" t="str">
        <f>VLOOKUP($D273,proc!$A:$D,3,FALSE)</f>
        <v>3</v>
      </c>
      <c r="G273" s="3" t="str">
        <f>VLOOKUP($D273,proc!$A:$D,4,FALSE)</f>
        <v>0</v>
      </c>
      <c r="H273" s="2" t="s">
        <v>2203</v>
      </c>
      <c r="J273" s="7">
        <f>VLOOKUP($D273,'prosedur-2025'!$A:$H,3,FALSE)</f>
        <v>52</v>
      </c>
      <c r="K273" s="7">
        <f>VLOOKUP($D273,'prosedur-2025'!$A:$H,4,FALSE)</f>
        <v>14056190.35</v>
      </c>
      <c r="L273" s="7">
        <f>VLOOKUP($D273,'prosedur-2025'!$A:$H,5,FALSE)</f>
        <v>10289503</v>
      </c>
      <c r="M273" s="7">
        <f>VLOOKUP($D273,'prosedur-2025'!$A:$H,6,FALSE)</f>
        <v>13236071</v>
      </c>
      <c r="N273" s="7">
        <f>VLOOKUP($D273,'prosedur-2025'!$A:$H,7,FALSE)</f>
        <v>15901521</v>
      </c>
      <c r="O273" s="7">
        <f>VLOOKUP($D273,'prosedur-2025'!$A:$H,8,FALSE)</f>
        <v>18973609</v>
      </c>
      <c r="P273" s="7">
        <f t="shared" si="12"/>
        <v>730921898</v>
      </c>
    </row>
    <row r="274" hidden="1">
      <c r="A274" s="3" t="s">
        <v>5</v>
      </c>
      <c r="B274" s="3" t="s">
        <v>641</v>
      </c>
      <c r="C274" s="3" t="s">
        <v>642</v>
      </c>
      <c r="D274" s="6" t="s">
        <v>2992</v>
      </c>
      <c r="E274" s="3" t="s">
        <v>676</v>
      </c>
      <c r="F274" s="3" t="str">
        <f>VLOOKUP($D274,proc!$A:$D,3,FALSE)</f>
        <v>3</v>
      </c>
      <c r="G274" s="3" t="str">
        <f>VLOOKUP($D274,proc!$A:$D,4,FALSE)</f>
        <v>0</v>
      </c>
      <c r="H274" s="2" t="s">
        <v>2203</v>
      </c>
      <c r="J274" s="7">
        <f>VLOOKUP($D274,'prosedur-2025'!$A:$H,3,FALSE)</f>
        <v>7</v>
      </c>
      <c r="K274" s="7">
        <f>VLOOKUP($D274,'prosedur-2025'!$A:$H,4,FALSE)</f>
        <v>18180185.57</v>
      </c>
      <c r="L274" s="7">
        <f>VLOOKUP($D274,'prosedur-2025'!$A:$H,5,FALSE)</f>
        <v>11517620</v>
      </c>
      <c r="M274" s="7">
        <f>VLOOKUP($D274,'prosedur-2025'!$A:$H,6,FALSE)</f>
        <v>14746627</v>
      </c>
      <c r="N274" s="7">
        <f>VLOOKUP($D274,'prosedur-2025'!$A:$H,7,FALSE)</f>
        <v>29107562</v>
      </c>
      <c r="O274" s="7">
        <f>VLOOKUP($D274,'prosedur-2025'!$A:$H,8,FALSE)</f>
        <v>35067534</v>
      </c>
      <c r="P274" s="7">
        <f t="shared" si="12"/>
        <v>127261299</v>
      </c>
    </row>
    <row r="275" hidden="1">
      <c r="A275" s="3" t="s">
        <v>5</v>
      </c>
      <c r="B275" s="3" t="s">
        <v>641</v>
      </c>
      <c r="C275" s="3" t="s">
        <v>642</v>
      </c>
      <c r="D275" s="6" t="s">
        <v>2993</v>
      </c>
      <c r="E275" s="3" t="s">
        <v>107</v>
      </c>
      <c r="F275" s="3" t="str">
        <f>VLOOKUP($D275,proc!$A:$D,3,FALSE)</f>
        <v>2</v>
      </c>
      <c r="G275" s="3" t="str">
        <f>VLOOKUP($D275,proc!$A:$D,4,FALSE)</f>
        <v>0</v>
      </c>
      <c r="H275" s="2" t="s">
        <v>2203</v>
      </c>
      <c r="J275" s="7">
        <f>VLOOKUP($D275,'prosedur-2025'!$A:$H,3,FALSE)</f>
        <v>55</v>
      </c>
      <c r="K275" s="7">
        <f>VLOOKUP($D275,'prosedur-2025'!$A:$H,4,FALSE)</f>
        <v>17485958.16</v>
      </c>
      <c r="L275" s="7">
        <f>VLOOKUP($D275,'prosedur-2025'!$A:$H,5,FALSE)</f>
        <v>4298057</v>
      </c>
      <c r="M275" s="7">
        <f>VLOOKUP($D275,'prosedur-2025'!$A:$H,6,FALSE)</f>
        <v>11301779</v>
      </c>
      <c r="N275" s="7">
        <f>VLOOKUP($D275,'prosedur-2025'!$A:$H,7,FALSE)</f>
        <v>21576690</v>
      </c>
      <c r="O275" s="7">
        <f>VLOOKUP($D275,'prosedur-2025'!$A:$H,8,FALSE)</f>
        <v>37161167</v>
      </c>
      <c r="P275" s="7">
        <f t="shared" si="12"/>
        <v>961727699</v>
      </c>
    </row>
    <row r="276" hidden="1">
      <c r="A276" s="3" t="s">
        <v>5</v>
      </c>
      <c r="B276" s="3" t="s">
        <v>641</v>
      </c>
      <c r="C276" s="3" t="s">
        <v>642</v>
      </c>
      <c r="D276" s="6" t="s">
        <v>2994</v>
      </c>
      <c r="E276" s="26" t="s">
        <v>680</v>
      </c>
      <c r="F276" s="3" t="str">
        <f>VLOOKUP($D276,proc!$A:$D,3,FALSE)</f>
        <v>3</v>
      </c>
      <c r="G276" s="3" t="str">
        <f>VLOOKUP($D276,proc!$A:$D,4,FALSE)</f>
        <v>0</v>
      </c>
      <c r="H276" s="2" t="s">
        <v>2203</v>
      </c>
      <c r="P276" s="7"/>
    </row>
    <row r="277" hidden="1">
      <c r="A277" s="3" t="s">
        <v>5</v>
      </c>
      <c r="B277" s="3" t="s">
        <v>641</v>
      </c>
      <c r="C277" s="3" t="s">
        <v>642</v>
      </c>
      <c r="D277" s="6" t="s">
        <v>2995</v>
      </c>
      <c r="E277" s="3" t="s">
        <v>682</v>
      </c>
      <c r="F277" s="3" t="str">
        <f>VLOOKUP($D277,proc!$A:$D,3,FALSE)</f>
        <v>3</v>
      </c>
      <c r="G277" s="3" t="str">
        <f>VLOOKUP($D277,proc!$A:$D,4,FALSE)</f>
        <v>0</v>
      </c>
      <c r="H277" s="2" t="s">
        <v>2203</v>
      </c>
      <c r="J277" s="7">
        <f>VLOOKUP($D277,'prosedur-2025'!$A:$H,3,FALSE)</f>
        <v>1573</v>
      </c>
      <c r="K277" s="7">
        <f>VLOOKUP($D277,'prosedur-2025'!$A:$H,4,FALSE)</f>
        <v>17588840.46</v>
      </c>
      <c r="L277" s="7">
        <f>VLOOKUP($D277,'prosedur-2025'!$A:$H,5,FALSE)</f>
        <v>7783113</v>
      </c>
      <c r="M277" s="7">
        <f>VLOOKUP($D277,'prosedur-2025'!$A:$H,6,FALSE)</f>
        <v>13647939</v>
      </c>
      <c r="N277" s="7">
        <f>VLOOKUP($D277,'prosedur-2025'!$A:$H,7,FALSE)</f>
        <v>24219919</v>
      </c>
      <c r="O277" s="7">
        <f>VLOOKUP($D277,'prosedur-2025'!$A:$H,8,FALSE)</f>
        <v>34703571</v>
      </c>
      <c r="P277" s="7">
        <f t="shared" ref="P277:P282" si="13">J277*K277</f>
        <v>27667246042</v>
      </c>
    </row>
    <row r="278" hidden="1">
      <c r="A278" s="3" t="s">
        <v>5</v>
      </c>
      <c r="B278" s="3" t="s">
        <v>641</v>
      </c>
      <c r="C278" s="3" t="s">
        <v>642</v>
      </c>
      <c r="D278" s="6" t="s">
        <v>2996</v>
      </c>
      <c r="E278" s="3" t="s">
        <v>684</v>
      </c>
      <c r="F278" s="3" t="str">
        <f>VLOOKUP($D278,proc!$A:$D,3,FALSE)</f>
        <v>3</v>
      </c>
      <c r="G278" s="3" t="str">
        <f>VLOOKUP($D278,proc!$A:$D,4,FALSE)</f>
        <v>0</v>
      </c>
      <c r="H278" s="2" t="s">
        <v>2203</v>
      </c>
      <c r="J278" s="7">
        <f>VLOOKUP($D278,'prosedur-2025'!$A:$H,3,FALSE)</f>
        <v>613</v>
      </c>
      <c r="K278" s="7">
        <f>VLOOKUP($D278,'prosedur-2025'!$A:$H,4,FALSE)</f>
        <v>18890218.54</v>
      </c>
      <c r="L278" s="7">
        <f>VLOOKUP($D278,'prosedur-2025'!$A:$H,5,FALSE)</f>
        <v>8239856</v>
      </c>
      <c r="M278" s="7">
        <f>VLOOKUP($D278,'prosedur-2025'!$A:$H,6,FALSE)</f>
        <v>13355017</v>
      </c>
      <c r="N278" s="7">
        <f>VLOOKUP($D278,'prosedur-2025'!$A:$H,7,FALSE)</f>
        <v>23112100</v>
      </c>
      <c r="O278" s="7">
        <f>VLOOKUP($D278,'prosedur-2025'!$A:$H,8,FALSE)</f>
        <v>36922650</v>
      </c>
      <c r="P278" s="7">
        <f t="shared" si="13"/>
        <v>11579703967</v>
      </c>
    </row>
    <row r="279" hidden="1">
      <c r="A279" s="3" t="s">
        <v>5</v>
      </c>
      <c r="B279" s="3" t="s">
        <v>641</v>
      </c>
      <c r="C279" s="3" t="s">
        <v>642</v>
      </c>
      <c r="D279" s="6" t="s">
        <v>2997</v>
      </c>
      <c r="E279" s="3" t="s">
        <v>686</v>
      </c>
      <c r="F279" s="3" t="str">
        <f>VLOOKUP($D279,proc!$A:$D,3,FALSE)</f>
        <v>3</v>
      </c>
      <c r="G279" s="3" t="str">
        <f>VLOOKUP($D279,proc!$A:$D,4,FALSE)</f>
        <v>0</v>
      </c>
      <c r="H279" s="2" t="s">
        <v>2203</v>
      </c>
      <c r="J279" s="7">
        <f>VLOOKUP($D279,'prosedur-2025'!$A:$H,3,FALSE)</f>
        <v>313</v>
      </c>
      <c r="K279" s="7">
        <f>VLOOKUP($D279,'prosedur-2025'!$A:$H,4,FALSE)</f>
        <v>20740106.81</v>
      </c>
      <c r="L279" s="7">
        <f>VLOOKUP($D279,'prosedur-2025'!$A:$H,5,FALSE)</f>
        <v>10958441</v>
      </c>
      <c r="M279" s="7">
        <f>VLOOKUP($D279,'prosedur-2025'!$A:$H,6,FALSE)</f>
        <v>16118805</v>
      </c>
      <c r="N279" s="7">
        <f>VLOOKUP($D279,'prosedur-2025'!$A:$H,7,FALSE)</f>
        <v>21672400</v>
      </c>
      <c r="O279" s="7">
        <f>VLOOKUP($D279,'prosedur-2025'!$A:$H,8,FALSE)</f>
        <v>38024566</v>
      </c>
      <c r="P279" s="7">
        <f t="shared" si="13"/>
        <v>6491653433</v>
      </c>
    </row>
    <row r="280" hidden="1">
      <c r="A280" s="3" t="s">
        <v>5</v>
      </c>
      <c r="B280" s="3" t="s">
        <v>641</v>
      </c>
      <c r="C280" s="3" t="s">
        <v>642</v>
      </c>
      <c r="D280" s="6" t="s">
        <v>2998</v>
      </c>
      <c r="E280" s="3" t="s">
        <v>689</v>
      </c>
      <c r="F280" s="3" t="str">
        <f>VLOOKUP($D280,proc!$A:$D,3,FALSE)</f>
        <v>2</v>
      </c>
      <c r="G280" s="3" t="str">
        <f>VLOOKUP($D280,proc!$A:$D,4,FALSE)</f>
        <v>0</v>
      </c>
      <c r="H280" s="2" t="s">
        <v>2203</v>
      </c>
      <c r="J280" s="7">
        <f>VLOOKUP($D280,'prosedur-2025'!$A:$H,3,FALSE)</f>
        <v>103</v>
      </c>
      <c r="K280" s="7">
        <f>VLOOKUP($D280,'prosedur-2025'!$A:$H,4,FALSE)</f>
        <v>17358391.12</v>
      </c>
      <c r="L280" s="7">
        <f>VLOOKUP($D280,'prosedur-2025'!$A:$H,5,FALSE)</f>
        <v>8671543</v>
      </c>
      <c r="M280" s="7">
        <f>VLOOKUP($D280,'prosedur-2025'!$A:$H,6,FALSE)</f>
        <v>9898985</v>
      </c>
      <c r="N280" s="7">
        <f>VLOOKUP($D280,'prosedur-2025'!$A:$H,7,FALSE)</f>
        <v>12486554</v>
      </c>
      <c r="O280" s="7">
        <f>VLOOKUP($D280,'prosedur-2025'!$A:$H,8,FALSE)</f>
        <v>27011758</v>
      </c>
      <c r="P280" s="7">
        <f t="shared" si="13"/>
        <v>1787914285</v>
      </c>
    </row>
    <row r="281" hidden="1">
      <c r="A281" s="3" t="s">
        <v>5</v>
      </c>
      <c r="B281" s="3" t="s">
        <v>641</v>
      </c>
      <c r="C281" s="3" t="s">
        <v>642</v>
      </c>
      <c r="D281" s="6" t="s">
        <v>2999</v>
      </c>
      <c r="E281" s="26" t="s">
        <v>691</v>
      </c>
      <c r="F281" s="3" t="str">
        <f>VLOOKUP($D281,proc!$A:$D,3,FALSE)</f>
        <v>3</v>
      </c>
      <c r="G281" s="3" t="str">
        <f>VLOOKUP($D281,proc!$A:$D,4,FALSE)</f>
        <v>0</v>
      </c>
      <c r="H281" s="2" t="s">
        <v>2203</v>
      </c>
      <c r="J281" s="7">
        <f>VLOOKUP($D281,'prosedur-2025'!$A:$H,3,FALSE)</f>
        <v>85</v>
      </c>
      <c r="K281" s="7">
        <f>VLOOKUP($D281,'prosedur-2025'!$A:$H,4,FALSE)</f>
        <v>17310666.08</v>
      </c>
      <c r="L281" s="7">
        <f>VLOOKUP($D281,'prosedur-2025'!$A:$H,5,FALSE)</f>
        <v>8555566</v>
      </c>
      <c r="M281" s="7">
        <f>VLOOKUP($D281,'prosedur-2025'!$A:$H,6,FALSE)</f>
        <v>11981025</v>
      </c>
      <c r="N281" s="7">
        <f>VLOOKUP($D281,'prosedur-2025'!$A:$H,7,FALSE)</f>
        <v>19207367</v>
      </c>
      <c r="O281" s="7">
        <f>VLOOKUP($D281,'prosedur-2025'!$A:$H,8,FALSE)</f>
        <v>34841744</v>
      </c>
      <c r="P281" s="7">
        <f t="shared" si="13"/>
        <v>1471406617</v>
      </c>
    </row>
    <row r="282" hidden="1">
      <c r="A282" s="3" t="s">
        <v>5</v>
      </c>
      <c r="B282" s="3" t="s">
        <v>641</v>
      </c>
      <c r="C282" s="3" t="s">
        <v>642</v>
      </c>
      <c r="D282" s="6" t="s">
        <v>3000</v>
      </c>
      <c r="E282" s="3" t="s">
        <v>693</v>
      </c>
      <c r="F282" s="3" t="str">
        <f>VLOOKUP($D282,proc!$A:$D,3,FALSE)</f>
        <v>4</v>
      </c>
      <c r="G282" s="3" t="str">
        <f>VLOOKUP($D282,proc!$A:$D,4,FALSE)</f>
        <v>0</v>
      </c>
      <c r="H282" s="2" t="s">
        <v>2203</v>
      </c>
      <c r="J282" s="7">
        <f>VLOOKUP($D282,'prosedur-2025'!$A:$H,3,FALSE)</f>
        <v>2</v>
      </c>
      <c r="K282" s="7">
        <f>VLOOKUP($D282,'prosedur-2025'!$A:$H,4,FALSE)</f>
        <v>23538517</v>
      </c>
      <c r="L282" s="7">
        <f>VLOOKUP($D282,'prosedur-2025'!$A:$H,5,FALSE)</f>
        <v>10670034</v>
      </c>
      <c r="M282" s="7">
        <f>VLOOKUP($D282,'prosedur-2025'!$A:$H,6,FALSE)</f>
        <v>10670034</v>
      </c>
      <c r="N282" s="7">
        <f>VLOOKUP($D282,'prosedur-2025'!$A:$H,7,FALSE)</f>
        <v>36407000</v>
      </c>
      <c r="O282" s="7">
        <f>VLOOKUP($D282,'prosedur-2025'!$A:$H,8,FALSE)</f>
        <v>36407000</v>
      </c>
      <c r="P282" s="7">
        <f t="shared" si="13"/>
        <v>47077034</v>
      </c>
    </row>
    <row r="283" hidden="1">
      <c r="A283" s="3" t="s">
        <v>5</v>
      </c>
      <c r="B283" s="3" t="s">
        <v>641</v>
      </c>
      <c r="C283" s="3" t="s">
        <v>642</v>
      </c>
      <c r="D283" s="6" t="s">
        <v>3001</v>
      </c>
      <c r="E283" s="3" t="s">
        <v>695</v>
      </c>
      <c r="F283" s="3" t="str">
        <f>VLOOKUP($D283,proc!$A:$D,3,FALSE)</f>
        <v>4</v>
      </c>
      <c r="G283" s="3" t="str">
        <f>VLOOKUP($D283,proc!$A:$D,4,FALSE)</f>
        <v>0</v>
      </c>
      <c r="H283" s="2" t="s">
        <v>2203</v>
      </c>
      <c r="P283" s="7"/>
    </row>
    <row r="284" hidden="1">
      <c r="A284" s="3" t="s">
        <v>5</v>
      </c>
      <c r="B284" s="3" t="s">
        <v>641</v>
      </c>
      <c r="C284" s="3" t="s">
        <v>642</v>
      </c>
      <c r="D284" s="6" t="s">
        <v>3002</v>
      </c>
      <c r="E284" s="3" t="s">
        <v>698</v>
      </c>
      <c r="F284" s="3" t="str">
        <f>VLOOKUP($D284,proc!$A:$D,3,FALSE)</f>
        <v>4</v>
      </c>
      <c r="G284" s="3" t="str">
        <f>VLOOKUP($D284,proc!$A:$D,4,FALSE)</f>
        <v>0</v>
      </c>
      <c r="H284" s="2" t="s">
        <v>2203</v>
      </c>
      <c r="J284" s="7">
        <f>VLOOKUP($D284,'prosedur-2025'!$A:$H,3,FALSE)</f>
        <v>1</v>
      </c>
      <c r="K284" s="7">
        <f>VLOOKUP($D284,'prosedur-2025'!$A:$H,4,FALSE)</f>
        <v>31590873</v>
      </c>
      <c r="L284" s="7">
        <f>VLOOKUP($D284,'prosedur-2025'!$A:$H,5,FALSE)</f>
        <v>31590873</v>
      </c>
      <c r="M284" s="7">
        <f>VLOOKUP($D284,'prosedur-2025'!$A:$H,6,FALSE)</f>
        <v>31590873</v>
      </c>
      <c r="N284" s="7">
        <f>VLOOKUP($D284,'prosedur-2025'!$A:$H,7,FALSE)</f>
        <v>31590873</v>
      </c>
      <c r="O284" s="7">
        <f>VLOOKUP($D284,'prosedur-2025'!$A:$H,8,FALSE)</f>
        <v>31590873</v>
      </c>
      <c r="P284" s="7">
        <f t="shared" ref="P284:P306" si="14">J284*K284</f>
        <v>31590873</v>
      </c>
    </row>
    <row r="285" hidden="1">
      <c r="A285" s="3" t="s">
        <v>5</v>
      </c>
      <c r="B285" s="3" t="s">
        <v>641</v>
      </c>
      <c r="C285" s="3" t="s">
        <v>642</v>
      </c>
      <c r="D285" s="6" t="s">
        <v>3003</v>
      </c>
      <c r="E285" s="3" t="s">
        <v>700</v>
      </c>
      <c r="F285" s="3" t="str">
        <f>VLOOKUP($D285,proc!$A:$D,3,FALSE)</f>
        <v>4</v>
      </c>
      <c r="G285" s="3" t="str">
        <f>VLOOKUP($D285,proc!$A:$D,4,FALSE)</f>
        <v>0</v>
      </c>
      <c r="H285" s="2" t="s">
        <v>2203</v>
      </c>
      <c r="J285" s="7">
        <f>VLOOKUP($D285,'prosedur-2025'!$A:$H,3,FALSE)</f>
        <v>1</v>
      </c>
      <c r="K285" s="7">
        <f>VLOOKUP($D285,'prosedur-2025'!$A:$H,4,FALSE)</f>
        <v>52078392</v>
      </c>
      <c r="L285" s="7">
        <f>VLOOKUP($D285,'prosedur-2025'!$A:$H,5,FALSE)</f>
        <v>52078392</v>
      </c>
      <c r="M285" s="7">
        <f>VLOOKUP($D285,'prosedur-2025'!$A:$H,6,FALSE)</f>
        <v>52078392</v>
      </c>
      <c r="N285" s="7">
        <f>VLOOKUP($D285,'prosedur-2025'!$A:$H,7,FALSE)</f>
        <v>52078392</v>
      </c>
      <c r="O285" s="7">
        <f>VLOOKUP($D285,'prosedur-2025'!$A:$H,8,FALSE)</f>
        <v>52078392</v>
      </c>
      <c r="P285" s="7">
        <f t="shared" si="14"/>
        <v>52078392</v>
      </c>
    </row>
    <row r="286" hidden="1">
      <c r="A286" s="56" t="s">
        <v>5</v>
      </c>
      <c r="B286" s="56" t="s">
        <v>641</v>
      </c>
      <c r="C286" s="56" t="s">
        <v>642</v>
      </c>
      <c r="D286" s="55" t="s">
        <v>6153</v>
      </c>
      <c r="E286" s="56" t="s">
        <v>6155</v>
      </c>
      <c r="F286" s="56" t="str">
        <f>VLOOKUP($D286,proc!$A:$D,3,FALSE)</f>
        <v>3</v>
      </c>
      <c r="G286" s="56" t="str">
        <f>VLOOKUP($D286,proc!$A:$D,4,FALSE)</f>
        <v>0</v>
      </c>
      <c r="H286" s="63" t="e">
        <v>#N/A</v>
      </c>
      <c r="J286" s="7">
        <f>VLOOKUP($D286,'prosedur-2025'!$A:$H,3,FALSE)</f>
        <v>66</v>
      </c>
      <c r="K286" s="7">
        <f>VLOOKUP($D286,'prosedur-2025'!$A:$H,4,FALSE)</f>
        <v>32517575.24</v>
      </c>
      <c r="L286" s="7">
        <f>VLOOKUP($D286,'prosedur-2025'!$A:$H,5,FALSE)</f>
        <v>18941441</v>
      </c>
      <c r="M286" s="7">
        <f>VLOOKUP($D286,'prosedur-2025'!$A:$H,6,FALSE)</f>
        <v>27836700</v>
      </c>
      <c r="N286" s="7">
        <f>VLOOKUP($D286,'prosedur-2025'!$A:$H,7,FALSE)</f>
        <v>39568950</v>
      </c>
      <c r="O286" s="7">
        <f>VLOOKUP($D286,'prosedur-2025'!$A:$H,8,FALSE)</f>
        <v>51044574</v>
      </c>
      <c r="P286" s="7">
        <f t="shared" si="14"/>
        <v>2146159966</v>
      </c>
      <c r="Q286" s="59" t="s">
        <v>3024</v>
      </c>
      <c r="R286" s="59" t="s">
        <v>3025</v>
      </c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</row>
    <row r="287" hidden="1">
      <c r="A287" s="3" t="s">
        <v>5</v>
      </c>
      <c r="B287" s="3" t="s">
        <v>641</v>
      </c>
      <c r="C287" s="3" t="s">
        <v>642</v>
      </c>
      <c r="D287" s="6" t="s">
        <v>3005</v>
      </c>
      <c r="E287" s="26" t="s">
        <v>702</v>
      </c>
      <c r="F287" s="3" t="str">
        <f>VLOOKUP($D287,proc!$A:$D,3,FALSE)</f>
        <v>3</v>
      </c>
      <c r="G287" s="3" t="str">
        <f>VLOOKUP($D287,proc!$A:$D,4,FALSE)</f>
        <v>0</v>
      </c>
      <c r="H287" s="2" t="s">
        <v>2203</v>
      </c>
      <c r="J287" s="7">
        <f>VLOOKUP($D287,'prosedur-2025'!$A:$H,3,FALSE)</f>
        <v>22108</v>
      </c>
      <c r="K287" s="7">
        <f>VLOOKUP($D287,'prosedur-2025'!$A:$H,4,FALSE)</f>
        <v>10199594.4</v>
      </c>
      <c r="L287" s="7">
        <f>VLOOKUP($D287,'prosedur-2025'!$A:$H,5,FALSE)</f>
        <v>5635012</v>
      </c>
      <c r="M287" s="7">
        <f>VLOOKUP($D287,'prosedur-2025'!$A:$H,6,FALSE)</f>
        <v>7799216</v>
      </c>
      <c r="N287" s="7">
        <f>VLOOKUP($D287,'prosedur-2025'!$A:$H,7,FALSE)</f>
        <v>11088889</v>
      </c>
      <c r="O287" s="7">
        <f>VLOOKUP($D287,'prosedur-2025'!$A:$H,8,FALSE)</f>
        <v>17449059</v>
      </c>
      <c r="P287" s="7">
        <f t="shared" si="14"/>
        <v>225492632916</v>
      </c>
    </row>
    <row r="288" hidden="1">
      <c r="A288" s="3" t="s">
        <v>5</v>
      </c>
      <c r="B288" s="3" t="s">
        <v>641</v>
      </c>
      <c r="C288" s="3" t="s">
        <v>642</v>
      </c>
      <c r="D288" s="6" t="s">
        <v>3006</v>
      </c>
      <c r="E288" s="3" t="s">
        <v>704</v>
      </c>
      <c r="F288" s="3" t="str">
        <f>VLOOKUP($D288,proc!$A:$D,3,FALSE)</f>
        <v>2</v>
      </c>
      <c r="G288" s="3" t="str">
        <f>VLOOKUP($D288,proc!$A:$D,4,FALSE)</f>
        <v>0</v>
      </c>
      <c r="H288" s="2" t="s">
        <v>2203</v>
      </c>
      <c r="J288" s="7">
        <f>VLOOKUP($D288,'prosedur-2025'!$A:$H,3,FALSE)</f>
        <v>6790</v>
      </c>
      <c r="K288" s="7">
        <f>VLOOKUP($D288,'prosedur-2025'!$A:$H,4,FALSE)</f>
        <v>11279026.12</v>
      </c>
      <c r="L288" s="7">
        <f>VLOOKUP($D288,'prosedur-2025'!$A:$H,5,FALSE)</f>
        <v>6216058</v>
      </c>
      <c r="M288" s="7">
        <f>VLOOKUP($D288,'prosedur-2025'!$A:$H,6,FALSE)</f>
        <v>8662223</v>
      </c>
      <c r="N288" s="7">
        <f>VLOOKUP($D288,'prosedur-2025'!$A:$H,7,FALSE)</f>
        <v>12336893</v>
      </c>
      <c r="O288" s="7">
        <f>VLOOKUP($D288,'prosedur-2025'!$A:$H,8,FALSE)</f>
        <v>18424425</v>
      </c>
      <c r="P288" s="7">
        <f t="shared" si="14"/>
        <v>76584587335</v>
      </c>
    </row>
    <row r="289" hidden="1">
      <c r="A289" s="3" t="s">
        <v>5</v>
      </c>
      <c r="B289" s="3" t="s">
        <v>641</v>
      </c>
      <c r="C289" s="3" t="s">
        <v>642</v>
      </c>
      <c r="D289" s="6" t="s">
        <v>3007</v>
      </c>
      <c r="E289" s="3" t="s">
        <v>707</v>
      </c>
      <c r="F289" s="3" t="str">
        <f>VLOOKUP($D289,proc!$A:$D,3,FALSE)</f>
        <v>2</v>
      </c>
      <c r="G289" s="3" t="str">
        <f>VLOOKUP($D289,proc!$A:$D,4,FALSE)</f>
        <v>0</v>
      </c>
      <c r="H289" s="2" t="s">
        <v>2203</v>
      </c>
      <c r="J289" s="7">
        <f>VLOOKUP($D289,'prosedur-2025'!$A:$H,3,FALSE)</f>
        <v>1804</v>
      </c>
      <c r="K289" s="7">
        <f>VLOOKUP($D289,'prosedur-2025'!$A:$H,4,FALSE)</f>
        <v>13464769.14</v>
      </c>
      <c r="L289" s="7">
        <f>VLOOKUP($D289,'prosedur-2025'!$A:$H,5,FALSE)</f>
        <v>6761545</v>
      </c>
      <c r="M289" s="7">
        <f>VLOOKUP($D289,'prosedur-2025'!$A:$H,6,FALSE)</f>
        <v>10250000</v>
      </c>
      <c r="N289" s="7">
        <f>VLOOKUP($D289,'prosedur-2025'!$A:$H,7,FALSE)</f>
        <v>15139000</v>
      </c>
      <c r="O289" s="7">
        <f>VLOOKUP($D289,'prosedur-2025'!$A:$H,8,FALSE)</f>
        <v>26502508</v>
      </c>
      <c r="P289" s="7">
        <f t="shared" si="14"/>
        <v>24290443523</v>
      </c>
    </row>
    <row r="290" hidden="1">
      <c r="A290" s="3" t="s">
        <v>5</v>
      </c>
      <c r="B290" s="3" t="s">
        <v>641</v>
      </c>
      <c r="C290" s="3" t="s">
        <v>642</v>
      </c>
      <c r="D290" s="6" t="s">
        <v>3008</v>
      </c>
      <c r="E290" s="3" t="s">
        <v>710</v>
      </c>
      <c r="F290" s="3" t="str">
        <f>VLOOKUP($D290,proc!$A:$D,3,FALSE)</f>
        <v>3</v>
      </c>
      <c r="G290" s="3" t="str">
        <f>VLOOKUP($D290,proc!$A:$D,4,FALSE)</f>
        <v>0</v>
      </c>
      <c r="H290" s="2" t="s">
        <v>2203</v>
      </c>
      <c r="J290" s="7">
        <f>VLOOKUP($D290,'prosedur-2025'!$A:$H,3,FALSE)</f>
        <v>568</v>
      </c>
      <c r="K290" s="7">
        <f>VLOOKUP($D290,'prosedur-2025'!$A:$H,4,FALSE)</f>
        <v>12381601.27</v>
      </c>
      <c r="L290" s="7">
        <f>VLOOKUP($D290,'prosedur-2025'!$A:$H,5,FALSE)</f>
        <v>6421100</v>
      </c>
      <c r="M290" s="7">
        <f>VLOOKUP($D290,'prosedur-2025'!$A:$H,6,FALSE)</f>
        <v>8730779</v>
      </c>
      <c r="N290" s="7">
        <f>VLOOKUP($D290,'prosedur-2025'!$A:$H,7,FALSE)</f>
        <v>12918207</v>
      </c>
      <c r="O290" s="7">
        <f>VLOOKUP($D290,'prosedur-2025'!$A:$H,8,FALSE)</f>
        <v>23793000</v>
      </c>
      <c r="P290" s="7">
        <f t="shared" si="14"/>
        <v>7032749524</v>
      </c>
    </row>
    <row r="291" hidden="1">
      <c r="A291" s="3" t="s">
        <v>5</v>
      </c>
      <c r="B291" s="3" t="s">
        <v>641</v>
      </c>
      <c r="C291" s="3" t="s">
        <v>642</v>
      </c>
      <c r="D291" s="6" t="s">
        <v>3009</v>
      </c>
      <c r="E291" s="3" t="s">
        <v>712</v>
      </c>
      <c r="F291" s="3" t="str">
        <f>VLOOKUP($D291,proc!$A:$D,3,FALSE)</f>
        <v>3</v>
      </c>
      <c r="G291" s="3" t="str">
        <f>VLOOKUP($D291,proc!$A:$D,4,FALSE)</f>
        <v>0</v>
      </c>
      <c r="H291" s="2" t="s">
        <v>2203</v>
      </c>
      <c r="J291" s="7">
        <f>VLOOKUP($D291,'prosedur-2025'!$A:$H,3,FALSE)</f>
        <v>165</v>
      </c>
      <c r="K291" s="7">
        <f>VLOOKUP($D291,'prosedur-2025'!$A:$H,4,FALSE)</f>
        <v>8320023.03</v>
      </c>
      <c r="L291" s="7">
        <f>VLOOKUP($D291,'prosedur-2025'!$A:$H,5,FALSE)</f>
        <v>3198342</v>
      </c>
      <c r="M291" s="7">
        <f>VLOOKUP($D291,'prosedur-2025'!$A:$H,6,FALSE)</f>
        <v>4326980</v>
      </c>
      <c r="N291" s="7">
        <f>VLOOKUP($D291,'prosedur-2025'!$A:$H,7,FALSE)</f>
        <v>9171039</v>
      </c>
      <c r="O291" s="7">
        <f>VLOOKUP($D291,'prosedur-2025'!$A:$H,8,FALSE)</f>
        <v>16033116</v>
      </c>
      <c r="P291" s="7">
        <f t="shared" si="14"/>
        <v>1372803800</v>
      </c>
    </row>
    <row r="292" hidden="1">
      <c r="A292" s="3" t="s">
        <v>5</v>
      </c>
      <c r="B292" s="3" t="s">
        <v>641</v>
      </c>
      <c r="C292" s="3" t="s">
        <v>642</v>
      </c>
      <c r="D292" s="6" t="s">
        <v>3010</v>
      </c>
      <c r="E292" s="3" t="s">
        <v>714</v>
      </c>
      <c r="F292" s="3" t="str">
        <f>VLOOKUP($D292,proc!$A:$D,3,FALSE)</f>
        <v>3</v>
      </c>
      <c r="G292" s="3" t="str">
        <f>VLOOKUP($D292,proc!$A:$D,4,FALSE)</f>
        <v>0</v>
      </c>
      <c r="H292" s="2" t="s">
        <v>2203</v>
      </c>
      <c r="J292" s="7">
        <f>VLOOKUP($D292,'prosedur-2025'!$A:$H,3,FALSE)</f>
        <v>742</v>
      </c>
      <c r="K292" s="7">
        <f>VLOOKUP($D292,'prosedur-2025'!$A:$H,4,FALSE)</f>
        <v>20794778.27</v>
      </c>
      <c r="L292" s="7">
        <f>VLOOKUP($D292,'prosedur-2025'!$A:$H,5,FALSE)</f>
        <v>10064639</v>
      </c>
      <c r="M292" s="7">
        <f>VLOOKUP($D292,'prosedur-2025'!$A:$H,6,FALSE)</f>
        <v>16268558</v>
      </c>
      <c r="N292" s="7">
        <f>VLOOKUP($D292,'prosedur-2025'!$A:$H,7,FALSE)</f>
        <v>26689024</v>
      </c>
      <c r="O292" s="7">
        <f>VLOOKUP($D292,'prosedur-2025'!$A:$H,8,FALSE)</f>
        <v>40393700</v>
      </c>
      <c r="P292" s="7">
        <f t="shared" si="14"/>
        <v>15429725476</v>
      </c>
    </row>
    <row r="293" hidden="1">
      <c r="A293" s="3" t="s">
        <v>5</v>
      </c>
      <c r="B293" s="3" t="s">
        <v>641</v>
      </c>
      <c r="C293" s="3" t="s">
        <v>642</v>
      </c>
      <c r="D293" s="6" t="s">
        <v>3011</v>
      </c>
      <c r="E293" s="3" t="s">
        <v>717</v>
      </c>
      <c r="F293" s="3" t="str">
        <f>VLOOKUP($D293,proc!$A:$D,3,FALSE)</f>
        <v>2</v>
      </c>
      <c r="G293" s="3" t="str">
        <f>VLOOKUP($D293,proc!$A:$D,4,FALSE)</f>
        <v>0</v>
      </c>
      <c r="H293" s="2" t="s">
        <v>2203</v>
      </c>
      <c r="J293" s="7">
        <f>VLOOKUP($D293,'prosedur-2025'!$A:$H,3,FALSE)</f>
        <v>910</v>
      </c>
      <c r="K293" s="7">
        <f>VLOOKUP($D293,'prosedur-2025'!$A:$H,4,FALSE)</f>
        <v>20934699.23</v>
      </c>
      <c r="L293" s="7">
        <f>VLOOKUP($D293,'prosedur-2025'!$A:$H,5,FALSE)</f>
        <v>7335000</v>
      </c>
      <c r="M293" s="7">
        <f>VLOOKUP($D293,'prosedur-2025'!$A:$H,6,FALSE)</f>
        <v>11631395</v>
      </c>
      <c r="N293" s="7">
        <f>VLOOKUP($D293,'prosedur-2025'!$A:$H,7,FALSE)</f>
        <v>21694126</v>
      </c>
      <c r="O293" s="7">
        <f>VLOOKUP($D293,'prosedur-2025'!$A:$H,8,FALSE)</f>
        <v>43535484</v>
      </c>
      <c r="P293" s="7">
        <f t="shared" si="14"/>
        <v>19050576301</v>
      </c>
    </row>
    <row r="294" hidden="1">
      <c r="A294" s="3" t="s">
        <v>5</v>
      </c>
      <c r="B294" s="3" t="s">
        <v>641</v>
      </c>
      <c r="C294" s="3" t="s">
        <v>642</v>
      </c>
      <c r="D294" s="6" t="s">
        <v>3012</v>
      </c>
      <c r="E294" s="3" t="s">
        <v>719</v>
      </c>
      <c r="F294" s="3" t="str">
        <f>VLOOKUP($D294,proc!$A:$D,3,FALSE)</f>
        <v>2</v>
      </c>
      <c r="G294" s="3" t="str">
        <f>VLOOKUP($D294,proc!$A:$D,4,FALSE)</f>
        <v>0</v>
      </c>
      <c r="H294" s="2" t="s">
        <v>2203</v>
      </c>
      <c r="J294" s="7">
        <f>VLOOKUP($D294,'prosedur-2025'!$A:$H,3,FALSE)</f>
        <v>3884</v>
      </c>
      <c r="K294" s="7">
        <f>VLOOKUP($D294,'prosedur-2025'!$A:$H,4,FALSE)</f>
        <v>15361221.25</v>
      </c>
      <c r="L294" s="7">
        <f>VLOOKUP($D294,'prosedur-2025'!$A:$H,5,FALSE)</f>
        <v>7418207</v>
      </c>
      <c r="M294" s="7">
        <f>VLOOKUP($D294,'prosedur-2025'!$A:$H,6,FALSE)</f>
        <v>10666653</v>
      </c>
      <c r="N294" s="7">
        <f>VLOOKUP($D294,'prosedur-2025'!$A:$H,7,FALSE)</f>
        <v>17109123</v>
      </c>
      <c r="O294" s="7">
        <f>VLOOKUP($D294,'prosedur-2025'!$A:$H,8,FALSE)</f>
        <v>29612763</v>
      </c>
      <c r="P294" s="7">
        <f t="shared" si="14"/>
        <v>59662983324</v>
      </c>
    </row>
    <row r="295" hidden="1">
      <c r="A295" s="56" t="s">
        <v>5</v>
      </c>
      <c r="B295" s="56" t="s">
        <v>641</v>
      </c>
      <c r="C295" s="56" t="s">
        <v>642</v>
      </c>
      <c r="D295" s="55" t="s">
        <v>3013</v>
      </c>
      <c r="E295" s="56" t="s">
        <v>721</v>
      </c>
      <c r="F295" s="56" t="str">
        <f>VLOOKUP($D295,proc!$A:$D,3,FALSE)</f>
        <v>3</v>
      </c>
      <c r="G295" s="56" t="str">
        <f>VLOOKUP($D295,proc!$A:$D,4,FALSE)</f>
        <v>0</v>
      </c>
      <c r="H295" s="63" t="s">
        <v>2203</v>
      </c>
      <c r="I295" s="63"/>
      <c r="J295" s="74">
        <f>VLOOKUP($D295,'prosedur-2025'!$A:$H,3,FALSE)</f>
        <v>126</v>
      </c>
      <c r="K295" s="74">
        <f>VLOOKUP($D295,'prosedur-2025'!$A:$H,4,FALSE)</f>
        <v>16273604.87</v>
      </c>
      <c r="L295" s="74">
        <f>VLOOKUP($D295,'prosedur-2025'!$A:$H,5,FALSE)</f>
        <v>6049903</v>
      </c>
      <c r="M295" s="74">
        <f>VLOOKUP($D295,'prosedur-2025'!$A:$H,6,FALSE)</f>
        <v>10384795</v>
      </c>
      <c r="N295" s="74">
        <f>VLOOKUP($D295,'prosedur-2025'!$A:$H,7,FALSE)</f>
        <v>22073716</v>
      </c>
      <c r="O295" s="74">
        <f>VLOOKUP($D295,'prosedur-2025'!$A:$H,8,FALSE)</f>
        <v>28540192</v>
      </c>
      <c r="P295" s="74">
        <f t="shared" si="14"/>
        <v>2050474213</v>
      </c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</row>
    <row r="296" hidden="1">
      <c r="A296" s="3" t="s">
        <v>5</v>
      </c>
      <c r="B296" s="3" t="s">
        <v>641</v>
      </c>
      <c r="C296" s="3" t="s">
        <v>642</v>
      </c>
      <c r="D296" s="6" t="s">
        <v>3014</v>
      </c>
      <c r="E296" s="3" t="s">
        <v>723</v>
      </c>
      <c r="F296" s="3" t="str">
        <f>VLOOKUP($D296,proc!$A:$D,3,FALSE)</f>
        <v>2</v>
      </c>
      <c r="G296" s="3" t="str">
        <f>VLOOKUP($D296,proc!$A:$D,4,FALSE)</f>
        <v>0</v>
      </c>
      <c r="H296" s="2" t="s">
        <v>2203</v>
      </c>
      <c r="J296" s="7">
        <f>VLOOKUP($D296,'prosedur-2025'!$A:$H,3,FALSE)</f>
        <v>10</v>
      </c>
      <c r="K296" s="7">
        <f>VLOOKUP($D296,'prosedur-2025'!$A:$H,4,FALSE)</f>
        <v>38075076.4</v>
      </c>
      <c r="L296" s="7">
        <f>VLOOKUP($D296,'prosedur-2025'!$A:$H,5,FALSE)</f>
        <v>5959589</v>
      </c>
      <c r="M296" s="7">
        <f>VLOOKUP($D296,'prosedur-2025'!$A:$H,6,FALSE)</f>
        <v>11313477</v>
      </c>
      <c r="N296" s="7">
        <f>VLOOKUP($D296,'prosedur-2025'!$A:$H,7,FALSE)</f>
        <v>55577875</v>
      </c>
      <c r="O296" s="7">
        <f>VLOOKUP($D296,'prosedur-2025'!$A:$H,8,FALSE)</f>
        <v>99334743</v>
      </c>
      <c r="P296" s="7">
        <f t="shared" si="14"/>
        <v>380750764</v>
      </c>
    </row>
    <row r="297" hidden="1">
      <c r="A297" s="3" t="s">
        <v>5</v>
      </c>
      <c r="B297" s="3" t="s">
        <v>641</v>
      </c>
      <c r="C297" s="3" t="s">
        <v>642</v>
      </c>
      <c r="D297" s="6" t="s">
        <v>3015</v>
      </c>
      <c r="E297" s="3" t="s">
        <v>725</v>
      </c>
      <c r="F297" s="3" t="str">
        <f>VLOOKUP($D297,proc!$A:$D,3,FALSE)</f>
        <v>4</v>
      </c>
      <c r="G297" s="3" t="str">
        <f>VLOOKUP($D297,proc!$A:$D,4,FALSE)</f>
        <v>0</v>
      </c>
      <c r="H297" s="2" t="s">
        <v>2203</v>
      </c>
      <c r="J297" s="7">
        <f>VLOOKUP($D297,'prosedur-2025'!$A:$H,3,FALSE)</f>
        <v>39173</v>
      </c>
      <c r="K297" s="7">
        <f>VLOOKUP($D297,'prosedur-2025'!$A:$H,4,FALSE)</f>
        <v>14627636.18</v>
      </c>
      <c r="L297" s="7">
        <f>VLOOKUP($D297,'prosedur-2025'!$A:$H,5,FALSE)</f>
        <v>7430000</v>
      </c>
      <c r="M297" s="7">
        <f>VLOOKUP($D297,'prosedur-2025'!$A:$H,6,FALSE)</f>
        <v>10594436</v>
      </c>
      <c r="N297" s="7">
        <f>VLOOKUP($D297,'prosedur-2025'!$A:$H,7,FALSE)</f>
        <v>15975818</v>
      </c>
      <c r="O297" s="7">
        <f>VLOOKUP($D297,'prosedur-2025'!$A:$H,8,FALSE)</f>
        <v>26180585</v>
      </c>
      <c r="P297" s="7">
        <f t="shared" si="14"/>
        <v>573008391919</v>
      </c>
    </row>
    <row r="298" hidden="1">
      <c r="A298" s="3" t="s">
        <v>5</v>
      </c>
      <c r="B298" s="3" t="s">
        <v>641</v>
      </c>
      <c r="C298" s="3" t="s">
        <v>642</v>
      </c>
      <c r="D298" s="6" t="s">
        <v>3016</v>
      </c>
      <c r="E298" s="3" t="s">
        <v>110</v>
      </c>
      <c r="F298" s="3" t="str">
        <f>VLOOKUP($D298,proc!$A:$D,3,FALSE)</f>
        <v>4</v>
      </c>
      <c r="G298" s="3" t="str">
        <f>VLOOKUP($D298,proc!$A:$D,4,FALSE)</f>
        <v>0</v>
      </c>
      <c r="H298" s="2" t="s">
        <v>2203</v>
      </c>
      <c r="J298" s="7">
        <f>VLOOKUP($D298,'prosedur-2025'!$A:$H,3,FALSE)</f>
        <v>329484</v>
      </c>
      <c r="K298" s="7">
        <f>VLOOKUP($D298,'prosedur-2025'!$A:$H,4,FALSE)</f>
        <v>13758496.23</v>
      </c>
      <c r="L298" s="7">
        <f>VLOOKUP($D298,'prosedur-2025'!$A:$H,5,FALSE)</f>
        <v>6409250</v>
      </c>
      <c r="M298" s="7">
        <f>VLOOKUP($D298,'prosedur-2025'!$A:$H,6,FALSE)</f>
        <v>9246589</v>
      </c>
      <c r="N298" s="7">
        <f>VLOOKUP($D298,'prosedur-2025'!$A:$H,7,FALSE)</f>
        <v>14179597</v>
      </c>
      <c r="O298" s="7">
        <f>VLOOKUP($D298,'prosedur-2025'!$A:$H,8,FALSE)</f>
        <v>23880356</v>
      </c>
      <c r="P298" s="7">
        <f t="shared" si="14"/>
        <v>4533204371189</v>
      </c>
    </row>
    <row r="299" hidden="1">
      <c r="A299" s="3" t="s">
        <v>5</v>
      </c>
      <c r="B299" s="3" t="s">
        <v>641</v>
      </c>
      <c r="C299" s="3" t="s">
        <v>642</v>
      </c>
      <c r="D299" s="6" t="s">
        <v>3017</v>
      </c>
      <c r="E299" s="3" t="s">
        <v>729</v>
      </c>
      <c r="F299" s="3" t="str">
        <f>VLOOKUP($D299,proc!$A:$D,3,FALSE)</f>
        <v>3</v>
      </c>
      <c r="G299" s="3" t="str">
        <f>VLOOKUP($D299,proc!$A:$D,4,FALSE)</f>
        <v>0</v>
      </c>
      <c r="H299" s="2" t="s">
        <v>2203</v>
      </c>
      <c r="J299" s="7">
        <f>VLOOKUP($D299,'prosedur-2025'!$A:$H,3,FALSE)</f>
        <v>50</v>
      </c>
      <c r="K299" s="7">
        <f>VLOOKUP($D299,'prosedur-2025'!$A:$H,4,FALSE)</f>
        <v>18341398.8</v>
      </c>
      <c r="L299" s="7">
        <f>VLOOKUP($D299,'prosedur-2025'!$A:$H,5,FALSE)</f>
        <v>7388065</v>
      </c>
      <c r="M299" s="7">
        <f>VLOOKUP($D299,'prosedur-2025'!$A:$H,6,FALSE)</f>
        <v>9779500</v>
      </c>
      <c r="N299" s="7">
        <f>VLOOKUP($D299,'prosedur-2025'!$A:$H,7,FALSE)</f>
        <v>15580149</v>
      </c>
      <c r="O299" s="7">
        <f>VLOOKUP($D299,'prosedur-2025'!$A:$H,8,FALSE)</f>
        <v>44879140</v>
      </c>
      <c r="P299" s="7">
        <f t="shared" si="14"/>
        <v>917069940</v>
      </c>
    </row>
    <row r="300" hidden="1">
      <c r="A300" s="3" t="s">
        <v>5</v>
      </c>
      <c r="B300" s="3" t="s">
        <v>641</v>
      </c>
      <c r="C300" s="3" t="s">
        <v>642</v>
      </c>
      <c r="D300" s="6" t="s">
        <v>3018</v>
      </c>
      <c r="E300" s="3" t="s">
        <v>731</v>
      </c>
      <c r="F300" s="3" t="str">
        <f>VLOOKUP($D300,proc!$A:$D,3,FALSE)</f>
        <v>2</v>
      </c>
      <c r="G300" s="3" t="str">
        <f>VLOOKUP($D300,proc!$A:$D,4,FALSE)</f>
        <v>0</v>
      </c>
      <c r="H300" s="2" t="s">
        <v>2203</v>
      </c>
      <c r="J300" s="7">
        <f>VLOOKUP($D300,'prosedur-2025'!$A:$H,3,FALSE)</f>
        <v>2</v>
      </c>
      <c r="K300" s="7">
        <f>VLOOKUP($D300,'prosedur-2025'!$A:$H,4,FALSE)</f>
        <v>37622293.5</v>
      </c>
      <c r="L300" s="7">
        <f>VLOOKUP($D300,'prosedur-2025'!$A:$H,5,FALSE)</f>
        <v>14114587</v>
      </c>
      <c r="M300" s="7">
        <f>VLOOKUP($D300,'prosedur-2025'!$A:$H,6,FALSE)</f>
        <v>14114587</v>
      </c>
      <c r="N300" s="7">
        <f>VLOOKUP($D300,'prosedur-2025'!$A:$H,7,FALSE)</f>
        <v>61130000</v>
      </c>
      <c r="O300" s="7">
        <f>VLOOKUP($D300,'prosedur-2025'!$A:$H,8,FALSE)</f>
        <v>61130000</v>
      </c>
      <c r="P300" s="7">
        <f t="shared" si="14"/>
        <v>75244587</v>
      </c>
    </row>
    <row r="301" hidden="1">
      <c r="A301" s="3" t="s">
        <v>5</v>
      </c>
      <c r="B301" s="3" t="s">
        <v>641</v>
      </c>
      <c r="C301" s="3" t="s">
        <v>642</v>
      </c>
      <c r="D301" s="6" t="s">
        <v>3019</v>
      </c>
      <c r="E301" s="3" t="s">
        <v>733</v>
      </c>
      <c r="F301" s="3" t="str">
        <f>VLOOKUP($D301,proc!$A:$D,3,FALSE)</f>
        <v>2</v>
      </c>
      <c r="G301" s="3" t="str">
        <f>VLOOKUP($D301,proc!$A:$D,4,FALSE)</f>
        <v>0</v>
      </c>
      <c r="H301" s="2" t="s">
        <v>2203</v>
      </c>
      <c r="J301" s="7">
        <f>VLOOKUP($D301,'prosedur-2025'!$A:$H,3,FALSE)</f>
        <v>6</v>
      </c>
      <c r="K301" s="7">
        <f>VLOOKUP($D301,'prosedur-2025'!$A:$H,4,FALSE)</f>
        <v>29251578.33</v>
      </c>
      <c r="L301" s="7">
        <f>VLOOKUP($D301,'prosedur-2025'!$A:$H,5,FALSE)</f>
        <v>25996699</v>
      </c>
      <c r="M301" s="7">
        <f>VLOOKUP($D301,'prosedur-2025'!$A:$H,6,FALSE)</f>
        <v>26811275</v>
      </c>
      <c r="N301" s="7">
        <f>VLOOKUP($D301,'prosedur-2025'!$A:$H,7,FALSE)</f>
        <v>36240182</v>
      </c>
      <c r="O301" s="7">
        <f>VLOOKUP($D301,'prosedur-2025'!$A:$H,8,FALSE)</f>
        <v>42410937</v>
      </c>
      <c r="P301" s="7">
        <f t="shared" si="14"/>
        <v>175509470</v>
      </c>
    </row>
    <row r="302" hidden="1">
      <c r="A302" s="3" t="s">
        <v>5</v>
      </c>
      <c r="B302" s="3" t="s">
        <v>641</v>
      </c>
      <c r="C302" s="3" t="s">
        <v>642</v>
      </c>
      <c r="D302" s="6" t="s">
        <v>3020</v>
      </c>
      <c r="E302" s="3" t="s">
        <v>735</v>
      </c>
      <c r="F302" s="3" t="str">
        <f>VLOOKUP($D302,proc!$A:$D,3,FALSE)</f>
        <v>2</v>
      </c>
      <c r="G302" s="3" t="str">
        <f>VLOOKUP($D302,proc!$A:$D,4,FALSE)</f>
        <v>0</v>
      </c>
      <c r="H302" s="2" t="s">
        <v>2203</v>
      </c>
      <c r="J302" s="7">
        <f>VLOOKUP($D302,'prosedur-2025'!$A:$H,3,FALSE)</f>
        <v>7</v>
      </c>
      <c r="K302" s="7">
        <f>VLOOKUP($D302,'prosedur-2025'!$A:$H,4,FALSE)</f>
        <v>23475681</v>
      </c>
      <c r="L302" s="7">
        <f>VLOOKUP($D302,'prosedur-2025'!$A:$H,5,FALSE)</f>
        <v>7696988</v>
      </c>
      <c r="M302" s="7">
        <f>VLOOKUP($D302,'prosedur-2025'!$A:$H,6,FALSE)</f>
        <v>18008150</v>
      </c>
      <c r="N302" s="7">
        <f>VLOOKUP($D302,'prosedur-2025'!$A:$H,7,FALSE)</f>
        <v>38324011</v>
      </c>
      <c r="O302" s="7">
        <f>VLOOKUP($D302,'prosedur-2025'!$A:$H,8,FALSE)</f>
        <v>48720829</v>
      </c>
      <c r="P302" s="7">
        <f t="shared" si="14"/>
        <v>164329767</v>
      </c>
    </row>
    <row r="303" hidden="1">
      <c r="A303" s="3" t="s">
        <v>5</v>
      </c>
      <c r="B303" s="3" t="s">
        <v>641</v>
      </c>
      <c r="C303" s="3" t="s">
        <v>642</v>
      </c>
      <c r="D303" s="6" t="s">
        <v>3021</v>
      </c>
      <c r="E303" s="3" t="s">
        <v>737</v>
      </c>
      <c r="F303" s="3" t="str">
        <f>VLOOKUP($D303,proc!$A:$D,3,FALSE)</f>
        <v>2</v>
      </c>
      <c r="G303" s="3" t="str">
        <f>VLOOKUP($D303,proc!$A:$D,4,FALSE)</f>
        <v>0</v>
      </c>
      <c r="H303" s="2" t="s">
        <v>2203</v>
      </c>
      <c r="J303" s="7">
        <f>VLOOKUP($D303,'prosedur-2025'!$A:$H,3,FALSE)</f>
        <v>1</v>
      </c>
      <c r="K303" s="7">
        <f>VLOOKUP($D303,'prosedur-2025'!$A:$H,4,FALSE)</f>
        <v>13099500</v>
      </c>
      <c r="L303" s="7">
        <f>VLOOKUP($D303,'prosedur-2025'!$A:$H,5,FALSE)</f>
        <v>13099500</v>
      </c>
      <c r="M303" s="7">
        <f>VLOOKUP($D303,'prosedur-2025'!$A:$H,6,FALSE)</f>
        <v>13099500</v>
      </c>
      <c r="N303" s="7">
        <f>VLOOKUP($D303,'prosedur-2025'!$A:$H,7,FALSE)</f>
        <v>13099500</v>
      </c>
      <c r="O303" s="7">
        <f>VLOOKUP($D303,'prosedur-2025'!$A:$H,8,FALSE)</f>
        <v>13099500</v>
      </c>
      <c r="P303" s="7">
        <f t="shared" si="14"/>
        <v>13099500</v>
      </c>
    </row>
    <row r="304" hidden="1">
      <c r="A304" s="3" t="s">
        <v>5</v>
      </c>
      <c r="B304" s="3" t="s">
        <v>641</v>
      </c>
      <c r="C304" s="3" t="s">
        <v>642</v>
      </c>
      <c r="D304" s="6" t="s">
        <v>3022</v>
      </c>
      <c r="E304" s="3" t="s">
        <v>740</v>
      </c>
      <c r="F304" s="3" t="str">
        <f>VLOOKUP($D304,proc!$A:$D,3,FALSE)</f>
        <v>2</v>
      </c>
      <c r="G304" s="3" t="str">
        <f>VLOOKUP($D304,proc!$A:$D,4,FALSE)</f>
        <v>0</v>
      </c>
      <c r="H304" s="2" t="s">
        <v>2203</v>
      </c>
      <c r="J304" s="7">
        <f>VLOOKUP($D304,'prosedur-2025'!$A:$H,3,FALSE)</f>
        <v>1</v>
      </c>
      <c r="K304" s="7">
        <f>VLOOKUP($D304,'prosedur-2025'!$A:$H,4,FALSE)</f>
        <v>5750000</v>
      </c>
      <c r="L304" s="7">
        <f>VLOOKUP($D304,'prosedur-2025'!$A:$H,5,FALSE)</f>
        <v>5750000</v>
      </c>
      <c r="M304" s="7">
        <f>VLOOKUP($D304,'prosedur-2025'!$A:$H,6,FALSE)</f>
        <v>5750000</v>
      </c>
      <c r="N304" s="7">
        <f>VLOOKUP($D304,'prosedur-2025'!$A:$H,7,FALSE)</f>
        <v>5750000</v>
      </c>
      <c r="O304" s="7">
        <f>VLOOKUP($D304,'prosedur-2025'!$A:$H,8,FALSE)</f>
        <v>5750000</v>
      </c>
      <c r="P304" s="7">
        <f t="shared" si="14"/>
        <v>5750000</v>
      </c>
    </row>
    <row r="305" hidden="1">
      <c r="A305" s="3" t="s">
        <v>155</v>
      </c>
      <c r="B305" s="3" t="s">
        <v>253</v>
      </c>
      <c r="C305" s="6" t="s">
        <v>254</v>
      </c>
      <c r="D305" s="23" t="s">
        <v>6938</v>
      </c>
      <c r="E305" s="3" t="s">
        <v>255</v>
      </c>
      <c r="F305" s="3" t="str">
        <f>VLOOKUP($D305,proc!$A:$D,3,FALSE)</f>
        <v>0</v>
      </c>
      <c r="G305" s="3" t="str">
        <f>VLOOKUP($D305,proc!$A:$D,4,FALSE)</f>
        <v>0</v>
      </c>
      <c r="H305" s="2" t="s">
        <v>2190</v>
      </c>
      <c r="J305" s="7">
        <f>VLOOKUP($D305,'prosedur-2025'!$A:$H,3,FALSE)</f>
        <v>10455</v>
      </c>
      <c r="K305" s="7">
        <f>VLOOKUP($D305,'prosedur-2025'!$A:$H,4,FALSE)</f>
        <v>21437708.87</v>
      </c>
      <c r="L305" s="7">
        <f>VLOOKUP($D305,'prosedur-2025'!$A:$H,5,FALSE)</f>
        <v>10662150</v>
      </c>
      <c r="M305" s="7">
        <f>VLOOKUP($D305,'prosedur-2025'!$A:$H,6,FALSE)</f>
        <v>14202653</v>
      </c>
      <c r="N305" s="7">
        <f>VLOOKUP($D305,'prosedur-2025'!$A:$H,7,FALSE)</f>
        <v>20733600</v>
      </c>
      <c r="O305" s="7">
        <f>VLOOKUP($D305,'prosedur-2025'!$A:$H,8,FALSE)</f>
        <v>41844668</v>
      </c>
      <c r="P305" s="7">
        <f t="shared" si="14"/>
        <v>224131246215</v>
      </c>
    </row>
    <row r="306" hidden="1">
      <c r="A306" s="25"/>
      <c r="B306" s="25"/>
      <c r="C306" s="25"/>
      <c r="D306" s="23" t="s">
        <v>2966</v>
      </c>
      <c r="E306" s="1" t="s">
        <v>15</v>
      </c>
      <c r="F306" s="3"/>
      <c r="G306" s="3">
        <v>0.0</v>
      </c>
      <c r="H306" s="1" t="s">
        <v>2967</v>
      </c>
      <c r="J306" s="7">
        <f>VLOOKUP($D306,'prosedur-2025'!$A:$H,3,FALSE)</f>
        <v>10804</v>
      </c>
      <c r="K306" s="7">
        <f>VLOOKUP($D306,'prosedur-2025'!$A:$H,4,FALSE)</f>
        <v>35432784.75</v>
      </c>
      <c r="L306" s="7">
        <f>VLOOKUP($D306,'prosedur-2025'!$A:$H,5,FALSE)</f>
        <v>14333765</v>
      </c>
      <c r="M306" s="7">
        <f>VLOOKUP($D306,'prosedur-2025'!$A:$H,6,FALSE)</f>
        <v>19559146</v>
      </c>
      <c r="N306" s="7">
        <f>VLOOKUP($D306,'prosedur-2025'!$A:$H,7,FALSE)</f>
        <v>28849285</v>
      </c>
      <c r="O306" s="7">
        <f>VLOOKUP($D306,'prosedur-2025'!$A:$H,8,FALSE)</f>
        <v>75546100</v>
      </c>
      <c r="P306" s="7">
        <f t="shared" si="14"/>
        <v>382815806404</v>
      </c>
    </row>
    <row r="307" hidden="1">
      <c r="A307" s="23" t="s">
        <v>155</v>
      </c>
      <c r="B307" s="23" t="s">
        <v>249</v>
      </c>
      <c r="C307" s="23" t="s">
        <v>250</v>
      </c>
      <c r="D307" s="23" t="s">
        <v>7008</v>
      </c>
      <c r="E307" s="1" t="s">
        <v>251</v>
      </c>
      <c r="F307" s="3"/>
      <c r="G307" s="3">
        <v>0.0</v>
      </c>
      <c r="H307" s="1" t="s">
        <v>7011</v>
      </c>
      <c r="P307" s="7"/>
    </row>
    <row r="308" hidden="1">
      <c r="A308" s="23"/>
      <c r="B308" s="23"/>
      <c r="C308" s="23"/>
      <c r="D308" s="23"/>
      <c r="F308" s="3"/>
      <c r="G308" s="3"/>
      <c r="P308" s="7"/>
    </row>
    <row r="309">
      <c r="A309" s="25"/>
      <c r="B309" s="25"/>
      <c r="C309" s="25"/>
      <c r="D309" s="25"/>
      <c r="F309" s="3"/>
      <c r="G309" s="3"/>
      <c r="I309" s="7"/>
      <c r="J309" s="7">
        <f>SUBTOTAL(9,J2:J308)</f>
        <v>12892</v>
      </c>
      <c r="K309" s="7"/>
      <c r="L309" s="7"/>
      <c r="M309" s="7"/>
      <c r="N309" s="7"/>
      <c r="O309" s="7"/>
      <c r="P309" s="7">
        <f>SUBTOTAL(9,P2:P308)</f>
        <v>1063215072957</v>
      </c>
      <c r="Q309" s="7">
        <f>P309/J309</f>
        <v>82470917.85</v>
      </c>
      <c r="R309" s="2">
        <f>Q309/R1</f>
        <v>10.26132912</v>
      </c>
    </row>
    <row r="310">
      <c r="A310" s="25"/>
      <c r="B310" s="25"/>
      <c r="C310" s="25"/>
      <c r="D310" s="25"/>
      <c r="F310" s="3"/>
      <c r="G310" s="3"/>
      <c r="K310" s="7"/>
      <c r="L310" s="7"/>
      <c r="M310" s="7"/>
      <c r="N310" s="7"/>
      <c r="O310" s="7"/>
      <c r="P310" s="7"/>
    </row>
    <row r="311">
      <c r="A311" s="25"/>
      <c r="B311" s="25"/>
      <c r="C311" s="25"/>
      <c r="D311" s="25"/>
      <c r="F311" s="3"/>
      <c r="G311" s="3"/>
      <c r="K311" s="7"/>
      <c r="L311" s="7"/>
      <c r="M311" s="7"/>
      <c r="N311" s="7"/>
      <c r="O311" s="7"/>
      <c r="P311" s="7"/>
    </row>
    <row r="312">
      <c r="A312" s="25"/>
      <c r="B312" s="25"/>
      <c r="C312" s="25"/>
      <c r="D312" s="25"/>
      <c r="F312" s="3"/>
      <c r="G312" s="3"/>
      <c r="K312" s="7"/>
      <c r="L312" s="7"/>
      <c r="M312" s="7"/>
      <c r="N312" s="7"/>
      <c r="O312" s="7"/>
      <c r="P312" s="7"/>
    </row>
    <row r="313">
      <c r="A313" s="25"/>
      <c r="B313" s="25"/>
      <c r="C313" s="25"/>
      <c r="D313" s="25"/>
      <c r="F313" s="3"/>
      <c r="G313" s="3"/>
      <c r="K313" s="7"/>
      <c r="L313" s="7"/>
      <c r="M313" s="7"/>
      <c r="N313" s="7"/>
      <c r="O313" s="7"/>
      <c r="P313" s="7"/>
    </row>
    <row r="314">
      <c r="A314" s="25"/>
      <c r="B314" s="25"/>
      <c r="C314" s="25"/>
      <c r="D314" s="25"/>
      <c r="F314" s="3"/>
      <c r="G314" s="3"/>
      <c r="K314" s="7"/>
      <c r="L314" s="7"/>
      <c r="M314" s="7"/>
      <c r="N314" s="7"/>
      <c r="O314" s="7"/>
      <c r="P314" s="7"/>
    </row>
    <row r="315">
      <c r="A315" s="25"/>
      <c r="B315" s="25"/>
      <c r="C315" s="25"/>
      <c r="D315" s="25"/>
      <c r="F315" s="3"/>
      <c r="G315" s="3"/>
      <c r="K315" s="7"/>
      <c r="L315" s="7"/>
      <c r="M315" s="7"/>
      <c r="N315" s="7"/>
      <c r="O315" s="7"/>
      <c r="P315" s="7"/>
    </row>
    <row r="316">
      <c r="A316" s="25"/>
      <c r="B316" s="25"/>
      <c r="C316" s="25"/>
      <c r="D316" s="25"/>
      <c r="F316" s="3"/>
      <c r="G316" s="3"/>
      <c r="K316" s="7"/>
      <c r="L316" s="7"/>
      <c r="M316" s="7"/>
      <c r="N316" s="7"/>
      <c r="O316" s="7"/>
      <c r="P316" s="7"/>
    </row>
    <row r="317">
      <c r="A317" s="25"/>
      <c r="B317" s="25"/>
      <c r="C317" s="25"/>
      <c r="D317" s="25"/>
      <c r="F317" s="3"/>
      <c r="G317" s="3"/>
      <c r="K317" s="7"/>
      <c r="L317" s="7"/>
      <c r="M317" s="7"/>
      <c r="N317" s="7"/>
      <c r="O317" s="7"/>
      <c r="P317" s="7"/>
    </row>
    <row r="318">
      <c r="A318" s="25"/>
      <c r="B318" s="25"/>
      <c r="C318" s="25"/>
      <c r="D318" s="25"/>
      <c r="F318" s="3"/>
      <c r="G318" s="3"/>
      <c r="K318" s="7"/>
      <c r="L318" s="7"/>
      <c r="M318" s="7"/>
      <c r="N318" s="7"/>
      <c r="O318" s="7"/>
      <c r="P318" s="7"/>
    </row>
    <row r="319">
      <c r="A319" s="25"/>
      <c r="B319" s="25"/>
      <c r="C319" s="25"/>
      <c r="D319" s="25"/>
      <c r="F319" s="3"/>
      <c r="G319" s="3"/>
      <c r="K319" s="7"/>
      <c r="L319" s="7"/>
      <c r="M319" s="7"/>
      <c r="N319" s="7"/>
      <c r="O319" s="7"/>
      <c r="P319" s="7"/>
    </row>
    <row r="320">
      <c r="A320" s="25"/>
      <c r="B320" s="25"/>
      <c r="C320" s="25"/>
      <c r="D320" s="25"/>
      <c r="F320" s="3"/>
      <c r="G320" s="3"/>
      <c r="K320" s="7"/>
      <c r="L320" s="7"/>
      <c r="M320" s="7"/>
      <c r="N320" s="7"/>
      <c r="O320" s="7"/>
      <c r="P320" s="7"/>
    </row>
    <row r="321">
      <c r="A321" s="25"/>
      <c r="B321" s="25"/>
      <c r="C321" s="25"/>
      <c r="D321" s="25"/>
      <c r="F321" s="3"/>
      <c r="G321" s="3"/>
      <c r="K321" s="7"/>
      <c r="L321" s="7"/>
      <c r="M321" s="7"/>
      <c r="N321" s="7"/>
      <c r="O321" s="7"/>
      <c r="P321" s="7"/>
    </row>
    <row r="322">
      <c r="A322" s="25"/>
      <c r="B322" s="25"/>
      <c r="C322" s="25"/>
      <c r="D322" s="25"/>
      <c r="F322" s="3"/>
      <c r="G322" s="3"/>
      <c r="K322" s="7"/>
      <c r="L322" s="7"/>
      <c r="M322" s="7"/>
      <c r="N322" s="7"/>
      <c r="O322" s="7"/>
      <c r="P322" s="7"/>
    </row>
    <row r="323">
      <c r="A323" s="25"/>
      <c r="B323" s="25"/>
      <c r="C323" s="25"/>
      <c r="D323" s="25"/>
      <c r="F323" s="3"/>
      <c r="G323" s="3"/>
      <c r="K323" s="7"/>
      <c r="L323" s="7"/>
      <c r="M323" s="7"/>
      <c r="N323" s="7"/>
      <c r="O323" s="7"/>
      <c r="P323" s="7"/>
    </row>
    <row r="324">
      <c r="A324" s="25"/>
      <c r="B324" s="25"/>
      <c r="C324" s="25"/>
      <c r="D324" s="25"/>
      <c r="F324" s="3"/>
      <c r="G324" s="3"/>
      <c r="K324" s="7"/>
      <c r="L324" s="7"/>
      <c r="M324" s="7"/>
      <c r="N324" s="7"/>
      <c r="O324" s="7"/>
      <c r="P324" s="7"/>
    </row>
    <row r="325">
      <c r="A325" s="25"/>
      <c r="B325" s="25"/>
      <c r="C325" s="25"/>
      <c r="D325" s="25"/>
      <c r="F325" s="3"/>
      <c r="G325" s="3"/>
      <c r="K325" s="7"/>
      <c r="L325" s="7"/>
      <c r="M325" s="7"/>
      <c r="N325" s="7"/>
      <c r="O325" s="7"/>
      <c r="P325" s="7"/>
    </row>
    <row r="326">
      <c r="A326" s="25"/>
      <c r="B326" s="25"/>
      <c r="C326" s="25"/>
      <c r="D326" s="25"/>
      <c r="F326" s="3"/>
      <c r="G326" s="3"/>
      <c r="K326" s="7"/>
      <c r="L326" s="7"/>
      <c r="M326" s="7"/>
      <c r="N326" s="7"/>
      <c r="O326" s="7"/>
      <c r="P326" s="7"/>
    </row>
    <row r="327">
      <c r="A327" s="25"/>
      <c r="B327" s="25"/>
      <c r="C327" s="25"/>
      <c r="D327" s="25"/>
      <c r="F327" s="3"/>
      <c r="G327" s="3"/>
      <c r="K327" s="7"/>
      <c r="L327" s="7"/>
      <c r="M327" s="7"/>
      <c r="N327" s="7"/>
      <c r="O327" s="7"/>
      <c r="P327" s="7"/>
    </row>
    <row r="328">
      <c r="A328" s="25"/>
      <c r="B328" s="25"/>
      <c r="C328" s="25"/>
      <c r="D328" s="25"/>
      <c r="F328" s="3"/>
      <c r="G328" s="3"/>
      <c r="K328" s="7"/>
      <c r="L328" s="7"/>
      <c r="M328" s="7"/>
      <c r="N328" s="7"/>
      <c r="O328" s="7"/>
      <c r="P328" s="7"/>
    </row>
    <row r="329">
      <c r="A329" s="25"/>
      <c r="B329" s="25"/>
      <c r="C329" s="25"/>
      <c r="D329" s="25"/>
      <c r="F329" s="3"/>
      <c r="G329" s="3"/>
      <c r="K329" s="7"/>
      <c r="L329" s="7"/>
      <c r="M329" s="7"/>
      <c r="N329" s="7"/>
      <c r="O329" s="7"/>
      <c r="P329" s="7"/>
    </row>
    <row r="330">
      <c r="A330" s="25"/>
      <c r="B330" s="25"/>
      <c r="C330" s="25"/>
      <c r="D330" s="25"/>
      <c r="F330" s="3"/>
      <c r="G330" s="3"/>
      <c r="K330" s="7"/>
      <c r="L330" s="7"/>
      <c r="M330" s="7"/>
      <c r="N330" s="7"/>
      <c r="O330" s="7"/>
      <c r="P330" s="7"/>
    </row>
    <row r="331">
      <c r="A331" s="25"/>
      <c r="B331" s="25"/>
      <c r="C331" s="25"/>
      <c r="D331" s="25"/>
      <c r="F331" s="3"/>
      <c r="G331" s="3"/>
      <c r="K331" s="7"/>
      <c r="L331" s="7"/>
      <c r="M331" s="7"/>
      <c r="N331" s="7"/>
      <c r="O331" s="7"/>
      <c r="P331" s="7"/>
    </row>
    <row r="332">
      <c r="A332" s="25"/>
      <c r="B332" s="25"/>
      <c r="C332" s="25"/>
      <c r="D332" s="25"/>
      <c r="F332" s="3"/>
      <c r="G332" s="3"/>
      <c r="K332" s="7"/>
      <c r="L332" s="7"/>
      <c r="M332" s="7"/>
      <c r="N332" s="7"/>
      <c r="O332" s="7"/>
      <c r="P332" s="7"/>
    </row>
    <row r="333">
      <c r="A333" s="25"/>
      <c r="B333" s="25"/>
      <c r="C333" s="25"/>
      <c r="D333" s="25"/>
      <c r="F333" s="3"/>
      <c r="G333" s="3"/>
      <c r="K333" s="7"/>
      <c r="L333" s="7"/>
      <c r="M333" s="7"/>
      <c r="N333" s="7"/>
      <c r="O333" s="7"/>
      <c r="P333" s="7"/>
    </row>
    <row r="334">
      <c r="A334" s="25"/>
      <c r="B334" s="25"/>
      <c r="C334" s="25"/>
      <c r="D334" s="25"/>
      <c r="F334" s="3"/>
      <c r="G334" s="3"/>
      <c r="K334" s="7"/>
      <c r="L334" s="7"/>
      <c r="M334" s="7"/>
      <c r="N334" s="7"/>
      <c r="O334" s="7"/>
      <c r="P334" s="7"/>
    </row>
    <row r="335">
      <c r="A335" s="25"/>
      <c r="B335" s="25"/>
      <c r="C335" s="25"/>
      <c r="D335" s="25"/>
      <c r="F335" s="3"/>
      <c r="G335" s="3"/>
      <c r="K335" s="7"/>
      <c r="L335" s="7"/>
      <c r="M335" s="7"/>
      <c r="N335" s="7"/>
      <c r="O335" s="7"/>
      <c r="P335" s="7"/>
    </row>
    <row r="336">
      <c r="A336" s="25"/>
      <c r="B336" s="25"/>
      <c r="C336" s="25"/>
      <c r="D336" s="25"/>
      <c r="F336" s="3"/>
      <c r="G336" s="3"/>
      <c r="K336" s="7"/>
      <c r="L336" s="7"/>
      <c r="M336" s="7"/>
      <c r="N336" s="7"/>
      <c r="O336" s="7"/>
      <c r="P336" s="7"/>
    </row>
    <row r="337">
      <c r="A337" s="25"/>
      <c r="B337" s="25"/>
      <c r="C337" s="25"/>
      <c r="D337" s="25"/>
      <c r="F337" s="3"/>
      <c r="G337" s="3"/>
      <c r="K337" s="7"/>
      <c r="L337" s="7"/>
      <c r="M337" s="7"/>
      <c r="N337" s="7"/>
      <c r="O337" s="7"/>
      <c r="P337" s="7"/>
    </row>
    <row r="338">
      <c r="A338" s="25"/>
      <c r="B338" s="25"/>
      <c r="C338" s="25"/>
      <c r="D338" s="25"/>
      <c r="F338" s="3"/>
      <c r="G338" s="3"/>
      <c r="K338" s="7"/>
      <c r="L338" s="7"/>
      <c r="M338" s="7"/>
      <c r="N338" s="7"/>
      <c r="O338" s="7"/>
      <c r="P338" s="7"/>
    </row>
    <row r="339">
      <c r="A339" s="25"/>
      <c r="B339" s="25"/>
      <c r="C339" s="25"/>
      <c r="D339" s="25"/>
      <c r="F339" s="3"/>
      <c r="G339" s="3"/>
      <c r="K339" s="7"/>
      <c r="L339" s="7"/>
      <c r="M339" s="7"/>
      <c r="N339" s="7"/>
      <c r="O339" s="7"/>
      <c r="P339" s="7"/>
    </row>
    <row r="340">
      <c r="A340" s="25"/>
      <c r="B340" s="25"/>
      <c r="C340" s="25"/>
      <c r="D340" s="25"/>
      <c r="F340" s="3"/>
      <c r="G340" s="3"/>
      <c r="K340" s="7"/>
      <c r="L340" s="7"/>
      <c r="M340" s="7"/>
      <c r="N340" s="7"/>
      <c r="O340" s="7"/>
      <c r="P340" s="7"/>
    </row>
    <row r="341">
      <c r="A341" s="25"/>
      <c r="B341" s="25"/>
      <c r="C341" s="25"/>
      <c r="D341" s="25"/>
      <c r="F341" s="3"/>
      <c r="G341" s="3"/>
      <c r="K341" s="7"/>
      <c r="L341" s="7"/>
      <c r="M341" s="7"/>
      <c r="N341" s="7"/>
      <c r="O341" s="7"/>
      <c r="P341" s="7"/>
    </row>
    <row r="342">
      <c r="A342" s="25"/>
      <c r="B342" s="25"/>
      <c r="C342" s="25"/>
      <c r="D342" s="25"/>
      <c r="F342" s="3"/>
      <c r="G342" s="3"/>
      <c r="K342" s="7"/>
      <c r="L342" s="7"/>
      <c r="M342" s="7"/>
      <c r="N342" s="7"/>
      <c r="O342" s="7"/>
      <c r="P342" s="7"/>
    </row>
    <row r="343">
      <c r="A343" s="25"/>
      <c r="B343" s="25"/>
      <c r="C343" s="25"/>
      <c r="D343" s="25"/>
      <c r="F343" s="3"/>
      <c r="G343" s="3"/>
      <c r="K343" s="7"/>
      <c r="L343" s="7"/>
      <c r="M343" s="7"/>
      <c r="N343" s="7"/>
      <c r="O343" s="7"/>
      <c r="P343" s="7"/>
    </row>
    <row r="344">
      <c r="A344" s="25"/>
      <c r="B344" s="25"/>
      <c r="C344" s="25"/>
      <c r="D344" s="25"/>
      <c r="F344" s="3"/>
      <c r="G344" s="3"/>
      <c r="K344" s="7"/>
      <c r="L344" s="7"/>
      <c r="M344" s="7"/>
      <c r="N344" s="7"/>
      <c r="O344" s="7"/>
      <c r="P344" s="7"/>
    </row>
    <row r="345">
      <c r="A345" s="25"/>
      <c r="B345" s="25"/>
      <c r="C345" s="25"/>
      <c r="D345" s="25"/>
      <c r="F345" s="3"/>
      <c r="G345" s="3"/>
      <c r="K345" s="7"/>
      <c r="L345" s="7"/>
      <c r="M345" s="7"/>
      <c r="N345" s="7"/>
      <c r="O345" s="7"/>
      <c r="P345" s="7"/>
    </row>
    <row r="346">
      <c r="A346" s="25"/>
      <c r="B346" s="25"/>
      <c r="C346" s="25"/>
      <c r="D346" s="25"/>
      <c r="F346" s="3"/>
      <c r="G346" s="3"/>
      <c r="K346" s="7"/>
      <c r="L346" s="7"/>
      <c r="M346" s="7"/>
      <c r="N346" s="7"/>
      <c r="O346" s="7"/>
      <c r="P346" s="7"/>
    </row>
    <row r="347">
      <c r="A347" s="25"/>
      <c r="B347" s="25"/>
      <c r="C347" s="25"/>
      <c r="D347" s="25"/>
      <c r="F347" s="3"/>
      <c r="G347" s="3"/>
      <c r="K347" s="7"/>
      <c r="L347" s="7"/>
      <c r="M347" s="7"/>
      <c r="N347" s="7"/>
      <c r="O347" s="7"/>
      <c r="P347" s="7"/>
    </row>
    <row r="348">
      <c r="A348" s="25"/>
      <c r="B348" s="25"/>
      <c r="C348" s="25"/>
      <c r="D348" s="25"/>
      <c r="F348" s="3"/>
      <c r="G348" s="3"/>
      <c r="K348" s="7"/>
      <c r="L348" s="7"/>
      <c r="M348" s="7"/>
      <c r="N348" s="7"/>
      <c r="O348" s="7"/>
      <c r="P348" s="7"/>
    </row>
    <row r="349">
      <c r="A349" s="25"/>
      <c r="B349" s="25"/>
      <c r="C349" s="25"/>
      <c r="D349" s="25"/>
      <c r="F349" s="3"/>
      <c r="G349" s="3"/>
      <c r="K349" s="7"/>
      <c r="L349" s="7"/>
      <c r="M349" s="7"/>
      <c r="N349" s="7"/>
      <c r="O349" s="7"/>
      <c r="P349" s="7"/>
    </row>
    <row r="350">
      <c r="A350" s="25"/>
      <c r="B350" s="25"/>
      <c r="C350" s="25"/>
      <c r="D350" s="25"/>
      <c r="F350" s="3"/>
      <c r="G350" s="3"/>
      <c r="K350" s="7"/>
      <c r="L350" s="7"/>
      <c r="M350" s="7"/>
      <c r="N350" s="7"/>
      <c r="O350" s="7"/>
      <c r="P350" s="7"/>
    </row>
    <row r="351">
      <c r="A351" s="25"/>
      <c r="B351" s="25"/>
      <c r="C351" s="25"/>
      <c r="D351" s="25"/>
      <c r="F351" s="3"/>
      <c r="G351" s="3"/>
      <c r="K351" s="7"/>
      <c r="L351" s="7"/>
      <c r="M351" s="7"/>
      <c r="N351" s="7"/>
      <c r="O351" s="7"/>
      <c r="P351" s="7"/>
    </row>
    <row r="352">
      <c r="A352" s="25"/>
      <c r="B352" s="25"/>
      <c r="C352" s="25"/>
      <c r="D352" s="25"/>
      <c r="F352" s="3"/>
      <c r="G352" s="3"/>
      <c r="K352" s="7"/>
      <c r="L352" s="7"/>
      <c r="M352" s="7"/>
      <c r="N352" s="7"/>
      <c r="O352" s="7"/>
      <c r="P352" s="7"/>
    </row>
    <row r="353">
      <c r="A353" s="25"/>
      <c r="B353" s="25"/>
      <c r="C353" s="25"/>
      <c r="D353" s="25"/>
      <c r="F353" s="3"/>
      <c r="G353" s="3"/>
      <c r="K353" s="7"/>
      <c r="L353" s="7"/>
      <c r="M353" s="7"/>
      <c r="N353" s="7"/>
      <c r="O353" s="7"/>
      <c r="P353" s="7"/>
    </row>
    <row r="354">
      <c r="A354" s="25"/>
      <c r="B354" s="25"/>
      <c r="C354" s="25"/>
      <c r="D354" s="25"/>
      <c r="F354" s="3"/>
      <c r="G354" s="3"/>
      <c r="K354" s="7"/>
      <c r="L354" s="7"/>
      <c r="M354" s="7"/>
      <c r="N354" s="7"/>
      <c r="O354" s="7"/>
      <c r="P354" s="7"/>
    </row>
    <row r="355">
      <c r="A355" s="25"/>
      <c r="B355" s="25"/>
      <c r="C355" s="25"/>
      <c r="D355" s="25"/>
      <c r="F355" s="3"/>
      <c r="G355" s="3"/>
      <c r="K355" s="7"/>
      <c r="L355" s="7"/>
      <c r="M355" s="7"/>
      <c r="N355" s="7"/>
      <c r="O355" s="7"/>
      <c r="P355" s="7"/>
    </row>
    <row r="356">
      <c r="A356" s="25"/>
      <c r="B356" s="25"/>
      <c r="C356" s="25"/>
      <c r="D356" s="25"/>
      <c r="F356" s="3"/>
      <c r="G356" s="3"/>
      <c r="K356" s="7"/>
      <c r="L356" s="7"/>
      <c r="M356" s="7"/>
      <c r="N356" s="7"/>
      <c r="O356" s="7"/>
      <c r="P356" s="7"/>
    </row>
    <row r="357">
      <c r="A357" s="25"/>
      <c r="B357" s="25"/>
      <c r="C357" s="25"/>
      <c r="D357" s="25"/>
      <c r="F357" s="3"/>
      <c r="G357" s="3"/>
      <c r="K357" s="7"/>
      <c r="L357" s="7"/>
      <c r="M357" s="7"/>
      <c r="N357" s="7"/>
      <c r="O357" s="7"/>
      <c r="P357" s="7"/>
    </row>
    <row r="358">
      <c r="A358" s="25"/>
      <c r="B358" s="25"/>
      <c r="C358" s="25"/>
      <c r="D358" s="25"/>
      <c r="F358" s="3"/>
      <c r="G358" s="3"/>
      <c r="K358" s="7"/>
      <c r="L358" s="7"/>
      <c r="M358" s="7"/>
      <c r="N358" s="7"/>
      <c r="O358" s="7"/>
      <c r="P358" s="7"/>
    </row>
    <row r="359">
      <c r="A359" s="25"/>
      <c r="B359" s="25"/>
      <c r="C359" s="25"/>
      <c r="D359" s="25"/>
      <c r="F359" s="3"/>
      <c r="G359" s="3"/>
      <c r="K359" s="7"/>
      <c r="L359" s="7"/>
      <c r="M359" s="7"/>
      <c r="N359" s="7"/>
      <c r="O359" s="7"/>
      <c r="P359" s="7"/>
    </row>
    <row r="360">
      <c r="A360" s="25"/>
      <c r="B360" s="25"/>
      <c r="C360" s="25"/>
      <c r="D360" s="25"/>
      <c r="F360" s="3"/>
      <c r="G360" s="3"/>
      <c r="K360" s="7"/>
      <c r="L360" s="7"/>
      <c r="M360" s="7"/>
      <c r="N360" s="7"/>
      <c r="O360" s="7"/>
      <c r="P360" s="7"/>
    </row>
    <row r="361">
      <c r="A361" s="25"/>
      <c r="B361" s="25"/>
      <c r="C361" s="25"/>
      <c r="D361" s="25"/>
      <c r="F361" s="3"/>
      <c r="G361" s="3"/>
      <c r="K361" s="7"/>
      <c r="L361" s="7"/>
      <c r="M361" s="7"/>
      <c r="N361" s="7"/>
      <c r="O361" s="7"/>
      <c r="P361" s="7"/>
    </row>
    <row r="362">
      <c r="A362" s="25"/>
      <c r="B362" s="25"/>
      <c r="C362" s="25"/>
      <c r="D362" s="25"/>
      <c r="F362" s="3"/>
      <c r="G362" s="3"/>
      <c r="K362" s="7"/>
      <c r="L362" s="7"/>
      <c r="M362" s="7"/>
      <c r="N362" s="7"/>
      <c r="O362" s="7"/>
      <c r="P362" s="7"/>
    </row>
    <row r="363">
      <c r="A363" s="25"/>
      <c r="B363" s="25"/>
      <c r="C363" s="25"/>
      <c r="D363" s="25"/>
      <c r="F363" s="3"/>
      <c r="G363" s="3"/>
      <c r="K363" s="7"/>
      <c r="L363" s="7"/>
      <c r="M363" s="7"/>
      <c r="N363" s="7"/>
      <c r="O363" s="7"/>
      <c r="P363" s="7"/>
    </row>
    <row r="364">
      <c r="A364" s="25"/>
      <c r="B364" s="25"/>
      <c r="C364" s="25"/>
      <c r="D364" s="25"/>
      <c r="F364" s="3"/>
      <c r="G364" s="3"/>
      <c r="K364" s="7"/>
      <c r="L364" s="7"/>
      <c r="M364" s="7"/>
      <c r="N364" s="7"/>
      <c r="O364" s="7"/>
      <c r="P364" s="7"/>
    </row>
    <row r="365">
      <c r="A365" s="25"/>
      <c r="B365" s="25"/>
      <c r="C365" s="25"/>
      <c r="D365" s="25"/>
      <c r="F365" s="3"/>
      <c r="G365" s="3"/>
      <c r="K365" s="7"/>
      <c r="L365" s="7"/>
      <c r="M365" s="7"/>
      <c r="N365" s="7"/>
      <c r="O365" s="7"/>
      <c r="P365" s="7"/>
    </row>
    <row r="366">
      <c r="A366" s="25"/>
      <c r="B366" s="25"/>
      <c r="C366" s="25"/>
      <c r="D366" s="25"/>
      <c r="F366" s="3"/>
      <c r="G366" s="3"/>
      <c r="K366" s="7"/>
      <c r="L366" s="7"/>
      <c r="M366" s="7"/>
      <c r="N366" s="7"/>
      <c r="O366" s="7"/>
      <c r="P366" s="7"/>
    </row>
    <row r="367">
      <c r="A367" s="25"/>
      <c r="B367" s="25"/>
      <c r="C367" s="25"/>
      <c r="D367" s="25"/>
      <c r="F367" s="3"/>
      <c r="G367" s="3"/>
      <c r="K367" s="7"/>
      <c r="L367" s="7"/>
      <c r="M367" s="7"/>
      <c r="N367" s="7"/>
      <c r="O367" s="7"/>
      <c r="P367" s="7"/>
    </row>
    <row r="368">
      <c r="A368" s="25"/>
      <c r="B368" s="25"/>
      <c r="C368" s="25"/>
      <c r="D368" s="25"/>
      <c r="F368" s="3"/>
      <c r="G368" s="3"/>
      <c r="K368" s="7"/>
      <c r="L368" s="7"/>
      <c r="M368" s="7"/>
      <c r="N368" s="7"/>
      <c r="O368" s="7"/>
      <c r="P368" s="7"/>
    </row>
    <row r="369">
      <c r="A369" s="25"/>
      <c r="B369" s="25"/>
      <c r="C369" s="25"/>
      <c r="D369" s="25"/>
      <c r="F369" s="3"/>
      <c r="G369" s="3"/>
      <c r="K369" s="7"/>
      <c r="L369" s="7"/>
      <c r="M369" s="7"/>
      <c r="N369" s="7"/>
      <c r="O369" s="7"/>
      <c r="P369" s="7"/>
    </row>
    <row r="370">
      <c r="A370" s="25"/>
      <c r="B370" s="25"/>
      <c r="C370" s="25"/>
      <c r="D370" s="25"/>
      <c r="F370" s="3"/>
      <c r="G370" s="3"/>
      <c r="K370" s="7"/>
      <c r="L370" s="7"/>
      <c r="M370" s="7"/>
      <c r="N370" s="7"/>
      <c r="O370" s="7"/>
      <c r="P370" s="7"/>
    </row>
    <row r="371">
      <c r="A371" s="25"/>
      <c r="B371" s="25"/>
      <c r="C371" s="25"/>
      <c r="D371" s="25"/>
      <c r="F371" s="3"/>
      <c r="G371" s="3"/>
      <c r="K371" s="7"/>
      <c r="L371" s="7"/>
      <c r="M371" s="7"/>
      <c r="N371" s="7"/>
      <c r="O371" s="7"/>
      <c r="P371" s="7"/>
    </row>
    <row r="372">
      <c r="A372" s="25"/>
      <c r="B372" s="25"/>
      <c r="C372" s="25"/>
      <c r="D372" s="25"/>
      <c r="F372" s="3"/>
      <c r="G372" s="3"/>
      <c r="K372" s="7"/>
      <c r="L372" s="7"/>
      <c r="M372" s="7"/>
      <c r="N372" s="7"/>
      <c r="O372" s="7"/>
      <c r="P372" s="7"/>
    </row>
    <row r="373">
      <c r="A373" s="25"/>
      <c r="B373" s="25"/>
      <c r="C373" s="25"/>
      <c r="D373" s="25"/>
      <c r="F373" s="3"/>
      <c r="G373" s="3"/>
      <c r="K373" s="7"/>
      <c r="L373" s="7"/>
      <c r="M373" s="7"/>
      <c r="N373" s="7"/>
      <c r="O373" s="7"/>
      <c r="P373" s="7"/>
    </row>
    <row r="374">
      <c r="A374" s="25"/>
      <c r="B374" s="25"/>
      <c r="C374" s="25"/>
      <c r="D374" s="25"/>
      <c r="F374" s="3"/>
      <c r="G374" s="3"/>
      <c r="K374" s="7"/>
      <c r="L374" s="7"/>
      <c r="M374" s="7"/>
      <c r="N374" s="7"/>
      <c r="O374" s="7"/>
      <c r="P374" s="7"/>
    </row>
    <row r="375">
      <c r="A375" s="25"/>
      <c r="B375" s="25"/>
      <c r="C375" s="25"/>
      <c r="D375" s="25"/>
      <c r="F375" s="3"/>
      <c r="G375" s="3"/>
      <c r="K375" s="7"/>
      <c r="L375" s="7"/>
      <c r="M375" s="7"/>
      <c r="N375" s="7"/>
      <c r="O375" s="7"/>
      <c r="P375" s="7"/>
    </row>
    <row r="376">
      <c r="A376" s="25"/>
      <c r="B376" s="25"/>
      <c r="C376" s="25"/>
      <c r="D376" s="25"/>
      <c r="F376" s="3"/>
      <c r="G376" s="3"/>
      <c r="K376" s="7"/>
      <c r="L376" s="7"/>
      <c r="M376" s="7"/>
      <c r="N376" s="7"/>
      <c r="O376" s="7"/>
      <c r="P376" s="7"/>
    </row>
    <row r="377">
      <c r="A377" s="25"/>
      <c r="B377" s="25"/>
      <c r="C377" s="25"/>
      <c r="D377" s="25"/>
      <c r="F377" s="3"/>
      <c r="G377" s="3"/>
      <c r="K377" s="7"/>
      <c r="L377" s="7"/>
      <c r="M377" s="7"/>
      <c r="N377" s="7"/>
      <c r="O377" s="7"/>
      <c r="P377" s="7"/>
    </row>
    <row r="378">
      <c r="A378" s="25"/>
      <c r="B378" s="25"/>
      <c r="C378" s="25"/>
      <c r="D378" s="25"/>
      <c r="F378" s="3"/>
      <c r="G378" s="3"/>
      <c r="K378" s="7"/>
      <c r="L378" s="7"/>
      <c r="M378" s="7"/>
      <c r="N378" s="7"/>
      <c r="O378" s="7"/>
      <c r="P378" s="7"/>
    </row>
    <row r="379">
      <c r="A379" s="25"/>
      <c r="B379" s="25"/>
      <c r="C379" s="25"/>
      <c r="D379" s="25"/>
      <c r="F379" s="3"/>
      <c r="G379" s="3"/>
      <c r="K379" s="7"/>
      <c r="L379" s="7"/>
      <c r="M379" s="7"/>
      <c r="N379" s="7"/>
      <c r="O379" s="7"/>
      <c r="P379" s="7"/>
    </row>
    <row r="380">
      <c r="A380" s="25"/>
      <c r="B380" s="25"/>
      <c r="C380" s="25"/>
      <c r="D380" s="25"/>
      <c r="F380" s="3"/>
      <c r="G380" s="3"/>
      <c r="K380" s="7"/>
      <c r="L380" s="7"/>
      <c r="M380" s="7"/>
      <c r="N380" s="7"/>
      <c r="O380" s="7"/>
      <c r="P380" s="7"/>
    </row>
    <row r="381">
      <c r="A381" s="25"/>
      <c r="B381" s="25"/>
      <c r="C381" s="25"/>
      <c r="D381" s="25"/>
      <c r="F381" s="3"/>
      <c r="G381" s="3"/>
      <c r="K381" s="7"/>
      <c r="L381" s="7"/>
      <c r="M381" s="7"/>
      <c r="N381" s="7"/>
      <c r="O381" s="7"/>
      <c r="P381" s="7"/>
    </row>
    <row r="382">
      <c r="A382" s="25"/>
      <c r="B382" s="25"/>
      <c r="C382" s="25"/>
      <c r="D382" s="25"/>
      <c r="F382" s="3"/>
      <c r="G382" s="3"/>
      <c r="K382" s="7"/>
      <c r="L382" s="7"/>
      <c r="M382" s="7"/>
      <c r="N382" s="7"/>
      <c r="O382" s="7"/>
      <c r="P382" s="7"/>
    </row>
    <row r="383">
      <c r="A383" s="25"/>
      <c r="B383" s="25"/>
      <c r="C383" s="25"/>
      <c r="D383" s="25"/>
      <c r="F383" s="3"/>
      <c r="G383" s="3"/>
      <c r="K383" s="7"/>
      <c r="L383" s="7"/>
      <c r="M383" s="7"/>
      <c r="N383" s="7"/>
      <c r="O383" s="7"/>
      <c r="P383" s="7"/>
    </row>
    <row r="384">
      <c r="A384" s="25"/>
      <c r="B384" s="25"/>
      <c r="C384" s="25"/>
      <c r="D384" s="25"/>
      <c r="F384" s="3"/>
      <c r="G384" s="3"/>
      <c r="K384" s="7"/>
      <c r="L384" s="7"/>
      <c r="M384" s="7"/>
      <c r="N384" s="7"/>
      <c r="O384" s="7"/>
      <c r="P384" s="7"/>
    </row>
    <row r="385">
      <c r="A385" s="25"/>
      <c r="B385" s="25"/>
      <c r="C385" s="25"/>
      <c r="D385" s="25"/>
      <c r="F385" s="3"/>
      <c r="G385" s="3"/>
      <c r="K385" s="7"/>
      <c r="L385" s="7"/>
      <c r="M385" s="7"/>
      <c r="N385" s="7"/>
      <c r="O385" s="7"/>
      <c r="P385" s="7"/>
    </row>
    <row r="386">
      <c r="A386" s="25"/>
      <c r="B386" s="25"/>
      <c r="C386" s="25"/>
      <c r="D386" s="25"/>
      <c r="F386" s="3"/>
      <c r="G386" s="3"/>
      <c r="K386" s="7"/>
      <c r="L386" s="7"/>
      <c r="M386" s="7"/>
      <c r="N386" s="7"/>
      <c r="O386" s="7"/>
      <c r="P386" s="7"/>
    </row>
    <row r="387">
      <c r="A387" s="25"/>
      <c r="B387" s="25"/>
      <c r="C387" s="25"/>
      <c r="D387" s="25"/>
      <c r="F387" s="3"/>
      <c r="G387" s="3"/>
      <c r="K387" s="7"/>
      <c r="L387" s="7"/>
      <c r="M387" s="7"/>
      <c r="N387" s="7"/>
      <c r="O387" s="7"/>
      <c r="P387" s="7"/>
    </row>
    <row r="388">
      <c r="A388" s="25"/>
      <c r="B388" s="25"/>
      <c r="C388" s="25"/>
      <c r="D388" s="25"/>
      <c r="F388" s="3"/>
      <c r="G388" s="3"/>
      <c r="K388" s="7"/>
      <c r="L388" s="7"/>
      <c r="M388" s="7"/>
      <c r="N388" s="7"/>
      <c r="O388" s="7"/>
      <c r="P388" s="7"/>
    </row>
    <row r="389">
      <c r="A389" s="25"/>
      <c r="B389" s="25"/>
      <c r="C389" s="25"/>
      <c r="D389" s="25"/>
      <c r="F389" s="3"/>
      <c r="G389" s="3"/>
      <c r="K389" s="7"/>
      <c r="L389" s="7"/>
      <c r="M389" s="7"/>
      <c r="N389" s="7"/>
      <c r="O389" s="7"/>
      <c r="P389" s="7"/>
    </row>
    <row r="390">
      <c r="A390" s="25"/>
      <c r="B390" s="25"/>
      <c r="C390" s="25"/>
      <c r="D390" s="25"/>
      <c r="F390" s="3"/>
      <c r="G390" s="3"/>
      <c r="K390" s="7"/>
      <c r="L390" s="7"/>
      <c r="M390" s="7"/>
      <c r="N390" s="7"/>
      <c r="O390" s="7"/>
      <c r="P390" s="7"/>
    </row>
    <row r="391">
      <c r="A391" s="25"/>
      <c r="B391" s="25"/>
      <c r="C391" s="25"/>
      <c r="D391" s="25"/>
      <c r="F391" s="3"/>
      <c r="G391" s="3"/>
      <c r="K391" s="7"/>
      <c r="L391" s="7"/>
      <c r="M391" s="7"/>
      <c r="N391" s="7"/>
      <c r="O391" s="7"/>
      <c r="P391" s="7"/>
    </row>
    <row r="392">
      <c r="A392" s="25"/>
      <c r="B392" s="25"/>
      <c r="C392" s="25"/>
      <c r="D392" s="25"/>
      <c r="F392" s="3"/>
      <c r="G392" s="3"/>
      <c r="K392" s="7"/>
      <c r="L392" s="7"/>
      <c r="M392" s="7"/>
      <c r="N392" s="7"/>
      <c r="O392" s="7"/>
      <c r="P392" s="7"/>
    </row>
    <row r="393">
      <c r="A393" s="25"/>
      <c r="B393" s="25"/>
      <c r="C393" s="25"/>
      <c r="D393" s="25"/>
      <c r="F393" s="3"/>
      <c r="G393" s="3"/>
      <c r="K393" s="7"/>
      <c r="L393" s="7"/>
      <c r="M393" s="7"/>
      <c r="N393" s="7"/>
      <c r="O393" s="7"/>
      <c r="P393" s="7"/>
    </row>
    <row r="394">
      <c r="A394" s="25"/>
      <c r="B394" s="25"/>
      <c r="C394" s="25"/>
      <c r="D394" s="25"/>
      <c r="F394" s="3"/>
      <c r="G394" s="3"/>
      <c r="K394" s="7"/>
      <c r="L394" s="7"/>
      <c r="M394" s="7"/>
      <c r="N394" s="7"/>
      <c r="O394" s="7"/>
      <c r="P394" s="7"/>
    </row>
    <row r="395">
      <c r="A395" s="25"/>
      <c r="B395" s="25"/>
      <c r="C395" s="25"/>
      <c r="D395" s="25"/>
      <c r="F395" s="3"/>
      <c r="G395" s="3"/>
      <c r="K395" s="7"/>
      <c r="L395" s="7"/>
      <c r="M395" s="7"/>
      <c r="N395" s="7"/>
      <c r="O395" s="7"/>
      <c r="P395" s="7"/>
    </row>
    <row r="396">
      <c r="A396" s="25"/>
      <c r="B396" s="25"/>
      <c r="C396" s="25"/>
      <c r="D396" s="25"/>
      <c r="F396" s="3"/>
      <c r="G396" s="3"/>
      <c r="K396" s="7"/>
      <c r="L396" s="7"/>
      <c r="M396" s="7"/>
      <c r="N396" s="7"/>
      <c r="O396" s="7"/>
      <c r="P396" s="7"/>
    </row>
    <row r="397">
      <c r="A397" s="25"/>
      <c r="B397" s="25"/>
      <c r="C397" s="25"/>
      <c r="D397" s="25"/>
      <c r="F397" s="3"/>
      <c r="G397" s="3"/>
      <c r="K397" s="7"/>
      <c r="L397" s="7"/>
      <c r="M397" s="7"/>
      <c r="N397" s="7"/>
      <c r="O397" s="7"/>
      <c r="P397" s="7"/>
    </row>
    <row r="398">
      <c r="A398" s="25"/>
      <c r="B398" s="25"/>
      <c r="C398" s="25"/>
      <c r="D398" s="25"/>
      <c r="F398" s="3"/>
      <c r="G398" s="3"/>
      <c r="K398" s="7"/>
      <c r="L398" s="7"/>
      <c r="M398" s="7"/>
      <c r="N398" s="7"/>
      <c r="O398" s="7"/>
      <c r="P398" s="7"/>
    </row>
    <row r="399">
      <c r="A399" s="25"/>
      <c r="B399" s="25"/>
      <c r="C399" s="25"/>
      <c r="D399" s="25"/>
      <c r="F399" s="3"/>
      <c r="G399" s="3"/>
      <c r="K399" s="7"/>
      <c r="L399" s="7"/>
      <c r="M399" s="7"/>
      <c r="N399" s="7"/>
      <c r="O399" s="7"/>
      <c r="P399" s="7"/>
    </row>
    <row r="400">
      <c r="A400" s="25"/>
      <c r="B400" s="25"/>
      <c r="C400" s="25"/>
      <c r="D400" s="25"/>
      <c r="F400" s="3"/>
      <c r="G400" s="3"/>
      <c r="K400" s="7"/>
      <c r="L400" s="7"/>
      <c r="M400" s="7"/>
      <c r="N400" s="7"/>
      <c r="O400" s="7"/>
      <c r="P400" s="7"/>
    </row>
    <row r="401">
      <c r="A401" s="25"/>
      <c r="B401" s="25"/>
      <c r="C401" s="25"/>
      <c r="D401" s="25"/>
      <c r="F401" s="3"/>
      <c r="G401" s="3"/>
      <c r="K401" s="7"/>
      <c r="L401" s="7"/>
      <c r="M401" s="7"/>
      <c r="N401" s="7"/>
      <c r="O401" s="7"/>
      <c r="P401" s="7"/>
    </row>
    <row r="402">
      <c r="A402" s="25"/>
      <c r="B402" s="25"/>
      <c r="C402" s="25"/>
      <c r="D402" s="25"/>
      <c r="F402" s="3"/>
      <c r="G402" s="3"/>
      <c r="K402" s="7"/>
      <c r="L402" s="7"/>
      <c r="M402" s="7"/>
      <c r="N402" s="7"/>
      <c r="O402" s="7"/>
      <c r="P402" s="7"/>
    </row>
    <row r="403">
      <c r="A403" s="25"/>
      <c r="B403" s="25"/>
      <c r="C403" s="25"/>
      <c r="D403" s="25"/>
      <c r="F403" s="3"/>
      <c r="G403" s="3"/>
      <c r="K403" s="7"/>
      <c r="L403" s="7"/>
      <c r="M403" s="7"/>
      <c r="N403" s="7"/>
      <c r="O403" s="7"/>
      <c r="P403" s="7"/>
    </row>
    <row r="404">
      <c r="A404" s="25"/>
      <c r="B404" s="25"/>
      <c r="C404" s="25"/>
      <c r="D404" s="25"/>
      <c r="F404" s="3"/>
      <c r="G404" s="3"/>
      <c r="K404" s="7"/>
      <c r="L404" s="7"/>
      <c r="M404" s="7"/>
      <c r="N404" s="7"/>
      <c r="O404" s="7"/>
      <c r="P404" s="7"/>
    </row>
    <row r="405">
      <c r="A405" s="25"/>
      <c r="B405" s="25"/>
      <c r="C405" s="25"/>
      <c r="D405" s="25"/>
      <c r="F405" s="3"/>
      <c r="G405" s="3"/>
      <c r="K405" s="7"/>
      <c r="L405" s="7"/>
      <c r="M405" s="7"/>
      <c r="N405" s="7"/>
      <c r="O405" s="7"/>
      <c r="P405" s="7"/>
    </row>
    <row r="406">
      <c r="A406" s="25"/>
      <c r="B406" s="25"/>
      <c r="C406" s="25"/>
      <c r="D406" s="25"/>
      <c r="F406" s="3"/>
      <c r="G406" s="3"/>
      <c r="K406" s="7"/>
      <c r="L406" s="7"/>
      <c r="M406" s="7"/>
      <c r="N406" s="7"/>
      <c r="O406" s="7"/>
      <c r="P406" s="7"/>
    </row>
    <row r="407">
      <c r="A407" s="25"/>
      <c r="B407" s="25"/>
      <c r="C407" s="25"/>
      <c r="D407" s="25"/>
      <c r="F407" s="3"/>
      <c r="G407" s="3"/>
      <c r="K407" s="7"/>
      <c r="L407" s="7"/>
      <c r="M407" s="7"/>
      <c r="N407" s="7"/>
      <c r="O407" s="7"/>
      <c r="P407" s="7"/>
    </row>
    <row r="408">
      <c r="A408" s="25"/>
      <c r="B408" s="25"/>
      <c r="C408" s="25"/>
      <c r="D408" s="25"/>
      <c r="F408" s="3"/>
      <c r="G408" s="3"/>
      <c r="K408" s="7"/>
      <c r="L408" s="7"/>
      <c r="M408" s="7"/>
      <c r="N408" s="7"/>
      <c r="O408" s="7"/>
      <c r="P408" s="7"/>
    </row>
    <row r="409">
      <c r="A409" s="25"/>
      <c r="B409" s="25"/>
      <c r="C409" s="25"/>
      <c r="D409" s="25"/>
      <c r="F409" s="3"/>
      <c r="G409" s="3"/>
      <c r="K409" s="7"/>
      <c r="L409" s="7"/>
      <c r="M409" s="7"/>
      <c r="N409" s="7"/>
      <c r="O409" s="7"/>
      <c r="P409" s="7"/>
    </row>
    <row r="410">
      <c r="A410" s="25"/>
      <c r="B410" s="25"/>
      <c r="C410" s="25"/>
      <c r="D410" s="25"/>
      <c r="F410" s="3"/>
      <c r="G410" s="3"/>
      <c r="K410" s="7"/>
      <c r="L410" s="7"/>
      <c r="M410" s="7"/>
      <c r="N410" s="7"/>
      <c r="O410" s="7"/>
      <c r="P410" s="7"/>
    </row>
    <row r="411">
      <c r="A411" s="25"/>
      <c r="B411" s="25"/>
      <c r="C411" s="25"/>
      <c r="D411" s="25"/>
      <c r="F411" s="3"/>
      <c r="G411" s="3"/>
      <c r="K411" s="7"/>
      <c r="L411" s="7"/>
      <c r="M411" s="7"/>
      <c r="N411" s="7"/>
      <c r="O411" s="7"/>
      <c r="P411" s="7"/>
    </row>
    <row r="412">
      <c r="A412" s="25"/>
      <c r="B412" s="25"/>
      <c r="C412" s="25"/>
      <c r="D412" s="25"/>
      <c r="F412" s="3"/>
      <c r="G412" s="3"/>
      <c r="K412" s="7"/>
      <c r="L412" s="7"/>
      <c r="M412" s="7"/>
      <c r="N412" s="7"/>
      <c r="O412" s="7"/>
      <c r="P412" s="7"/>
    </row>
    <row r="413">
      <c r="A413" s="25"/>
      <c r="B413" s="25"/>
      <c r="C413" s="25"/>
      <c r="D413" s="25"/>
      <c r="F413" s="3"/>
      <c r="G413" s="3"/>
      <c r="K413" s="7"/>
      <c r="L413" s="7"/>
      <c r="M413" s="7"/>
      <c r="N413" s="7"/>
      <c r="O413" s="7"/>
      <c r="P413" s="7"/>
    </row>
    <row r="414">
      <c r="A414" s="25"/>
      <c r="B414" s="25"/>
      <c r="C414" s="25"/>
      <c r="D414" s="25"/>
      <c r="F414" s="3"/>
      <c r="G414" s="3"/>
      <c r="K414" s="7"/>
      <c r="L414" s="7"/>
      <c r="M414" s="7"/>
      <c r="N414" s="7"/>
      <c r="O414" s="7"/>
      <c r="P414" s="7"/>
    </row>
    <row r="415">
      <c r="A415" s="25"/>
      <c r="B415" s="25"/>
      <c r="C415" s="25"/>
      <c r="D415" s="25"/>
      <c r="F415" s="3"/>
      <c r="G415" s="3"/>
      <c r="K415" s="7"/>
      <c r="L415" s="7"/>
      <c r="M415" s="7"/>
      <c r="N415" s="7"/>
      <c r="O415" s="7"/>
      <c r="P415" s="7"/>
    </row>
    <row r="416">
      <c r="A416" s="25"/>
      <c r="B416" s="25"/>
      <c r="C416" s="25"/>
      <c r="D416" s="25"/>
      <c r="F416" s="3"/>
      <c r="G416" s="3"/>
      <c r="K416" s="7"/>
      <c r="L416" s="7"/>
      <c r="M416" s="7"/>
      <c r="N416" s="7"/>
      <c r="O416" s="7"/>
      <c r="P416" s="7"/>
    </row>
    <row r="417">
      <c r="A417" s="25"/>
      <c r="B417" s="25"/>
      <c r="C417" s="25"/>
      <c r="D417" s="25"/>
      <c r="F417" s="3"/>
      <c r="G417" s="3"/>
      <c r="K417" s="7"/>
      <c r="L417" s="7"/>
      <c r="M417" s="7"/>
      <c r="N417" s="7"/>
      <c r="O417" s="7"/>
      <c r="P417" s="7"/>
    </row>
    <row r="418">
      <c r="A418" s="25"/>
      <c r="B418" s="25"/>
      <c r="C418" s="25"/>
      <c r="D418" s="25"/>
      <c r="F418" s="3"/>
      <c r="G418" s="3"/>
      <c r="K418" s="7"/>
      <c r="L418" s="7"/>
      <c r="M418" s="7"/>
      <c r="N418" s="7"/>
      <c r="O418" s="7"/>
      <c r="P418" s="7"/>
    </row>
    <row r="419">
      <c r="A419" s="25"/>
      <c r="B419" s="25"/>
      <c r="C419" s="25"/>
      <c r="D419" s="25"/>
      <c r="F419" s="3"/>
      <c r="G419" s="3"/>
      <c r="K419" s="7"/>
      <c r="L419" s="7"/>
      <c r="M419" s="7"/>
      <c r="N419" s="7"/>
      <c r="O419" s="7"/>
      <c r="P419" s="7"/>
    </row>
    <row r="420">
      <c r="A420" s="25"/>
      <c r="B420" s="25"/>
      <c r="C420" s="25"/>
      <c r="D420" s="25"/>
      <c r="F420" s="3"/>
      <c r="G420" s="3"/>
      <c r="K420" s="7"/>
      <c r="L420" s="7"/>
      <c r="M420" s="7"/>
      <c r="N420" s="7"/>
      <c r="O420" s="7"/>
      <c r="P420" s="7"/>
    </row>
    <row r="421">
      <c r="A421" s="25"/>
      <c r="B421" s="25"/>
      <c r="C421" s="25"/>
      <c r="D421" s="25"/>
      <c r="F421" s="3"/>
      <c r="G421" s="3"/>
      <c r="K421" s="7"/>
      <c r="L421" s="7"/>
      <c r="M421" s="7"/>
      <c r="N421" s="7"/>
      <c r="O421" s="7"/>
      <c r="P421" s="7"/>
    </row>
    <row r="422">
      <c r="A422" s="25"/>
      <c r="B422" s="25"/>
      <c r="C422" s="25"/>
      <c r="D422" s="25"/>
      <c r="F422" s="3"/>
      <c r="G422" s="3"/>
      <c r="K422" s="7"/>
      <c r="L422" s="7"/>
      <c r="M422" s="7"/>
      <c r="N422" s="7"/>
      <c r="O422" s="7"/>
      <c r="P422" s="7"/>
    </row>
    <row r="423">
      <c r="A423" s="25"/>
      <c r="B423" s="25"/>
      <c r="C423" s="25"/>
      <c r="D423" s="25"/>
      <c r="F423" s="3"/>
      <c r="G423" s="3"/>
      <c r="K423" s="7"/>
      <c r="L423" s="7"/>
      <c r="M423" s="7"/>
      <c r="N423" s="7"/>
      <c r="O423" s="7"/>
      <c r="P423" s="7"/>
    </row>
    <row r="424">
      <c r="A424" s="25"/>
      <c r="B424" s="25"/>
      <c r="C424" s="25"/>
      <c r="D424" s="25"/>
      <c r="F424" s="3"/>
      <c r="G424" s="3"/>
      <c r="K424" s="7"/>
      <c r="L424" s="7"/>
      <c r="M424" s="7"/>
      <c r="N424" s="7"/>
      <c r="O424" s="7"/>
      <c r="P424" s="7"/>
    </row>
    <row r="425">
      <c r="A425" s="25"/>
      <c r="B425" s="25"/>
      <c r="C425" s="25"/>
      <c r="D425" s="25"/>
      <c r="F425" s="3"/>
      <c r="G425" s="3"/>
      <c r="K425" s="7"/>
      <c r="L425" s="7"/>
      <c r="M425" s="7"/>
      <c r="N425" s="7"/>
      <c r="O425" s="7"/>
      <c r="P425" s="7"/>
    </row>
    <row r="426">
      <c r="A426" s="25"/>
      <c r="B426" s="25"/>
      <c r="C426" s="25"/>
      <c r="D426" s="25"/>
      <c r="F426" s="3"/>
      <c r="G426" s="3"/>
      <c r="K426" s="7"/>
      <c r="L426" s="7"/>
      <c r="M426" s="7"/>
      <c r="N426" s="7"/>
      <c r="O426" s="7"/>
      <c r="P426" s="7"/>
    </row>
    <row r="427">
      <c r="A427" s="25"/>
      <c r="B427" s="25"/>
      <c r="C427" s="25"/>
      <c r="D427" s="25"/>
      <c r="F427" s="3"/>
      <c r="G427" s="3"/>
      <c r="K427" s="7"/>
      <c r="L427" s="7"/>
      <c r="M427" s="7"/>
      <c r="N427" s="7"/>
      <c r="O427" s="7"/>
      <c r="P427" s="7"/>
    </row>
    <row r="428">
      <c r="A428" s="25"/>
      <c r="B428" s="25"/>
      <c r="C428" s="25"/>
      <c r="D428" s="25"/>
      <c r="F428" s="3"/>
      <c r="G428" s="3"/>
      <c r="K428" s="7"/>
      <c r="L428" s="7"/>
      <c r="M428" s="7"/>
      <c r="N428" s="7"/>
      <c r="O428" s="7"/>
      <c r="P428" s="7"/>
    </row>
    <row r="429">
      <c r="A429" s="25"/>
      <c r="B429" s="25"/>
      <c r="C429" s="25"/>
      <c r="D429" s="25"/>
      <c r="F429" s="3"/>
      <c r="G429" s="3"/>
      <c r="K429" s="7"/>
      <c r="L429" s="7"/>
      <c r="M429" s="7"/>
      <c r="N429" s="7"/>
      <c r="O429" s="7"/>
      <c r="P429" s="7"/>
    </row>
    <row r="430">
      <c r="A430" s="25"/>
      <c r="B430" s="25"/>
      <c r="C430" s="25"/>
      <c r="D430" s="25"/>
      <c r="F430" s="3"/>
      <c r="G430" s="3"/>
      <c r="K430" s="7"/>
      <c r="L430" s="7"/>
      <c r="M430" s="7"/>
      <c r="N430" s="7"/>
      <c r="O430" s="7"/>
      <c r="P430" s="7"/>
    </row>
    <row r="431">
      <c r="A431" s="25"/>
      <c r="B431" s="25"/>
      <c r="C431" s="25"/>
      <c r="D431" s="25"/>
      <c r="F431" s="3"/>
      <c r="G431" s="3"/>
      <c r="K431" s="7"/>
      <c r="L431" s="7"/>
      <c r="M431" s="7"/>
      <c r="N431" s="7"/>
      <c r="O431" s="7"/>
      <c r="P431" s="7"/>
    </row>
    <row r="432">
      <c r="A432" s="25"/>
      <c r="B432" s="25"/>
      <c r="C432" s="25"/>
      <c r="D432" s="25"/>
      <c r="F432" s="3"/>
      <c r="G432" s="3"/>
      <c r="K432" s="7"/>
      <c r="L432" s="7"/>
      <c r="M432" s="7"/>
      <c r="N432" s="7"/>
      <c r="O432" s="7"/>
      <c r="P432" s="7"/>
    </row>
    <row r="433">
      <c r="A433" s="25"/>
      <c r="B433" s="25"/>
      <c r="C433" s="25"/>
      <c r="D433" s="25"/>
      <c r="F433" s="3"/>
      <c r="G433" s="3"/>
      <c r="K433" s="7"/>
      <c r="L433" s="7"/>
      <c r="M433" s="7"/>
      <c r="N433" s="7"/>
      <c r="O433" s="7"/>
      <c r="P433" s="7"/>
    </row>
    <row r="434">
      <c r="A434" s="25"/>
      <c r="B434" s="25"/>
      <c r="C434" s="25"/>
      <c r="D434" s="25"/>
      <c r="F434" s="3"/>
      <c r="G434" s="3"/>
      <c r="K434" s="7"/>
      <c r="L434" s="7"/>
      <c r="M434" s="7"/>
      <c r="N434" s="7"/>
      <c r="O434" s="7"/>
      <c r="P434" s="7"/>
    </row>
    <row r="435">
      <c r="A435" s="25"/>
      <c r="B435" s="25"/>
      <c r="C435" s="25"/>
      <c r="D435" s="25"/>
      <c r="F435" s="3"/>
      <c r="G435" s="3"/>
      <c r="K435" s="7"/>
      <c r="L435" s="7"/>
      <c r="M435" s="7"/>
      <c r="N435" s="7"/>
      <c r="O435" s="7"/>
      <c r="P435" s="7"/>
    </row>
    <row r="436">
      <c r="A436" s="25"/>
      <c r="B436" s="25"/>
      <c r="C436" s="25"/>
      <c r="D436" s="25"/>
      <c r="F436" s="3"/>
      <c r="G436" s="3"/>
      <c r="K436" s="7"/>
      <c r="L436" s="7"/>
      <c r="M436" s="7"/>
      <c r="N436" s="7"/>
      <c r="O436" s="7"/>
      <c r="P436" s="7"/>
    </row>
    <row r="437">
      <c r="A437" s="25"/>
      <c r="B437" s="25"/>
      <c r="C437" s="25"/>
      <c r="D437" s="25"/>
      <c r="F437" s="3"/>
      <c r="G437" s="3"/>
      <c r="K437" s="7"/>
      <c r="L437" s="7"/>
      <c r="M437" s="7"/>
      <c r="N437" s="7"/>
      <c r="O437" s="7"/>
      <c r="P437" s="7"/>
    </row>
    <row r="438">
      <c r="A438" s="25"/>
      <c r="B438" s="25"/>
      <c r="C438" s="25"/>
      <c r="D438" s="25"/>
      <c r="F438" s="3"/>
      <c r="G438" s="3"/>
      <c r="K438" s="7"/>
      <c r="L438" s="7"/>
      <c r="M438" s="7"/>
      <c r="N438" s="7"/>
      <c r="O438" s="7"/>
      <c r="P438" s="7"/>
    </row>
    <row r="439">
      <c r="A439" s="25"/>
      <c r="B439" s="25"/>
      <c r="C439" s="25"/>
      <c r="D439" s="25"/>
      <c r="F439" s="3"/>
      <c r="G439" s="3"/>
      <c r="K439" s="7"/>
      <c r="L439" s="7"/>
      <c r="M439" s="7"/>
      <c r="N439" s="7"/>
      <c r="O439" s="7"/>
      <c r="P439" s="7"/>
    </row>
    <row r="440">
      <c r="A440" s="25"/>
      <c r="B440" s="25"/>
      <c r="C440" s="25"/>
      <c r="D440" s="25"/>
      <c r="F440" s="3"/>
      <c r="G440" s="3"/>
      <c r="K440" s="7"/>
      <c r="L440" s="7"/>
      <c r="M440" s="7"/>
      <c r="N440" s="7"/>
      <c r="O440" s="7"/>
      <c r="P440" s="7"/>
    </row>
    <row r="441">
      <c r="A441" s="25"/>
      <c r="B441" s="25"/>
      <c r="C441" s="25"/>
      <c r="D441" s="25"/>
      <c r="F441" s="3"/>
      <c r="G441" s="3"/>
      <c r="K441" s="7"/>
      <c r="L441" s="7"/>
      <c r="M441" s="7"/>
      <c r="N441" s="7"/>
      <c r="O441" s="7"/>
      <c r="P441" s="7"/>
    </row>
    <row r="442">
      <c r="A442" s="25"/>
      <c r="B442" s="25"/>
      <c r="C442" s="25"/>
      <c r="D442" s="25"/>
      <c r="F442" s="3"/>
      <c r="G442" s="3"/>
      <c r="K442" s="7"/>
      <c r="L442" s="7"/>
      <c r="M442" s="7"/>
      <c r="N442" s="7"/>
      <c r="O442" s="7"/>
      <c r="P442" s="7"/>
    </row>
    <row r="443">
      <c r="A443" s="25"/>
      <c r="B443" s="25"/>
      <c r="C443" s="25"/>
      <c r="D443" s="25"/>
      <c r="F443" s="3"/>
      <c r="G443" s="3"/>
      <c r="K443" s="7"/>
      <c r="L443" s="7"/>
      <c r="M443" s="7"/>
      <c r="N443" s="7"/>
      <c r="O443" s="7"/>
      <c r="P443" s="7"/>
    </row>
    <row r="444">
      <c r="A444" s="25"/>
      <c r="B444" s="25"/>
      <c r="C444" s="25"/>
      <c r="D444" s="25"/>
      <c r="F444" s="3"/>
      <c r="G444" s="3"/>
      <c r="K444" s="7"/>
      <c r="L444" s="7"/>
      <c r="M444" s="7"/>
      <c r="N444" s="7"/>
      <c r="O444" s="7"/>
      <c r="P444" s="7"/>
    </row>
    <row r="445">
      <c r="A445" s="25"/>
      <c r="B445" s="25"/>
      <c r="C445" s="25"/>
      <c r="D445" s="25"/>
      <c r="F445" s="3"/>
      <c r="G445" s="3"/>
      <c r="K445" s="7"/>
      <c r="L445" s="7"/>
      <c r="M445" s="7"/>
      <c r="N445" s="7"/>
      <c r="O445" s="7"/>
      <c r="P445" s="7"/>
    </row>
    <row r="446">
      <c r="A446" s="25"/>
      <c r="B446" s="25"/>
      <c r="C446" s="25"/>
      <c r="D446" s="25"/>
      <c r="F446" s="3"/>
      <c r="G446" s="3"/>
      <c r="K446" s="7"/>
      <c r="L446" s="7"/>
      <c r="M446" s="7"/>
      <c r="N446" s="7"/>
      <c r="O446" s="7"/>
      <c r="P446" s="7"/>
    </row>
    <row r="447">
      <c r="A447" s="25"/>
      <c r="B447" s="25"/>
      <c r="C447" s="25"/>
      <c r="D447" s="25"/>
      <c r="F447" s="3"/>
      <c r="G447" s="3"/>
      <c r="K447" s="7"/>
      <c r="L447" s="7"/>
      <c r="M447" s="7"/>
      <c r="N447" s="7"/>
      <c r="O447" s="7"/>
      <c r="P447" s="7"/>
    </row>
    <row r="448">
      <c r="A448" s="25"/>
      <c r="B448" s="25"/>
      <c r="C448" s="25"/>
      <c r="D448" s="25"/>
      <c r="F448" s="3"/>
      <c r="G448" s="3"/>
      <c r="K448" s="7"/>
      <c r="L448" s="7"/>
      <c r="M448" s="7"/>
      <c r="N448" s="7"/>
      <c r="O448" s="7"/>
      <c r="P448" s="7"/>
    </row>
    <row r="449">
      <c r="A449" s="25"/>
      <c r="B449" s="25"/>
      <c r="C449" s="25"/>
      <c r="D449" s="25"/>
      <c r="F449" s="3"/>
      <c r="G449" s="3"/>
      <c r="K449" s="7"/>
      <c r="L449" s="7"/>
      <c r="M449" s="7"/>
      <c r="N449" s="7"/>
      <c r="O449" s="7"/>
      <c r="P449" s="7"/>
    </row>
    <row r="450">
      <c r="A450" s="25"/>
      <c r="B450" s="25"/>
      <c r="C450" s="25"/>
      <c r="D450" s="25"/>
      <c r="F450" s="3"/>
      <c r="G450" s="3"/>
      <c r="K450" s="7"/>
      <c r="L450" s="7"/>
      <c r="M450" s="7"/>
      <c r="N450" s="7"/>
      <c r="O450" s="7"/>
      <c r="P450" s="7"/>
    </row>
    <row r="451">
      <c r="A451" s="25"/>
      <c r="B451" s="25"/>
      <c r="C451" s="25"/>
      <c r="D451" s="25"/>
      <c r="F451" s="3"/>
      <c r="G451" s="3"/>
      <c r="K451" s="7"/>
      <c r="L451" s="7"/>
      <c r="M451" s="7"/>
      <c r="N451" s="7"/>
      <c r="O451" s="7"/>
      <c r="P451" s="7"/>
    </row>
    <row r="452">
      <c r="A452" s="25"/>
      <c r="B452" s="25"/>
      <c r="C452" s="25"/>
      <c r="D452" s="25"/>
      <c r="F452" s="3"/>
      <c r="G452" s="3"/>
      <c r="K452" s="7"/>
      <c r="L452" s="7"/>
      <c r="M452" s="7"/>
      <c r="N452" s="7"/>
      <c r="O452" s="7"/>
      <c r="P452" s="7"/>
    </row>
    <row r="453">
      <c r="A453" s="25"/>
      <c r="B453" s="25"/>
      <c r="C453" s="25"/>
      <c r="D453" s="25"/>
      <c r="F453" s="3"/>
      <c r="G453" s="3"/>
      <c r="K453" s="7"/>
      <c r="L453" s="7"/>
      <c r="M453" s="7"/>
      <c r="N453" s="7"/>
      <c r="O453" s="7"/>
      <c r="P453" s="7"/>
    </row>
    <row r="454">
      <c r="A454" s="25"/>
      <c r="B454" s="25"/>
      <c r="C454" s="25"/>
      <c r="D454" s="25"/>
      <c r="F454" s="3"/>
      <c r="G454" s="3"/>
      <c r="K454" s="7"/>
      <c r="L454" s="7"/>
      <c r="M454" s="7"/>
      <c r="N454" s="7"/>
      <c r="O454" s="7"/>
      <c r="P454" s="7"/>
    </row>
    <row r="455">
      <c r="A455" s="25"/>
      <c r="B455" s="25"/>
      <c r="C455" s="25"/>
      <c r="D455" s="25"/>
      <c r="F455" s="3"/>
      <c r="G455" s="3"/>
      <c r="K455" s="7"/>
      <c r="L455" s="7"/>
      <c r="M455" s="7"/>
      <c r="N455" s="7"/>
      <c r="O455" s="7"/>
      <c r="P455" s="7"/>
    </row>
    <row r="456">
      <c r="A456" s="25"/>
      <c r="B456" s="25"/>
      <c r="C456" s="25"/>
      <c r="D456" s="25"/>
      <c r="F456" s="3"/>
      <c r="G456" s="3"/>
      <c r="K456" s="7"/>
      <c r="L456" s="7"/>
      <c r="M456" s="7"/>
      <c r="N456" s="7"/>
      <c r="O456" s="7"/>
      <c r="P456" s="7"/>
    </row>
    <row r="457">
      <c r="A457" s="25"/>
      <c r="B457" s="25"/>
      <c r="C457" s="25"/>
      <c r="D457" s="25"/>
      <c r="F457" s="3"/>
      <c r="G457" s="3"/>
      <c r="K457" s="7"/>
      <c r="L457" s="7"/>
      <c r="M457" s="7"/>
      <c r="N457" s="7"/>
      <c r="O457" s="7"/>
      <c r="P457" s="7"/>
    </row>
    <row r="458">
      <c r="A458" s="25"/>
      <c r="B458" s="25"/>
      <c r="C458" s="25"/>
      <c r="D458" s="25"/>
      <c r="F458" s="3"/>
      <c r="G458" s="3"/>
      <c r="K458" s="7"/>
      <c r="L458" s="7"/>
      <c r="M458" s="7"/>
      <c r="N458" s="7"/>
      <c r="O458" s="7"/>
      <c r="P458" s="7"/>
    </row>
    <row r="459">
      <c r="A459" s="25"/>
      <c r="B459" s="25"/>
      <c r="C459" s="25"/>
      <c r="D459" s="25"/>
      <c r="F459" s="3"/>
      <c r="G459" s="3"/>
      <c r="K459" s="7"/>
      <c r="L459" s="7"/>
      <c r="M459" s="7"/>
      <c r="N459" s="7"/>
      <c r="O459" s="7"/>
      <c r="P459" s="7"/>
    </row>
    <row r="460">
      <c r="A460" s="25"/>
      <c r="B460" s="25"/>
      <c r="C460" s="25"/>
      <c r="D460" s="25"/>
      <c r="F460" s="3"/>
      <c r="G460" s="3"/>
      <c r="K460" s="7"/>
      <c r="L460" s="7"/>
      <c r="M460" s="7"/>
      <c r="N460" s="7"/>
      <c r="O460" s="7"/>
      <c r="P460" s="7"/>
    </row>
    <row r="461">
      <c r="A461" s="25"/>
      <c r="B461" s="25"/>
      <c r="C461" s="25"/>
      <c r="D461" s="25"/>
      <c r="F461" s="3"/>
      <c r="G461" s="3"/>
      <c r="K461" s="7"/>
      <c r="L461" s="7"/>
      <c r="M461" s="7"/>
      <c r="N461" s="7"/>
      <c r="O461" s="7"/>
      <c r="P461" s="7"/>
    </row>
    <row r="462">
      <c r="A462" s="25"/>
      <c r="B462" s="25"/>
      <c r="C462" s="25"/>
      <c r="D462" s="25"/>
      <c r="F462" s="3"/>
      <c r="G462" s="3"/>
      <c r="K462" s="7"/>
      <c r="L462" s="7"/>
      <c r="M462" s="7"/>
      <c r="N462" s="7"/>
      <c r="O462" s="7"/>
      <c r="P462" s="7"/>
    </row>
    <row r="463">
      <c r="A463" s="25"/>
      <c r="B463" s="25"/>
      <c r="C463" s="25"/>
      <c r="D463" s="25"/>
      <c r="F463" s="3"/>
      <c r="G463" s="3"/>
      <c r="K463" s="7"/>
      <c r="L463" s="7"/>
      <c r="M463" s="7"/>
      <c r="N463" s="7"/>
      <c r="O463" s="7"/>
      <c r="P463" s="7"/>
    </row>
    <row r="464">
      <c r="A464" s="25"/>
      <c r="B464" s="25"/>
      <c r="C464" s="25"/>
      <c r="D464" s="25"/>
      <c r="F464" s="3"/>
      <c r="G464" s="3"/>
      <c r="K464" s="7"/>
      <c r="L464" s="7"/>
      <c r="M464" s="7"/>
      <c r="N464" s="7"/>
      <c r="O464" s="7"/>
      <c r="P464" s="7"/>
    </row>
    <row r="465">
      <c r="A465" s="25"/>
      <c r="B465" s="25"/>
      <c r="C465" s="25"/>
      <c r="D465" s="25"/>
      <c r="F465" s="3"/>
      <c r="G465" s="3"/>
      <c r="K465" s="7"/>
      <c r="L465" s="7"/>
      <c r="M465" s="7"/>
      <c r="N465" s="7"/>
      <c r="O465" s="7"/>
      <c r="P465" s="7"/>
    </row>
    <row r="466">
      <c r="A466" s="25"/>
      <c r="B466" s="25"/>
      <c r="C466" s="25"/>
      <c r="D466" s="25"/>
      <c r="F466" s="3"/>
      <c r="G466" s="3"/>
      <c r="K466" s="7"/>
      <c r="L466" s="7"/>
      <c r="M466" s="7"/>
      <c r="N466" s="7"/>
      <c r="O466" s="7"/>
      <c r="P466" s="7"/>
    </row>
    <row r="467">
      <c r="A467" s="25"/>
      <c r="B467" s="25"/>
      <c r="C467" s="25"/>
      <c r="D467" s="25"/>
      <c r="F467" s="3"/>
      <c r="G467" s="3"/>
      <c r="K467" s="7"/>
      <c r="L467" s="7"/>
      <c r="M467" s="7"/>
      <c r="N467" s="7"/>
      <c r="O467" s="7"/>
      <c r="P467" s="7"/>
    </row>
    <row r="468">
      <c r="A468" s="25"/>
      <c r="B468" s="25"/>
      <c r="C468" s="25"/>
      <c r="D468" s="25"/>
      <c r="F468" s="3"/>
      <c r="G468" s="3"/>
      <c r="K468" s="7"/>
      <c r="L468" s="7"/>
      <c r="M468" s="7"/>
      <c r="N468" s="7"/>
      <c r="O468" s="7"/>
      <c r="P468" s="7"/>
    </row>
    <row r="469">
      <c r="A469" s="25"/>
      <c r="B469" s="25"/>
      <c r="C469" s="25"/>
      <c r="D469" s="25"/>
      <c r="F469" s="3"/>
      <c r="G469" s="3"/>
      <c r="K469" s="7"/>
      <c r="L469" s="7"/>
      <c r="M469" s="7"/>
      <c r="N469" s="7"/>
      <c r="O469" s="7"/>
      <c r="P469" s="7"/>
    </row>
    <row r="470">
      <c r="A470" s="25"/>
      <c r="B470" s="25"/>
      <c r="C470" s="25"/>
      <c r="D470" s="25"/>
      <c r="F470" s="3"/>
      <c r="G470" s="3"/>
      <c r="K470" s="7"/>
      <c r="L470" s="7"/>
      <c r="M470" s="7"/>
      <c r="N470" s="7"/>
      <c r="O470" s="7"/>
      <c r="P470" s="7"/>
    </row>
    <row r="471">
      <c r="A471" s="25"/>
      <c r="B471" s="25"/>
      <c r="C471" s="25"/>
      <c r="D471" s="25"/>
      <c r="F471" s="3"/>
      <c r="G471" s="3"/>
      <c r="K471" s="7"/>
      <c r="L471" s="7"/>
      <c r="M471" s="7"/>
      <c r="N471" s="7"/>
      <c r="O471" s="7"/>
      <c r="P471" s="7"/>
    </row>
    <row r="472">
      <c r="A472" s="25"/>
      <c r="B472" s="25"/>
      <c r="C472" s="25"/>
      <c r="D472" s="25"/>
      <c r="F472" s="3"/>
      <c r="G472" s="3"/>
      <c r="K472" s="7"/>
      <c r="L472" s="7"/>
      <c r="M472" s="7"/>
      <c r="N472" s="7"/>
      <c r="O472" s="7"/>
      <c r="P472" s="7"/>
    </row>
    <row r="473">
      <c r="A473" s="25"/>
      <c r="B473" s="25"/>
      <c r="C473" s="25"/>
      <c r="D473" s="25"/>
      <c r="F473" s="3"/>
      <c r="G473" s="3"/>
      <c r="K473" s="7"/>
      <c r="L473" s="7"/>
      <c r="M473" s="7"/>
      <c r="N473" s="7"/>
      <c r="O473" s="7"/>
      <c r="P473" s="7"/>
    </row>
    <row r="474">
      <c r="A474" s="25"/>
      <c r="B474" s="25"/>
      <c r="C474" s="25"/>
      <c r="D474" s="25"/>
      <c r="F474" s="3"/>
      <c r="G474" s="3"/>
      <c r="K474" s="7"/>
      <c r="L474" s="7"/>
      <c r="M474" s="7"/>
      <c r="N474" s="7"/>
      <c r="O474" s="7"/>
      <c r="P474" s="7"/>
    </row>
    <row r="475">
      <c r="A475" s="25"/>
      <c r="B475" s="25"/>
      <c r="C475" s="25"/>
      <c r="D475" s="25"/>
      <c r="F475" s="3"/>
      <c r="G475" s="3"/>
      <c r="K475" s="7"/>
      <c r="L475" s="7"/>
      <c r="M475" s="7"/>
      <c r="N475" s="7"/>
      <c r="O475" s="7"/>
      <c r="P475" s="7"/>
    </row>
    <row r="476">
      <c r="A476" s="25"/>
      <c r="B476" s="25"/>
      <c r="C476" s="25"/>
      <c r="D476" s="25"/>
      <c r="F476" s="3"/>
      <c r="G476" s="3"/>
      <c r="K476" s="7"/>
      <c r="L476" s="7"/>
      <c r="M476" s="7"/>
      <c r="N476" s="7"/>
      <c r="O476" s="7"/>
      <c r="P476" s="7"/>
    </row>
    <row r="477">
      <c r="A477" s="25"/>
      <c r="B477" s="25"/>
      <c r="C477" s="25"/>
      <c r="D477" s="25"/>
      <c r="F477" s="3"/>
      <c r="G477" s="3"/>
      <c r="K477" s="7"/>
      <c r="L477" s="7"/>
      <c r="M477" s="7"/>
      <c r="N477" s="7"/>
      <c r="O477" s="7"/>
      <c r="P477" s="7"/>
    </row>
    <row r="478">
      <c r="A478" s="25"/>
      <c r="B478" s="25"/>
      <c r="C478" s="25"/>
      <c r="D478" s="25"/>
      <c r="F478" s="3"/>
      <c r="G478" s="3"/>
      <c r="K478" s="7"/>
      <c r="L478" s="7"/>
      <c r="M478" s="7"/>
      <c r="N478" s="7"/>
      <c r="O478" s="7"/>
      <c r="P478" s="7"/>
    </row>
    <row r="479">
      <c r="A479" s="25"/>
      <c r="B479" s="25"/>
      <c r="C479" s="25"/>
      <c r="D479" s="25"/>
      <c r="F479" s="3"/>
      <c r="G479" s="3"/>
      <c r="K479" s="7"/>
      <c r="L479" s="7"/>
      <c r="M479" s="7"/>
      <c r="N479" s="7"/>
      <c r="O479" s="7"/>
      <c r="P479" s="7"/>
    </row>
    <row r="480">
      <c r="A480" s="25"/>
      <c r="B480" s="25"/>
      <c r="C480" s="25"/>
      <c r="D480" s="25"/>
      <c r="F480" s="3"/>
      <c r="G480" s="3"/>
      <c r="K480" s="7"/>
      <c r="L480" s="7"/>
      <c r="M480" s="7"/>
      <c r="N480" s="7"/>
      <c r="O480" s="7"/>
      <c r="P480" s="7"/>
    </row>
    <row r="481">
      <c r="A481" s="25"/>
      <c r="B481" s="25"/>
      <c r="C481" s="25"/>
      <c r="D481" s="25"/>
      <c r="F481" s="3"/>
      <c r="G481" s="3"/>
      <c r="K481" s="7"/>
      <c r="L481" s="7"/>
      <c r="M481" s="7"/>
      <c r="N481" s="7"/>
      <c r="O481" s="7"/>
      <c r="P481" s="7"/>
    </row>
    <row r="482">
      <c r="A482" s="25"/>
      <c r="B482" s="25"/>
      <c r="C482" s="25"/>
      <c r="D482" s="25"/>
      <c r="F482" s="3"/>
      <c r="G482" s="3"/>
      <c r="K482" s="7"/>
      <c r="L482" s="7"/>
      <c r="M482" s="7"/>
      <c r="N482" s="7"/>
      <c r="O482" s="7"/>
      <c r="P482" s="7"/>
    </row>
    <row r="483">
      <c r="A483" s="25"/>
      <c r="B483" s="25"/>
      <c r="C483" s="25"/>
      <c r="D483" s="25"/>
      <c r="F483" s="3"/>
      <c r="G483" s="3"/>
      <c r="K483" s="7"/>
      <c r="L483" s="7"/>
      <c r="M483" s="7"/>
      <c r="N483" s="7"/>
      <c r="O483" s="7"/>
      <c r="P483" s="7"/>
    </row>
    <row r="484">
      <c r="A484" s="25"/>
      <c r="B484" s="25"/>
      <c r="C484" s="25"/>
      <c r="D484" s="25"/>
      <c r="F484" s="3"/>
      <c r="G484" s="3"/>
      <c r="K484" s="7"/>
      <c r="L484" s="7"/>
      <c r="M484" s="7"/>
      <c r="N484" s="7"/>
      <c r="O484" s="7"/>
      <c r="P484" s="7"/>
    </row>
    <row r="485">
      <c r="A485" s="25"/>
      <c r="B485" s="25"/>
      <c r="C485" s="25"/>
      <c r="D485" s="25"/>
      <c r="F485" s="3"/>
      <c r="G485" s="3"/>
      <c r="K485" s="7"/>
      <c r="L485" s="7"/>
      <c r="M485" s="7"/>
      <c r="N485" s="7"/>
      <c r="O485" s="7"/>
      <c r="P485" s="7"/>
    </row>
    <row r="486">
      <c r="A486" s="25"/>
      <c r="B486" s="25"/>
      <c r="C486" s="25"/>
      <c r="D486" s="25"/>
      <c r="F486" s="3"/>
      <c r="G486" s="3"/>
      <c r="K486" s="7"/>
      <c r="L486" s="7"/>
      <c r="M486" s="7"/>
      <c r="N486" s="7"/>
      <c r="O486" s="7"/>
      <c r="P486" s="7"/>
    </row>
    <row r="487">
      <c r="A487" s="25"/>
      <c r="B487" s="25"/>
      <c r="C487" s="25"/>
      <c r="D487" s="25"/>
      <c r="F487" s="3"/>
      <c r="G487" s="3"/>
      <c r="K487" s="7"/>
      <c r="L487" s="7"/>
      <c r="M487" s="7"/>
      <c r="N487" s="7"/>
      <c r="O487" s="7"/>
      <c r="P487" s="7"/>
    </row>
    <row r="488">
      <c r="A488" s="25"/>
      <c r="B488" s="25"/>
      <c r="C488" s="25"/>
      <c r="D488" s="25"/>
      <c r="F488" s="3"/>
      <c r="G488" s="3"/>
      <c r="K488" s="7"/>
      <c r="L488" s="7"/>
      <c r="M488" s="7"/>
      <c r="N488" s="7"/>
      <c r="O488" s="7"/>
      <c r="P488" s="7"/>
    </row>
    <row r="489">
      <c r="A489" s="25"/>
      <c r="B489" s="25"/>
      <c r="C489" s="25"/>
      <c r="D489" s="25"/>
      <c r="F489" s="3"/>
      <c r="G489" s="3"/>
      <c r="K489" s="7"/>
      <c r="L489" s="7"/>
      <c r="M489" s="7"/>
      <c r="N489" s="7"/>
      <c r="O489" s="7"/>
      <c r="P489" s="7"/>
    </row>
    <row r="490">
      <c r="A490" s="25"/>
      <c r="B490" s="25"/>
      <c r="C490" s="25"/>
      <c r="D490" s="25"/>
      <c r="F490" s="3"/>
      <c r="G490" s="3"/>
      <c r="K490" s="7"/>
      <c r="L490" s="7"/>
      <c r="M490" s="7"/>
      <c r="N490" s="7"/>
      <c r="O490" s="7"/>
      <c r="P490" s="7"/>
    </row>
    <row r="491">
      <c r="A491" s="25"/>
      <c r="B491" s="25"/>
      <c r="C491" s="25"/>
      <c r="D491" s="25"/>
      <c r="F491" s="3"/>
      <c r="G491" s="3"/>
      <c r="K491" s="7"/>
      <c r="L491" s="7"/>
      <c r="M491" s="7"/>
      <c r="N491" s="7"/>
      <c r="O491" s="7"/>
      <c r="P491" s="7"/>
    </row>
    <row r="492">
      <c r="A492" s="25"/>
      <c r="B492" s="25"/>
      <c r="C492" s="25"/>
      <c r="D492" s="25"/>
      <c r="F492" s="3"/>
      <c r="G492" s="3"/>
      <c r="K492" s="7"/>
      <c r="L492" s="7"/>
      <c r="M492" s="7"/>
      <c r="N492" s="7"/>
      <c r="O492" s="7"/>
      <c r="P492" s="7"/>
    </row>
    <row r="493">
      <c r="A493" s="25"/>
      <c r="B493" s="25"/>
      <c r="C493" s="25"/>
      <c r="D493" s="25"/>
      <c r="F493" s="3"/>
      <c r="G493" s="3"/>
      <c r="K493" s="7"/>
      <c r="L493" s="7"/>
      <c r="M493" s="7"/>
      <c r="N493" s="7"/>
      <c r="O493" s="7"/>
      <c r="P493" s="7"/>
    </row>
    <row r="494">
      <c r="A494" s="25"/>
      <c r="B494" s="25"/>
      <c r="C494" s="25"/>
      <c r="D494" s="25"/>
      <c r="F494" s="3"/>
      <c r="G494" s="3"/>
      <c r="K494" s="7"/>
      <c r="L494" s="7"/>
      <c r="M494" s="7"/>
      <c r="N494" s="7"/>
      <c r="O494" s="7"/>
      <c r="P494" s="7"/>
    </row>
    <row r="495">
      <c r="A495" s="25"/>
      <c r="B495" s="25"/>
      <c r="C495" s="25"/>
      <c r="D495" s="25"/>
      <c r="F495" s="3"/>
      <c r="G495" s="3"/>
      <c r="K495" s="7"/>
      <c r="L495" s="7"/>
      <c r="M495" s="7"/>
      <c r="N495" s="7"/>
      <c r="O495" s="7"/>
      <c r="P495" s="7"/>
    </row>
    <row r="496">
      <c r="A496" s="25"/>
      <c r="B496" s="25"/>
      <c r="C496" s="25"/>
      <c r="D496" s="25"/>
      <c r="F496" s="3"/>
      <c r="G496" s="3"/>
      <c r="K496" s="7"/>
      <c r="L496" s="7"/>
      <c r="M496" s="7"/>
      <c r="N496" s="7"/>
      <c r="O496" s="7"/>
      <c r="P496" s="7"/>
    </row>
    <row r="497">
      <c r="A497" s="25"/>
      <c r="B497" s="25"/>
      <c r="C497" s="25"/>
      <c r="D497" s="25"/>
      <c r="F497" s="3"/>
      <c r="G497" s="3"/>
      <c r="K497" s="7"/>
      <c r="L497" s="7"/>
      <c r="M497" s="7"/>
      <c r="N497" s="7"/>
      <c r="O497" s="7"/>
      <c r="P497" s="7"/>
    </row>
    <row r="498">
      <c r="A498" s="25"/>
      <c r="B498" s="25"/>
      <c r="C498" s="25"/>
      <c r="D498" s="25"/>
      <c r="F498" s="3"/>
      <c r="G498" s="3"/>
      <c r="K498" s="7"/>
      <c r="L498" s="7"/>
      <c r="M498" s="7"/>
      <c r="N498" s="7"/>
      <c r="O498" s="7"/>
      <c r="P498" s="7"/>
    </row>
    <row r="499">
      <c r="A499" s="25"/>
      <c r="B499" s="25"/>
      <c r="C499" s="25"/>
      <c r="D499" s="25"/>
      <c r="F499" s="3"/>
      <c r="G499" s="3"/>
      <c r="K499" s="7"/>
      <c r="L499" s="7"/>
      <c r="M499" s="7"/>
      <c r="N499" s="7"/>
      <c r="O499" s="7"/>
      <c r="P499" s="7"/>
    </row>
    <row r="500">
      <c r="A500" s="25"/>
      <c r="B500" s="25"/>
      <c r="C500" s="25"/>
      <c r="D500" s="25"/>
      <c r="F500" s="3"/>
      <c r="G500" s="3"/>
      <c r="K500" s="7"/>
      <c r="L500" s="7"/>
      <c r="M500" s="7"/>
      <c r="N500" s="7"/>
      <c r="O500" s="7"/>
      <c r="P500" s="7"/>
    </row>
    <row r="501">
      <c r="A501" s="25"/>
      <c r="B501" s="25"/>
      <c r="C501" s="25"/>
      <c r="D501" s="25"/>
      <c r="F501" s="3"/>
      <c r="G501" s="3"/>
      <c r="K501" s="7"/>
      <c r="L501" s="7"/>
      <c r="M501" s="7"/>
      <c r="N501" s="7"/>
      <c r="O501" s="7"/>
      <c r="P501" s="7"/>
    </row>
    <row r="502">
      <c r="A502" s="25"/>
      <c r="B502" s="25"/>
      <c r="C502" s="25"/>
      <c r="D502" s="25"/>
      <c r="F502" s="3"/>
      <c r="G502" s="3"/>
      <c r="K502" s="7"/>
      <c r="L502" s="7"/>
      <c r="M502" s="7"/>
      <c r="N502" s="7"/>
      <c r="O502" s="7"/>
      <c r="P502" s="7"/>
    </row>
    <row r="503">
      <c r="A503" s="25"/>
      <c r="B503" s="25"/>
      <c r="C503" s="25"/>
      <c r="D503" s="25"/>
      <c r="F503" s="3"/>
      <c r="G503" s="3"/>
      <c r="K503" s="7"/>
      <c r="L503" s="7"/>
      <c r="M503" s="7"/>
      <c r="N503" s="7"/>
      <c r="O503" s="7"/>
      <c r="P503" s="7"/>
    </row>
    <row r="504">
      <c r="A504" s="25"/>
      <c r="B504" s="25"/>
      <c r="C504" s="25"/>
      <c r="D504" s="25"/>
      <c r="F504" s="3"/>
      <c r="G504" s="3"/>
      <c r="K504" s="7"/>
      <c r="L504" s="7"/>
      <c r="M504" s="7"/>
      <c r="N504" s="7"/>
      <c r="O504" s="7"/>
      <c r="P504" s="7"/>
    </row>
    <row r="505">
      <c r="A505" s="25"/>
      <c r="B505" s="25"/>
      <c r="C505" s="25"/>
      <c r="D505" s="25"/>
      <c r="F505" s="3"/>
      <c r="G505" s="3"/>
      <c r="K505" s="7"/>
      <c r="L505" s="7"/>
      <c r="M505" s="7"/>
      <c r="N505" s="7"/>
      <c r="O505" s="7"/>
      <c r="P505" s="7"/>
    </row>
    <row r="506">
      <c r="A506" s="25"/>
      <c r="B506" s="25"/>
      <c r="C506" s="25"/>
      <c r="D506" s="25"/>
      <c r="F506" s="3"/>
      <c r="G506" s="3"/>
      <c r="K506" s="7"/>
      <c r="L506" s="7"/>
      <c r="M506" s="7"/>
      <c r="N506" s="7"/>
      <c r="O506" s="7"/>
      <c r="P506" s="7"/>
    </row>
    <row r="507">
      <c r="A507" s="25"/>
      <c r="B507" s="25"/>
      <c r="C507" s="25"/>
      <c r="D507" s="25"/>
      <c r="F507" s="3"/>
      <c r="G507" s="3"/>
      <c r="K507" s="7"/>
      <c r="L507" s="7"/>
      <c r="M507" s="7"/>
      <c r="N507" s="7"/>
      <c r="O507" s="7"/>
      <c r="P507" s="7"/>
    </row>
    <row r="508">
      <c r="A508" s="25"/>
      <c r="B508" s="25"/>
      <c r="C508" s="25"/>
      <c r="D508" s="25"/>
      <c r="F508" s="3"/>
      <c r="G508" s="3"/>
      <c r="K508" s="7"/>
      <c r="L508" s="7"/>
      <c r="M508" s="7"/>
      <c r="N508" s="7"/>
      <c r="O508" s="7"/>
      <c r="P508" s="7"/>
    </row>
    <row r="509">
      <c r="A509" s="25"/>
      <c r="B509" s="25"/>
      <c r="C509" s="25"/>
      <c r="D509" s="25"/>
      <c r="F509" s="3"/>
      <c r="G509" s="3"/>
      <c r="K509" s="7"/>
      <c r="L509" s="7"/>
      <c r="M509" s="7"/>
      <c r="N509" s="7"/>
      <c r="O509" s="7"/>
      <c r="P509" s="7"/>
    </row>
    <row r="510">
      <c r="A510" s="25"/>
      <c r="B510" s="25"/>
      <c r="C510" s="25"/>
      <c r="D510" s="25"/>
      <c r="F510" s="3"/>
      <c r="G510" s="3"/>
      <c r="K510" s="7"/>
      <c r="L510" s="7"/>
      <c r="M510" s="7"/>
      <c r="N510" s="7"/>
      <c r="O510" s="7"/>
      <c r="P510" s="7"/>
    </row>
    <row r="511">
      <c r="A511" s="25"/>
      <c r="B511" s="25"/>
      <c r="C511" s="25"/>
      <c r="D511" s="25"/>
      <c r="F511" s="3"/>
      <c r="G511" s="3"/>
      <c r="K511" s="7"/>
      <c r="L511" s="7"/>
      <c r="M511" s="7"/>
      <c r="N511" s="7"/>
      <c r="O511" s="7"/>
      <c r="P511" s="7"/>
    </row>
    <row r="512">
      <c r="A512" s="25"/>
      <c r="B512" s="25"/>
      <c r="C512" s="25"/>
      <c r="D512" s="25"/>
      <c r="F512" s="3"/>
      <c r="G512" s="3"/>
      <c r="K512" s="7"/>
      <c r="L512" s="7"/>
      <c r="M512" s="7"/>
      <c r="N512" s="7"/>
      <c r="O512" s="7"/>
      <c r="P512" s="7"/>
    </row>
    <row r="513">
      <c r="A513" s="25"/>
      <c r="B513" s="25"/>
      <c r="C513" s="25"/>
      <c r="D513" s="25"/>
      <c r="F513" s="3"/>
      <c r="G513" s="3"/>
      <c r="K513" s="7"/>
      <c r="L513" s="7"/>
      <c r="M513" s="7"/>
      <c r="N513" s="7"/>
      <c r="O513" s="7"/>
      <c r="P513" s="7"/>
    </row>
    <row r="514">
      <c r="A514" s="25"/>
      <c r="B514" s="25"/>
      <c r="C514" s="25"/>
      <c r="D514" s="25"/>
      <c r="F514" s="3"/>
      <c r="G514" s="3"/>
      <c r="K514" s="7"/>
      <c r="L514" s="7"/>
      <c r="M514" s="7"/>
      <c r="N514" s="7"/>
      <c r="O514" s="7"/>
      <c r="P514" s="7"/>
    </row>
    <row r="515">
      <c r="A515" s="25"/>
      <c r="B515" s="25"/>
      <c r="C515" s="25"/>
      <c r="D515" s="25"/>
      <c r="F515" s="3"/>
      <c r="G515" s="3"/>
      <c r="K515" s="7"/>
      <c r="L515" s="7"/>
      <c r="M515" s="7"/>
      <c r="N515" s="7"/>
      <c r="O515" s="7"/>
      <c r="P515" s="7"/>
    </row>
    <row r="516">
      <c r="A516" s="25"/>
      <c r="B516" s="25"/>
      <c r="C516" s="25"/>
      <c r="D516" s="25"/>
      <c r="F516" s="3"/>
      <c r="G516" s="3"/>
      <c r="K516" s="7"/>
      <c r="L516" s="7"/>
      <c r="M516" s="7"/>
      <c r="N516" s="7"/>
      <c r="O516" s="7"/>
      <c r="P516" s="7"/>
    </row>
    <row r="517">
      <c r="A517" s="25"/>
      <c r="B517" s="25"/>
      <c r="C517" s="25"/>
      <c r="D517" s="25"/>
      <c r="F517" s="3"/>
      <c r="G517" s="3"/>
      <c r="K517" s="7"/>
      <c r="L517" s="7"/>
      <c r="M517" s="7"/>
      <c r="N517" s="7"/>
      <c r="O517" s="7"/>
      <c r="P517" s="7"/>
    </row>
    <row r="518">
      <c r="A518" s="25"/>
      <c r="B518" s="25"/>
      <c r="C518" s="25"/>
      <c r="D518" s="25"/>
      <c r="F518" s="3"/>
      <c r="G518" s="3"/>
      <c r="K518" s="7"/>
      <c r="L518" s="7"/>
      <c r="M518" s="7"/>
      <c r="N518" s="7"/>
      <c r="O518" s="7"/>
      <c r="P518" s="7"/>
    </row>
    <row r="519">
      <c r="A519" s="25"/>
      <c r="B519" s="25"/>
      <c r="C519" s="25"/>
      <c r="D519" s="25"/>
      <c r="F519" s="3"/>
      <c r="G519" s="3"/>
      <c r="K519" s="7"/>
      <c r="L519" s="7"/>
      <c r="M519" s="7"/>
      <c r="N519" s="7"/>
      <c r="O519" s="7"/>
      <c r="P519" s="7"/>
    </row>
    <row r="520">
      <c r="A520" s="25"/>
      <c r="B520" s="25"/>
      <c r="C520" s="25"/>
      <c r="D520" s="25"/>
      <c r="F520" s="3"/>
      <c r="G520" s="3"/>
      <c r="K520" s="7"/>
      <c r="L520" s="7"/>
      <c r="M520" s="7"/>
      <c r="N520" s="7"/>
      <c r="O520" s="7"/>
      <c r="P520" s="7"/>
    </row>
    <row r="521">
      <c r="A521" s="25"/>
      <c r="B521" s="25"/>
      <c r="C521" s="25"/>
      <c r="D521" s="25"/>
      <c r="F521" s="3"/>
      <c r="G521" s="3"/>
      <c r="K521" s="7"/>
      <c r="L521" s="7"/>
      <c r="M521" s="7"/>
      <c r="N521" s="7"/>
      <c r="O521" s="7"/>
      <c r="P521" s="7"/>
    </row>
    <row r="522">
      <c r="A522" s="25"/>
      <c r="B522" s="25"/>
      <c r="C522" s="25"/>
      <c r="D522" s="25"/>
      <c r="F522" s="3"/>
      <c r="G522" s="3"/>
      <c r="K522" s="7"/>
      <c r="L522" s="7"/>
      <c r="M522" s="7"/>
      <c r="N522" s="7"/>
      <c r="O522" s="7"/>
      <c r="P522" s="7"/>
    </row>
    <row r="523">
      <c r="A523" s="25"/>
      <c r="B523" s="25"/>
      <c r="C523" s="25"/>
      <c r="D523" s="25"/>
      <c r="F523" s="3"/>
      <c r="G523" s="3"/>
      <c r="K523" s="7"/>
      <c r="L523" s="7"/>
      <c r="M523" s="7"/>
      <c r="N523" s="7"/>
      <c r="O523" s="7"/>
      <c r="P523" s="7"/>
    </row>
    <row r="524">
      <c r="A524" s="25"/>
      <c r="B524" s="25"/>
      <c r="C524" s="25"/>
      <c r="D524" s="25"/>
      <c r="F524" s="3"/>
      <c r="G524" s="3"/>
      <c r="K524" s="7"/>
      <c r="L524" s="7"/>
      <c r="M524" s="7"/>
      <c r="N524" s="7"/>
      <c r="O524" s="7"/>
      <c r="P524" s="7"/>
    </row>
    <row r="525">
      <c r="A525" s="25"/>
      <c r="B525" s="25"/>
      <c r="C525" s="25"/>
      <c r="D525" s="25"/>
      <c r="F525" s="3"/>
      <c r="G525" s="3"/>
      <c r="K525" s="7"/>
      <c r="L525" s="7"/>
      <c r="M525" s="7"/>
      <c r="N525" s="7"/>
      <c r="O525" s="7"/>
      <c r="P525" s="7"/>
    </row>
    <row r="526">
      <c r="A526" s="25"/>
      <c r="B526" s="25"/>
      <c r="C526" s="25"/>
      <c r="D526" s="25"/>
      <c r="F526" s="3"/>
      <c r="G526" s="3"/>
      <c r="K526" s="7"/>
      <c r="L526" s="7"/>
      <c r="M526" s="7"/>
      <c r="N526" s="7"/>
      <c r="O526" s="7"/>
      <c r="P526" s="7"/>
    </row>
    <row r="527">
      <c r="A527" s="25"/>
      <c r="B527" s="25"/>
      <c r="C527" s="25"/>
      <c r="D527" s="25"/>
      <c r="F527" s="3"/>
      <c r="G527" s="3"/>
      <c r="K527" s="7"/>
      <c r="L527" s="7"/>
      <c r="M527" s="7"/>
      <c r="N527" s="7"/>
      <c r="O527" s="7"/>
      <c r="P527" s="7"/>
    </row>
    <row r="528">
      <c r="A528" s="25"/>
      <c r="B528" s="25"/>
      <c r="C528" s="25"/>
      <c r="D528" s="25"/>
      <c r="F528" s="3"/>
      <c r="G528" s="3"/>
      <c r="K528" s="7"/>
      <c r="L528" s="7"/>
      <c r="M528" s="7"/>
      <c r="N528" s="7"/>
      <c r="O528" s="7"/>
      <c r="P528" s="7"/>
    </row>
    <row r="529">
      <c r="A529" s="25"/>
      <c r="B529" s="25"/>
      <c r="C529" s="25"/>
      <c r="D529" s="25"/>
      <c r="F529" s="3"/>
      <c r="G529" s="3"/>
      <c r="K529" s="7"/>
      <c r="L529" s="7"/>
      <c r="M529" s="7"/>
      <c r="N529" s="7"/>
      <c r="O529" s="7"/>
      <c r="P529" s="7"/>
    </row>
    <row r="530">
      <c r="A530" s="25"/>
      <c r="B530" s="25"/>
      <c r="C530" s="25"/>
      <c r="D530" s="25"/>
      <c r="F530" s="3"/>
      <c r="G530" s="3"/>
      <c r="K530" s="7"/>
      <c r="L530" s="7"/>
      <c r="M530" s="7"/>
      <c r="N530" s="7"/>
      <c r="O530" s="7"/>
      <c r="P530" s="7"/>
    </row>
    <row r="531">
      <c r="A531" s="25"/>
      <c r="B531" s="25"/>
      <c r="C531" s="25"/>
      <c r="D531" s="25"/>
      <c r="F531" s="3"/>
      <c r="G531" s="3"/>
      <c r="K531" s="7"/>
      <c r="L531" s="7"/>
      <c r="M531" s="7"/>
      <c r="N531" s="7"/>
      <c r="O531" s="7"/>
      <c r="P531" s="7"/>
    </row>
    <row r="532">
      <c r="A532" s="25"/>
      <c r="B532" s="25"/>
      <c r="C532" s="25"/>
      <c r="D532" s="25"/>
      <c r="F532" s="3"/>
      <c r="G532" s="3"/>
      <c r="K532" s="7"/>
      <c r="L532" s="7"/>
      <c r="M532" s="7"/>
      <c r="N532" s="7"/>
      <c r="O532" s="7"/>
      <c r="P532" s="7"/>
    </row>
    <row r="533">
      <c r="A533" s="25"/>
      <c r="B533" s="25"/>
      <c r="C533" s="25"/>
      <c r="D533" s="25"/>
      <c r="F533" s="3"/>
      <c r="G533" s="3"/>
      <c r="K533" s="7"/>
      <c r="L533" s="7"/>
      <c r="M533" s="7"/>
      <c r="N533" s="7"/>
      <c r="O533" s="7"/>
      <c r="P533" s="7"/>
    </row>
    <row r="534">
      <c r="A534" s="25"/>
      <c r="B534" s="25"/>
      <c r="C534" s="25"/>
      <c r="D534" s="25"/>
      <c r="F534" s="3"/>
      <c r="G534" s="3"/>
      <c r="K534" s="7"/>
      <c r="L534" s="7"/>
      <c r="M534" s="7"/>
      <c r="N534" s="7"/>
      <c r="O534" s="7"/>
      <c r="P534" s="7"/>
    </row>
    <row r="535">
      <c r="A535" s="25"/>
      <c r="B535" s="25"/>
      <c r="C535" s="25"/>
      <c r="D535" s="25"/>
      <c r="F535" s="3"/>
      <c r="G535" s="3"/>
      <c r="K535" s="7"/>
      <c r="L535" s="7"/>
      <c r="M535" s="7"/>
      <c r="N535" s="7"/>
      <c r="O535" s="7"/>
      <c r="P535" s="7"/>
    </row>
    <row r="536">
      <c r="A536" s="25"/>
      <c r="B536" s="25"/>
      <c r="C536" s="25"/>
      <c r="D536" s="25"/>
      <c r="F536" s="3"/>
      <c r="G536" s="3"/>
      <c r="K536" s="7"/>
      <c r="L536" s="7"/>
      <c r="M536" s="7"/>
      <c r="N536" s="7"/>
      <c r="O536" s="7"/>
      <c r="P536" s="7"/>
    </row>
    <row r="537">
      <c r="A537" s="25"/>
      <c r="B537" s="25"/>
      <c r="C537" s="25"/>
      <c r="D537" s="25"/>
      <c r="F537" s="3"/>
      <c r="G537" s="3"/>
      <c r="K537" s="7"/>
      <c r="L537" s="7"/>
      <c r="M537" s="7"/>
      <c r="N537" s="7"/>
      <c r="O537" s="7"/>
      <c r="P537" s="7"/>
    </row>
    <row r="538">
      <c r="A538" s="25"/>
      <c r="B538" s="25"/>
      <c r="C538" s="25"/>
      <c r="D538" s="25"/>
      <c r="F538" s="3"/>
      <c r="G538" s="3"/>
      <c r="K538" s="7"/>
      <c r="L538" s="7"/>
      <c r="M538" s="7"/>
      <c r="N538" s="7"/>
      <c r="O538" s="7"/>
      <c r="P538" s="7"/>
    </row>
    <row r="539">
      <c r="A539" s="25"/>
      <c r="B539" s="25"/>
      <c r="C539" s="25"/>
      <c r="D539" s="25"/>
      <c r="F539" s="3"/>
      <c r="G539" s="3"/>
      <c r="K539" s="7"/>
      <c r="L539" s="7"/>
      <c r="M539" s="7"/>
      <c r="N539" s="7"/>
      <c r="O539" s="7"/>
      <c r="P539" s="7"/>
    </row>
    <row r="540">
      <c r="A540" s="25"/>
      <c r="B540" s="25"/>
      <c r="C540" s="25"/>
      <c r="D540" s="25"/>
      <c r="F540" s="3"/>
      <c r="G540" s="3"/>
      <c r="K540" s="7"/>
      <c r="L540" s="7"/>
      <c r="M540" s="7"/>
      <c r="N540" s="7"/>
      <c r="O540" s="7"/>
      <c r="P540" s="7"/>
    </row>
    <row r="541">
      <c r="A541" s="25"/>
      <c r="B541" s="25"/>
      <c r="C541" s="25"/>
      <c r="D541" s="25"/>
      <c r="F541" s="3"/>
      <c r="G541" s="3"/>
      <c r="K541" s="7"/>
      <c r="L541" s="7"/>
      <c r="M541" s="7"/>
      <c r="N541" s="7"/>
      <c r="O541" s="7"/>
      <c r="P541" s="7"/>
    </row>
    <row r="542">
      <c r="A542" s="25"/>
      <c r="B542" s="25"/>
      <c r="C542" s="25"/>
      <c r="D542" s="25"/>
      <c r="F542" s="3"/>
      <c r="G542" s="3"/>
      <c r="K542" s="7"/>
      <c r="L542" s="7"/>
      <c r="M542" s="7"/>
      <c r="N542" s="7"/>
      <c r="O542" s="7"/>
      <c r="P542" s="7"/>
    </row>
    <row r="543">
      <c r="A543" s="25"/>
      <c r="B543" s="25"/>
      <c r="C543" s="25"/>
      <c r="D543" s="25"/>
      <c r="F543" s="3"/>
      <c r="G543" s="3"/>
      <c r="K543" s="7"/>
      <c r="L543" s="7"/>
      <c r="M543" s="7"/>
      <c r="N543" s="7"/>
      <c r="O543" s="7"/>
      <c r="P543" s="7"/>
    </row>
    <row r="544">
      <c r="A544" s="25"/>
      <c r="B544" s="25"/>
      <c r="C544" s="25"/>
      <c r="D544" s="25"/>
      <c r="F544" s="3"/>
      <c r="G544" s="3"/>
      <c r="K544" s="7"/>
      <c r="L544" s="7"/>
      <c r="M544" s="7"/>
      <c r="N544" s="7"/>
      <c r="O544" s="7"/>
      <c r="P544" s="7"/>
    </row>
    <row r="545">
      <c r="A545" s="25"/>
      <c r="B545" s="25"/>
      <c r="C545" s="25"/>
      <c r="D545" s="25"/>
      <c r="F545" s="3"/>
      <c r="G545" s="3"/>
      <c r="K545" s="7"/>
      <c r="L545" s="7"/>
      <c r="M545" s="7"/>
      <c r="N545" s="7"/>
      <c r="O545" s="7"/>
      <c r="P545" s="7"/>
    </row>
    <row r="546">
      <c r="A546" s="25"/>
      <c r="B546" s="25"/>
      <c r="C546" s="25"/>
      <c r="D546" s="25"/>
      <c r="F546" s="3"/>
      <c r="G546" s="3"/>
      <c r="K546" s="7"/>
      <c r="L546" s="7"/>
      <c r="M546" s="7"/>
      <c r="N546" s="7"/>
      <c r="O546" s="7"/>
      <c r="P546" s="7"/>
    </row>
    <row r="547">
      <c r="A547" s="25"/>
      <c r="B547" s="25"/>
      <c r="C547" s="25"/>
      <c r="D547" s="25"/>
      <c r="F547" s="3"/>
      <c r="G547" s="3"/>
      <c r="K547" s="7"/>
      <c r="L547" s="7"/>
      <c r="M547" s="7"/>
      <c r="N547" s="7"/>
      <c r="O547" s="7"/>
      <c r="P547" s="7"/>
    </row>
    <row r="548">
      <c r="A548" s="25"/>
      <c r="B548" s="25"/>
      <c r="C548" s="25"/>
      <c r="D548" s="25"/>
      <c r="F548" s="3"/>
      <c r="G548" s="3"/>
      <c r="K548" s="7"/>
      <c r="L548" s="7"/>
      <c r="M548" s="7"/>
      <c r="N548" s="7"/>
      <c r="O548" s="7"/>
      <c r="P548" s="7"/>
    </row>
    <row r="549">
      <c r="A549" s="25"/>
      <c r="B549" s="25"/>
      <c r="C549" s="25"/>
      <c r="D549" s="25"/>
      <c r="F549" s="3"/>
      <c r="G549" s="3"/>
      <c r="K549" s="7"/>
      <c r="L549" s="7"/>
      <c r="M549" s="7"/>
      <c r="N549" s="7"/>
      <c r="O549" s="7"/>
      <c r="P549" s="7"/>
    </row>
    <row r="550">
      <c r="A550" s="25"/>
      <c r="B550" s="25"/>
      <c r="C550" s="25"/>
      <c r="D550" s="25"/>
      <c r="F550" s="3"/>
      <c r="G550" s="3"/>
      <c r="K550" s="7"/>
      <c r="L550" s="7"/>
      <c r="M550" s="7"/>
      <c r="N550" s="7"/>
      <c r="O550" s="7"/>
      <c r="P550" s="7"/>
    </row>
    <row r="551">
      <c r="A551" s="25"/>
      <c r="B551" s="25"/>
      <c r="C551" s="25"/>
      <c r="D551" s="25"/>
      <c r="F551" s="3"/>
      <c r="G551" s="3"/>
      <c r="K551" s="7"/>
      <c r="L551" s="7"/>
      <c r="M551" s="7"/>
      <c r="N551" s="7"/>
      <c r="O551" s="7"/>
      <c r="P551" s="7"/>
    </row>
    <row r="552">
      <c r="A552" s="25"/>
      <c r="B552" s="25"/>
      <c r="C552" s="25"/>
      <c r="D552" s="25"/>
      <c r="F552" s="3"/>
      <c r="G552" s="3"/>
      <c r="K552" s="7"/>
      <c r="L552" s="7"/>
      <c r="M552" s="7"/>
      <c r="N552" s="7"/>
      <c r="O552" s="7"/>
      <c r="P552" s="7"/>
    </row>
    <row r="553">
      <c r="A553" s="25"/>
      <c r="B553" s="25"/>
      <c r="C553" s="25"/>
      <c r="D553" s="25"/>
      <c r="F553" s="3"/>
      <c r="G553" s="3"/>
      <c r="K553" s="7"/>
      <c r="L553" s="7"/>
      <c r="M553" s="7"/>
      <c r="N553" s="7"/>
      <c r="O553" s="7"/>
      <c r="P553" s="7"/>
    </row>
    <row r="554">
      <c r="A554" s="25"/>
      <c r="B554" s="25"/>
      <c r="C554" s="25"/>
      <c r="D554" s="25"/>
      <c r="F554" s="3"/>
      <c r="G554" s="3"/>
      <c r="K554" s="7"/>
      <c r="L554" s="7"/>
      <c r="M554" s="7"/>
      <c r="N554" s="7"/>
      <c r="O554" s="7"/>
      <c r="P554" s="7"/>
    </row>
    <row r="555">
      <c r="A555" s="25"/>
      <c r="B555" s="25"/>
      <c r="C555" s="25"/>
      <c r="D555" s="25"/>
      <c r="F555" s="3"/>
      <c r="G555" s="3"/>
      <c r="K555" s="7"/>
      <c r="L555" s="7"/>
      <c r="M555" s="7"/>
      <c r="N555" s="7"/>
      <c r="O555" s="7"/>
      <c r="P555" s="7"/>
    </row>
    <row r="556">
      <c r="A556" s="25"/>
      <c r="B556" s="25"/>
      <c r="C556" s="25"/>
      <c r="D556" s="25"/>
      <c r="F556" s="3"/>
      <c r="G556" s="3"/>
      <c r="K556" s="7"/>
      <c r="L556" s="7"/>
      <c r="M556" s="7"/>
      <c r="N556" s="7"/>
      <c r="O556" s="7"/>
      <c r="P556" s="7"/>
    </row>
    <row r="557">
      <c r="A557" s="25"/>
      <c r="B557" s="25"/>
      <c r="C557" s="25"/>
      <c r="D557" s="25"/>
      <c r="F557" s="3"/>
      <c r="G557" s="3"/>
      <c r="K557" s="7"/>
      <c r="L557" s="7"/>
      <c r="M557" s="7"/>
      <c r="N557" s="7"/>
      <c r="O557" s="7"/>
      <c r="P557" s="7"/>
    </row>
    <row r="558">
      <c r="A558" s="25"/>
      <c r="B558" s="25"/>
      <c r="C558" s="25"/>
      <c r="D558" s="25"/>
      <c r="F558" s="3"/>
      <c r="G558" s="3"/>
      <c r="K558" s="7"/>
      <c r="L558" s="7"/>
      <c r="M558" s="7"/>
      <c r="N558" s="7"/>
      <c r="O558" s="7"/>
      <c r="P558" s="7"/>
    </row>
    <row r="559">
      <c r="A559" s="25"/>
      <c r="B559" s="25"/>
      <c r="C559" s="25"/>
      <c r="D559" s="25"/>
      <c r="F559" s="3"/>
      <c r="G559" s="3"/>
      <c r="K559" s="7"/>
      <c r="L559" s="7"/>
      <c r="M559" s="7"/>
      <c r="N559" s="7"/>
      <c r="O559" s="7"/>
      <c r="P559" s="7"/>
    </row>
    <row r="560">
      <c r="A560" s="25"/>
      <c r="B560" s="25"/>
      <c r="C560" s="25"/>
      <c r="D560" s="25"/>
      <c r="F560" s="3"/>
      <c r="G560" s="3"/>
      <c r="K560" s="7"/>
      <c r="L560" s="7"/>
      <c r="M560" s="7"/>
      <c r="N560" s="7"/>
      <c r="O560" s="7"/>
      <c r="P560" s="7"/>
    </row>
    <row r="561">
      <c r="A561" s="25"/>
      <c r="B561" s="25"/>
      <c r="C561" s="25"/>
      <c r="D561" s="25"/>
      <c r="F561" s="3"/>
      <c r="G561" s="3"/>
      <c r="K561" s="7"/>
      <c r="L561" s="7"/>
      <c r="M561" s="7"/>
      <c r="N561" s="7"/>
      <c r="O561" s="7"/>
      <c r="P561" s="7"/>
    </row>
    <row r="562">
      <c r="A562" s="25"/>
      <c r="B562" s="25"/>
      <c r="C562" s="25"/>
      <c r="D562" s="25"/>
      <c r="F562" s="3"/>
      <c r="G562" s="3"/>
      <c r="K562" s="7"/>
      <c r="L562" s="7"/>
      <c r="M562" s="7"/>
      <c r="N562" s="7"/>
      <c r="O562" s="7"/>
      <c r="P562" s="7"/>
    </row>
    <row r="563">
      <c r="A563" s="25"/>
      <c r="B563" s="25"/>
      <c r="C563" s="25"/>
      <c r="D563" s="25"/>
      <c r="F563" s="3"/>
      <c r="G563" s="3"/>
      <c r="K563" s="7"/>
      <c r="L563" s="7"/>
      <c r="M563" s="7"/>
      <c r="N563" s="7"/>
      <c r="O563" s="7"/>
      <c r="P563" s="7"/>
    </row>
    <row r="564">
      <c r="A564" s="25"/>
      <c r="B564" s="25"/>
      <c r="C564" s="25"/>
      <c r="D564" s="25"/>
      <c r="F564" s="3"/>
      <c r="G564" s="3"/>
      <c r="K564" s="7"/>
      <c r="L564" s="7"/>
      <c r="M564" s="7"/>
      <c r="N564" s="7"/>
      <c r="O564" s="7"/>
      <c r="P564" s="7"/>
    </row>
    <row r="565">
      <c r="A565" s="25"/>
      <c r="B565" s="25"/>
      <c r="C565" s="25"/>
      <c r="D565" s="25"/>
      <c r="F565" s="3"/>
      <c r="G565" s="3"/>
      <c r="K565" s="7"/>
      <c r="L565" s="7"/>
      <c r="M565" s="7"/>
      <c r="N565" s="7"/>
      <c r="O565" s="7"/>
      <c r="P565" s="7"/>
    </row>
    <row r="566">
      <c r="A566" s="25"/>
      <c r="B566" s="25"/>
      <c r="C566" s="25"/>
      <c r="D566" s="25"/>
      <c r="F566" s="3"/>
      <c r="G566" s="3"/>
      <c r="K566" s="7"/>
      <c r="L566" s="7"/>
      <c r="M566" s="7"/>
      <c r="N566" s="7"/>
      <c r="O566" s="7"/>
      <c r="P566" s="7"/>
    </row>
    <row r="567">
      <c r="A567" s="25"/>
      <c r="B567" s="25"/>
      <c r="C567" s="25"/>
      <c r="D567" s="25"/>
      <c r="F567" s="3"/>
      <c r="G567" s="3"/>
      <c r="K567" s="7"/>
      <c r="L567" s="7"/>
      <c r="M567" s="7"/>
      <c r="N567" s="7"/>
      <c r="O567" s="7"/>
      <c r="P567" s="7"/>
    </row>
    <row r="568">
      <c r="A568" s="25"/>
      <c r="B568" s="25"/>
      <c r="C568" s="25"/>
      <c r="D568" s="25"/>
      <c r="F568" s="3"/>
      <c r="G568" s="3"/>
      <c r="K568" s="7"/>
      <c r="L568" s="7"/>
      <c r="M568" s="7"/>
      <c r="N568" s="7"/>
      <c r="O568" s="7"/>
      <c r="P568" s="7"/>
    </row>
    <row r="569">
      <c r="A569" s="25"/>
      <c r="B569" s="25"/>
      <c r="C569" s="25"/>
      <c r="D569" s="25"/>
      <c r="F569" s="3"/>
      <c r="G569" s="3"/>
      <c r="K569" s="7"/>
      <c r="L569" s="7"/>
      <c r="M569" s="7"/>
      <c r="N569" s="7"/>
      <c r="O569" s="7"/>
      <c r="P569" s="7"/>
    </row>
    <row r="570">
      <c r="A570" s="25"/>
      <c r="B570" s="25"/>
      <c r="C570" s="25"/>
      <c r="D570" s="25"/>
      <c r="F570" s="3"/>
      <c r="G570" s="3"/>
      <c r="K570" s="7"/>
      <c r="L570" s="7"/>
      <c r="M570" s="7"/>
      <c r="N570" s="7"/>
      <c r="O570" s="7"/>
      <c r="P570" s="7"/>
    </row>
    <row r="571">
      <c r="A571" s="25"/>
      <c r="B571" s="25"/>
      <c r="C571" s="25"/>
      <c r="D571" s="25"/>
      <c r="F571" s="3"/>
      <c r="G571" s="3"/>
      <c r="K571" s="7"/>
      <c r="L571" s="7"/>
      <c r="M571" s="7"/>
      <c r="N571" s="7"/>
      <c r="O571" s="7"/>
      <c r="P571" s="7"/>
    </row>
    <row r="572">
      <c r="A572" s="25"/>
      <c r="B572" s="25"/>
      <c r="C572" s="25"/>
      <c r="D572" s="25"/>
      <c r="F572" s="3"/>
      <c r="G572" s="3"/>
      <c r="K572" s="7"/>
      <c r="L572" s="7"/>
      <c r="M572" s="7"/>
      <c r="N572" s="7"/>
      <c r="O572" s="7"/>
      <c r="P572" s="7"/>
    </row>
    <row r="573">
      <c r="A573" s="25"/>
      <c r="B573" s="25"/>
      <c r="C573" s="25"/>
      <c r="D573" s="25"/>
      <c r="F573" s="3"/>
      <c r="G573" s="3"/>
      <c r="K573" s="7"/>
      <c r="L573" s="7"/>
      <c r="M573" s="7"/>
      <c r="N573" s="7"/>
      <c r="O573" s="7"/>
      <c r="P573" s="7"/>
    </row>
    <row r="574">
      <c r="A574" s="25"/>
      <c r="B574" s="25"/>
      <c r="C574" s="25"/>
      <c r="D574" s="25"/>
      <c r="F574" s="3"/>
      <c r="G574" s="3"/>
      <c r="K574" s="7"/>
      <c r="L574" s="7"/>
      <c r="M574" s="7"/>
      <c r="N574" s="7"/>
      <c r="O574" s="7"/>
      <c r="P574" s="7"/>
    </row>
    <row r="575">
      <c r="A575" s="25"/>
      <c r="B575" s="25"/>
      <c r="C575" s="25"/>
      <c r="D575" s="25"/>
      <c r="F575" s="3"/>
      <c r="G575" s="3"/>
      <c r="K575" s="7"/>
      <c r="L575" s="7"/>
      <c r="M575" s="7"/>
      <c r="N575" s="7"/>
      <c r="O575" s="7"/>
      <c r="P575" s="7"/>
    </row>
    <row r="576">
      <c r="A576" s="25"/>
      <c r="B576" s="25"/>
      <c r="C576" s="25"/>
      <c r="D576" s="25"/>
      <c r="F576" s="3"/>
      <c r="G576" s="3"/>
      <c r="K576" s="7"/>
      <c r="L576" s="7"/>
      <c r="M576" s="7"/>
      <c r="N576" s="7"/>
      <c r="O576" s="7"/>
      <c r="P576" s="7"/>
    </row>
    <row r="577">
      <c r="A577" s="25"/>
      <c r="B577" s="25"/>
      <c r="C577" s="25"/>
      <c r="D577" s="25"/>
      <c r="F577" s="3"/>
      <c r="G577" s="3"/>
      <c r="K577" s="7"/>
      <c r="L577" s="7"/>
      <c r="M577" s="7"/>
      <c r="N577" s="7"/>
      <c r="O577" s="7"/>
      <c r="P577" s="7"/>
    </row>
    <row r="578">
      <c r="A578" s="25"/>
      <c r="B578" s="25"/>
      <c r="C578" s="25"/>
      <c r="D578" s="25"/>
      <c r="F578" s="3"/>
      <c r="G578" s="3"/>
      <c r="K578" s="7"/>
      <c r="L578" s="7"/>
      <c r="M578" s="7"/>
      <c r="N578" s="7"/>
      <c r="O578" s="7"/>
      <c r="P578" s="7"/>
    </row>
    <row r="579">
      <c r="A579" s="25"/>
      <c r="B579" s="25"/>
      <c r="C579" s="25"/>
      <c r="D579" s="25"/>
      <c r="F579" s="3"/>
      <c r="G579" s="3"/>
      <c r="K579" s="7"/>
      <c r="L579" s="7"/>
      <c r="M579" s="7"/>
      <c r="N579" s="7"/>
      <c r="O579" s="7"/>
      <c r="P579" s="7"/>
    </row>
    <row r="580">
      <c r="A580" s="25"/>
      <c r="B580" s="25"/>
      <c r="C580" s="25"/>
      <c r="D580" s="25"/>
      <c r="F580" s="3"/>
      <c r="G580" s="3"/>
      <c r="K580" s="7"/>
      <c r="L580" s="7"/>
      <c r="M580" s="7"/>
      <c r="N580" s="7"/>
      <c r="O580" s="7"/>
      <c r="P580" s="7"/>
    </row>
    <row r="581">
      <c r="A581" s="25"/>
      <c r="B581" s="25"/>
      <c r="C581" s="25"/>
      <c r="D581" s="25"/>
      <c r="F581" s="3"/>
      <c r="G581" s="3"/>
      <c r="K581" s="7"/>
      <c r="L581" s="7"/>
      <c r="M581" s="7"/>
      <c r="N581" s="7"/>
      <c r="O581" s="7"/>
      <c r="P581" s="7"/>
    </row>
    <row r="582">
      <c r="A582" s="25"/>
      <c r="B582" s="25"/>
      <c r="C582" s="25"/>
      <c r="D582" s="25"/>
      <c r="F582" s="3"/>
      <c r="G582" s="3"/>
      <c r="K582" s="7"/>
      <c r="L582" s="7"/>
      <c r="M582" s="7"/>
      <c r="N582" s="7"/>
      <c r="O582" s="7"/>
      <c r="P582" s="7"/>
    </row>
    <row r="583">
      <c r="A583" s="25"/>
      <c r="B583" s="25"/>
      <c r="C583" s="25"/>
      <c r="D583" s="25"/>
      <c r="F583" s="3"/>
      <c r="G583" s="3"/>
      <c r="K583" s="7"/>
      <c r="L583" s="7"/>
      <c r="M583" s="7"/>
      <c r="N583" s="7"/>
      <c r="O583" s="7"/>
      <c r="P583" s="7"/>
    </row>
    <row r="584">
      <c r="A584" s="25"/>
      <c r="B584" s="25"/>
      <c r="C584" s="25"/>
      <c r="D584" s="25"/>
      <c r="F584" s="3"/>
      <c r="G584" s="3"/>
      <c r="K584" s="7"/>
      <c r="L584" s="7"/>
      <c r="M584" s="7"/>
      <c r="N584" s="7"/>
      <c r="O584" s="7"/>
      <c r="P584" s="7"/>
    </row>
    <row r="585">
      <c r="A585" s="25"/>
      <c r="B585" s="25"/>
      <c r="C585" s="25"/>
      <c r="D585" s="25"/>
      <c r="F585" s="3"/>
      <c r="G585" s="3"/>
      <c r="K585" s="7"/>
      <c r="L585" s="7"/>
      <c r="M585" s="7"/>
      <c r="N585" s="7"/>
      <c r="O585" s="7"/>
      <c r="P585" s="7"/>
    </row>
    <row r="586">
      <c r="A586" s="25"/>
      <c r="B586" s="25"/>
      <c r="C586" s="25"/>
      <c r="D586" s="25"/>
      <c r="F586" s="3"/>
      <c r="G586" s="3"/>
      <c r="K586" s="7"/>
      <c r="L586" s="7"/>
      <c r="M586" s="7"/>
      <c r="N586" s="7"/>
      <c r="O586" s="7"/>
      <c r="P586" s="7"/>
    </row>
    <row r="587">
      <c r="A587" s="25"/>
      <c r="B587" s="25"/>
      <c r="C587" s="25"/>
      <c r="D587" s="25"/>
      <c r="F587" s="3"/>
      <c r="G587" s="3"/>
      <c r="K587" s="7"/>
      <c r="L587" s="7"/>
      <c r="M587" s="7"/>
      <c r="N587" s="7"/>
      <c r="O587" s="7"/>
      <c r="P587" s="7"/>
    </row>
    <row r="588">
      <c r="A588" s="25"/>
      <c r="B588" s="25"/>
      <c r="C588" s="25"/>
      <c r="D588" s="25"/>
      <c r="F588" s="3"/>
      <c r="G588" s="3"/>
      <c r="K588" s="7"/>
      <c r="L588" s="7"/>
      <c r="M588" s="7"/>
      <c r="N588" s="7"/>
      <c r="O588" s="7"/>
      <c r="P588" s="7"/>
    </row>
    <row r="589">
      <c r="A589" s="25"/>
      <c r="B589" s="25"/>
      <c r="C589" s="25"/>
      <c r="D589" s="25"/>
      <c r="F589" s="3"/>
      <c r="G589" s="3"/>
      <c r="K589" s="7"/>
      <c r="L589" s="7"/>
      <c r="M589" s="7"/>
      <c r="N589" s="7"/>
      <c r="O589" s="7"/>
      <c r="P589" s="7"/>
    </row>
    <row r="590">
      <c r="A590" s="25"/>
      <c r="B590" s="25"/>
      <c r="C590" s="25"/>
      <c r="D590" s="25"/>
      <c r="F590" s="3"/>
      <c r="G590" s="3"/>
      <c r="K590" s="7"/>
      <c r="L590" s="7"/>
      <c r="M590" s="7"/>
      <c r="N590" s="7"/>
      <c r="O590" s="7"/>
      <c r="P590" s="7"/>
    </row>
    <row r="591">
      <c r="A591" s="25"/>
      <c r="B591" s="25"/>
      <c r="C591" s="25"/>
      <c r="D591" s="25"/>
      <c r="F591" s="3"/>
      <c r="G591" s="3"/>
      <c r="K591" s="7"/>
      <c r="L591" s="7"/>
      <c r="M591" s="7"/>
      <c r="N591" s="7"/>
      <c r="O591" s="7"/>
      <c r="P591" s="7"/>
    </row>
    <row r="592">
      <c r="A592" s="25"/>
      <c r="B592" s="25"/>
      <c r="C592" s="25"/>
      <c r="D592" s="25"/>
      <c r="F592" s="3"/>
      <c r="G592" s="3"/>
      <c r="K592" s="7"/>
      <c r="L592" s="7"/>
      <c r="M592" s="7"/>
      <c r="N592" s="7"/>
      <c r="O592" s="7"/>
      <c r="P592" s="7"/>
    </row>
    <row r="593">
      <c r="A593" s="25"/>
      <c r="B593" s="25"/>
      <c r="C593" s="25"/>
      <c r="D593" s="25"/>
      <c r="F593" s="3"/>
      <c r="G593" s="3"/>
      <c r="K593" s="7"/>
      <c r="L593" s="7"/>
      <c r="M593" s="7"/>
      <c r="N593" s="7"/>
      <c r="O593" s="7"/>
      <c r="P593" s="7"/>
    </row>
    <row r="594">
      <c r="A594" s="25"/>
      <c r="B594" s="25"/>
      <c r="C594" s="25"/>
      <c r="D594" s="25"/>
      <c r="F594" s="3"/>
      <c r="G594" s="3"/>
      <c r="K594" s="7"/>
      <c r="L594" s="7"/>
      <c r="M594" s="7"/>
      <c r="N594" s="7"/>
      <c r="O594" s="7"/>
      <c r="P594" s="7"/>
    </row>
    <row r="595">
      <c r="A595" s="25"/>
      <c r="B595" s="25"/>
      <c r="C595" s="25"/>
      <c r="D595" s="25"/>
      <c r="F595" s="3"/>
      <c r="G595" s="3"/>
      <c r="K595" s="7"/>
      <c r="L595" s="7"/>
      <c r="M595" s="7"/>
      <c r="N595" s="7"/>
      <c r="O595" s="7"/>
      <c r="P595" s="7"/>
    </row>
    <row r="596">
      <c r="A596" s="25"/>
      <c r="B596" s="25"/>
      <c r="C596" s="25"/>
      <c r="D596" s="25"/>
      <c r="F596" s="3"/>
      <c r="G596" s="3"/>
      <c r="K596" s="7"/>
      <c r="L596" s="7"/>
      <c r="M596" s="7"/>
      <c r="N596" s="7"/>
      <c r="O596" s="7"/>
      <c r="P596" s="7"/>
    </row>
    <row r="597">
      <c r="A597" s="25"/>
      <c r="B597" s="25"/>
      <c r="C597" s="25"/>
      <c r="D597" s="25"/>
      <c r="F597" s="3"/>
      <c r="G597" s="3"/>
      <c r="K597" s="7"/>
      <c r="L597" s="7"/>
      <c r="M597" s="7"/>
      <c r="N597" s="7"/>
      <c r="O597" s="7"/>
      <c r="P597" s="7"/>
    </row>
    <row r="598">
      <c r="A598" s="25"/>
      <c r="B598" s="25"/>
      <c r="C598" s="25"/>
      <c r="D598" s="25"/>
      <c r="F598" s="3"/>
      <c r="G598" s="3"/>
      <c r="K598" s="7"/>
      <c r="L598" s="7"/>
      <c r="M598" s="7"/>
      <c r="N598" s="7"/>
      <c r="O598" s="7"/>
      <c r="P598" s="7"/>
    </row>
    <row r="599">
      <c r="A599" s="25"/>
      <c r="B599" s="25"/>
      <c r="C599" s="25"/>
      <c r="D599" s="25"/>
      <c r="F599" s="3"/>
      <c r="G599" s="3"/>
      <c r="K599" s="7"/>
      <c r="L599" s="7"/>
      <c r="M599" s="7"/>
      <c r="N599" s="7"/>
      <c r="O599" s="7"/>
      <c r="P599" s="7"/>
    </row>
    <row r="600">
      <c r="A600" s="25"/>
      <c r="B600" s="25"/>
      <c r="C600" s="25"/>
      <c r="D600" s="25"/>
      <c r="F600" s="3"/>
      <c r="G600" s="3"/>
      <c r="K600" s="7"/>
      <c r="L600" s="7"/>
      <c r="M600" s="7"/>
      <c r="N600" s="7"/>
      <c r="O600" s="7"/>
      <c r="P600" s="7"/>
    </row>
    <row r="601">
      <c r="A601" s="25"/>
      <c r="B601" s="25"/>
      <c r="C601" s="25"/>
      <c r="D601" s="25"/>
      <c r="F601" s="3"/>
      <c r="G601" s="3"/>
      <c r="K601" s="7"/>
      <c r="L601" s="7"/>
      <c r="M601" s="7"/>
      <c r="N601" s="7"/>
      <c r="O601" s="7"/>
      <c r="P601" s="7"/>
    </row>
    <row r="602">
      <c r="A602" s="25"/>
      <c r="B602" s="25"/>
      <c r="C602" s="25"/>
      <c r="D602" s="25"/>
      <c r="F602" s="3"/>
      <c r="G602" s="3"/>
      <c r="K602" s="7"/>
      <c r="L602" s="7"/>
      <c r="M602" s="7"/>
      <c r="N602" s="7"/>
      <c r="O602" s="7"/>
      <c r="P602" s="7"/>
    </row>
    <row r="603">
      <c r="A603" s="25"/>
      <c r="B603" s="25"/>
      <c r="C603" s="25"/>
      <c r="D603" s="25"/>
      <c r="F603" s="3"/>
      <c r="G603" s="3"/>
      <c r="K603" s="7"/>
      <c r="L603" s="7"/>
      <c r="M603" s="7"/>
      <c r="N603" s="7"/>
      <c r="O603" s="7"/>
      <c r="P603" s="7"/>
    </row>
    <row r="604">
      <c r="A604" s="25"/>
      <c r="B604" s="25"/>
      <c r="C604" s="25"/>
      <c r="D604" s="25"/>
      <c r="F604" s="3"/>
      <c r="G604" s="3"/>
      <c r="K604" s="7"/>
      <c r="L604" s="7"/>
      <c r="M604" s="7"/>
      <c r="N604" s="7"/>
      <c r="O604" s="7"/>
      <c r="P604" s="7"/>
    </row>
    <row r="605">
      <c r="A605" s="25"/>
      <c r="B605" s="25"/>
      <c r="C605" s="25"/>
      <c r="D605" s="25"/>
      <c r="F605" s="3"/>
      <c r="G605" s="3"/>
      <c r="K605" s="7"/>
      <c r="L605" s="7"/>
      <c r="M605" s="7"/>
      <c r="N605" s="7"/>
      <c r="O605" s="7"/>
      <c r="P605" s="7"/>
    </row>
    <row r="606">
      <c r="A606" s="25"/>
      <c r="B606" s="25"/>
      <c r="C606" s="25"/>
      <c r="D606" s="25"/>
      <c r="F606" s="3"/>
      <c r="G606" s="3"/>
      <c r="K606" s="7"/>
      <c r="L606" s="7"/>
      <c r="M606" s="7"/>
      <c r="N606" s="7"/>
      <c r="O606" s="7"/>
      <c r="P606" s="7"/>
    </row>
    <row r="607">
      <c r="A607" s="25"/>
      <c r="B607" s="25"/>
      <c r="C607" s="25"/>
      <c r="D607" s="25"/>
      <c r="F607" s="3"/>
      <c r="G607" s="3"/>
      <c r="K607" s="7"/>
      <c r="L607" s="7"/>
      <c r="M607" s="7"/>
      <c r="N607" s="7"/>
      <c r="O607" s="7"/>
      <c r="P607" s="7"/>
    </row>
    <row r="608">
      <c r="A608" s="25"/>
      <c r="B608" s="25"/>
      <c r="C608" s="25"/>
      <c r="D608" s="25"/>
      <c r="F608" s="3"/>
      <c r="G608" s="3"/>
      <c r="K608" s="7"/>
      <c r="L608" s="7"/>
      <c r="M608" s="7"/>
      <c r="N608" s="7"/>
      <c r="O608" s="7"/>
      <c r="P608" s="7"/>
    </row>
    <row r="609">
      <c r="A609" s="25"/>
      <c r="B609" s="25"/>
      <c r="C609" s="25"/>
      <c r="D609" s="25"/>
      <c r="F609" s="3"/>
      <c r="G609" s="3"/>
      <c r="K609" s="7"/>
      <c r="L609" s="7"/>
      <c r="M609" s="7"/>
      <c r="N609" s="7"/>
      <c r="O609" s="7"/>
      <c r="P609" s="7"/>
    </row>
    <row r="610">
      <c r="A610" s="25"/>
      <c r="B610" s="25"/>
      <c r="C610" s="25"/>
      <c r="D610" s="25"/>
      <c r="F610" s="3"/>
      <c r="G610" s="3"/>
      <c r="K610" s="7"/>
      <c r="L610" s="7"/>
      <c r="M610" s="7"/>
      <c r="N610" s="7"/>
      <c r="O610" s="7"/>
      <c r="P610" s="7"/>
    </row>
    <row r="611">
      <c r="A611" s="25"/>
      <c r="B611" s="25"/>
      <c r="C611" s="25"/>
      <c r="D611" s="25"/>
      <c r="F611" s="3"/>
      <c r="G611" s="3"/>
      <c r="K611" s="7"/>
      <c r="L611" s="7"/>
      <c r="M611" s="7"/>
      <c r="N611" s="7"/>
      <c r="O611" s="7"/>
      <c r="P611" s="7"/>
    </row>
    <row r="612">
      <c r="A612" s="25"/>
      <c r="B612" s="25"/>
      <c r="C612" s="25"/>
      <c r="D612" s="25"/>
      <c r="F612" s="3"/>
      <c r="G612" s="3"/>
      <c r="K612" s="7"/>
      <c r="L612" s="7"/>
      <c r="M612" s="7"/>
      <c r="N612" s="7"/>
      <c r="O612" s="7"/>
      <c r="P612" s="7"/>
    </row>
    <row r="613">
      <c r="A613" s="25"/>
      <c r="B613" s="25"/>
      <c r="C613" s="25"/>
      <c r="D613" s="25"/>
      <c r="F613" s="3"/>
      <c r="G613" s="3"/>
      <c r="K613" s="7"/>
      <c r="L613" s="7"/>
      <c r="M613" s="7"/>
      <c r="N613" s="7"/>
      <c r="O613" s="7"/>
      <c r="P613" s="7"/>
    </row>
    <row r="614">
      <c r="A614" s="25"/>
      <c r="B614" s="25"/>
      <c r="C614" s="25"/>
      <c r="D614" s="25"/>
      <c r="F614" s="3"/>
      <c r="G614" s="3"/>
      <c r="K614" s="7"/>
      <c r="L614" s="7"/>
      <c r="M614" s="7"/>
      <c r="N614" s="7"/>
      <c r="O614" s="7"/>
      <c r="P614" s="7"/>
    </row>
    <row r="615">
      <c r="A615" s="25"/>
      <c r="B615" s="25"/>
      <c r="C615" s="25"/>
      <c r="D615" s="25"/>
      <c r="F615" s="3"/>
      <c r="G615" s="3"/>
      <c r="K615" s="7"/>
      <c r="L615" s="7"/>
      <c r="M615" s="7"/>
      <c r="N615" s="7"/>
      <c r="O615" s="7"/>
      <c r="P615" s="7"/>
    </row>
    <row r="616">
      <c r="A616" s="25"/>
      <c r="B616" s="25"/>
      <c r="C616" s="25"/>
      <c r="D616" s="25"/>
      <c r="F616" s="3"/>
      <c r="G616" s="3"/>
      <c r="K616" s="7"/>
      <c r="L616" s="7"/>
      <c r="M616" s="7"/>
      <c r="N616" s="7"/>
      <c r="O616" s="7"/>
      <c r="P616" s="7"/>
    </row>
    <row r="617">
      <c r="A617" s="25"/>
      <c r="B617" s="25"/>
      <c r="C617" s="25"/>
      <c r="D617" s="25"/>
      <c r="F617" s="3"/>
      <c r="G617" s="3"/>
      <c r="K617" s="7"/>
      <c r="L617" s="7"/>
      <c r="M617" s="7"/>
      <c r="N617" s="7"/>
      <c r="O617" s="7"/>
      <c r="P617" s="7"/>
    </row>
    <row r="618">
      <c r="A618" s="25"/>
      <c r="B618" s="25"/>
      <c r="C618" s="25"/>
      <c r="D618" s="25"/>
      <c r="F618" s="3"/>
      <c r="G618" s="3"/>
      <c r="K618" s="7"/>
      <c r="L618" s="7"/>
      <c r="M618" s="7"/>
      <c r="N618" s="7"/>
      <c r="O618" s="7"/>
      <c r="P618" s="7"/>
    </row>
    <row r="619">
      <c r="A619" s="25"/>
      <c r="B619" s="25"/>
      <c r="C619" s="25"/>
      <c r="D619" s="25"/>
      <c r="F619" s="3"/>
      <c r="G619" s="3"/>
      <c r="K619" s="7"/>
      <c r="L619" s="7"/>
      <c r="M619" s="7"/>
      <c r="N619" s="7"/>
      <c r="O619" s="7"/>
      <c r="P619" s="7"/>
    </row>
    <row r="620">
      <c r="A620" s="25"/>
      <c r="B620" s="25"/>
      <c r="C620" s="25"/>
      <c r="D620" s="25"/>
      <c r="F620" s="3"/>
      <c r="G620" s="3"/>
      <c r="K620" s="7"/>
      <c r="L620" s="7"/>
      <c r="M620" s="7"/>
      <c r="N620" s="7"/>
      <c r="O620" s="7"/>
      <c r="P620" s="7"/>
    </row>
    <row r="621">
      <c r="A621" s="25"/>
      <c r="B621" s="25"/>
      <c r="C621" s="25"/>
      <c r="D621" s="25"/>
      <c r="F621" s="3"/>
      <c r="G621" s="3"/>
      <c r="K621" s="7"/>
      <c r="L621" s="7"/>
      <c r="M621" s="7"/>
      <c r="N621" s="7"/>
      <c r="O621" s="7"/>
      <c r="P621" s="7"/>
    </row>
    <row r="622">
      <c r="A622" s="25"/>
      <c r="B622" s="25"/>
      <c r="C622" s="25"/>
      <c r="D622" s="25"/>
      <c r="F622" s="3"/>
      <c r="G622" s="3"/>
      <c r="K622" s="7"/>
      <c r="L622" s="7"/>
      <c r="M622" s="7"/>
      <c r="N622" s="7"/>
      <c r="O622" s="7"/>
      <c r="P622" s="7"/>
    </row>
    <row r="623">
      <c r="A623" s="25"/>
      <c r="B623" s="25"/>
      <c r="C623" s="25"/>
      <c r="D623" s="25"/>
      <c r="F623" s="3"/>
      <c r="G623" s="3"/>
      <c r="K623" s="7"/>
      <c r="L623" s="7"/>
      <c r="M623" s="7"/>
      <c r="N623" s="7"/>
      <c r="O623" s="7"/>
      <c r="P623" s="7"/>
    </row>
    <row r="624">
      <c r="A624" s="25"/>
      <c r="B624" s="25"/>
      <c r="C624" s="25"/>
      <c r="D624" s="25"/>
      <c r="F624" s="3"/>
      <c r="G624" s="3"/>
      <c r="K624" s="7"/>
      <c r="L624" s="7"/>
      <c r="M624" s="7"/>
      <c r="N624" s="7"/>
      <c r="O624" s="7"/>
      <c r="P624" s="7"/>
    </row>
    <row r="625">
      <c r="A625" s="25"/>
      <c r="B625" s="25"/>
      <c r="C625" s="25"/>
      <c r="D625" s="25"/>
      <c r="F625" s="3"/>
      <c r="G625" s="3"/>
      <c r="K625" s="7"/>
      <c r="L625" s="7"/>
      <c r="M625" s="7"/>
      <c r="N625" s="7"/>
      <c r="O625" s="7"/>
      <c r="P625" s="7"/>
    </row>
    <row r="626">
      <c r="A626" s="25"/>
      <c r="B626" s="25"/>
      <c r="C626" s="25"/>
      <c r="D626" s="25"/>
      <c r="F626" s="3"/>
      <c r="G626" s="3"/>
      <c r="K626" s="7"/>
      <c r="L626" s="7"/>
      <c r="M626" s="7"/>
      <c r="N626" s="7"/>
      <c r="O626" s="7"/>
      <c r="P626" s="7"/>
    </row>
    <row r="627">
      <c r="A627" s="25"/>
      <c r="B627" s="25"/>
      <c r="C627" s="25"/>
      <c r="D627" s="25"/>
      <c r="F627" s="3"/>
      <c r="G627" s="3"/>
      <c r="K627" s="7"/>
      <c r="L627" s="7"/>
      <c r="M627" s="7"/>
      <c r="N627" s="7"/>
      <c r="O627" s="7"/>
      <c r="P627" s="7"/>
    </row>
    <row r="628">
      <c r="A628" s="25"/>
      <c r="B628" s="25"/>
      <c r="C628" s="25"/>
      <c r="D628" s="25"/>
      <c r="F628" s="3"/>
      <c r="G628" s="3"/>
      <c r="K628" s="7"/>
      <c r="L628" s="7"/>
      <c r="M628" s="7"/>
      <c r="N628" s="7"/>
      <c r="O628" s="7"/>
      <c r="P628" s="7"/>
    </row>
    <row r="629">
      <c r="A629" s="25"/>
      <c r="B629" s="25"/>
      <c r="C629" s="25"/>
      <c r="D629" s="25"/>
      <c r="F629" s="3"/>
      <c r="G629" s="3"/>
      <c r="K629" s="7"/>
      <c r="L629" s="7"/>
      <c r="M629" s="7"/>
      <c r="N629" s="7"/>
      <c r="O629" s="7"/>
      <c r="P629" s="7"/>
    </row>
    <row r="630">
      <c r="A630" s="25"/>
      <c r="B630" s="25"/>
      <c r="C630" s="25"/>
      <c r="D630" s="25"/>
      <c r="F630" s="3"/>
      <c r="G630" s="3"/>
      <c r="K630" s="7"/>
      <c r="L630" s="7"/>
      <c r="M630" s="7"/>
      <c r="N630" s="7"/>
      <c r="O630" s="7"/>
      <c r="P630" s="7"/>
    </row>
    <row r="631">
      <c r="A631" s="25"/>
      <c r="B631" s="25"/>
      <c r="C631" s="25"/>
      <c r="D631" s="25"/>
      <c r="F631" s="3"/>
      <c r="G631" s="3"/>
      <c r="K631" s="7"/>
      <c r="L631" s="7"/>
      <c r="M631" s="7"/>
      <c r="N631" s="7"/>
      <c r="O631" s="7"/>
      <c r="P631" s="7"/>
    </row>
    <row r="632">
      <c r="A632" s="25"/>
      <c r="B632" s="25"/>
      <c r="C632" s="25"/>
      <c r="D632" s="25"/>
      <c r="F632" s="3"/>
      <c r="G632" s="3"/>
      <c r="K632" s="7"/>
      <c r="L632" s="7"/>
      <c r="M632" s="7"/>
      <c r="N632" s="7"/>
      <c r="O632" s="7"/>
      <c r="P632" s="7"/>
    </row>
    <row r="633">
      <c r="A633" s="25"/>
      <c r="B633" s="25"/>
      <c r="C633" s="25"/>
      <c r="D633" s="25"/>
      <c r="F633" s="3"/>
      <c r="G633" s="3"/>
      <c r="K633" s="7"/>
      <c r="L633" s="7"/>
      <c r="M633" s="7"/>
      <c r="N633" s="7"/>
      <c r="O633" s="7"/>
      <c r="P633" s="7"/>
    </row>
    <row r="634">
      <c r="A634" s="25"/>
      <c r="B634" s="25"/>
      <c r="C634" s="25"/>
      <c r="D634" s="25"/>
      <c r="F634" s="3"/>
      <c r="G634" s="3"/>
      <c r="K634" s="7"/>
      <c r="L634" s="7"/>
      <c r="M634" s="7"/>
      <c r="N634" s="7"/>
      <c r="O634" s="7"/>
      <c r="P634" s="7"/>
    </row>
    <row r="635">
      <c r="A635" s="25"/>
      <c r="B635" s="25"/>
      <c r="C635" s="25"/>
      <c r="D635" s="25"/>
      <c r="F635" s="3"/>
      <c r="G635" s="3"/>
      <c r="K635" s="7"/>
      <c r="L635" s="7"/>
      <c r="M635" s="7"/>
      <c r="N635" s="7"/>
      <c r="O635" s="7"/>
      <c r="P635" s="7"/>
    </row>
    <row r="636">
      <c r="A636" s="25"/>
      <c r="B636" s="25"/>
      <c r="C636" s="25"/>
      <c r="D636" s="25"/>
      <c r="F636" s="3"/>
      <c r="G636" s="3"/>
      <c r="K636" s="7"/>
      <c r="L636" s="7"/>
      <c r="M636" s="7"/>
      <c r="N636" s="7"/>
      <c r="O636" s="7"/>
      <c r="P636" s="7"/>
    </row>
    <row r="637">
      <c r="A637" s="25"/>
      <c r="B637" s="25"/>
      <c r="C637" s="25"/>
      <c r="D637" s="25"/>
      <c r="F637" s="3"/>
      <c r="G637" s="3"/>
      <c r="K637" s="7"/>
      <c r="L637" s="7"/>
      <c r="M637" s="7"/>
      <c r="N637" s="7"/>
      <c r="O637" s="7"/>
      <c r="P637" s="7"/>
    </row>
    <row r="638">
      <c r="A638" s="25"/>
      <c r="B638" s="25"/>
      <c r="C638" s="25"/>
      <c r="D638" s="25"/>
      <c r="F638" s="3"/>
      <c r="G638" s="3"/>
      <c r="K638" s="7"/>
      <c r="L638" s="7"/>
      <c r="M638" s="7"/>
      <c r="N638" s="7"/>
      <c r="O638" s="7"/>
      <c r="P638" s="7"/>
    </row>
    <row r="639">
      <c r="A639" s="25"/>
      <c r="B639" s="25"/>
      <c r="C639" s="25"/>
      <c r="D639" s="25"/>
      <c r="F639" s="3"/>
      <c r="G639" s="3"/>
      <c r="K639" s="7"/>
      <c r="L639" s="7"/>
      <c r="M639" s="7"/>
      <c r="N639" s="7"/>
      <c r="O639" s="7"/>
      <c r="P639" s="7"/>
    </row>
    <row r="640">
      <c r="A640" s="25"/>
      <c r="B640" s="25"/>
      <c r="C640" s="25"/>
      <c r="D640" s="25"/>
      <c r="F640" s="3"/>
      <c r="G640" s="3"/>
      <c r="K640" s="7"/>
      <c r="L640" s="7"/>
      <c r="M640" s="7"/>
      <c r="N640" s="7"/>
      <c r="O640" s="7"/>
      <c r="P640" s="7"/>
    </row>
    <row r="641">
      <c r="A641" s="25"/>
      <c r="B641" s="25"/>
      <c r="C641" s="25"/>
      <c r="D641" s="25"/>
      <c r="F641" s="3"/>
      <c r="G641" s="3"/>
      <c r="K641" s="7"/>
      <c r="L641" s="7"/>
      <c r="M641" s="7"/>
      <c r="N641" s="7"/>
      <c r="O641" s="7"/>
      <c r="P641" s="7"/>
    </row>
    <row r="642">
      <c r="A642" s="25"/>
      <c r="B642" s="25"/>
      <c r="C642" s="25"/>
      <c r="D642" s="25"/>
      <c r="F642" s="3"/>
      <c r="G642" s="3"/>
      <c r="K642" s="7"/>
      <c r="L642" s="7"/>
      <c r="M642" s="7"/>
      <c r="N642" s="7"/>
      <c r="O642" s="7"/>
      <c r="P642" s="7"/>
    </row>
    <row r="643">
      <c r="A643" s="25"/>
      <c r="B643" s="25"/>
      <c r="C643" s="25"/>
      <c r="D643" s="25"/>
      <c r="F643" s="3"/>
      <c r="G643" s="3"/>
      <c r="K643" s="7"/>
      <c r="L643" s="7"/>
      <c r="M643" s="7"/>
      <c r="N643" s="7"/>
      <c r="O643" s="7"/>
      <c r="P643" s="7"/>
    </row>
    <row r="644">
      <c r="A644" s="25"/>
      <c r="B644" s="25"/>
      <c r="C644" s="25"/>
      <c r="D644" s="25"/>
      <c r="F644" s="3"/>
      <c r="G644" s="3"/>
      <c r="K644" s="7"/>
      <c r="L644" s="7"/>
      <c r="M644" s="7"/>
      <c r="N644" s="7"/>
      <c r="O644" s="7"/>
      <c r="P644" s="7"/>
    </row>
    <row r="645">
      <c r="A645" s="25"/>
      <c r="B645" s="25"/>
      <c r="C645" s="25"/>
      <c r="D645" s="25"/>
      <c r="F645" s="3"/>
      <c r="G645" s="3"/>
      <c r="K645" s="7"/>
      <c r="L645" s="7"/>
      <c r="M645" s="7"/>
      <c r="N645" s="7"/>
      <c r="O645" s="7"/>
      <c r="P645" s="7"/>
    </row>
    <row r="646">
      <c r="A646" s="25"/>
      <c r="B646" s="25"/>
      <c r="C646" s="25"/>
      <c r="D646" s="25"/>
      <c r="F646" s="3"/>
      <c r="G646" s="3"/>
      <c r="K646" s="7"/>
      <c r="L646" s="7"/>
      <c r="M646" s="7"/>
      <c r="N646" s="7"/>
      <c r="O646" s="7"/>
      <c r="P646" s="7"/>
    </row>
    <row r="647">
      <c r="A647" s="25"/>
      <c r="B647" s="25"/>
      <c r="C647" s="25"/>
      <c r="D647" s="25"/>
      <c r="F647" s="3"/>
      <c r="G647" s="3"/>
      <c r="K647" s="7"/>
      <c r="L647" s="7"/>
      <c r="M647" s="7"/>
      <c r="N647" s="7"/>
      <c r="O647" s="7"/>
      <c r="P647" s="7"/>
    </row>
    <row r="648">
      <c r="A648" s="25"/>
      <c r="B648" s="25"/>
      <c r="C648" s="25"/>
      <c r="D648" s="25"/>
      <c r="F648" s="3"/>
      <c r="G648" s="3"/>
      <c r="K648" s="7"/>
      <c r="L648" s="7"/>
      <c r="M648" s="7"/>
      <c r="N648" s="7"/>
      <c r="O648" s="7"/>
      <c r="P648" s="7"/>
    </row>
    <row r="649">
      <c r="A649" s="25"/>
      <c r="B649" s="25"/>
      <c r="C649" s="25"/>
      <c r="D649" s="25"/>
      <c r="F649" s="3"/>
      <c r="G649" s="3"/>
      <c r="K649" s="7"/>
      <c r="L649" s="7"/>
      <c r="M649" s="7"/>
      <c r="N649" s="7"/>
      <c r="O649" s="7"/>
      <c r="P649" s="7"/>
    </row>
    <row r="650">
      <c r="A650" s="25"/>
      <c r="B650" s="25"/>
      <c r="C650" s="25"/>
      <c r="D650" s="25"/>
      <c r="F650" s="3"/>
      <c r="G650" s="3"/>
      <c r="K650" s="7"/>
      <c r="L650" s="7"/>
      <c r="M650" s="7"/>
      <c r="N650" s="7"/>
      <c r="O650" s="7"/>
      <c r="P650" s="7"/>
    </row>
    <row r="651">
      <c r="A651" s="25"/>
      <c r="B651" s="25"/>
      <c r="C651" s="25"/>
      <c r="D651" s="25"/>
      <c r="F651" s="3"/>
      <c r="G651" s="3"/>
      <c r="K651" s="7"/>
      <c r="L651" s="7"/>
      <c r="M651" s="7"/>
      <c r="N651" s="7"/>
      <c r="O651" s="7"/>
      <c r="P651" s="7"/>
    </row>
    <row r="652">
      <c r="A652" s="25"/>
      <c r="B652" s="25"/>
      <c r="C652" s="25"/>
      <c r="D652" s="25"/>
      <c r="F652" s="3"/>
      <c r="G652" s="3"/>
      <c r="K652" s="7"/>
      <c r="L652" s="7"/>
      <c r="M652" s="7"/>
      <c r="N652" s="7"/>
      <c r="O652" s="7"/>
      <c r="P652" s="7"/>
    </row>
    <row r="653">
      <c r="A653" s="25"/>
      <c r="B653" s="25"/>
      <c r="C653" s="25"/>
      <c r="D653" s="25"/>
      <c r="F653" s="3"/>
      <c r="G653" s="3"/>
      <c r="K653" s="7"/>
      <c r="L653" s="7"/>
      <c r="M653" s="7"/>
      <c r="N653" s="7"/>
      <c r="O653" s="7"/>
      <c r="P653" s="7"/>
    </row>
    <row r="654">
      <c r="A654" s="25"/>
      <c r="B654" s="25"/>
      <c r="C654" s="25"/>
      <c r="D654" s="25"/>
      <c r="F654" s="3"/>
      <c r="G654" s="3"/>
      <c r="K654" s="7"/>
      <c r="L654" s="7"/>
      <c r="M654" s="7"/>
      <c r="N654" s="7"/>
      <c r="O654" s="7"/>
      <c r="P654" s="7"/>
    </row>
    <row r="655">
      <c r="A655" s="25"/>
      <c r="B655" s="25"/>
      <c r="C655" s="25"/>
      <c r="D655" s="25"/>
      <c r="F655" s="3"/>
      <c r="G655" s="3"/>
      <c r="K655" s="7"/>
      <c r="L655" s="7"/>
      <c r="M655" s="7"/>
      <c r="N655" s="7"/>
      <c r="O655" s="7"/>
      <c r="P655" s="7"/>
    </row>
    <row r="656">
      <c r="A656" s="25"/>
      <c r="B656" s="25"/>
      <c r="C656" s="25"/>
      <c r="D656" s="25"/>
      <c r="F656" s="3"/>
      <c r="G656" s="3"/>
      <c r="K656" s="7"/>
      <c r="L656" s="7"/>
      <c r="M656" s="7"/>
      <c r="N656" s="7"/>
      <c r="O656" s="7"/>
      <c r="P656" s="7"/>
    </row>
    <row r="657">
      <c r="A657" s="25"/>
      <c r="B657" s="25"/>
      <c r="C657" s="25"/>
      <c r="D657" s="25"/>
      <c r="F657" s="3"/>
      <c r="G657" s="3"/>
      <c r="K657" s="7"/>
      <c r="L657" s="7"/>
      <c r="M657" s="7"/>
      <c r="N657" s="7"/>
      <c r="O657" s="7"/>
      <c r="P657" s="7"/>
    </row>
    <row r="658">
      <c r="A658" s="25"/>
      <c r="B658" s="25"/>
      <c r="C658" s="25"/>
      <c r="D658" s="25"/>
      <c r="F658" s="3"/>
      <c r="G658" s="3"/>
      <c r="K658" s="7"/>
      <c r="L658" s="7"/>
      <c r="M658" s="7"/>
      <c r="N658" s="7"/>
      <c r="O658" s="7"/>
      <c r="P658" s="7"/>
    </row>
    <row r="659">
      <c r="A659" s="25"/>
      <c r="B659" s="25"/>
      <c r="C659" s="25"/>
      <c r="D659" s="25"/>
      <c r="F659" s="3"/>
      <c r="G659" s="3"/>
      <c r="K659" s="7"/>
      <c r="L659" s="7"/>
      <c r="M659" s="7"/>
      <c r="N659" s="7"/>
      <c r="O659" s="7"/>
      <c r="P659" s="7"/>
    </row>
    <row r="660">
      <c r="A660" s="25"/>
      <c r="B660" s="25"/>
      <c r="C660" s="25"/>
      <c r="D660" s="25"/>
      <c r="F660" s="3"/>
      <c r="G660" s="3"/>
      <c r="K660" s="7"/>
      <c r="L660" s="7"/>
      <c r="M660" s="7"/>
      <c r="N660" s="7"/>
      <c r="O660" s="7"/>
      <c r="P660" s="7"/>
    </row>
    <row r="661">
      <c r="A661" s="25"/>
      <c r="B661" s="25"/>
      <c r="C661" s="25"/>
      <c r="D661" s="25"/>
      <c r="F661" s="3"/>
      <c r="G661" s="3"/>
      <c r="K661" s="7"/>
      <c r="L661" s="7"/>
      <c r="M661" s="7"/>
      <c r="N661" s="7"/>
      <c r="O661" s="7"/>
      <c r="P661" s="7"/>
    </row>
    <row r="662">
      <c r="A662" s="25"/>
      <c r="B662" s="25"/>
      <c r="C662" s="25"/>
      <c r="D662" s="25"/>
      <c r="F662" s="3"/>
      <c r="G662" s="3"/>
      <c r="K662" s="7"/>
      <c r="L662" s="7"/>
      <c r="M662" s="7"/>
      <c r="N662" s="7"/>
      <c r="O662" s="7"/>
      <c r="P662" s="7"/>
    </row>
    <row r="663">
      <c r="A663" s="25"/>
      <c r="B663" s="25"/>
      <c r="C663" s="25"/>
      <c r="D663" s="25"/>
      <c r="F663" s="3"/>
      <c r="G663" s="3"/>
      <c r="K663" s="7"/>
      <c r="L663" s="7"/>
      <c r="M663" s="7"/>
      <c r="N663" s="7"/>
      <c r="O663" s="7"/>
      <c r="P663" s="7"/>
    </row>
    <row r="664">
      <c r="A664" s="25"/>
      <c r="B664" s="25"/>
      <c r="C664" s="25"/>
      <c r="D664" s="25"/>
      <c r="F664" s="3"/>
      <c r="G664" s="3"/>
      <c r="K664" s="7"/>
      <c r="L664" s="7"/>
      <c r="M664" s="7"/>
      <c r="N664" s="7"/>
      <c r="O664" s="7"/>
      <c r="P664" s="7"/>
    </row>
    <row r="665">
      <c r="A665" s="25"/>
      <c r="B665" s="25"/>
      <c r="C665" s="25"/>
      <c r="D665" s="25"/>
      <c r="F665" s="3"/>
      <c r="G665" s="3"/>
      <c r="K665" s="7"/>
      <c r="L665" s="7"/>
      <c r="M665" s="7"/>
      <c r="N665" s="7"/>
      <c r="O665" s="7"/>
      <c r="P665" s="7"/>
    </row>
    <row r="666">
      <c r="A666" s="25"/>
      <c r="B666" s="25"/>
      <c r="C666" s="25"/>
      <c r="D666" s="25"/>
      <c r="F666" s="3"/>
      <c r="G666" s="3"/>
      <c r="K666" s="7"/>
      <c r="L666" s="7"/>
      <c r="M666" s="7"/>
      <c r="N666" s="7"/>
      <c r="O666" s="7"/>
      <c r="P666" s="7"/>
    </row>
    <row r="667">
      <c r="A667" s="25"/>
      <c r="B667" s="25"/>
      <c r="C667" s="25"/>
      <c r="D667" s="25"/>
      <c r="F667" s="3"/>
      <c r="G667" s="3"/>
      <c r="K667" s="7"/>
      <c r="L667" s="7"/>
      <c r="M667" s="7"/>
      <c r="N667" s="7"/>
      <c r="O667" s="7"/>
      <c r="P667" s="7"/>
    </row>
    <row r="668">
      <c r="A668" s="25"/>
      <c r="B668" s="25"/>
      <c r="C668" s="25"/>
      <c r="D668" s="25"/>
      <c r="F668" s="3"/>
      <c r="G668" s="3"/>
      <c r="K668" s="7"/>
      <c r="L668" s="7"/>
      <c r="M668" s="7"/>
      <c r="N668" s="7"/>
      <c r="O668" s="7"/>
      <c r="P668" s="7"/>
    </row>
    <row r="669">
      <c r="A669" s="25"/>
      <c r="B669" s="25"/>
      <c r="C669" s="25"/>
      <c r="D669" s="25"/>
      <c r="F669" s="3"/>
      <c r="G669" s="3"/>
      <c r="K669" s="7"/>
      <c r="L669" s="7"/>
      <c r="M669" s="7"/>
      <c r="N669" s="7"/>
      <c r="O669" s="7"/>
      <c r="P669" s="7"/>
    </row>
    <row r="670">
      <c r="A670" s="25"/>
      <c r="B670" s="25"/>
      <c r="C670" s="25"/>
      <c r="D670" s="25"/>
      <c r="F670" s="3"/>
      <c r="G670" s="3"/>
      <c r="K670" s="7"/>
      <c r="L670" s="7"/>
      <c r="M670" s="7"/>
      <c r="N670" s="7"/>
      <c r="O670" s="7"/>
      <c r="P670" s="7"/>
    </row>
    <row r="671">
      <c r="A671" s="25"/>
      <c r="B671" s="25"/>
      <c r="C671" s="25"/>
      <c r="D671" s="25"/>
      <c r="F671" s="3"/>
      <c r="G671" s="3"/>
      <c r="K671" s="7"/>
      <c r="L671" s="7"/>
      <c r="M671" s="7"/>
      <c r="N671" s="7"/>
      <c r="O671" s="7"/>
      <c r="P671" s="7"/>
    </row>
    <row r="672">
      <c r="A672" s="25"/>
      <c r="B672" s="25"/>
      <c r="C672" s="25"/>
      <c r="D672" s="25"/>
      <c r="F672" s="3"/>
      <c r="G672" s="3"/>
      <c r="K672" s="7"/>
      <c r="L672" s="7"/>
      <c r="M672" s="7"/>
      <c r="N672" s="7"/>
      <c r="O672" s="7"/>
      <c r="P672" s="7"/>
    </row>
    <row r="673">
      <c r="A673" s="25"/>
      <c r="B673" s="25"/>
      <c r="C673" s="25"/>
      <c r="D673" s="25"/>
      <c r="F673" s="3"/>
      <c r="G673" s="3"/>
      <c r="K673" s="7"/>
      <c r="L673" s="7"/>
      <c r="M673" s="7"/>
      <c r="N673" s="7"/>
      <c r="O673" s="7"/>
      <c r="P673" s="7"/>
    </row>
    <row r="674">
      <c r="A674" s="25"/>
      <c r="B674" s="25"/>
      <c r="C674" s="25"/>
      <c r="D674" s="25"/>
      <c r="F674" s="3"/>
      <c r="G674" s="3"/>
      <c r="K674" s="7"/>
      <c r="L674" s="7"/>
      <c r="M674" s="7"/>
      <c r="N674" s="7"/>
      <c r="O674" s="7"/>
      <c r="P674" s="7"/>
    </row>
    <row r="675">
      <c r="A675" s="25"/>
      <c r="B675" s="25"/>
      <c r="C675" s="25"/>
      <c r="D675" s="25"/>
      <c r="F675" s="3"/>
      <c r="G675" s="3"/>
      <c r="K675" s="7"/>
      <c r="L675" s="7"/>
      <c r="M675" s="7"/>
      <c r="N675" s="7"/>
      <c r="O675" s="7"/>
      <c r="P675" s="7"/>
    </row>
    <row r="676">
      <c r="A676" s="25"/>
      <c r="B676" s="25"/>
      <c r="C676" s="25"/>
      <c r="D676" s="25"/>
      <c r="F676" s="3"/>
      <c r="G676" s="3"/>
      <c r="K676" s="7"/>
      <c r="L676" s="7"/>
      <c r="M676" s="7"/>
      <c r="N676" s="7"/>
      <c r="O676" s="7"/>
      <c r="P676" s="7"/>
    </row>
    <row r="677">
      <c r="A677" s="25"/>
      <c r="B677" s="25"/>
      <c r="C677" s="25"/>
      <c r="D677" s="25"/>
      <c r="F677" s="3"/>
      <c r="G677" s="3"/>
      <c r="K677" s="7"/>
      <c r="L677" s="7"/>
      <c r="M677" s="7"/>
      <c r="N677" s="7"/>
      <c r="O677" s="7"/>
      <c r="P677" s="7"/>
    </row>
    <row r="678">
      <c r="A678" s="25"/>
      <c r="B678" s="25"/>
      <c r="C678" s="25"/>
      <c r="D678" s="25"/>
      <c r="F678" s="3"/>
      <c r="G678" s="3"/>
      <c r="K678" s="7"/>
      <c r="L678" s="7"/>
      <c r="M678" s="7"/>
      <c r="N678" s="7"/>
      <c r="O678" s="7"/>
      <c r="P678" s="7"/>
    </row>
    <row r="679">
      <c r="A679" s="25"/>
      <c r="B679" s="25"/>
      <c r="C679" s="25"/>
      <c r="D679" s="25"/>
      <c r="F679" s="3"/>
      <c r="G679" s="3"/>
      <c r="K679" s="7"/>
      <c r="L679" s="7"/>
      <c r="M679" s="7"/>
      <c r="N679" s="7"/>
      <c r="O679" s="7"/>
      <c r="P679" s="7"/>
    </row>
    <row r="680">
      <c r="A680" s="25"/>
      <c r="B680" s="25"/>
      <c r="C680" s="25"/>
      <c r="D680" s="25"/>
      <c r="F680" s="3"/>
      <c r="G680" s="3"/>
      <c r="K680" s="7"/>
      <c r="L680" s="7"/>
      <c r="M680" s="7"/>
      <c r="N680" s="7"/>
      <c r="O680" s="7"/>
      <c r="P680" s="7"/>
    </row>
    <row r="681">
      <c r="A681" s="25"/>
      <c r="B681" s="25"/>
      <c r="C681" s="25"/>
      <c r="D681" s="25"/>
      <c r="F681" s="3"/>
      <c r="G681" s="3"/>
      <c r="K681" s="7"/>
      <c r="L681" s="7"/>
      <c r="M681" s="7"/>
      <c r="N681" s="7"/>
      <c r="O681" s="7"/>
      <c r="P681" s="7"/>
    </row>
    <row r="682">
      <c r="A682" s="25"/>
      <c r="B682" s="25"/>
      <c r="C682" s="25"/>
      <c r="D682" s="25"/>
      <c r="F682" s="3"/>
      <c r="G682" s="3"/>
      <c r="K682" s="7"/>
      <c r="L682" s="7"/>
      <c r="M682" s="7"/>
      <c r="N682" s="7"/>
      <c r="O682" s="7"/>
      <c r="P682" s="7"/>
    </row>
    <row r="683">
      <c r="A683" s="25"/>
      <c r="B683" s="25"/>
      <c r="C683" s="25"/>
      <c r="D683" s="25"/>
      <c r="F683" s="3"/>
      <c r="G683" s="3"/>
      <c r="K683" s="7"/>
      <c r="L683" s="7"/>
      <c r="M683" s="7"/>
      <c r="N683" s="7"/>
      <c r="O683" s="7"/>
      <c r="P683" s="7"/>
    </row>
    <row r="684">
      <c r="A684" s="25"/>
      <c r="B684" s="25"/>
      <c r="C684" s="25"/>
      <c r="D684" s="25"/>
      <c r="F684" s="3"/>
      <c r="G684" s="3"/>
      <c r="K684" s="7"/>
      <c r="L684" s="7"/>
      <c r="M684" s="7"/>
      <c r="N684" s="7"/>
      <c r="O684" s="7"/>
      <c r="P684" s="7"/>
    </row>
    <row r="685">
      <c r="A685" s="25"/>
      <c r="B685" s="25"/>
      <c r="C685" s="25"/>
      <c r="D685" s="25"/>
      <c r="F685" s="3"/>
      <c r="G685" s="3"/>
      <c r="K685" s="7"/>
      <c r="L685" s="7"/>
      <c r="M685" s="7"/>
      <c r="N685" s="7"/>
      <c r="O685" s="7"/>
      <c r="P685" s="7"/>
    </row>
    <row r="686">
      <c r="A686" s="25"/>
      <c r="B686" s="25"/>
      <c r="C686" s="25"/>
      <c r="D686" s="25"/>
      <c r="F686" s="3"/>
      <c r="G686" s="3"/>
      <c r="K686" s="7"/>
      <c r="L686" s="7"/>
      <c r="M686" s="7"/>
      <c r="N686" s="7"/>
      <c r="O686" s="7"/>
      <c r="P686" s="7"/>
    </row>
    <row r="687">
      <c r="A687" s="25"/>
      <c r="B687" s="25"/>
      <c r="C687" s="25"/>
      <c r="D687" s="25"/>
      <c r="F687" s="3"/>
      <c r="G687" s="3"/>
      <c r="K687" s="7"/>
      <c r="L687" s="7"/>
      <c r="M687" s="7"/>
      <c r="N687" s="7"/>
      <c r="O687" s="7"/>
      <c r="P687" s="7"/>
    </row>
    <row r="688">
      <c r="A688" s="25"/>
      <c r="B688" s="25"/>
      <c r="C688" s="25"/>
      <c r="D688" s="25"/>
      <c r="F688" s="3"/>
      <c r="G688" s="3"/>
      <c r="K688" s="7"/>
      <c r="L688" s="7"/>
      <c r="M688" s="7"/>
      <c r="N688" s="7"/>
      <c r="O688" s="7"/>
      <c r="P688" s="7"/>
    </row>
    <row r="689">
      <c r="A689" s="25"/>
      <c r="B689" s="25"/>
      <c r="C689" s="25"/>
      <c r="D689" s="25"/>
      <c r="F689" s="3"/>
      <c r="G689" s="3"/>
      <c r="K689" s="7"/>
      <c r="L689" s="7"/>
      <c r="M689" s="7"/>
      <c r="N689" s="7"/>
      <c r="O689" s="7"/>
      <c r="P689" s="7"/>
    </row>
    <row r="690">
      <c r="A690" s="25"/>
      <c r="B690" s="25"/>
      <c r="C690" s="25"/>
      <c r="D690" s="25"/>
      <c r="F690" s="3"/>
      <c r="G690" s="3"/>
      <c r="K690" s="7"/>
      <c r="L690" s="7"/>
      <c r="M690" s="7"/>
      <c r="N690" s="7"/>
      <c r="O690" s="7"/>
      <c r="P690" s="7"/>
    </row>
    <row r="691">
      <c r="A691" s="25"/>
      <c r="B691" s="25"/>
      <c r="C691" s="25"/>
      <c r="D691" s="25"/>
      <c r="F691" s="3"/>
      <c r="G691" s="3"/>
      <c r="K691" s="7"/>
      <c r="L691" s="7"/>
      <c r="M691" s="7"/>
      <c r="N691" s="7"/>
      <c r="O691" s="7"/>
      <c r="P691" s="7"/>
    </row>
    <row r="692">
      <c r="A692" s="25"/>
      <c r="B692" s="25"/>
      <c r="C692" s="25"/>
      <c r="D692" s="25"/>
      <c r="F692" s="3"/>
      <c r="G692" s="3"/>
      <c r="K692" s="7"/>
      <c r="L692" s="7"/>
      <c r="M692" s="7"/>
      <c r="N692" s="7"/>
      <c r="O692" s="7"/>
      <c r="P692" s="7"/>
    </row>
    <row r="693">
      <c r="A693" s="25"/>
      <c r="B693" s="25"/>
      <c r="C693" s="25"/>
      <c r="D693" s="25"/>
      <c r="F693" s="3"/>
      <c r="G693" s="3"/>
      <c r="K693" s="7"/>
      <c r="L693" s="7"/>
      <c r="M693" s="7"/>
      <c r="N693" s="7"/>
      <c r="O693" s="7"/>
      <c r="P693" s="7"/>
    </row>
    <row r="694">
      <c r="A694" s="25"/>
      <c r="B694" s="25"/>
      <c r="C694" s="25"/>
      <c r="D694" s="25"/>
      <c r="F694" s="3"/>
      <c r="G694" s="3"/>
      <c r="K694" s="7"/>
      <c r="L694" s="7"/>
      <c r="M694" s="7"/>
      <c r="N694" s="7"/>
      <c r="O694" s="7"/>
      <c r="P694" s="7"/>
    </row>
    <row r="695">
      <c r="A695" s="25"/>
      <c r="B695" s="25"/>
      <c r="C695" s="25"/>
      <c r="D695" s="25"/>
      <c r="F695" s="3"/>
      <c r="G695" s="3"/>
      <c r="K695" s="7"/>
      <c r="L695" s="7"/>
      <c r="M695" s="7"/>
      <c r="N695" s="7"/>
      <c r="O695" s="7"/>
      <c r="P695" s="7"/>
    </row>
    <row r="696">
      <c r="A696" s="25"/>
      <c r="B696" s="25"/>
      <c r="C696" s="25"/>
      <c r="D696" s="25"/>
      <c r="F696" s="3"/>
      <c r="G696" s="3"/>
      <c r="K696" s="7"/>
      <c r="L696" s="7"/>
      <c r="M696" s="7"/>
      <c r="N696" s="7"/>
      <c r="O696" s="7"/>
      <c r="P696" s="7"/>
    </row>
    <row r="697">
      <c r="A697" s="25"/>
      <c r="B697" s="25"/>
      <c r="C697" s="25"/>
      <c r="D697" s="25"/>
      <c r="F697" s="3"/>
      <c r="G697" s="3"/>
      <c r="K697" s="7"/>
      <c r="L697" s="7"/>
      <c r="M697" s="7"/>
      <c r="N697" s="7"/>
      <c r="O697" s="7"/>
      <c r="P697" s="7"/>
    </row>
    <row r="698">
      <c r="A698" s="25"/>
      <c r="B698" s="25"/>
      <c r="C698" s="25"/>
      <c r="D698" s="25"/>
      <c r="F698" s="3"/>
      <c r="G698" s="3"/>
      <c r="K698" s="7"/>
      <c r="L698" s="7"/>
      <c r="M698" s="7"/>
      <c r="N698" s="7"/>
      <c r="O698" s="7"/>
      <c r="P698" s="7"/>
    </row>
    <row r="699">
      <c r="A699" s="25"/>
      <c r="B699" s="25"/>
      <c r="C699" s="25"/>
      <c r="D699" s="25"/>
      <c r="F699" s="3"/>
      <c r="G699" s="3"/>
      <c r="K699" s="7"/>
      <c r="L699" s="7"/>
      <c r="M699" s="7"/>
      <c r="N699" s="7"/>
      <c r="O699" s="7"/>
      <c r="P699" s="7"/>
    </row>
    <row r="700">
      <c r="A700" s="25"/>
      <c r="B700" s="25"/>
      <c r="C700" s="25"/>
      <c r="D700" s="25"/>
      <c r="F700" s="3"/>
      <c r="G700" s="3"/>
      <c r="K700" s="7"/>
      <c r="L700" s="7"/>
      <c r="M700" s="7"/>
      <c r="N700" s="7"/>
      <c r="O700" s="7"/>
      <c r="P700" s="7"/>
    </row>
    <row r="701">
      <c r="A701" s="25"/>
      <c r="B701" s="25"/>
      <c r="C701" s="25"/>
      <c r="D701" s="25"/>
      <c r="F701" s="3"/>
      <c r="G701" s="3"/>
      <c r="K701" s="7"/>
      <c r="L701" s="7"/>
      <c r="M701" s="7"/>
      <c r="N701" s="7"/>
      <c r="O701" s="7"/>
      <c r="P701" s="7"/>
    </row>
    <row r="702">
      <c r="A702" s="25"/>
      <c r="B702" s="25"/>
      <c r="C702" s="25"/>
      <c r="D702" s="25"/>
      <c r="F702" s="3"/>
      <c r="G702" s="3"/>
      <c r="K702" s="7"/>
      <c r="L702" s="7"/>
      <c r="M702" s="7"/>
      <c r="N702" s="7"/>
      <c r="O702" s="7"/>
      <c r="P702" s="7"/>
    </row>
    <row r="703">
      <c r="A703" s="25"/>
      <c r="B703" s="25"/>
      <c r="C703" s="25"/>
      <c r="D703" s="25"/>
      <c r="F703" s="3"/>
      <c r="G703" s="3"/>
      <c r="K703" s="7"/>
      <c r="L703" s="7"/>
      <c r="M703" s="7"/>
      <c r="N703" s="7"/>
      <c r="O703" s="7"/>
      <c r="P703" s="7"/>
    </row>
    <row r="704">
      <c r="A704" s="25"/>
      <c r="B704" s="25"/>
      <c r="C704" s="25"/>
      <c r="D704" s="25"/>
      <c r="F704" s="3"/>
      <c r="G704" s="3"/>
      <c r="K704" s="7"/>
      <c r="L704" s="7"/>
      <c r="M704" s="7"/>
      <c r="N704" s="7"/>
      <c r="O704" s="7"/>
      <c r="P704" s="7"/>
    </row>
    <row r="705">
      <c r="A705" s="25"/>
      <c r="B705" s="25"/>
      <c r="C705" s="25"/>
      <c r="D705" s="25"/>
      <c r="F705" s="3"/>
      <c r="G705" s="3"/>
      <c r="K705" s="7"/>
      <c r="L705" s="7"/>
      <c r="M705" s="7"/>
      <c r="N705" s="7"/>
      <c r="O705" s="7"/>
      <c r="P705" s="7"/>
    </row>
    <row r="706">
      <c r="A706" s="25"/>
      <c r="B706" s="25"/>
      <c r="C706" s="25"/>
      <c r="D706" s="25"/>
      <c r="F706" s="3"/>
      <c r="G706" s="3"/>
      <c r="K706" s="7"/>
      <c r="L706" s="7"/>
      <c r="M706" s="7"/>
      <c r="N706" s="7"/>
      <c r="O706" s="7"/>
      <c r="P706" s="7"/>
    </row>
    <row r="707">
      <c r="A707" s="25"/>
      <c r="B707" s="25"/>
      <c r="C707" s="25"/>
      <c r="D707" s="25"/>
      <c r="F707" s="3"/>
      <c r="G707" s="3"/>
      <c r="K707" s="7"/>
      <c r="L707" s="7"/>
      <c r="M707" s="7"/>
      <c r="N707" s="7"/>
      <c r="O707" s="7"/>
      <c r="P707" s="7"/>
    </row>
    <row r="708">
      <c r="A708" s="25"/>
      <c r="B708" s="25"/>
      <c r="C708" s="25"/>
      <c r="D708" s="25"/>
      <c r="F708" s="3"/>
      <c r="G708" s="3"/>
      <c r="K708" s="7"/>
      <c r="L708" s="7"/>
      <c r="M708" s="7"/>
      <c r="N708" s="7"/>
      <c r="O708" s="7"/>
      <c r="P708" s="7"/>
    </row>
    <row r="709">
      <c r="A709" s="25"/>
      <c r="B709" s="25"/>
      <c r="C709" s="25"/>
      <c r="D709" s="25"/>
      <c r="F709" s="3"/>
      <c r="G709" s="3"/>
      <c r="K709" s="7"/>
      <c r="L709" s="7"/>
      <c r="M709" s="7"/>
      <c r="N709" s="7"/>
      <c r="O709" s="7"/>
      <c r="P709" s="7"/>
    </row>
    <row r="710">
      <c r="A710" s="25"/>
      <c r="B710" s="25"/>
      <c r="C710" s="25"/>
      <c r="D710" s="25"/>
      <c r="F710" s="3"/>
      <c r="G710" s="3"/>
      <c r="K710" s="7"/>
      <c r="L710" s="7"/>
      <c r="M710" s="7"/>
      <c r="N710" s="7"/>
      <c r="O710" s="7"/>
      <c r="P710" s="7"/>
    </row>
    <row r="711">
      <c r="A711" s="25"/>
      <c r="B711" s="25"/>
      <c r="C711" s="25"/>
      <c r="D711" s="25"/>
      <c r="F711" s="3"/>
      <c r="G711" s="3"/>
      <c r="K711" s="7"/>
      <c r="L711" s="7"/>
      <c r="M711" s="7"/>
      <c r="N711" s="7"/>
      <c r="O711" s="7"/>
      <c r="P711" s="7"/>
    </row>
    <row r="712">
      <c r="A712" s="25"/>
      <c r="B712" s="25"/>
      <c r="C712" s="25"/>
      <c r="D712" s="25"/>
      <c r="F712" s="3"/>
      <c r="G712" s="3"/>
      <c r="K712" s="7"/>
      <c r="L712" s="7"/>
      <c r="M712" s="7"/>
      <c r="N712" s="7"/>
      <c r="O712" s="7"/>
      <c r="P712" s="7"/>
    </row>
    <row r="713">
      <c r="A713" s="25"/>
      <c r="B713" s="25"/>
      <c r="C713" s="25"/>
      <c r="D713" s="25"/>
      <c r="F713" s="3"/>
      <c r="G713" s="3"/>
      <c r="K713" s="7"/>
      <c r="L713" s="7"/>
      <c r="M713" s="7"/>
      <c r="N713" s="7"/>
      <c r="O713" s="7"/>
      <c r="P713" s="7"/>
    </row>
    <row r="714">
      <c r="A714" s="25"/>
      <c r="B714" s="25"/>
      <c r="C714" s="25"/>
      <c r="D714" s="25"/>
      <c r="F714" s="3"/>
      <c r="G714" s="3"/>
      <c r="K714" s="7"/>
      <c r="L714" s="7"/>
      <c r="M714" s="7"/>
      <c r="N714" s="7"/>
      <c r="O714" s="7"/>
      <c r="P714" s="7"/>
    </row>
    <row r="715">
      <c r="A715" s="25"/>
      <c r="B715" s="25"/>
      <c r="C715" s="25"/>
      <c r="D715" s="25"/>
      <c r="F715" s="3"/>
      <c r="G715" s="3"/>
      <c r="K715" s="7"/>
      <c r="L715" s="7"/>
      <c r="M715" s="7"/>
      <c r="N715" s="7"/>
      <c r="O715" s="7"/>
      <c r="P715" s="7"/>
    </row>
    <row r="716">
      <c r="A716" s="25"/>
      <c r="B716" s="25"/>
      <c r="C716" s="25"/>
      <c r="D716" s="25"/>
      <c r="F716" s="3"/>
      <c r="G716" s="3"/>
      <c r="K716" s="7"/>
      <c r="L716" s="7"/>
      <c r="M716" s="7"/>
      <c r="N716" s="7"/>
      <c r="O716" s="7"/>
      <c r="P716" s="7"/>
    </row>
    <row r="717">
      <c r="A717" s="25"/>
      <c r="B717" s="25"/>
      <c r="C717" s="25"/>
      <c r="D717" s="25"/>
      <c r="F717" s="3"/>
      <c r="G717" s="3"/>
      <c r="K717" s="7"/>
      <c r="L717" s="7"/>
      <c r="M717" s="7"/>
      <c r="N717" s="7"/>
      <c r="O717" s="7"/>
      <c r="P717" s="7"/>
    </row>
    <row r="718">
      <c r="A718" s="25"/>
      <c r="B718" s="25"/>
      <c r="C718" s="25"/>
      <c r="D718" s="25"/>
      <c r="F718" s="3"/>
      <c r="G718" s="3"/>
      <c r="K718" s="7"/>
      <c r="L718" s="7"/>
      <c r="M718" s="7"/>
      <c r="N718" s="7"/>
      <c r="O718" s="7"/>
      <c r="P718" s="7"/>
    </row>
    <row r="719">
      <c r="A719" s="25"/>
      <c r="B719" s="25"/>
      <c r="C719" s="25"/>
      <c r="D719" s="25"/>
      <c r="F719" s="3"/>
      <c r="G719" s="3"/>
      <c r="K719" s="7"/>
      <c r="L719" s="7"/>
      <c r="M719" s="7"/>
      <c r="N719" s="7"/>
      <c r="O719" s="7"/>
      <c r="P719" s="7"/>
    </row>
    <row r="720">
      <c r="A720" s="25"/>
      <c r="B720" s="25"/>
      <c r="C720" s="25"/>
      <c r="D720" s="25"/>
      <c r="F720" s="3"/>
      <c r="G720" s="3"/>
      <c r="K720" s="7"/>
      <c r="L720" s="7"/>
      <c r="M720" s="7"/>
      <c r="N720" s="7"/>
      <c r="O720" s="7"/>
      <c r="P720" s="7"/>
    </row>
    <row r="721">
      <c r="A721" s="25"/>
      <c r="B721" s="25"/>
      <c r="C721" s="25"/>
      <c r="D721" s="25"/>
      <c r="F721" s="3"/>
      <c r="G721" s="3"/>
      <c r="K721" s="7"/>
      <c r="L721" s="7"/>
      <c r="M721" s="7"/>
      <c r="N721" s="7"/>
      <c r="O721" s="7"/>
      <c r="P721" s="7"/>
    </row>
    <row r="722">
      <c r="A722" s="25"/>
      <c r="B722" s="25"/>
      <c r="C722" s="25"/>
      <c r="D722" s="25"/>
      <c r="F722" s="3"/>
      <c r="G722" s="3"/>
      <c r="K722" s="7"/>
      <c r="L722" s="7"/>
      <c r="M722" s="7"/>
      <c r="N722" s="7"/>
      <c r="O722" s="7"/>
      <c r="P722" s="7"/>
    </row>
    <row r="723">
      <c r="A723" s="25"/>
      <c r="B723" s="25"/>
      <c r="C723" s="25"/>
      <c r="D723" s="25"/>
      <c r="F723" s="3"/>
      <c r="G723" s="3"/>
      <c r="K723" s="7"/>
      <c r="L723" s="7"/>
      <c r="M723" s="7"/>
      <c r="N723" s="7"/>
      <c r="O723" s="7"/>
      <c r="P723" s="7"/>
    </row>
    <row r="724">
      <c r="A724" s="25"/>
      <c r="B724" s="25"/>
      <c r="C724" s="25"/>
      <c r="D724" s="25"/>
      <c r="F724" s="3"/>
      <c r="G724" s="3"/>
      <c r="K724" s="7"/>
      <c r="L724" s="7"/>
      <c r="M724" s="7"/>
      <c r="N724" s="7"/>
      <c r="O724" s="7"/>
      <c r="P724" s="7"/>
    </row>
    <row r="725">
      <c r="A725" s="25"/>
      <c r="B725" s="25"/>
      <c r="C725" s="25"/>
      <c r="D725" s="25"/>
      <c r="F725" s="3"/>
      <c r="G725" s="3"/>
      <c r="K725" s="7"/>
      <c r="L725" s="7"/>
      <c r="M725" s="7"/>
      <c r="N725" s="7"/>
      <c r="O725" s="7"/>
      <c r="P725" s="7"/>
    </row>
    <row r="726">
      <c r="A726" s="25"/>
      <c r="B726" s="25"/>
      <c r="C726" s="25"/>
      <c r="D726" s="25"/>
      <c r="F726" s="3"/>
      <c r="G726" s="3"/>
      <c r="K726" s="7"/>
      <c r="L726" s="7"/>
      <c r="M726" s="7"/>
      <c r="N726" s="7"/>
      <c r="O726" s="7"/>
      <c r="P726" s="7"/>
    </row>
    <row r="727">
      <c r="A727" s="25"/>
      <c r="B727" s="25"/>
      <c r="C727" s="25"/>
      <c r="D727" s="25"/>
      <c r="F727" s="3"/>
      <c r="G727" s="3"/>
      <c r="K727" s="7"/>
      <c r="L727" s="7"/>
      <c r="M727" s="7"/>
      <c r="N727" s="7"/>
      <c r="O727" s="7"/>
      <c r="P727" s="7"/>
    </row>
    <row r="728">
      <c r="A728" s="25"/>
      <c r="B728" s="25"/>
      <c r="C728" s="25"/>
      <c r="D728" s="25"/>
      <c r="F728" s="3"/>
      <c r="G728" s="3"/>
      <c r="K728" s="7"/>
      <c r="L728" s="7"/>
      <c r="M728" s="7"/>
      <c r="N728" s="7"/>
      <c r="O728" s="7"/>
      <c r="P728" s="7"/>
    </row>
    <row r="729">
      <c r="A729" s="25"/>
      <c r="B729" s="25"/>
      <c r="C729" s="25"/>
      <c r="D729" s="25"/>
      <c r="F729" s="3"/>
      <c r="G729" s="3"/>
      <c r="K729" s="7"/>
      <c r="L729" s="7"/>
      <c r="M729" s="7"/>
      <c r="N729" s="7"/>
      <c r="O729" s="7"/>
      <c r="P729" s="7"/>
    </row>
    <row r="730">
      <c r="A730" s="25"/>
      <c r="B730" s="25"/>
      <c r="C730" s="25"/>
      <c r="D730" s="25"/>
      <c r="F730" s="3"/>
      <c r="G730" s="3"/>
      <c r="K730" s="7"/>
      <c r="L730" s="7"/>
      <c r="M730" s="7"/>
      <c r="N730" s="7"/>
      <c r="O730" s="7"/>
      <c r="P730" s="7"/>
    </row>
    <row r="731">
      <c r="A731" s="25"/>
      <c r="B731" s="25"/>
      <c r="C731" s="25"/>
      <c r="D731" s="25"/>
      <c r="F731" s="3"/>
      <c r="G731" s="3"/>
      <c r="K731" s="7"/>
      <c r="L731" s="7"/>
      <c r="M731" s="7"/>
      <c r="N731" s="7"/>
      <c r="O731" s="7"/>
      <c r="P731" s="7"/>
    </row>
    <row r="732">
      <c r="A732" s="25"/>
      <c r="B732" s="25"/>
      <c r="C732" s="25"/>
      <c r="D732" s="25"/>
      <c r="F732" s="3"/>
      <c r="G732" s="3"/>
      <c r="K732" s="7"/>
      <c r="L732" s="7"/>
      <c r="M732" s="7"/>
      <c r="N732" s="7"/>
      <c r="O732" s="7"/>
      <c r="P732" s="7"/>
    </row>
    <row r="733">
      <c r="A733" s="25"/>
      <c r="B733" s="25"/>
      <c r="C733" s="25"/>
      <c r="D733" s="25"/>
      <c r="F733" s="3"/>
      <c r="G733" s="3"/>
      <c r="K733" s="7"/>
      <c r="L733" s="7"/>
      <c r="M733" s="7"/>
      <c r="N733" s="7"/>
      <c r="O733" s="7"/>
      <c r="P733" s="7"/>
    </row>
    <row r="734">
      <c r="A734" s="25"/>
      <c r="B734" s="25"/>
      <c r="C734" s="25"/>
      <c r="D734" s="25"/>
      <c r="F734" s="3"/>
      <c r="G734" s="3"/>
      <c r="K734" s="7"/>
      <c r="L734" s="7"/>
      <c r="M734" s="7"/>
      <c r="N734" s="7"/>
      <c r="O734" s="7"/>
      <c r="P734" s="7"/>
    </row>
    <row r="735">
      <c r="A735" s="25"/>
      <c r="B735" s="25"/>
      <c r="C735" s="25"/>
      <c r="D735" s="25"/>
      <c r="F735" s="3"/>
      <c r="G735" s="3"/>
      <c r="K735" s="7"/>
      <c r="L735" s="7"/>
      <c r="M735" s="7"/>
      <c r="N735" s="7"/>
      <c r="O735" s="7"/>
      <c r="P735" s="7"/>
    </row>
    <row r="736">
      <c r="A736" s="25"/>
      <c r="B736" s="25"/>
      <c r="C736" s="25"/>
      <c r="D736" s="25"/>
      <c r="F736" s="3"/>
      <c r="G736" s="3"/>
      <c r="K736" s="7"/>
      <c r="L736" s="7"/>
      <c r="M736" s="7"/>
      <c r="N736" s="7"/>
      <c r="O736" s="7"/>
      <c r="P736" s="7"/>
    </row>
    <row r="737">
      <c r="A737" s="25"/>
      <c r="B737" s="25"/>
      <c r="C737" s="25"/>
      <c r="D737" s="25"/>
      <c r="F737" s="3"/>
      <c r="G737" s="3"/>
      <c r="K737" s="7"/>
      <c r="L737" s="7"/>
      <c r="M737" s="7"/>
      <c r="N737" s="7"/>
      <c r="O737" s="7"/>
      <c r="P737" s="7"/>
    </row>
    <row r="738">
      <c r="A738" s="25"/>
      <c r="B738" s="25"/>
      <c r="C738" s="25"/>
      <c r="D738" s="25"/>
      <c r="F738" s="3"/>
      <c r="G738" s="3"/>
      <c r="K738" s="7"/>
      <c r="L738" s="7"/>
      <c r="M738" s="7"/>
      <c r="N738" s="7"/>
      <c r="O738" s="7"/>
      <c r="P738" s="7"/>
    </row>
    <row r="739">
      <c r="A739" s="25"/>
      <c r="B739" s="25"/>
      <c r="C739" s="25"/>
      <c r="D739" s="25"/>
      <c r="F739" s="3"/>
      <c r="G739" s="3"/>
      <c r="K739" s="7"/>
      <c r="L739" s="7"/>
      <c r="M739" s="7"/>
      <c r="N739" s="7"/>
      <c r="O739" s="7"/>
      <c r="P739" s="7"/>
    </row>
    <row r="740">
      <c r="A740" s="25"/>
      <c r="B740" s="25"/>
      <c r="C740" s="25"/>
      <c r="D740" s="25"/>
      <c r="F740" s="3"/>
      <c r="G740" s="3"/>
      <c r="K740" s="7"/>
      <c r="L740" s="7"/>
      <c r="M740" s="7"/>
      <c r="N740" s="7"/>
      <c r="O740" s="7"/>
      <c r="P740" s="7"/>
    </row>
    <row r="741">
      <c r="A741" s="25"/>
      <c r="B741" s="25"/>
      <c r="C741" s="25"/>
      <c r="D741" s="25"/>
      <c r="F741" s="3"/>
      <c r="G741" s="3"/>
      <c r="K741" s="7"/>
      <c r="L741" s="7"/>
      <c r="M741" s="7"/>
      <c r="N741" s="7"/>
      <c r="O741" s="7"/>
      <c r="P741" s="7"/>
    </row>
    <row r="742">
      <c r="A742" s="25"/>
      <c r="B742" s="25"/>
      <c r="C742" s="25"/>
      <c r="D742" s="25"/>
      <c r="F742" s="3"/>
      <c r="G742" s="3"/>
      <c r="K742" s="7"/>
      <c r="L742" s="7"/>
      <c r="M742" s="7"/>
      <c r="N742" s="7"/>
      <c r="O742" s="7"/>
      <c r="P742" s="7"/>
    </row>
    <row r="743">
      <c r="A743" s="25"/>
      <c r="B743" s="25"/>
      <c r="C743" s="25"/>
      <c r="D743" s="25"/>
      <c r="F743" s="3"/>
      <c r="G743" s="3"/>
      <c r="K743" s="7"/>
      <c r="L743" s="7"/>
      <c r="M743" s="7"/>
      <c r="N743" s="7"/>
      <c r="O743" s="7"/>
      <c r="P743" s="7"/>
    </row>
    <row r="744">
      <c r="A744" s="25"/>
      <c r="B744" s="25"/>
      <c r="C744" s="25"/>
      <c r="D744" s="25"/>
      <c r="F744" s="3"/>
      <c r="G744" s="3"/>
      <c r="K744" s="7"/>
      <c r="L744" s="7"/>
      <c r="M744" s="7"/>
      <c r="N744" s="7"/>
      <c r="O744" s="7"/>
      <c r="P744" s="7"/>
    </row>
    <row r="745">
      <c r="A745" s="25"/>
      <c r="B745" s="25"/>
      <c r="C745" s="25"/>
      <c r="D745" s="25"/>
      <c r="F745" s="3"/>
      <c r="G745" s="3"/>
      <c r="K745" s="7"/>
      <c r="L745" s="7"/>
      <c r="M745" s="7"/>
      <c r="N745" s="7"/>
      <c r="O745" s="7"/>
      <c r="P745" s="7"/>
    </row>
    <row r="746">
      <c r="A746" s="25"/>
      <c r="B746" s="25"/>
      <c r="C746" s="25"/>
      <c r="D746" s="25"/>
      <c r="F746" s="3"/>
      <c r="G746" s="3"/>
      <c r="K746" s="7"/>
      <c r="L746" s="7"/>
      <c r="M746" s="7"/>
      <c r="N746" s="7"/>
      <c r="O746" s="7"/>
      <c r="P746" s="7"/>
    </row>
    <row r="747">
      <c r="A747" s="25"/>
      <c r="B747" s="25"/>
      <c r="C747" s="25"/>
      <c r="D747" s="25"/>
      <c r="F747" s="3"/>
      <c r="G747" s="3"/>
      <c r="K747" s="7"/>
      <c r="L747" s="7"/>
      <c r="M747" s="7"/>
      <c r="N747" s="7"/>
      <c r="O747" s="7"/>
      <c r="P747" s="7"/>
    </row>
    <row r="748">
      <c r="A748" s="25"/>
      <c r="B748" s="25"/>
      <c r="C748" s="25"/>
      <c r="D748" s="25"/>
      <c r="F748" s="3"/>
      <c r="G748" s="3"/>
      <c r="K748" s="7"/>
      <c r="L748" s="7"/>
      <c r="M748" s="7"/>
      <c r="N748" s="7"/>
      <c r="O748" s="7"/>
      <c r="P748" s="7"/>
    </row>
    <row r="749">
      <c r="A749" s="25"/>
      <c r="B749" s="25"/>
      <c r="C749" s="25"/>
      <c r="D749" s="25"/>
      <c r="F749" s="3"/>
      <c r="G749" s="3"/>
      <c r="K749" s="7"/>
      <c r="L749" s="7"/>
      <c r="M749" s="7"/>
      <c r="N749" s="7"/>
      <c r="O749" s="7"/>
      <c r="P749" s="7"/>
    </row>
    <row r="750">
      <c r="A750" s="25"/>
      <c r="B750" s="25"/>
      <c r="C750" s="25"/>
      <c r="D750" s="25"/>
      <c r="F750" s="3"/>
      <c r="G750" s="3"/>
      <c r="K750" s="7"/>
      <c r="L750" s="7"/>
      <c r="M750" s="7"/>
      <c r="N750" s="7"/>
      <c r="O750" s="7"/>
      <c r="P750" s="7"/>
    </row>
    <row r="751">
      <c r="A751" s="25"/>
      <c r="B751" s="25"/>
      <c r="C751" s="25"/>
      <c r="D751" s="25"/>
      <c r="F751" s="3"/>
      <c r="G751" s="3"/>
      <c r="K751" s="7"/>
      <c r="L751" s="7"/>
      <c r="M751" s="7"/>
      <c r="N751" s="7"/>
      <c r="O751" s="7"/>
      <c r="P751" s="7"/>
    </row>
    <row r="752">
      <c r="A752" s="25"/>
      <c r="B752" s="25"/>
      <c r="C752" s="25"/>
      <c r="D752" s="25"/>
      <c r="F752" s="3"/>
      <c r="G752" s="3"/>
      <c r="K752" s="7"/>
      <c r="L752" s="7"/>
      <c r="M752" s="7"/>
      <c r="N752" s="7"/>
      <c r="O752" s="7"/>
      <c r="P752" s="7"/>
    </row>
    <row r="753">
      <c r="A753" s="25"/>
      <c r="B753" s="25"/>
      <c r="C753" s="25"/>
      <c r="D753" s="25"/>
      <c r="F753" s="3"/>
      <c r="G753" s="3"/>
      <c r="K753" s="7"/>
      <c r="L753" s="7"/>
      <c r="M753" s="7"/>
      <c r="N753" s="7"/>
      <c r="O753" s="7"/>
      <c r="P753" s="7"/>
    </row>
    <row r="754">
      <c r="A754" s="25"/>
      <c r="B754" s="25"/>
      <c r="C754" s="25"/>
      <c r="D754" s="25"/>
      <c r="F754" s="3"/>
      <c r="G754" s="3"/>
      <c r="K754" s="7"/>
      <c r="L754" s="7"/>
      <c r="M754" s="7"/>
      <c r="N754" s="7"/>
      <c r="O754" s="7"/>
      <c r="P754" s="7"/>
    </row>
    <row r="755">
      <c r="A755" s="25"/>
      <c r="B755" s="25"/>
      <c r="C755" s="25"/>
      <c r="D755" s="25"/>
      <c r="F755" s="3"/>
      <c r="G755" s="3"/>
      <c r="K755" s="7"/>
      <c r="L755" s="7"/>
      <c r="M755" s="7"/>
      <c r="N755" s="7"/>
      <c r="O755" s="7"/>
      <c r="P755" s="7"/>
    </row>
    <row r="756">
      <c r="A756" s="25"/>
      <c r="B756" s="25"/>
      <c r="C756" s="25"/>
      <c r="D756" s="25"/>
      <c r="F756" s="3"/>
      <c r="G756" s="3"/>
      <c r="K756" s="7"/>
      <c r="L756" s="7"/>
      <c r="M756" s="7"/>
      <c r="N756" s="7"/>
      <c r="O756" s="7"/>
      <c r="P756" s="7"/>
    </row>
    <row r="757">
      <c r="A757" s="25"/>
      <c r="B757" s="25"/>
      <c r="C757" s="25"/>
      <c r="D757" s="25"/>
      <c r="F757" s="3"/>
      <c r="G757" s="3"/>
      <c r="K757" s="7"/>
      <c r="L757" s="7"/>
      <c r="M757" s="7"/>
      <c r="N757" s="7"/>
      <c r="O757" s="7"/>
      <c r="P757" s="7"/>
    </row>
    <row r="758">
      <c r="A758" s="25"/>
      <c r="B758" s="25"/>
      <c r="C758" s="25"/>
      <c r="D758" s="25"/>
      <c r="F758" s="3"/>
      <c r="G758" s="3"/>
      <c r="K758" s="7"/>
      <c r="L758" s="7"/>
      <c r="M758" s="7"/>
      <c r="N758" s="7"/>
      <c r="O758" s="7"/>
      <c r="P758" s="7"/>
    </row>
    <row r="759">
      <c r="A759" s="25"/>
      <c r="B759" s="25"/>
      <c r="C759" s="25"/>
      <c r="D759" s="25"/>
      <c r="F759" s="3"/>
      <c r="G759" s="3"/>
      <c r="K759" s="7"/>
      <c r="L759" s="7"/>
      <c r="M759" s="7"/>
      <c r="N759" s="7"/>
      <c r="O759" s="7"/>
      <c r="P759" s="7"/>
    </row>
    <row r="760">
      <c r="A760" s="25"/>
      <c r="B760" s="25"/>
      <c r="C760" s="25"/>
      <c r="D760" s="25"/>
      <c r="F760" s="3"/>
      <c r="G760" s="3"/>
      <c r="K760" s="7"/>
      <c r="L760" s="7"/>
      <c r="M760" s="7"/>
      <c r="N760" s="7"/>
      <c r="O760" s="7"/>
      <c r="P760" s="7"/>
    </row>
    <row r="761">
      <c r="A761" s="25"/>
      <c r="B761" s="25"/>
      <c r="C761" s="25"/>
      <c r="D761" s="25"/>
      <c r="F761" s="3"/>
      <c r="G761" s="3"/>
      <c r="K761" s="7"/>
      <c r="L761" s="7"/>
      <c r="M761" s="7"/>
      <c r="N761" s="7"/>
      <c r="O761" s="7"/>
      <c r="P761" s="7"/>
    </row>
    <row r="762">
      <c r="A762" s="25"/>
      <c r="B762" s="25"/>
      <c r="C762" s="25"/>
      <c r="D762" s="25"/>
      <c r="F762" s="3"/>
      <c r="G762" s="3"/>
      <c r="K762" s="7"/>
      <c r="L762" s="7"/>
      <c r="M762" s="7"/>
      <c r="N762" s="7"/>
      <c r="O762" s="7"/>
      <c r="P762" s="7"/>
    </row>
    <row r="763">
      <c r="A763" s="25"/>
      <c r="B763" s="25"/>
      <c r="C763" s="25"/>
      <c r="D763" s="25"/>
      <c r="F763" s="3"/>
      <c r="G763" s="3"/>
      <c r="K763" s="7"/>
      <c r="L763" s="7"/>
      <c r="M763" s="7"/>
      <c r="N763" s="7"/>
      <c r="O763" s="7"/>
      <c r="P763" s="7"/>
    </row>
    <row r="764">
      <c r="A764" s="25"/>
      <c r="B764" s="25"/>
      <c r="C764" s="25"/>
      <c r="D764" s="25"/>
      <c r="F764" s="3"/>
      <c r="G764" s="3"/>
      <c r="K764" s="7"/>
      <c r="L764" s="7"/>
      <c r="M764" s="7"/>
      <c r="N764" s="7"/>
      <c r="O764" s="7"/>
      <c r="P764" s="7"/>
    </row>
    <row r="765">
      <c r="A765" s="25"/>
      <c r="B765" s="25"/>
      <c r="C765" s="25"/>
      <c r="D765" s="25"/>
      <c r="F765" s="3"/>
      <c r="G765" s="3"/>
      <c r="K765" s="7"/>
      <c r="L765" s="7"/>
      <c r="M765" s="7"/>
      <c r="N765" s="7"/>
      <c r="O765" s="7"/>
      <c r="P765" s="7"/>
    </row>
    <row r="766">
      <c r="A766" s="25"/>
      <c r="B766" s="25"/>
      <c r="C766" s="25"/>
      <c r="D766" s="25"/>
      <c r="F766" s="3"/>
      <c r="G766" s="3"/>
      <c r="K766" s="7"/>
      <c r="L766" s="7"/>
      <c r="M766" s="7"/>
      <c r="N766" s="7"/>
      <c r="O766" s="7"/>
      <c r="P766" s="7"/>
    </row>
    <row r="767">
      <c r="A767" s="25"/>
      <c r="B767" s="25"/>
      <c r="C767" s="25"/>
      <c r="D767" s="25"/>
      <c r="F767" s="3"/>
      <c r="G767" s="3"/>
      <c r="K767" s="7"/>
      <c r="L767" s="7"/>
      <c r="M767" s="7"/>
      <c r="N767" s="7"/>
      <c r="O767" s="7"/>
      <c r="P767" s="7"/>
    </row>
    <row r="768">
      <c r="A768" s="25"/>
      <c r="B768" s="25"/>
      <c r="C768" s="25"/>
      <c r="D768" s="25"/>
      <c r="F768" s="3"/>
      <c r="G768" s="3"/>
      <c r="K768" s="7"/>
      <c r="L768" s="7"/>
      <c r="M768" s="7"/>
      <c r="N768" s="7"/>
      <c r="O768" s="7"/>
      <c r="P768" s="7"/>
    </row>
    <row r="769">
      <c r="A769" s="25"/>
      <c r="B769" s="25"/>
      <c r="C769" s="25"/>
      <c r="D769" s="25"/>
      <c r="F769" s="3"/>
      <c r="G769" s="3"/>
      <c r="K769" s="7"/>
      <c r="L769" s="7"/>
      <c r="M769" s="7"/>
      <c r="N769" s="7"/>
      <c r="O769" s="7"/>
      <c r="P769" s="7"/>
    </row>
    <row r="770">
      <c r="A770" s="25"/>
      <c r="B770" s="25"/>
      <c r="C770" s="25"/>
      <c r="D770" s="25"/>
      <c r="F770" s="3"/>
      <c r="G770" s="3"/>
      <c r="K770" s="7"/>
      <c r="L770" s="7"/>
      <c r="M770" s="7"/>
      <c r="N770" s="7"/>
      <c r="O770" s="7"/>
      <c r="P770" s="7"/>
    </row>
    <row r="771">
      <c r="A771" s="25"/>
      <c r="B771" s="25"/>
      <c r="C771" s="25"/>
      <c r="D771" s="25"/>
      <c r="F771" s="3"/>
      <c r="G771" s="3"/>
      <c r="K771" s="7"/>
      <c r="L771" s="7"/>
      <c r="M771" s="7"/>
      <c r="N771" s="7"/>
      <c r="O771" s="7"/>
      <c r="P771" s="7"/>
    </row>
    <row r="772">
      <c r="A772" s="25"/>
      <c r="B772" s="25"/>
      <c r="C772" s="25"/>
      <c r="D772" s="25"/>
      <c r="F772" s="3"/>
      <c r="G772" s="3"/>
      <c r="K772" s="7"/>
      <c r="L772" s="7"/>
      <c r="M772" s="7"/>
      <c r="N772" s="7"/>
      <c r="O772" s="7"/>
      <c r="P772" s="7"/>
    </row>
    <row r="773">
      <c r="A773" s="25"/>
      <c r="B773" s="25"/>
      <c r="C773" s="25"/>
      <c r="D773" s="25"/>
      <c r="F773" s="3"/>
      <c r="G773" s="3"/>
      <c r="K773" s="7"/>
      <c r="L773" s="7"/>
      <c r="M773" s="7"/>
      <c r="N773" s="7"/>
      <c r="O773" s="7"/>
      <c r="P773" s="7"/>
    </row>
    <row r="774">
      <c r="A774" s="25"/>
      <c r="B774" s="25"/>
      <c r="C774" s="25"/>
      <c r="D774" s="25"/>
      <c r="F774" s="3"/>
      <c r="G774" s="3"/>
      <c r="K774" s="7"/>
      <c r="L774" s="7"/>
      <c r="M774" s="7"/>
      <c r="N774" s="7"/>
      <c r="O774" s="7"/>
      <c r="P774" s="7"/>
    </row>
    <row r="775">
      <c r="A775" s="25"/>
      <c r="B775" s="25"/>
      <c r="C775" s="25"/>
      <c r="D775" s="25"/>
      <c r="F775" s="3"/>
      <c r="G775" s="3"/>
      <c r="K775" s="7"/>
      <c r="L775" s="7"/>
      <c r="M775" s="7"/>
      <c r="N775" s="7"/>
      <c r="O775" s="7"/>
      <c r="P775" s="7"/>
    </row>
    <row r="776">
      <c r="A776" s="25"/>
      <c r="B776" s="25"/>
      <c r="C776" s="25"/>
      <c r="D776" s="25"/>
      <c r="F776" s="3"/>
      <c r="G776" s="3"/>
      <c r="K776" s="7"/>
      <c r="L776" s="7"/>
      <c r="M776" s="7"/>
      <c r="N776" s="7"/>
      <c r="O776" s="7"/>
      <c r="P776" s="7"/>
    </row>
    <row r="777">
      <c r="A777" s="25"/>
      <c r="B777" s="25"/>
      <c r="C777" s="25"/>
      <c r="D777" s="25"/>
      <c r="F777" s="3"/>
      <c r="G777" s="3"/>
      <c r="K777" s="7"/>
      <c r="L777" s="7"/>
      <c r="M777" s="7"/>
      <c r="N777" s="7"/>
      <c r="O777" s="7"/>
      <c r="P777" s="7"/>
    </row>
    <row r="778">
      <c r="A778" s="25"/>
      <c r="B778" s="25"/>
      <c r="C778" s="25"/>
      <c r="D778" s="25"/>
      <c r="F778" s="3"/>
      <c r="G778" s="3"/>
      <c r="K778" s="7"/>
      <c r="L778" s="7"/>
      <c r="M778" s="7"/>
      <c r="N778" s="7"/>
      <c r="O778" s="7"/>
      <c r="P778" s="7"/>
    </row>
    <row r="779">
      <c r="A779" s="25"/>
      <c r="B779" s="25"/>
      <c r="C779" s="25"/>
      <c r="D779" s="25"/>
      <c r="F779" s="3"/>
      <c r="G779" s="3"/>
      <c r="K779" s="7"/>
      <c r="L779" s="7"/>
      <c r="M779" s="7"/>
      <c r="N779" s="7"/>
      <c r="O779" s="7"/>
      <c r="P779" s="7"/>
    </row>
    <row r="780">
      <c r="A780" s="25"/>
      <c r="B780" s="25"/>
      <c r="C780" s="25"/>
      <c r="D780" s="25"/>
      <c r="F780" s="3"/>
      <c r="G780" s="3"/>
      <c r="K780" s="7"/>
      <c r="L780" s="7"/>
      <c r="M780" s="7"/>
      <c r="N780" s="7"/>
      <c r="O780" s="7"/>
      <c r="P780" s="7"/>
    </row>
    <row r="781">
      <c r="A781" s="25"/>
      <c r="B781" s="25"/>
      <c r="C781" s="25"/>
      <c r="D781" s="25"/>
      <c r="F781" s="3"/>
      <c r="G781" s="3"/>
      <c r="K781" s="7"/>
      <c r="L781" s="7"/>
      <c r="M781" s="7"/>
      <c r="N781" s="7"/>
      <c r="O781" s="7"/>
      <c r="P781" s="7"/>
    </row>
    <row r="782">
      <c r="A782" s="25"/>
      <c r="B782" s="25"/>
      <c r="C782" s="25"/>
      <c r="D782" s="25"/>
      <c r="F782" s="3"/>
      <c r="G782" s="3"/>
      <c r="K782" s="7"/>
      <c r="L782" s="7"/>
      <c r="M782" s="7"/>
      <c r="N782" s="7"/>
      <c r="O782" s="7"/>
      <c r="P782" s="7"/>
    </row>
    <row r="783">
      <c r="A783" s="25"/>
      <c r="B783" s="25"/>
      <c r="C783" s="25"/>
      <c r="D783" s="25"/>
      <c r="F783" s="3"/>
      <c r="G783" s="3"/>
      <c r="K783" s="7"/>
      <c r="L783" s="7"/>
      <c r="M783" s="7"/>
      <c r="N783" s="7"/>
      <c r="O783" s="7"/>
      <c r="P783" s="7"/>
    </row>
    <row r="784">
      <c r="A784" s="25"/>
      <c r="B784" s="25"/>
      <c r="C784" s="25"/>
      <c r="D784" s="25"/>
      <c r="F784" s="3"/>
      <c r="G784" s="3"/>
      <c r="K784" s="7"/>
      <c r="L784" s="7"/>
      <c r="M784" s="7"/>
      <c r="N784" s="7"/>
      <c r="O784" s="7"/>
      <c r="P784" s="7"/>
    </row>
    <row r="785">
      <c r="A785" s="25"/>
      <c r="B785" s="25"/>
      <c r="C785" s="25"/>
      <c r="D785" s="25"/>
      <c r="F785" s="3"/>
      <c r="G785" s="3"/>
      <c r="K785" s="7"/>
      <c r="L785" s="7"/>
      <c r="M785" s="7"/>
      <c r="N785" s="7"/>
      <c r="O785" s="7"/>
      <c r="P785" s="7"/>
    </row>
    <row r="786">
      <c r="A786" s="25"/>
      <c r="B786" s="25"/>
      <c r="C786" s="25"/>
      <c r="D786" s="25"/>
      <c r="F786" s="3"/>
      <c r="G786" s="3"/>
      <c r="K786" s="7"/>
      <c r="L786" s="7"/>
      <c r="M786" s="7"/>
      <c r="N786" s="7"/>
      <c r="O786" s="7"/>
      <c r="P786" s="7"/>
    </row>
    <row r="787">
      <c r="A787" s="25"/>
      <c r="B787" s="25"/>
      <c r="C787" s="25"/>
      <c r="D787" s="25"/>
      <c r="F787" s="3"/>
      <c r="G787" s="3"/>
      <c r="K787" s="7"/>
      <c r="L787" s="7"/>
      <c r="M787" s="7"/>
      <c r="N787" s="7"/>
      <c r="O787" s="7"/>
      <c r="P787" s="7"/>
    </row>
    <row r="788">
      <c r="A788" s="25"/>
      <c r="B788" s="25"/>
      <c r="C788" s="25"/>
      <c r="D788" s="25"/>
      <c r="F788" s="3"/>
      <c r="G788" s="3"/>
      <c r="K788" s="7"/>
      <c r="L788" s="7"/>
      <c r="M788" s="7"/>
      <c r="N788" s="7"/>
      <c r="O788" s="7"/>
      <c r="P788" s="7"/>
    </row>
    <row r="789">
      <c r="A789" s="25"/>
      <c r="B789" s="25"/>
      <c r="C789" s="25"/>
      <c r="D789" s="25"/>
      <c r="F789" s="3"/>
      <c r="G789" s="3"/>
      <c r="K789" s="7"/>
      <c r="L789" s="7"/>
      <c r="M789" s="7"/>
      <c r="N789" s="7"/>
      <c r="O789" s="7"/>
      <c r="P789" s="7"/>
    </row>
    <row r="790">
      <c r="A790" s="25"/>
      <c r="B790" s="25"/>
      <c r="C790" s="25"/>
      <c r="D790" s="25"/>
      <c r="F790" s="3"/>
      <c r="G790" s="3"/>
      <c r="K790" s="7"/>
      <c r="L790" s="7"/>
      <c r="M790" s="7"/>
      <c r="N790" s="7"/>
      <c r="O790" s="7"/>
      <c r="P790" s="7"/>
    </row>
    <row r="791">
      <c r="A791" s="25"/>
      <c r="B791" s="25"/>
      <c r="C791" s="25"/>
      <c r="D791" s="25"/>
      <c r="F791" s="3"/>
      <c r="G791" s="3"/>
      <c r="K791" s="7"/>
      <c r="L791" s="7"/>
      <c r="M791" s="7"/>
      <c r="N791" s="7"/>
      <c r="O791" s="7"/>
      <c r="P791" s="7"/>
    </row>
    <row r="792">
      <c r="A792" s="25"/>
      <c r="B792" s="25"/>
      <c r="C792" s="25"/>
      <c r="D792" s="25"/>
      <c r="F792" s="3"/>
      <c r="G792" s="3"/>
      <c r="K792" s="7"/>
      <c r="L792" s="7"/>
      <c r="M792" s="7"/>
      <c r="N792" s="7"/>
      <c r="O792" s="7"/>
      <c r="P792" s="7"/>
    </row>
    <row r="793">
      <c r="A793" s="25"/>
      <c r="B793" s="25"/>
      <c r="C793" s="25"/>
      <c r="D793" s="25"/>
      <c r="F793" s="3"/>
      <c r="G793" s="3"/>
      <c r="K793" s="7"/>
      <c r="L793" s="7"/>
      <c r="M793" s="7"/>
      <c r="N793" s="7"/>
      <c r="O793" s="7"/>
      <c r="P793" s="7"/>
    </row>
    <row r="794">
      <c r="A794" s="25"/>
      <c r="B794" s="25"/>
      <c r="C794" s="25"/>
      <c r="D794" s="25"/>
      <c r="F794" s="3"/>
      <c r="G794" s="3"/>
      <c r="K794" s="7"/>
      <c r="L794" s="7"/>
      <c r="M794" s="7"/>
      <c r="N794" s="7"/>
      <c r="O794" s="7"/>
      <c r="P794" s="7"/>
    </row>
    <row r="795">
      <c r="A795" s="25"/>
      <c r="B795" s="25"/>
      <c r="C795" s="25"/>
      <c r="D795" s="25"/>
      <c r="F795" s="3"/>
      <c r="G795" s="3"/>
      <c r="K795" s="7"/>
      <c r="L795" s="7"/>
      <c r="M795" s="7"/>
      <c r="N795" s="7"/>
      <c r="O795" s="7"/>
      <c r="P795" s="7"/>
    </row>
    <row r="796">
      <c r="A796" s="25"/>
      <c r="B796" s="25"/>
      <c r="C796" s="25"/>
      <c r="D796" s="25"/>
      <c r="F796" s="3"/>
      <c r="G796" s="3"/>
      <c r="K796" s="7"/>
      <c r="L796" s="7"/>
      <c r="M796" s="7"/>
      <c r="N796" s="7"/>
      <c r="O796" s="7"/>
      <c r="P796" s="7"/>
    </row>
    <row r="797">
      <c r="A797" s="25"/>
      <c r="B797" s="25"/>
      <c r="C797" s="25"/>
      <c r="D797" s="25"/>
      <c r="F797" s="3"/>
      <c r="G797" s="3"/>
      <c r="K797" s="7"/>
      <c r="L797" s="7"/>
      <c r="M797" s="7"/>
      <c r="N797" s="7"/>
      <c r="O797" s="7"/>
      <c r="P797" s="7"/>
    </row>
    <row r="798">
      <c r="A798" s="25"/>
      <c r="B798" s="25"/>
      <c r="C798" s="25"/>
      <c r="D798" s="25"/>
      <c r="F798" s="3"/>
      <c r="G798" s="3"/>
      <c r="K798" s="7"/>
      <c r="L798" s="7"/>
      <c r="M798" s="7"/>
      <c r="N798" s="7"/>
      <c r="O798" s="7"/>
      <c r="P798" s="7"/>
    </row>
    <row r="799">
      <c r="A799" s="25"/>
      <c r="B799" s="25"/>
      <c r="C799" s="25"/>
      <c r="D799" s="25"/>
      <c r="F799" s="3"/>
      <c r="G799" s="3"/>
      <c r="K799" s="7"/>
      <c r="L799" s="7"/>
      <c r="M799" s="7"/>
      <c r="N799" s="7"/>
      <c r="O799" s="7"/>
      <c r="P799" s="7"/>
    </row>
    <row r="800">
      <c r="A800" s="25"/>
      <c r="B800" s="25"/>
      <c r="C800" s="25"/>
      <c r="D800" s="25"/>
      <c r="F800" s="3"/>
      <c r="G800" s="3"/>
      <c r="K800" s="7"/>
      <c r="L800" s="7"/>
      <c r="M800" s="7"/>
      <c r="N800" s="7"/>
      <c r="O800" s="7"/>
      <c r="P800" s="7"/>
    </row>
    <row r="801">
      <c r="A801" s="25"/>
      <c r="B801" s="25"/>
      <c r="C801" s="25"/>
      <c r="D801" s="25"/>
      <c r="F801" s="3"/>
      <c r="G801" s="3"/>
      <c r="K801" s="7"/>
      <c r="L801" s="7"/>
      <c r="M801" s="7"/>
      <c r="N801" s="7"/>
      <c r="O801" s="7"/>
      <c r="P801" s="7"/>
    </row>
    <row r="802">
      <c r="A802" s="25"/>
      <c r="B802" s="25"/>
      <c r="C802" s="25"/>
      <c r="D802" s="25"/>
      <c r="F802" s="3"/>
      <c r="G802" s="3"/>
      <c r="K802" s="7"/>
      <c r="L802" s="7"/>
      <c r="M802" s="7"/>
      <c r="N802" s="7"/>
      <c r="O802" s="7"/>
      <c r="P802" s="7"/>
    </row>
    <row r="803">
      <c r="A803" s="25"/>
      <c r="B803" s="25"/>
      <c r="C803" s="25"/>
      <c r="D803" s="25"/>
      <c r="F803" s="3"/>
      <c r="G803" s="3"/>
      <c r="K803" s="7"/>
      <c r="L803" s="7"/>
      <c r="M803" s="7"/>
      <c r="N803" s="7"/>
      <c r="O803" s="7"/>
      <c r="P803" s="7"/>
    </row>
    <row r="804">
      <c r="A804" s="25"/>
      <c r="B804" s="25"/>
      <c r="C804" s="25"/>
      <c r="D804" s="25"/>
      <c r="F804" s="3"/>
      <c r="G804" s="3"/>
      <c r="K804" s="7"/>
      <c r="L804" s="7"/>
      <c r="M804" s="7"/>
      <c r="N804" s="7"/>
      <c r="O804" s="7"/>
      <c r="P804" s="7"/>
    </row>
    <row r="805">
      <c r="A805" s="25"/>
      <c r="B805" s="25"/>
      <c r="C805" s="25"/>
      <c r="D805" s="25"/>
      <c r="F805" s="3"/>
      <c r="G805" s="3"/>
      <c r="K805" s="7"/>
      <c r="L805" s="7"/>
      <c r="M805" s="7"/>
      <c r="N805" s="7"/>
      <c r="O805" s="7"/>
      <c r="P805" s="7"/>
    </row>
    <row r="806">
      <c r="A806" s="25"/>
      <c r="B806" s="25"/>
      <c r="C806" s="25"/>
      <c r="D806" s="25"/>
      <c r="F806" s="3"/>
      <c r="G806" s="3"/>
      <c r="K806" s="7"/>
      <c r="L806" s="7"/>
      <c r="M806" s="7"/>
      <c r="N806" s="7"/>
      <c r="O806" s="7"/>
      <c r="P806" s="7"/>
    </row>
    <row r="807">
      <c r="A807" s="25"/>
      <c r="B807" s="25"/>
      <c r="C807" s="25"/>
      <c r="D807" s="25"/>
      <c r="F807" s="3"/>
      <c r="G807" s="3"/>
      <c r="K807" s="7"/>
      <c r="L807" s="7"/>
      <c r="M807" s="7"/>
      <c r="N807" s="7"/>
      <c r="O807" s="7"/>
      <c r="P807" s="7"/>
    </row>
    <row r="808">
      <c r="A808" s="25"/>
      <c r="B808" s="25"/>
      <c r="C808" s="25"/>
      <c r="D808" s="25"/>
      <c r="F808" s="3"/>
      <c r="G808" s="3"/>
      <c r="K808" s="7"/>
      <c r="L808" s="7"/>
      <c r="M808" s="7"/>
      <c r="N808" s="7"/>
      <c r="O808" s="7"/>
      <c r="P808" s="7"/>
    </row>
    <row r="809">
      <c r="A809" s="25"/>
      <c r="B809" s="25"/>
      <c r="C809" s="25"/>
      <c r="D809" s="25"/>
      <c r="F809" s="3"/>
      <c r="G809" s="3"/>
      <c r="K809" s="7"/>
      <c r="L809" s="7"/>
      <c r="M809" s="7"/>
      <c r="N809" s="7"/>
      <c r="O809" s="7"/>
      <c r="P809" s="7"/>
    </row>
    <row r="810">
      <c r="A810" s="25"/>
      <c r="B810" s="25"/>
      <c r="C810" s="25"/>
      <c r="D810" s="25"/>
      <c r="F810" s="3"/>
      <c r="G810" s="3"/>
      <c r="K810" s="7"/>
      <c r="L810" s="7"/>
      <c r="M810" s="7"/>
      <c r="N810" s="7"/>
      <c r="O810" s="7"/>
      <c r="P810" s="7"/>
    </row>
    <row r="811">
      <c r="A811" s="25"/>
      <c r="B811" s="25"/>
      <c r="C811" s="25"/>
      <c r="D811" s="25"/>
      <c r="F811" s="3"/>
      <c r="G811" s="3"/>
      <c r="K811" s="7"/>
      <c r="L811" s="7"/>
      <c r="M811" s="7"/>
      <c r="N811" s="7"/>
      <c r="O811" s="7"/>
      <c r="P811" s="7"/>
    </row>
    <row r="812">
      <c r="A812" s="25"/>
      <c r="B812" s="25"/>
      <c r="C812" s="25"/>
      <c r="D812" s="25"/>
      <c r="F812" s="3"/>
      <c r="G812" s="3"/>
      <c r="K812" s="7"/>
      <c r="L812" s="7"/>
      <c r="M812" s="7"/>
      <c r="N812" s="7"/>
      <c r="O812" s="7"/>
      <c r="P812" s="7"/>
    </row>
    <row r="813">
      <c r="A813" s="25"/>
      <c r="B813" s="25"/>
      <c r="C813" s="25"/>
      <c r="D813" s="25"/>
      <c r="F813" s="3"/>
      <c r="G813" s="3"/>
      <c r="K813" s="7"/>
      <c r="L813" s="7"/>
      <c r="M813" s="7"/>
      <c r="N813" s="7"/>
      <c r="O813" s="7"/>
      <c r="P813" s="7"/>
    </row>
    <row r="814">
      <c r="A814" s="25"/>
      <c r="B814" s="25"/>
      <c r="C814" s="25"/>
      <c r="D814" s="25"/>
      <c r="F814" s="3"/>
      <c r="G814" s="3"/>
      <c r="K814" s="7"/>
      <c r="L814" s="7"/>
      <c r="M814" s="7"/>
      <c r="N814" s="7"/>
      <c r="O814" s="7"/>
      <c r="P814" s="7"/>
    </row>
    <row r="815">
      <c r="A815" s="25"/>
      <c r="B815" s="25"/>
      <c r="C815" s="25"/>
      <c r="D815" s="25"/>
      <c r="F815" s="3"/>
      <c r="G815" s="3"/>
      <c r="K815" s="7"/>
      <c r="L815" s="7"/>
      <c r="M815" s="7"/>
      <c r="N815" s="7"/>
      <c r="O815" s="7"/>
      <c r="P815" s="7"/>
    </row>
    <row r="816">
      <c r="A816" s="25"/>
      <c r="B816" s="25"/>
      <c r="C816" s="25"/>
      <c r="D816" s="25"/>
      <c r="F816" s="3"/>
      <c r="G816" s="3"/>
      <c r="K816" s="7"/>
      <c r="L816" s="7"/>
      <c r="M816" s="7"/>
      <c r="N816" s="7"/>
      <c r="O816" s="7"/>
      <c r="P816" s="7"/>
    </row>
    <row r="817">
      <c r="A817" s="25"/>
      <c r="B817" s="25"/>
      <c r="C817" s="25"/>
      <c r="D817" s="25"/>
      <c r="F817" s="3"/>
      <c r="G817" s="3"/>
      <c r="K817" s="7"/>
      <c r="L817" s="7"/>
      <c r="M817" s="7"/>
      <c r="N817" s="7"/>
      <c r="O817" s="7"/>
      <c r="P817" s="7"/>
    </row>
    <row r="818">
      <c r="A818" s="25"/>
      <c r="B818" s="25"/>
      <c r="C818" s="25"/>
      <c r="D818" s="25"/>
      <c r="F818" s="3"/>
      <c r="G818" s="3"/>
      <c r="K818" s="7"/>
      <c r="L818" s="7"/>
      <c r="M818" s="7"/>
      <c r="N818" s="7"/>
      <c r="O818" s="7"/>
      <c r="P818" s="7"/>
    </row>
    <row r="819">
      <c r="A819" s="25"/>
      <c r="B819" s="25"/>
      <c r="C819" s="25"/>
      <c r="D819" s="25"/>
      <c r="F819" s="3"/>
      <c r="G819" s="3"/>
      <c r="K819" s="7"/>
      <c r="L819" s="7"/>
      <c r="M819" s="7"/>
      <c r="N819" s="7"/>
      <c r="O819" s="7"/>
      <c r="P819" s="7"/>
    </row>
    <row r="820">
      <c r="A820" s="25"/>
      <c r="B820" s="25"/>
      <c r="C820" s="25"/>
      <c r="D820" s="25"/>
      <c r="F820" s="3"/>
      <c r="G820" s="3"/>
      <c r="K820" s="7"/>
      <c r="L820" s="7"/>
      <c r="M820" s="7"/>
      <c r="N820" s="7"/>
      <c r="O820" s="7"/>
      <c r="P820" s="7"/>
    </row>
    <row r="821">
      <c r="A821" s="25"/>
      <c r="B821" s="25"/>
      <c r="C821" s="25"/>
      <c r="D821" s="25"/>
      <c r="F821" s="3"/>
      <c r="G821" s="3"/>
      <c r="K821" s="7"/>
      <c r="L821" s="7"/>
      <c r="M821" s="7"/>
      <c r="N821" s="7"/>
      <c r="O821" s="7"/>
      <c r="P821" s="7"/>
    </row>
    <row r="822">
      <c r="A822" s="25"/>
      <c r="B822" s="25"/>
      <c r="C822" s="25"/>
      <c r="D822" s="25"/>
      <c r="F822" s="3"/>
      <c r="G822" s="3"/>
      <c r="K822" s="7"/>
      <c r="L822" s="7"/>
      <c r="M822" s="7"/>
      <c r="N822" s="7"/>
      <c r="O822" s="7"/>
      <c r="P822" s="7"/>
    </row>
    <row r="823">
      <c r="A823" s="25"/>
      <c r="B823" s="25"/>
      <c r="C823" s="25"/>
      <c r="D823" s="25"/>
      <c r="F823" s="3"/>
      <c r="G823" s="3"/>
      <c r="K823" s="7"/>
      <c r="L823" s="7"/>
      <c r="M823" s="7"/>
      <c r="N823" s="7"/>
      <c r="O823" s="7"/>
      <c r="P823" s="7"/>
    </row>
    <row r="824">
      <c r="A824" s="25"/>
      <c r="B824" s="25"/>
      <c r="C824" s="25"/>
      <c r="D824" s="25"/>
      <c r="F824" s="3"/>
      <c r="G824" s="3"/>
      <c r="K824" s="7"/>
      <c r="L824" s="7"/>
      <c r="M824" s="7"/>
      <c r="N824" s="7"/>
      <c r="O824" s="7"/>
      <c r="P824" s="7"/>
    </row>
    <row r="825">
      <c r="A825" s="25"/>
      <c r="B825" s="25"/>
      <c r="C825" s="25"/>
      <c r="D825" s="25"/>
      <c r="F825" s="3"/>
      <c r="G825" s="3"/>
      <c r="K825" s="7"/>
      <c r="L825" s="7"/>
      <c r="M825" s="7"/>
      <c r="N825" s="7"/>
      <c r="O825" s="7"/>
      <c r="P825" s="7"/>
    </row>
    <row r="826">
      <c r="A826" s="25"/>
      <c r="B826" s="25"/>
      <c r="C826" s="25"/>
      <c r="D826" s="25"/>
      <c r="F826" s="3"/>
      <c r="G826" s="3"/>
      <c r="K826" s="7"/>
      <c r="L826" s="7"/>
      <c r="M826" s="7"/>
      <c r="N826" s="7"/>
      <c r="O826" s="7"/>
      <c r="P826" s="7"/>
    </row>
    <row r="827">
      <c r="A827" s="25"/>
      <c r="B827" s="25"/>
      <c r="C827" s="25"/>
      <c r="D827" s="25"/>
      <c r="F827" s="3"/>
      <c r="G827" s="3"/>
      <c r="K827" s="7"/>
      <c r="L827" s="7"/>
      <c r="M827" s="7"/>
      <c r="N827" s="7"/>
      <c r="O827" s="7"/>
      <c r="P827" s="7"/>
    </row>
    <row r="828">
      <c r="A828" s="25"/>
      <c r="B828" s="25"/>
      <c r="C828" s="25"/>
      <c r="D828" s="25"/>
      <c r="F828" s="3"/>
      <c r="G828" s="3"/>
      <c r="K828" s="7"/>
      <c r="L828" s="7"/>
      <c r="M828" s="7"/>
      <c r="N828" s="7"/>
      <c r="O828" s="7"/>
      <c r="P828" s="7"/>
    </row>
    <row r="829">
      <c r="A829" s="25"/>
      <c r="B829" s="25"/>
      <c r="C829" s="25"/>
      <c r="D829" s="25"/>
      <c r="F829" s="3"/>
      <c r="G829" s="3"/>
      <c r="K829" s="7"/>
      <c r="L829" s="7"/>
      <c r="M829" s="7"/>
      <c r="N829" s="7"/>
      <c r="O829" s="7"/>
      <c r="P829" s="7"/>
    </row>
    <row r="830">
      <c r="A830" s="25"/>
      <c r="B830" s="25"/>
      <c r="C830" s="25"/>
      <c r="D830" s="25"/>
      <c r="F830" s="3"/>
      <c r="G830" s="3"/>
      <c r="K830" s="7"/>
      <c r="L830" s="7"/>
      <c r="M830" s="7"/>
      <c r="N830" s="7"/>
      <c r="O830" s="7"/>
      <c r="P830" s="7"/>
    </row>
    <row r="831">
      <c r="A831" s="25"/>
      <c r="B831" s="25"/>
      <c r="C831" s="25"/>
      <c r="D831" s="25"/>
      <c r="F831" s="3"/>
      <c r="G831" s="3"/>
      <c r="K831" s="7"/>
      <c r="L831" s="7"/>
      <c r="M831" s="7"/>
      <c r="N831" s="7"/>
      <c r="O831" s="7"/>
      <c r="P831" s="7"/>
    </row>
    <row r="832">
      <c r="A832" s="25"/>
      <c r="B832" s="25"/>
      <c r="C832" s="25"/>
      <c r="D832" s="25"/>
      <c r="F832" s="3"/>
      <c r="G832" s="3"/>
      <c r="K832" s="7"/>
      <c r="L832" s="7"/>
      <c r="M832" s="7"/>
      <c r="N832" s="7"/>
      <c r="O832" s="7"/>
      <c r="P832" s="7"/>
    </row>
    <row r="833">
      <c r="A833" s="25"/>
      <c r="B833" s="25"/>
      <c r="C833" s="25"/>
      <c r="D833" s="25"/>
      <c r="F833" s="3"/>
      <c r="G833" s="3"/>
      <c r="K833" s="7"/>
      <c r="L833" s="7"/>
      <c r="M833" s="7"/>
      <c r="N833" s="7"/>
      <c r="O833" s="7"/>
      <c r="P833" s="7"/>
    </row>
    <row r="834">
      <c r="A834" s="25"/>
      <c r="B834" s="25"/>
      <c r="C834" s="25"/>
      <c r="D834" s="25"/>
      <c r="F834" s="3"/>
      <c r="G834" s="3"/>
      <c r="K834" s="7"/>
      <c r="L834" s="7"/>
      <c r="M834" s="7"/>
      <c r="N834" s="7"/>
      <c r="O834" s="7"/>
      <c r="P834" s="7"/>
    </row>
    <row r="835">
      <c r="A835" s="25"/>
      <c r="B835" s="25"/>
      <c r="C835" s="25"/>
      <c r="D835" s="25"/>
      <c r="F835" s="3"/>
      <c r="G835" s="3"/>
      <c r="K835" s="7"/>
      <c r="L835" s="7"/>
      <c r="M835" s="7"/>
      <c r="N835" s="7"/>
      <c r="O835" s="7"/>
      <c r="P835" s="7"/>
    </row>
    <row r="836">
      <c r="A836" s="25"/>
      <c r="B836" s="25"/>
      <c r="C836" s="25"/>
      <c r="D836" s="25"/>
      <c r="F836" s="3"/>
      <c r="G836" s="3"/>
      <c r="K836" s="7"/>
      <c r="L836" s="7"/>
      <c r="M836" s="7"/>
      <c r="N836" s="7"/>
      <c r="O836" s="7"/>
      <c r="P836" s="7"/>
    </row>
    <row r="837">
      <c r="A837" s="25"/>
      <c r="B837" s="25"/>
      <c r="C837" s="25"/>
      <c r="D837" s="25"/>
      <c r="F837" s="3"/>
      <c r="G837" s="3"/>
      <c r="K837" s="7"/>
      <c r="L837" s="7"/>
      <c r="M837" s="7"/>
      <c r="N837" s="7"/>
      <c r="O837" s="7"/>
      <c r="P837" s="7"/>
    </row>
    <row r="838">
      <c r="A838" s="25"/>
      <c r="B838" s="25"/>
      <c r="C838" s="25"/>
      <c r="D838" s="25"/>
      <c r="F838" s="3"/>
      <c r="G838" s="3"/>
      <c r="K838" s="7"/>
      <c r="L838" s="7"/>
      <c r="M838" s="7"/>
      <c r="N838" s="7"/>
      <c r="O838" s="7"/>
      <c r="P838" s="7"/>
    </row>
    <row r="839">
      <c r="A839" s="25"/>
      <c r="B839" s="25"/>
      <c r="C839" s="25"/>
      <c r="D839" s="25"/>
      <c r="F839" s="3"/>
      <c r="G839" s="3"/>
      <c r="K839" s="7"/>
      <c r="L839" s="7"/>
      <c r="M839" s="7"/>
      <c r="N839" s="7"/>
      <c r="O839" s="7"/>
      <c r="P839" s="7"/>
    </row>
    <row r="840">
      <c r="A840" s="25"/>
      <c r="B840" s="25"/>
      <c r="C840" s="25"/>
      <c r="D840" s="25"/>
      <c r="F840" s="3"/>
      <c r="G840" s="3"/>
      <c r="K840" s="7"/>
      <c r="L840" s="7"/>
      <c r="M840" s="7"/>
      <c r="N840" s="7"/>
      <c r="O840" s="7"/>
      <c r="P840" s="7"/>
    </row>
    <row r="841">
      <c r="A841" s="25"/>
      <c r="B841" s="25"/>
      <c r="C841" s="25"/>
      <c r="D841" s="25"/>
      <c r="F841" s="3"/>
      <c r="G841" s="3"/>
      <c r="K841" s="7"/>
      <c r="L841" s="7"/>
      <c r="M841" s="7"/>
      <c r="N841" s="7"/>
      <c r="O841" s="7"/>
      <c r="P841" s="7"/>
    </row>
    <row r="842">
      <c r="A842" s="25"/>
      <c r="B842" s="25"/>
      <c r="C842" s="25"/>
      <c r="D842" s="25"/>
      <c r="F842" s="3"/>
      <c r="G842" s="3"/>
      <c r="K842" s="7"/>
      <c r="L842" s="7"/>
      <c r="M842" s="7"/>
      <c r="N842" s="7"/>
      <c r="O842" s="7"/>
      <c r="P842" s="7"/>
    </row>
    <row r="843">
      <c r="A843" s="25"/>
      <c r="B843" s="25"/>
      <c r="C843" s="25"/>
      <c r="D843" s="25"/>
      <c r="F843" s="3"/>
      <c r="G843" s="3"/>
      <c r="K843" s="7"/>
      <c r="L843" s="7"/>
      <c r="M843" s="7"/>
      <c r="N843" s="7"/>
      <c r="O843" s="7"/>
      <c r="P843" s="7"/>
    </row>
    <row r="844">
      <c r="A844" s="25"/>
      <c r="B844" s="25"/>
      <c r="C844" s="25"/>
      <c r="D844" s="25"/>
      <c r="F844" s="3"/>
      <c r="G844" s="3"/>
      <c r="K844" s="7"/>
      <c r="L844" s="7"/>
      <c r="M844" s="7"/>
      <c r="N844" s="7"/>
      <c r="O844" s="7"/>
      <c r="P844" s="7"/>
    </row>
    <row r="845">
      <c r="A845" s="25"/>
      <c r="B845" s="25"/>
      <c r="C845" s="25"/>
      <c r="D845" s="25"/>
      <c r="F845" s="3"/>
      <c r="G845" s="3"/>
      <c r="K845" s="7"/>
      <c r="L845" s="7"/>
      <c r="M845" s="7"/>
      <c r="N845" s="7"/>
      <c r="O845" s="7"/>
      <c r="P845" s="7"/>
    </row>
    <row r="846">
      <c r="A846" s="25"/>
      <c r="B846" s="25"/>
      <c r="C846" s="25"/>
      <c r="D846" s="25"/>
      <c r="F846" s="3"/>
      <c r="G846" s="3"/>
      <c r="K846" s="7"/>
      <c r="L846" s="7"/>
      <c r="M846" s="7"/>
      <c r="N846" s="7"/>
      <c r="O846" s="7"/>
      <c r="P846" s="7"/>
    </row>
    <row r="847">
      <c r="A847" s="25"/>
      <c r="B847" s="25"/>
      <c r="C847" s="25"/>
      <c r="D847" s="25"/>
      <c r="F847" s="3"/>
      <c r="G847" s="3"/>
      <c r="K847" s="7"/>
      <c r="L847" s="7"/>
      <c r="M847" s="7"/>
      <c r="N847" s="7"/>
      <c r="O847" s="7"/>
      <c r="P847" s="7"/>
    </row>
    <row r="848">
      <c r="A848" s="25"/>
      <c r="B848" s="25"/>
      <c r="C848" s="25"/>
      <c r="D848" s="25"/>
      <c r="F848" s="3"/>
      <c r="G848" s="3"/>
      <c r="K848" s="7"/>
      <c r="L848" s="7"/>
      <c r="M848" s="7"/>
      <c r="N848" s="7"/>
      <c r="O848" s="7"/>
      <c r="P848" s="7"/>
    </row>
    <row r="849">
      <c r="A849" s="25"/>
      <c r="B849" s="25"/>
      <c r="C849" s="25"/>
      <c r="D849" s="25"/>
      <c r="F849" s="3"/>
      <c r="G849" s="3"/>
      <c r="K849" s="7"/>
      <c r="L849" s="7"/>
      <c r="M849" s="7"/>
      <c r="N849" s="7"/>
      <c r="O849" s="7"/>
      <c r="P849" s="7"/>
    </row>
    <row r="850">
      <c r="A850" s="25"/>
      <c r="B850" s="25"/>
      <c r="C850" s="25"/>
      <c r="D850" s="25"/>
      <c r="F850" s="3"/>
      <c r="G850" s="3"/>
      <c r="K850" s="7"/>
      <c r="L850" s="7"/>
      <c r="M850" s="7"/>
      <c r="N850" s="7"/>
      <c r="O850" s="7"/>
      <c r="P850" s="7"/>
    </row>
    <row r="851">
      <c r="A851" s="25"/>
      <c r="B851" s="25"/>
      <c r="C851" s="25"/>
      <c r="D851" s="25"/>
      <c r="F851" s="3"/>
      <c r="G851" s="3"/>
      <c r="K851" s="7"/>
      <c r="L851" s="7"/>
      <c r="M851" s="7"/>
      <c r="N851" s="7"/>
      <c r="O851" s="7"/>
      <c r="P851" s="7"/>
    </row>
    <row r="852">
      <c r="A852" s="25"/>
      <c r="B852" s="25"/>
      <c r="C852" s="25"/>
      <c r="D852" s="25"/>
      <c r="F852" s="3"/>
      <c r="G852" s="3"/>
      <c r="K852" s="7"/>
      <c r="L852" s="7"/>
      <c r="M852" s="7"/>
      <c r="N852" s="7"/>
      <c r="O852" s="7"/>
      <c r="P852" s="7"/>
    </row>
    <row r="853">
      <c r="A853" s="25"/>
      <c r="B853" s="25"/>
      <c r="C853" s="25"/>
      <c r="D853" s="25"/>
      <c r="F853" s="3"/>
      <c r="G853" s="3"/>
      <c r="K853" s="7"/>
      <c r="L853" s="7"/>
      <c r="M853" s="7"/>
      <c r="N853" s="7"/>
      <c r="O853" s="7"/>
      <c r="P853" s="7"/>
    </row>
    <row r="854">
      <c r="A854" s="25"/>
      <c r="B854" s="25"/>
      <c r="C854" s="25"/>
      <c r="D854" s="25"/>
      <c r="F854" s="3"/>
      <c r="G854" s="3"/>
      <c r="K854" s="7"/>
      <c r="L854" s="7"/>
      <c r="M854" s="7"/>
      <c r="N854" s="7"/>
      <c r="O854" s="7"/>
      <c r="P854" s="7"/>
    </row>
    <row r="855">
      <c r="A855" s="25"/>
      <c r="B855" s="25"/>
      <c r="C855" s="25"/>
      <c r="D855" s="25"/>
      <c r="F855" s="3"/>
      <c r="G855" s="3"/>
      <c r="K855" s="7"/>
      <c r="L855" s="7"/>
      <c r="M855" s="7"/>
      <c r="N855" s="7"/>
      <c r="O855" s="7"/>
      <c r="P855" s="7"/>
    </row>
    <row r="856">
      <c r="A856" s="25"/>
      <c r="B856" s="25"/>
      <c r="C856" s="25"/>
      <c r="D856" s="25"/>
      <c r="F856" s="3"/>
      <c r="G856" s="3"/>
      <c r="K856" s="7"/>
      <c r="L856" s="7"/>
      <c r="M856" s="7"/>
      <c r="N856" s="7"/>
      <c r="O856" s="7"/>
      <c r="P856" s="7"/>
    </row>
    <row r="857">
      <c r="A857" s="25"/>
      <c r="B857" s="25"/>
      <c r="C857" s="25"/>
      <c r="D857" s="25"/>
      <c r="F857" s="3"/>
      <c r="G857" s="3"/>
      <c r="K857" s="7"/>
      <c r="L857" s="7"/>
      <c r="M857" s="7"/>
      <c r="N857" s="7"/>
      <c r="O857" s="7"/>
      <c r="P857" s="7"/>
    </row>
    <row r="858">
      <c r="A858" s="25"/>
      <c r="B858" s="25"/>
      <c r="C858" s="25"/>
      <c r="D858" s="25"/>
      <c r="F858" s="3"/>
      <c r="G858" s="3"/>
      <c r="K858" s="7"/>
      <c r="L858" s="7"/>
      <c r="M858" s="7"/>
      <c r="N858" s="7"/>
      <c r="O858" s="7"/>
      <c r="P858" s="7"/>
    </row>
    <row r="859">
      <c r="A859" s="25"/>
      <c r="B859" s="25"/>
      <c r="C859" s="25"/>
      <c r="D859" s="25"/>
      <c r="F859" s="3"/>
      <c r="G859" s="3"/>
      <c r="K859" s="7"/>
      <c r="L859" s="7"/>
      <c r="M859" s="7"/>
      <c r="N859" s="7"/>
      <c r="O859" s="7"/>
      <c r="P859" s="7"/>
    </row>
    <row r="860">
      <c r="A860" s="25"/>
      <c r="B860" s="25"/>
      <c r="C860" s="25"/>
      <c r="D860" s="25"/>
      <c r="F860" s="3"/>
      <c r="G860" s="3"/>
      <c r="K860" s="7"/>
      <c r="L860" s="7"/>
      <c r="M860" s="7"/>
      <c r="N860" s="7"/>
      <c r="O860" s="7"/>
      <c r="P860" s="7"/>
    </row>
    <row r="861">
      <c r="A861" s="25"/>
      <c r="B861" s="25"/>
      <c r="C861" s="25"/>
      <c r="D861" s="25"/>
      <c r="F861" s="3"/>
      <c r="G861" s="3"/>
      <c r="K861" s="7"/>
      <c r="L861" s="7"/>
      <c r="M861" s="7"/>
      <c r="N861" s="7"/>
      <c r="O861" s="7"/>
      <c r="P861" s="7"/>
    </row>
    <row r="862">
      <c r="A862" s="25"/>
      <c r="B862" s="25"/>
      <c r="C862" s="25"/>
      <c r="D862" s="25"/>
      <c r="F862" s="3"/>
      <c r="G862" s="3"/>
      <c r="K862" s="7"/>
      <c r="L862" s="7"/>
      <c r="M862" s="7"/>
      <c r="N862" s="7"/>
      <c r="O862" s="7"/>
      <c r="P862" s="7"/>
    </row>
    <row r="863">
      <c r="A863" s="25"/>
      <c r="B863" s="25"/>
      <c r="C863" s="25"/>
      <c r="D863" s="25"/>
      <c r="F863" s="3"/>
      <c r="G863" s="3"/>
      <c r="K863" s="7"/>
      <c r="L863" s="7"/>
      <c r="M863" s="7"/>
      <c r="N863" s="7"/>
      <c r="O863" s="7"/>
      <c r="P863" s="7"/>
    </row>
    <row r="864">
      <c r="A864" s="25"/>
      <c r="B864" s="25"/>
      <c r="C864" s="25"/>
      <c r="D864" s="25"/>
      <c r="F864" s="3"/>
      <c r="G864" s="3"/>
      <c r="K864" s="7"/>
      <c r="L864" s="7"/>
      <c r="M864" s="7"/>
      <c r="N864" s="7"/>
      <c r="O864" s="7"/>
      <c r="P864" s="7"/>
    </row>
    <row r="865">
      <c r="A865" s="25"/>
      <c r="B865" s="25"/>
      <c r="C865" s="25"/>
      <c r="D865" s="25"/>
      <c r="F865" s="3"/>
      <c r="G865" s="3"/>
      <c r="K865" s="7"/>
      <c r="L865" s="7"/>
      <c r="M865" s="7"/>
      <c r="N865" s="7"/>
      <c r="O865" s="7"/>
      <c r="P865" s="7"/>
    </row>
    <row r="866">
      <c r="A866" s="25"/>
      <c r="B866" s="25"/>
      <c r="C866" s="25"/>
      <c r="D866" s="25"/>
      <c r="F866" s="3"/>
      <c r="G866" s="3"/>
      <c r="K866" s="7"/>
      <c r="L866" s="7"/>
      <c r="M866" s="7"/>
      <c r="N866" s="7"/>
      <c r="O866" s="7"/>
      <c r="P866" s="7"/>
    </row>
    <row r="867">
      <c r="A867" s="25"/>
      <c r="B867" s="25"/>
      <c r="C867" s="25"/>
      <c r="D867" s="25"/>
      <c r="F867" s="3"/>
      <c r="G867" s="3"/>
      <c r="K867" s="7"/>
      <c r="L867" s="7"/>
      <c r="M867" s="7"/>
      <c r="N867" s="7"/>
      <c r="O867" s="7"/>
      <c r="P867" s="7"/>
    </row>
    <row r="868">
      <c r="A868" s="25"/>
      <c r="B868" s="25"/>
      <c r="C868" s="25"/>
      <c r="D868" s="25"/>
      <c r="F868" s="3"/>
      <c r="G868" s="3"/>
      <c r="K868" s="7"/>
      <c r="L868" s="7"/>
      <c r="M868" s="7"/>
      <c r="N868" s="7"/>
      <c r="O868" s="7"/>
      <c r="P868" s="7"/>
    </row>
    <row r="869">
      <c r="A869" s="25"/>
      <c r="B869" s="25"/>
      <c r="C869" s="25"/>
      <c r="D869" s="25"/>
      <c r="F869" s="3"/>
      <c r="G869" s="3"/>
      <c r="K869" s="7"/>
      <c r="L869" s="7"/>
      <c r="M869" s="7"/>
      <c r="N869" s="7"/>
      <c r="O869" s="7"/>
      <c r="P869" s="7"/>
    </row>
    <row r="870">
      <c r="A870" s="25"/>
      <c r="B870" s="25"/>
      <c r="C870" s="25"/>
      <c r="D870" s="25"/>
      <c r="F870" s="3"/>
      <c r="G870" s="3"/>
      <c r="K870" s="7"/>
      <c r="L870" s="7"/>
      <c r="M870" s="7"/>
      <c r="N870" s="7"/>
      <c r="O870" s="7"/>
      <c r="P870" s="7"/>
    </row>
    <row r="871">
      <c r="A871" s="25"/>
      <c r="B871" s="25"/>
      <c r="C871" s="25"/>
      <c r="D871" s="25"/>
      <c r="F871" s="3"/>
      <c r="G871" s="3"/>
      <c r="K871" s="7"/>
      <c r="L871" s="7"/>
      <c r="M871" s="7"/>
      <c r="N871" s="7"/>
      <c r="O871" s="7"/>
      <c r="P871" s="7"/>
    </row>
    <row r="872">
      <c r="A872" s="25"/>
      <c r="B872" s="25"/>
      <c r="C872" s="25"/>
      <c r="D872" s="25"/>
      <c r="F872" s="3"/>
      <c r="G872" s="3"/>
      <c r="K872" s="7"/>
      <c r="L872" s="7"/>
      <c r="M872" s="7"/>
      <c r="N872" s="7"/>
      <c r="O872" s="7"/>
      <c r="P872" s="7"/>
    </row>
    <row r="873">
      <c r="A873" s="25"/>
      <c r="B873" s="25"/>
      <c r="C873" s="25"/>
      <c r="D873" s="25"/>
      <c r="F873" s="3"/>
      <c r="G873" s="3"/>
      <c r="K873" s="7"/>
      <c r="L873" s="7"/>
      <c r="M873" s="7"/>
      <c r="N873" s="7"/>
      <c r="O873" s="7"/>
      <c r="P873" s="7"/>
    </row>
    <row r="874">
      <c r="A874" s="25"/>
      <c r="B874" s="25"/>
      <c r="C874" s="25"/>
      <c r="D874" s="25"/>
      <c r="F874" s="3"/>
      <c r="G874" s="3"/>
      <c r="K874" s="7"/>
      <c r="L874" s="7"/>
      <c r="M874" s="7"/>
      <c r="N874" s="7"/>
      <c r="O874" s="7"/>
      <c r="P874" s="7"/>
    </row>
    <row r="875">
      <c r="A875" s="25"/>
      <c r="B875" s="25"/>
      <c r="C875" s="25"/>
      <c r="D875" s="25"/>
      <c r="F875" s="3"/>
      <c r="G875" s="3"/>
      <c r="K875" s="7"/>
      <c r="L875" s="7"/>
      <c r="M875" s="7"/>
      <c r="N875" s="7"/>
      <c r="O875" s="7"/>
      <c r="P875" s="7"/>
    </row>
    <row r="876">
      <c r="A876" s="25"/>
      <c r="B876" s="25"/>
      <c r="C876" s="25"/>
      <c r="D876" s="25"/>
      <c r="F876" s="3"/>
      <c r="G876" s="3"/>
      <c r="K876" s="7"/>
      <c r="L876" s="7"/>
      <c r="M876" s="7"/>
      <c r="N876" s="7"/>
      <c r="O876" s="7"/>
      <c r="P876" s="7"/>
    </row>
    <row r="877">
      <c r="A877" s="25"/>
      <c r="B877" s="25"/>
      <c r="C877" s="25"/>
      <c r="D877" s="25"/>
      <c r="F877" s="3"/>
      <c r="G877" s="3"/>
      <c r="K877" s="7"/>
      <c r="L877" s="7"/>
      <c r="M877" s="7"/>
      <c r="N877" s="7"/>
      <c r="O877" s="7"/>
      <c r="P877" s="7"/>
    </row>
    <row r="878">
      <c r="A878" s="25"/>
      <c r="B878" s="25"/>
      <c r="C878" s="25"/>
      <c r="D878" s="25"/>
      <c r="F878" s="3"/>
      <c r="G878" s="3"/>
      <c r="K878" s="7"/>
      <c r="L878" s="7"/>
      <c r="M878" s="7"/>
      <c r="N878" s="7"/>
      <c r="O878" s="7"/>
      <c r="P878" s="7"/>
    </row>
    <row r="879">
      <c r="A879" s="25"/>
      <c r="B879" s="25"/>
      <c r="C879" s="25"/>
      <c r="D879" s="25"/>
      <c r="F879" s="3"/>
      <c r="G879" s="3"/>
      <c r="K879" s="7"/>
      <c r="L879" s="7"/>
      <c r="M879" s="7"/>
      <c r="N879" s="7"/>
      <c r="O879" s="7"/>
      <c r="P879" s="7"/>
    </row>
    <row r="880">
      <c r="A880" s="25"/>
      <c r="B880" s="25"/>
      <c r="C880" s="25"/>
      <c r="D880" s="25"/>
      <c r="F880" s="3"/>
      <c r="G880" s="3"/>
      <c r="K880" s="7"/>
      <c r="L880" s="7"/>
      <c r="M880" s="7"/>
      <c r="N880" s="7"/>
      <c r="O880" s="7"/>
      <c r="P880" s="7"/>
    </row>
    <row r="881">
      <c r="A881" s="25"/>
      <c r="B881" s="25"/>
      <c r="C881" s="25"/>
      <c r="D881" s="25"/>
      <c r="F881" s="3"/>
      <c r="G881" s="3"/>
      <c r="K881" s="7"/>
      <c r="L881" s="7"/>
      <c r="M881" s="7"/>
      <c r="N881" s="7"/>
      <c r="O881" s="7"/>
      <c r="P881" s="7"/>
    </row>
    <row r="882">
      <c r="A882" s="25"/>
      <c r="B882" s="25"/>
      <c r="C882" s="25"/>
      <c r="D882" s="25"/>
      <c r="F882" s="3"/>
      <c r="G882" s="3"/>
      <c r="K882" s="7"/>
      <c r="L882" s="7"/>
      <c r="M882" s="7"/>
      <c r="N882" s="7"/>
      <c r="O882" s="7"/>
      <c r="P882" s="7"/>
    </row>
    <row r="883">
      <c r="A883" s="25"/>
      <c r="B883" s="25"/>
      <c r="C883" s="25"/>
      <c r="D883" s="25"/>
      <c r="F883" s="3"/>
      <c r="G883" s="3"/>
      <c r="K883" s="7"/>
      <c r="L883" s="7"/>
      <c r="M883" s="7"/>
      <c r="N883" s="7"/>
      <c r="O883" s="7"/>
      <c r="P883" s="7"/>
    </row>
    <row r="884">
      <c r="A884" s="25"/>
      <c r="B884" s="25"/>
      <c r="C884" s="25"/>
      <c r="D884" s="25"/>
      <c r="F884" s="3"/>
      <c r="G884" s="3"/>
      <c r="K884" s="7"/>
      <c r="L884" s="7"/>
      <c r="M884" s="7"/>
      <c r="N884" s="7"/>
      <c r="O884" s="7"/>
      <c r="P884" s="7"/>
    </row>
    <row r="885">
      <c r="A885" s="25"/>
      <c r="B885" s="25"/>
      <c r="C885" s="25"/>
      <c r="D885" s="25"/>
      <c r="F885" s="3"/>
      <c r="G885" s="3"/>
      <c r="K885" s="7"/>
      <c r="L885" s="7"/>
      <c r="M885" s="7"/>
      <c r="N885" s="7"/>
      <c r="O885" s="7"/>
      <c r="P885" s="7"/>
    </row>
    <row r="886">
      <c r="A886" s="25"/>
      <c r="B886" s="25"/>
      <c r="C886" s="25"/>
      <c r="D886" s="25"/>
      <c r="F886" s="3"/>
      <c r="G886" s="3"/>
      <c r="K886" s="7"/>
      <c r="L886" s="7"/>
      <c r="M886" s="7"/>
      <c r="N886" s="7"/>
      <c r="O886" s="7"/>
      <c r="P886" s="7"/>
    </row>
    <row r="887">
      <c r="A887" s="25"/>
      <c r="B887" s="25"/>
      <c r="C887" s="25"/>
      <c r="D887" s="25"/>
      <c r="F887" s="3"/>
      <c r="G887" s="3"/>
      <c r="K887" s="7"/>
      <c r="L887" s="7"/>
      <c r="M887" s="7"/>
      <c r="N887" s="7"/>
      <c r="O887" s="7"/>
      <c r="P887" s="7"/>
    </row>
    <row r="888">
      <c r="A888" s="25"/>
      <c r="B888" s="25"/>
      <c r="C888" s="25"/>
      <c r="D888" s="25"/>
      <c r="F888" s="3"/>
      <c r="G888" s="3"/>
      <c r="K888" s="7"/>
      <c r="L888" s="7"/>
      <c r="M888" s="7"/>
      <c r="N888" s="7"/>
      <c r="O888" s="7"/>
      <c r="P888" s="7"/>
    </row>
    <row r="889">
      <c r="A889" s="25"/>
      <c r="B889" s="25"/>
      <c r="C889" s="25"/>
      <c r="D889" s="25"/>
      <c r="F889" s="3"/>
      <c r="G889" s="3"/>
      <c r="K889" s="7"/>
      <c r="L889" s="7"/>
      <c r="M889" s="7"/>
      <c r="N889" s="7"/>
      <c r="O889" s="7"/>
      <c r="P889" s="7"/>
    </row>
    <row r="890">
      <c r="A890" s="25"/>
      <c r="B890" s="25"/>
      <c r="C890" s="25"/>
      <c r="D890" s="25"/>
      <c r="F890" s="3"/>
      <c r="G890" s="3"/>
      <c r="K890" s="7"/>
      <c r="L890" s="7"/>
      <c r="M890" s="7"/>
      <c r="N890" s="7"/>
      <c r="O890" s="7"/>
      <c r="P890" s="7"/>
    </row>
    <row r="891">
      <c r="A891" s="25"/>
      <c r="B891" s="25"/>
      <c r="C891" s="25"/>
      <c r="D891" s="25"/>
      <c r="F891" s="3"/>
      <c r="G891" s="3"/>
      <c r="K891" s="7"/>
      <c r="L891" s="7"/>
      <c r="M891" s="7"/>
      <c r="N891" s="7"/>
      <c r="O891" s="7"/>
      <c r="P891" s="7"/>
    </row>
    <row r="892">
      <c r="A892" s="25"/>
      <c r="B892" s="25"/>
      <c r="C892" s="25"/>
      <c r="D892" s="25"/>
      <c r="F892" s="3"/>
      <c r="G892" s="3"/>
      <c r="K892" s="7"/>
      <c r="L892" s="7"/>
      <c r="M892" s="7"/>
      <c r="N892" s="7"/>
      <c r="O892" s="7"/>
      <c r="P892" s="7"/>
    </row>
    <row r="893">
      <c r="A893" s="25"/>
      <c r="B893" s="25"/>
      <c r="C893" s="25"/>
      <c r="D893" s="25"/>
      <c r="F893" s="3"/>
      <c r="G893" s="3"/>
      <c r="K893" s="7"/>
      <c r="L893" s="7"/>
      <c r="M893" s="7"/>
      <c r="N893" s="7"/>
      <c r="O893" s="7"/>
      <c r="P893" s="7"/>
    </row>
    <row r="894">
      <c r="A894" s="25"/>
      <c r="B894" s="25"/>
      <c r="C894" s="25"/>
      <c r="D894" s="25"/>
      <c r="F894" s="3"/>
      <c r="G894" s="3"/>
      <c r="K894" s="7"/>
      <c r="L894" s="7"/>
      <c r="M894" s="7"/>
      <c r="N894" s="7"/>
      <c r="O894" s="7"/>
      <c r="P894" s="7"/>
    </row>
    <row r="895">
      <c r="A895" s="25"/>
      <c r="B895" s="25"/>
      <c r="C895" s="25"/>
      <c r="D895" s="25"/>
      <c r="F895" s="3"/>
      <c r="G895" s="3"/>
      <c r="K895" s="7"/>
      <c r="L895" s="7"/>
      <c r="M895" s="7"/>
      <c r="N895" s="7"/>
      <c r="O895" s="7"/>
      <c r="P895" s="7"/>
    </row>
    <row r="896">
      <c r="A896" s="25"/>
      <c r="B896" s="25"/>
      <c r="C896" s="25"/>
      <c r="D896" s="25"/>
      <c r="F896" s="3"/>
      <c r="G896" s="3"/>
      <c r="K896" s="7"/>
      <c r="L896" s="7"/>
      <c r="M896" s="7"/>
      <c r="N896" s="7"/>
      <c r="O896" s="7"/>
      <c r="P896" s="7"/>
    </row>
    <row r="897">
      <c r="A897" s="25"/>
      <c r="B897" s="25"/>
      <c r="C897" s="25"/>
      <c r="D897" s="25"/>
      <c r="F897" s="3"/>
      <c r="G897" s="3"/>
      <c r="K897" s="7"/>
      <c r="L897" s="7"/>
      <c r="M897" s="7"/>
      <c r="N897" s="7"/>
      <c r="O897" s="7"/>
      <c r="P897" s="7"/>
    </row>
    <row r="898">
      <c r="A898" s="25"/>
      <c r="B898" s="25"/>
      <c r="C898" s="25"/>
      <c r="D898" s="25"/>
      <c r="F898" s="3"/>
      <c r="G898" s="3"/>
      <c r="K898" s="7"/>
      <c r="L898" s="7"/>
      <c r="M898" s="7"/>
      <c r="N898" s="7"/>
      <c r="O898" s="7"/>
      <c r="P898" s="7"/>
    </row>
    <row r="899">
      <c r="A899" s="25"/>
      <c r="B899" s="25"/>
      <c r="C899" s="25"/>
      <c r="D899" s="25"/>
      <c r="F899" s="3"/>
      <c r="G899" s="3"/>
      <c r="K899" s="7"/>
      <c r="L899" s="7"/>
      <c r="M899" s="7"/>
      <c r="N899" s="7"/>
      <c r="O899" s="7"/>
      <c r="P899" s="7"/>
    </row>
    <row r="900">
      <c r="A900" s="25"/>
      <c r="B900" s="25"/>
      <c r="C900" s="25"/>
      <c r="D900" s="25"/>
      <c r="F900" s="3"/>
      <c r="G900" s="3"/>
      <c r="K900" s="7"/>
      <c r="L900" s="7"/>
      <c r="M900" s="7"/>
      <c r="N900" s="7"/>
      <c r="O900" s="7"/>
      <c r="P900" s="7"/>
    </row>
    <row r="901">
      <c r="A901" s="25"/>
      <c r="B901" s="25"/>
      <c r="C901" s="25"/>
      <c r="D901" s="25"/>
      <c r="F901" s="3"/>
      <c r="G901" s="3"/>
      <c r="K901" s="7"/>
      <c r="L901" s="7"/>
      <c r="M901" s="7"/>
      <c r="N901" s="7"/>
      <c r="O901" s="7"/>
      <c r="P901" s="7"/>
    </row>
    <row r="902">
      <c r="A902" s="25"/>
      <c r="B902" s="25"/>
      <c r="C902" s="25"/>
      <c r="D902" s="25"/>
      <c r="F902" s="3"/>
      <c r="G902" s="3"/>
      <c r="K902" s="7"/>
      <c r="L902" s="7"/>
      <c r="M902" s="7"/>
      <c r="N902" s="7"/>
      <c r="O902" s="7"/>
      <c r="P902" s="7"/>
    </row>
    <row r="903">
      <c r="A903" s="25"/>
      <c r="B903" s="25"/>
      <c r="C903" s="25"/>
      <c r="D903" s="25"/>
      <c r="F903" s="3"/>
      <c r="G903" s="3"/>
      <c r="K903" s="7"/>
      <c r="L903" s="7"/>
      <c r="M903" s="7"/>
      <c r="N903" s="7"/>
      <c r="O903" s="7"/>
      <c r="P903" s="7"/>
    </row>
    <row r="904">
      <c r="A904" s="25"/>
      <c r="B904" s="25"/>
      <c r="C904" s="25"/>
      <c r="D904" s="25"/>
      <c r="F904" s="3"/>
      <c r="G904" s="3"/>
      <c r="K904" s="7"/>
      <c r="L904" s="7"/>
      <c r="M904" s="7"/>
      <c r="N904" s="7"/>
      <c r="O904" s="7"/>
      <c r="P904" s="7"/>
    </row>
    <row r="905">
      <c r="A905" s="25"/>
      <c r="B905" s="25"/>
      <c r="C905" s="25"/>
      <c r="D905" s="25"/>
      <c r="F905" s="3"/>
      <c r="G905" s="3"/>
      <c r="K905" s="7"/>
      <c r="L905" s="7"/>
      <c r="M905" s="7"/>
      <c r="N905" s="7"/>
      <c r="O905" s="7"/>
      <c r="P905" s="7"/>
    </row>
    <row r="906">
      <c r="A906" s="25"/>
      <c r="B906" s="25"/>
      <c r="C906" s="25"/>
      <c r="D906" s="25"/>
      <c r="F906" s="3"/>
      <c r="G906" s="3"/>
      <c r="K906" s="7"/>
      <c r="L906" s="7"/>
      <c r="M906" s="7"/>
      <c r="N906" s="7"/>
      <c r="O906" s="7"/>
      <c r="P906" s="7"/>
    </row>
    <row r="907">
      <c r="A907" s="25"/>
      <c r="B907" s="25"/>
      <c r="C907" s="25"/>
      <c r="D907" s="25"/>
      <c r="F907" s="3"/>
      <c r="G907" s="3"/>
      <c r="K907" s="7"/>
      <c r="L907" s="7"/>
      <c r="M907" s="7"/>
      <c r="N907" s="7"/>
      <c r="O907" s="7"/>
      <c r="P907" s="7"/>
    </row>
    <row r="908">
      <c r="A908" s="25"/>
      <c r="B908" s="25"/>
      <c r="C908" s="25"/>
      <c r="D908" s="25"/>
      <c r="F908" s="3"/>
      <c r="G908" s="3"/>
      <c r="K908" s="7"/>
      <c r="L908" s="7"/>
      <c r="M908" s="7"/>
      <c r="N908" s="7"/>
      <c r="O908" s="7"/>
      <c r="P908" s="7"/>
    </row>
    <row r="909">
      <c r="A909" s="25"/>
      <c r="B909" s="25"/>
      <c r="C909" s="25"/>
      <c r="D909" s="25"/>
      <c r="F909" s="3"/>
      <c r="G909" s="3"/>
      <c r="K909" s="7"/>
      <c r="L909" s="7"/>
      <c r="M909" s="7"/>
      <c r="N909" s="7"/>
      <c r="O909" s="7"/>
      <c r="P909" s="7"/>
    </row>
    <row r="910">
      <c r="A910" s="25"/>
      <c r="B910" s="25"/>
      <c r="C910" s="25"/>
      <c r="D910" s="25"/>
      <c r="F910" s="3"/>
      <c r="G910" s="3"/>
      <c r="K910" s="7"/>
      <c r="L910" s="7"/>
      <c r="M910" s="7"/>
      <c r="N910" s="7"/>
      <c r="O910" s="7"/>
      <c r="P910" s="7"/>
    </row>
    <row r="911">
      <c r="A911" s="25"/>
      <c r="B911" s="25"/>
      <c r="C911" s="25"/>
      <c r="D911" s="25"/>
      <c r="F911" s="3"/>
      <c r="G911" s="3"/>
      <c r="K911" s="7"/>
      <c r="L911" s="7"/>
      <c r="M911" s="7"/>
      <c r="N911" s="7"/>
      <c r="O911" s="7"/>
      <c r="P911" s="7"/>
    </row>
    <row r="912">
      <c r="A912" s="25"/>
      <c r="B912" s="25"/>
      <c r="C912" s="25"/>
      <c r="D912" s="25"/>
      <c r="F912" s="3"/>
      <c r="G912" s="3"/>
      <c r="K912" s="7"/>
      <c r="L912" s="7"/>
      <c r="M912" s="7"/>
      <c r="N912" s="7"/>
      <c r="O912" s="7"/>
      <c r="P912" s="7"/>
    </row>
    <row r="913">
      <c r="A913" s="25"/>
      <c r="B913" s="25"/>
      <c r="C913" s="25"/>
      <c r="D913" s="25"/>
      <c r="F913" s="3"/>
      <c r="G913" s="3"/>
      <c r="K913" s="7"/>
      <c r="L913" s="7"/>
      <c r="M913" s="7"/>
      <c r="N913" s="7"/>
      <c r="O913" s="7"/>
      <c r="P913" s="7"/>
    </row>
    <row r="914">
      <c r="A914" s="25"/>
      <c r="B914" s="25"/>
      <c r="C914" s="25"/>
      <c r="D914" s="25"/>
      <c r="F914" s="3"/>
      <c r="G914" s="3"/>
      <c r="K914" s="7"/>
      <c r="L914" s="7"/>
      <c r="M914" s="7"/>
      <c r="N914" s="7"/>
      <c r="O914" s="7"/>
      <c r="P914" s="7"/>
    </row>
    <row r="915">
      <c r="A915" s="25"/>
      <c r="B915" s="25"/>
      <c r="C915" s="25"/>
      <c r="D915" s="25"/>
      <c r="F915" s="3"/>
      <c r="G915" s="3"/>
      <c r="K915" s="7"/>
      <c r="L915" s="7"/>
      <c r="M915" s="7"/>
      <c r="N915" s="7"/>
      <c r="O915" s="7"/>
      <c r="P915" s="7"/>
    </row>
    <row r="916">
      <c r="A916" s="25"/>
      <c r="B916" s="25"/>
      <c r="C916" s="25"/>
      <c r="D916" s="25"/>
      <c r="F916" s="3"/>
      <c r="G916" s="3"/>
      <c r="K916" s="7"/>
      <c r="L916" s="7"/>
      <c r="M916" s="7"/>
      <c r="N916" s="7"/>
      <c r="O916" s="7"/>
      <c r="P916" s="7"/>
    </row>
    <row r="917">
      <c r="A917" s="25"/>
      <c r="B917" s="25"/>
      <c r="C917" s="25"/>
      <c r="D917" s="25"/>
      <c r="F917" s="3"/>
      <c r="G917" s="3"/>
      <c r="K917" s="7"/>
      <c r="L917" s="7"/>
      <c r="M917" s="7"/>
      <c r="N917" s="7"/>
      <c r="O917" s="7"/>
      <c r="P917" s="7"/>
    </row>
    <row r="918">
      <c r="A918" s="25"/>
      <c r="B918" s="25"/>
      <c r="C918" s="25"/>
      <c r="D918" s="25"/>
      <c r="F918" s="3"/>
      <c r="G918" s="3"/>
      <c r="K918" s="7"/>
      <c r="L918" s="7"/>
      <c r="M918" s="7"/>
      <c r="N918" s="7"/>
      <c r="O918" s="7"/>
      <c r="P918" s="7"/>
    </row>
    <row r="919">
      <c r="A919" s="25"/>
      <c r="B919" s="25"/>
      <c r="C919" s="25"/>
      <c r="D919" s="25"/>
      <c r="F919" s="3"/>
      <c r="G919" s="3"/>
      <c r="K919" s="7"/>
      <c r="L919" s="7"/>
      <c r="M919" s="7"/>
      <c r="N919" s="7"/>
      <c r="O919" s="7"/>
      <c r="P919" s="7"/>
    </row>
    <row r="920">
      <c r="A920" s="25"/>
      <c r="B920" s="25"/>
      <c r="C920" s="25"/>
      <c r="D920" s="25"/>
      <c r="F920" s="3"/>
      <c r="G920" s="3"/>
      <c r="K920" s="7"/>
      <c r="L920" s="7"/>
      <c r="M920" s="7"/>
      <c r="N920" s="7"/>
      <c r="O920" s="7"/>
      <c r="P920" s="7"/>
    </row>
    <row r="921">
      <c r="A921" s="25"/>
      <c r="B921" s="25"/>
      <c r="C921" s="25"/>
      <c r="D921" s="25"/>
      <c r="F921" s="3"/>
      <c r="G921" s="3"/>
      <c r="K921" s="7"/>
      <c r="L921" s="7"/>
      <c r="M921" s="7"/>
      <c r="N921" s="7"/>
      <c r="O921" s="7"/>
      <c r="P921" s="7"/>
    </row>
    <row r="922">
      <c r="A922" s="25"/>
      <c r="B922" s="25"/>
      <c r="C922" s="25"/>
      <c r="D922" s="25"/>
      <c r="F922" s="3"/>
      <c r="G922" s="3"/>
      <c r="K922" s="7"/>
      <c r="L922" s="7"/>
      <c r="M922" s="7"/>
      <c r="N922" s="7"/>
      <c r="O922" s="7"/>
      <c r="P922" s="7"/>
    </row>
    <row r="923">
      <c r="A923" s="25"/>
      <c r="B923" s="25"/>
      <c r="C923" s="25"/>
      <c r="D923" s="25"/>
      <c r="F923" s="3"/>
      <c r="G923" s="3"/>
      <c r="K923" s="7"/>
      <c r="L923" s="7"/>
      <c r="M923" s="7"/>
      <c r="N923" s="7"/>
      <c r="O923" s="7"/>
      <c r="P923" s="7"/>
    </row>
    <row r="924">
      <c r="A924" s="25"/>
      <c r="B924" s="25"/>
      <c r="C924" s="25"/>
      <c r="D924" s="25"/>
      <c r="F924" s="3"/>
      <c r="G924" s="3"/>
      <c r="K924" s="7"/>
      <c r="L924" s="7"/>
      <c r="M924" s="7"/>
      <c r="N924" s="7"/>
      <c r="O924" s="7"/>
      <c r="P924" s="7"/>
    </row>
    <row r="925">
      <c r="A925" s="25"/>
      <c r="B925" s="25"/>
      <c r="C925" s="25"/>
      <c r="D925" s="25"/>
      <c r="F925" s="3"/>
      <c r="G925" s="3"/>
      <c r="K925" s="7"/>
      <c r="L925" s="7"/>
      <c r="M925" s="7"/>
      <c r="N925" s="7"/>
      <c r="O925" s="7"/>
      <c r="P925" s="7"/>
    </row>
    <row r="926">
      <c r="A926" s="25"/>
      <c r="B926" s="25"/>
      <c r="C926" s="25"/>
      <c r="D926" s="25"/>
      <c r="F926" s="3"/>
      <c r="G926" s="3"/>
      <c r="K926" s="7"/>
      <c r="L926" s="7"/>
      <c r="M926" s="7"/>
      <c r="N926" s="7"/>
      <c r="O926" s="7"/>
      <c r="P926" s="7"/>
    </row>
    <row r="927">
      <c r="A927" s="25"/>
      <c r="B927" s="25"/>
      <c r="C927" s="25"/>
      <c r="D927" s="25"/>
      <c r="F927" s="3"/>
      <c r="G927" s="3"/>
      <c r="K927" s="7"/>
      <c r="L927" s="7"/>
      <c r="M927" s="7"/>
      <c r="N927" s="7"/>
      <c r="O927" s="7"/>
      <c r="P927" s="7"/>
    </row>
    <row r="928">
      <c r="A928" s="25"/>
      <c r="B928" s="25"/>
      <c r="C928" s="25"/>
      <c r="D928" s="25"/>
      <c r="F928" s="3"/>
      <c r="G928" s="3"/>
      <c r="K928" s="7"/>
      <c r="L928" s="7"/>
      <c r="M928" s="7"/>
      <c r="N928" s="7"/>
      <c r="O928" s="7"/>
      <c r="P928" s="7"/>
    </row>
    <row r="929">
      <c r="A929" s="25"/>
      <c r="B929" s="25"/>
      <c r="C929" s="25"/>
      <c r="D929" s="25"/>
      <c r="F929" s="3"/>
      <c r="G929" s="3"/>
      <c r="K929" s="7"/>
      <c r="L929" s="7"/>
      <c r="M929" s="7"/>
      <c r="N929" s="7"/>
      <c r="O929" s="7"/>
      <c r="P929" s="7"/>
    </row>
    <row r="930">
      <c r="A930" s="25"/>
      <c r="B930" s="25"/>
      <c r="C930" s="25"/>
      <c r="D930" s="25"/>
      <c r="F930" s="3"/>
      <c r="G930" s="3"/>
      <c r="K930" s="7"/>
      <c r="L930" s="7"/>
      <c r="M930" s="7"/>
      <c r="N930" s="7"/>
      <c r="O930" s="7"/>
      <c r="P930" s="7"/>
    </row>
    <row r="931">
      <c r="A931" s="25"/>
      <c r="B931" s="25"/>
      <c r="C931" s="25"/>
      <c r="D931" s="25"/>
      <c r="F931" s="3"/>
      <c r="G931" s="3"/>
      <c r="K931" s="7"/>
      <c r="L931" s="7"/>
      <c r="M931" s="7"/>
      <c r="N931" s="7"/>
      <c r="O931" s="7"/>
      <c r="P931" s="7"/>
    </row>
    <row r="932">
      <c r="A932" s="25"/>
      <c r="B932" s="25"/>
      <c r="C932" s="25"/>
      <c r="D932" s="25"/>
      <c r="F932" s="3"/>
      <c r="G932" s="3"/>
      <c r="K932" s="7"/>
      <c r="L932" s="7"/>
      <c r="M932" s="7"/>
      <c r="N932" s="7"/>
      <c r="O932" s="7"/>
      <c r="P932" s="7"/>
    </row>
    <row r="933">
      <c r="A933" s="25"/>
      <c r="B933" s="25"/>
      <c r="C933" s="25"/>
      <c r="D933" s="25"/>
      <c r="F933" s="3"/>
      <c r="G933" s="3"/>
      <c r="K933" s="7"/>
      <c r="L933" s="7"/>
      <c r="M933" s="7"/>
      <c r="N933" s="7"/>
      <c r="O933" s="7"/>
      <c r="P933" s="7"/>
    </row>
    <row r="934">
      <c r="A934" s="25"/>
      <c r="B934" s="25"/>
      <c r="C934" s="25"/>
      <c r="D934" s="25"/>
      <c r="F934" s="3"/>
      <c r="G934" s="3"/>
      <c r="K934" s="7"/>
      <c r="L934" s="7"/>
      <c r="M934" s="7"/>
      <c r="N934" s="7"/>
      <c r="O934" s="7"/>
      <c r="P934" s="7"/>
    </row>
    <row r="935">
      <c r="A935" s="25"/>
      <c r="B935" s="25"/>
      <c r="C935" s="25"/>
      <c r="D935" s="25"/>
      <c r="F935" s="3"/>
      <c r="G935" s="3"/>
      <c r="K935" s="7"/>
      <c r="L935" s="7"/>
      <c r="M935" s="7"/>
      <c r="N935" s="7"/>
      <c r="O935" s="7"/>
      <c r="P935" s="7"/>
    </row>
    <row r="936">
      <c r="A936" s="25"/>
      <c r="B936" s="25"/>
      <c r="C936" s="25"/>
      <c r="D936" s="25"/>
      <c r="F936" s="3"/>
      <c r="G936" s="3"/>
      <c r="K936" s="7"/>
      <c r="L936" s="7"/>
      <c r="M936" s="7"/>
      <c r="N936" s="7"/>
      <c r="O936" s="7"/>
      <c r="P936" s="7"/>
    </row>
    <row r="937">
      <c r="A937" s="25"/>
      <c r="B937" s="25"/>
      <c r="C937" s="25"/>
      <c r="D937" s="25"/>
      <c r="F937" s="3"/>
      <c r="G937" s="3"/>
      <c r="K937" s="7"/>
      <c r="L937" s="7"/>
      <c r="M937" s="7"/>
      <c r="N937" s="7"/>
      <c r="O937" s="7"/>
      <c r="P937" s="7"/>
    </row>
    <row r="938">
      <c r="A938" s="25"/>
      <c r="B938" s="25"/>
      <c r="C938" s="25"/>
      <c r="D938" s="25"/>
      <c r="F938" s="3"/>
      <c r="G938" s="3"/>
      <c r="K938" s="7"/>
      <c r="L938" s="7"/>
      <c r="M938" s="7"/>
      <c r="N938" s="7"/>
      <c r="O938" s="7"/>
      <c r="P938" s="7"/>
    </row>
    <row r="939">
      <c r="A939" s="25"/>
      <c r="B939" s="25"/>
      <c r="C939" s="25"/>
      <c r="D939" s="25"/>
      <c r="F939" s="3"/>
      <c r="G939" s="3"/>
      <c r="K939" s="7"/>
      <c r="L939" s="7"/>
      <c r="M939" s="7"/>
      <c r="N939" s="7"/>
      <c r="O939" s="7"/>
      <c r="P939" s="7"/>
    </row>
    <row r="940">
      <c r="A940" s="25"/>
      <c r="B940" s="25"/>
      <c r="C940" s="25"/>
      <c r="D940" s="25"/>
      <c r="F940" s="3"/>
      <c r="G940" s="3"/>
      <c r="K940" s="7"/>
      <c r="L940" s="7"/>
      <c r="M940" s="7"/>
      <c r="N940" s="7"/>
      <c r="O940" s="7"/>
      <c r="P940" s="7"/>
    </row>
    <row r="941">
      <c r="A941" s="25"/>
      <c r="B941" s="25"/>
      <c r="C941" s="25"/>
      <c r="D941" s="25"/>
      <c r="F941" s="3"/>
      <c r="G941" s="3"/>
      <c r="K941" s="7"/>
      <c r="L941" s="7"/>
      <c r="M941" s="7"/>
      <c r="N941" s="7"/>
      <c r="O941" s="7"/>
      <c r="P941" s="7"/>
    </row>
    <row r="942">
      <c r="A942" s="25"/>
      <c r="B942" s="25"/>
      <c r="C942" s="25"/>
      <c r="D942" s="25"/>
      <c r="F942" s="3"/>
      <c r="G942" s="3"/>
      <c r="K942" s="7"/>
      <c r="L942" s="7"/>
      <c r="M942" s="7"/>
      <c r="N942" s="7"/>
      <c r="O942" s="7"/>
      <c r="P942" s="7"/>
    </row>
    <row r="943">
      <c r="A943" s="25"/>
      <c r="B943" s="25"/>
      <c r="C943" s="25"/>
      <c r="D943" s="25"/>
      <c r="F943" s="3"/>
      <c r="G943" s="3"/>
      <c r="K943" s="7"/>
      <c r="L943" s="7"/>
      <c r="M943" s="7"/>
      <c r="N943" s="7"/>
      <c r="O943" s="7"/>
      <c r="P943" s="7"/>
    </row>
    <row r="944">
      <c r="A944" s="25"/>
      <c r="B944" s="25"/>
      <c r="C944" s="25"/>
      <c r="D944" s="25"/>
      <c r="F944" s="3"/>
      <c r="G944" s="3"/>
      <c r="K944" s="7"/>
      <c r="L944" s="7"/>
      <c r="M944" s="7"/>
      <c r="N944" s="7"/>
      <c r="O944" s="7"/>
      <c r="P944" s="7"/>
    </row>
    <row r="945">
      <c r="A945" s="25"/>
      <c r="B945" s="25"/>
      <c r="C945" s="25"/>
      <c r="D945" s="25"/>
      <c r="F945" s="3"/>
      <c r="G945" s="3"/>
      <c r="K945" s="7"/>
      <c r="L945" s="7"/>
      <c r="M945" s="7"/>
      <c r="N945" s="7"/>
      <c r="O945" s="7"/>
      <c r="P945" s="7"/>
    </row>
    <row r="946">
      <c r="A946" s="25"/>
      <c r="B946" s="25"/>
      <c r="C946" s="25"/>
      <c r="D946" s="25"/>
      <c r="F946" s="3"/>
      <c r="G946" s="3"/>
      <c r="K946" s="7"/>
      <c r="L946" s="7"/>
      <c r="M946" s="7"/>
      <c r="N946" s="7"/>
      <c r="O946" s="7"/>
      <c r="P946" s="7"/>
    </row>
    <row r="947">
      <c r="A947" s="25"/>
      <c r="B947" s="25"/>
      <c r="C947" s="25"/>
      <c r="D947" s="25"/>
      <c r="F947" s="3"/>
      <c r="G947" s="3"/>
      <c r="K947" s="7"/>
      <c r="L947" s="7"/>
      <c r="M947" s="7"/>
      <c r="N947" s="7"/>
      <c r="O947" s="7"/>
      <c r="P947" s="7"/>
    </row>
    <row r="948">
      <c r="A948" s="25"/>
      <c r="B948" s="25"/>
      <c r="C948" s="25"/>
      <c r="D948" s="25"/>
      <c r="F948" s="3"/>
      <c r="G948" s="3"/>
      <c r="K948" s="7"/>
      <c r="L948" s="7"/>
      <c r="M948" s="7"/>
      <c r="N948" s="7"/>
      <c r="O948" s="7"/>
      <c r="P948" s="7"/>
    </row>
    <row r="949">
      <c r="A949" s="25"/>
      <c r="B949" s="25"/>
      <c r="C949" s="25"/>
      <c r="D949" s="25"/>
      <c r="F949" s="3"/>
      <c r="G949" s="3"/>
      <c r="K949" s="7"/>
      <c r="L949" s="7"/>
      <c r="M949" s="7"/>
      <c r="N949" s="7"/>
      <c r="O949" s="7"/>
      <c r="P949" s="7"/>
    </row>
    <row r="950">
      <c r="A950" s="25"/>
      <c r="B950" s="25"/>
      <c r="C950" s="25"/>
      <c r="D950" s="25"/>
      <c r="F950" s="3"/>
      <c r="G950" s="3"/>
      <c r="K950" s="7"/>
      <c r="L950" s="7"/>
      <c r="M950" s="7"/>
      <c r="N950" s="7"/>
      <c r="O950" s="7"/>
      <c r="P950" s="7"/>
    </row>
    <row r="951">
      <c r="A951" s="25"/>
      <c r="B951" s="25"/>
      <c r="C951" s="25"/>
      <c r="D951" s="25"/>
      <c r="F951" s="3"/>
      <c r="G951" s="3"/>
      <c r="K951" s="7"/>
      <c r="L951" s="7"/>
      <c r="M951" s="7"/>
      <c r="N951" s="7"/>
      <c r="O951" s="7"/>
      <c r="P951" s="7"/>
    </row>
    <row r="952">
      <c r="A952" s="25"/>
      <c r="B952" s="25"/>
      <c r="C952" s="25"/>
      <c r="D952" s="25"/>
      <c r="F952" s="3"/>
      <c r="G952" s="3"/>
      <c r="K952" s="7"/>
      <c r="L952" s="7"/>
      <c r="M952" s="7"/>
      <c r="N952" s="7"/>
      <c r="O952" s="7"/>
      <c r="P952" s="7"/>
    </row>
    <row r="953">
      <c r="A953" s="25"/>
      <c r="B953" s="25"/>
      <c r="C953" s="25"/>
      <c r="D953" s="25"/>
      <c r="F953" s="3"/>
      <c r="G953" s="3"/>
      <c r="K953" s="7"/>
      <c r="L953" s="7"/>
      <c r="M953" s="7"/>
      <c r="N953" s="7"/>
      <c r="O953" s="7"/>
      <c r="P953" s="7"/>
    </row>
    <row r="954">
      <c r="A954" s="25"/>
      <c r="B954" s="25"/>
      <c r="C954" s="25"/>
      <c r="D954" s="25"/>
      <c r="F954" s="3"/>
      <c r="G954" s="3"/>
      <c r="K954" s="7"/>
      <c r="L954" s="7"/>
      <c r="M954" s="7"/>
      <c r="N954" s="7"/>
      <c r="O954" s="7"/>
      <c r="P954" s="7"/>
    </row>
    <row r="955">
      <c r="A955" s="25"/>
      <c r="B955" s="25"/>
      <c r="C955" s="25"/>
      <c r="D955" s="25"/>
      <c r="F955" s="3"/>
      <c r="G955" s="3"/>
      <c r="K955" s="7"/>
      <c r="L955" s="7"/>
      <c r="M955" s="7"/>
      <c r="N955" s="7"/>
      <c r="O955" s="7"/>
      <c r="P955" s="7"/>
    </row>
    <row r="956">
      <c r="A956" s="25"/>
      <c r="B956" s="25"/>
      <c r="C956" s="25"/>
      <c r="D956" s="25"/>
      <c r="F956" s="3"/>
      <c r="G956" s="3"/>
      <c r="K956" s="7"/>
      <c r="L956" s="7"/>
      <c r="M956" s="7"/>
      <c r="N956" s="7"/>
      <c r="O956" s="7"/>
      <c r="P956" s="7"/>
    </row>
    <row r="957">
      <c r="A957" s="25"/>
      <c r="B957" s="25"/>
      <c r="C957" s="25"/>
      <c r="D957" s="25"/>
      <c r="F957" s="3"/>
      <c r="G957" s="3"/>
      <c r="K957" s="7"/>
      <c r="L957" s="7"/>
      <c r="M957" s="7"/>
      <c r="N957" s="7"/>
      <c r="O957" s="7"/>
      <c r="P957" s="7"/>
    </row>
    <row r="958">
      <c r="A958" s="25"/>
      <c r="B958" s="25"/>
      <c r="C958" s="25"/>
      <c r="D958" s="25"/>
      <c r="F958" s="3"/>
      <c r="G958" s="3"/>
      <c r="K958" s="7"/>
      <c r="L958" s="7"/>
      <c r="M958" s="7"/>
      <c r="N958" s="7"/>
      <c r="O958" s="7"/>
      <c r="P958" s="7"/>
    </row>
    <row r="959">
      <c r="A959" s="25"/>
      <c r="B959" s="25"/>
      <c r="C959" s="25"/>
      <c r="D959" s="25"/>
      <c r="F959" s="3"/>
      <c r="G959" s="3"/>
      <c r="K959" s="7"/>
      <c r="L959" s="7"/>
      <c r="M959" s="7"/>
      <c r="N959" s="7"/>
      <c r="O959" s="7"/>
      <c r="P959" s="7"/>
    </row>
    <row r="960">
      <c r="A960" s="25"/>
      <c r="B960" s="25"/>
      <c r="C960" s="25"/>
      <c r="D960" s="25"/>
      <c r="F960" s="3"/>
      <c r="G960" s="3"/>
      <c r="K960" s="7"/>
      <c r="L960" s="7"/>
      <c r="M960" s="7"/>
      <c r="N960" s="7"/>
      <c r="O960" s="7"/>
      <c r="P960" s="7"/>
    </row>
    <row r="961">
      <c r="A961" s="25"/>
      <c r="B961" s="25"/>
      <c r="C961" s="25"/>
      <c r="D961" s="25"/>
      <c r="F961" s="3"/>
      <c r="G961" s="3"/>
      <c r="K961" s="7"/>
      <c r="L961" s="7"/>
      <c r="M961" s="7"/>
      <c r="N961" s="7"/>
      <c r="O961" s="7"/>
      <c r="P961" s="7"/>
    </row>
    <row r="962">
      <c r="A962" s="25"/>
      <c r="B962" s="25"/>
      <c r="C962" s="25"/>
      <c r="D962" s="25"/>
      <c r="F962" s="3"/>
      <c r="G962" s="3"/>
      <c r="K962" s="7"/>
      <c r="L962" s="7"/>
      <c r="M962" s="7"/>
      <c r="N962" s="7"/>
      <c r="O962" s="7"/>
      <c r="P962" s="7"/>
    </row>
    <row r="963">
      <c r="A963" s="25"/>
      <c r="B963" s="25"/>
      <c r="C963" s="25"/>
      <c r="D963" s="25"/>
      <c r="F963" s="3"/>
      <c r="G963" s="3"/>
      <c r="K963" s="7"/>
      <c r="L963" s="7"/>
      <c r="M963" s="7"/>
      <c r="N963" s="7"/>
      <c r="O963" s="7"/>
      <c r="P963" s="7"/>
    </row>
    <row r="964">
      <c r="A964" s="25"/>
      <c r="B964" s="25"/>
      <c r="C964" s="25"/>
      <c r="D964" s="25"/>
      <c r="F964" s="3"/>
      <c r="G964" s="3"/>
      <c r="K964" s="7"/>
      <c r="L964" s="7"/>
      <c r="M964" s="7"/>
      <c r="N964" s="7"/>
      <c r="O964" s="7"/>
      <c r="P964" s="7"/>
    </row>
    <row r="965">
      <c r="A965" s="25"/>
      <c r="B965" s="25"/>
      <c r="C965" s="25"/>
      <c r="D965" s="25"/>
      <c r="F965" s="3"/>
      <c r="G965" s="3"/>
      <c r="K965" s="7"/>
      <c r="L965" s="7"/>
      <c r="M965" s="7"/>
      <c r="N965" s="7"/>
      <c r="O965" s="7"/>
      <c r="P965" s="7"/>
    </row>
    <row r="966">
      <c r="A966" s="25"/>
      <c r="B966" s="25"/>
      <c r="C966" s="25"/>
      <c r="D966" s="25"/>
      <c r="F966" s="3"/>
      <c r="G966" s="3"/>
      <c r="K966" s="7"/>
      <c r="L966" s="7"/>
      <c r="M966" s="7"/>
      <c r="N966" s="7"/>
      <c r="O966" s="7"/>
      <c r="P966" s="7"/>
    </row>
    <row r="967">
      <c r="A967" s="25"/>
      <c r="B967" s="25"/>
      <c r="C967" s="25"/>
      <c r="D967" s="25"/>
      <c r="F967" s="3"/>
      <c r="G967" s="3"/>
      <c r="K967" s="7"/>
      <c r="L967" s="7"/>
      <c r="M967" s="7"/>
      <c r="N967" s="7"/>
      <c r="O967" s="7"/>
      <c r="P967" s="7"/>
    </row>
    <row r="968">
      <c r="A968" s="25"/>
      <c r="B968" s="25"/>
      <c r="C968" s="25"/>
      <c r="D968" s="25"/>
      <c r="F968" s="3"/>
      <c r="G968" s="3"/>
      <c r="K968" s="7"/>
      <c r="L968" s="7"/>
      <c r="M968" s="7"/>
      <c r="N968" s="7"/>
      <c r="O968" s="7"/>
      <c r="P968" s="7"/>
    </row>
    <row r="969">
      <c r="A969" s="25"/>
      <c r="B969" s="25"/>
      <c r="C969" s="25"/>
      <c r="D969" s="25"/>
      <c r="F969" s="3"/>
      <c r="G969" s="3"/>
      <c r="K969" s="7"/>
      <c r="L969" s="7"/>
      <c r="M969" s="7"/>
      <c r="N969" s="7"/>
      <c r="O969" s="7"/>
      <c r="P969" s="7"/>
    </row>
    <row r="970">
      <c r="A970" s="25"/>
      <c r="B970" s="25"/>
      <c r="C970" s="25"/>
      <c r="D970" s="25"/>
      <c r="F970" s="3"/>
      <c r="G970" s="3"/>
      <c r="K970" s="7"/>
      <c r="L970" s="7"/>
      <c r="M970" s="7"/>
      <c r="N970" s="7"/>
      <c r="O970" s="7"/>
      <c r="P970" s="7"/>
    </row>
    <row r="971">
      <c r="A971" s="25"/>
      <c r="B971" s="25"/>
      <c r="C971" s="25"/>
      <c r="D971" s="25"/>
      <c r="F971" s="3"/>
      <c r="G971" s="3"/>
      <c r="K971" s="7"/>
      <c r="L971" s="7"/>
      <c r="M971" s="7"/>
      <c r="N971" s="7"/>
      <c r="O971" s="7"/>
      <c r="P971" s="7"/>
    </row>
    <row r="972">
      <c r="A972" s="25"/>
      <c r="B972" s="25"/>
      <c r="C972" s="25"/>
      <c r="D972" s="25"/>
      <c r="F972" s="3"/>
      <c r="G972" s="3"/>
      <c r="K972" s="7"/>
      <c r="L972" s="7"/>
      <c r="M972" s="7"/>
      <c r="N972" s="7"/>
      <c r="O972" s="7"/>
      <c r="P972" s="7"/>
    </row>
    <row r="973">
      <c r="A973" s="25"/>
      <c r="B973" s="25"/>
      <c r="C973" s="25"/>
      <c r="D973" s="25"/>
      <c r="F973" s="3"/>
      <c r="G973" s="3"/>
      <c r="K973" s="7"/>
      <c r="L973" s="7"/>
      <c r="M973" s="7"/>
      <c r="N973" s="7"/>
      <c r="O973" s="7"/>
      <c r="P973" s="7"/>
    </row>
    <row r="974">
      <c r="A974" s="25"/>
      <c r="B974" s="25"/>
      <c r="C974" s="25"/>
      <c r="D974" s="25"/>
      <c r="F974" s="3"/>
      <c r="G974" s="3"/>
      <c r="K974" s="7"/>
      <c r="L974" s="7"/>
      <c r="M974" s="7"/>
      <c r="N974" s="7"/>
      <c r="O974" s="7"/>
      <c r="P974" s="7"/>
    </row>
    <row r="975">
      <c r="A975" s="25"/>
      <c r="B975" s="25"/>
      <c r="C975" s="25"/>
      <c r="D975" s="25"/>
      <c r="F975" s="3"/>
      <c r="G975" s="3"/>
      <c r="K975" s="7"/>
      <c r="L975" s="7"/>
      <c r="M975" s="7"/>
      <c r="N975" s="7"/>
      <c r="O975" s="7"/>
      <c r="P975" s="7"/>
    </row>
    <row r="976">
      <c r="A976" s="25"/>
      <c r="B976" s="25"/>
      <c r="C976" s="25"/>
      <c r="D976" s="25"/>
      <c r="F976" s="3"/>
      <c r="G976" s="3"/>
      <c r="K976" s="7"/>
      <c r="L976" s="7"/>
      <c r="M976" s="7"/>
      <c r="N976" s="7"/>
      <c r="O976" s="7"/>
      <c r="P976" s="7"/>
    </row>
    <row r="977">
      <c r="A977" s="25"/>
      <c r="B977" s="25"/>
      <c r="C977" s="25"/>
      <c r="D977" s="25"/>
      <c r="F977" s="3"/>
      <c r="G977" s="3"/>
      <c r="K977" s="7"/>
      <c r="L977" s="7"/>
      <c r="M977" s="7"/>
      <c r="N977" s="7"/>
      <c r="O977" s="7"/>
      <c r="P977" s="7"/>
    </row>
    <row r="978">
      <c r="A978" s="25"/>
      <c r="B978" s="25"/>
      <c r="C978" s="25"/>
      <c r="D978" s="25"/>
      <c r="F978" s="3"/>
      <c r="G978" s="3"/>
      <c r="K978" s="7"/>
      <c r="L978" s="7"/>
      <c r="M978" s="7"/>
      <c r="N978" s="7"/>
      <c r="O978" s="7"/>
      <c r="P978" s="7"/>
    </row>
    <row r="979">
      <c r="A979" s="25"/>
      <c r="B979" s="25"/>
      <c r="C979" s="25"/>
      <c r="D979" s="25"/>
      <c r="F979" s="3"/>
      <c r="G979" s="3"/>
      <c r="K979" s="7"/>
      <c r="L979" s="7"/>
      <c r="M979" s="7"/>
      <c r="N979" s="7"/>
      <c r="O979" s="7"/>
      <c r="P979" s="7"/>
    </row>
    <row r="980">
      <c r="A980" s="25"/>
      <c r="B980" s="25"/>
      <c r="C980" s="25"/>
      <c r="D980" s="25"/>
      <c r="F980" s="3"/>
      <c r="G980" s="3"/>
      <c r="K980" s="7"/>
      <c r="L980" s="7"/>
      <c r="M980" s="7"/>
      <c r="N980" s="7"/>
      <c r="O980" s="7"/>
      <c r="P980" s="7"/>
    </row>
    <row r="981">
      <c r="A981" s="25"/>
      <c r="B981" s="25"/>
      <c r="C981" s="25"/>
      <c r="D981" s="25"/>
      <c r="F981" s="3"/>
      <c r="G981" s="3"/>
      <c r="K981" s="7"/>
      <c r="L981" s="7"/>
      <c r="M981" s="7"/>
      <c r="N981" s="7"/>
      <c r="O981" s="7"/>
      <c r="P981" s="7"/>
    </row>
    <row r="982">
      <c r="A982" s="25"/>
      <c r="B982" s="25"/>
      <c r="C982" s="25"/>
      <c r="D982" s="25"/>
      <c r="F982" s="3"/>
      <c r="G982" s="3"/>
      <c r="K982" s="7"/>
      <c r="L982" s="7"/>
      <c r="M982" s="7"/>
      <c r="N982" s="7"/>
      <c r="O982" s="7"/>
      <c r="P982" s="7"/>
    </row>
    <row r="983">
      <c r="A983" s="25"/>
      <c r="B983" s="25"/>
      <c r="C983" s="25"/>
      <c r="D983" s="25"/>
      <c r="F983" s="3"/>
      <c r="G983" s="3"/>
      <c r="K983" s="7"/>
      <c r="L983" s="7"/>
      <c r="M983" s="7"/>
      <c r="N983" s="7"/>
      <c r="O983" s="7"/>
      <c r="P983" s="7"/>
    </row>
    <row r="984">
      <c r="A984" s="25"/>
      <c r="B984" s="25"/>
      <c r="C984" s="25"/>
      <c r="D984" s="25"/>
      <c r="F984" s="3"/>
      <c r="G984" s="3"/>
      <c r="K984" s="7"/>
      <c r="L984" s="7"/>
      <c r="M984" s="7"/>
      <c r="N984" s="7"/>
      <c r="O984" s="7"/>
      <c r="P984" s="7"/>
    </row>
    <row r="985">
      <c r="A985" s="25"/>
      <c r="B985" s="25"/>
      <c r="C985" s="25"/>
      <c r="D985" s="25"/>
      <c r="F985" s="3"/>
      <c r="G985" s="3"/>
      <c r="K985" s="7"/>
      <c r="L985" s="7"/>
      <c r="M985" s="7"/>
      <c r="N985" s="7"/>
      <c r="O985" s="7"/>
      <c r="P985" s="7"/>
    </row>
    <row r="986">
      <c r="A986" s="25"/>
      <c r="B986" s="25"/>
      <c r="C986" s="25"/>
      <c r="D986" s="25"/>
      <c r="F986" s="3"/>
      <c r="G986" s="3"/>
      <c r="K986" s="7"/>
      <c r="L986" s="7"/>
      <c r="M986" s="7"/>
      <c r="N986" s="7"/>
      <c r="O986" s="7"/>
      <c r="P986" s="7"/>
    </row>
    <row r="987">
      <c r="A987" s="25"/>
      <c r="B987" s="25"/>
      <c r="C987" s="25"/>
      <c r="D987" s="25"/>
      <c r="F987" s="3"/>
      <c r="G987" s="3"/>
      <c r="K987" s="7"/>
      <c r="L987" s="7"/>
      <c r="M987" s="7"/>
      <c r="N987" s="7"/>
      <c r="O987" s="7"/>
      <c r="P987" s="7"/>
    </row>
    <row r="988">
      <c r="A988" s="25"/>
      <c r="B988" s="25"/>
      <c r="C988" s="25"/>
      <c r="D988" s="25"/>
      <c r="F988" s="3"/>
      <c r="G988" s="3"/>
      <c r="K988" s="7"/>
      <c r="L988" s="7"/>
      <c r="M988" s="7"/>
      <c r="N988" s="7"/>
      <c r="O988" s="7"/>
      <c r="P988" s="7"/>
    </row>
    <row r="989">
      <c r="A989" s="25"/>
      <c r="B989" s="25"/>
      <c r="C989" s="25"/>
      <c r="D989" s="25"/>
      <c r="F989" s="3"/>
      <c r="G989" s="3"/>
      <c r="K989" s="7"/>
      <c r="L989" s="7"/>
      <c r="M989" s="7"/>
      <c r="N989" s="7"/>
      <c r="O989" s="7"/>
      <c r="P989" s="7"/>
    </row>
    <row r="990">
      <c r="A990" s="25"/>
      <c r="B990" s="25"/>
      <c r="C990" s="25"/>
      <c r="D990" s="25"/>
      <c r="F990" s="3"/>
      <c r="G990" s="3"/>
      <c r="K990" s="7"/>
      <c r="L990" s="7"/>
      <c r="M990" s="7"/>
      <c r="N990" s="7"/>
      <c r="O990" s="7"/>
      <c r="P990" s="7"/>
    </row>
    <row r="991">
      <c r="A991" s="25"/>
      <c r="B991" s="25"/>
      <c r="C991" s="25"/>
      <c r="D991" s="25"/>
      <c r="F991" s="3"/>
      <c r="G991" s="3"/>
      <c r="K991" s="7"/>
      <c r="L991" s="7"/>
      <c r="M991" s="7"/>
      <c r="N991" s="7"/>
      <c r="O991" s="7"/>
      <c r="P991" s="7"/>
    </row>
  </sheetData>
  <autoFilter ref="$A$1:$Q$308">
    <filterColumn colId="7">
      <filters>
        <filter val="Moderate Craniotomy Proc.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920</v>
      </c>
      <c r="B1" s="1" t="s">
        <v>921</v>
      </c>
      <c r="C1" s="1" t="s">
        <v>5</v>
      </c>
    </row>
    <row r="2">
      <c r="A2" s="1" t="s">
        <v>923</v>
      </c>
      <c r="B2" s="1" t="s">
        <v>14</v>
      </c>
      <c r="C2" s="1" t="s">
        <v>924</v>
      </c>
    </row>
    <row r="3">
      <c r="A3" s="1" t="s">
        <v>925</v>
      </c>
      <c r="B3" s="1" t="s">
        <v>19</v>
      </c>
      <c r="C3" s="1" t="s">
        <v>924</v>
      </c>
    </row>
    <row r="4">
      <c r="A4" s="1" t="s">
        <v>927</v>
      </c>
      <c r="B4" s="1" t="s">
        <v>22</v>
      </c>
      <c r="C4" s="1" t="s">
        <v>924</v>
      </c>
    </row>
    <row r="5">
      <c r="A5" s="1" t="s">
        <v>928</v>
      </c>
      <c r="B5" s="1" t="s">
        <v>28</v>
      </c>
      <c r="C5" s="1" t="s">
        <v>924</v>
      </c>
    </row>
    <row r="6">
      <c r="A6" s="1" t="s">
        <v>929</v>
      </c>
      <c r="B6" s="1" t="s">
        <v>31</v>
      </c>
      <c r="C6" s="1" t="s">
        <v>924</v>
      </c>
    </row>
    <row r="7">
      <c r="A7" s="1" t="s">
        <v>931</v>
      </c>
      <c r="B7" s="1" t="s">
        <v>34</v>
      </c>
      <c r="C7" s="1" t="s">
        <v>924</v>
      </c>
    </row>
    <row r="8">
      <c r="A8" s="1" t="s">
        <v>932</v>
      </c>
      <c r="B8" s="1" t="s">
        <v>36</v>
      </c>
      <c r="C8" s="1" t="s">
        <v>924</v>
      </c>
    </row>
    <row r="9">
      <c r="A9" s="1" t="s">
        <v>934</v>
      </c>
      <c r="B9" s="1" t="s">
        <v>38</v>
      </c>
      <c r="C9" s="1" t="s">
        <v>924</v>
      </c>
    </row>
    <row r="10">
      <c r="A10" s="1" t="s">
        <v>935</v>
      </c>
      <c r="B10" s="1" t="s">
        <v>40</v>
      </c>
      <c r="C10" s="1" t="s">
        <v>924</v>
      </c>
    </row>
    <row r="11">
      <c r="A11" s="1" t="s">
        <v>936</v>
      </c>
      <c r="B11" s="1" t="s">
        <v>42</v>
      </c>
      <c r="C11" s="1" t="s">
        <v>924</v>
      </c>
    </row>
    <row r="12">
      <c r="A12" s="1" t="s">
        <v>939</v>
      </c>
      <c r="B12" s="1" t="s">
        <v>44</v>
      </c>
      <c r="C12" s="1" t="s">
        <v>924</v>
      </c>
    </row>
    <row r="13">
      <c r="A13" s="1" t="s">
        <v>940</v>
      </c>
      <c r="B13" s="1" t="s">
        <v>46</v>
      </c>
      <c r="C13" s="1" t="s">
        <v>924</v>
      </c>
    </row>
    <row r="14">
      <c r="A14" s="1" t="s">
        <v>941</v>
      </c>
      <c r="B14" s="1" t="s">
        <v>48</v>
      </c>
      <c r="C14" s="1" t="s">
        <v>924</v>
      </c>
    </row>
    <row r="15">
      <c r="A15" s="1" t="s">
        <v>943</v>
      </c>
      <c r="B15" s="1" t="s">
        <v>51</v>
      </c>
      <c r="C15" s="1" t="s">
        <v>924</v>
      </c>
    </row>
    <row r="16">
      <c r="A16" s="1" t="s">
        <v>944</v>
      </c>
      <c r="B16" s="1" t="s">
        <v>54</v>
      </c>
      <c r="C16" s="1" t="s">
        <v>924</v>
      </c>
    </row>
    <row r="17">
      <c r="A17" s="1" t="s">
        <v>946</v>
      </c>
      <c r="B17" s="1" t="s">
        <v>57</v>
      </c>
      <c r="C17" s="1" t="s">
        <v>924</v>
      </c>
    </row>
    <row r="18">
      <c r="A18" s="1" t="s">
        <v>947</v>
      </c>
      <c r="B18" s="1" t="s">
        <v>61</v>
      </c>
      <c r="C18" s="1" t="s">
        <v>924</v>
      </c>
    </row>
    <row r="19">
      <c r="A19" s="1" t="s">
        <v>949</v>
      </c>
      <c r="B19" s="1" t="s">
        <v>67</v>
      </c>
      <c r="C19" s="1" t="s">
        <v>924</v>
      </c>
    </row>
    <row r="20">
      <c r="A20" s="1" t="s">
        <v>950</v>
      </c>
      <c r="B20" s="1" t="s">
        <v>70</v>
      </c>
      <c r="C20" s="1" t="s">
        <v>924</v>
      </c>
    </row>
    <row r="21">
      <c r="A21" s="1" t="s">
        <v>952</v>
      </c>
      <c r="B21" s="1" t="s">
        <v>73</v>
      </c>
      <c r="C21" s="1" t="s">
        <v>924</v>
      </c>
    </row>
    <row r="22">
      <c r="A22" s="1" t="s">
        <v>953</v>
      </c>
      <c r="B22" s="1" t="s">
        <v>76</v>
      </c>
      <c r="C22" s="1" t="s">
        <v>924</v>
      </c>
    </row>
    <row r="23">
      <c r="A23" s="1" t="s">
        <v>954</v>
      </c>
      <c r="B23" s="1" t="s">
        <v>79</v>
      </c>
      <c r="C23" s="1" t="s">
        <v>924</v>
      </c>
    </row>
    <row r="24">
      <c r="A24" s="1" t="s">
        <v>956</v>
      </c>
      <c r="B24" s="1" t="s">
        <v>82</v>
      </c>
      <c r="C24" s="1" t="s">
        <v>924</v>
      </c>
    </row>
    <row r="25">
      <c r="A25" s="1" t="s">
        <v>957</v>
      </c>
      <c r="B25" s="1" t="s">
        <v>88</v>
      </c>
      <c r="C25" s="1" t="s">
        <v>924</v>
      </c>
    </row>
    <row r="26">
      <c r="A26" s="1" t="s">
        <v>959</v>
      </c>
      <c r="B26" s="1" t="s">
        <v>91</v>
      </c>
      <c r="C26" s="1" t="s">
        <v>924</v>
      </c>
    </row>
    <row r="27">
      <c r="A27" s="1" t="s">
        <v>960</v>
      </c>
      <c r="B27" s="1" t="s">
        <v>93</v>
      </c>
      <c r="C27" s="1" t="s">
        <v>924</v>
      </c>
    </row>
    <row r="28">
      <c r="A28" s="1" t="s">
        <v>961</v>
      </c>
      <c r="B28" s="1" t="s">
        <v>96</v>
      </c>
      <c r="C28" s="1" t="s">
        <v>924</v>
      </c>
    </row>
    <row r="29">
      <c r="A29" s="1" t="s">
        <v>963</v>
      </c>
      <c r="B29" s="1" t="s">
        <v>100</v>
      </c>
      <c r="C29" s="1" t="s">
        <v>924</v>
      </c>
    </row>
    <row r="30">
      <c r="A30" s="1" t="s">
        <v>964</v>
      </c>
      <c r="B30" s="1" t="s">
        <v>104</v>
      </c>
      <c r="C30" s="1" t="s">
        <v>924</v>
      </c>
    </row>
    <row r="31">
      <c r="A31" s="1" t="s">
        <v>966</v>
      </c>
      <c r="B31" s="1" t="s">
        <v>106</v>
      </c>
      <c r="C31" s="1" t="s">
        <v>924</v>
      </c>
    </row>
    <row r="32">
      <c r="A32" s="1" t="s">
        <v>967</v>
      </c>
      <c r="B32" s="1" t="s">
        <v>108</v>
      </c>
      <c r="C32" s="1" t="s">
        <v>924</v>
      </c>
    </row>
    <row r="33">
      <c r="A33" s="1" t="s">
        <v>968</v>
      </c>
      <c r="B33" s="1" t="s">
        <v>112</v>
      </c>
      <c r="C33" s="1" t="s">
        <v>924</v>
      </c>
    </row>
    <row r="34">
      <c r="A34" s="1" t="s">
        <v>970</v>
      </c>
      <c r="B34" s="1" t="s">
        <v>114</v>
      </c>
      <c r="C34" s="1" t="s">
        <v>924</v>
      </c>
    </row>
    <row r="35">
      <c r="A35" s="1" t="s">
        <v>971</v>
      </c>
      <c r="B35" s="1" t="s">
        <v>118</v>
      </c>
      <c r="C35" s="1" t="s">
        <v>924</v>
      </c>
    </row>
    <row r="36">
      <c r="A36" s="1" t="s">
        <v>972</v>
      </c>
      <c r="B36" s="1" t="s">
        <v>122</v>
      </c>
      <c r="C36" s="1" t="s">
        <v>924</v>
      </c>
    </row>
    <row r="37">
      <c r="A37" s="1" t="s">
        <v>974</v>
      </c>
      <c r="B37" s="1" t="s">
        <v>125</v>
      </c>
      <c r="C37" s="1" t="s">
        <v>924</v>
      </c>
    </row>
    <row r="38">
      <c r="A38" s="1" t="s">
        <v>975</v>
      </c>
      <c r="B38" s="1" t="s">
        <v>128</v>
      </c>
      <c r="C38" s="1" t="s">
        <v>924</v>
      </c>
    </row>
    <row r="39">
      <c r="A39" s="1" t="s">
        <v>978</v>
      </c>
      <c r="B39" s="1" t="s">
        <v>133</v>
      </c>
      <c r="C39" s="1" t="s">
        <v>924</v>
      </c>
    </row>
    <row r="40">
      <c r="A40" s="1" t="s">
        <v>979</v>
      </c>
      <c r="B40" s="1" t="s">
        <v>136</v>
      </c>
      <c r="C40" s="1" t="s">
        <v>924</v>
      </c>
    </row>
    <row r="41">
      <c r="A41" s="1" t="s">
        <v>981</v>
      </c>
      <c r="B41" s="1" t="s">
        <v>141</v>
      </c>
      <c r="C41" s="1" t="s">
        <v>924</v>
      </c>
    </row>
    <row r="42">
      <c r="A42" s="1" t="s">
        <v>982</v>
      </c>
      <c r="B42" s="1" t="s">
        <v>144</v>
      </c>
      <c r="C42" s="1" t="s">
        <v>924</v>
      </c>
    </row>
    <row r="43">
      <c r="A43" s="1" t="s">
        <v>983</v>
      </c>
      <c r="B43" s="1" t="s">
        <v>147</v>
      </c>
      <c r="C43" s="1" t="s">
        <v>924</v>
      </c>
    </row>
    <row r="44">
      <c r="A44" s="1" t="s">
        <v>985</v>
      </c>
      <c r="B44" s="1" t="s">
        <v>150</v>
      </c>
      <c r="C44" s="1" t="s">
        <v>924</v>
      </c>
    </row>
    <row r="45">
      <c r="A45" s="1" t="s">
        <v>988</v>
      </c>
      <c r="B45" s="1" t="s">
        <v>153</v>
      </c>
      <c r="C45" s="1" t="s">
        <v>924</v>
      </c>
    </row>
    <row r="46">
      <c r="A46" s="1" t="s">
        <v>989</v>
      </c>
      <c r="B46" s="1" t="s">
        <v>159</v>
      </c>
      <c r="C46" s="1" t="s">
        <v>924</v>
      </c>
    </row>
    <row r="47">
      <c r="A47" s="1" t="s">
        <v>991</v>
      </c>
      <c r="B47" s="1" t="s">
        <v>160</v>
      </c>
      <c r="C47" s="1" t="s">
        <v>924</v>
      </c>
    </row>
    <row r="48">
      <c r="A48" s="1" t="s">
        <v>992</v>
      </c>
      <c r="B48" s="1" t="s">
        <v>162</v>
      </c>
      <c r="C48" s="1" t="s">
        <v>924</v>
      </c>
    </row>
    <row r="49">
      <c r="A49" s="1" t="s">
        <v>994</v>
      </c>
      <c r="B49" s="1" t="s">
        <v>165</v>
      </c>
      <c r="C49" s="1" t="s">
        <v>924</v>
      </c>
    </row>
    <row r="50">
      <c r="A50" s="1" t="s">
        <v>995</v>
      </c>
      <c r="B50" s="1" t="s">
        <v>168</v>
      </c>
      <c r="C50" s="1" t="s">
        <v>924</v>
      </c>
    </row>
    <row r="51">
      <c r="A51" s="1" t="s">
        <v>997</v>
      </c>
      <c r="B51" s="1" t="s">
        <v>171</v>
      </c>
      <c r="C51" s="1" t="s">
        <v>924</v>
      </c>
    </row>
    <row r="52">
      <c r="A52" s="1" t="s">
        <v>998</v>
      </c>
      <c r="B52" s="1" t="s">
        <v>174</v>
      </c>
      <c r="C52" s="1" t="s">
        <v>924</v>
      </c>
    </row>
    <row r="53">
      <c r="A53" s="1" t="s">
        <v>1000</v>
      </c>
      <c r="B53" s="1" t="s">
        <v>176</v>
      </c>
      <c r="C53" s="1" t="s">
        <v>924</v>
      </c>
    </row>
    <row r="54">
      <c r="A54" s="1" t="s">
        <v>1001</v>
      </c>
      <c r="B54" s="1" t="s">
        <v>178</v>
      </c>
      <c r="C54" s="1" t="s">
        <v>924</v>
      </c>
    </row>
    <row r="55">
      <c r="A55" s="1" t="s">
        <v>1002</v>
      </c>
      <c r="B55" s="1" t="s">
        <v>181</v>
      </c>
      <c r="C55" s="1" t="s">
        <v>924</v>
      </c>
    </row>
    <row r="56">
      <c r="A56" s="1" t="s">
        <v>1006</v>
      </c>
      <c r="B56" s="1" t="s">
        <v>184</v>
      </c>
      <c r="C56" s="1" t="s">
        <v>924</v>
      </c>
    </row>
    <row r="57">
      <c r="A57" s="1" t="s">
        <v>1007</v>
      </c>
      <c r="B57" s="1" t="s">
        <v>186</v>
      </c>
      <c r="C57" s="1" t="s">
        <v>924</v>
      </c>
    </row>
    <row r="58">
      <c r="A58" s="1" t="s">
        <v>1009</v>
      </c>
      <c r="B58" s="1" t="s">
        <v>188</v>
      </c>
      <c r="C58" s="1" t="s">
        <v>924</v>
      </c>
    </row>
    <row r="59">
      <c r="A59" s="1" t="s">
        <v>1011</v>
      </c>
      <c r="B59" s="1" t="s">
        <v>190</v>
      </c>
      <c r="C59" s="1" t="s">
        <v>924</v>
      </c>
    </row>
    <row r="60">
      <c r="A60" s="1" t="s">
        <v>1012</v>
      </c>
      <c r="B60" s="1" t="s">
        <v>192</v>
      </c>
      <c r="C60" s="1" t="s">
        <v>924</v>
      </c>
    </row>
    <row r="61">
      <c r="A61" s="1" t="s">
        <v>1014</v>
      </c>
      <c r="B61" s="1" t="s">
        <v>195</v>
      </c>
      <c r="C61" s="1" t="s">
        <v>924</v>
      </c>
    </row>
    <row r="62">
      <c r="A62" s="1" t="s">
        <v>1015</v>
      </c>
      <c r="B62" s="1" t="s">
        <v>200</v>
      </c>
      <c r="C62" s="1" t="s">
        <v>924</v>
      </c>
    </row>
    <row r="63">
      <c r="A63" s="1" t="s">
        <v>1018</v>
      </c>
      <c r="B63" s="1" t="s">
        <v>203</v>
      </c>
      <c r="C63" s="1" t="s">
        <v>924</v>
      </c>
    </row>
    <row r="64">
      <c r="A64" s="1" t="s">
        <v>1019</v>
      </c>
      <c r="B64" s="1" t="s">
        <v>205</v>
      </c>
      <c r="C64" s="1" t="s">
        <v>924</v>
      </c>
    </row>
    <row r="65">
      <c r="A65" s="1" t="s">
        <v>1021</v>
      </c>
      <c r="B65" s="1" t="s">
        <v>209</v>
      </c>
      <c r="C65" s="1" t="s">
        <v>924</v>
      </c>
    </row>
    <row r="66">
      <c r="A66" s="1" t="s">
        <v>1022</v>
      </c>
      <c r="B66" s="1" t="s">
        <v>212</v>
      </c>
      <c r="C66" s="1" t="s">
        <v>924</v>
      </c>
    </row>
    <row r="67">
      <c r="A67" s="1" t="s">
        <v>1023</v>
      </c>
      <c r="B67" s="1" t="s">
        <v>215</v>
      </c>
      <c r="C67" s="1" t="s">
        <v>924</v>
      </c>
    </row>
    <row r="68">
      <c r="A68" s="1" t="s">
        <v>1025</v>
      </c>
      <c r="B68" s="1" t="s">
        <v>220</v>
      </c>
      <c r="C68" s="1" t="s">
        <v>924</v>
      </c>
    </row>
    <row r="69">
      <c r="A69" s="1" t="s">
        <v>1026</v>
      </c>
      <c r="B69" s="1" t="s">
        <v>223</v>
      </c>
      <c r="C69" s="1" t="s">
        <v>924</v>
      </c>
    </row>
    <row r="70">
      <c r="A70" s="1" t="s">
        <v>1028</v>
      </c>
      <c r="B70" s="1" t="s">
        <v>226</v>
      </c>
      <c r="C70" s="1" t="s">
        <v>924</v>
      </c>
    </row>
    <row r="71">
      <c r="A71" s="1" t="s">
        <v>1029</v>
      </c>
      <c r="B71" s="1" t="s">
        <v>228</v>
      </c>
      <c r="C71" s="1" t="s">
        <v>924</v>
      </c>
    </row>
    <row r="72">
      <c r="A72" s="1" t="s">
        <v>1031</v>
      </c>
      <c r="B72" s="1" t="s">
        <v>233</v>
      </c>
      <c r="C72" s="1" t="s">
        <v>924</v>
      </c>
    </row>
    <row r="73">
      <c r="A73" s="1" t="s">
        <v>1032</v>
      </c>
      <c r="B73" s="1" t="s">
        <v>236</v>
      </c>
      <c r="C73" s="1" t="s">
        <v>924</v>
      </c>
    </row>
    <row r="74">
      <c r="A74" s="1" t="s">
        <v>1033</v>
      </c>
      <c r="B74" s="1" t="s">
        <v>240</v>
      </c>
      <c r="C74" s="1" t="s">
        <v>924</v>
      </c>
    </row>
    <row r="75">
      <c r="A75" s="1" t="s">
        <v>1035</v>
      </c>
      <c r="B75" s="1" t="s">
        <v>244</v>
      </c>
      <c r="C75" s="1" t="s">
        <v>924</v>
      </c>
    </row>
    <row r="76">
      <c r="A76" s="1" t="s">
        <v>1036</v>
      </c>
      <c r="B76" s="1" t="s">
        <v>246</v>
      </c>
      <c r="C76" s="1" t="s">
        <v>924</v>
      </c>
    </row>
    <row r="77">
      <c r="A77" s="1" t="s">
        <v>1038</v>
      </c>
      <c r="B77" s="1" t="s">
        <v>252</v>
      </c>
      <c r="C77" s="1" t="s">
        <v>924</v>
      </c>
    </row>
    <row r="78">
      <c r="A78" s="1" t="s">
        <v>1039</v>
      </c>
      <c r="B78" s="1" t="s">
        <v>257</v>
      </c>
      <c r="C78" s="1" t="s">
        <v>924</v>
      </c>
    </row>
    <row r="79">
      <c r="A79" s="1" t="s">
        <v>1041</v>
      </c>
      <c r="B79" s="1" t="s">
        <v>260</v>
      </c>
      <c r="C79" s="1" t="s">
        <v>924</v>
      </c>
    </row>
    <row r="80">
      <c r="A80" s="1" t="s">
        <v>1042</v>
      </c>
      <c r="B80" s="1" t="s">
        <v>262</v>
      </c>
      <c r="C80" s="1" t="s">
        <v>924</v>
      </c>
    </row>
    <row r="81">
      <c r="A81" s="1" t="s">
        <v>1044</v>
      </c>
      <c r="B81" s="1" t="s">
        <v>264</v>
      </c>
      <c r="C81" s="1" t="s">
        <v>924</v>
      </c>
    </row>
    <row r="82">
      <c r="A82" s="1" t="s">
        <v>1045</v>
      </c>
      <c r="B82" s="1" t="s">
        <v>265</v>
      </c>
      <c r="C82" s="1" t="s">
        <v>924</v>
      </c>
    </row>
    <row r="83">
      <c r="A83" s="1" t="s">
        <v>1046</v>
      </c>
      <c r="B83" s="1" t="s">
        <v>267</v>
      </c>
      <c r="C83" s="1" t="s">
        <v>924</v>
      </c>
    </row>
    <row r="84">
      <c r="A84" s="1" t="s">
        <v>1048</v>
      </c>
      <c r="B84" s="1" t="s">
        <v>269</v>
      </c>
      <c r="C84" s="1" t="s">
        <v>924</v>
      </c>
    </row>
    <row r="85">
      <c r="A85" s="1" t="s">
        <v>1049</v>
      </c>
      <c r="B85" s="1" t="s">
        <v>271</v>
      </c>
      <c r="C85" s="1" t="s">
        <v>924</v>
      </c>
    </row>
    <row r="86">
      <c r="A86" s="1" t="s">
        <v>1051</v>
      </c>
      <c r="B86" s="1" t="s">
        <v>273</v>
      </c>
      <c r="C86" s="1" t="s">
        <v>924</v>
      </c>
    </row>
    <row r="87">
      <c r="A87" s="1" t="s">
        <v>1052</v>
      </c>
      <c r="B87" s="1" t="s">
        <v>275</v>
      </c>
      <c r="C87" s="1" t="s">
        <v>924</v>
      </c>
    </row>
    <row r="88">
      <c r="A88" s="1" t="s">
        <v>1054</v>
      </c>
      <c r="B88" s="1" t="s">
        <v>277</v>
      </c>
      <c r="C88" s="1" t="s">
        <v>924</v>
      </c>
    </row>
    <row r="89">
      <c r="A89" s="1" t="s">
        <v>1055</v>
      </c>
      <c r="B89" s="1" t="s">
        <v>279</v>
      </c>
      <c r="C89" s="1" t="s">
        <v>924</v>
      </c>
    </row>
    <row r="90">
      <c r="A90" s="1" t="s">
        <v>1056</v>
      </c>
      <c r="B90" s="1" t="s">
        <v>280</v>
      </c>
      <c r="C90" s="1" t="s">
        <v>924</v>
      </c>
    </row>
    <row r="91">
      <c r="A91" s="1" t="s">
        <v>1058</v>
      </c>
      <c r="B91" s="1" t="s">
        <v>282</v>
      </c>
      <c r="C91" s="1" t="s">
        <v>924</v>
      </c>
    </row>
    <row r="92">
      <c r="A92" s="1" t="s">
        <v>1059</v>
      </c>
      <c r="B92" s="1" t="s">
        <v>284</v>
      </c>
      <c r="C92" s="1" t="s">
        <v>924</v>
      </c>
    </row>
    <row r="93">
      <c r="A93" s="1" t="s">
        <v>1060</v>
      </c>
      <c r="B93" s="1" t="s">
        <v>285</v>
      </c>
      <c r="C93" s="1" t="s">
        <v>924</v>
      </c>
    </row>
    <row r="94">
      <c r="A94" s="1" t="s">
        <v>1062</v>
      </c>
      <c r="B94" s="1" t="s">
        <v>286</v>
      </c>
      <c r="C94" s="1" t="s">
        <v>924</v>
      </c>
    </row>
    <row r="95">
      <c r="A95" s="1" t="s">
        <v>1064</v>
      </c>
      <c r="B95" s="1" t="s">
        <v>288</v>
      </c>
      <c r="C95" s="1" t="s">
        <v>924</v>
      </c>
    </row>
    <row r="96">
      <c r="A96" s="1" t="s">
        <v>1067</v>
      </c>
      <c r="B96" s="1" t="s">
        <v>289</v>
      </c>
      <c r="C96" s="1" t="s">
        <v>924</v>
      </c>
    </row>
    <row r="97">
      <c r="A97" s="1" t="s">
        <v>1068</v>
      </c>
      <c r="B97" s="1" t="s">
        <v>292</v>
      </c>
      <c r="C97" s="1" t="s">
        <v>1070</v>
      </c>
    </row>
    <row r="98">
      <c r="A98" s="1" t="s">
        <v>1071</v>
      </c>
      <c r="B98" s="1" t="s">
        <v>293</v>
      </c>
      <c r="C98" s="1" t="s">
        <v>1070</v>
      </c>
    </row>
    <row r="99">
      <c r="A99" s="1" t="s">
        <v>1072</v>
      </c>
      <c r="B99" s="1" t="s">
        <v>295</v>
      </c>
      <c r="C99" s="1" t="s">
        <v>1070</v>
      </c>
    </row>
    <row r="100">
      <c r="A100" s="1" t="s">
        <v>1073</v>
      </c>
      <c r="B100" s="1" t="s">
        <v>297</v>
      </c>
      <c r="C100" s="1" t="s">
        <v>1070</v>
      </c>
    </row>
    <row r="101">
      <c r="A101" s="1" t="s">
        <v>1076</v>
      </c>
      <c r="B101" s="1" t="s">
        <v>300</v>
      </c>
      <c r="C101" s="1" t="s">
        <v>1070</v>
      </c>
    </row>
    <row r="102">
      <c r="A102" s="1" t="s">
        <v>1077</v>
      </c>
      <c r="B102" s="1" t="s">
        <v>301</v>
      </c>
      <c r="C102" s="1" t="s">
        <v>1070</v>
      </c>
    </row>
    <row r="103">
      <c r="A103" s="1" t="s">
        <v>1079</v>
      </c>
      <c r="B103" s="1" t="s">
        <v>303</v>
      </c>
      <c r="C103" s="1" t="s">
        <v>1070</v>
      </c>
    </row>
    <row r="104">
      <c r="A104" s="1" t="s">
        <v>1080</v>
      </c>
      <c r="B104" s="1" t="s">
        <v>304</v>
      </c>
      <c r="C104" s="1" t="s">
        <v>1070</v>
      </c>
    </row>
    <row r="105">
      <c r="A105" s="1" t="s">
        <v>1082</v>
      </c>
      <c r="B105" s="1" t="s">
        <v>306</v>
      </c>
      <c r="C105" s="1" t="s">
        <v>1070</v>
      </c>
    </row>
    <row r="106">
      <c r="A106" s="1" t="s">
        <v>1083</v>
      </c>
      <c r="B106" s="1" t="s">
        <v>308</v>
      </c>
      <c r="C106" s="1" t="s">
        <v>1070</v>
      </c>
    </row>
    <row r="107">
      <c r="A107" s="1" t="s">
        <v>1085</v>
      </c>
      <c r="B107" s="1" t="s">
        <v>309</v>
      </c>
      <c r="C107" s="1" t="s">
        <v>1070</v>
      </c>
    </row>
    <row r="108">
      <c r="A108" s="1" t="s">
        <v>1086</v>
      </c>
      <c r="B108" s="1" t="s">
        <v>311</v>
      </c>
      <c r="C108" s="1" t="s">
        <v>1070</v>
      </c>
    </row>
    <row r="109">
      <c r="A109" s="1" t="s">
        <v>1088</v>
      </c>
      <c r="B109" s="1" t="s">
        <v>313</v>
      </c>
      <c r="C109" s="1" t="s">
        <v>1070</v>
      </c>
    </row>
    <row r="110">
      <c r="A110" s="1" t="s">
        <v>1089</v>
      </c>
      <c r="B110" s="1" t="s">
        <v>315</v>
      </c>
      <c r="C110" s="1" t="s">
        <v>1070</v>
      </c>
    </row>
    <row r="111">
      <c r="A111" s="1" t="s">
        <v>1090</v>
      </c>
      <c r="B111" s="1" t="s">
        <v>317</v>
      </c>
      <c r="C111" s="1" t="s">
        <v>1070</v>
      </c>
    </row>
    <row r="112">
      <c r="A112" s="1" t="s">
        <v>1092</v>
      </c>
      <c r="B112" s="1" t="s">
        <v>318</v>
      </c>
      <c r="C112" s="1" t="s">
        <v>1070</v>
      </c>
    </row>
    <row r="113">
      <c r="A113" s="1" t="s">
        <v>1094</v>
      </c>
      <c r="B113" s="1" t="s">
        <v>320</v>
      </c>
      <c r="C113" s="1" t="s">
        <v>1070</v>
      </c>
    </row>
    <row r="114">
      <c r="A114" s="1" t="s">
        <v>1095</v>
      </c>
      <c r="B114" s="1" t="s">
        <v>322</v>
      </c>
      <c r="C114" s="1" t="s">
        <v>1070</v>
      </c>
    </row>
    <row r="115">
      <c r="A115" s="1" t="s">
        <v>1097</v>
      </c>
      <c r="B115" s="1" t="s">
        <v>324</v>
      </c>
      <c r="C115" s="1" t="s">
        <v>1070</v>
      </c>
    </row>
    <row r="116">
      <c r="A116" s="1" t="s">
        <v>1098</v>
      </c>
      <c r="B116" s="1" t="s">
        <v>326</v>
      </c>
      <c r="C116" s="1" t="s">
        <v>1070</v>
      </c>
    </row>
    <row r="117">
      <c r="A117" s="1" t="s">
        <v>1099</v>
      </c>
      <c r="B117" s="1" t="s">
        <v>328</v>
      </c>
      <c r="C117" s="1" t="s">
        <v>1070</v>
      </c>
    </row>
    <row r="118">
      <c r="A118" s="1" t="s">
        <v>1100</v>
      </c>
      <c r="B118" s="1" t="s">
        <v>330</v>
      </c>
      <c r="C118" s="1" t="s">
        <v>1070</v>
      </c>
    </row>
    <row r="119">
      <c r="A119" s="1" t="s">
        <v>1102</v>
      </c>
      <c r="B119" s="1" t="s">
        <v>332</v>
      </c>
      <c r="C119" s="1" t="s">
        <v>1070</v>
      </c>
    </row>
    <row r="120">
      <c r="A120" s="1" t="s">
        <v>1103</v>
      </c>
      <c r="B120" s="1" t="s">
        <v>337</v>
      </c>
      <c r="C120" s="1" t="s">
        <v>1070</v>
      </c>
    </row>
    <row r="121">
      <c r="A121" s="1" t="s">
        <v>1104</v>
      </c>
      <c r="B121" s="1" t="s">
        <v>339</v>
      </c>
      <c r="C121" s="1" t="s">
        <v>1070</v>
      </c>
    </row>
    <row r="122">
      <c r="A122" s="1" t="s">
        <v>1106</v>
      </c>
      <c r="B122" s="1" t="s">
        <v>340</v>
      </c>
      <c r="C122" s="1" t="s">
        <v>1070</v>
      </c>
    </row>
    <row r="123">
      <c r="A123" s="1" t="s">
        <v>1107</v>
      </c>
      <c r="B123" s="1" t="s">
        <v>342</v>
      </c>
      <c r="C123" s="1" t="s">
        <v>1070</v>
      </c>
    </row>
    <row r="124">
      <c r="A124" s="1" t="s">
        <v>1109</v>
      </c>
      <c r="B124" s="1" t="s">
        <v>344</v>
      </c>
      <c r="C124" s="1" t="s">
        <v>1070</v>
      </c>
    </row>
    <row r="125">
      <c r="A125" s="1" t="s">
        <v>1110</v>
      </c>
      <c r="B125" s="1" t="s">
        <v>346</v>
      </c>
      <c r="C125" s="1" t="s">
        <v>1070</v>
      </c>
    </row>
    <row r="126">
      <c r="A126" s="1" t="s">
        <v>1112</v>
      </c>
      <c r="B126" s="1" t="s">
        <v>348</v>
      </c>
      <c r="C126" s="1" t="s">
        <v>1070</v>
      </c>
    </row>
    <row r="127">
      <c r="A127" s="1" t="s">
        <v>1113</v>
      </c>
      <c r="B127" s="1" t="s">
        <v>350</v>
      </c>
      <c r="C127" s="1" t="s">
        <v>1070</v>
      </c>
    </row>
    <row r="128">
      <c r="A128" s="1" t="s">
        <v>1114</v>
      </c>
      <c r="B128" s="1" t="s">
        <v>353</v>
      </c>
      <c r="C128" s="1" t="s">
        <v>1070</v>
      </c>
    </row>
    <row r="129">
      <c r="A129" s="1" t="s">
        <v>1116</v>
      </c>
      <c r="B129" s="1" t="s">
        <v>360</v>
      </c>
      <c r="C129" s="1" t="s">
        <v>1070</v>
      </c>
    </row>
    <row r="130">
      <c r="A130" s="1" t="s">
        <v>1117</v>
      </c>
      <c r="B130" s="1" t="s">
        <v>363</v>
      </c>
      <c r="C130" s="1" t="s">
        <v>1070</v>
      </c>
    </row>
    <row r="131">
      <c r="A131" s="1" t="s">
        <v>1119</v>
      </c>
      <c r="B131" s="1" t="s">
        <v>370</v>
      </c>
      <c r="C131" s="1" t="s">
        <v>1070</v>
      </c>
    </row>
    <row r="132">
      <c r="A132" s="1" t="s">
        <v>1120</v>
      </c>
      <c r="B132" s="1" t="s">
        <v>372</v>
      </c>
      <c r="C132" s="1" t="s">
        <v>1070</v>
      </c>
    </row>
    <row r="133">
      <c r="A133" s="1" t="s">
        <v>1121</v>
      </c>
      <c r="B133" s="1" t="s">
        <v>374</v>
      </c>
      <c r="C133" s="1" t="s">
        <v>1070</v>
      </c>
    </row>
    <row r="134">
      <c r="A134" s="1" t="s">
        <v>1123</v>
      </c>
      <c r="B134" s="1" t="s">
        <v>376</v>
      </c>
      <c r="C134" s="1" t="s">
        <v>1070</v>
      </c>
    </row>
    <row r="135">
      <c r="A135" s="1" t="s">
        <v>1124</v>
      </c>
      <c r="B135" s="1" t="s">
        <v>378</v>
      </c>
      <c r="C135" s="1" t="s">
        <v>1070</v>
      </c>
    </row>
    <row r="136">
      <c r="A136" s="1" t="s">
        <v>1126</v>
      </c>
      <c r="B136" s="1" t="s">
        <v>380</v>
      </c>
      <c r="C136" s="1" t="s">
        <v>1070</v>
      </c>
    </row>
    <row r="137">
      <c r="A137" s="1" t="s">
        <v>1127</v>
      </c>
      <c r="B137" s="1" t="s">
        <v>382</v>
      </c>
      <c r="C137" s="1" t="s">
        <v>1070</v>
      </c>
    </row>
    <row r="138">
      <c r="A138" s="1" t="s">
        <v>1128</v>
      </c>
      <c r="B138" s="1" t="s">
        <v>383</v>
      </c>
      <c r="C138" s="1" t="s">
        <v>1070</v>
      </c>
    </row>
    <row r="139">
      <c r="A139" s="1" t="s">
        <v>1131</v>
      </c>
      <c r="B139" s="1" t="s">
        <v>384</v>
      </c>
      <c r="C139" s="1" t="s">
        <v>1070</v>
      </c>
    </row>
    <row r="140">
      <c r="A140" s="1" t="s">
        <v>1132</v>
      </c>
      <c r="B140" s="1" t="s">
        <v>388</v>
      </c>
      <c r="C140" s="1" t="s">
        <v>1070</v>
      </c>
    </row>
    <row r="141">
      <c r="A141" s="1" t="s">
        <v>1134</v>
      </c>
      <c r="B141" s="1" t="s">
        <v>390</v>
      </c>
      <c r="C141" s="1" t="s">
        <v>1070</v>
      </c>
    </row>
    <row r="142">
      <c r="A142" s="1" t="s">
        <v>1135</v>
      </c>
      <c r="B142" s="1" t="s">
        <v>393</v>
      </c>
      <c r="C142" s="1" t="s">
        <v>1070</v>
      </c>
    </row>
    <row r="143">
      <c r="A143" s="1" t="s">
        <v>1137</v>
      </c>
      <c r="B143" s="1" t="s">
        <v>395</v>
      </c>
      <c r="C143" s="1" t="s">
        <v>1070</v>
      </c>
    </row>
    <row r="144">
      <c r="A144" s="1" t="s">
        <v>1138</v>
      </c>
      <c r="B144" s="1" t="s">
        <v>397</v>
      </c>
      <c r="C144" s="1" t="s">
        <v>1070</v>
      </c>
    </row>
    <row r="145">
      <c r="A145" s="1" t="s">
        <v>1139</v>
      </c>
      <c r="B145" s="1" t="s">
        <v>398</v>
      </c>
      <c r="C145" s="1" t="s">
        <v>1070</v>
      </c>
    </row>
    <row r="146">
      <c r="A146" s="1" t="s">
        <v>1141</v>
      </c>
      <c r="B146" s="1" t="s">
        <v>400</v>
      </c>
      <c r="C146" s="1" t="s">
        <v>1070</v>
      </c>
    </row>
    <row r="147">
      <c r="A147" s="1" t="s">
        <v>1142</v>
      </c>
      <c r="B147" s="1" t="s">
        <v>403</v>
      </c>
      <c r="C147" s="1" t="s">
        <v>1070</v>
      </c>
    </row>
    <row r="148">
      <c r="A148" s="1" t="s">
        <v>1144</v>
      </c>
      <c r="B148" s="1" t="s">
        <v>405</v>
      </c>
      <c r="C148" s="1" t="s">
        <v>1070</v>
      </c>
    </row>
    <row r="149">
      <c r="A149" s="1" t="s">
        <v>1145</v>
      </c>
      <c r="B149" s="1" t="s">
        <v>408</v>
      </c>
      <c r="C149" s="1" t="s">
        <v>1070</v>
      </c>
    </row>
    <row r="150">
      <c r="A150" s="1" t="s">
        <v>1147</v>
      </c>
      <c r="B150" s="1" t="s">
        <v>413</v>
      </c>
      <c r="C150" s="1" t="s">
        <v>1148</v>
      </c>
    </row>
    <row r="151">
      <c r="A151" s="1" t="s">
        <v>1149</v>
      </c>
      <c r="B151" s="1" t="s">
        <v>415</v>
      </c>
      <c r="C151" s="1" t="s">
        <v>1148</v>
      </c>
    </row>
    <row r="152">
      <c r="A152" s="1" t="s">
        <v>1150</v>
      </c>
      <c r="B152" s="1" t="s">
        <v>419</v>
      </c>
      <c r="C152" s="1" t="s">
        <v>1148</v>
      </c>
    </row>
    <row r="153">
      <c r="A153" s="1" t="s">
        <v>1152</v>
      </c>
      <c r="B153" s="1" t="s">
        <v>422</v>
      </c>
      <c r="C153" s="1" t="s">
        <v>1148</v>
      </c>
    </row>
    <row r="154">
      <c r="A154" s="1" t="s">
        <v>1153</v>
      </c>
      <c r="B154" s="1" t="s">
        <v>425</v>
      </c>
      <c r="C154" s="1" t="s">
        <v>1148</v>
      </c>
    </row>
    <row r="155">
      <c r="A155" s="1" t="s">
        <v>1155</v>
      </c>
      <c r="B155" s="1" t="s">
        <v>427</v>
      </c>
      <c r="C155" s="1" t="s">
        <v>1148</v>
      </c>
    </row>
    <row r="156">
      <c r="A156" s="1" t="s">
        <v>1156</v>
      </c>
      <c r="B156" s="1" t="s">
        <v>429</v>
      </c>
      <c r="C156" s="1" t="s">
        <v>1148</v>
      </c>
    </row>
    <row r="157">
      <c r="A157" s="1" t="s">
        <v>1158</v>
      </c>
      <c r="B157" s="1" t="s">
        <v>430</v>
      </c>
      <c r="C157" s="1" t="s">
        <v>1148</v>
      </c>
    </row>
    <row r="158">
      <c r="A158" s="1" t="s">
        <v>1159</v>
      </c>
      <c r="B158" s="1" t="s">
        <v>433</v>
      </c>
      <c r="C158" s="1" t="s">
        <v>1148</v>
      </c>
    </row>
    <row r="159">
      <c r="A159" s="1" t="s">
        <v>1160</v>
      </c>
      <c r="B159" s="1" t="s">
        <v>435</v>
      </c>
      <c r="C159" s="1" t="s">
        <v>1148</v>
      </c>
    </row>
    <row r="160">
      <c r="A160" s="1" t="s">
        <v>1162</v>
      </c>
      <c r="B160" s="1" t="s">
        <v>439</v>
      </c>
      <c r="C160" s="1" t="s">
        <v>1148</v>
      </c>
    </row>
    <row r="161">
      <c r="A161" s="1" t="s">
        <v>1163</v>
      </c>
      <c r="B161" s="1" t="s">
        <v>441</v>
      </c>
      <c r="C161" s="1" t="s">
        <v>1148</v>
      </c>
    </row>
    <row r="162">
      <c r="A162" s="1" t="s">
        <v>1165</v>
      </c>
      <c r="B162" s="1" t="s">
        <v>443</v>
      </c>
      <c r="C162" s="1" t="s">
        <v>1148</v>
      </c>
    </row>
    <row r="163">
      <c r="A163" s="1" t="s">
        <v>1166</v>
      </c>
      <c r="B163" s="1" t="s">
        <v>445</v>
      </c>
      <c r="C163" s="1" t="s">
        <v>1148</v>
      </c>
    </row>
    <row r="164">
      <c r="A164" s="1" t="s">
        <v>1167</v>
      </c>
      <c r="B164" s="1" t="s">
        <v>449</v>
      </c>
      <c r="C164" s="1" t="s">
        <v>1169</v>
      </c>
    </row>
    <row r="165">
      <c r="A165" s="1" t="s">
        <v>1170</v>
      </c>
      <c r="B165" s="1" t="s">
        <v>450</v>
      </c>
      <c r="C165" s="1" t="s">
        <v>1169</v>
      </c>
    </row>
    <row r="166">
      <c r="A166" s="1" t="s">
        <v>1171</v>
      </c>
      <c r="B166" s="1" t="s">
        <v>451</v>
      </c>
      <c r="C166" s="1" t="s">
        <v>1169</v>
      </c>
    </row>
    <row r="167">
      <c r="A167" s="1" t="s">
        <v>1173</v>
      </c>
      <c r="B167" s="1" t="s">
        <v>453</v>
      </c>
      <c r="C167" s="1" t="s">
        <v>1169</v>
      </c>
    </row>
    <row r="168">
      <c r="A168" s="1" t="s">
        <v>1174</v>
      </c>
      <c r="B168" s="1" t="s">
        <v>455</v>
      </c>
      <c r="C168" s="1" t="s">
        <v>1169</v>
      </c>
    </row>
    <row r="169">
      <c r="A169" s="1" t="s">
        <v>1176</v>
      </c>
      <c r="B169" s="1" t="s">
        <v>457</v>
      </c>
      <c r="C169" s="1" t="s">
        <v>1169</v>
      </c>
    </row>
    <row r="170">
      <c r="A170" s="1" t="s">
        <v>1177</v>
      </c>
      <c r="B170" s="1" t="s">
        <v>459</v>
      </c>
      <c r="C170" s="1" t="s">
        <v>1169</v>
      </c>
    </row>
    <row r="171">
      <c r="A171" s="1" t="s">
        <v>1179</v>
      </c>
      <c r="B171" s="1" t="s">
        <v>461</v>
      </c>
      <c r="C171" s="1" t="s">
        <v>1169</v>
      </c>
    </row>
    <row r="172">
      <c r="A172" s="1" t="s">
        <v>1180</v>
      </c>
      <c r="B172" s="1" t="s">
        <v>463</v>
      </c>
      <c r="C172" s="1" t="s">
        <v>1169</v>
      </c>
    </row>
    <row r="173">
      <c r="A173" s="1" t="s">
        <v>1181</v>
      </c>
      <c r="B173" s="1" t="s">
        <v>465</v>
      </c>
      <c r="C173" s="1" t="s">
        <v>1169</v>
      </c>
    </row>
    <row r="174">
      <c r="A174" s="1" t="s">
        <v>1183</v>
      </c>
      <c r="B174" s="1" t="s">
        <v>467</v>
      </c>
      <c r="C174" s="1" t="s">
        <v>1169</v>
      </c>
    </row>
    <row r="175">
      <c r="A175" s="1" t="s">
        <v>1184</v>
      </c>
      <c r="B175" s="1" t="s">
        <v>468</v>
      </c>
      <c r="C175" s="1" t="s">
        <v>1169</v>
      </c>
    </row>
    <row r="176">
      <c r="A176" s="1" t="s">
        <v>1186</v>
      </c>
      <c r="B176" s="1" t="s">
        <v>470</v>
      </c>
      <c r="C176" s="1" t="s">
        <v>1169</v>
      </c>
    </row>
    <row r="177">
      <c r="A177" s="1" t="s">
        <v>1187</v>
      </c>
      <c r="B177" s="1" t="s">
        <v>472</v>
      </c>
      <c r="C177" s="1" t="s">
        <v>1169</v>
      </c>
    </row>
    <row r="178">
      <c r="A178" s="1" t="s">
        <v>1188</v>
      </c>
      <c r="B178" s="1" t="s">
        <v>475</v>
      </c>
      <c r="C178" s="1" t="s">
        <v>1169</v>
      </c>
    </row>
    <row r="179">
      <c r="A179" s="1" t="s">
        <v>1190</v>
      </c>
      <c r="B179" s="1" t="s">
        <v>478</v>
      </c>
      <c r="C179" s="1" t="s">
        <v>1169</v>
      </c>
    </row>
    <row r="180">
      <c r="A180" s="1" t="s">
        <v>1192</v>
      </c>
      <c r="B180" s="1" t="s">
        <v>479</v>
      </c>
      <c r="C180" s="1" t="s">
        <v>1169</v>
      </c>
    </row>
    <row r="181">
      <c r="A181" s="1" t="s">
        <v>1194</v>
      </c>
      <c r="B181" s="1" t="s">
        <v>483</v>
      </c>
      <c r="C181" s="1" t="s">
        <v>1195</v>
      </c>
    </row>
    <row r="182">
      <c r="A182" s="1" t="s">
        <v>1196</v>
      </c>
      <c r="B182" s="1" t="s">
        <v>485</v>
      </c>
      <c r="C182" s="1" t="s">
        <v>1195</v>
      </c>
    </row>
    <row r="183">
      <c r="A183" s="1" t="s">
        <v>1198</v>
      </c>
      <c r="B183" s="1" t="s">
        <v>487</v>
      </c>
      <c r="C183" s="1" t="s">
        <v>1195</v>
      </c>
    </row>
    <row r="184">
      <c r="A184" s="1" t="s">
        <v>1199</v>
      </c>
      <c r="B184" s="1" t="s">
        <v>489</v>
      </c>
      <c r="C184" s="1" t="s">
        <v>1195</v>
      </c>
    </row>
    <row r="185">
      <c r="A185" s="1" t="s">
        <v>1201</v>
      </c>
      <c r="B185" s="1" t="s">
        <v>491</v>
      </c>
      <c r="C185" s="1" t="s">
        <v>1195</v>
      </c>
    </row>
    <row r="186">
      <c r="A186" s="1" t="s">
        <v>1202</v>
      </c>
      <c r="B186" s="1" t="s">
        <v>492</v>
      </c>
      <c r="C186" s="1" t="s">
        <v>1195</v>
      </c>
    </row>
    <row r="187">
      <c r="A187" s="1" t="s">
        <v>1204</v>
      </c>
      <c r="B187" s="1" t="s">
        <v>496</v>
      </c>
      <c r="C187" s="1" t="s">
        <v>1195</v>
      </c>
    </row>
    <row r="188">
      <c r="A188" s="1" t="s">
        <v>1205</v>
      </c>
      <c r="B188" s="1" t="s">
        <v>497</v>
      </c>
      <c r="C188" s="1" t="s">
        <v>1195</v>
      </c>
    </row>
    <row r="189">
      <c r="A189" s="1" t="s">
        <v>1208</v>
      </c>
      <c r="B189" s="1" t="s">
        <v>498</v>
      </c>
      <c r="C189" s="1" t="s">
        <v>1195</v>
      </c>
    </row>
    <row r="190">
      <c r="A190" s="1" t="s">
        <v>1209</v>
      </c>
      <c r="B190" s="1" t="s">
        <v>499</v>
      </c>
      <c r="C190" s="1" t="s">
        <v>1195</v>
      </c>
    </row>
    <row r="191">
      <c r="A191" s="1" t="s">
        <v>1211</v>
      </c>
      <c r="B191" s="1" t="s">
        <v>501</v>
      </c>
      <c r="C191" s="1" t="s">
        <v>1195</v>
      </c>
    </row>
    <row r="192">
      <c r="A192" s="1" t="s">
        <v>1212</v>
      </c>
      <c r="B192" s="1" t="s">
        <v>502</v>
      </c>
      <c r="C192" s="1" t="s">
        <v>1195</v>
      </c>
    </row>
    <row r="193">
      <c r="A193" s="1" t="s">
        <v>1213</v>
      </c>
      <c r="B193" s="1" t="s">
        <v>504</v>
      </c>
      <c r="C193" s="1" t="s">
        <v>1195</v>
      </c>
    </row>
    <row r="194">
      <c r="A194" s="1" t="s">
        <v>1215</v>
      </c>
      <c r="B194" s="1" t="s">
        <v>506</v>
      </c>
      <c r="C194" s="1" t="s">
        <v>1195</v>
      </c>
    </row>
    <row r="195">
      <c r="A195" s="1" t="s">
        <v>1216</v>
      </c>
      <c r="B195" s="1" t="s">
        <v>507</v>
      </c>
      <c r="C195" s="1" t="s">
        <v>1195</v>
      </c>
    </row>
    <row r="196">
      <c r="A196" s="1" t="s">
        <v>1218</v>
      </c>
      <c r="B196" s="1" t="s">
        <v>509</v>
      </c>
      <c r="C196" s="1" t="s">
        <v>1195</v>
      </c>
    </row>
    <row r="197">
      <c r="A197" s="1" t="s">
        <v>1219</v>
      </c>
      <c r="B197" s="1" t="s">
        <v>511</v>
      </c>
      <c r="C197" s="1" t="s">
        <v>1195</v>
      </c>
    </row>
    <row r="198">
      <c r="A198" s="1" t="s">
        <v>1221</v>
      </c>
      <c r="B198" s="1" t="s">
        <v>512</v>
      </c>
      <c r="C198" s="1" t="s">
        <v>1195</v>
      </c>
    </row>
    <row r="199">
      <c r="A199" s="1" t="s">
        <v>1222</v>
      </c>
      <c r="B199" s="1" t="s">
        <v>514</v>
      </c>
      <c r="C199" s="1" t="s">
        <v>1195</v>
      </c>
    </row>
    <row r="200">
      <c r="A200" s="1" t="s">
        <v>1224</v>
      </c>
      <c r="B200" s="1" t="s">
        <v>517</v>
      </c>
      <c r="C200" s="1" t="s">
        <v>1195</v>
      </c>
    </row>
    <row r="201">
      <c r="A201" s="1" t="s">
        <v>1225</v>
      </c>
      <c r="B201" s="1" t="s">
        <v>519</v>
      </c>
      <c r="C201" s="1" t="s">
        <v>1195</v>
      </c>
    </row>
    <row r="202">
      <c r="A202" s="1" t="s">
        <v>1227</v>
      </c>
      <c r="B202" s="1" t="s">
        <v>520</v>
      </c>
      <c r="C202" s="1" t="s">
        <v>1195</v>
      </c>
    </row>
    <row r="203">
      <c r="A203" s="1" t="s">
        <v>1228</v>
      </c>
      <c r="B203" s="1" t="s">
        <v>521</v>
      </c>
      <c r="C203" s="1" t="s">
        <v>1195</v>
      </c>
    </row>
    <row r="204">
      <c r="A204" s="1" t="s">
        <v>1230</v>
      </c>
      <c r="B204" s="1" t="s">
        <v>522</v>
      </c>
      <c r="C204" s="1" t="s">
        <v>1195</v>
      </c>
    </row>
    <row r="205">
      <c r="A205" s="1" t="s">
        <v>1231</v>
      </c>
      <c r="B205" s="1" t="s">
        <v>523</v>
      </c>
      <c r="C205" s="1" t="s">
        <v>1195</v>
      </c>
    </row>
    <row r="206">
      <c r="A206" s="1" t="s">
        <v>1232</v>
      </c>
      <c r="B206" s="1" t="s">
        <v>527</v>
      </c>
      <c r="C206" s="1" t="s">
        <v>1195</v>
      </c>
    </row>
    <row r="207">
      <c r="A207" s="1" t="s">
        <v>1234</v>
      </c>
      <c r="B207" s="1" t="s">
        <v>530</v>
      </c>
      <c r="C207" s="1" t="s">
        <v>1195</v>
      </c>
    </row>
    <row r="208">
      <c r="A208" s="1" t="s">
        <v>1235</v>
      </c>
      <c r="B208" s="1" t="s">
        <v>532</v>
      </c>
      <c r="C208" s="1" t="s">
        <v>1195</v>
      </c>
    </row>
    <row r="209">
      <c r="A209" s="1" t="s">
        <v>1237</v>
      </c>
      <c r="B209" s="1" t="s">
        <v>533</v>
      </c>
      <c r="C209" s="1" t="s">
        <v>1195</v>
      </c>
    </row>
    <row r="210">
      <c r="A210" s="1" t="s">
        <v>1238</v>
      </c>
      <c r="B210" s="1" t="s">
        <v>535</v>
      </c>
      <c r="C210" s="1" t="s">
        <v>1195</v>
      </c>
    </row>
    <row r="211">
      <c r="A211" s="1" t="s">
        <v>1240</v>
      </c>
      <c r="B211" s="1" t="s">
        <v>537</v>
      </c>
      <c r="C211" s="1" t="s">
        <v>1195</v>
      </c>
    </row>
    <row r="212">
      <c r="A212" s="1" t="s">
        <v>1241</v>
      </c>
      <c r="B212" s="1" t="s">
        <v>539</v>
      </c>
      <c r="C212" s="1" t="s">
        <v>1195</v>
      </c>
    </row>
    <row r="213">
      <c r="A213" s="1" t="s">
        <v>1243</v>
      </c>
      <c r="B213" s="1" t="s">
        <v>541</v>
      </c>
      <c r="C213" s="1" t="s">
        <v>1195</v>
      </c>
    </row>
    <row r="214">
      <c r="A214" s="1" t="s">
        <v>1244</v>
      </c>
      <c r="B214" s="1" t="s">
        <v>543</v>
      </c>
      <c r="C214" s="1" t="s">
        <v>1195</v>
      </c>
    </row>
    <row r="215">
      <c r="A215" s="1" t="s">
        <v>1245</v>
      </c>
      <c r="B215" s="1" t="s">
        <v>544</v>
      </c>
      <c r="C215" s="1" t="s">
        <v>1195</v>
      </c>
    </row>
    <row r="216">
      <c r="A216" s="1" t="s">
        <v>1246</v>
      </c>
      <c r="B216" s="1" t="s">
        <v>545</v>
      </c>
      <c r="C216" s="1" t="s">
        <v>1195</v>
      </c>
    </row>
    <row r="217">
      <c r="A217" s="1" t="s">
        <v>1247</v>
      </c>
      <c r="B217" s="1" t="s">
        <v>546</v>
      </c>
      <c r="C217" s="1" t="s">
        <v>1195</v>
      </c>
    </row>
    <row r="218">
      <c r="A218" s="1" t="s">
        <v>1248</v>
      </c>
      <c r="B218" s="1" t="s">
        <v>548</v>
      </c>
      <c r="C218" s="1" t="s">
        <v>1195</v>
      </c>
    </row>
    <row r="219">
      <c r="A219" s="1" t="s">
        <v>1249</v>
      </c>
      <c r="B219" s="1" t="s">
        <v>551</v>
      </c>
      <c r="C219" s="1" t="s">
        <v>1195</v>
      </c>
    </row>
    <row r="220">
      <c r="A220" s="1" t="s">
        <v>1250</v>
      </c>
      <c r="B220" s="1" t="s">
        <v>552</v>
      </c>
      <c r="C220" s="1" t="s">
        <v>1195</v>
      </c>
    </row>
    <row r="221">
      <c r="A221" s="1" t="s">
        <v>1252</v>
      </c>
      <c r="B221" s="1" t="s">
        <v>554</v>
      </c>
      <c r="C221" s="1" t="s">
        <v>1195</v>
      </c>
    </row>
    <row r="222">
      <c r="A222" s="1" t="s">
        <v>1253</v>
      </c>
      <c r="B222" s="1" t="s">
        <v>556</v>
      </c>
      <c r="C222" s="1" t="s">
        <v>1195</v>
      </c>
    </row>
    <row r="223">
      <c r="A223" s="1" t="s">
        <v>1255</v>
      </c>
      <c r="B223" s="1" t="s">
        <v>557</v>
      </c>
      <c r="C223" s="1" t="s">
        <v>1195</v>
      </c>
    </row>
    <row r="224">
      <c r="A224" s="1" t="s">
        <v>1256</v>
      </c>
      <c r="B224" s="1" t="s">
        <v>559</v>
      </c>
      <c r="C224" s="1" t="s">
        <v>1195</v>
      </c>
    </row>
    <row r="225">
      <c r="A225" s="1" t="s">
        <v>1258</v>
      </c>
      <c r="B225" s="1" t="s">
        <v>562</v>
      </c>
      <c r="C225" s="1" t="s">
        <v>1259</v>
      </c>
    </row>
    <row r="226">
      <c r="A226" s="1" t="s">
        <v>1260</v>
      </c>
      <c r="B226" s="1" t="s">
        <v>567</v>
      </c>
      <c r="C226" s="1" t="s">
        <v>1259</v>
      </c>
    </row>
    <row r="227">
      <c r="A227" s="1" t="s">
        <v>1263</v>
      </c>
      <c r="B227" s="1" t="s">
        <v>569</v>
      </c>
      <c r="C227" s="1" t="s">
        <v>1259</v>
      </c>
    </row>
    <row r="228">
      <c r="A228" s="1" t="s">
        <v>1264</v>
      </c>
      <c r="B228" s="1" t="s">
        <v>571</v>
      </c>
      <c r="C228" s="1" t="s">
        <v>1259</v>
      </c>
    </row>
    <row r="229">
      <c r="A229" s="1" t="s">
        <v>1266</v>
      </c>
      <c r="B229" s="1" t="s">
        <v>573</v>
      </c>
      <c r="C229" s="1" t="s">
        <v>1259</v>
      </c>
    </row>
    <row r="230">
      <c r="A230" s="1" t="s">
        <v>1267</v>
      </c>
      <c r="B230" s="1" t="s">
        <v>575</v>
      </c>
      <c r="C230" s="1" t="s">
        <v>1259</v>
      </c>
    </row>
    <row r="231">
      <c r="A231" s="1" t="s">
        <v>1269</v>
      </c>
      <c r="B231" s="1" t="s">
        <v>576</v>
      </c>
      <c r="C231" s="1" t="s">
        <v>1259</v>
      </c>
    </row>
    <row r="232">
      <c r="A232" s="1" t="s">
        <v>1270</v>
      </c>
      <c r="B232" s="1" t="s">
        <v>579</v>
      </c>
      <c r="C232" s="1" t="s">
        <v>1259</v>
      </c>
    </row>
    <row r="233">
      <c r="A233" s="1" t="s">
        <v>1272</v>
      </c>
      <c r="B233" s="1" t="s">
        <v>581</v>
      </c>
      <c r="C233" s="1" t="s">
        <v>1259</v>
      </c>
    </row>
    <row r="234">
      <c r="A234" s="1" t="s">
        <v>1274</v>
      </c>
      <c r="B234" s="1" t="s">
        <v>583</v>
      </c>
      <c r="C234" s="1" t="s">
        <v>1259</v>
      </c>
    </row>
    <row r="235">
      <c r="A235" s="1" t="s">
        <v>1275</v>
      </c>
      <c r="B235" s="1" t="s">
        <v>585</v>
      </c>
      <c r="C235" s="1" t="s">
        <v>1259</v>
      </c>
    </row>
    <row r="236">
      <c r="A236" s="1" t="s">
        <v>1277</v>
      </c>
      <c r="B236" s="1" t="s">
        <v>586</v>
      </c>
      <c r="C236" s="1" t="s">
        <v>1259</v>
      </c>
    </row>
    <row r="237">
      <c r="A237" s="1" t="s">
        <v>1278</v>
      </c>
      <c r="B237" s="1" t="s">
        <v>588</v>
      </c>
      <c r="C237" s="1" t="s">
        <v>1259</v>
      </c>
    </row>
    <row r="238">
      <c r="A238" s="1" t="s">
        <v>1280</v>
      </c>
      <c r="B238" s="1" t="s">
        <v>592</v>
      </c>
      <c r="C238" s="1" t="s">
        <v>1281</v>
      </c>
    </row>
    <row r="239">
      <c r="A239" s="1" t="s">
        <v>1282</v>
      </c>
      <c r="B239" s="1" t="s">
        <v>594</v>
      </c>
      <c r="C239" s="1" t="s">
        <v>1281</v>
      </c>
    </row>
    <row r="240">
      <c r="A240" s="1" t="s">
        <v>1284</v>
      </c>
      <c r="B240" s="1" t="s">
        <v>596</v>
      </c>
      <c r="C240" s="1" t="s">
        <v>1281</v>
      </c>
    </row>
    <row r="241">
      <c r="A241" s="1" t="s">
        <v>1285</v>
      </c>
      <c r="B241" s="1" t="s">
        <v>599</v>
      </c>
      <c r="C241" s="1" t="s">
        <v>1281</v>
      </c>
    </row>
    <row r="242">
      <c r="A242" s="1" t="s">
        <v>1287</v>
      </c>
      <c r="B242" s="1" t="s">
        <v>601</v>
      </c>
      <c r="C242" s="1" t="s">
        <v>1281</v>
      </c>
    </row>
    <row r="243">
      <c r="A243" s="1" t="s">
        <v>1288</v>
      </c>
      <c r="B243" s="1" t="s">
        <v>603</v>
      </c>
      <c r="C243" s="1" t="s">
        <v>1281</v>
      </c>
    </row>
    <row r="244">
      <c r="A244" s="1" t="s">
        <v>1289</v>
      </c>
      <c r="B244" s="1" t="s">
        <v>605</v>
      </c>
      <c r="C244" s="1" t="s">
        <v>1281</v>
      </c>
    </row>
    <row r="245">
      <c r="A245" s="1" t="s">
        <v>1291</v>
      </c>
      <c r="B245" s="1" t="s">
        <v>607</v>
      </c>
      <c r="C245" s="1" t="s">
        <v>1281</v>
      </c>
    </row>
    <row r="246">
      <c r="A246" s="1" t="s">
        <v>1292</v>
      </c>
      <c r="B246" s="1" t="s">
        <v>608</v>
      </c>
      <c r="C246" s="1" t="s">
        <v>1281</v>
      </c>
    </row>
    <row r="247">
      <c r="A247" s="1" t="s">
        <v>1294</v>
      </c>
      <c r="B247" s="1" t="s">
        <v>611</v>
      </c>
      <c r="C247" s="1" t="s">
        <v>1281</v>
      </c>
    </row>
    <row r="248">
      <c r="A248" s="1" t="s">
        <v>1295</v>
      </c>
      <c r="B248" s="1" t="s">
        <v>613</v>
      </c>
      <c r="C248" s="1" t="s">
        <v>1281</v>
      </c>
    </row>
    <row r="249">
      <c r="A249" s="1" t="s">
        <v>1296</v>
      </c>
      <c r="B249" s="1" t="s">
        <v>615</v>
      </c>
      <c r="C249" s="1" t="s">
        <v>1281</v>
      </c>
    </row>
    <row r="250">
      <c r="A250" s="1" t="s">
        <v>1298</v>
      </c>
      <c r="B250" s="1" t="s">
        <v>617</v>
      </c>
      <c r="C250" s="1" t="s">
        <v>1281</v>
      </c>
    </row>
    <row r="251">
      <c r="A251" s="1" t="s">
        <v>1299</v>
      </c>
      <c r="B251" s="1" t="s">
        <v>619</v>
      </c>
      <c r="C251" s="1" t="s">
        <v>1281</v>
      </c>
    </row>
    <row r="252">
      <c r="A252" s="1" t="s">
        <v>1300</v>
      </c>
      <c r="B252" s="1" t="s">
        <v>621</v>
      </c>
      <c r="C252" s="1" t="s">
        <v>1281</v>
      </c>
    </row>
    <row r="253">
      <c r="A253" s="1" t="s">
        <v>1302</v>
      </c>
      <c r="B253" s="1" t="s">
        <v>623</v>
      </c>
      <c r="C253" s="1" t="s">
        <v>1281</v>
      </c>
    </row>
    <row r="254">
      <c r="A254" s="1" t="s">
        <v>1303</v>
      </c>
      <c r="B254" s="1" t="s">
        <v>625</v>
      </c>
      <c r="C254" s="1" t="s">
        <v>1281</v>
      </c>
    </row>
    <row r="255">
      <c r="A255" s="1" t="s">
        <v>1305</v>
      </c>
      <c r="B255" s="1" t="s">
        <v>629</v>
      </c>
      <c r="C255" s="1" t="s">
        <v>1306</v>
      </c>
    </row>
    <row r="256">
      <c r="A256" s="1" t="s">
        <v>1307</v>
      </c>
      <c r="B256" s="1" t="s">
        <v>632</v>
      </c>
      <c r="C256" s="1" t="s">
        <v>1306</v>
      </c>
    </row>
    <row r="257">
      <c r="A257" s="1" t="s">
        <v>1310</v>
      </c>
      <c r="B257" s="1" t="s">
        <v>634</v>
      </c>
      <c r="C257" s="1" t="s">
        <v>1306</v>
      </c>
    </row>
    <row r="258">
      <c r="A258" s="1" t="s">
        <v>1312</v>
      </c>
      <c r="B258" s="1" t="s">
        <v>636</v>
      </c>
      <c r="C258" s="1" t="s">
        <v>1306</v>
      </c>
    </row>
    <row r="259">
      <c r="A259" s="1" t="s">
        <v>1313</v>
      </c>
      <c r="B259" s="1" t="s">
        <v>638</v>
      </c>
      <c r="C259" s="1" t="s">
        <v>1306</v>
      </c>
    </row>
    <row r="260">
      <c r="A260" s="1" t="s">
        <v>1315</v>
      </c>
      <c r="B260" s="1" t="s">
        <v>639</v>
      </c>
      <c r="C260" s="1" t="s">
        <v>1306</v>
      </c>
    </row>
    <row r="261">
      <c r="A261" s="1" t="s">
        <v>1317</v>
      </c>
      <c r="B261" s="1" t="s">
        <v>643</v>
      </c>
      <c r="C261" s="1" t="s">
        <v>1306</v>
      </c>
    </row>
    <row r="262">
      <c r="A262" s="1" t="s">
        <v>1319</v>
      </c>
      <c r="B262" s="1" t="s">
        <v>644</v>
      </c>
      <c r="C262" s="1" t="s">
        <v>1306</v>
      </c>
    </row>
    <row r="263">
      <c r="A263" s="1" t="s">
        <v>1320</v>
      </c>
      <c r="B263" s="1" t="s">
        <v>646</v>
      </c>
      <c r="C263" s="1" t="s">
        <v>1306</v>
      </c>
    </row>
    <row r="264">
      <c r="A264" s="1" t="s">
        <v>1322</v>
      </c>
      <c r="B264" s="1" t="s">
        <v>647</v>
      </c>
      <c r="C264" s="1" t="s">
        <v>1306</v>
      </c>
    </row>
    <row r="265">
      <c r="A265" s="1" t="s">
        <v>1324</v>
      </c>
      <c r="B265" s="1" t="s">
        <v>649</v>
      </c>
      <c r="C265" s="1" t="s">
        <v>1306</v>
      </c>
    </row>
    <row r="266">
      <c r="A266" s="1" t="s">
        <v>1326</v>
      </c>
      <c r="B266" s="1" t="s">
        <v>650</v>
      </c>
      <c r="C266" s="1" t="s">
        <v>1306</v>
      </c>
    </row>
    <row r="267">
      <c r="A267" s="1" t="s">
        <v>1327</v>
      </c>
      <c r="B267" s="1" t="s">
        <v>652</v>
      </c>
      <c r="C267" s="1" t="s">
        <v>1306</v>
      </c>
    </row>
    <row r="268">
      <c r="A268" s="1" t="s">
        <v>1329</v>
      </c>
      <c r="B268" s="1" t="s">
        <v>653</v>
      </c>
      <c r="C268" s="1" t="s">
        <v>1306</v>
      </c>
    </row>
    <row r="269">
      <c r="A269" s="1" t="s">
        <v>1330</v>
      </c>
      <c r="B269" s="1" t="s">
        <v>655</v>
      </c>
      <c r="C269" s="1" t="s">
        <v>1306</v>
      </c>
    </row>
    <row r="270">
      <c r="A270" s="1" t="s">
        <v>1332</v>
      </c>
      <c r="B270" s="1" t="s">
        <v>656</v>
      </c>
      <c r="C270" s="1" t="s">
        <v>1306</v>
      </c>
    </row>
    <row r="271">
      <c r="A271" s="1" t="s">
        <v>1333</v>
      </c>
      <c r="B271" s="1" t="s">
        <v>657</v>
      </c>
      <c r="C271" s="1" t="s">
        <v>1306</v>
      </c>
    </row>
    <row r="272">
      <c r="A272" s="1" t="s">
        <v>1335</v>
      </c>
      <c r="B272" s="1" t="s">
        <v>658</v>
      </c>
      <c r="C272" s="1" t="s">
        <v>1306</v>
      </c>
    </row>
    <row r="273">
      <c r="A273" s="1" t="s">
        <v>1336</v>
      </c>
      <c r="B273" s="1" t="s">
        <v>660</v>
      </c>
      <c r="C273" s="1" t="s">
        <v>1306</v>
      </c>
    </row>
    <row r="274">
      <c r="A274" s="1" t="s">
        <v>1338</v>
      </c>
      <c r="B274" s="1" t="s">
        <v>662</v>
      </c>
      <c r="C274" s="1" t="s">
        <v>1306</v>
      </c>
    </row>
    <row r="275">
      <c r="A275" s="1" t="s">
        <v>1339</v>
      </c>
      <c r="B275" s="1" t="s">
        <v>664</v>
      </c>
      <c r="C275" s="1" t="s">
        <v>1306</v>
      </c>
    </row>
    <row r="276">
      <c r="A276" s="1" t="s">
        <v>1340</v>
      </c>
      <c r="B276" s="1" t="s">
        <v>667</v>
      </c>
      <c r="C276" s="1" t="s">
        <v>1306</v>
      </c>
    </row>
    <row r="277">
      <c r="A277" s="1" t="s">
        <v>1342</v>
      </c>
      <c r="B277" s="1" t="s">
        <v>669</v>
      </c>
      <c r="C277" s="1" t="s">
        <v>1306</v>
      </c>
    </row>
    <row r="278">
      <c r="A278" s="1" t="s">
        <v>1343</v>
      </c>
      <c r="B278" s="1" t="s">
        <v>671</v>
      </c>
      <c r="C278" s="1" t="s">
        <v>1306</v>
      </c>
    </row>
    <row r="279">
      <c r="A279" s="1" t="s">
        <v>1344</v>
      </c>
      <c r="B279" s="1" t="s">
        <v>673</v>
      </c>
      <c r="C279" s="1" t="s">
        <v>1306</v>
      </c>
    </row>
    <row r="280">
      <c r="A280" s="1" t="s">
        <v>1346</v>
      </c>
      <c r="B280" s="1" t="s">
        <v>674</v>
      </c>
      <c r="C280" s="1" t="s">
        <v>1306</v>
      </c>
    </row>
    <row r="281">
      <c r="A281" s="1" t="s">
        <v>1347</v>
      </c>
      <c r="B281" s="1" t="s">
        <v>675</v>
      </c>
      <c r="C281" s="1" t="s">
        <v>1306</v>
      </c>
    </row>
    <row r="282">
      <c r="A282" s="1" t="s">
        <v>1349</v>
      </c>
      <c r="B282" s="1" t="s">
        <v>677</v>
      </c>
      <c r="C282" s="1" t="s">
        <v>1306</v>
      </c>
    </row>
    <row r="283">
      <c r="A283" s="1" t="s">
        <v>1350</v>
      </c>
      <c r="B283" s="1" t="s">
        <v>678</v>
      </c>
      <c r="C283" s="1" t="s">
        <v>1306</v>
      </c>
    </row>
    <row r="284">
      <c r="A284" s="1" t="s">
        <v>1352</v>
      </c>
      <c r="B284" s="1" t="s">
        <v>679</v>
      </c>
      <c r="C284" s="1" t="s">
        <v>1306</v>
      </c>
    </row>
    <row r="285">
      <c r="A285" s="1" t="s">
        <v>1353</v>
      </c>
      <c r="B285" s="1" t="s">
        <v>681</v>
      </c>
      <c r="C285" s="1" t="s">
        <v>1306</v>
      </c>
    </row>
    <row r="286">
      <c r="A286" s="1" t="s">
        <v>1354</v>
      </c>
      <c r="B286" s="1" t="s">
        <v>683</v>
      </c>
      <c r="C286" s="1" t="s">
        <v>1306</v>
      </c>
    </row>
    <row r="287">
      <c r="A287" s="1" t="s">
        <v>1356</v>
      </c>
      <c r="B287" s="1" t="s">
        <v>685</v>
      </c>
      <c r="C287" s="1" t="s">
        <v>1306</v>
      </c>
    </row>
    <row r="288">
      <c r="A288" s="1" t="s">
        <v>1357</v>
      </c>
      <c r="B288" s="1" t="s">
        <v>687</v>
      </c>
      <c r="C288" s="1" t="s">
        <v>1306</v>
      </c>
    </row>
    <row r="289">
      <c r="A289" s="1" t="s">
        <v>1358</v>
      </c>
      <c r="B289" s="1" t="s">
        <v>688</v>
      </c>
      <c r="C289" s="1" t="s">
        <v>1306</v>
      </c>
    </row>
    <row r="290">
      <c r="A290" s="1" t="s">
        <v>1360</v>
      </c>
      <c r="B290" s="1" t="s">
        <v>690</v>
      </c>
      <c r="C290" s="1" t="s">
        <v>1306</v>
      </c>
    </row>
    <row r="291">
      <c r="A291" s="1" t="s">
        <v>1361</v>
      </c>
      <c r="B291" s="1" t="s">
        <v>692</v>
      </c>
      <c r="C291" s="1" t="s">
        <v>1306</v>
      </c>
    </row>
    <row r="292">
      <c r="A292" s="1" t="s">
        <v>1362</v>
      </c>
      <c r="B292" s="1" t="s">
        <v>694</v>
      </c>
      <c r="C292" s="1" t="s">
        <v>1306</v>
      </c>
    </row>
    <row r="293">
      <c r="A293" s="1" t="s">
        <v>1365</v>
      </c>
      <c r="B293" s="1" t="s">
        <v>697</v>
      </c>
      <c r="C293" s="1" t="s">
        <v>1306</v>
      </c>
    </row>
    <row r="294">
      <c r="A294" s="1" t="s">
        <v>1366</v>
      </c>
      <c r="B294" s="1" t="s">
        <v>699</v>
      </c>
      <c r="C294" s="1" t="s">
        <v>1306</v>
      </c>
    </row>
    <row r="295">
      <c r="A295" s="1" t="s">
        <v>1367</v>
      </c>
      <c r="B295" s="1" t="s">
        <v>701</v>
      </c>
      <c r="C295" s="1" t="s">
        <v>1306</v>
      </c>
    </row>
    <row r="296">
      <c r="A296" s="1" t="s">
        <v>1369</v>
      </c>
      <c r="B296" s="1" t="s">
        <v>703</v>
      </c>
      <c r="C296" s="1" t="s">
        <v>1306</v>
      </c>
    </row>
    <row r="297">
      <c r="A297" s="1" t="s">
        <v>1370</v>
      </c>
      <c r="B297" s="1" t="s">
        <v>705</v>
      </c>
      <c r="C297" s="1" t="s">
        <v>1306</v>
      </c>
    </row>
    <row r="298">
      <c r="A298" s="1" t="s">
        <v>1371</v>
      </c>
      <c r="B298" s="1" t="s">
        <v>708</v>
      </c>
      <c r="C298" s="1" t="s">
        <v>1306</v>
      </c>
    </row>
    <row r="299">
      <c r="A299" s="1" t="s">
        <v>1372</v>
      </c>
      <c r="B299" s="1" t="s">
        <v>709</v>
      </c>
      <c r="C299" s="1" t="s">
        <v>1306</v>
      </c>
    </row>
    <row r="300">
      <c r="A300" s="1" t="s">
        <v>1374</v>
      </c>
      <c r="B300" s="1" t="s">
        <v>711</v>
      </c>
      <c r="C300" s="1" t="s">
        <v>1306</v>
      </c>
    </row>
    <row r="301">
      <c r="A301" s="1" t="s">
        <v>1375</v>
      </c>
      <c r="B301" s="1" t="s">
        <v>713</v>
      </c>
      <c r="C301" s="1" t="s">
        <v>1306</v>
      </c>
    </row>
    <row r="302">
      <c r="A302" s="1" t="s">
        <v>1377</v>
      </c>
      <c r="B302" s="1" t="s">
        <v>715</v>
      </c>
      <c r="C302" s="1" t="s">
        <v>1306</v>
      </c>
    </row>
    <row r="303">
      <c r="A303" s="1" t="s">
        <v>1378</v>
      </c>
      <c r="B303" s="1" t="s">
        <v>716</v>
      </c>
      <c r="C303" s="1" t="s">
        <v>1306</v>
      </c>
    </row>
    <row r="304">
      <c r="A304" s="1" t="s">
        <v>1379</v>
      </c>
      <c r="B304" s="1" t="s">
        <v>718</v>
      </c>
      <c r="C304" s="1" t="s">
        <v>1306</v>
      </c>
    </row>
    <row r="305">
      <c r="A305" s="1" t="s">
        <v>1380</v>
      </c>
      <c r="B305" s="1" t="s">
        <v>720</v>
      </c>
      <c r="C305" s="1" t="s">
        <v>1306</v>
      </c>
    </row>
    <row r="306">
      <c r="A306" s="1" t="s">
        <v>1382</v>
      </c>
      <c r="B306" s="1" t="s">
        <v>722</v>
      </c>
      <c r="C306" s="1" t="s">
        <v>1306</v>
      </c>
    </row>
    <row r="307">
      <c r="A307" s="1" t="s">
        <v>1383</v>
      </c>
      <c r="B307" s="1" t="s">
        <v>724</v>
      </c>
      <c r="C307" s="1" t="s">
        <v>1306</v>
      </c>
    </row>
    <row r="308">
      <c r="A308" s="1" t="s">
        <v>1384</v>
      </c>
      <c r="B308" s="1" t="s">
        <v>726</v>
      </c>
      <c r="C308" s="1" t="s">
        <v>1306</v>
      </c>
    </row>
    <row r="309">
      <c r="A309" s="1" t="s">
        <v>1386</v>
      </c>
      <c r="B309" s="1" t="s">
        <v>727</v>
      </c>
      <c r="C309" s="1" t="s">
        <v>1306</v>
      </c>
    </row>
    <row r="310">
      <c r="A310" s="1" t="s">
        <v>1387</v>
      </c>
      <c r="B310" s="1" t="s">
        <v>728</v>
      </c>
      <c r="C310" s="1" t="s">
        <v>1306</v>
      </c>
    </row>
    <row r="311">
      <c r="A311" s="1" t="s">
        <v>1388</v>
      </c>
      <c r="B311" s="1" t="s">
        <v>730</v>
      </c>
      <c r="C311" s="1" t="s">
        <v>1306</v>
      </c>
    </row>
    <row r="312">
      <c r="A312" s="1" t="s">
        <v>1390</v>
      </c>
      <c r="B312" s="1" t="s">
        <v>732</v>
      </c>
      <c r="C312" s="1" t="s">
        <v>1306</v>
      </c>
    </row>
    <row r="313">
      <c r="A313" s="1" t="s">
        <v>1391</v>
      </c>
      <c r="B313" s="1" t="s">
        <v>734</v>
      </c>
      <c r="C313" s="1" t="s">
        <v>1306</v>
      </c>
    </row>
    <row r="314">
      <c r="A314" s="1" t="s">
        <v>1393</v>
      </c>
      <c r="B314" s="1" t="s">
        <v>736</v>
      </c>
      <c r="C314" s="1" t="s">
        <v>1306</v>
      </c>
    </row>
    <row r="315">
      <c r="A315" s="1" t="s">
        <v>1394</v>
      </c>
      <c r="B315" s="1" t="s">
        <v>738</v>
      </c>
      <c r="C315" s="1" t="s">
        <v>1306</v>
      </c>
    </row>
    <row r="316">
      <c r="A316" s="1" t="s">
        <v>1396</v>
      </c>
      <c r="B316" s="1" t="s">
        <v>742</v>
      </c>
      <c r="C316" s="1" t="s">
        <v>1306</v>
      </c>
    </row>
    <row r="317">
      <c r="A317" s="1" t="s">
        <v>1397</v>
      </c>
      <c r="B317" s="1" t="s">
        <v>745</v>
      </c>
      <c r="C317" s="1" t="s">
        <v>1306</v>
      </c>
    </row>
    <row r="318">
      <c r="A318" s="1" t="s">
        <v>1399</v>
      </c>
      <c r="B318" s="1" t="s">
        <v>746</v>
      </c>
      <c r="C318" s="1" t="s">
        <v>1306</v>
      </c>
    </row>
    <row r="319">
      <c r="A319" s="1" t="s">
        <v>1400</v>
      </c>
      <c r="B319" s="1" t="s">
        <v>748</v>
      </c>
      <c r="C319" s="1" t="s">
        <v>1306</v>
      </c>
    </row>
    <row r="320">
      <c r="A320" s="1" t="s">
        <v>1401</v>
      </c>
      <c r="B320" s="1" t="s">
        <v>749</v>
      </c>
      <c r="C320" s="1" t="s">
        <v>1306</v>
      </c>
    </row>
    <row r="321">
      <c r="A321" s="1" t="s">
        <v>1403</v>
      </c>
      <c r="B321" s="1" t="s">
        <v>751</v>
      </c>
      <c r="C321" s="1" t="s">
        <v>1306</v>
      </c>
    </row>
    <row r="322">
      <c r="A322" s="1" t="s">
        <v>1404</v>
      </c>
      <c r="B322" s="1" t="s">
        <v>752</v>
      </c>
      <c r="C322" s="1" t="s">
        <v>1306</v>
      </c>
    </row>
    <row r="323">
      <c r="A323" s="1" t="s">
        <v>1406</v>
      </c>
      <c r="B323" s="1" t="s">
        <v>754</v>
      </c>
      <c r="C323" s="1" t="s">
        <v>1306</v>
      </c>
    </row>
    <row r="324">
      <c r="A324" s="1" t="s">
        <v>1407</v>
      </c>
      <c r="B324" s="1" t="s">
        <v>758</v>
      </c>
      <c r="C324" s="1" t="s">
        <v>1306</v>
      </c>
    </row>
    <row r="325">
      <c r="A325" s="1" t="s">
        <v>1408</v>
      </c>
      <c r="B325" s="1" t="s">
        <v>760</v>
      </c>
      <c r="C325" s="1" t="s">
        <v>1306</v>
      </c>
    </row>
    <row r="326">
      <c r="A326" s="1" t="s">
        <v>1411</v>
      </c>
      <c r="B326" s="1" t="s">
        <v>764</v>
      </c>
      <c r="C326" s="1" t="s">
        <v>1412</v>
      </c>
    </row>
    <row r="327">
      <c r="A327" s="1" t="s">
        <v>1413</v>
      </c>
      <c r="B327" s="1" t="s">
        <v>765</v>
      </c>
      <c r="C327" s="1" t="s">
        <v>1412</v>
      </c>
    </row>
    <row r="328">
      <c r="A328" s="1" t="s">
        <v>1415</v>
      </c>
      <c r="B328" s="1" t="s">
        <v>767</v>
      </c>
      <c r="C328" s="1" t="s">
        <v>1412</v>
      </c>
    </row>
    <row r="329">
      <c r="A329" s="1" t="s">
        <v>1416</v>
      </c>
      <c r="B329" s="1" t="s">
        <v>774</v>
      </c>
      <c r="C329" s="1" t="s">
        <v>1412</v>
      </c>
    </row>
    <row r="330">
      <c r="A330" s="1" t="s">
        <v>1418</v>
      </c>
      <c r="B330" s="1" t="s">
        <v>776</v>
      </c>
      <c r="C330" s="1" t="s">
        <v>1412</v>
      </c>
    </row>
    <row r="331">
      <c r="A331" s="1" t="s">
        <v>1419</v>
      </c>
      <c r="B331" s="1" t="s">
        <v>777</v>
      </c>
      <c r="C331" s="1" t="s">
        <v>1412</v>
      </c>
    </row>
    <row r="332">
      <c r="A332" s="1" t="s">
        <v>1420</v>
      </c>
      <c r="B332" s="1" t="s">
        <v>778</v>
      </c>
      <c r="C332" s="1" t="s">
        <v>1412</v>
      </c>
    </row>
    <row r="333">
      <c r="A333" s="1" t="s">
        <v>1422</v>
      </c>
      <c r="B333" s="1" t="s">
        <v>779</v>
      </c>
      <c r="C333" s="1" t="s">
        <v>1412</v>
      </c>
    </row>
    <row r="334">
      <c r="A334" s="1" t="s">
        <v>1423</v>
      </c>
      <c r="B334" s="1" t="s">
        <v>780</v>
      </c>
      <c r="C334" s="1" t="s">
        <v>1412</v>
      </c>
    </row>
    <row r="335">
      <c r="A335" s="1" t="s">
        <v>1425</v>
      </c>
      <c r="B335" s="1" t="s">
        <v>781</v>
      </c>
      <c r="C335" s="1" t="s">
        <v>1412</v>
      </c>
    </row>
    <row r="336">
      <c r="A336" s="1" t="s">
        <v>1426</v>
      </c>
      <c r="B336" s="1" t="s">
        <v>782</v>
      </c>
      <c r="C336" s="1" t="s">
        <v>1412</v>
      </c>
    </row>
    <row r="337">
      <c r="A337" s="1" t="s">
        <v>1427</v>
      </c>
      <c r="B337" s="1" t="s">
        <v>783</v>
      </c>
      <c r="C337" s="1" t="s">
        <v>1412</v>
      </c>
    </row>
    <row r="338">
      <c r="A338" s="1" t="s">
        <v>1429</v>
      </c>
      <c r="B338" s="1" t="s">
        <v>784</v>
      </c>
      <c r="C338" s="1" t="s">
        <v>1412</v>
      </c>
    </row>
    <row r="339">
      <c r="A339" s="1" t="s">
        <v>1430</v>
      </c>
      <c r="B339" s="1" t="s">
        <v>785</v>
      </c>
      <c r="C339" s="1" t="s">
        <v>1412</v>
      </c>
    </row>
    <row r="340">
      <c r="A340" s="1" t="s">
        <v>1432</v>
      </c>
      <c r="B340" s="1" t="s">
        <v>786</v>
      </c>
      <c r="C340" s="1" t="s">
        <v>1412</v>
      </c>
    </row>
    <row r="341">
      <c r="A341" s="1" t="s">
        <v>1433</v>
      </c>
      <c r="B341" s="1" t="s">
        <v>788</v>
      </c>
      <c r="C341" s="1" t="s">
        <v>1412</v>
      </c>
    </row>
    <row r="342">
      <c r="A342" s="1" t="s">
        <v>1435</v>
      </c>
      <c r="B342" s="1" t="s">
        <v>789</v>
      </c>
      <c r="C342" s="1" t="s">
        <v>1412</v>
      </c>
    </row>
    <row r="343">
      <c r="A343" s="1" t="s">
        <v>1436</v>
      </c>
      <c r="B343" s="1" t="s">
        <v>790</v>
      </c>
      <c r="C343" s="1" t="s">
        <v>1412</v>
      </c>
    </row>
    <row r="344">
      <c r="A344" s="1" t="s">
        <v>1438</v>
      </c>
      <c r="B344" s="1" t="s">
        <v>792</v>
      </c>
      <c r="C344" s="1" t="s">
        <v>1412</v>
      </c>
    </row>
    <row r="345">
      <c r="A345" s="1" t="s">
        <v>1439</v>
      </c>
      <c r="B345" s="1" t="s">
        <v>795</v>
      </c>
      <c r="C345" s="1" t="s">
        <v>1440</v>
      </c>
    </row>
    <row r="346">
      <c r="A346" s="1" t="s">
        <v>1441</v>
      </c>
      <c r="B346" s="1" t="s">
        <v>796</v>
      </c>
      <c r="C346" s="1" t="s">
        <v>1440</v>
      </c>
    </row>
    <row r="347">
      <c r="A347" s="1" t="s">
        <v>1443</v>
      </c>
      <c r="B347" s="1" t="s">
        <v>798</v>
      </c>
      <c r="C347" s="1" t="s">
        <v>1440</v>
      </c>
    </row>
    <row r="348">
      <c r="A348" s="1" t="s">
        <v>1444</v>
      </c>
      <c r="B348" s="1" t="s">
        <v>799</v>
      </c>
      <c r="C348" s="1" t="s">
        <v>1440</v>
      </c>
    </row>
    <row r="349">
      <c r="A349" s="1" t="s">
        <v>1446</v>
      </c>
      <c r="B349" s="1" t="s">
        <v>801</v>
      </c>
      <c r="C349" s="1" t="s">
        <v>1440</v>
      </c>
    </row>
    <row r="350">
      <c r="A350" s="1" t="s">
        <v>1447</v>
      </c>
      <c r="B350" s="1" t="s">
        <v>804</v>
      </c>
      <c r="C350" s="1" t="s">
        <v>1440</v>
      </c>
    </row>
    <row r="351">
      <c r="A351" s="1" t="s">
        <v>1449</v>
      </c>
      <c r="B351" s="1" t="s">
        <v>806</v>
      </c>
      <c r="C351" s="1" t="s">
        <v>1440</v>
      </c>
    </row>
    <row r="352">
      <c r="A352" s="1" t="s">
        <v>1451</v>
      </c>
      <c r="B352" s="1" t="s">
        <v>807</v>
      </c>
      <c r="C352" s="1" t="s">
        <v>1440</v>
      </c>
    </row>
    <row r="353">
      <c r="A353" s="1" t="s">
        <v>1452</v>
      </c>
      <c r="B353" s="1" t="s">
        <v>809</v>
      </c>
      <c r="C353" s="1" t="s">
        <v>1440</v>
      </c>
    </row>
    <row r="354">
      <c r="A354" s="1" t="s">
        <v>1453</v>
      </c>
      <c r="B354" s="1" t="s">
        <v>812</v>
      </c>
      <c r="C354" s="1" t="s">
        <v>1440</v>
      </c>
    </row>
    <row r="355">
      <c r="A355" s="1" t="s">
        <v>1457</v>
      </c>
      <c r="B355" s="1" t="s">
        <v>815</v>
      </c>
      <c r="C355" s="1" t="s">
        <v>1440</v>
      </c>
    </row>
    <row r="356">
      <c r="A356" s="1" t="s">
        <v>1459</v>
      </c>
      <c r="B356" s="1" t="s">
        <v>816</v>
      </c>
      <c r="C356" s="1" t="s">
        <v>1440</v>
      </c>
    </row>
    <row r="357">
      <c r="A357" s="1" t="s">
        <v>1460</v>
      </c>
      <c r="B357" s="1" t="s">
        <v>817</v>
      </c>
      <c r="C357" s="1" t="s">
        <v>1440</v>
      </c>
    </row>
    <row r="358">
      <c r="A358" s="1" t="s">
        <v>1461</v>
      </c>
      <c r="B358" s="1" t="s">
        <v>818</v>
      </c>
      <c r="C358" s="1" t="s">
        <v>1440</v>
      </c>
    </row>
    <row r="359">
      <c r="A359" s="1" t="s">
        <v>1463</v>
      </c>
      <c r="B359" s="1" t="s">
        <v>819</v>
      </c>
      <c r="C359" s="1" t="s">
        <v>1440</v>
      </c>
    </row>
    <row r="360">
      <c r="A360" s="1" t="s">
        <v>1464</v>
      </c>
      <c r="B360" s="1" t="s">
        <v>820</v>
      </c>
      <c r="C360" s="1" t="s">
        <v>1440</v>
      </c>
    </row>
    <row r="361">
      <c r="A361" s="1" t="s">
        <v>1466</v>
      </c>
      <c r="B361" s="1" t="s">
        <v>821</v>
      </c>
      <c r="C361" s="1" t="s">
        <v>1440</v>
      </c>
    </row>
    <row r="362">
      <c r="A362" s="1" t="s">
        <v>1467</v>
      </c>
      <c r="B362" s="1" t="s">
        <v>822</v>
      </c>
      <c r="C362" s="1" t="s">
        <v>1440</v>
      </c>
    </row>
    <row r="363">
      <c r="A363" s="1" t="s">
        <v>1468</v>
      </c>
      <c r="B363" s="1" t="s">
        <v>823</v>
      </c>
      <c r="C363" s="1" t="s">
        <v>1440</v>
      </c>
    </row>
    <row r="364">
      <c r="A364" s="1" t="s">
        <v>1470</v>
      </c>
      <c r="B364" s="1" t="s">
        <v>824</v>
      </c>
      <c r="C364" s="1" t="s">
        <v>1440</v>
      </c>
    </row>
    <row r="365">
      <c r="A365" s="1" t="s">
        <v>1471</v>
      </c>
      <c r="B365" s="1" t="s">
        <v>825</v>
      </c>
      <c r="C365" s="1" t="s">
        <v>1440</v>
      </c>
    </row>
    <row r="366">
      <c r="A366" s="1" t="s">
        <v>1473</v>
      </c>
      <c r="B366" s="1" t="s">
        <v>826</v>
      </c>
      <c r="C366" s="1" t="s">
        <v>1440</v>
      </c>
    </row>
    <row r="367">
      <c r="A367" s="1" t="s">
        <v>1474</v>
      </c>
      <c r="B367" s="1" t="s">
        <v>827</v>
      </c>
      <c r="C367" s="1" t="s">
        <v>1440</v>
      </c>
    </row>
    <row r="368">
      <c r="A368" s="1" t="s">
        <v>1476</v>
      </c>
      <c r="B368" s="1" t="s">
        <v>830</v>
      </c>
      <c r="C368" s="1" t="s">
        <v>1477</v>
      </c>
    </row>
    <row r="369">
      <c r="A369" s="1" t="s">
        <v>1479</v>
      </c>
      <c r="B369" s="1" t="s">
        <v>831</v>
      </c>
      <c r="C369" s="1" t="s">
        <v>1477</v>
      </c>
    </row>
    <row r="370">
      <c r="A370" s="1" t="s">
        <v>1481</v>
      </c>
      <c r="B370" s="1" t="s">
        <v>832</v>
      </c>
      <c r="C370" s="1" t="s">
        <v>1477</v>
      </c>
    </row>
    <row r="371">
      <c r="A371" s="1" t="s">
        <v>1482</v>
      </c>
      <c r="B371" s="1" t="s">
        <v>833</v>
      </c>
      <c r="C371" s="1" t="s">
        <v>1477</v>
      </c>
    </row>
    <row r="372">
      <c r="A372" s="1" t="s">
        <v>1484</v>
      </c>
      <c r="B372" s="1" t="s">
        <v>835</v>
      </c>
      <c r="C372" s="1" t="s">
        <v>1477</v>
      </c>
    </row>
    <row r="373">
      <c r="A373" s="1" t="s">
        <v>1485</v>
      </c>
      <c r="B373" s="1" t="s">
        <v>836</v>
      </c>
      <c r="C373" s="1" t="s">
        <v>1477</v>
      </c>
    </row>
    <row r="374">
      <c r="A374" s="1" t="s">
        <v>1487</v>
      </c>
      <c r="B374" s="1" t="s">
        <v>837</v>
      </c>
      <c r="C374" s="1" t="s">
        <v>1477</v>
      </c>
    </row>
    <row r="375">
      <c r="A375" s="1" t="s">
        <v>1488</v>
      </c>
      <c r="B375" s="1" t="s">
        <v>838</v>
      </c>
      <c r="C375" s="1" t="s">
        <v>1477</v>
      </c>
    </row>
    <row r="376">
      <c r="A376" s="1" t="s">
        <v>1490</v>
      </c>
      <c r="B376" s="1" t="s">
        <v>839</v>
      </c>
      <c r="C376" s="1" t="s">
        <v>1477</v>
      </c>
    </row>
    <row r="377">
      <c r="A377" s="1" t="s">
        <v>1491</v>
      </c>
      <c r="B377" s="1" t="s">
        <v>840</v>
      </c>
      <c r="C377" s="1" t="s">
        <v>1477</v>
      </c>
    </row>
    <row r="378">
      <c r="A378" s="1" t="s">
        <v>1493</v>
      </c>
      <c r="B378" s="1" t="s">
        <v>841</v>
      </c>
      <c r="C378" s="1" t="s">
        <v>1477</v>
      </c>
    </row>
    <row r="379">
      <c r="A379" s="1" t="s">
        <v>1494</v>
      </c>
      <c r="B379" s="1" t="s">
        <v>842</v>
      </c>
      <c r="C379" s="1" t="s">
        <v>1477</v>
      </c>
    </row>
    <row r="380">
      <c r="A380" s="1" t="s">
        <v>1496</v>
      </c>
      <c r="B380" s="1" t="s">
        <v>843</v>
      </c>
      <c r="C380" s="1" t="s">
        <v>1477</v>
      </c>
    </row>
    <row r="381">
      <c r="A381" s="1" t="s">
        <v>1497</v>
      </c>
      <c r="B381" s="1" t="s">
        <v>844</v>
      </c>
      <c r="C381" s="1" t="s">
        <v>1477</v>
      </c>
    </row>
    <row r="382">
      <c r="A382" s="1" t="s">
        <v>1498</v>
      </c>
      <c r="B382" s="1" t="s">
        <v>845</v>
      </c>
      <c r="C382" s="1" t="s">
        <v>1477</v>
      </c>
    </row>
    <row r="383">
      <c r="A383" s="1" t="s">
        <v>1500</v>
      </c>
      <c r="B383" s="1" t="s">
        <v>846</v>
      </c>
      <c r="C383" s="1" t="s">
        <v>1477</v>
      </c>
    </row>
    <row r="384">
      <c r="A384" s="1" t="s">
        <v>1501</v>
      </c>
      <c r="B384" s="1" t="s">
        <v>847</v>
      </c>
      <c r="C384" s="1" t="s">
        <v>1477</v>
      </c>
    </row>
    <row r="385">
      <c r="A385" s="1" t="s">
        <v>1504</v>
      </c>
      <c r="B385" s="1" t="s">
        <v>848</v>
      </c>
      <c r="C385" s="1" t="s">
        <v>1477</v>
      </c>
    </row>
    <row r="386">
      <c r="A386" s="1" t="s">
        <v>1505</v>
      </c>
      <c r="B386" s="1" t="s">
        <v>849</v>
      </c>
      <c r="C386" s="1" t="s">
        <v>1477</v>
      </c>
    </row>
    <row r="387">
      <c r="A387" s="1" t="s">
        <v>1507</v>
      </c>
      <c r="B387" s="1" t="s">
        <v>851</v>
      </c>
      <c r="C387" s="1" t="s">
        <v>1477</v>
      </c>
    </row>
    <row r="388">
      <c r="A388" s="1" t="s">
        <v>1508</v>
      </c>
      <c r="B388" s="1" t="s">
        <v>852</v>
      </c>
      <c r="C388" s="1" t="s">
        <v>1477</v>
      </c>
    </row>
    <row r="389">
      <c r="A389" s="1" t="s">
        <v>1510</v>
      </c>
      <c r="B389" s="1" t="s">
        <v>853</v>
      </c>
      <c r="C389" s="1" t="s">
        <v>1477</v>
      </c>
    </row>
    <row r="390">
      <c r="A390" s="1" t="s">
        <v>1511</v>
      </c>
      <c r="B390" s="1" t="s">
        <v>854</v>
      </c>
      <c r="C390" s="1" t="s">
        <v>1477</v>
      </c>
    </row>
    <row r="391">
      <c r="A391" s="1" t="s">
        <v>1513</v>
      </c>
      <c r="B391" s="1" t="s">
        <v>855</v>
      </c>
      <c r="C391" s="1" t="s">
        <v>1477</v>
      </c>
    </row>
    <row r="392">
      <c r="A392" s="1" t="s">
        <v>1514</v>
      </c>
      <c r="B392" s="1" t="s">
        <v>856</v>
      </c>
      <c r="C392" s="1" t="s">
        <v>1477</v>
      </c>
    </row>
    <row r="393">
      <c r="A393" s="1" t="s">
        <v>1517</v>
      </c>
      <c r="B393" s="1" t="s">
        <v>857</v>
      </c>
      <c r="C393" s="1" t="s">
        <v>1477</v>
      </c>
    </row>
    <row r="394">
      <c r="A394" s="1" t="s">
        <v>1518</v>
      </c>
      <c r="B394" s="1" t="s">
        <v>858</v>
      </c>
      <c r="C394" s="1" t="s">
        <v>1477</v>
      </c>
    </row>
    <row r="395">
      <c r="A395" s="1" t="s">
        <v>1520</v>
      </c>
      <c r="B395" s="1" t="s">
        <v>859</v>
      </c>
      <c r="C395" s="1" t="s">
        <v>1477</v>
      </c>
    </row>
    <row r="396">
      <c r="A396" s="1" t="s">
        <v>1521</v>
      </c>
      <c r="B396" s="1" t="s">
        <v>860</v>
      </c>
      <c r="C396" s="1" t="s">
        <v>1477</v>
      </c>
    </row>
    <row r="397">
      <c r="A397" s="1" t="s">
        <v>1523</v>
      </c>
      <c r="B397" s="1" t="s">
        <v>861</v>
      </c>
      <c r="C397" s="1" t="s">
        <v>1477</v>
      </c>
    </row>
    <row r="398">
      <c r="A398" s="1" t="s">
        <v>1524</v>
      </c>
      <c r="B398" s="1" t="s">
        <v>862</v>
      </c>
      <c r="C398" s="1" t="s">
        <v>1477</v>
      </c>
    </row>
    <row r="399">
      <c r="A399" s="1" t="s">
        <v>1525</v>
      </c>
      <c r="B399" s="1" t="s">
        <v>863</v>
      </c>
      <c r="C399" s="1" t="s">
        <v>1477</v>
      </c>
    </row>
    <row r="400">
      <c r="A400" s="1" t="s">
        <v>1527</v>
      </c>
      <c r="B400" s="1" t="s">
        <v>864</v>
      </c>
      <c r="C400" s="1" t="s">
        <v>1477</v>
      </c>
    </row>
    <row r="401">
      <c r="A401" s="1" t="s">
        <v>1528</v>
      </c>
      <c r="B401" s="1" t="s">
        <v>865</v>
      </c>
      <c r="C401" s="1" t="s">
        <v>1477</v>
      </c>
    </row>
    <row r="402">
      <c r="A402" s="1" t="s">
        <v>1530</v>
      </c>
      <c r="B402" s="1" t="s">
        <v>866</v>
      </c>
      <c r="C402" s="1" t="s">
        <v>1477</v>
      </c>
    </row>
    <row r="403">
      <c r="A403" s="1" t="s">
        <v>1532</v>
      </c>
      <c r="B403" s="1" t="s">
        <v>867</v>
      </c>
      <c r="C403" s="1" t="s">
        <v>1477</v>
      </c>
    </row>
    <row r="404">
      <c r="A404" s="1" t="s">
        <v>1533</v>
      </c>
      <c r="B404" s="1" t="s">
        <v>868</v>
      </c>
      <c r="C404" s="1" t="s">
        <v>1477</v>
      </c>
    </row>
    <row r="405">
      <c r="A405" s="1" t="s">
        <v>1535</v>
      </c>
      <c r="B405" s="1" t="s">
        <v>870</v>
      </c>
      <c r="C405" s="1" t="s">
        <v>1477</v>
      </c>
    </row>
    <row r="406">
      <c r="A406" s="1" t="s">
        <v>1536</v>
      </c>
      <c r="B406" s="1" t="s">
        <v>871</v>
      </c>
      <c r="C406" s="1" t="s">
        <v>1477</v>
      </c>
    </row>
    <row r="407">
      <c r="A407" s="1" t="s">
        <v>1538</v>
      </c>
      <c r="B407" s="1" t="s">
        <v>872</v>
      </c>
      <c r="C407" s="1" t="s">
        <v>1477</v>
      </c>
    </row>
    <row r="408">
      <c r="A408" s="1" t="s">
        <v>1539</v>
      </c>
      <c r="B408" s="1" t="s">
        <v>873</v>
      </c>
      <c r="C408" s="1" t="s">
        <v>1477</v>
      </c>
    </row>
    <row r="409">
      <c r="A409" s="1" t="s">
        <v>1540</v>
      </c>
      <c r="B409" s="1" t="s">
        <v>874</v>
      </c>
      <c r="C409" s="1" t="s">
        <v>1477</v>
      </c>
    </row>
    <row r="410">
      <c r="A410" s="1" t="s">
        <v>1541</v>
      </c>
      <c r="B410" s="1" t="s">
        <v>875</v>
      </c>
      <c r="C410" s="1" t="s">
        <v>1477</v>
      </c>
    </row>
    <row r="411">
      <c r="A411" s="1" t="s">
        <v>1542</v>
      </c>
      <c r="B411" s="1" t="s">
        <v>876</v>
      </c>
      <c r="C411" s="1" t="s">
        <v>1477</v>
      </c>
    </row>
    <row r="412">
      <c r="A412" s="1" t="s">
        <v>1543</v>
      </c>
      <c r="B412" s="1" t="s">
        <v>877</v>
      </c>
      <c r="C412" s="1" t="s">
        <v>1477</v>
      </c>
    </row>
    <row r="413">
      <c r="A413" s="1" t="s">
        <v>1544</v>
      </c>
      <c r="B413" s="1" t="s">
        <v>878</v>
      </c>
      <c r="C413" s="1" t="s">
        <v>1477</v>
      </c>
    </row>
    <row r="414">
      <c r="A414" s="1" t="s">
        <v>1545</v>
      </c>
      <c r="B414" s="1" t="s">
        <v>879</v>
      </c>
      <c r="C414" s="1" t="s">
        <v>1477</v>
      </c>
    </row>
    <row r="415">
      <c r="A415" s="1" t="s">
        <v>1547</v>
      </c>
      <c r="B415" s="1" t="s">
        <v>880</v>
      </c>
      <c r="C415" s="1" t="s">
        <v>1477</v>
      </c>
    </row>
    <row r="416">
      <c r="A416" s="1" t="s">
        <v>1548</v>
      </c>
      <c r="B416" s="1" t="s">
        <v>881</v>
      </c>
      <c r="C416" s="1" t="s">
        <v>1477</v>
      </c>
    </row>
    <row r="417">
      <c r="A417" s="1" t="s">
        <v>1549</v>
      </c>
      <c r="B417" s="1" t="s">
        <v>882</v>
      </c>
      <c r="C417" s="1" t="s">
        <v>1477</v>
      </c>
    </row>
    <row r="418">
      <c r="A418" s="1" t="s">
        <v>1550</v>
      </c>
      <c r="B418" s="1" t="s">
        <v>885</v>
      </c>
      <c r="C418" s="1" t="s">
        <v>1551</v>
      </c>
    </row>
    <row r="419">
      <c r="A419" s="1" t="s">
        <v>1552</v>
      </c>
      <c r="B419" s="1" t="s">
        <v>886</v>
      </c>
      <c r="C419" s="1" t="s">
        <v>1551</v>
      </c>
    </row>
    <row r="420">
      <c r="A420" s="1" t="s">
        <v>1553</v>
      </c>
      <c r="B420" s="1" t="s">
        <v>887</v>
      </c>
      <c r="C420" s="1" t="s">
        <v>1551</v>
      </c>
    </row>
    <row r="421">
      <c r="A421" s="1" t="s">
        <v>1554</v>
      </c>
      <c r="B421" s="1" t="s">
        <v>888</v>
      </c>
      <c r="C421" s="1" t="s">
        <v>1551</v>
      </c>
    </row>
    <row r="422">
      <c r="A422" s="1" t="s">
        <v>1555</v>
      </c>
      <c r="B422" s="1" t="s">
        <v>889</v>
      </c>
      <c r="C422" s="1" t="s">
        <v>1551</v>
      </c>
    </row>
    <row r="423">
      <c r="A423" s="1" t="s">
        <v>1556</v>
      </c>
      <c r="B423" s="1" t="s">
        <v>890</v>
      </c>
      <c r="C423" s="1" t="s">
        <v>1551</v>
      </c>
    </row>
    <row r="424">
      <c r="A424" s="1" t="s">
        <v>1558</v>
      </c>
      <c r="B424" s="1" t="s">
        <v>891</v>
      </c>
      <c r="C424" s="1" t="s">
        <v>1551</v>
      </c>
    </row>
    <row r="425">
      <c r="A425" s="1" t="s">
        <v>1559</v>
      </c>
      <c r="B425" s="1" t="s">
        <v>893</v>
      </c>
      <c r="C425" s="1" t="s">
        <v>1551</v>
      </c>
    </row>
    <row r="426">
      <c r="A426" s="1" t="s">
        <v>1560</v>
      </c>
      <c r="B426" s="1" t="s">
        <v>894</v>
      </c>
      <c r="C426" s="1" t="s">
        <v>1551</v>
      </c>
    </row>
    <row r="427">
      <c r="A427" s="1" t="s">
        <v>1562</v>
      </c>
      <c r="B427" s="1" t="s">
        <v>895</v>
      </c>
      <c r="C427" s="1" t="s">
        <v>1551</v>
      </c>
    </row>
    <row r="428">
      <c r="A428" s="1" t="s">
        <v>1563</v>
      </c>
      <c r="B428" s="1" t="s">
        <v>896</v>
      </c>
      <c r="C428" s="1" t="s">
        <v>1551</v>
      </c>
    </row>
    <row r="429">
      <c r="A429" s="1" t="s">
        <v>1565</v>
      </c>
      <c r="B429" s="1" t="s">
        <v>897</v>
      </c>
      <c r="C429" s="1" t="s">
        <v>1551</v>
      </c>
    </row>
    <row r="430">
      <c r="A430" s="1" t="s">
        <v>1566</v>
      </c>
      <c r="B430" s="1" t="s">
        <v>901</v>
      </c>
      <c r="C430" s="1" t="s">
        <v>1568</v>
      </c>
    </row>
    <row r="431">
      <c r="A431" s="1" t="s">
        <v>1569</v>
      </c>
      <c r="B431" s="1" t="s">
        <v>902</v>
      </c>
      <c r="C431" s="1" t="s">
        <v>1568</v>
      </c>
    </row>
    <row r="432">
      <c r="A432" s="1" t="s">
        <v>1570</v>
      </c>
      <c r="B432" s="1" t="s">
        <v>903</v>
      </c>
      <c r="C432" s="1" t="s">
        <v>1568</v>
      </c>
    </row>
    <row r="433">
      <c r="A433" s="1" t="s">
        <v>1573</v>
      </c>
      <c r="B433" s="1" t="s">
        <v>904</v>
      </c>
      <c r="C433" s="1" t="s">
        <v>1568</v>
      </c>
    </row>
    <row r="434">
      <c r="A434" s="1" t="s">
        <v>1575</v>
      </c>
      <c r="B434" s="1" t="s">
        <v>905</v>
      </c>
      <c r="C434" s="1" t="s">
        <v>1568</v>
      </c>
    </row>
    <row r="435">
      <c r="A435" s="1" t="s">
        <v>1578</v>
      </c>
      <c r="B435" s="1" t="s">
        <v>906</v>
      </c>
      <c r="C435" s="1" t="s">
        <v>1568</v>
      </c>
    </row>
    <row r="436">
      <c r="A436" s="1" t="s">
        <v>1579</v>
      </c>
      <c r="B436" s="1" t="s">
        <v>907</v>
      </c>
      <c r="C436" s="1" t="s">
        <v>1568</v>
      </c>
    </row>
    <row r="437">
      <c r="A437" s="1" t="s">
        <v>1580</v>
      </c>
      <c r="B437" s="1" t="s">
        <v>908</v>
      </c>
      <c r="C437" s="1" t="s">
        <v>1568</v>
      </c>
    </row>
    <row r="438">
      <c r="A438" s="1" t="s">
        <v>1582</v>
      </c>
      <c r="B438" s="1" t="s">
        <v>909</v>
      </c>
      <c r="C438" s="1" t="s">
        <v>1568</v>
      </c>
    </row>
    <row r="439">
      <c r="A439" s="1" t="s">
        <v>1583</v>
      </c>
      <c r="B439" s="1" t="s">
        <v>910</v>
      </c>
      <c r="C439" s="1" t="s">
        <v>1568</v>
      </c>
    </row>
    <row r="440">
      <c r="A440" s="1" t="s">
        <v>1584</v>
      </c>
      <c r="B440" s="1" t="s">
        <v>913</v>
      </c>
      <c r="C440" s="1" t="s">
        <v>1586</v>
      </c>
    </row>
    <row r="441">
      <c r="A441" s="1" t="s">
        <v>1587</v>
      </c>
      <c r="B441" s="1" t="s">
        <v>915</v>
      </c>
      <c r="C441" s="1" t="s">
        <v>1586</v>
      </c>
    </row>
    <row r="442">
      <c r="A442" s="1" t="s">
        <v>1589</v>
      </c>
      <c r="B442" s="1" t="s">
        <v>916</v>
      </c>
      <c r="C442" s="1" t="s">
        <v>1586</v>
      </c>
    </row>
    <row r="443">
      <c r="A443" s="1" t="s">
        <v>1590</v>
      </c>
      <c r="B443" s="1" t="s">
        <v>917</v>
      </c>
      <c r="C443" s="1" t="s">
        <v>1586</v>
      </c>
    </row>
    <row r="444">
      <c r="A444" s="1" t="s">
        <v>1591</v>
      </c>
      <c r="B444" s="1" t="s">
        <v>918</v>
      </c>
      <c r="C444" s="1" t="s">
        <v>1586</v>
      </c>
    </row>
    <row r="445">
      <c r="A445" s="1" t="s">
        <v>1593</v>
      </c>
      <c r="B445" s="1" t="s">
        <v>919</v>
      </c>
      <c r="C445" s="1" t="s">
        <v>1586</v>
      </c>
    </row>
    <row r="446">
      <c r="A446" s="1" t="s">
        <v>1594</v>
      </c>
      <c r="B446" s="1" t="s">
        <v>922</v>
      </c>
      <c r="C446" s="1" t="s">
        <v>1586</v>
      </c>
    </row>
    <row r="447">
      <c r="A447" s="1" t="s">
        <v>1596</v>
      </c>
      <c r="B447" s="1" t="s">
        <v>926</v>
      </c>
      <c r="C447" s="1" t="s">
        <v>1586</v>
      </c>
    </row>
    <row r="448">
      <c r="A448" s="1" t="s">
        <v>1597</v>
      </c>
      <c r="B448" s="1" t="s">
        <v>930</v>
      </c>
      <c r="C448" s="1" t="s">
        <v>1586</v>
      </c>
    </row>
    <row r="449">
      <c r="A449" s="1" t="s">
        <v>1599</v>
      </c>
      <c r="B449" s="1" t="s">
        <v>933</v>
      </c>
      <c r="C449" s="1" t="s">
        <v>1586</v>
      </c>
    </row>
    <row r="450">
      <c r="A450" s="1" t="s">
        <v>1600</v>
      </c>
      <c r="B450" s="1" t="s">
        <v>937</v>
      </c>
      <c r="C450" s="1" t="s">
        <v>1586</v>
      </c>
    </row>
    <row r="451">
      <c r="A451" s="1" t="s">
        <v>1601</v>
      </c>
      <c r="B451" s="1" t="s">
        <v>942</v>
      </c>
      <c r="C451" s="1" t="s">
        <v>1586</v>
      </c>
    </row>
    <row r="452">
      <c r="A452" s="1" t="s">
        <v>1602</v>
      </c>
      <c r="B452" s="1" t="s">
        <v>945</v>
      </c>
      <c r="C452" s="1" t="s">
        <v>1586</v>
      </c>
    </row>
    <row r="453">
      <c r="A453" s="1" t="s">
        <v>1603</v>
      </c>
      <c r="B453" s="1" t="s">
        <v>948</v>
      </c>
      <c r="C453" s="1" t="s">
        <v>1586</v>
      </c>
    </row>
    <row r="454">
      <c r="A454" s="1" t="s">
        <v>1605</v>
      </c>
      <c r="B454" s="1" t="s">
        <v>951</v>
      </c>
      <c r="C454" s="1" t="s">
        <v>1586</v>
      </c>
    </row>
    <row r="455">
      <c r="A455" s="1" t="s">
        <v>1606</v>
      </c>
      <c r="B455" s="1" t="s">
        <v>955</v>
      </c>
      <c r="C455" s="1" t="s">
        <v>1586</v>
      </c>
    </row>
    <row r="456">
      <c r="A456" s="1" t="s">
        <v>1607</v>
      </c>
      <c r="B456" s="1" t="s">
        <v>958</v>
      </c>
      <c r="C456" s="1" t="s">
        <v>1586</v>
      </c>
    </row>
    <row r="457">
      <c r="A457" s="1" t="s">
        <v>1610</v>
      </c>
      <c r="B457" s="1" t="s">
        <v>962</v>
      </c>
      <c r="C457" s="1" t="s">
        <v>1586</v>
      </c>
    </row>
    <row r="458">
      <c r="A458" s="1" t="s">
        <v>1611</v>
      </c>
      <c r="B458" s="1" t="s">
        <v>965</v>
      </c>
      <c r="C458" s="1" t="s">
        <v>1586</v>
      </c>
    </row>
    <row r="459">
      <c r="A459" s="1" t="s">
        <v>1613</v>
      </c>
      <c r="B459" s="1" t="s">
        <v>969</v>
      </c>
      <c r="C459" s="1" t="s">
        <v>1586</v>
      </c>
    </row>
    <row r="460">
      <c r="A460" s="1" t="s">
        <v>1614</v>
      </c>
      <c r="B460" s="1" t="s">
        <v>973</v>
      </c>
      <c r="C460" s="1" t="s">
        <v>1586</v>
      </c>
    </row>
    <row r="461">
      <c r="A461" s="1" t="s">
        <v>1616</v>
      </c>
      <c r="B461" s="1" t="s">
        <v>977</v>
      </c>
      <c r="C461" s="1" t="s">
        <v>1586</v>
      </c>
    </row>
    <row r="462">
      <c r="A462" s="1" t="s">
        <v>1617</v>
      </c>
      <c r="B462" s="1" t="s">
        <v>980</v>
      </c>
      <c r="C462" s="1" t="s">
        <v>1586</v>
      </c>
    </row>
    <row r="463">
      <c r="A463" s="1" t="s">
        <v>1619</v>
      </c>
      <c r="B463" s="1" t="s">
        <v>984</v>
      </c>
      <c r="C463" s="1" t="s">
        <v>1586</v>
      </c>
    </row>
    <row r="464">
      <c r="A464" s="1" t="s">
        <v>1621</v>
      </c>
      <c r="B464" s="1" t="s">
        <v>986</v>
      </c>
      <c r="C464" s="1" t="s">
        <v>1586</v>
      </c>
    </row>
    <row r="465">
      <c r="A465" s="1" t="s">
        <v>1623</v>
      </c>
      <c r="B465" s="1" t="s">
        <v>987</v>
      </c>
      <c r="C465" s="1" t="s">
        <v>1586</v>
      </c>
    </row>
    <row r="466">
      <c r="A466" s="1" t="s">
        <v>1624</v>
      </c>
      <c r="B466" s="1" t="s">
        <v>990</v>
      </c>
      <c r="C466" s="1" t="s">
        <v>1586</v>
      </c>
    </row>
    <row r="467">
      <c r="A467" s="1" t="s">
        <v>1625</v>
      </c>
      <c r="B467" s="1" t="s">
        <v>993</v>
      </c>
      <c r="C467" s="1" t="s">
        <v>1586</v>
      </c>
    </row>
    <row r="468">
      <c r="A468" s="1" t="s">
        <v>1627</v>
      </c>
      <c r="B468" s="1" t="s">
        <v>996</v>
      </c>
      <c r="C468" s="1" t="s">
        <v>1586</v>
      </c>
    </row>
    <row r="469">
      <c r="A469" s="1" t="s">
        <v>1628</v>
      </c>
      <c r="B469" s="1" t="s">
        <v>999</v>
      </c>
      <c r="C469" s="1" t="s">
        <v>1586</v>
      </c>
    </row>
    <row r="470">
      <c r="A470" s="1" t="s">
        <v>1630</v>
      </c>
      <c r="B470" s="1" t="s">
        <v>1003</v>
      </c>
      <c r="C470" s="1" t="s">
        <v>1586</v>
      </c>
    </row>
    <row r="471">
      <c r="A471" s="1" t="s">
        <v>1631</v>
      </c>
      <c r="B471" s="1" t="s">
        <v>1008</v>
      </c>
      <c r="C471" s="1" t="s">
        <v>1632</v>
      </c>
    </row>
    <row r="472">
      <c r="A472" s="1" t="s">
        <v>1633</v>
      </c>
      <c r="B472" s="1" t="s">
        <v>1010</v>
      </c>
      <c r="C472" s="1" t="s">
        <v>1632</v>
      </c>
    </row>
    <row r="473">
      <c r="A473" s="1" t="s">
        <v>1635</v>
      </c>
      <c r="B473" s="1" t="s">
        <v>1013</v>
      </c>
      <c r="C473" s="1" t="s">
        <v>1632</v>
      </c>
    </row>
    <row r="474">
      <c r="A474" s="1" t="s">
        <v>1636</v>
      </c>
      <c r="B474" s="1" t="s">
        <v>1016</v>
      </c>
      <c r="C474" s="1" t="s">
        <v>1632</v>
      </c>
    </row>
    <row r="475">
      <c r="A475" s="1" t="s">
        <v>1637</v>
      </c>
      <c r="B475" s="1" t="s">
        <v>1020</v>
      </c>
      <c r="C475" s="1" t="s">
        <v>1632</v>
      </c>
    </row>
    <row r="476">
      <c r="A476" s="1" t="s">
        <v>1639</v>
      </c>
      <c r="B476" s="1" t="s">
        <v>1024</v>
      </c>
      <c r="C476" s="1" t="s">
        <v>1632</v>
      </c>
    </row>
    <row r="477">
      <c r="A477" s="1" t="s">
        <v>1640</v>
      </c>
      <c r="B477" s="1" t="s">
        <v>1027</v>
      </c>
      <c r="C477" s="1" t="s">
        <v>1632</v>
      </c>
    </row>
    <row r="478">
      <c r="A478" s="1" t="s">
        <v>1642</v>
      </c>
      <c r="B478" s="1" t="s">
        <v>1030</v>
      </c>
      <c r="C478" s="1" t="s">
        <v>1632</v>
      </c>
    </row>
    <row r="479">
      <c r="A479" s="1" t="s">
        <v>1643</v>
      </c>
      <c r="B479" s="1" t="s">
        <v>1034</v>
      </c>
      <c r="C479" s="1" t="s">
        <v>1632</v>
      </c>
    </row>
    <row r="480">
      <c r="A480" s="1" t="s">
        <v>1644</v>
      </c>
      <c r="B480" s="1" t="s">
        <v>1037</v>
      </c>
      <c r="C480" s="1" t="s">
        <v>1632</v>
      </c>
    </row>
    <row r="481">
      <c r="A481" s="1" t="s">
        <v>1646</v>
      </c>
      <c r="B481" s="1" t="s">
        <v>1040</v>
      </c>
      <c r="C481" s="1" t="s">
        <v>1632</v>
      </c>
    </row>
    <row r="482">
      <c r="A482" s="1" t="s">
        <v>1647</v>
      </c>
      <c r="B482" s="1" t="s">
        <v>1043</v>
      </c>
      <c r="C482" s="1" t="s">
        <v>1632</v>
      </c>
    </row>
    <row r="483">
      <c r="A483" s="1" t="s">
        <v>1649</v>
      </c>
      <c r="B483" s="1" t="s">
        <v>1047</v>
      </c>
      <c r="C483" s="1" t="s">
        <v>1632</v>
      </c>
    </row>
    <row r="484">
      <c r="A484" s="1" t="s">
        <v>1650</v>
      </c>
      <c r="B484" s="1" t="s">
        <v>1050</v>
      </c>
      <c r="C484" s="1" t="s">
        <v>1632</v>
      </c>
    </row>
    <row r="485">
      <c r="A485" s="1" t="s">
        <v>1651</v>
      </c>
      <c r="B485" s="1" t="s">
        <v>1053</v>
      </c>
      <c r="C485" s="1" t="s">
        <v>1632</v>
      </c>
    </row>
    <row r="486">
      <c r="A486" s="1" t="s">
        <v>1653</v>
      </c>
      <c r="B486" s="1" t="s">
        <v>1057</v>
      </c>
      <c r="C486" s="1" t="s">
        <v>1632</v>
      </c>
    </row>
    <row r="487">
      <c r="A487" s="1" t="s">
        <v>1654</v>
      </c>
      <c r="B487" s="1" t="s">
        <v>1061</v>
      </c>
      <c r="C487" s="1" t="s">
        <v>1632</v>
      </c>
    </row>
    <row r="488">
      <c r="A488" s="1" t="s">
        <v>1655</v>
      </c>
      <c r="B488" s="1" t="s">
        <v>1063</v>
      </c>
      <c r="C488" s="1" t="s">
        <v>1632</v>
      </c>
    </row>
    <row r="489">
      <c r="A489" s="1" t="s">
        <v>1657</v>
      </c>
      <c r="B489" s="1" t="s">
        <v>1069</v>
      </c>
      <c r="C489" s="1" t="s">
        <v>1658</v>
      </c>
    </row>
    <row r="490">
      <c r="A490" s="1" t="s">
        <v>1659</v>
      </c>
      <c r="B490" s="1" t="s">
        <v>1075</v>
      </c>
      <c r="C490" s="1" t="s">
        <v>1658</v>
      </c>
    </row>
    <row r="491">
      <c r="A491" s="1" t="s">
        <v>1662</v>
      </c>
      <c r="B491" s="1" t="s">
        <v>1078</v>
      </c>
      <c r="C491" s="1" t="s">
        <v>1658</v>
      </c>
    </row>
    <row r="492">
      <c r="A492" s="1" t="s">
        <v>1663</v>
      </c>
      <c r="B492" s="1" t="s">
        <v>1081</v>
      </c>
      <c r="C492" s="1" t="s">
        <v>1658</v>
      </c>
    </row>
    <row r="493">
      <c r="A493" s="1" t="s">
        <v>1664</v>
      </c>
      <c r="B493" s="1" t="s">
        <v>1084</v>
      </c>
      <c r="C493" s="1" t="s">
        <v>1658</v>
      </c>
    </row>
    <row r="494">
      <c r="A494" s="1" t="s">
        <v>1666</v>
      </c>
      <c r="B494" s="1" t="s">
        <v>1087</v>
      </c>
      <c r="C494" s="1" t="s">
        <v>1658</v>
      </c>
    </row>
    <row r="495">
      <c r="A495" s="1" t="s">
        <v>1667</v>
      </c>
      <c r="B495" s="1" t="s">
        <v>1091</v>
      </c>
      <c r="C495" s="1" t="s">
        <v>1658</v>
      </c>
    </row>
    <row r="496">
      <c r="A496" s="1" t="s">
        <v>1668</v>
      </c>
      <c r="B496" s="1" t="s">
        <v>1093</v>
      </c>
      <c r="C496" s="1" t="s">
        <v>1658</v>
      </c>
    </row>
    <row r="497">
      <c r="A497" s="1" t="s">
        <v>1670</v>
      </c>
      <c r="B497" s="1" t="s">
        <v>1096</v>
      </c>
      <c r="C497" s="1" t="s">
        <v>1658</v>
      </c>
    </row>
    <row r="498">
      <c r="A498" s="1" t="s">
        <v>1671</v>
      </c>
      <c r="B498" s="1" t="s">
        <v>1101</v>
      </c>
      <c r="C498" s="1" t="s">
        <v>1658</v>
      </c>
    </row>
    <row r="499">
      <c r="A499" s="1" t="s">
        <v>1672</v>
      </c>
      <c r="B499" s="1" t="s">
        <v>1105</v>
      </c>
      <c r="C499" s="1" t="s">
        <v>1658</v>
      </c>
    </row>
    <row r="500">
      <c r="A500" s="1" t="s">
        <v>1674</v>
      </c>
      <c r="B500" s="1" t="s">
        <v>1108</v>
      </c>
      <c r="C500" s="1" t="s">
        <v>1658</v>
      </c>
    </row>
    <row r="501">
      <c r="A501" s="1" t="s">
        <v>1675</v>
      </c>
      <c r="B501" s="1" t="s">
        <v>1111</v>
      </c>
      <c r="C501" s="1" t="s">
        <v>1658</v>
      </c>
    </row>
    <row r="502">
      <c r="A502" s="1" t="s">
        <v>1677</v>
      </c>
      <c r="B502" s="1" t="s">
        <v>1115</v>
      </c>
      <c r="C502" s="1" t="s">
        <v>1658</v>
      </c>
    </row>
    <row r="503">
      <c r="A503" s="1" t="s">
        <v>1678</v>
      </c>
      <c r="B503" s="1" t="s">
        <v>1118</v>
      </c>
      <c r="C503" s="1" t="s">
        <v>1658</v>
      </c>
    </row>
    <row r="504">
      <c r="A504" s="1" t="s">
        <v>1680</v>
      </c>
      <c r="B504" s="1" t="s">
        <v>1122</v>
      </c>
      <c r="C504" s="1" t="s">
        <v>1658</v>
      </c>
    </row>
    <row r="505">
      <c r="A505" s="1" t="s">
        <v>1681</v>
      </c>
      <c r="B505" s="1" t="s">
        <v>1125</v>
      </c>
      <c r="C505" s="1" t="s">
        <v>1658</v>
      </c>
    </row>
    <row r="506">
      <c r="A506" s="1" t="s">
        <v>1682</v>
      </c>
      <c r="B506" s="1" t="s">
        <v>1129</v>
      </c>
      <c r="C506" s="1" t="s">
        <v>1658</v>
      </c>
    </row>
    <row r="507">
      <c r="A507" s="1" t="s">
        <v>1684</v>
      </c>
      <c r="B507" s="1" t="s">
        <v>1133</v>
      </c>
      <c r="C507" s="1" t="s">
        <v>1658</v>
      </c>
    </row>
    <row r="508">
      <c r="A508" s="1" t="s">
        <v>1685</v>
      </c>
      <c r="B508" s="1" t="s">
        <v>1136</v>
      </c>
      <c r="C508" s="1" t="s">
        <v>1658</v>
      </c>
    </row>
    <row r="509">
      <c r="A509" s="1" t="s">
        <v>1687</v>
      </c>
      <c r="B509" s="1" t="s">
        <v>1140</v>
      </c>
      <c r="C509" s="1" t="s">
        <v>1658</v>
      </c>
    </row>
    <row r="510">
      <c r="A510" s="1" t="s">
        <v>1690</v>
      </c>
      <c r="B510" s="1" t="s">
        <v>1143</v>
      </c>
      <c r="C510" s="1" t="s">
        <v>1658</v>
      </c>
    </row>
    <row r="511">
      <c r="A511" s="1" t="s">
        <v>1691</v>
      </c>
      <c r="B511" s="1" t="s">
        <v>1146</v>
      </c>
      <c r="C511" s="1" t="s">
        <v>1658</v>
      </c>
    </row>
    <row r="512">
      <c r="A512" s="1" t="s">
        <v>1692</v>
      </c>
      <c r="B512" s="1" t="s">
        <v>1151</v>
      </c>
      <c r="C512" s="1" t="s">
        <v>1658</v>
      </c>
    </row>
    <row r="513">
      <c r="A513" s="1" t="s">
        <v>1694</v>
      </c>
      <c r="B513" s="1" t="s">
        <v>1154</v>
      </c>
      <c r="C513" s="1" t="s">
        <v>1658</v>
      </c>
    </row>
    <row r="514">
      <c r="A514" s="1" t="s">
        <v>1695</v>
      </c>
      <c r="B514" s="1" t="s">
        <v>1157</v>
      </c>
      <c r="C514" s="1" t="s">
        <v>1658</v>
      </c>
    </row>
    <row r="515">
      <c r="A515" s="1" t="s">
        <v>1696</v>
      </c>
      <c r="B515" s="1" t="s">
        <v>1161</v>
      </c>
      <c r="C515" s="1" t="s">
        <v>1658</v>
      </c>
    </row>
    <row r="516">
      <c r="A516" s="1" t="s">
        <v>1698</v>
      </c>
      <c r="B516" s="1" t="s">
        <v>1164</v>
      </c>
      <c r="C516" s="1" t="s">
        <v>1658</v>
      </c>
    </row>
    <row r="517">
      <c r="A517" s="1" t="s">
        <v>1699</v>
      </c>
      <c r="B517" s="1" t="s">
        <v>1168</v>
      </c>
      <c r="C517" s="1" t="s">
        <v>1658</v>
      </c>
    </row>
    <row r="518">
      <c r="A518" s="1" t="s">
        <v>1700</v>
      </c>
      <c r="B518" s="1" t="s">
        <v>1172</v>
      </c>
      <c r="C518" s="1" t="s">
        <v>1658</v>
      </c>
    </row>
    <row r="519">
      <c r="A519" s="1" t="s">
        <v>1702</v>
      </c>
      <c r="B519" s="1" t="s">
        <v>1175</v>
      </c>
      <c r="C519" s="1" t="s">
        <v>1658</v>
      </c>
    </row>
    <row r="520">
      <c r="A520" s="1" t="s">
        <v>1703</v>
      </c>
      <c r="B520" s="1" t="s">
        <v>1178</v>
      </c>
      <c r="C520" s="1" t="s">
        <v>1658</v>
      </c>
    </row>
    <row r="521">
      <c r="A521" s="1" t="s">
        <v>1704</v>
      </c>
      <c r="B521" s="1" t="s">
        <v>1182</v>
      </c>
      <c r="C521" s="1" t="s">
        <v>1658</v>
      </c>
    </row>
    <row r="522">
      <c r="A522" s="1" t="s">
        <v>1706</v>
      </c>
      <c r="B522" s="1" t="s">
        <v>1185</v>
      </c>
      <c r="C522" s="1" t="s">
        <v>1658</v>
      </c>
    </row>
    <row r="523">
      <c r="A523" s="1" t="s">
        <v>1707</v>
      </c>
      <c r="B523" s="1" t="s">
        <v>1189</v>
      </c>
      <c r="C523" s="1" t="s">
        <v>1658</v>
      </c>
    </row>
    <row r="524">
      <c r="A524" s="1" t="s">
        <v>1708</v>
      </c>
      <c r="B524" s="1" t="s">
        <v>1193</v>
      </c>
      <c r="C524" s="1" t="s">
        <v>1658</v>
      </c>
    </row>
    <row r="525">
      <c r="A525" s="1" t="s">
        <v>1710</v>
      </c>
      <c r="B525" s="1" t="s">
        <v>1197</v>
      </c>
      <c r="C525" s="1" t="s">
        <v>1658</v>
      </c>
    </row>
    <row r="526">
      <c r="A526" s="1" t="s">
        <v>1711</v>
      </c>
      <c r="B526" s="1" t="s">
        <v>1200</v>
      </c>
      <c r="C526" s="1" t="s">
        <v>1658</v>
      </c>
    </row>
    <row r="527">
      <c r="A527" s="1" t="s">
        <v>1713</v>
      </c>
      <c r="B527" s="1" t="s">
        <v>1203</v>
      </c>
      <c r="C527" s="1" t="s">
        <v>1658</v>
      </c>
    </row>
    <row r="528">
      <c r="A528" s="1" t="s">
        <v>1715</v>
      </c>
      <c r="B528" s="1" t="s">
        <v>1207</v>
      </c>
      <c r="C528" s="1" t="s">
        <v>1658</v>
      </c>
    </row>
    <row r="529">
      <c r="A529" s="1" t="s">
        <v>1716</v>
      </c>
      <c r="B529" s="1" t="s">
        <v>1210</v>
      </c>
      <c r="C529" s="1" t="s">
        <v>1658</v>
      </c>
    </row>
    <row r="530">
      <c r="A530" s="1" t="s">
        <v>1718</v>
      </c>
      <c r="B530" s="1" t="s">
        <v>1214</v>
      </c>
      <c r="C530" s="1" t="s">
        <v>1658</v>
      </c>
    </row>
    <row r="531">
      <c r="A531" s="1" t="s">
        <v>1719</v>
      </c>
      <c r="B531" s="1" t="s">
        <v>1217</v>
      </c>
      <c r="C531" s="1" t="s">
        <v>1658</v>
      </c>
    </row>
    <row r="532">
      <c r="A532" s="1" t="s">
        <v>1720</v>
      </c>
      <c r="B532" s="1" t="s">
        <v>1220</v>
      </c>
      <c r="C532" s="1" t="s">
        <v>1658</v>
      </c>
    </row>
    <row r="533">
      <c r="A533" s="1" t="s">
        <v>1722</v>
      </c>
      <c r="B533" s="1" t="s">
        <v>1223</v>
      </c>
      <c r="C533" s="1" t="s">
        <v>1658</v>
      </c>
    </row>
    <row r="534">
      <c r="A534" s="1" t="s">
        <v>1723</v>
      </c>
      <c r="B534" s="1" t="s">
        <v>1226</v>
      </c>
      <c r="C534" s="1" t="s">
        <v>1658</v>
      </c>
    </row>
    <row r="535">
      <c r="A535" s="1" t="s">
        <v>1724</v>
      </c>
      <c r="B535" s="1" t="s">
        <v>1229</v>
      </c>
      <c r="C535" s="1" t="s">
        <v>1658</v>
      </c>
    </row>
    <row r="536">
      <c r="A536" s="1" t="s">
        <v>1726</v>
      </c>
      <c r="B536" s="1" t="s">
        <v>1233</v>
      </c>
      <c r="C536" s="1" t="s">
        <v>1658</v>
      </c>
    </row>
    <row r="537">
      <c r="A537" s="1" t="s">
        <v>1727</v>
      </c>
      <c r="B537" s="1" t="s">
        <v>1236</v>
      </c>
      <c r="C537" s="1" t="s">
        <v>1658</v>
      </c>
    </row>
    <row r="538">
      <c r="A538" s="1" t="s">
        <v>1729</v>
      </c>
      <c r="B538" s="1" t="s">
        <v>1239</v>
      </c>
      <c r="C538" s="1" t="s">
        <v>1658</v>
      </c>
    </row>
    <row r="539">
      <c r="A539" s="1" t="s">
        <v>1732</v>
      </c>
      <c r="B539" s="1" t="s">
        <v>1242</v>
      </c>
      <c r="C539" s="1" t="s">
        <v>1658</v>
      </c>
    </row>
    <row r="540">
      <c r="A540" s="1" t="s">
        <v>1733</v>
      </c>
      <c r="B540" s="1" t="s">
        <v>1251</v>
      </c>
      <c r="C540" s="1" t="s">
        <v>1658</v>
      </c>
    </row>
    <row r="541">
      <c r="A541" s="1" t="s">
        <v>1735</v>
      </c>
      <c r="B541" s="1" t="s">
        <v>1254</v>
      </c>
      <c r="C541" s="1" t="s">
        <v>1658</v>
      </c>
    </row>
    <row r="542">
      <c r="A542" s="1" t="s">
        <v>1736</v>
      </c>
      <c r="B542" s="1" t="s">
        <v>1257</v>
      </c>
      <c r="C542" s="1" t="s">
        <v>1658</v>
      </c>
    </row>
    <row r="543">
      <c r="A543" s="1" t="s">
        <v>1737</v>
      </c>
      <c r="B543" s="1" t="s">
        <v>1262</v>
      </c>
      <c r="C543" s="1" t="s">
        <v>1658</v>
      </c>
    </row>
    <row r="544">
      <c r="A544" s="1" t="s">
        <v>1741</v>
      </c>
      <c r="B544" s="1" t="s">
        <v>1265</v>
      </c>
      <c r="C544" s="1" t="s">
        <v>1658</v>
      </c>
    </row>
    <row r="545">
      <c r="A545" s="1" t="s">
        <v>1742</v>
      </c>
      <c r="B545" s="1" t="s">
        <v>1268</v>
      </c>
      <c r="C545" s="1" t="s">
        <v>1658</v>
      </c>
    </row>
    <row r="546">
      <c r="A546" s="1" t="s">
        <v>1743</v>
      </c>
      <c r="B546" s="1" t="s">
        <v>1271</v>
      </c>
      <c r="C546" s="1" t="s">
        <v>1658</v>
      </c>
    </row>
    <row r="547">
      <c r="A547" s="1" t="s">
        <v>1745</v>
      </c>
      <c r="B547" s="1" t="s">
        <v>1276</v>
      </c>
      <c r="C547" s="1" t="s">
        <v>1658</v>
      </c>
    </row>
    <row r="548">
      <c r="A548" s="1" t="s">
        <v>1746</v>
      </c>
      <c r="B548" s="1" t="s">
        <v>1279</v>
      </c>
      <c r="C548" s="1" t="s">
        <v>1658</v>
      </c>
    </row>
    <row r="549">
      <c r="A549" s="1" t="s">
        <v>1748</v>
      </c>
      <c r="B549" s="1" t="s">
        <v>1283</v>
      </c>
      <c r="C549" s="1" t="s">
        <v>1658</v>
      </c>
    </row>
    <row r="550">
      <c r="A550" s="1" t="s">
        <v>1749</v>
      </c>
      <c r="B550" s="1" t="s">
        <v>1286</v>
      </c>
      <c r="C550" s="1" t="s">
        <v>1658</v>
      </c>
    </row>
    <row r="551">
      <c r="A551" s="1" t="s">
        <v>1751</v>
      </c>
      <c r="B551" s="1" t="s">
        <v>1290</v>
      </c>
      <c r="C551" s="1" t="s">
        <v>1658</v>
      </c>
    </row>
    <row r="552">
      <c r="A552" s="1" t="s">
        <v>1752</v>
      </c>
      <c r="B552" s="1" t="s">
        <v>1293</v>
      </c>
      <c r="C552" s="1" t="s">
        <v>1658</v>
      </c>
    </row>
    <row r="553">
      <c r="A553" s="1" t="s">
        <v>1754</v>
      </c>
      <c r="B553" s="1" t="s">
        <v>1297</v>
      </c>
      <c r="C553" s="1" t="s">
        <v>1658</v>
      </c>
    </row>
    <row r="554">
      <c r="A554" s="1" t="s">
        <v>1755</v>
      </c>
      <c r="B554" s="1" t="s">
        <v>1301</v>
      </c>
      <c r="C554" s="1" t="s">
        <v>1658</v>
      </c>
    </row>
    <row r="555">
      <c r="A555" s="1" t="s">
        <v>1757</v>
      </c>
      <c r="B555" s="1" t="s">
        <v>1304</v>
      </c>
      <c r="C555" s="1" t="s">
        <v>1658</v>
      </c>
    </row>
    <row r="556">
      <c r="A556" s="1" t="s">
        <v>1758</v>
      </c>
      <c r="B556" s="1" t="s">
        <v>1308</v>
      </c>
      <c r="C556" s="1" t="s">
        <v>1658</v>
      </c>
    </row>
    <row r="557">
      <c r="A557" s="1" t="s">
        <v>1761</v>
      </c>
      <c r="B557" s="1" t="s">
        <v>1314</v>
      </c>
      <c r="C557" s="1" t="s">
        <v>1762</v>
      </c>
    </row>
    <row r="558">
      <c r="A558" s="1" t="s">
        <v>1763</v>
      </c>
      <c r="B558" s="1" t="s">
        <v>1316</v>
      </c>
      <c r="C558" s="1" t="s">
        <v>1762</v>
      </c>
    </row>
    <row r="559">
      <c r="A559" s="1" t="s">
        <v>1765</v>
      </c>
      <c r="B559" s="1" t="s">
        <v>1318</v>
      </c>
      <c r="C559" s="1" t="s">
        <v>1762</v>
      </c>
    </row>
    <row r="560">
      <c r="A560" s="1" t="s">
        <v>1766</v>
      </c>
      <c r="B560" s="1" t="s">
        <v>1321</v>
      </c>
      <c r="C560" s="1" t="s">
        <v>1762</v>
      </c>
    </row>
    <row r="561">
      <c r="A561" s="1" t="s">
        <v>1768</v>
      </c>
      <c r="B561" s="1" t="s">
        <v>1325</v>
      </c>
      <c r="C561" s="1" t="s">
        <v>1762</v>
      </c>
    </row>
    <row r="562">
      <c r="A562" s="1" t="s">
        <v>1769</v>
      </c>
      <c r="B562" s="1" t="s">
        <v>1328</v>
      </c>
      <c r="C562" s="1" t="s">
        <v>1762</v>
      </c>
    </row>
    <row r="563">
      <c r="A563" s="1" t="s">
        <v>1771</v>
      </c>
      <c r="B563" s="1" t="s">
        <v>1331</v>
      </c>
      <c r="C563" s="1" t="s">
        <v>1762</v>
      </c>
    </row>
    <row r="564">
      <c r="A564" s="1" t="s">
        <v>1772</v>
      </c>
      <c r="B564" s="1" t="s">
        <v>1334</v>
      </c>
      <c r="C564" s="1" t="s">
        <v>1762</v>
      </c>
    </row>
    <row r="565">
      <c r="A565" s="1" t="s">
        <v>1774</v>
      </c>
      <c r="B565" s="1" t="s">
        <v>1337</v>
      </c>
      <c r="C565" s="1" t="s">
        <v>1762</v>
      </c>
    </row>
    <row r="566">
      <c r="A566" s="1" t="s">
        <v>1775</v>
      </c>
      <c r="B566" s="1" t="s">
        <v>1341</v>
      </c>
      <c r="C566" s="1" t="s">
        <v>1762</v>
      </c>
    </row>
    <row r="567">
      <c r="A567" s="1" t="s">
        <v>1777</v>
      </c>
      <c r="B567" s="1" t="s">
        <v>1345</v>
      </c>
      <c r="C567" s="1" t="s">
        <v>1762</v>
      </c>
    </row>
    <row r="568">
      <c r="A568" s="1" t="s">
        <v>1778</v>
      </c>
      <c r="B568" s="1" t="s">
        <v>1348</v>
      </c>
      <c r="C568" s="1" t="s">
        <v>1762</v>
      </c>
    </row>
    <row r="569">
      <c r="A569" s="1" t="s">
        <v>1780</v>
      </c>
      <c r="B569" s="1" t="s">
        <v>1351</v>
      </c>
      <c r="C569" s="1" t="s">
        <v>1762</v>
      </c>
    </row>
    <row r="570">
      <c r="A570" s="1" t="s">
        <v>1782</v>
      </c>
      <c r="B570" s="1" t="s">
        <v>1355</v>
      </c>
      <c r="C570" s="1" t="s">
        <v>1762</v>
      </c>
    </row>
    <row r="571">
      <c r="A571" s="1" t="s">
        <v>1783</v>
      </c>
      <c r="B571" s="1" t="s">
        <v>1359</v>
      </c>
      <c r="C571" s="1" t="s">
        <v>1762</v>
      </c>
    </row>
    <row r="572">
      <c r="A572" s="1" t="s">
        <v>1785</v>
      </c>
      <c r="B572" s="1" t="s">
        <v>1363</v>
      </c>
      <c r="C572" s="1" t="s">
        <v>1762</v>
      </c>
    </row>
    <row r="573">
      <c r="A573" s="1" t="s">
        <v>1786</v>
      </c>
      <c r="B573" s="1" t="s">
        <v>1368</v>
      </c>
      <c r="C573" s="1" t="s">
        <v>1762</v>
      </c>
    </row>
    <row r="574">
      <c r="A574" s="1" t="s">
        <v>1787</v>
      </c>
      <c r="B574" s="1" t="s">
        <v>1373</v>
      </c>
      <c r="C574" s="1" t="s">
        <v>1762</v>
      </c>
    </row>
    <row r="575">
      <c r="A575" s="1" t="s">
        <v>1789</v>
      </c>
      <c r="B575" s="1" t="s">
        <v>1376</v>
      </c>
      <c r="C575" s="1" t="s">
        <v>1762</v>
      </c>
    </row>
    <row r="576">
      <c r="A576" s="1" t="s">
        <v>1790</v>
      </c>
      <c r="B576" s="1" t="s">
        <v>1381</v>
      </c>
      <c r="C576" s="1" t="s">
        <v>1762</v>
      </c>
    </row>
    <row r="577">
      <c r="A577" s="1" t="s">
        <v>1791</v>
      </c>
      <c r="B577" s="1" t="s">
        <v>1385</v>
      </c>
      <c r="C577" s="1" t="s">
        <v>1762</v>
      </c>
    </row>
    <row r="578">
      <c r="A578" s="1" t="s">
        <v>1792</v>
      </c>
      <c r="B578" s="1" t="s">
        <v>1389</v>
      </c>
      <c r="C578" s="1" t="s">
        <v>1762</v>
      </c>
    </row>
    <row r="579">
      <c r="A579" s="1" t="s">
        <v>1794</v>
      </c>
      <c r="B579" s="1" t="s">
        <v>1392</v>
      </c>
      <c r="C579" s="1" t="s">
        <v>1762</v>
      </c>
    </row>
    <row r="580">
      <c r="A580" s="1" t="s">
        <v>1795</v>
      </c>
      <c r="B580" s="1" t="s">
        <v>1395</v>
      </c>
      <c r="C580" s="1" t="s">
        <v>1762</v>
      </c>
    </row>
    <row r="581">
      <c r="A581" s="1" t="s">
        <v>1797</v>
      </c>
      <c r="B581" s="1" t="s">
        <v>1398</v>
      </c>
      <c r="C581" s="1" t="s">
        <v>1762</v>
      </c>
    </row>
    <row r="582">
      <c r="A582" s="1" t="s">
        <v>1799</v>
      </c>
      <c r="B582" s="1" t="s">
        <v>1402</v>
      </c>
      <c r="C582" s="1" t="s">
        <v>1762</v>
      </c>
    </row>
    <row r="583">
      <c r="A583" s="1" t="s">
        <v>1800</v>
      </c>
      <c r="B583" s="1" t="s">
        <v>1405</v>
      </c>
      <c r="C583" s="1" t="s">
        <v>1762</v>
      </c>
    </row>
    <row r="584">
      <c r="A584" s="1" t="s">
        <v>1802</v>
      </c>
      <c r="B584" s="1" t="s">
        <v>1409</v>
      </c>
      <c r="C584" s="1" t="s">
        <v>1762</v>
      </c>
    </row>
    <row r="585">
      <c r="A585" s="1" t="s">
        <v>1803</v>
      </c>
      <c r="B585" s="1" t="s">
        <v>1414</v>
      </c>
      <c r="C585" s="1" t="s">
        <v>1762</v>
      </c>
    </row>
    <row r="586">
      <c r="A586" s="1" t="s">
        <v>1807</v>
      </c>
      <c r="B586" s="1" t="s">
        <v>1417</v>
      </c>
      <c r="C586" s="1" t="s">
        <v>1762</v>
      </c>
    </row>
    <row r="587">
      <c r="A587" s="1" t="s">
        <v>1808</v>
      </c>
      <c r="B587" s="1" t="s">
        <v>1421</v>
      </c>
      <c r="C587" s="1" t="s">
        <v>1762</v>
      </c>
    </row>
    <row r="588">
      <c r="A588" s="1" t="s">
        <v>1810</v>
      </c>
      <c r="B588" s="1" t="s">
        <v>1424</v>
      </c>
      <c r="C588" s="1" t="s">
        <v>1762</v>
      </c>
    </row>
    <row r="589">
      <c r="A589" s="1" t="s">
        <v>1811</v>
      </c>
      <c r="B589" s="1" t="s">
        <v>1428</v>
      </c>
      <c r="C589" s="1" t="s">
        <v>1762</v>
      </c>
    </row>
    <row r="590">
      <c r="A590" s="1" t="s">
        <v>1813</v>
      </c>
      <c r="B590" s="1" t="s">
        <v>1431</v>
      </c>
      <c r="C590" s="1" t="s">
        <v>1762</v>
      </c>
    </row>
    <row r="591">
      <c r="A591" s="1" t="s">
        <v>1815</v>
      </c>
      <c r="B591" s="1" t="s">
        <v>1434</v>
      </c>
      <c r="C591" s="1" t="s">
        <v>1762</v>
      </c>
    </row>
    <row r="592">
      <c r="A592" s="1" t="s">
        <v>1816</v>
      </c>
      <c r="B592" s="1" t="s">
        <v>1437</v>
      </c>
      <c r="C592" s="1" t="s">
        <v>1762</v>
      </c>
    </row>
    <row r="593">
      <c r="A593" s="1" t="s">
        <v>1818</v>
      </c>
      <c r="B593" s="1" t="s">
        <v>1442</v>
      </c>
      <c r="C593" s="1" t="s">
        <v>1762</v>
      </c>
    </row>
    <row r="594">
      <c r="A594" s="1" t="s">
        <v>1819</v>
      </c>
      <c r="B594" s="1" t="s">
        <v>1445</v>
      </c>
      <c r="C594" s="1" t="s">
        <v>1762</v>
      </c>
    </row>
    <row r="595">
      <c r="A595" s="1" t="s">
        <v>1821</v>
      </c>
      <c r="B595" s="1" t="s">
        <v>1448</v>
      </c>
      <c r="C595" s="1" t="s">
        <v>1762</v>
      </c>
    </row>
    <row r="596">
      <c r="A596" s="1" t="s">
        <v>1822</v>
      </c>
      <c r="B596" s="1" t="s">
        <v>1450</v>
      </c>
      <c r="C596" s="1" t="s">
        <v>1762</v>
      </c>
    </row>
    <row r="597">
      <c r="A597" s="1" t="s">
        <v>1824</v>
      </c>
      <c r="B597" s="1" t="s">
        <v>1454</v>
      </c>
      <c r="C597" s="1" t="s">
        <v>1762</v>
      </c>
    </row>
    <row r="598">
      <c r="A598" s="1" t="s">
        <v>1825</v>
      </c>
      <c r="B598" s="1" t="s">
        <v>1456</v>
      </c>
      <c r="C598" s="1" t="s">
        <v>1762</v>
      </c>
    </row>
    <row r="599">
      <c r="A599" s="1" t="s">
        <v>1827</v>
      </c>
      <c r="B599" s="1" t="s">
        <v>1458</v>
      </c>
      <c r="C599" s="1" t="s">
        <v>1762</v>
      </c>
    </row>
    <row r="600">
      <c r="A600" s="1" t="s">
        <v>1828</v>
      </c>
      <c r="B600" s="1" t="s">
        <v>1462</v>
      </c>
      <c r="C600" s="1" t="s">
        <v>1762</v>
      </c>
    </row>
    <row r="601">
      <c r="A601" s="1" t="s">
        <v>1830</v>
      </c>
      <c r="B601" s="1" t="s">
        <v>1465</v>
      </c>
      <c r="C601" s="1" t="s">
        <v>1762</v>
      </c>
    </row>
    <row r="602">
      <c r="A602" s="1" t="s">
        <v>1831</v>
      </c>
      <c r="B602" s="1" t="s">
        <v>1469</v>
      </c>
      <c r="C602" s="1" t="s">
        <v>1762</v>
      </c>
    </row>
    <row r="603">
      <c r="A603" s="1" t="s">
        <v>1833</v>
      </c>
      <c r="B603" s="1" t="s">
        <v>1472</v>
      </c>
      <c r="C603" s="1" t="s">
        <v>1762</v>
      </c>
    </row>
    <row r="604">
      <c r="A604" s="1" t="s">
        <v>1834</v>
      </c>
      <c r="B604" s="1" t="s">
        <v>1475</v>
      </c>
      <c r="C604" s="1" t="s">
        <v>1762</v>
      </c>
    </row>
    <row r="605">
      <c r="A605" s="1" t="s">
        <v>1836</v>
      </c>
      <c r="B605" s="1" t="s">
        <v>1478</v>
      </c>
      <c r="C605" s="1" t="s">
        <v>1762</v>
      </c>
    </row>
    <row r="606">
      <c r="A606" s="1" t="s">
        <v>1837</v>
      </c>
      <c r="B606" s="1" t="s">
        <v>1480</v>
      </c>
      <c r="C606" s="1" t="s">
        <v>1762</v>
      </c>
    </row>
    <row r="607">
      <c r="A607" s="1" t="s">
        <v>1839</v>
      </c>
      <c r="B607" s="1" t="s">
        <v>1483</v>
      </c>
      <c r="C607" s="1" t="s">
        <v>1762</v>
      </c>
    </row>
    <row r="608">
      <c r="A608" s="1" t="s">
        <v>1840</v>
      </c>
      <c r="B608" s="1" t="s">
        <v>1486</v>
      </c>
      <c r="C608" s="1" t="s">
        <v>1762</v>
      </c>
    </row>
    <row r="609">
      <c r="A609" s="1" t="s">
        <v>1842</v>
      </c>
      <c r="B609" s="1" t="s">
        <v>1489</v>
      </c>
      <c r="C609" s="1" t="s">
        <v>1762</v>
      </c>
    </row>
    <row r="610">
      <c r="A610" s="1" t="s">
        <v>1843</v>
      </c>
      <c r="B610" s="1" t="s">
        <v>1492</v>
      </c>
      <c r="C610" s="1" t="s">
        <v>1762</v>
      </c>
    </row>
    <row r="611">
      <c r="A611" s="1" t="s">
        <v>1845</v>
      </c>
      <c r="B611" s="1" t="s">
        <v>1495</v>
      </c>
      <c r="C611" s="1" t="s">
        <v>1762</v>
      </c>
    </row>
    <row r="612">
      <c r="A612" s="1" t="s">
        <v>1846</v>
      </c>
      <c r="B612" s="1" t="s">
        <v>1499</v>
      </c>
      <c r="C612" s="1" t="s">
        <v>1762</v>
      </c>
    </row>
    <row r="613">
      <c r="A613" s="1" t="s">
        <v>1849</v>
      </c>
      <c r="B613" s="1" t="s">
        <v>1502</v>
      </c>
      <c r="C613" s="1" t="s">
        <v>1762</v>
      </c>
    </row>
    <row r="614">
      <c r="A614" s="1" t="s">
        <v>1850</v>
      </c>
      <c r="B614" s="1" t="s">
        <v>1506</v>
      </c>
      <c r="C614" s="1" t="s">
        <v>1762</v>
      </c>
    </row>
    <row r="615">
      <c r="A615" s="1" t="s">
        <v>1852</v>
      </c>
      <c r="B615" s="1" t="s">
        <v>1509</v>
      </c>
      <c r="C615" s="1" t="s">
        <v>1762</v>
      </c>
    </row>
    <row r="616">
      <c r="A616" s="1" t="s">
        <v>1853</v>
      </c>
      <c r="B616" s="1" t="s">
        <v>1512</v>
      </c>
      <c r="C616" s="1" t="s">
        <v>1762</v>
      </c>
    </row>
    <row r="617">
      <c r="A617" s="1" t="s">
        <v>1855</v>
      </c>
      <c r="B617" s="1" t="s">
        <v>1515</v>
      </c>
      <c r="C617" s="1" t="s">
        <v>1762</v>
      </c>
    </row>
    <row r="618">
      <c r="A618" s="1" t="s">
        <v>1857</v>
      </c>
      <c r="B618" s="1" t="s">
        <v>1519</v>
      </c>
      <c r="C618" s="1" t="s">
        <v>1762</v>
      </c>
    </row>
    <row r="619">
      <c r="A619" s="1" t="s">
        <v>1858</v>
      </c>
      <c r="B619" s="1" t="s">
        <v>1522</v>
      </c>
      <c r="C619" s="1" t="s">
        <v>1762</v>
      </c>
    </row>
    <row r="620">
      <c r="A620" s="1" t="s">
        <v>1860</v>
      </c>
      <c r="B620" s="1" t="s">
        <v>1526</v>
      </c>
      <c r="C620" s="1" t="s">
        <v>1762</v>
      </c>
    </row>
    <row r="621">
      <c r="A621" s="1" t="s">
        <v>1861</v>
      </c>
      <c r="B621" s="1" t="s">
        <v>1529</v>
      </c>
      <c r="C621" s="1" t="s">
        <v>1762</v>
      </c>
    </row>
    <row r="622">
      <c r="A622" s="1" t="s">
        <v>1862</v>
      </c>
      <c r="B622" s="1" t="s">
        <v>1531</v>
      </c>
      <c r="C622" s="1" t="s">
        <v>1762</v>
      </c>
    </row>
    <row r="623">
      <c r="A623" s="1" t="s">
        <v>1864</v>
      </c>
      <c r="B623" s="1" t="s">
        <v>1534</v>
      </c>
      <c r="C623" s="1" t="s">
        <v>1762</v>
      </c>
    </row>
    <row r="624">
      <c r="A624" s="1" t="s">
        <v>1866</v>
      </c>
      <c r="B624" s="1" t="s">
        <v>1546</v>
      </c>
      <c r="C624" s="1" t="s">
        <v>1762</v>
      </c>
    </row>
    <row r="625">
      <c r="A625" s="1" t="s">
        <v>1867</v>
      </c>
      <c r="B625" s="1" t="s">
        <v>1557</v>
      </c>
      <c r="C625" s="1" t="s">
        <v>1762</v>
      </c>
    </row>
    <row r="626">
      <c r="A626" s="1" t="s">
        <v>1869</v>
      </c>
      <c r="B626" s="1" t="s">
        <v>1561</v>
      </c>
      <c r="C626" s="1" t="s">
        <v>1762</v>
      </c>
    </row>
    <row r="627">
      <c r="A627" s="1" t="s">
        <v>1870</v>
      </c>
      <c r="B627" s="1" t="s">
        <v>1564</v>
      </c>
      <c r="C627" s="1" t="s">
        <v>1762</v>
      </c>
    </row>
    <row r="628">
      <c r="A628" s="1" t="s">
        <v>1872</v>
      </c>
      <c r="B628" s="1" t="s">
        <v>1567</v>
      </c>
      <c r="C628" s="1" t="s">
        <v>1762</v>
      </c>
    </row>
    <row r="629">
      <c r="A629" s="1" t="s">
        <v>1873</v>
      </c>
      <c r="B629" s="1" t="s">
        <v>1571</v>
      </c>
      <c r="C629" s="1" t="s">
        <v>1762</v>
      </c>
    </row>
    <row r="630">
      <c r="A630" s="1" t="s">
        <v>1875</v>
      </c>
      <c r="B630" s="1" t="s">
        <v>1577</v>
      </c>
      <c r="C630" s="1" t="s">
        <v>1876</v>
      </c>
    </row>
    <row r="631">
      <c r="A631" s="1" t="s">
        <v>1877</v>
      </c>
      <c r="B631" s="1" t="s">
        <v>1581</v>
      </c>
      <c r="C631" s="1" t="s">
        <v>1876</v>
      </c>
    </row>
    <row r="632">
      <c r="A632" s="1" t="s">
        <v>1879</v>
      </c>
      <c r="B632" s="1" t="s">
        <v>1585</v>
      </c>
      <c r="C632" s="1" t="s">
        <v>1876</v>
      </c>
    </row>
    <row r="633">
      <c r="A633" s="1" t="s">
        <v>1881</v>
      </c>
      <c r="B633" s="1" t="s">
        <v>1588</v>
      </c>
      <c r="C633" s="1" t="s">
        <v>1876</v>
      </c>
    </row>
    <row r="634">
      <c r="A634" s="1" t="s">
        <v>1882</v>
      </c>
      <c r="B634" s="1" t="s">
        <v>1592</v>
      </c>
      <c r="C634" s="1" t="s">
        <v>1876</v>
      </c>
    </row>
    <row r="635">
      <c r="A635" s="1" t="s">
        <v>1883</v>
      </c>
      <c r="B635" s="1" t="s">
        <v>1595</v>
      </c>
      <c r="C635" s="1" t="s">
        <v>1876</v>
      </c>
    </row>
    <row r="636">
      <c r="A636" s="1" t="s">
        <v>1885</v>
      </c>
      <c r="B636" s="1" t="s">
        <v>1598</v>
      </c>
      <c r="C636" s="1" t="s">
        <v>1876</v>
      </c>
    </row>
    <row r="637">
      <c r="A637" s="1" t="s">
        <v>1886</v>
      </c>
      <c r="B637" s="1" t="s">
        <v>1604</v>
      </c>
      <c r="C637" s="1" t="s">
        <v>1876</v>
      </c>
    </row>
    <row r="638">
      <c r="A638" s="1" t="s">
        <v>1888</v>
      </c>
      <c r="B638" s="1" t="s">
        <v>1609</v>
      </c>
      <c r="C638" s="1" t="s">
        <v>1876</v>
      </c>
    </row>
    <row r="639">
      <c r="A639" s="1" t="s">
        <v>1889</v>
      </c>
      <c r="B639" s="1" t="s">
        <v>1612</v>
      </c>
      <c r="C639" s="1" t="s">
        <v>1876</v>
      </c>
    </row>
    <row r="640">
      <c r="A640" s="1" t="s">
        <v>1891</v>
      </c>
      <c r="B640" s="1" t="s">
        <v>1615</v>
      </c>
      <c r="C640" s="1" t="s">
        <v>1876</v>
      </c>
    </row>
    <row r="641">
      <c r="A641" s="1" t="s">
        <v>1892</v>
      </c>
      <c r="B641" s="1" t="s">
        <v>1618</v>
      </c>
      <c r="C641" s="1" t="s">
        <v>1876</v>
      </c>
    </row>
    <row r="642">
      <c r="A642" s="1" t="s">
        <v>1894</v>
      </c>
      <c r="B642" s="1" t="s">
        <v>1620</v>
      </c>
      <c r="C642" s="1" t="s">
        <v>1876</v>
      </c>
    </row>
    <row r="643">
      <c r="A643" s="1" t="s">
        <v>1895</v>
      </c>
      <c r="B643" s="1" t="s">
        <v>1622</v>
      </c>
      <c r="C643" s="1" t="s">
        <v>1876</v>
      </c>
    </row>
    <row r="644">
      <c r="A644" s="1" t="s">
        <v>1898</v>
      </c>
      <c r="B644" s="1" t="s">
        <v>1626</v>
      </c>
      <c r="C644" s="1" t="s">
        <v>1876</v>
      </c>
    </row>
    <row r="645">
      <c r="A645" s="1" t="s">
        <v>1899</v>
      </c>
      <c r="B645" s="1" t="s">
        <v>1629</v>
      </c>
      <c r="C645" s="1" t="s">
        <v>1876</v>
      </c>
    </row>
    <row r="646">
      <c r="A646" s="1" t="s">
        <v>1901</v>
      </c>
      <c r="B646" s="1" t="s">
        <v>1634</v>
      </c>
      <c r="C646" s="1" t="s">
        <v>1876</v>
      </c>
    </row>
    <row r="647">
      <c r="A647" s="1" t="s">
        <v>1902</v>
      </c>
      <c r="B647" s="1" t="s">
        <v>1638</v>
      </c>
      <c r="C647" s="1" t="s">
        <v>1876</v>
      </c>
    </row>
    <row r="648">
      <c r="A648" s="1" t="s">
        <v>1904</v>
      </c>
      <c r="B648" s="1" t="s">
        <v>1641</v>
      </c>
      <c r="C648" s="1" t="s">
        <v>1876</v>
      </c>
    </row>
    <row r="649">
      <c r="A649" s="1" t="s">
        <v>1905</v>
      </c>
      <c r="B649" s="1" t="s">
        <v>1645</v>
      </c>
      <c r="C649" s="1" t="s">
        <v>1876</v>
      </c>
    </row>
    <row r="650">
      <c r="A650" s="1" t="s">
        <v>1907</v>
      </c>
      <c r="B650" s="1" t="s">
        <v>1648</v>
      </c>
      <c r="C650" s="1" t="s">
        <v>1876</v>
      </c>
    </row>
    <row r="651">
      <c r="A651" s="1" t="s">
        <v>1908</v>
      </c>
      <c r="B651" s="1" t="s">
        <v>1652</v>
      </c>
      <c r="C651" s="1" t="s">
        <v>1876</v>
      </c>
    </row>
    <row r="652">
      <c r="A652" s="1" t="s">
        <v>1910</v>
      </c>
      <c r="B652" s="1" t="s">
        <v>1656</v>
      </c>
      <c r="C652" s="1" t="s">
        <v>1876</v>
      </c>
    </row>
    <row r="653">
      <c r="A653" s="1" t="s">
        <v>1911</v>
      </c>
      <c r="B653" s="1" t="s">
        <v>1660</v>
      </c>
      <c r="C653" s="1" t="s">
        <v>1876</v>
      </c>
    </row>
    <row r="654">
      <c r="A654" s="1" t="s">
        <v>1913</v>
      </c>
      <c r="B654" s="1" t="s">
        <v>1665</v>
      </c>
      <c r="C654" s="1" t="s">
        <v>1876</v>
      </c>
    </row>
    <row r="655">
      <c r="A655" s="1" t="s">
        <v>1914</v>
      </c>
      <c r="B655" s="1" t="s">
        <v>1669</v>
      </c>
      <c r="C655" s="1" t="s">
        <v>1876</v>
      </c>
    </row>
    <row r="656">
      <c r="A656" s="1" t="s">
        <v>1916</v>
      </c>
      <c r="B656" s="1" t="s">
        <v>1673</v>
      </c>
      <c r="C656" s="1" t="s">
        <v>1876</v>
      </c>
    </row>
    <row r="657">
      <c r="A657" s="1" t="s">
        <v>1917</v>
      </c>
      <c r="B657" s="1" t="s">
        <v>1676</v>
      </c>
      <c r="C657" s="1" t="s">
        <v>1876</v>
      </c>
    </row>
    <row r="658">
      <c r="A658" s="1" t="s">
        <v>1918</v>
      </c>
      <c r="B658" s="1" t="s">
        <v>1679</v>
      </c>
      <c r="C658" s="1" t="s">
        <v>1876</v>
      </c>
    </row>
    <row r="659">
      <c r="A659" s="1" t="s">
        <v>1920</v>
      </c>
      <c r="B659" s="1" t="s">
        <v>1683</v>
      </c>
      <c r="C659" s="1" t="s">
        <v>1876</v>
      </c>
    </row>
    <row r="660">
      <c r="A660" s="1" t="s">
        <v>1922</v>
      </c>
      <c r="B660" s="1" t="s">
        <v>1686</v>
      </c>
      <c r="C660" s="1" t="s">
        <v>1876</v>
      </c>
    </row>
    <row r="661">
      <c r="A661" s="1" t="s">
        <v>1923</v>
      </c>
      <c r="B661" s="1" t="s">
        <v>1693</v>
      </c>
      <c r="C661" s="1" t="s">
        <v>1924</v>
      </c>
    </row>
    <row r="662">
      <c r="A662" s="1" t="s">
        <v>1926</v>
      </c>
      <c r="B662" s="1" t="s">
        <v>1697</v>
      </c>
      <c r="C662" s="1" t="s">
        <v>1924</v>
      </c>
    </row>
    <row r="663">
      <c r="A663" s="1" t="s">
        <v>1927</v>
      </c>
      <c r="B663" s="1" t="s">
        <v>1701</v>
      </c>
      <c r="C663" s="1" t="s">
        <v>1924</v>
      </c>
    </row>
    <row r="664">
      <c r="A664" s="1" t="s">
        <v>1929</v>
      </c>
      <c r="B664" s="1" t="s">
        <v>1705</v>
      </c>
      <c r="C664" s="1" t="s">
        <v>1924</v>
      </c>
    </row>
    <row r="665">
      <c r="A665" s="1" t="s">
        <v>1930</v>
      </c>
      <c r="B665" s="1" t="s">
        <v>1709</v>
      </c>
      <c r="C665" s="1" t="s">
        <v>1924</v>
      </c>
    </row>
    <row r="666">
      <c r="A666" s="1" t="s">
        <v>1932</v>
      </c>
      <c r="B666" s="1" t="s">
        <v>1712</v>
      </c>
      <c r="C666" s="1" t="s">
        <v>1924</v>
      </c>
    </row>
    <row r="667">
      <c r="A667" s="1" t="s">
        <v>1934</v>
      </c>
      <c r="B667" s="1" t="s">
        <v>1717</v>
      </c>
      <c r="C667" s="1" t="s">
        <v>1924</v>
      </c>
    </row>
    <row r="668">
      <c r="A668" s="1" t="s">
        <v>1937</v>
      </c>
      <c r="B668" s="1" t="s">
        <v>1721</v>
      </c>
      <c r="C668" s="1" t="s">
        <v>1924</v>
      </c>
    </row>
    <row r="669">
      <c r="A669" s="1" t="s">
        <v>1938</v>
      </c>
      <c r="B669" s="1" t="s">
        <v>1725</v>
      </c>
      <c r="C669" s="1" t="s">
        <v>1924</v>
      </c>
    </row>
    <row r="670">
      <c r="A670" s="1" t="s">
        <v>1940</v>
      </c>
      <c r="B670" s="1" t="s">
        <v>1728</v>
      </c>
      <c r="C670" s="1" t="s">
        <v>1924</v>
      </c>
    </row>
    <row r="671">
      <c r="A671" s="1" t="s">
        <v>1941</v>
      </c>
      <c r="B671" s="1" t="s">
        <v>1734</v>
      </c>
      <c r="C671" s="1" t="s">
        <v>1942</v>
      </c>
    </row>
    <row r="672">
      <c r="A672" s="1" t="s">
        <v>1944</v>
      </c>
      <c r="B672" s="1" t="s">
        <v>1738</v>
      </c>
      <c r="C672" s="1" t="s">
        <v>1942</v>
      </c>
    </row>
    <row r="673">
      <c r="A673" s="1" t="s">
        <v>1947</v>
      </c>
      <c r="B673" s="1" t="s">
        <v>1739</v>
      </c>
      <c r="C673" s="1" t="s">
        <v>1942</v>
      </c>
    </row>
    <row r="674">
      <c r="A674" s="1" t="s">
        <v>1949</v>
      </c>
      <c r="B674" s="1" t="s">
        <v>1740</v>
      </c>
      <c r="C674" s="1" t="s">
        <v>1942</v>
      </c>
    </row>
    <row r="675">
      <c r="A675" s="1" t="s">
        <v>1951</v>
      </c>
      <c r="B675" s="1" t="s">
        <v>1744</v>
      </c>
      <c r="C675" s="1" t="s">
        <v>1942</v>
      </c>
    </row>
    <row r="676">
      <c r="A676" s="1" t="s">
        <v>1952</v>
      </c>
      <c r="B676" s="1" t="s">
        <v>1747</v>
      </c>
      <c r="C676" s="1" t="s">
        <v>1942</v>
      </c>
    </row>
    <row r="677">
      <c r="A677" s="1" t="s">
        <v>1954</v>
      </c>
      <c r="B677" s="1" t="s">
        <v>1750</v>
      </c>
      <c r="C677" s="1" t="s">
        <v>1942</v>
      </c>
    </row>
    <row r="678">
      <c r="A678" s="1" t="s">
        <v>1955</v>
      </c>
      <c r="B678" s="1" t="s">
        <v>1753</v>
      </c>
      <c r="C678" s="1" t="s">
        <v>1942</v>
      </c>
    </row>
    <row r="679">
      <c r="A679" s="1" t="s">
        <v>1957</v>
      </c>
      <c r="B679" s="1" t="s">
        <v>1756</v>
      </c>
      <c r="C679" s="1" t="s">
        <v>1942</v>
      </c>
    </row>
    <row r="680">
      <c r="A680" s="1" t="s">
        <v>1958</v>
      </c>
      <c r="B680" s="1" t="s">
        <v>1759</v>
      </c>
      <c r="C680" s="1" t="s">
        <v>1942</v>
      </c>
    </row>
    <row r="681">
      <c r="A681" s="1" t="s">
        <v>1959</v>
      </c>
      <c r="B681" s="1" t="s">
        <v>1764</v>
      </c>
      <c r="C681" s="1" t="s">
        <v>1942</v>
      </c>
    </row>
    <row r="682">
      <c r="A682" s="1" t="s">
        <v>1961</v>
      </c>
      <c r="B682" s="1" t="s">
        <v>1767</v>
      </c>
      <c r="C682" s="1" t="s">
        <v>1942</v>
      </c>
    </row>
    <row r="683">
      <c r="A683" s="1" t="s">
        <v>1962</v>
      </c>
      <c r="B683" s="1" t="s">
        <v>1770</v>
      </c>
      <c r="C683" s="1" t="s">
        <v>1942</v>
      </c>
    </row>
    <row r="684">
      <c r="A684" s="1" t="s">
        <v>1964</v>
      </c>
      <c r="B684" s="1" t="s">
        <v>1773</v>
      </c>
      <c r="C684" s="1" t="s">
        <v>1942</v>
      </c>
    </row>
    <row r="685">
      <c r="A685" s="1" t="s">
        <v>1965</v>
      </c>
      <c r="B685" s="1" t="s">
        <v>1776</v>
      </c>
      <c r="C685" s="1" t="s">
        <v>1942</v>
      </c>
    </row>
    <row r="686">
      <c r="A686" s="1" t="s">
        <v>1966</v>
      </c>
      <c r="B686" s="1" t="s">
        <v>1779</v>
      </c>
      <c r="C686" s="1" t="s">
        <v>1942</v>
      </c>
    </row>
    <row r="687">
      <c r="A687" s="1" t="s">
        <v>1967</v>
      </c>
      <c r="B687" s="1" t="s">
        <v>1781</v>
      </c>
      <c r="C687" s="1" t="s">
        <v>1942</v>
      </c>
    </row>
    <row r="688">
      <c r="A688" s="1" t="s">
        <v>1968</v>
      </c>
      <c r="B688" s="1" t="s">
        <v>1784</v>
      </c>
      <c r="C688" s="1" t="s">
        <v>1942</v>
      </c>
    </row>
    <row r="689">
      <c r="A689" s="1" t="s">
        <v>1969</v>
      </c>
      <c r="B689" s="1" t="s">
        <v>1788</v>
      </c>
      <c r="C689" s="1" t="s">
        <v>1942</v>
      </c>
    </row>
    <row r="690">
      <c r="A690" s="1" t="s">
        <v>1970</v>
      </c>
      <c r="B690" s="1" t="s">
        <v>1793</v>
      </c>
      <c r="C690" s="1" t="s">
        <v>1942</v>
      </c>
    </row>
    <row r="691">
      <c r="A691" s="1" t="s">
        <v>1972</v>
      </c>
      <c r="B691" s="1" t="s">
        <v>1796</v>
      </c>
      <c r="C691" s="1" t="s">
        <v>1942</v>
      </c>
    </row>
    <row r="692">
      <c r="A692" s="1" t="s">
        <v>1973</v>
      </c>
      <c r="B692" s="1" t="s">
        <v>1798</v>
      </c>
      <c r="C692" s="1" t="s">
        <v>1942</v>
      </c>
    </row>
    <row r="693">
      <c r="A693" s="1" t="s">
        <v>1975</v>
      </c>
      <c r="B693" s="1" t="s">
        <v>1801</v>
      </c>
      <c r="C693" s="1" t="s">
        <v>1942</v>
      </c>
    </row>
    <row r="694">
      <c r="A694" s="1" t="s">
        <v>1976</v>
      </c>
      <c r="B694" s="1" t="s">
        <v>1804</v>
      </c>
      <c r="C694" s="1" t="s">
        <v>1942</v>
      </c>
    </row>
    <row r="695">
      <c r="A695" s="1" t="s">
        <v>1978</v>
      </c>
      <c r="B695" s="1" t="s">
        <v>1806</v>
      </c>
      <c r="C695" s="1" t="s">
        <v>1942</v>
      </c>
    </row>
    <row r="696">
      <c r="A696" s="1" t="s">
        <v>1979</v>
      </c>
      <c r="B696" s="1" t="s">
        <v>1809</v>
      </c>
      <c r="C696" s="1" t="s">
        <v>1942</v>
      </c>
    </row>
    <row r="697">
      <c r="A697" s="1" t="s">
        <v>1980</v>
      </c>
      <c r="B697" s="1" t="s">
        <v>1812</v>
      </c>
      <c r="C697" s="1" t="s">
        <v>1942</v>
      </c>
    </row>
    <row r="698">
      <c r="A698" s="1" t="s">
        <v>1981</v>
      </c>
      <c r="B698" s="1" t="s">
        <v>1814</v>
      </c>
      <c r="C698" s="1" t="s">
        <v>1942</v>
      </c>
    </row>
    <row r="699">
      <c r="A699" s="1" t="s">
        <v>1982</v>
      </c>
      <c r="B699" s="1" t="s">
        <v>1817</v>
      </c>
      <c r="C699" s="1" t="s">
        <v>1942</v>
      </c>
    </row>
    <row r="700">
      <c r="A700" s="1" t="s">
        <v>1983</v>
      </c>
      <c r="B700" s="1" t="s">
        <v>1820</v>
      </c>
      <c r="C700" s="1" t="s">
        <v>1942</v>
      </c>
    </row>
    <row r="701">
      <c r="A701" s="1" t="s">
        <v>1984</v>
      </c>
      <c r="B701" s="1" t="s">
        <v>1823</v>
      </c>
      <c r="C701" s="1" t="s">
        <v>1942</v>
      </c>
    </row>
    <row r="702">
      <c r="A702" s="1" t="s">
        <v>1985</v>
      </c>
      <c r="B702" s="1" t="s">
        <v>1826</v>
      </c>
      <c r="C702" s="1" t="s">
        <v>1942</v>
      </c>
    </row>
    <row r="703">
      <c r="A703" s="1" t="s">
        <v>1987</v>
      </c>
      <c r="B703" s="1" t="s">
        <v>1829</v>
      </c>
      <c r="C703" s="1" t="s">
        <v>1942</v>
      </c>
    </row>
    <row r="704">
      <c r="A704" s="1" t="s">
        <v>1989</v>
      </c>
      <c r="B704" s="1" t="s">
        <v>1832</v>
      </c>
      <c r="C704" s="1" t="s">
        <v>1942</v>
      </c>
    </row>
    <row r="705">
      <c r="A705" s="1" t="s">
        <v>1990</v>
      </c>
      <c r="B705" s="1" t="s">
        <v>1835</v>
      </c>
      <c r="C705" s="1" t="s">
        <v>1942</v>
      </c>
    </row>
    <row r="706">
      <c r="A706" s="1" t="s">
        <v>1992</v>
      </c>
      <c r="B706" s="1" t="s">
        <v>1838</v>
      </c>
      <c r="C706" s="1" t="s">
        <v>1942</v>
      </c>
    </row>
    <row r="707">
      <c r="A707" s="1" t="s">
        <v>1993</v>
      </c>
      <c r="B707" s="1" t="s">
        <v>1841</v>
      </c>
      <c r="C707" s="1" t="s">
        <v>1942</v>
      </c>
    </row>
    <row r="708">
      <c r="A708" s="1" t="s">
        <v>1995</v>
      </c>
      <c r="B708" s="1" t="s">
        <v>1844</v>
      </c>
      <c r="C708" s="1" t="s">
        <v>1942</v>
      </c>
    </row>
    <row r="709">
      <c r="A709" s="1" t="s">
        <v>1996</v>
      </c>
      <c r="B709" s="1" t="s">
        <v>1847</v>
      </c>
      <c r="C709" s="1" t="s">
        <v>1942</v>
      </c>
    </row>
    <row r="710">
      <c r="A710" s="1" t="s">
        <v>1997</v>
      </c>
      <c r="B710" s="1" t="s">
        <v>1851</v>
      </c>
      <c r="C710" s="1" t="s">
        <v>1942</v>
      </c>
    </row>
    <row r="711">
      <c r="A711" s="1" t="s">
        <v>1999</v>
      </c>
      <c r="B711" s="1" t="s">
        <v>1854</v>
      </c>
      <c r="C711" s="1" t="s">
        <v>1942</v>
      </c>
    </row>
    <row r="712">
      <c r="A712" s="1" t="s">
        <v>2000</v>
      </c>
      <c r="B712" s="1" t="s">
        <v>1856</v>
      </c>
      <c r="C712" s="1" t="s">
        <v>1942</v>
      </c>
    </row>
    <row r="713">
      <c r="A713" s="1" t="s">
        <v>2002</v>
      </c>
      <c r="B713" s="1" t="s">
        <v>1859</v>
      </c>
      <c r="C713" s="1" t="s">
        <v>1942</v>
      </c>
    </row>
    <row r="714">
      <c r="A714" s="1" t="s">
        <v>2003</v>
      </c>
      <c r="B714" s="1" t="s">
        <v>1863</v>
      </c>
      <c r="C714" s="1" t="s">
        <v>1942</v>
      </c>
    </row>
    <row r="715">
      <c r="A715" s="1" t="s">
        <v>2005</v>
      </c>
      <c r="B715" s="1" t="s">
        <v>1865</v>
      </c>
      <c r="C715" s="1" t="s">
        <v>1942</v>
      </c>
    </row>
    <row r="716">
      <c r="A716" s="1" t="s">
        <v>2006</v>
      </c>
      <c r="B716" s="1" t="s">
        <v>1868</v>
      </c>
      <c r="C716" s="1" t="s">
        <v>1942</v>
      </c>
    </row>
    <row r="717">
      <c r="A717" s="1" t="s">
        <v>2008</v>
      </c>
      <c r="B717" s="1" t="s">
        <v>1871</v>
      </c>
      <c r="C717" s="1" t="s">
        <v>1942</v>
      </c>
    </row>
    <row r="718">
      <c r="A718" s="1" t="s">
        <v>2009</v>
      </c>
      <c r="B718" s="1" t="s">
        <v>1874</v>
      </c>
      <c r="C718" s="1" t="s">
        <v>1942</v>
      </c>
    </row>
    <row r="719">
      <c r="A719" s="1" t="s">
        <v>2010</v>
      </c>
      <c r="B719" s="1" t="s">
        <v>1878</v>
      </c>
      <c r="C719" s="1" t="s">
        <v>1942</v>
      </c>
    </row>
    <row r="720">
      <c r="A720" s="1" t="s">
        <v>2012</v>
      </c>
      <c r="B720" s="1" t="s">
        <v>1880</v>
      </c>
      <c r="C720" s="1" t="s">
        <v>1942</v>
      </c>
    </row>
    <row r="721">
      <c r="A721" s="1" t="s">
        <v>2013</v>
      </c>
      <c r="B721" s="1" t="s">
        <v>1884</v>
      </c>
      <c r="C721" s="1" t="s">
        <v>1942</v>
      </c>
    </row>
    <row r="722">
      <c r="A722" s="1" t="s">
        <v>2014</v>
      </c>
      <c r="B722" s="1" t="s">
        <v>1887</v>
      </c>
      <c r="C722" s="1" t="s">
        <v>1942</v>
      </c>
    </row>
    <row r="723">
      <c r="A723" s="1" t="s">
        <v>2016</v>
      </c>
      <c r="B723" s="1" t="s">
        <v>1890</v>
      </c>
      <c r="C723" s="1" t="s">
        <v>1942</v>
      </c>
    </row>
    <row r="724">
      <c r="A724" s="1" t="s">
        <v>2017</v>
      </c>
      <c r="B724" s="1" t="s">
        <v>1893</v>
      </c>
      <c r="C724" s="1" t="s">
        <v>1942</v>
      </c>
    </row>
    <row r="725">
      <c r="A725" s="1" t="s">
        <v>2018</v>
      </c>
      <c r="B725" s="1" t="s">
        <v>1896</v>
      </c>
      <c r="C725" s="1" t="s">
        <v>1942</v>
      </c>
    </row>
    <row r="726">
      <c r="A726" s="1" t="s">
        <v>2019</v>
      </c>
      <c r="B726" s="1" t="s">
        <v>1900</v>
      </c>
      <c r="C726" s="1" t="s">
        <v>1942</v>
      </c>
    </row>
    <row r="727">
      <c r="A727" s="1" t="s">
        <v>2021</v>
      </c>
      <c r="B727" s="1" t="s">
        <v>1903</v>
      </c>
      <c r="C727" s="1" t="s">
        <v>1942</v>
      </c>
    </row>
    <row r="728">
      <c r="A728" s="1" t="s">
        <v>2022</v>
      </c>
      <c r="B728" s="1" t="s">
        <v>1906</v>
      </c>
      <c r="C728" s="1" t="s">
        <v>1942</v>
      </c>
    </row>
    <row r="729">
      <c r="A729" s="1" t="s">
        <v>2024</v>
      </c>
      <c r="B729" s="1" t="s">
        <v>1909</v>
      </c>
      <c r="C729" s="1" t="s">
        <v>1942</v>
      </c>
    </row>
    <row r="730">
      <c r="A730" s="1" t="s">
        <v>2025</v>
      </c>
      <c r="B730" s="1" t="s">
        <v>1912</v>
      </c>
      <c r="C730" s="1" t="s">
        <v>1942</v>
      </c>
    </row>
    <row r="731">
      <c r="A731" s="1" t="s">
        <v>2027</v>
      </c>
      <c r="B731" s="1" t="s">
        <v>1915</v>
      </c>
      <c r="C731" s="1" t="s">
        <v>1942</v>
      </c>
    </row>
    <row r="732">
      <c r="A732" s="1" t="s">
        <v>2028</v>
      </c>
      <c r="B732" s="1" t="s">
        <v>1919</v>
      </c>
      <c r="C732" s="1" t="s">
        <v>1942</v>
      </c>
    </row>
    <row r="733">
      <c r="A733" s="1" t="s">
        <v>2029</v>
      </c>
      <c r="B733" s="1" t="s">
        <v>1921</v>
      </c>
      <c r="C733" s="1" t="s">
        <v>1942</v>
      </c>
    </row>
    <row r="734">
      <c r="A734" s="1" t="s">
        <v>2031</v>
      </c>
      <c r="B734" s="1" t="s">
        <v>1925</v>
      </c>
      <c r="C734" s="1" t="s">
        <v>1942</v>
      </c>
    </row>
    <row r="735">
      <c r="A735" s="1" t="s">
        <v>2032</v>
      </c>
      <c r="B735" s="1" t="s">
        <v>1928</v>
      </c>
      <c r="C735" s="1" t="s">
        <v>1942</v>
      </c>
    </row>
    <row r="736">
      <c r="A736" s="1" t="s">
        <v>2033</v>
      </c>
      <c r="B736" s="1" t="s">
        <v>1931</v>
      </c>
      <c r="C736" s="1" t="s">
        <v>1942</v>
      </c>
    </row>
    <row r="737">
      <c r="A737" s="1" t="s">
        <v>2035</v>
      </c>
      <c r="B737" s="1" t="s">
        <v>1933</v>
      </c>
      <c r="C737" s="1" t="s">
        <v>1942</v>
      </c>
    </row>
    <row r="738">
      <c r="A738" s="1" t="s">
        <v>2037</v>
      </c>
      <c r="B738" s="1" t="s">
        <v>1936</v>
      </c>
      <c r="C738" s="1" t="s">
        <v>1942</v>
      </c>
    </row>
    <row r="739">
      <c r="A739" s="1" t="s">
        <v>2038</v>
      </c>
      <c r="B739" s="1" t="s">
        <v>1939</v>
      </c>
      <c r="C739" s="1" t="s">
        <v>1942</v>
      </c>
    </row>
    <row r="740">
      <c r="A740" s="1" t="s">
        <v>2040</v>
      </c>
      <c r="B740" s="1" t="s">
        <v>1943</v>
      </c>
      <c r="C740" s="1" t="s">
        <v>1942</v>
      </c>
    </row>
    <row r="741">
      <c r="A741" s="1" t="s">
        <v>2041</v>
      </c>
      <c r="B741" s="1" t="s">
        <v>1945</v>
      </c>
      <c r="C741" s="1" t="s">
        <v>1942</v>
      </c>
    </row>
    <row r="742">
      <c r="A742" s="1" t="s">
        <v>2043</v>
      </c>
      <c r="B742" s="1" t="s">
        <v>1948</v>
      </c>
      <c r="C742" s="1" t="s">
        <v>1942</v>
      </c>
    </row>
    <row r="743">
      <c r="A743" s="1" t="s">
        <v>2044</v>
      </c>
      <c r="B743" s="1" t="s">
        <v>1950</v>
      </c>
      <c r="C743" s="1" t="s">
        <v>1942</v>
      </c>
    </row>
    <row r="744">
      <c r="A744" s="1" t="s">
        <v>2045</v>
      </c>
      <c r="B744" s="1" t="s">
        <v>1953</v>
      </c>
      <c r="C744" s="1" t="s">
        <v>1942</v>
      </c>
    </row>
    <row r="745">
      <c r="A745" s="1" t="s">
        <v>2047</v>
      </c>
      <c r="B745" s="1" t="s">
        <v>1956</v>
      </c>
      <c r="C745" s="1" t="s">
        <v>1942</v>
      </c>
    </row>
    <row r="746">
      <c r="A746" s="1" t="s">
        <v>2048</v>
      </c>
      <c r="B746" s="1" t="s">
        <v>1960</v>
      </c>
      <c r="C746" s="1" t="s">
        <v>1942</v>
      </c>
    </row>
    <row r="747">
      <c r="A747" s="1" t="s">
        <v>2049</v>
      </c>
      <c r="B747" s="1" t="s">
        <v>1963</v>
      </c>
      <c r="C747" s="1" t="s">
        <v>1942</v>
      </c>
    </row>
    <row r="748">
      <c r="A748" s="1" t="s">
        <v>2051</v>
      </c>
      <c r="B748" s="1" t="s">
        <v>1971</v>
      </c>
      <c r="C748" s="1" t="s">
        <v>1942</v>
      </c>
    </row>
    <row r="749">
      <c r="A749" s="1" t="s">
        <v>2052</v>
      </c>
      <c r="B749" s="1" t="s">
        <v>1974</v>
      </c>
      <c r="C749" s="1" t="s">
        <v>1942</v>
      </c>
    </row>
    <row r="750">
      <c r="A750" s="1" t="s">
        <v>2054</v>
      </c>
      <c r="B750" s="1" t="s">
        <v>1977</v>
      </c>
      <c r="C750" s="1" t="s">
        <v>1942</v>
      </c>
    </row>
    <row r="751">
      <c r="A751" s="1" t="s">
        <v>2055</v>
      </c>
      <c r="B751" s="1" t="s">
        <v>1986</v>
      </c>
      <c r="C751" s="1" t="s">
        <v>1942</v>
      </c>
    </row>
    <row r="752">
      <c r="A752" s="1" t="s">
        <v>2057</v>
      </c>
      <c r="B752" s="1" t="s">
        <v>1991</v>
      </c>
      <c r="C752" s="1" t="s">
        <v>1942</v>
      </c>
    </row>
    <row r="753">
      <c r="A753" s="1" t="s">
        <v>2058</v>
      </c>
      <c r="B753" s="1" t="s">
        <v>1994</v>
      </c>
      <c r="C753" s="1" t="s">
        <v>1942</v>
      </c>
    </row>
    <row r="754">
      <c r="A754" s="1" t="s">
        <v>2060</v>
      </c>
      <c r="B754" s="1" t="s">
        <v>1998</v>
      </c>
      <c r="C754" s="1" t="s">
        <v>1942</v>
      </c>
    </row>
    <row r="755">
      <c r="A755" s="1" t="s">
        <v>2061</v>
      </c>
      <c r="B755" s="1" t="s">
        <v>2001</v>
      </c>
      <c r="C755" s="1" t="s">
        <v>1942</v>
      </c>
    </row>
    <row r="756">
      <c r="A756" s="1" t="s">
        <v>2062</v>
      </c>
      <c r="B756" s="1" t="s">
        <v>2004</v>
      </c>
      <c r="C756" s="1" t="s">
        <v>1942</v>
      </c>
    </row>
    <row r="757">
      <c r="A757" s="1" t="s">
        <v>2064</v>
      </c>
      <c r="B757" s="1" t="s">
        <v>2007</v>
      </c>
      <c r="C757" s="1" t="s">
        <v>1942</v>
      </c>
    </row>
    <row r="758">
      <c r="A758" s="1" t="s">
        <v>2065</v>
      </c>
      <c r="B758" s="1" t="s">
        <v>2011</v>
      </c>
      <c r="C758" s="1" t="s">
        <v>1942</v>
      </c>
    </row>
    <row r="759">
      <c r="A759" s="1" t="s">
        <v>2067</v>
      </c>
      <c r="B759" s="1" t="s">
        <v>2015</v>
      </c>
      <c r="C759" s="1" t="s">
        <v>1942</v>
      </c>
    </row>
    <row r="760">
      <c r="A760" s="1" t="s">
        <v>2068</v>
      </c>
      <c r="B760" s="1" t="s">
        <v>2020</v>
      </c>
      <c r="C760" s="1" t="s">
        <v>1942</v>
      </c>
    </row>
    <row r="761">
      <c r="A761" s="1" t="s">
        <v>2070</v>
      </c>
      <c r="B761" s="1" t="s">
        <v>2023</v>
      </c>
      <c r="C761" s="1" t="s">
        <v>1942</v>
      </c>
    </row>
    <row r="762">
      <c r="A762" s="1" t="s">
        <v>2071</v>
      </c>
      <c r="B762" s="1" t="s">
        <v>2026</v>
      </c>
      <c r="C762" s="1" t="s">
        <v>1942</v>
      </c>
    </row>
    <row r="763">
      <c r="A763" s="1" t="s">
        <v>2073</v>
      </c>
      <c r="B763" s="1" t="s">
        <v>2030</v>
      </c>
      <c r="C763" s="1" t="s">
        <v>1942</v>
      </c>
    </row>
    <row r="764">
      <c r="A764" s="1" t="s">
        <v>2074</v>
      </c>
      <c r="B764" s="1" t="s">
        <v>2034</v>
      </c>
      <c r="C764" s="1" t="s">
        <v>1942</v>
      </c>
    </row>
    <row r="765">
      <c r="A765" s="1" t="s">
        <v>2076</v>
      </c>
      <c r="B765" s="1" t="s">
        <v>2039</v>
      </c>
      <c r="C765" s="1" t="s">
        <v>1942</v>
      </c>
    </row>
    <row r="766">
      <c r="A766" s="1" t="s">
        <v>2077</v>
      </c>
      <c r="B766" s="1" t="s">
        <v>2042</v>
      </c>
      <c r="C766" s="1" t="s">
        <v>1942</v>
      </c>
    </row>
    <row r="767">
      <c r="A767" s="1" t="s">
        <v>2081</v>
      </c>
      <c r="B767" s="1" t="s">
        <v>2046</v>
      </c>
      <c r="C767" s="1" t="s">
        <v>1942</v>
      </c>
    </row>
    <row r="768">
      <c r="A768" s="1" t="s">
        <v>2082</v>
      </c>
      <c r="B768" s="1" t="s">
        <v>2050</v>
      </c>
      <c r="C768" s="1" t="s">
        <v>1942</v>
      </c>
    </row>
    <row r="769">
      <c r="A769" s="1" t="s">
        <v>2084</v>
      </c>
      <c r="B769" s="1" t="s">
        <v>2053</v>
      </c>
      <c r="C769" s="1" t="s">
        <v>1942</v>
      </c>
    </row>
    <row r="770">
      <c r="A770" s="1" t="s">
        <v>2085</v>
      </c>
      <c r="B770" s="1" t="s">
        <v>2056</v>
      </c>
      <c r="C770" s="1" t="s">
        <v>1942</v>
      </c>
    </row>
    <row r="771">
      <c r="A771" s="1" t="s">
        <v>2088</v>
      </c>
      <c r="B771" s="1" t="s">
        <v>2059</v>
      </c>
      <c r="C771" s="1" t="s">
        <v>1942</v>
      </c>
    </row>
    <row r="772">
      <c r="A772" s="1" t="s">
        <v>2089</v>
      </c>
      <c r="B772" s="1" t="s">
        <v>2063</v>
      </c>
      <c r="C772" s="1" t="s">
        <v>1942</v>
      </c>
    </row>
    <row r="773">
      <c r="A773" s="1" t="s">
        <v>2090</v>
      </c>
      <c r="B773" s="1" t="s">
        <v>2066</v>
      </c>
      <c r="C773" s="1" t="s">
        <v>1942</v>
      </c>
    </row>
    <row r="774">
      <c r="A774" s="1" t="s">
        <v>2091</v>
      </c>
      <c r="B774" s="1" t="s">
        <v>2069</v>
      </c>
      <c r="C774" s="1" t="s">
        <v>1942</v>
      </c>
    </row>
    <row r="775">
      <c r="A775" s="1" t="s">
        <v>2093</v>
      </c>
      <c r="B775" s="1" t="s">
        <v>2072</v>
      </c>
      <c r="C775" s="1" t="s">
        <v>1942</v>
      </c>
    </row>
    <row r="776">
      <c r="A776" s="1" t="s">
        <v>2094</v>
      </c>
      <c r="B776" s="1" t="s">
        <v>2075</v>
      </c>
      <c r="C776" s="1" t="s">
        <v>1942</v>
      </c>
    </row>
    <row r="777">
      <c r="A777" s="1" t="s">
        <v>2095</v>
      </c>
      <c r="B777" s="1" t="s">
        <v>2078</v>
      </c>
      <c r="C777" s="1" t="s">
        <v>1942</v>
      </c>
    </row>
    <row r="778">
      <c r="A778" s="1" t="s">
        <v>2097</v>
      </c>
      <c r="B778" s="1" t="s">
        <v>2079</v>
      </c>
      <c r="C778" s="1" t="s">
        <v>1942</v>
      </c>
    </row>
    <row r="779">
      <c r="A779" s="1" t="s">
        <v>2098</v>
      </c>
      <c r="B779" s="1" t="s">
        <v>2080</v>
      </c>
      <c r="C779" s="1" t="s">
        <v>1942</v>
      </c>
    </row>
    <row r="780">
      <c r="A780" s="1" t="s">
        <v>2100</v>
      </c>
      <c r="B780" s="1" t="s">
        <v>2083</v>
      </c>
      <c r="C780" s="1" t="s">
        <v>1942</v>
      </c>
    </row>
    <row r="781">
      <c r="A781" s="1" t="s">
        <v>2101</v>
      </c>
      <c r="B781" s="1" t="s">
        <v>2087</v>
      </c>
      <c r="C781" s="1" t="s">
        <v>1942</v>
      </c>
    </row>
    <row r="782">
      <c r="A782" s="1" t="s">
        <v>2102</v>
      </c>
      <c r="B782" s="1" t="s">
        <v>2092</v>
      </c>
      <c r="C782" s="1" t="s">
        <v>1942</v>
      </c>
    </row>
    <row r="783">
      <c r="A783" s="1" t="s">
        <v>2104</v>
      </c>
      <c r="B783" s="1" t="s">
        <v>2096</v>
      </c>
      <c r="C783" s="1" t="s">
        <v>1942</v>
      </c>
    </row>
    <row r="784">
      <c r="A784" s="1" t="s">
        <v>2105</v>
      </c>
      <c r="B784" s="1" t="s">
        <v>2099</v>
      </c>
      <c r="C784" s="1" t="s">
        <v>1942</v>
      </c>
    </row>
    <row r="785">
      <c r="A785" s="1" t="s">
        <v>2107</v>
      </c>
      <c r="B785" s="1" t="s">
        <v>2103</v>
      </c>
      <c r="C785" s="1" t="s">
        <v>1942</v>
      </c>
    </row>
    <row r="786">
      <c r="A786" s="1" t="s">
        <v>2110</v>
      </c>
      <c r="B786" s="1" t="s">
        <v>2106</v>
      </c>
      <c r="C786" s="1" t="s">
        <v>1942</v>
      </c>
    </row>
    <row r="787">
      <c r="A787" s="1" t="s">
        <v>2112</v>
      </c>
      <c r="B787" s="1" t="s">
        <v>2108</v>
      </c>
      <c r="C787" s="1" t="s">
        <v>1942</v>
      </c>
    </row>
    <row r="788">
      <c r="A788" s="1" t="s">
        <v>2113</v>
      </c>
      <c r="B788" s="1" t="s">
        <v>2109</v>
      </c>
      <c r="C788" s="1" t="s">
        <v>1942</v>
      </c>
    </row>
    <row r="789">
      <c r="A789" s="1" t="s">
        <v>2115</v>
      </c>
      <c r="B789" s="1" t="s">
        <v>2111</v>
      </c>
      <c r="C789" s="1" t="s">
        <v>1942</v>
      </c>
    </row>
    <row r="790">
      <c r="A790" s="1" t="s">
        <v>2117</v>
      </c>
      <c r="B790" s="1" t="s">
        <v>2114</v>
      </c>
      <c r="C790" s="1" t="s">
        <v>1942</v>
      </c>
    </row>
    <row r="791">
      <c r="A791" s="1" t="s">
        <v>2118</v>
      </c>
      <c r="B791" s="1" t="s">
        <v>2116</v>
      </c>
      <c r="C791" s="1" t="s">
        <v>1942</v>
      </c>
    </row>
    <row r="792">
      <c r="A792" s="1" t="s">
        <v>2120</v>
      </c>
      <c r="B792" s="1" t="s">
        <v>2119</v>
      </c>
      <c r="C792" s="1" t="s">
        <v>1942</v>
      </c>
    </row>
    <row r="793">
      <c r="A793" s="1" t="s">
        <v>2121</v>
      </c>
      <c r="B793" s="1" t="s">
        <v>2122</v>
      </c>
      <c r="C793" s="1" t="s">
        <v>1942</v>
      </c>
    </row>
    <row r="794">
      <c r="A794" s="1" t="s">
        <v>2124</v>
      </c>
      <c r="B794" s="1" t="s">
        <v>2125</v>
      </c>
      <c r="C794" s="1" t="s">
        <v>1942</v>
      </c>
    </row>
    <row r="795">
      <c r="A795" s="1" t="s">
        <v>2126</v>
      </c>
      <c r="B795" s="1" t="s">
        <v>2127</v>
      </c>
      <c r="C795" s="1" t="s">
        <v>1942</v>
      </c>
    </row>
    <row r="796">
      <c r="A796" s="1" t="s">
        <v>2128</v>
      </c>
      <c r="B796" s="1" t="s">
        <v>2129</v>
      </c>
      <c r="C796" s="1" t="s">
        <v>1942</v>
      </c>
    </row>
    <row r="797">
      <c r="A797" s="2" t="str">
        <f>"00.62"</f>
        <v>00.62</v>
      </c>
      <c r="B797" s="1" t="s">
        <v>16</v>
      </c>
      <c r="C797" s="1" t="s">
        <v>2132</v>
      </c>
    </row>
    <row r="798">
      <c r="A798" s="1">
        <v>38.52</v>
      </c>
      <c r="B798" s="1" t="s">
        <v>21</v>
      </c>
      <c r="C798" s="1" t="s">
        <v>2132</v>
      </c>
    </row>
    <row r="799">
      <c r="A799" s="1">
        <v>38.7</v>
      </c>
      <c r="B799" s="1" t="s">
        <v>24</v>
      </c>
      <c r="C799" s="1" t="s">
        <v>2132</v>
      </c>
    </row>
    <row r="800">
      <c r="A800" s="1">
        <v>38.82</v>
      </c>
      <c r="B800" s="1" t="s">
        <v>27</v>
      </c>
      <c r="C800" s="1" t="s">
        <v>2132</v>
      </c>
    </row>
    <row r="801">
      <c r="A801" s="1">
        <v>39.72</v>
      </c>
      <c r="B801" s="1" t="s">
        <v>29</v>
      </c>
      <c r="C801" s="1" t="s">
        <v>2132</v>
      </c>
    </row>
    <row r="802">
      <c r="A802" s="1">
        <v>39.74</v>
      </c>
      <c r="B802" s="1" t="s">
        <v>32</v>
      </c>
      <c r="C802" s="1" t="s">
        <v>2132</v>
      </c>
    </row>
    <row r="803">
      <c r="A803" s="1">
        <v>39.75</v>
      </c>
      <c r="B803" s="1" t="s">
        <v>49</v>
      </c>
      <c r="C803" s="1" t="s">
        <v>2132</v>
      </c>
    </row>
    <row r="804">
      <c r="A804" s="1">
        <v>39.76</v>
      </c>
      <c r="B804" s="1" t="s">
        <v>52</v>
      </c>
      <c r="C804" s="1" t="s">
        <v>2132</v>
      </c>
    </row>
    <row r="805">
      <c r="A805" s="1">
        <v>39.81</v>
      </c>
      <c r="B805" s="1" t="s">
        <v>55</v>
      </c>
      <c r="C805" s="1" t="s">
        <v>2132</v>
      </c>
    </row>
    <row r="806">
      <c r="A806" s="1">
        <v>39.82</v>
      </c>
      <c r="B806" s="1" t="s">
        <v>60</v>
      </c>
      <c r="C806" s="1" t="s">
        <v>2132</v>
      </c>
    </row>
    <row r="807">
      <c r="A807" s="1">
        <v>39.83</v>
      </c>
      <c r="B807" s="1" t="s">
        <v>63</v>
      </c>
      <c r="C807" s="1" t="s">
        <v>2132</v>
      </c>
    </row>
    <row r="808">
      <c r="A808" s="1">
        <v>39.84</v>
      </c>
      <c r="B808" s="1" t="s">
        <v>68</v>
      </c>
      <c r="C808" s="1" t="s">
        <v>2132</v>
      </c>
    </row>
    <row r="809">
      <c r="A809" s="1">
        <v>39.85</v>
      </c>
      <c r="B809" s="1" t="s">
        <v>71</v>
      </c>
      <c r="C809" s="1" t="s">
        <v>2132</v>
      </c>
    </row>
    <row r="810">
      <c r="A810" s="1">
        <v>39.86</v>
      </c>
      <c r="B810" s="1" t="s">
        <v>74</v>
      </c>
      <c r="C810" s="1" t="s">
        <v>2132</v>
      </c>
    </row>
    <row r="811">
      <c r="A811" s="1">
        <v>39.87</v>
      </c>
      <c r="B811" s="1" t="s">
        <v>75</v>
      </c>
      <c r="C811" s="1" t="s">
        <v>2132</v>
      </c>
    </row>
    <row r="812">
      <c r="A812" s="1">
        <v>39.88</v>
      </c>
      <c r="B812" s="1" t="s">
        <v>78</v>
      </c>
      <c r="C812" s="1" t="s">
        <v>2132</v>
      </c>
    </row>
    <row r="813">
      <c r="A813" s="1">
        <v>39.89</v>
      </c>
      <c r="B813" s="1" t="s">
        <v>81</v>
      </c>
      <c r="C813" s="1" t="s">
        <v>2132</v>
      </c>
    </row>
    <row r="814">
      <c r="A814" s="2" t="str">
        <f>"03.4"</f>
        <v>03.4</v>
      </c>
      <c r="B814" s="1" t="s">
        <v>86</v>
      </c>
      <c r="C814" s="1" t="s">
        <v>2134</v>
      </c>
    </row>
    <row r="815">
      <c r="A815" s="2" t="str">
        <f>"03.52"</f>
        <v>03.52</v>
      </c>
      <c r="B815" s="1" t="s">
        <v>89</v>
      </c>
      <c r="C815" s="1" t="s">
        <v>2134</v>
      </c>
    </row>
    <row r="816">
      <c r="A816" s="2" t="str">
        <f>"03.99"</f>
        <v>03.99</v>
      </c>
      <c r="B816" s="1" t="s">
        <v>41</v>
      </c>
      <c r="C816" s="1" t="s">
        <v>2134</v>
      </c>
    </row>
    <row r="817">
      <c r="A817" s="1">
        <v>81.0</v>
      </c>
      <c r="B817" s="1" t="s">
        <v>94</v>
      </c>
      <c r="C817" s="1" t="s">
        <v>2134</v>
      </c>
    </row>
    <row r="818">
      <c r="A818" s="1">
        <v>81.01</v>
      </c>
      <c r="B818" s="1" t="s">
        <v>97</v>
      </c>
      <c r="C818" s="1" t="s">
        <v>2134</v>
      </c>
    </row>
    <row r="819">
      <c r="A819" s="1">
        <v>81.02</v>
      </c>
      <c r="B819" s="1" t="s">
        <v>99</v>
      </c>
      <c r="C819" s="1" t="s">
        <v>2134</v>
      </c>
    </row>
    <row r="820">
      <c r="A820" s="1">
        <v>81.03</v>
      </c>
      <c r="B820" s="1" t="s">
        <v>102</v>
      </c>
      <c r="C820" s="1" t="s">
        <v>2134</v>
      </c>
    </row>
    <row r="821">
      <c r="A821" s="1">
        <v>81.04</v>
      </c>
      <c r="B821" s="1" t="s">
        <v>111</v>
      </c>
      <c r="C821" s="1" t="s">
        <v>2134</v>
      </c>
    </row>
    <row r="822">
      <c r="A822" s="1">
        <v>81.05</v>
      </c>
      <c r="B822" s="1" t="s">
        <v>116</v>
      </c>
      <c r="C822" s="1" t="s">
        <v>2134</v>
      </c>
    </row>
    <row r="823">
      <c r="A823" s="1">
        <v>81.06</v>
      </c>
      <c r="B823" s="1" t="s">
        <v>120</v>
      </c>
      <c r="C823" s="1" t="s">
        <v>2134</v>
      </c>
    </row>
    <row r="824">
      <c r="A824" s="1">
        <v>81.07</v>
      </c>
      <c r="B824" s="1" t="s">
        <v>123</v>
      </c>
      <c r="C824" s="1" t="s">
        <v>2134</v>
      </c>
    </row>
    <row r="825">
      <c r="A825" s="1">
        <v>81.08</v>
      </c>
      <c r="B825" s="1" t="s">
        <v>126</v>
      </c>
      <c r="C825" s="1" t="s">
        <v>2134</v>
      </c>
    </row>
    <row r="826">
      <c r="A826" s="1">
        <v>81.3</v>
      </c>
      <c r="B826" s="1" t="s">
        <v>129</v>
      </c>
      <c r="C826" s="1" t="s">
        <v>2134</v>
      </c>
    </row>
    <row r="827">
      <c r="A827" s="1">
        <v>81.31</v>
      </c>
      <c r="B827" s="1" t="s">
        <v>134</v>
      </c>
      <c r="C827" s="1" t="s">
        <v>2134</v>
      </c>
    </row>
    <row r="828">
      <c r="A828" s="1">
        <v>81.32</v>
      </c>
      <c r="B828" s="1" t="s">
        <v>138</v>
      </c>
      <c r="C828" s="1" t="s">
        <v>2134</v>
      </c>
    </row>
    <row r="829">
      <c r="A829" s="1">
        <v>81.33</v>
      </c>
      <c r="B829" s="1" t="s">
        <v>143</v>
      </c>
      <c r="C829" s="1" t="s">
        <v>2134</v>
      </c>
    </row>
    <row r="830">
      <c r="A830" s="1">
        <v>81.34</v>
      </c>
      <c r="B830" s="1" t="s">
        <v>146</v>
      </c>
      <c r="C830" s="1" t="s">
        <v>2134</v>
      </c>
    </row>
    <row r="831">
      <c r="A831" s="1">
        <v>81.35</v>
      </c>
      <c r="B831" s="1" t="s">
        <v>149</v>
      </c>
      <c r="C831" s="1" t="s">
        <v>2134</v>
      </c>
    </row>
    <row r="832">
      <c r="A832" s="1">
        <v>81.36</v>
      </c>
      <c r="B832" s="1" t="s">
        <v>152</v>
      </c>
      <c r="C832" s="1" t="s">
        <v>2134</v>
      </c>
    </row>
    <row r="833">
      <c r="A833" s="1">
        <v>81.37</v>
      </c>
      <c r="B833" s="1" t="s">
        <v>158</v>
      </c>
      <c r="C833" s="1" t="s">
        <v>2134</v>
      </c>
    </row>
    <row r="834">
      <c r="A834" s="1">
        <v>81.38</v>
      </c>
      <c r="B834" s="1" t="s">
        <v>161</v>
      </c>
      <c r="C834" s="1" t="s">
        <v>2134</v>
      </c>
    </row>
    <row r="835">
      <c r="A835" s="1">
        <v>81.39</v>
      </c>
      <c r="B835" s="1" t="s">
        <v>163</v>
      </c>
      <c r="C835" s="1" t="s">
        <v>2134</v>
      </c>
    </row>
    <row r="836">
      <c r="A836" s="1">
        <v>84.6</v>
      </c>
      <c r="B836" s="1" t="s">
        <v>166</v>
      </c>
      <c r="C836" s="1" t="s">
        <v>2134</v>
      </c>
    </row>
    <row r="837">
      <c r="A837" s="1">
        <v>84.61</v>
      </c>
      <c r="B837" s="1" t="s">
        <v>169</v>
      </c>
      <c r="C837" s="1" t="s">
        <v>2134</v>
      </c>
    </row>
    <row r="838">
      <c r="A838" s="1">
        <v>84.62</v>
      </c>
      <c r="B838" s="1" t="s">
        <v>172</v>
      </c>
      <c r="C838" s="1" t="s">
        <v>2134</v>
      </c>
    </row>
    <row r="839">
      <c r="A839" s="1">
        <v>84.63</v>
      </c>
      <c r="B839" s="1" t="s">
        <v>175</v>
      </c>
      <c r="C839" s="1" t="s">
        <v>2134</v>
      </c>
    </row>
    <row r="840">
      <c r="A840" s="1">
        <v>84.64</v>
      </c>
      <c r="B840" s="1" t="s">
        <v>180</v>
      </c>
      <c r="C840" s="1" t="s">
        <v>2134</v>
      </c>
    </row>
    <row r="841">
      <c r="A841" s="1">
        <v>84.65</v>
      </c>
      <c r="B841" s="1" t="s">
        <v>183</v>
      </c>
      <c r="C841" s="1" t="s">
        <v>2134</v>
      </c>
    </row>
    <row r="842">
      <c r="A842" s="1">
        <v>84.66</v>
      </c>
      <c r="B842" s="1" t="s">
        <v>187</v>
      </c>
      <c r="C842" s="1" t="s">
        <v>2134</v>
      </c>
    </row>
    <row r="843">
      <c r="A843" s="1">
        <v>84.67</v>
      </c>
      <c r="B843" s="1" t="s">
        <v>189</v>
      </c>
      <c r="C843" s="1" t="s">
        <v>2134</v>
      </c>
    </row>
    <row r="844">
      <c r="A844" s="1">
        <v>84.68</v>
      </c>
      <c r="B844" s="1" t="s">
        <v>194</v>
      </c>
      <c r="C844" s="1" t="s">
        <v>2134</v>
      </c>
    </row>
    <row r="845">
      <c r="A845" s="1">
        <v>84.69</v>
      </c>
      <c r="B845" s="1" t="s">
        <v>197</v>
      </c>
      <c r="C845" s="1" t="s">
        <v>2134</v>
      </c>
    </row>
    <row r="846">
      <c r="A846" s="2" t="str">
        <f>"01.41"</f>
        <v>01.41</v>
      </c>
      <c r="B846" s="1" t="s">
        <v>202</v>
      </c>
      <c r="C846" s="1" t="s">
        <v>2136</v>
      </c>
    </row>
    <row r="847">
      <c r="A847" s="2" t="str">
        <f>"01.42"</f>
        <v>01.42</v>
      </c>
      <c r="B847" s="1" t="s">
        <v>206</v>
      </c>
      <c r="C847" s="1" t="s">
        <v>2136</v>
      </c>
    </row>
    <row r="848">
      <c r="A848" s="2" t="str">
        <f>"04.01"</f>
        <v>04.01</v>
      </c>
      <c r="B848" s="1" t="s">
        <v>208</v>
      </c>
      <c r="C848" s="1" t="s">
        <v>2136</v>
      </c>
    </row>
    <row r="849">
      <c r="A849" s="1">
        <v>17.61</v>
      </c>
      <c r="B849" s="1" t="s">
        <v>210</v>
      </c>
      <c r="C849" s="1" t="s">
        <v>2136</v>
      </c>
    </row>
    <row r="850">
      <c r="A850" s="1">
        <v>17.62</v>
      </c>
      <c r="B850" s="1" t="s">
        <v>213</v>
      </c>
      <c r="C850" s="1" t="s">
        <v>2136</v>
      </c>
    </row>
    <row r="851">
      <c r="A851" s="2" t="str">
        <f>"01.02"</f>
        <v>01.02</v>
      </c>
      <c r="B851" s="1" t="s">
        <v>218</v>
      </c>
      <c r="C851" s="1" t="s">
        <v>2137</v>
      </c>
    </row>
    <row r="852">
      <c r="A852" s="2" t="str">
        <f>"02.2"</f>
        <v>02.2</v>
      </c>
      <c r="B852" s="1" t="s">
        <v>222</v>
      </c>
      <c r="C852" s="1" t="s">
        <v>2137</v>
      </c>
    </row>
    <row r="853">
      <c r="A853" s="2" t="str">
        <f>"02.20"</f>
        <v>02.20</v>
      </c>
      <c r="B853" s="1" t="s">
        <v>225</v>
      </c>
      <c r="C853" s="1" t="s">
        <v>2137</v>
      </c>
    </row>
    <row r="854">
      <c r="A854" s="2" t="str">
        <f>"02.31"</f>
        <v>02.31</v>
      </c>
      <c r="B854" s="1" t="s">
        <v>229</v>
      </c>
      <c r="C854" s="1" t="s">
        <v>2137</v>
      </c>
    </row>
    <row r="855">
      <c r="A855" s="2" t="str">
        <f>"02.32"</f>
        <v>02.32</v>
      </c>
      <c r="B855" s="1" t="s">
        <v>231</v>
      </c>
      <c r="C855" s="1" t="s">
        <v>2137</v>
      </c>
    </row>
    <row r="856">
      <c r="A856" s="2" t="str">
        <f>"02.33"</f>
        <v>02.33</v>
      </c>
      <c r="B856" s="1" t="s">
        <v>235</v>
      </c>
      <c r="C856" s="1" t="s">
        <v>2137</v>
      </c>
    </row>
    <row r="857">
      <c r="A857" s="2" t="str">
        <f>"02.34"</f>
        <v>02.34</v>
      </c>
      <c r="B857" s="1" t="s">
        <v>237</v>
      </c>
      <c r="C857" s="1" t="s">
        <v>2137</v>
      </c>
    </row>
    <row r="858">
      <c r="A858" s="2" t="str">
        <f>"02.35"</f>
        <v>02.35</v>
      </c>
      <c r="B858" s="1" t="s">
        <v>239</v>
      </c>
      <c r="C858" s="1" t="s">
        <v>2137</v>
      </c>
    </row>
    <row r="859">
      <c r="A859" s="2" t="str">
        <f>"02.39"</f>
        <v>02.39</v>
      </c>
      <c r="B859" s="1" t="s">
        <v>242</v>
      </c>
      <c r="C859" s="1" t="s">
        <v>2137</v>
      </c>
    </row>
    <row r="860">
      <c r="A860" s="2" t="str">
        <f>"02.41"</f>
        <v>02.41</v>
      </c>
      <c r="B860" s="1" t="s">
        <v>26</v>
      </c>
      <c r="C860" s="1" t="s">
        <v>2137</v>
      </c>
    </row>
    <row r="861">
      <c r="A861" s="2" t="str">
        <f>"02.42"</f>
        <v>02.42</v>
      </c>
      <c r="B861" s="1" t="s">
        <v>248</v>
      </c>
      <c r="C861" s="1" t="s">
        <v>2137</v>
      </c>
    </row>
    <row r="862">
      <c r="A862" s="2" t="str">
        <f>"02.43"</f>
        <v>02.43</v>
      </c>
      <c r="B862" s="1" t="s">
        <v>30</v>
      </c>
      <c r="C862" s="1" t="s">
        <v>2137</v>
      </c>
    </row>
    <row r="863">
      <c r="A863" s="1">
        <v>54.95</v>
      </c>
      <c r="B863" s="1" t="s">
        <v>256</v>
      </c>
      <c r="C863" s="1" t="s">
        <v>2137</v>
      </c>
    </row>
    <row r="864">
      <c r="A864" s="2" t="str">
        <f>"01.13"</f>
        <v>01.13</v>
      </c>
      <c r="B864" s="1" t="s">
        <v>20</v>
      </c>
      <c r="C864" s="1" t="s">
        <v>2141</v>
      </c>
    </row>
    <row r="865">
      <c r="A865" s="2" t="str">
        <f>"01.17"</f>
        <v>01.17</v>
      </c>
      <c r="B865" s="1" t="s">
        <v>261</v>
      </c>
      <c r="C865" s="1" t="s">
        <v>2141</v>
      </c>
    </row>
    <row r="866">
      <c r="A866" s="2" t="str">
        <f>"01.23"</f>
        <v>01.23</v>
      </c>
      <c r="B866" s="1" t="s">
        <v>263</v>
      </c>
      <c r="C866" s="1" t="s">
        <v>2141</v>
      </c>
    </row>
    <row r="867">
      <c r="A867" s="2" t="str">
        <f>"01.39"</f>
        <v>01.39</v>
      </c>
      <c r="B867" s="1" t="s">
        <v>266</v>
      </c>
      <c r="C867" s="1" t="s">
        <v>2141</v>
      </c>
    </row>
    <row r="868">
      <c r="A868" s="2" t="str">
        <f>"01.51"</f>
        <v>01.51</v>
      </c>
      <c r="B868" s="1" t="s">
        <v>268</v>
      </c>
      <c r="C868" s="1" t="s">
        <v>2141</v>
      </c>
    </row>
    <row r="869">
      <c r="A869" s="2" t="str">
        <f>"01.52"</f>
        <v>01.52</v>
      </c>
      <c r="B869" s="1" t="s">
        <v>270</v>
      </c>
      <c r="C869" s="1" t="s">
        <v>2141</v>
      </c>
    </row>
    <row r="870">
      <c r="A870" s="2" t="str">
        <f>"01.53"</f>
        <v>01.53</v>
      </c>
      <c r="B870" s="1" t="s">
        <v>272</v>
      </c>
      <c r="C870" s="1" t="s">
        <v>2141</v>
      </c>
    </row>
    <row r="871">
      <c r="A871" s="2" t="str">
        <f>"01.59"</f>
        <v>01.59</v>
      </c>
      <c r="B871" s="1" t="s">
        <v>274</v>
      </c>
      <c r="C871" s="1" t="s">
        <v>2141</v>
      </c>
    </row>
    <row r="872">
      <c r="A872" s="2" t="str">
        <f>"02.01"</f>
        <v>02.01</v>
      </c>
      <c r="B872" s="1" t="s">
        <v>276</v>
      </c>
      <c r="C872" s="1" t="s">
        <v>2141</v>
      </c>
    </row>
    <row r="873">
      <c r="A873" s="2" t="str">
        <f>"02.14"</f>
        <v>02.14</v>
      </c>
      <c r="B873" s="1" t="s">
        <v>278</v>
      </c>
      <c r="C873" s="1" t="s">
        <v>2141</v>
      </c>
    </row>
    <row r="874">
      <c r="A874" s="2" t="str">
        <f>"02.92"</f>
        <v>02.92</v>
      </c>
      <c r="B874" s="1" t="s">
        <v>281</v>
      </c>
      <c r="C874" s="1" t="s">
        <v>2141</v>
      </c>
    </row>
    <row r="875">
      <c r="A875" s="2" t="str">
        <f>"02.99"</f>
        <v>02.99</v>
      </c>
      <c r="B875" s="1" t="s">
        <v>283</v>
      </c>
      <c r="C875" s="1" t="s">
        <v>2141</v>
      </c>
    </row>
    <row r="876">
      <c r="A876" s="2" t="str">
        <f>"04.05"</f>
        <v>04.05</v>
      </c>
      <c r="B876" s="1" t="s">
        <v>43</v>
      </c>
      <c r="C876" s="1" t="s">
        <v>2141</v>
      </c>
    </row>
    <row r="877">
      <c r="A877" s="2" t="str">
        <f>"04.41"</f>
        <v>04.41</v>
      </c>
      <c r="B877" s="1" t="s">
        <v>287</v>
      </c>
      <c r="C877" s="1" t="s">
        <v>2141</v>
      </c>
    </row>
    <row r="878">
      <c r="A878" s="2" t="str">
        <f>"04.42"</f>
        <v>04.42</v>
      </c>
      <c r="B878" s="1" t="s">
        <v>53</v>
      </c>
      <c r="C878" s="1" t="s">
        <v>2141</v>
      </c>
    </row>
    <row r="879">
      <c r="A879" s="2" t="str">
        <f>"04.421"</f>
        <v>04.421</v>
      </c>
      <c r="B879" s="1" t="s">
        <v>294</v>
      </c>
      <c r="C879" s="1" t="s">
        <v>2141</v>
      </c>
    </row>
    <row r="880">
      <c r="A880" s="2" t="str">
        <f>"07.13"</f>
        <v>07.13</v>
      </c>
      <c r="B880" s="1" t="s">
        <v>296</v>
      </c>
      <c r="C880" s="1" t="s">
        <v>2141</v>
      </c>
    </row>
    <row r="881">
      <c r="A881" s="2" t="str">
        <f>"07.14"</f>
        <v>07.14</v>
      </c>
      <c r="B881" s="1" t="s">
        <v>298</v>
      </c>
      <c r="C881" s="1" t="s">
        <v>2141</v>
      </c>
    </row>
    <row r="882">
      <c r="A882" s="2" t="str">
        <f>"07.15"</f>
        <v>07.15</v>
      </c>
      <c r="B882" s="1" t="s">
        <v>299</v>
      </c>
      <c r="C882" s="1" t="s">
        <v>2141</v>
      </c>
    </row>
    <row r="883">
      <c r="A883" s="2" t="str">
        <f>"07.17"</f>
        <v>07.17</v>
      </c>
      <c r="B883" s="1" t="s">
        <v>302</v>
      </c>
      <c r="C883" s="1" t="s">
        <v>2141</v>
      </c>
    </row>
    <row r="884">
      <c r="A884" s="2" t="str">
        <f>"07.51"</f>
        <v>07.51</v>
      </c>
      <c r="B884" s="1" t="s">
        <v>305</v>
      </c>
      <c r="C884" s="1" t="s">
        <v>2141</v>
      </c>
    </row>
    <row r="885">
      <c r="A885" s="2" t="str">
        <f>"07.52"</f>
        <v>07.52</v>
      </c>
      <c r="B885" s="1" t="s">
        <v>307</v>
      </c>
      <c r="C885" s="1" t="s">
        <v>2141</v>
      </c>
    </row>
    <row r="886">
      <c r="A886" s="2" t="str">
        <f>"07.53"</f>
        <v>07.53</v>
      </c>
      <c r="B886" s="1" t="s">
        <v>310</v>
      </c>
      <c r="C886" s="1" t="s">
        <v>2141</v>
      </c>
    </row>
    <row r="887">
      <c r="A887" s="2" t="str">
        <f>"07.54"</f>
        <v>07.54</v>
      </c>
      <c r="B887" s="1" t="s">
        <v>312</v>
      </c>
      <c r="C887" s="1" t="s">
        <v>2141</v>
      </c>
    </row>
    <row r="888">
      <c r="A888" s="2" t="str">
        <f>"07.59"</f>
        <v>07.59</v>
      </c>
      <c r="B888" s="1" t="s">
        <v>314</v>
      </c>
      <c r="C888" s="1" t="s">
        <v>2141</v>
      </c>
    </row>
    <row r="889">
      <c r="A889" s="2" t="str">
        <f>"07.61"</f>
        <v>07.61</v>
      </c>
      <c r="B889" s="1" t="s">
        <v>316</v>
      </c>
      <c r="C889" s="1" t="s">
        <v>2141</v>
      </c>
    </row>
    <row r="890">
      <c r="A890" s="2" t="str">
        <f>"07.62"</f>
        <v>07.62</v>
      </c>
      <c r="B890" s="1" t="s">
        <v>319</v>
      </c>
      <c r="C890" s="1" t="s">
        <v>2141</v>
      </c>
    </row>
    <row r="891">
      <c r="A891" s="2" t="str">
        <f>"07.63"</f>
        <v>07.63</v>
      </c>
      <c r="B891" s="1" t="s">
        <v>321</v>
      </c>
      <c r="C891" s="1" t="s">
        <v>2141</v>
      </c>
    </row>
    <row r="892">
      <c r="A892" s="2" t="str">
        <f>"07.64"</f>
        <v>07.64</v>
      </c>
      <c r="B892" s="1" t="s">
        <v>323</v>
      </c>
      <c r="C892" s="1" t="s">
        <v>2141</v>
      </c>
    </row>
    <row r="893">
      <c r="A893" s="2" t="str">
        <f>"07.65"</f>
        <v>07.65</v>
      </c>
      <c r="B893" s="1" t="s">
        <v>325</v>
      </c>
      <c r="C893" s="1" t="s">
        <v>2141</v>
      </c>
    </row>
    <row r="894">
      <c r="A894" s="2" t="str">
        <f>"07.68"</f>
        <v>07.68</v>
      </c>
      <c r="B894" s="1" t="s">
        <v>327</v>
      </c>
      <c r="C894" s="1" t="s">
        <v>2141</v>
      </c>
    </row>
    <row r="895">
      <c r="A895" s="2" t="str">
        <f>"07.69"</f>
        <v>07.69</v>
      </c>
      <c r="B895" s="1" t="s">
        <v>329</v>
      </c>
      <c r="C895" s="1" t="s">
        <v>2141</v>
      </c>
    </row>
    <row r="896">
      <c r="A896" s="2" t="str">
        <f>"07.71"</f>
        <v>07.71</v>
      </c>
      <c r="B896" s="1" t="s">
        <v>331</v>
      </c>
      <c r="C896" s="1" t="s">
        <v>2141</v>
      </c>
    </row>
    <row r="897">
      <c r="A897" s="2" t="str">
        <f>"07.72"</f>
        <v>07.72</v>
      </c>
      <c r="B897" s="1" t="s">
        <v>333</v>
      </c>
      <c r="C897" s="1" t="s">
        <v>2141</v>
      </c>
    </row>
    <row r="898">
      <c r="A898" s="2" t="str">
        <f>"07.79"</f>
        <v>07.79</v>
      </c>
      <c r="B898" s="1" t="s">
        <v>334</v>
      </c>
      <c r="C898" s="1" t="s">
        <v>2141</v>
      </c>
    </row>
    <row r="899">
      <c r="A899" s="2" t="str">
        <f>"01.10"</f>
        <v>01.10</v>
      </c>
      <c r="B899" s="1" t="s">
        <v>338</v>
      </c>
      <c r="C899" s="1" t="s">
        <v>2157</v>
      </c>
    </row>
    <row r="900">
      <c r="A900" s="2" t="str">
        <f>"01.11"</f>
        <v>01.11</v>
      </c>
      <c r="B900" s="1" t="s">
        <v>77</v>
      </c>
      <c r="C900" s="1" t="s">
        <v>2157</v>
      </c>
    </row>
    <row r="901">
      <c r="A901" s="2" t="str">
        <f>"01.12"</f>
        <v>01.12</v>
      </c>
      <c r="B901" s="1" t="s">
        <v>341</v>
      </c>
      <c r="C901" s="1" t="s">
        <v>2157</v>
      </c>
    </row>
    <row r="902">
      <c r="A902" s="2" t="str">
        <f>"01.14"</f>
        <v>01.14</v>
      </c>
      <c r="B902" s="1" t="s">
        <v>343</v>
      </c>
      <c r="C902" s="1" t="s">
        <v>2157</v>
      </c>
    </row>
    <row r="903">
      <c r="A903" s="2" t="str">
        <f>"01.15"</f>
        <v>01.15</v>
      </c>
      <c r="B903" s="1" t="s">
        <v>345</v>
      </c>
      <c r="C903" s="1" t="s">
        <v>2157</v>
      </c>
    </row>
    <row r="904">
      <c r="A904" s="2" t="str">
        <f>"01.16"</f>
        <v>01.16</v>
      </c>
      <c r="B904" s="1" t="s">
        <v>347</v>
      </c>
      <c r="C904" s="1" t="s">
        <v>2157</v>
      </c>
    </row>
    <row r="905">
      <c r="A905" s="2" t="str">
        <f>"01.18"</f>
        <v>01.18</v>
      </c>
      <c r="B905" s="1" t="s">
        <v>119</v>
      </c>
      <c r="C905" s="1" t="s">
        <v>2157</v>
      </c>
    </row>
    <row r="906">
      <c r="A906" s="2" t="str">
        <f>"01.19"</f>
        <v>01.19</v>
      </c>
      <c r="B906" s="1" t="s">
        <v>349</v>
      </c>
      <c r="C906" s="1" t="s">
        <v>2157</v>
      </c>
    </row>
    <row r="907">
      <c r="A907" s="2" t="str">
        <f>"01.21"</f>
        <v>01.21</v>
      </c>
      <c r="B907" s="1" t="s">
        <v>354</v>
      </c>
      <c r="C907" s="1" t="s">
        <v>2157</v>
      </c>
    </row>
    <row r="908">
      <c r="A908" s="2" t="str">
        <f>"01.22"</f>
        <v>01.22</v>
      </c>
      <c r="B908" s="1" t="s">
        <v>358</v>
      </c>
      <c r="C908" s="1" t="s">
        <v>2157</v>
      </c>
    </row>
    <row r="909">
      <c r="A909" s="2" t="str">
        <f>"01.24"</f>
        <v>01.24</v>
      </c>
      <c r="B909" s="1" t="s">
        <v>362</v>
      </c>
      <c r="C909" s="1" t="s">
        <v>2157</v>
      </c>
    </row>
    <row r="910">
      <c r="A910" s="2" t="str">
        <f>"01.25"</f>
        <v>01.25</v>
      </c>
      <c r="B910" s="1" t="s">
        <v>368</v>
      </c>
      <c r="C910" s="1" t="s">
        <v>2157</v>
      </c>
    </row>
    <row r="911">
      <c r="A911" s="2" t="str">
        <f>"01.26"</f>
        <v>01.26</v>
      </c>
      <c r="B911" s="1" t="s">
        <v>371</v>
      </c>
      <c r="C911" s="1" t="s">
        <v>2157</v>
      </c>
    </row>
    <row r="912">
      <c r="A912" s="2" t="str">
        <f>"01.27"</f>
        <v>01.27</v>
      </c>
      <c r="B912" s="1" t="s">
        <v>375</v>
      </c>
      <c r="C912" s="1" t="s">
        <v>2157</v>
      </c>
    </row>
    <row r="913">
      <c r="A913" s="2" t="str">
        <f>"01.28"</f>
        <v>01.28</v>
      </c>
      <c r="B913" s="1" t="s">
        <v>377</v>
      </c>
      <c r="C913" s="1" t="s">
        <v>2157</v>
      </c>
    </row>
    <row r="914">
      <c r="A914" s="2" t="str">
        <f>"01.31"</f>
        <v>01.31</v>
      </c>
      <c r="B914" s="1" t="s">
        <v>379</v>
      </c>
      <c r="C914" s="1" t="s">
        <v>2157</v>
      </c>
    </row>
    <row r="915">
      <c r="A915" s="2" t="str">
        <f>"01.32"</f>
        <v>01.32</v>
      </c>
      <c r="B915" s="1" t="s">
        <v>381</v>
      </c>
      <c r="C915" s="1" t="s">
        <v>2157</v>
      </c>
    </row>
    <row r="916">
      <c r="A916" s="2" t="str">
        <f>"01.6"</f>
        <v>01.6</v>
      </c>
      <c r="B916" s="1" t="s">
        <v>23</v>
      </c>
      <c r="C916" s="1" t="s">
        <v>2157</v>
      </c>
    </row>
    <row r="917">
      <c r="A917" s="2" t="str">
        <f>"02.02"</f>
        <v>02.02</v>
      </c>
      <c r="B917" s="1" t="s">
        <v>25</v>
      </c>
      <c r="C917" s="1" t="s">
        <v>2157</v>
      </c>
    </row>
    <row r="918">
      <c r="A918" s="2" t="str">
        <f>"02.03"</f>
        <v>02.03</v>
      </c>
      <c r="B918" s="1" t="s">
        <v>386</v>
      </c>
      <c r="C918" s="1" t="s">
        <v>2157</v>
      </c>
    </row>
    <row r="919">
      <c r="A919" s="2" t="str">
        <f>"02.04"</f>
        <v>02.04</v>
      </c>
      <c r="B919" s="1" t="s">
        <v>387</v>
      </c>
      <c r="C919" s="1" t="s">
        <v>2157</v>
      </c>
    </row>
    <row r="920">
      <c r="A920" s="2" t="str">
        <f>"02.05"</f>
        <v>02.05</v>
      </c>
      <c r="B920" s="1" t="s">
        <v>389</v>
      </c>
      <c r="C920" s="1" t="s">
        <v>2157</v>
      </c>
    </row>
    <row r="921">
      <c r="A921" s="2" t="str">
        <f>"02.06"</f>
        <v>02.06</v>
      </c>
      <c r="B921" s="1" t="s">
        <v>391</v>
      </c>
      <c r="C921" s="1" t="s">
        <v>2157</v>
      </c>
    </row>
    <row r="922">
      <c r="A922" s="2" t="str">
        <f>"02.07"</f>
        <v>02.07</v>
      </c>
      <c r="B922" s="1" t="s">
        <v>392</v>
      </c>
      <c r="C922" s="1" t="s">
        <v>2157</v>
      </c>
    </row>
    <row r="923">
      <c r="A923" s="2" t="str">
        <f>"02.11"</f>
        <v>02.11</v>
      </c>
      <c r="B923" s="1" t="s">
        <v>394</v>
      </c>
      <c r="C923" s="1" t="s">
        <v>2157</v>
      </c>
    </row>
    <row r="924">
      <c r="A924" s="2" t="str">
        <f>"02.12"</f>
        <v>02.12</v>
      </c>
      <c r="B924" s="1" t="s">
        <v>396</v>
      </c>
      <c r="C924" s="1" t="s">
        <v>2157</v>
      </c>
    </row>
    <row r="925">
      <c r="A925" s="2" t="str">
        <f>"02.91"</f>
        <v>02.91</v>
      </c>
      <c r="B925" s="1" t="s">
        <v>399</v>
      </c>
      <c r="C925" s="1" t="s">
        <v>2157</v>
      </c>
    </row>
    <row r="926">
      <c r="A926" s="2" t="str">
        <f>"02.94"</f>
        <v>02.94</v>
      </c>
      <c r="B926" s="1" t="s">
        <v>401</v>
      </c>
      <c r="C926" s="1" t="s">
        <v>2157</v>
      </c>
    </row>
    <row r="927">
      <c r="A927" s="2" t="str">
        <f>"02.95"</f>
        <v>02.95</v>
      </c>
      <c r="B927" s="1" t="s">
        <v>402</v>
      </c>
      <c r="C927" s="1" t="s">
        <v>2157</v>
      </c>
    </row>
    <row r="928">
      <c r="A928" s="1">
        <v>29.92</v>
      </c>
      <c r="B928" s="1" t="s">
        <v>404</v>
      </c>
      <c r="C928" s="1" t="s">
        <v>2157</v>
      </c>
    </row>
    <row r="929">
      <c r="A929" s="1">
        <v>38.31</v>
      </c>
      <c r="B929" s="1" t="s">
        <v>409</v>
      </c>
      <c r="C929" s="1" t="s">
        <v>2162</v>
      </c>
    </row>
    <row r="930">
      <c r="A930" s="1">
        <v>38.31</v>
      </c>
      <c r="B930" s="1" t="s">
        <v>412</v>
      </c>
      <c r="C930" s="1" t="s">
        <v>2162</v>
      </c>
    </row>
    <row r="931">
      <c r="A931" s="1">
        <v>38.41</v>
      </c>
      <c r="B931" s="1" t="s">
        <v>414</v>
      </c>
      <c r="C931" s="1" t="s">
        <v>2162</v>
      </c>
    </row>
    <row r="932">
      <c r="A932" s="1">
        <v>38.61</v>
      </c>
      <c r="B932" s="1" t="s">
        <v>417</v>
      </c>
      <c r="C932" s="1" t="s">
        <v>2162</v>
      </c>
    </row>
    <row r="933">
      <c r="A933" s="1">
        <v>39.28</v>
      </c>
      <c r="B933" s="1" t="s">
        <v>418</v>
      </c>
      <c r="C933" s="1" t="s">
        <v>2162</v>
      </c>
    </row>
    <row r="934">
      <c r="A934" s="2" t="str">
        <f>"02.13"</f>
        <v>02.13</v>
      </c>
      <c r="B934" s="1" t="s">
        <v>423</v>
      </c>
      <c r="C934" s="1" t="s">
        <v>2163</v>
      </c>
    </row>
    <row r="935">
      <c r="A935" s="1">
        <v>38.01</v>
      </c>
      <c r="B935" s="1" t="s">
        <v>424</v>
      </c>
      <c r="C935" s="1" t="s">
        <v>2163</v>
      </c>
    </row>
    <row r="936">
      <c r="A936" s="1">
        <v>38.11</v>
      </c>
      <c r="B936" s="1" t="s">
        <v>426</v>
      </c>
      <c r="C936" s="1" t="s">
        <v>2163</v>
      </c>
    </row>
    <row r="937">
      <c r="A937" s="1">
        <v>38.51</v>
      </c>
      <c r="B937" s="1" t="s">
        <v>428</v>
      </c>
      <c r="C937" s="1" t="s">
        <v>2163</v>
      </c>
    </row>
    <row r="938">
      <c r="A938" s="1">
        <v>38.81</v>
      </c>
      <c r="B938" s="1" t="s">
        <v>431</v>
      </c>
      <c r="C938" s="1" t="s">
        <v>2163</v>
      </c>
    </row>
    <row r="939">
      <c r="A939" s="1">
        <v>39.51</v>
      </c>
      <c r="B939" s="1" t="s">
        <v>432</v>
      </c>
      <c r="C939" s="1" t="s">
        <v>2163</v>
      </c>
    </row>
    <row r="940">
      <c r="A940" s="1">
        <v>39.52</v>
      </c>
      <c r="B940" s="1" t="s">
        <v>434</v>
      </c>
      <c r="C940" s="1" t="s">
        <v>2163</v>
      </c>
    </row>
    <row r="941">
      <c r="A941" s="1">
        <v>39.53</v>
      </c>
      <c r="B941" s="1" t="s">
        <v>436</v>
      </c>
      <c r="C941" s="1" t="s">
        <v>2163</v>
      </c>
    </row>
    <row r="942">
      <c r="A942" s="2" t="str">
        <f>"03.01"</f>
        <v>03.01</v>
      </c>
      <c r="B942" s="1" t="s">
        <v>440</v>
      </c>
      <c r="C942" s="1" t="s">
        <v>2165</v>
      </c>
    </row>
    <row r="943">
      <c r="A943" s="2" t="str">
        <f>"03.02"</f>
        <v>03.02</v>
      </c>
      <c r="B943" s="1" t="s">
        <v>444</v>
      </c>
      <c r="C943" s="1" t="s">
        <v>2165</v>
      </c>
    </row>
    <row r="944">
      <c r="A944" s="2" t="str">
        <f>"03.09"</f>
        <v>03.09</v>
      </c>
      <c r="B944" s="1" t="s">
        <v>448</v>
      </c>
      <c r="C944" s="1" t="s">
        <v>2165</v>
      </c>
    </row>
    <row r="945">
      <c r="A945" s="2" t="str">
        <f>"03.21"</f>
        <v>03.21</v>
      </c>
      <c r="B945" s="1" t="s">
        <v>35</v>
      </c>
      <c r="C945" s="1" t="s">
        <v>2165</v>
      </c>
    </row>
    <row r="946">
      <c r="A946" s="2" t="str">
        <f>"03.29"</f>
        <v>03.29</v>
      </c>
      <c r="B946" s="1" t="s">
        <v>452</v>
      </c>
      <c r="C946" s="1" t="s">
        <v>2165</v>
      </c>
    </row>
    <row r="947">
      <c r="A947" s="2" t="str">
        <f>"03.51"</f>
        <v>03.51</v>
      </c>
      <c r="B947" s="1" t="s">
        <v>454</v>
      </c>
      <c r="C947" s="1" t="s">
        <v>2165</v>
      </c>
    </row>
    <row r="948">
      <c r="A948" s="2" t="str">
        <f>"03.53"</f>
        <v>03.53</v>
      </c>
      <c r="B948" s="1" t="s">
        <v>456</v>
      </c>
      <c r="C948" s="1" t="s">
        <v>2165</v>
      </c>
    </row>
    <row r="949">
      <c r="A949" s="2" t="str">
        <f>"03.59"</f>
        <v>03.59</v>
      </c>
      <c r="B949" s="1" t="s">
        <v>458</v>
      </c>
      <c r="C949" s="1" t="s">
        <v>2165</v>
      </c>
    </row>
    <row r="950">
      <c r="A950" s="2" t="str">
        <f>"03.6"</f>
        <v>03.6</v>
      </c>
      <c r="B950" s="1" t="s">
        <v>460</v>
      </c>
      <c r="C950" s="1" t="s">
        <v>2165</v>
      </c>
    </row>
    <row r="951">
      <c r="A951" s="2" t="str">
        <f>"03.71"</f>
        <v>03.71</v>
      </c>
      <c r="B951" s="1" t="s">
        <v>462</v>
      </c>
      <c r="C951" s="1" t="s">
        <v>2165</v>
      </c>
    </row>
    <row r="952">
      <c r="A952" s="2" t="str">
        <f>"03.72"</f>
        <v>03.72</v>
      </c>
      <c r="B952" s="1" t="s">
        <v>464</v>
      </c>
      <c r="C952" s="1" t="s">
        <v>2165</v>
      </c>
    </row>
    <row r="953">
      <c r="A953" s="2" t="str">
        <f>"03.79"</f>
        <v>03.79</v>
      </c>
      <c r="B953" s="1" t="s">
        <v>466</v>
      </c>
      <c r="C953" s="1" t="s">
        <v>2165</v>
      </c>
    </row>
    <row r="954">
      <c r="A954" s="2" t="str">
        <f>"03.97"</f>
        <v>03.97</v>
      </c>
      <c r="B954" s="1" t="s">
        <v>469</v>
      </c>
      <c r="C954" s="1" t="s">
        <v>2165</v>
      </c>
    </row>
    <row r="955">
      <c r="A955" s="1">
        <v>77.81</v>
      </c>
      <c r="B955" s="1" t="s">
        <v>471</v>
      </c>
      <c r="C955" s="1" t="s">
        <v>2165</v>
      </c>
    </row>
    <row r="956">
      <c r="A956" s="1">
        <v>77.91</v>
      </c>
      <c r="B956" s="1" t="s">
        <v>473</v>
      </c>
      <c r="C956" s="1" t="s">
        <v>2165</v>
      </c>
    </row>
    <row r="957">
      <c r="A957" s="1">
        <v>80.53</v>
      </c>
      <c r="B957" s="1" t="s">
        <v>474</v>
      </c>
      <c r="C957" s="1" t="s">
        <v>2165</v>
      </c>
    </row>
    <row r="958">
      <c r="A958" s="1">
        <v>80.54</v>
      </c>
      <c r="B958" s="1" t="s">
        <v>477</v>
      </c>
      <c r="C958" s="1" t="s">
        <v>2165</v>
      </c>
    </row>
    <row r="959">
      <c r="A959" s="1">
        <v>80.55</v>
      </c>
      <c r="B959" s="1" t="s">
        <v>480</v>
      </c>
      <c r="C959" s="1" t="s">
        <v>2165</v>
      </c>
    </row>
    <row r="960">
      <c r="A960" s="1">
        <v>81.66</v>
      </c>
      <c r="B960" s="1" t="s">
        <v>484</v>
      </c>
      <c r="C960" s="1" t="s">
        <v>2165</v>
      </c>
    </row>
    <row r="961">
      <c r="A961" s="1">
        <v>84.59</v>
      </c>
      <c r="B961" s="1" t="s">
        <v>486</v>
      </c>
      <c r="C961" s="1" t="s">
        <v>2165</v>
      </c>
    </row>
    <row r="962">
      <c r="A962" s="1">
        <v>84.8</v>
      </c>
      <c r="B962" s="1" t="s">
        <v>488</v>
      </c>
      <c r="C962" s="1" t="s">
        <v>2165</v>
      </c>
    </row>
    <row r="963">
      <c r="A963" s="1">
        <v>84.82</v>
      </c>
      <c r="B963" s="1" t="s">
        <v>490</v>
      </c>
      <c r="C963" s="1" t="s">
        <v>2165</v>
      </c>
    </row>
    <row r="964">
      <c r="A964" s="1">
        <v>84.84</v>
      </c>
      <c r="B964" s="1" t="s">
        <v>493</v>
      </c>
      <c r="C964" s="1" t="s">
        <v>2165</v>
      </c>
    </row>
    <row r="965">
      <c r="A965" s="2" t="str">
        <f>"03.32"</f>
        <v>03.32</v>
      </c>
      <c r="B965" s="1" t="s">
        <v>37</v>
      </c>
      <c r="C965" s="1" t="s">
        <v>2166</v>
      </c>
    </row>
    <row r="966">
      <c r="A966" s="2" t="str">
        <f>"03.39"</f>
        <v>03.39</v>
      </c>
      <c r="B966" s="1" t="s">
        <v>124</v>
      </c>
      <c r="C966" s="1" t="s">
        <v>2166</v>
      </c>
    </row>
    <row r="967">
      <c r="A967" s="2" t="str">
        <f>"03.90"</f>
        <v>03.90</v>
      </c>
      <c r="B967" s="1" t="s">
        <v>85</v>
      </c>
      <c r="C967" s="1" t="s">
        <v>2166</v>
      </c>
    </row>
    <row r="968">
      <c r="A968" s="2" t="str">
        <f>"03.94"</f>
        <v>03.94</v>
      </c>
      <c r="B968" s="1" t="s">
        <v>39</v>
      </c>
      <c r="C968" s="1" t="s">
        <v>2166</v>
      </c>
    </row>
    <row r="969">
      <c r="A969" s="2" t="str">
        <f>"03.96"</f>
        <v>03.96</v>
      </c>
      <c r="B969" s="1" t="s">
        <v>503</v>
      </c>
      <c r="C969" s="1" t="s">
        <v>2166</v>
      </c>
    </row>
    <row r="970">
      <c r="A970" s="2" t="str">
        <f>"03.98"</f>
        <v>03.98</v>
      </c>
      <c r="B970" s="1" t="s">
        <v>505</v>
      </c>
      <c r="C970" s="1" t="s">
        <v>2166</v>
      </c>
    </row>
    <row r="971">
      <c r="A971" s="2" t="str">
        <f>"05.22"</f>
        <v>05.22</v>
      </c>
      <c r="B971" s="1" t="s">
        <v>508</v>
      </c>
      <c r="C971" s="1" t="s">
        <v>2166</v>
      </c>
    </row>
    <row r="972">
      <c r="A972" s="2" t="str">
        <f>"05.23"</f>
        <v>05.23</v>
      </c>
      <c r="B972" s="1" t="s">
        <v>510</v>
      </c>
      <c r="C972" s="1" t="s">
        <v>2166</v>
      </c>
    </row>
    <row r="973">
      <c r="A973" s="2" t="str">
        <f>"05.24"</f>
        <v>05.24</v>
      </c>
      <c r="B973" s="1" t="s">
        <v>513</v>
      </c>
      <c r="C973" s="1" t="s">
        <v>2166</v>
      </c>
    </row>
    <row r="974">
      <c r="A974" s="2" t="str">
        <f>"05.25"</f>
        <v>05.25</v>
      </c>
      <c r="B974" s="1" t="s">
        <v>515</v>
      </c>
      <c r="C974" s="1" t="s">
        <v>2166</v>
      </c>
    </row>
    <row r="975">
      <c r="A975" s="1">
        <v>80.5</v>
      </c>
      <c r="B975" s="1" t="s">
        <v>516</v>
      </c>
      <c r="C975" s="1" t="s">
        <v>2166</v>
      </c>
    </row>
    <row r="976">
      <c r="A976" s="1">
        <v>80.51</v>
      </c>
      <c r="B976" s="1" t="s">
        <v>518</v>
      </c>
      <c r="C976" s="1" t="s">
        <v>2166</v>
      </c>
    </row>
    <row r="977">
      <c r="A977" s="1">
        <v>80.59</v>
      </c>
      <c r="B977" s="1" t="s">
        <v>524</v>
      </c>
      <c r="C977" s="1" t="s">
        <v>2166</v>
      </c>
    </row>
    <row r="978">
      <c r="A978" s="2" t="str">
        <f>"04.02"</f>
        <v>04.02</v>
      </c>
      <c r="B978" s="1" t="s">
        <v>529</v>
      </c>
      <c r="C978" s="1" t="s">
        <v>2168</v>
      </c>
    </row>
    <row r="979">
      <c r="A979" s="2" t="str">
        <f>"04.03"</f>
        <v>04.03</v>
      </c>
      <c r="B979" s="1" t="s">
        <v>531</v>
      </c>
      <c r="C979" s="1" t="s">
        <v>2168</v>
      </c>
    </row>
    <row r="980">
      <c r="A980" s="2" t="str">
        <f>"04.04"</f>
        <v>04.04</v>
      </c>
      <c r="B980" s="1" t="s">
        <v>534</v>
      </c>
      <c r="C980" s="1" t="s">
        <v>2168</v>
      </c>
    </row>
    <row r="981">
      <c r="A981" s="2" t="str">
        <f>"04.5"</f>
        <v>04.5</v>
      </c>
      <c r="B981" s="1" t="s">
        <v>536</v>
      </c>
      <c r="C981" s="1" t="s">
        <v>2168</v>
      </c>
    </row>
    <row r="982">
      <c r="A982" s="2" t="str">
        <f>"04.74"</f>
        <v>04.74</v>
      </c>
      <c r="B982" s="1" t="s">
        <v>538</v>
      </c>
      <c r="C982" s="1" t="s">
        <v>2168</v>
      </c>
    </row>
    <row r="983">
      <c r="A983" s="2" t="str">
        <f>"04.75"</f>
        <v>04.75</v>
      </c>
      <c r="B983" s="1" t="s">
        <v>540</v>
      </c>
      <c r="C983" s="1" t="s">
        <v>2168</v>
      </c>
    </row>
    <row r="984">
      <c r="A984" s="2" t="str">
        <f>"04.79"</f>
        <v>04.79</v>
      </c>
      <c r="B984" s="1" t="s">
        <v>542</v>
      </c>
      <c r="C984" s="1" t="s">
        <v>2168</v>
      </c>
    </row>
    <row r="985">
      <c r="A985" s="2" t="str">
        <f>"04.91"</f>
        <v>04.91</v>
      </c>
      <c r="B985" s="1" t="s">
        <v>98</v>
      </c>
      <c r="C985" s="1" t="s">
        <v>2168</v>
      </c>
    </row>
    <row r="986">
      <c r="A986" s="2" t="str">
        <f>"05.0"</f>
        <v>05.0</v>
      </c>
      <c r="B986" s="1" t="s">
        <v>103</v>
      </c>
      <c r="C986" s="1" t="s">
        <v>2168</v>
      </c>
    </row>
    <row r="987">
      <c r="A987" s="2" t="str">
        <f>"05.11"</f>
        <v>05.11</v>
      </c>
      <c r="B987" s="1" t="s">
        <v>105</v>
      </c>
      <c r="C987" s="1" t="s">
        <v>2168</v>
      </c>
    </row>
    <row r="988">
      <c r="A988" s="2" t="str">
        <f>"05.21"</f>
        <v>05.21</v>
      </c>
      <c r="B988" s="1" t="s">
        <v>547</v>
      </c>
      <c r="C988" s="1" t="s">
        <v>2168</v>
      </c>
    </row>
    <row r="989">
      <c r="A989" s="2" t="str">
        <f>"05.29"</f>
        <v>05.29</v>
      </c>
      <c r="B989" s="1" t="s">
        <v>550</v>
      </c>
      <c r="C989" s="1" t="s">
        <v>2168</v>
      </c>
    </row>
    <row r="990">
      <c r="A990" s="2" t="str">
        <f>"05.81"</f>
        <v>05.81</v>
      </c>
      <c r="B990" s="1" t="s">
        <v>553</v>
      </c>
      <c r="C990" s="1" t="s">
        <v>2168</v>
      </c>
    </row>
    <row r="991">
      <c r="A991" s="2" t="str">
        <f>"07.80"</f>
        <v>07.80</v>
      </c>
      <c r="B991" s="1" t="s">
        <v>555</v>
      </c>
      <c r="C991" s="1" t="s">
        <v>2168</v>
      </c>
    </row>
    <row r="992">
      <c r="A992" s="2" t="str">
        <f>"07.81"</f>
        <v>07.81</v>
      </c>
      <c r="B992" s="1" t="s">
        <v>558</v>
      </c>
      <c r="C992" s="1" t="s">
        <v>2168</v>
      </c>
    </row>
    <row r="993">
      <c r="A993" s="2" t="str">
        <f>"07.82"</f>
        <v>07.82</v>
      </c>
      <c r="B993" s="1" t="s">
        <v>563</v>
      </c>
      <c r="C993" s="1" t="s">
        <v>2168</v>
      </c>
    </row>
    <row r="994">
      <c r="A994" s="2" t="str">
        <f>"07.83"</f>
        <v>07.83</v>
      </c>
      <c r="B994" s="1" t="s">
        <v>564</v>
      </c>
      <c r="C994" s="1" t="s">
        <v>2168</v>
      </c>
    </row>
    <row r="995">
      <c r="A995" s="2" t="str">
        <f>"07.84"</f>
        <v>07.84</v>
      </c>
      <c r="B995" s="1" t="s">
        <v>565</v>
      </c>
      <c r="C995" s="1" t="s">
        <v>2168</v>
      </c>
    </row>
    <row r="996">
      <c r="A996" s="2" t="str">
        <f>"08.51"</f>
        <v>08.51</v>
      </c>
      <c r="B996" s="1" t="s">
        <v>566</v>
      </c>
      <c r="C996" s="1" t="s">
        <v>2168</v>
      </c>
    </row>
    <row r="997">
      <c r="A997" s="2" t="str">
        <f>"08.52"</f>
        <v>08.52</v>
      </c>
      <c r="B997" s="1" t="s">
        <v>568</v>
      </c>
      <c r="C997" s="1" t="s">
        <v>2168</v>
      </c>
    </row>
    <row r="998">
      <c r="A998" s="2" t="str">
        <f>"08.59"</f>
        <v>08.59</v>
      </c>
      <c r="B998" s="1" t="s">
        <v>570</v>
      </c>
      <c r="C998" s="1" t="s">
        <v>2168</v>
      </c>
    </row>
    <row r="999">
      <c r="A999" s="1">
        <v>37.74</v>
      </c>
      <c r="B999" s="1" t="s">
        <v>572</v>
      </c>
      <c r="C999" s="1" t="s">
        <v>2168</v>
      </c>
    </row>
    <row r="1000">
      <c r="A1000" s="1">
        <v>37.75</v>
      </c>
      <c r="B1000" s="1" t="s">
        <v>574</v>
      </c>
      <c r="C1000" s="1" t="s">
        <v>2168</v>
      </c>
    </row>
    <row r="1001">
      <c r="A1001" s="1">
        <v>37.76</v>
      </c>
      <c r="B1001" s="1" t="s">
        <v>577</v>
      </c>
      <c r="C1001" s="1" t="s">
        <v>2168</v>
      </c>
    </row>
    <row r="1002">
      <c r="A1002" s="1">
        <v>37.77</v>
      </c>
      <c r="B1002" s="1" t="s">
        <v>580</v>
      </c>
      <c r="C1002" s="1" t="s">
        <v>2168</v>
      </c>
    </row>
    <row r="1003">
      <c r="A1003" s="1">
        <v>37.79</v>
      </c>
      <c r="B1003" s="1" t="s">
        <v>582</v>
      </c>
      <c r="C1003" s="1" t="s">
        <v>2168</v>
      </c>
    </row>
    <row r="1004">
      <c r="A1004" s="1">
        <v>37.8</v>
      </c>
      <c r="B1004" s="1" t="s">
        <v>584</v>
      </c>
      <c r="C1004" s="1" t="s">
        <v>2168</v>
      </c>
    </row>
    <row r="1005">
      <c r="A1005" s="1">
        <v>37.85</v>
      </c>
      <c r="B1005" s="1" t="s">
        <v>587</v>
      </c>
      <c r="C1005" s="1" t="s">
        <v>2168</v>
      </c>
    </row>
    <row r="1006">
      <c r="A1006" s="1">
        <v>37.86</v>
      </c>
      <c r="B1006" s="1" t="s">
        <v>591</v>
      </c>
      <c r="C1006" s="1" t="s">
        <v>2168</v>
      </c>
    </row>
    <row r="1007">
      <c r="A1007" s="1">
        <v>37.87</v>
      </c>
      <c r="B1007" s="1" t="s">
        <v>593</v>
      </c>
      <c r="C1007" s="1" t="s">
        <v>2168</v>
      </c>
    </row>
    <row r="1008">
      <c r="A1008" s="1">
        <v>37.89</v>
      </c>
      <c r="B1008" s="1" t="s">
        <v>595</v>
      </c>
      <c r="C1008" s="1" t="s">
        <v>2168</v>
      </c>
    </row>
    <row r="1009">
      <c r="A1009" s="1">
        <v>38.02</v>
      </c>
      <c r="B1009" s="1" t="s">
        <v>597</v>
      </c>
      <c r="C1009" s="1" t="s">
        <v>2168</v>
      </c>
    </row>
    <row r="1010">
      <c r="A1010" s="1">
        <v>38.42</v>
      </c>
      <c r="B1010" s="1" t="s">
        <v>598</v>
      </c>
      <c r="C1010" s="1" t="s">
        <v>2168</v>
      </c>
    </row>
    <row r="1011">
      <c r="A1011" s="1">
        <v>76.7</v>
      </c>
      <c r="B1011" s="1" t="s">
        <v>600</v>
      </c>
      <c r="C1011" s="1" t="s">
        <v>2168</v>
      </c>
    </row>
    <row r="1012">
      <c r="A1012" s="1">
        <v>76.72</v>
      </c>
      <c r="B1012" s="1" t="s">
        <v>602</v>
      </c>
      <c r="C1012" s="1" t="s">
        <v>2168</v>
      </c>
    </row>
    <row r="1013">
      <c r="A1013" s="1">
        <v>76.74</v>
      </c>
      <c r="B1013" s="1" t="s">
        <v>604</v>
      </c>
      <c r="C1013" s="1" t="s">
        <v>2168</v>
      </c>
    </row>
    <row r="1014">
      <c r="A1014" s="1">
        <v>76.76</v>
      </c>
      <c r="B1014" s="1" t="s">
        <v>606</v>
      </c>
      <c r="C1014" s="1" t="s">
        <v>2168</v>
      </c>
    </row>
    <row r="1015">
      <c r="A1015" s="1">
        <v>76.77</v>
      </c>
      <c r="B1015" s="1" t="s">
        <v>609</v>
      </c>
      <c r="C1015" s="1" t="s">
        <v>2168</v>
      </c>
    </row>
    <row r="1016">
      <c r="A1016" s="1">
        <v>76.79</v>
      </c>
      <c r="B1016" s="1" t="s">
        <v>612</v>
      </c>
      <c r="C1016" s="1" t="s">
        <v>2168</v>
      </c>
    </row>
    <row r="1017">
      <c r="A1017" s="1">
        <v>82.55</v>
      </c>
      <c r="B1017" s="1" t="s">
        <v>614</v>
      </c>
      <c r="C1017" s="1" t="s">
        <v>2168</v>
      </c>
    </row>
    <row r="1018">
      <c r="A1018" s="1">
        <v>82.56</v>
      </c>
      <c r="B1018" s="1" t="s">
        <v>616</v>
      </c>
      <c r="C1018" s="1" t="s">
        <v>2168</v>
      </c>
    </row>
    <row r="1019">
      <c r="A1019" s="1">
        <v>82.58</v>
      </c>
      <c r="B1019" s="1" t="s">
        <v>618</v>
      </c>
      <c r="C1019" s="1" t="s">
        <v>2168</v>
      </c>
    </row>
    <row r="1020">
      <c r="A1020" s="1">
        <v>82.85</v>
      </c>
      <c r="B1020" s="1" t="s">
        <v>620</v>
      </c>
      <c r="C1020" s="1" t="s">
        <v>2168</v>
      </c>
    </row>
    <row r="1021">
      <c r="A1021" s="1">
        <v>83.13</v>
      </c>
      <c r="B1021" s="1" t="s">
        <v>622</v>
      </c>
      <c r="C1021" s="1" t="s">
        <v>2168</v>
      </c>
    </row>
    <row r="1022">
      <c r="A1022" s="1">
        <v>83.19</v>
      </c>
      <c r="B1022" s="1" t="s">
        <v>624</v>
      </c>
      <c r="C1022" s="1" t="s">
        <v>2168</v>
      </c>
    </row>
    <row r="1023">
      <c r="A1023" s="1">
        <v>83.71</v>
      </c>
      <c r="B1023" s="1" t="s">
        <v>626</v>
      </c>
      <c r="C1023" s="1" t="s">
        <v>2168</v>
      </c>
    </row>
    <row r="1024">
      <c r="A1024" s="1">
        <v>83.72</v>
      </c>
      <c r="B1024" s="1" t="s">
        <v>630</v>
      </c>
      <c r="C1024" s="1" t="s">
        <v>2168</v>
      </c>
    </row>
    <row r="1025">
      <c r="A1025" s="1">
        <v>83.75</v>
      </c>
      <c r="B1025" s="1" t="s">
        <v>631</v>
      </c>
      <c r="C1025" s="1" t="s">
        <v>2168</v>
      </c>
    </row>
    <row r="1026">
      <c r="A1026" s="1">
        <v>83.76</v>
      </c>
      <c r="B1026" s="1" t="s">
        <v>633</v>
      </c>
      <c r="C1026" s="1" t="s">
        <v>2168</v>
      </c>
    </row>
    <row r="1027">
      <c r="A1027" s="1">
        <v>83.77</v>
      </c>
      <c r="B1027" s="1" t="s">
        <v>635</v>
      </c>
      <c r="C1027" s="1" t="s">
        <v>2168</v>
      </c>
    </row>
    <row r="1028">
      <c r="A1028" s="1">
        <v>84.15</v>
      </c>
      <c r="B1028" s="1" t="s">
        <v>637</v>
      </c>
      <c r="C1028" s="1" t="s">
        <v>2168</v>
      </c>
    </row>
    <row r="1029">
      <c r="A1029" s="1">
        <v>84.17</v>
      </c>
      <c r="B1029" s="1" t="s">
        <v>640</v>
      </c>
      <c r="C1029" s="1" t="s">
        <v>2168</v>
      </c>
    </row>
    <row r="1030">
      <c r="A1030" s="2" t="str">
        <f>"04.06"</f>
        <v>04.06</v>
      </c>
      <c r="B1030" s="1" t="s">
        <v>45</v>
      </c>
      <c r="C1030" s="1" t="s">
        <v>2174</v>
      </c>
    </row>
    <row r="1031">
      <c r="A1031" s="2" t="str">
        <f>"04.07"</f>
        <v>04.07</v>
      </c>
      <c r="B1031" s="1" t="s">
        <v>47</v>
      </c>
      <c r="C1031" s="1" t="s">
        <v>2174</v>
      </c>
    </row>
    <row r="1032">
      <c r="A1032" s="2" t="str">
        <f>"04.11"</f>
        <v>04.11</v>
      </c>
      <c r="B1032" s="1" t="s">
        <v>95</v>
      </c>
      <c r="C1032" s="1" t="s">
        <v>2174</v>
      </c>
    </row>
    <row r="1033">
      <c r="A1033" s="2" t="str">
        <f>"04.12"</f>
        <v>04.12</v>
      </c>
      <c r="B1033" s="1" t="s">
        <v>648</v>
      </c>
      <c r="C1033" s="1" t="s">
        <v>2174</v>
      </c>
    </row>
    <row r="1034">
      <c r="A1034" s="2" t="str">
        <f>"04.19"</f>
        <v>04.19</v>
      </c>
      <c r="B1034" s="1" t="s">
        <v>127</v>
      </c>
      <c r="C1034" s="1" t="s">
        <v>2174</v>
      </c>
    </row>
    <row r="1035">
      <c r="A1035" s="2" t="str">
        <f>"04.2"</f>
        <v>04.2</v>
      </c>
      <c r="B1035" s="1" t="s">
        <v>651</v>
      </c>
      <c r="C1035" s="1" t="s">
        <v>2174</v>
      </c>
    </row>
    <row r="1036">
      <c r="A1036" s="2" t="str">
        <f>"04.3"</f>
        <v>04.3</v>
      </c>
      <c r="B1036" s="1" t="s">
        <v>50</v>
      </c>
      <c r="C1036" s="1" t="s">
        <v>2174</v>
      </c>
    </row>
    <row r="1037">
      <c r="A1037" s="2" t="str">
        <f>"04.420"</f>
        <v>04.420</v>
      </c>
      <c r="B1037" s="1" t="s">
        <v>654</v>
      </c>
      <c r="C1037" s="1" t="s">
        <v>2174</v>
      </c>
    </row>
    <row r="1038">
      <c r="A1038" s="2" t="str">
        <f>"04.43"</f>
        <v>04.43</v>
      </c>
      <c r="B1038" s="1" t="s">
        <v>62</v>
      </c>
      <c r="C1038" s="1" t="s">
        <v>2174</v>
      </c>
    </row>
    <row r="1039">
      <c r="A1039" s="2" t="str">
        <f>"04.44"</f>
        <v>04.44</v>
      </c>
      <c r="B1039" s="1" t="s">
        <v>64</v>
      </c>
      <c r="C1039" s="1" t="s">
        <v>2174</v>
      </c>
    </row>
    <row r="1040">
      <c r="A1040" s="2" t="str">
        <f>"04.49"</f>
        <v>04.49</v>
      </c>
      <c r="B1040" s="1" t="s">
        <v>56</v>
      </c>
      <c r="C1040" s="1" t="s">
        <v>2174</v>
      </c>
    </row>
    <row r="1041">
      <c r="A1041" s="2" t="str">
        <f>"04.6"</f>
        <v>04.6</v>
      </c>
      <c r="B1041" s="1" t="s">
        <v>659</v>
      </c>
      <c r="C1041" s="1" t="s">
        <v>2174</v>
      </c>
    </row>
    <row r="1042">
      <c r="A1042" s="2" t="str">
        <f>"04.71"</f>
        <v>04.71</v>
      </c>
      <c r="B1042" s="1" t="s">
        <v>661</v>
      </c>
      <c r="C1042" s="1" t="s">
        <v>2174</v>
      </c>
    </row>
    <row r="1043">
      <c r="A1043" s="2" t="str">
        <f>"04.72"</f>
        <v>04.72</v>
      </c>
      <c r="B1043" s="1" t="s">
        <v>663</v>
      </c>
      <c r="C1043" s="1" t="s">
        <v>2174</v>
      </c>
    </row>
    <row r="1044">
      <c r="A1044" s="2" t="str">
        <f>"04.73"</f>
        <v>04.73</v>
      </c>
      <c r="B1044" s="1" t="s">
        <v>666</v>
      </c>
      <c r="C1044" s="1" t="s">
        <v>2174</v>
      </c>
    </row>
    <row r="1045">
      <c r="A1045" s="2" t="str">
        <f>"04.76"</f>
        <v>04.76</v>
      </c>
      <c r="B1045" s="1" t="s">
        <v>668</v>
      </c>
      <c r="C1045" s="1" t="s">
        <v>2174</v>
      </c>
    </row>
    <row r="1046">
      <c r="A1046" s="2" t="str">
        <f>"04.92"</f>
        <v>04.92</v>
      </c>
      <c r="B1046" s="1" t="s">
        <v>670</v>
      </c>
      <c r="C1046" s="1" t="s">
        <v>2174</v>
      </c>
    </row>
    <row r="1047">
      <c r="A1047" s="2" t="str">
        <f>"04.93"</f>
        <v>04.93</v>
      </c>
      <c r="B1047" s="1" t="s">
        <v>672</v>
      </c>
      <c r="C1047" s="1" t="s">
        <v>2174</v>
      </c>
    </row>
    <row r="1048">
      <c r="A1048" s="2" t="str">
        <f>"04.99"</f>
        <v>04.99</v>
      </c>
      <c r="B1048" s="1" t="s">
        <v>101</v>
      </c>
      <c r="C1048" s="1" t="s">
        <v>2174</v>
      </c>
    </row>
    <row r="1049">
      <c r="A1049" s="2" t="str">
        <f>"05.19"</f>
        <v>05.19</v>
      </c>
      <c r="B1049" s="1" t="s">
        <v>130</v>
      </c>
      <c r="C1049" s="1" t="s">
        <v>2174</v>
      </c>
    </row>
    <row r="1050">
      <c r="A1050" s="2" t="str">
        <f>"05.89"</f>
        <v>05.89</v>
      </c>
      <c r="B1050" s="1" t="s">
        <v>676</v>
      </c>
      <c r="C1050" s="1" t="s">
        <v>2174</v>
      </c>
    </row>
    <row r="1051">
      <c r="A1051" s="2" t="str">
        <f>"05.9"</f>
        <v>05.9</v>
      </c>
      <c r="B1051" s="1" t="s">
        <v>107</v>
      </c>
      <c r="C1051" s="1" t="s">
        <v>2174</v>
      </c>
    </row>
    <row r="1052">
      <c r="A1052" s="2" t="str">
        <f>"07.19"</f>
        <v>07.19</v>
      </c>
      <c r="B1052" s="1" t="s">
        <v>680</v>
      </c>
      <c r="C1052" s="1" t="s">
        <v>2174</v>
      </c>
    </row>
    <row r="1053">
      <c r="A1053" s="1">
        <v>27.62</v>
      </c>
      <c r="B1053" s="1" t="s">
        <v>682</v>
      </c>
      <c r="C1053" s="1" t="s">
        <v>2174</v>
      </c>
    </row>
    <row r="1054">
      <c r="A1054" s="1">
        <v>27.69</v>
      </c>
      <c r="B1054" s="1" t="s">
        <v>684</v>
      </c>
      <c r="C1054" s="1" t="s">
        <v>2174</v>
      </c>
    </row>
    <row r="1055">
      <c r="A1055" s="1">
        <v>29.4</v>
      </c>
      <c r="B1055" s="1" t="s">
        <v>686</v>
      </c>
      <c r="C1055" s="1" t="s">
        <v>2174</v>
      </c>
    </row>
    <row r="1056">
      <c r="A1056" s="1">
        <v>29.59</v>
      </c>
      <c r="B1056" s="1" t="s">
        <v>689</v>
      </c>
      <c r="C1056" s="1" t="s">
        <v>2174</v>
      </c>
    </row>
    <row r="1057">
      <c r="A1057" s="1">
        <v>38.21</v>
      </c>
      <c r="B1057" s="1" t="s">
        <v>691</v>
      </c>
      <c r="C1057" s="1" t="s">
        <v>2174</v>
      </c>
    </row>
    <row r="1058">
      <c r="A1058" s="1">
        <v>44.0</v>
      </c>
      <c r="B1058" s="1" t="s">
        <v>693</v>
      </c>
      <c r="C1058" s="1" t="s">
        <v>2174</v>
      </c>
    </row>
    <row r="1059">
      <c r="A1059" s="1">
        <v>44.01</v>
      </c>
      <c r="B1059" s="1" t="s">
        <v>695</v>
      </c>
      <c r="C1059" s="1" t="s">
        <v>2174</v>
      </c>
    </row>
    <row r="1060">
      <c r="A1060" s="1">
        <v>44.02</v>
      </c>
      <c r="B1060" s="1" t="s">
        <v>698</v>
      </c>
      <c r="C1060" s="1" t="s">
        <v>2174</v>
      </c>
    </row>
    <row r="1061">
      <c r="A1061" s="1">
        <v>44.03</v>
      </c>
      <c r="B1061" s="1" t="s">
        <v>700</v>
      </c>
      <c r="C1061" s="1" t="s">
        <v>2174</v>
      </c>
    </row>
    <row r="1062">
      <c r="A1062" s="1">
        <v>83.21</v>
      </c>
      <c r="B1062" s="1" t="s">
        <v>702</v>
      </c>
      <c r="C1062" s="1" t="s">
        <v>2174</v>
      </c>
    </row>
    <row r="1063">
      <c r="A1063" s="1">
        <v>83.45</v>
      </c>
      <c r="B1063" s="1" t="s">
        <v>704</v>
      </c>
      <c r="C1063" s="1" t="s">
        <v>2174</v>
      </c>
    </row>
    <row r="1064">
      <c r="A1064" s="1">
        <v>83.73</v>
      </c>
      <c r="B1064" s="1" t="s">
        <v>707</v>
      </c>
      <c r="C1064" s="1" t="s">
        <v>2174</v>
      </c>
    </row>
    <row r="1065">
      <c r="A1065" s="1">
        <v>83.74</v>
      </c>
      <c r="B1065" s="1" t="s">
        <v>710</v>
      </c>
      <c r="C1065" s="1" t="s">
        <v>2174</v>
      </c>
    </row>
    <row r="1066">
      <c r="A1066" s="1">
        <v>83.79</v>
      </c>
      <c r="B1066" s="1" t="s">
        <v>712</v>
      </c>
      <c r="C1066" s="1" t="s">
        <v>2174</v>
      </c>
    </row>
    <row r="1067">
      <c r="A1067" s="1">
        <v>83.85</v>
      </c>
      <c r="B1067" s="1" t="s">
        <v>714</v>
      </c>
      <c r="C1067" s="1" t="s">
        <v>2174</v>
      </c>
    </row>
    <row r="1068">
      <c r="A1068" s="1">
        <v>83.87</v>
      </c>
      <c r="B1068" s="1" t="s">
        <v>717</v>
      </c>
      <c r="C1068" s="1" t="s">
        <v>2174</v>
      </c>
    </row>
    <row r="1069">
      <c r="A1069" s="1">
        <v>83.88</v>
      </c>
      <c r="B1069" s="1" t="s">
        <v>719</v>
      </c>
      <c r="C1069" s="1" t="s">
        <v>2174</v>
      </c>
    </row>
    <row r="1070">
      <c r="A1070" s="1">
        <v>83.89</v>
      </c>
      <c r="B1070" s="1" t="s">
        <v>721</v>
      </c>
      <c r="C1070" s="1" t="s">
        <v>2174</v>
      </c>
    </row>
    <row r="1071">
      <c r="A1071" s="1">
        <v>83.93</v>
      </c>
      <c r="B1071" s="1" t="s">
        <v>723</v>
      </c>
      <c r="C1071" s="1" t="s">
        <v>2174</v>
      </c>
    </row>
    <row r="1072">
      <c r="A1072" s="1">
        <v>84.11</v>
      </c>
      <c r="B1072" s="1" t="s">
        <v>725</v>
      </c>
      <c r="C1072" s="1" t="s">
        <v>2174</v>
      </c>
    </row>
    <row r="1073">
      <c r="A1073" s="1">
        <v>86.22</v>
      </c>
      <c r="B1073" s="1" t="s">
        <v>110</v>
      </c>
      <c r="C1073" s="1" t="s">
        <v>2174</v>
      </c>
    </row>
    <row r="1074">
      <c r="A1074" s="1">
        <v>86.81</v>
      </c>
      <c r="B1074" s="1" t="s">
        <v>729</v>
      </c>
      <c r="C1074" s="1" t="s">
        <v>2174</v>
      </c>
    </row>
    <row r="1075">
      <c r="A1075" s="1">
        <v>86.94</v>
      </c>
      <c r="B1075" s="1" t="s">
        <v>731</v>
      </c>
      <c r="C1075" s="1" t="s">
        <v>2174</v>
      </c>
    </row>
    <row r="1076">
      <c r="A1076" s="1">
        <v>86.95</v>
      </c>
      <c r="B1076" s="1" t="s">
        <v>733</v>
      </c>
      <c r="C1076" s="1" t="s">
        <v>2174</v>
      </c>
    </row>
    <row r="1077">
      <c r="A1077" s="1">
        <v>86.96</v>
      </c>
      <c r="B1077" s="1" t="s">
        <v>735</v>
      </c>
      <c r="C1077" s="1" t="s">
        <v>2174</v>
      </c>
    </row>
    <row r="1078">
      <c r="A1078" s="1">
        <v>86.97</v>
      </c>
      <c r="B1078" s="1" t="s">
        <v>737</v>
      </c>
      <c r="C1078" s="1" t="s">
        <v>2174</v>
      </c>
    </row>
    <row r="1079">
      <c r="A1079" s="1">
        <v>86.98</v>
      </c>
      <c r="B1079" s="1" t="s">
        <v>740</v>
      </c>
      <c r="C1079" s="1" t="s">
        <v>2174</v>
      </c>
    </row>
    <row r="1080">
      <c r="A1080" s="2" t="str">
        <f>"00.61"</f>
        <v>00.61</v>
      </c>
      <c r="B1080" s="1" t="s">
        <v>744</v>
      </c>
      <c r="C1080" s="1" t="s">
        <v>2177</v>
      </c>
    </row>
    <row r="1081">
      <c r="A1081" s="1">
        <v>38.1</v>
      </c>
      <c r="B1081" s="1" t="s">
        <v>750</v>
      </c>
      <c r="C1081" s="1" t="s">
        <v>2177</v>
      </c>
    </row>
    <row r="1082">
      <c r="A1082" s="1">
        <v>38.12</v>
      </c>
      <c r="B1082" s="1" t="s">
        <v>753</v>
      </c>
      <c r="C1082" s="1" t="s">
        <v>2177</v>
      </c>
    </row>
    <row r="1083">
      <c r="A1083" s="1">
        <v>38.32</v>
      </c>
      <c r="B1083" s="1" t="s">
        <v>755</v>
      </c>
      <c r="C1083" s="1" t="s">
        <v>2177</v>
      </c>
    </row>
    <row r="1084">
      <c r="A1084" s="1">
        <v>38.62</v>
      </c>
      <c r="B1084" s="1" t="s">
        <v>756</v>
      </c>
      <c r="C1084" s="1" t="s">
        <v>2177</v>
      </c>
    </row>
    <row r="1085">
      <c r="A1085" s="1">
        <v>39.22</v>
      </c>
      <c r="B1085" s="1" t="s">
        <v>757</v>
      </c>
      <c r="C1085" s="1" t="s">
        <v>2177</v>
      </c>
    </row>
    <row r="1086">
      <c r="A1086" s="1">
        <v>39.29</v>
      </c>
      <c r="B1086" s="1" t="s">
        <v>759</v>
      </c>
      <c r="C1086" s="1" t="s">
        <v>2177</v>
      </c>
    </row>
    <row r="1087">
      <c r="A1087" s="1">
        <v>39.3</v>
      </c>
      <c r="B1087" s="1" t="s">
        <v>763</v>
      </c>
      <c r="C1087" s="1" t="s">
        <v>2177</v>
      </c>
    </row>
    <row r="1088">
      <c r="A1088" s="1">
        <v>39.31</v>
      </c>
      <c r="B1088" s="1" t="s">
        <v>766</v>
      </c>
      <c r="C1088" s="1" t="s">
        <v>2177</v>
      </c>
    </row>
    <row r="1089">
      <c r="A1089" s="1">
        <v>39.32</v>
      </c>
      <c r="B1089" s="1" t="s">
        <v>769</v>
      </c>
      <c r="C1089" s="1" t="s">
        <v>2177</v>
      </c>
    </row>
    <row r="1090">
      <c r="A1090" s="1">
        <v>39.5</v>
      </c>
      <c r="B1090" s="1" t="s">
        <v>771</v>
      </c>
      <c r="C1090" s="1" t="s">
        <v>2177</v>
      </c>
    </row>
    <row r="1091">
      <c r="A1091" s="1">
        <v>39.56</v>
      </c>
      <c r="B1091" s="1" t="s">
        <v>772</v>
      </c>
      <c r="C1091" s="1" t="s">
        <v>2177</v>
      </c>
    </row>
    <row r="1092">
      <c r="A1092" s="1">
        <v>39.57</v>
      </c>
      <c r="B1092" s="1" t="s">
        <v>773</v>
      </c>
      <c r="C1092" s="1" t="s">
        <v>2177</v>
      </c>
    </row>
    <row r="1093">
      <c r="A1093" s="1">
        <v>39.58</v>
      </c>
      <c r="B1093" s="1" t="s">
        <v>775</v>
      </c>
      <c r="C1093" s="1" t="s">
        <v>2177</v>
      </c>
    </row>
    <row r="1094">
      <c r="A1094" s="1">
        <v>39.59</v>
      </c>
      <c r="B1094" s="1" t="s">
        <v>797</v>
      </c>
      <c r="C1094" s="1" t="s">
        <v>2177</v>
      </c>
    </row>
    <row r="1095">
      <c r="A1095" s="1">
        <v>39.92</v>
      </c>
      <c r="B1095" s="1" t="s">
        <v>800</v>
      </c>
      <c r="C1095" s="1" t="s">
        <v>2177</v>
      </c>
    </row>
    <row r="1096">
      <c r="A1096" s="2" t="str">
        <f>"02.93"</f>
        <v>02.93</v>
      </c>
      <c r="B1096" s="1" t="s">
        <v>805</v>
      </c>
      <c r="C1096" s="1" t="s">
        <v>2179</v>
      </c>
    </row>
    <row r="1097">
      <c r="A1097" s="2" t="str">
        <f>"02.930"</f>
        <v>02.930</v>
      </c>
      <c r="B1097" s="1" t="s">
        <v>808</v>
      </c>
      <c r="C1097" s="1" t="s">
        <v>2179</v>
      </c>
    </row>
    <row r="1098">
      <c r="A1098" s="2" t="str">
        <f>"03.93"</f>
        <v>03.93</v>
      </c>
      <c r="B1098" s="1" t="s">
        <v>810</v>
      </c>
      <c r="C1098" s="1" t="s">
        <v>2179</v>
      </c>
    </row>
    <row r="1099">
      <c r="A1099" s="1">
        <v>88.41</v>
      </c>
      <c r="B1099" s="1" t="s">
        <v>15</v>
      </c>
      <c r="C1099" s="1" t="s">
        <v>2180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3" max="3" width="24.63"/>
    <col customWidth="1" min="4" max="4" width="8.13"/>
    <col customWidth="1" min="5" max="5" width="28.5"/>
    <col customWidth="1" min="6" max="6" width="7.13"/>
    <col customWidth="1" min="7" max="7" width="5.5"/>
    <col customWidth="1" min="8" max="8" width="38.38"/>
    <col customWidth="1" min="9" max="9" width="27.0"/>
    <col customWidth="1" min="10" max="17" width="15.0"/>
    <col customWidth="1" min="18" max="18" width="32.25"/>
    <col customWidth="1" min="19" max="19" width="6.75"/>
    <col customWidth="1" min="27" max="27" width="31.38"/>
  </cols>
  <sheetData>
    <row r="1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351</v>
      </c>
      <c r="G1" s="8" t="s">
        <v>352</v>
      </c>
      <c r="H1" s="10" t="s">
        <v>2139</v>
      </c>
      <c r="I1" s="10" t="s">
        <v>355</v>
      </c>
      <c r="J1" s="10" t="s">
        <v>2140</v>
      </c>
      <c r="K1" s="10" t="s">
        <v>357</v>
      </c>
      <c r="L1" s="11" t="s">
        <v>359</v>
      </c>
      <c r="M1" s="11" t="s">
        <v>361</v>
      </c>
      <c r="N1" s="11" t="s">
        <v>364</v>
      </c>
      <c r="O1" s="11" t="s">
        <v>365</v>
      </c>
      <c r="P1" s="11" t="s">
        <v>366</v>
      </c>
      <c r="Q1" s="11" t="s">
        <v>367</v>
      </c>
      <c r="R1" s="10" t="s">
        <v>369</v>
      </c>
      <c r="S1" s="12" t="s">
        <v>2142</v>
      </c>
      <c r="T1" s="10" t="s">
        <v>2143</v>
      </c>
      <c r="U1" s="10" t="s">
        <v>2144</v>
      </c>
      <c r="V1" s="10" t="s">
        <v>2145</v>
      </c>
      <c r="W1" s="10" t="s">
        <v>2146</v>
      </c>
      <c r="X1" s="10" t="s">
        <v>2147</v>
      </c>
      <c r="Y1" s="10" t="s">
        <v>2148</v>
      </c>
      <c r="Z1" s="10" t="s">
        <v>2150</v>
      </c>
      <c r="AA1" s="10" t="s">
        <v>2151</v>
      </c>
      <c r="AB1" s="10" t="s">
        <v>2152</v>
      </c>
      <c r="AC1" s="10" t="s">
        <v>2153</v>
      </c>
      <c r="AD1" s="10" t="s">
        <v>2146</v>
      </c>
      <c r="AE1" s="10" t="s">
        <v>2154</v>
      </c>
      <c r="AF1" s="13"/>
      <c r="AG1" s="13"/>
      <c r="AH1" s="13"/>
      <c r="AI1" s="13"/>
      <c r="AJ1" s="13"/>
      <c r="AK1" s="13"/>
      <c r="AL1" s="13"/>
    </row>
    <row r="2">
      <c r="A2" s="14" t="s">
        <v>5</v>
      </c>
      <c r="B2" s="14" t="s">
        <v>198</v>
      </c>
      <c r="C2" s="14" t="s">
        <v>11</v>
      </c>
      <c r="D2" s="15" t="s">
        <v>373</v>
      </c>
      <c r="E2" s="14" t="s">
        <v>16</v>
      </c>
      <c r="F2" s="14" t="str">
        <f>VLOOKUP($D2,proc!$A:$D,3,FALSE)</f>
        <v>3</v>
      </c>
      <c r="G2" s="14" t="str">
        <f>VLOOKUP($D2,proc!$A:$D,4,FALSE)</f>
        <v>0</v>
      </c>
      <c r="H2" s="16" t="s">
        <v>2156</v>
      </c>
      <c r="I2" s="17" t="e">
        <v>#N/A</v>
      </c>
      <c r="J2" s="17" t="e">
        <v>#N/A</v>
      </c>
      <c r="K2" s="18">
        <f>VLOOKUP($D2,'prosedur-2025'!$A:$H,3,FALSE)</f>
        <v>120</v>
      </c>
      <c r="L2" s="18">
        <f>VLOOKUP($D2,'prosedur-2025'!$A:$H,4,FALSE)</f>
        <v>78497962.52</v>
      </c>
      <c r="M2" s="18">
        <f>VLOOKUP($D2,'prosedur-2025'!$A:$H,5,FALSE)</f>
        <v>31029390</v>
      </c>
      <c r="N2" s="18">
        <f>VLOOKUP($D2,'prosedur-2025'!$A:$H,6,FALSE)</f>
        <v>49040723</v>
      </c>
      <c r="O2" s="18">
        <f>VLOOKUP($D2,'prosedur-2025'!$A:$H,7,FALSE)</f>
        <v>88993193</v>
      </c>
      <c r="P2" s="18">
        <f>VLOOKUP($D2,'prosedur-2025'!$A:$H,8,FALSE)</f>
        <v>153022000</v>
      </c>
      <c r="Q2" s="18">
        <f t="shared" ref="Q2:Q6" si="1">K2*L2</f>
        <v>9419755502</v>
      </c>
      <c r="R2" s="19" t="s">
        <v>2159</v>
      </c>
      <c r="S2" s="20" t="s">
        <v>2160</v>
      </c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>
      <c r="A3" s="8" t="s">
        <v>5</v>
      </c>
      <c r="B3" s="8" t="s">
        <v>198</v>
      </c>
      <c r="C3" s="8" t="s">
        <v>11</v>
      </c>
      <c r="D3" s="21" t="s">
        <v>416</v>
      </c>
      <c r="E3" s="8" t="s">
        <v>21</v>
      </c>
      <c r="F3" s="8" t="str">
        <f>VLOOKUP($D3,proc!$A:$D,3,FALSE)</f>
        <v>0</v>
      </c>
      <c r="G3" s="8" t="str">
        <f>VLOOKUP($D3,proc!$A:$D,4,FALSE)</f>
        <v>0</v>
      </c>
      <c r="H3" s="13" t="str">
        <f t="shared" ref="H3:H361" si="2">SUBSTITUTE(D3,".","")</f>
        <v>3852</v>
      </c>
      <c r="I3" s="13" t="s">
        <v>385</v>
      </c>
      <c r="J3" s="13" t="str">
        <f>VLOOKUP(H3,'upload c51prpdc'!A:C,3,FALSE)</f>
        <v>P11AA</v>
      </c>
      <c r="K3" s="22">
        <f>VLOOKUP($D3,'prosedur-2025'!$A:$H,3,FALSE)</f>
        <v>33</v>
      </c>
      <c r="L3" s="22">
        <f>VLOOKUP($D3,'prosedur-2025'!$A:$H,4,FALSE)</f>
        <v>21821657.64</v>
      </c>
      <c r="M3" s="22">
        <f>VLOOKUP($D3,'prosedur-2025'!$A:$H,5,FALSE)</f>
        <v>7330331</v>
      </c>
      <c r="N3" s="22">
        <f>VLOOKUP($D3,'prosedur-2025'!$A:$H,6,FALSE)</f>
        <v>13625695</v>
      </c>
      <c r="O3" s="22">
        <f>VLOOKUP($D3,'prosedur-2025'!$A:$H,7,FALSE)</f>
        <v>22771045</v>
      </c>
      <c r="P3" s="22">
        <f>VLOOKUP($D3,'prosedur-2025'!$A:$H,8,FALSE)</f>
        <v>55892400</v>
      </c>
      <c r="Q3" s="22">
        <f t="shared" si="1"/>
        <v>720114702</v>
      </c>
      <c r="R3" s="13"/>
      <c r="S3" s="13"/>
      <c r="T3" s="13" t="str">
        <f t="shared" ref="T3:T6" si="3">TEXT(VALUE(D3),"00.00")</f>
        <v>38.52</v>
      </c>
      <c r="U3" s="13"/>
      <c r="V3" s="13"/>
      <c r="W3" s="13" t="str">
        <f t="shared" ref="W3:W182" si="4">H3</f>
        <v>3852</v>
      </c>
      <c r="X3" s="10">
        <v>11.0</v>
      </c>
      <c r="Y3" s="13" t="str">
        <f t="shared" ref="Y3:Y182" si="5">J3</f>
        <v>P11AA</v>
      </c>
      <c r="Z3" s="10">
        <v>1.0</v>
      </c>
      <c r="AA3" s="13" t="str">
        <f t="shared" ref="AA3:AA182" si="6">I3</f>
        <v>Endovascular Proc. for Neurologic Diseases</v>
      </c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>
      <c r="A4" s="8" t="s">
        <v>5</v>
      </c>
      <c r="B4" s="8" t="s">
        <v>198</v>
      </c>
      <c r="C4" s="8" t="s">
        <v>11</v>
      </c>
      <c r="D4" s="21" t="s">
        <v>442</v>
      </c>
      <c r="E4" s="8" t="s">
        <v>24</v>
      </c>
      <c r="F4" s="8" t="str">
        <f>VLOOKUP($D4,proc!$A:$D,3,FALSE)</f>
        <v>5</v>
      </c>
      <c r="G4" s="8" t="str">
        <f>VLOOKUP($D4,proc!$A:$D,4,FALSE)</f>
        <v>0</v>
      </c>
      <c r="H4" s="13" t="str">
        <f t="shared" si="2"/>
        <v>387</v>
      </c>
      <c r="I4" s="13" t="s">
        <v>385</v>
      </c>
      <c r="J4" s="13" t="str">
        <f>VLOOKUP(H4,'upload c51prpdc'!A:C,3,FALSE)</f>
        <v>P11AA</v>
      </c>
      <c r="K4" s="22">
        <f>VLOOKUP($D4,'prosedur-2025'!$A:$H,3,FALSE)</f>
        <v>121</v>
      </c>
      <c r="L4" s="22">
        <f>VLOOKUP($D4,'prosedur-2025'!$A:$H,4,FALSE)</f>
        <v>67670327.14</v>
      </c>
      <c r="M4" s="22">
        <f>VLOOKUP($D4,'prosedur-2025'!$A:$H,5,FALSE)</f>
        <v>29852859</v>
      </c>
      <c r="N4" s="22">
        <f>VLOOKUP($D4,'prosedur-2025'!$A:$H,6,FALSE)</f>
        <v>58105112</v>
      </c>
      <c r="O4" s="22">
        <f>VLOOKUP($D4,'prosedur-2025'!$A:$H,7,FALSE)</f>
        <v>92598541</v>
      </c>
      <c r="P4" s="22">
        <f>VLOOKUP($D4,'prosedur-2025'!$A:$H,8,FALSE)</f>
        <v>135912123</v>
      </c>
      <c r="Q4" s="22">
        <f t="shared" si="1"/>
        <v>8188109584</v>
      </c>
      <c r="R4" s="13"/>
      <c r="S4" s="13"/>
      <c r="T4" s="13" t="str">
        <f t="shared" si="3"/>
        <v>38.70</v>
      </c>
      <c r="U4" s="13"/>
      <c r="V4" s="13"/>
      <c r="W4" s="13" t="str">
        <f t="shared" si="4"/>
        <v>387</v>
      </c>
      <c r="X4" s="10">
        <v>11.0</v>
      </c>
      <c r="Y4" s="13" t="str">
        <f t="shared" si="5"/>
        <v>P11AA</v>
      </c>
      <c r="Z4" s="10">
        <v>1.0</v>
      </c>
      <c r="AA4" s="13" t="str">
        <f t="shared" si="6"/>
        <v>Endovascular Proc. for Neurologic Diseases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>
      <c r="A5" s="8" t="s">
        <v>5</v>
      </c>
      <c r="B5" s="8" t="s">
        <v>198</v>
      </c>
      <c r="C5" s="8" t="s">
        <v>11</v>
      </c>
      <c r="D5" s="21" t="s">
        <v>476</v>
      </c>
      <c r="E5" s="8" t="s">
        <v>27</v>
      </c>
      <c r="F5" s="8" t="str">
        <f>VLOOKUP($D5,proc!$A:$D,3,FALSE)</f>
        <v>4</v>
      </c>
      <c r="G5" s="8" t="str">
        <f>VLOOKUP($D5,proc!$A:$D,4,FALSE)</f>
        <v>0</v>
      </c>
      <c r="H5" s="13" t="str">
        <f t="shared" si="2"/>
        <v>3882</v>
      </c>
      <c r="I5" s="13" t="s">
        <v>385</v>
      </c>
      <c r="J5" s="13" t="str">
        <f>VLOOKUP(H5,'upload c51prpdc'!A:C,3,FALSE)</f>
        <v>P11AA</v>
      </c>
      <c r="K5" s="22">
        <f>VLOOKUP($D5,'prosedur-2025'!$A:$H,3,FALSE)</f>
        <v>434</v>
      </c>
      <c r="L5" s="22">
        <f>VLOOKUP($D5,'prosedur-2025'!$A:$H,4,FALSE)</f>
        <v>48032892.69</v>
      </c>
      <c r="M5" s="22">
        <f>VLOOKUP($D5,'prosedur-2025'!$A:$H,5,FALSE)</f>
        <v>10435277</v>
      </c>
      <c r="N5" s="22">
        <f>VLOOKUP($D5,'prosedur-2025'!$A:$H,6,FALSE)</f>
        <v>22179491</v>
      </c>
      <c r="O5" s="22">
        <f>VLOOKUP($D5,'prosedur-2025'!$A:$H,7,FALSE)</f>
        <v>61098522</v>
      </c>
      <c r="P5" s="22">
        <f>VLOOKUP($D5,'prosedur-2025'!$A:$H,8,FALSE)</f>
        <v>123946351</v>
      </c>
      <c r="Q5" s="22">
        <f t="shared" si="1"/>
        <v>20846275429</v>
      </c>
      <c r="R5" s="13"/>
      <c r="S5" s="13"/>
      <c r="T5" s="13" t="str">
        <f t="shared" si="3"/>
        <v>38.82</v>
      </c>
      <c r="U5" s="13"/>
      <c r="V5" s="13"/>
      <c r="W5" s="13" t="str">
        <f t="shared" si="4"/>
        <v>3882</v>
      </c>
      <c r="X5" s="10">
        <v>11.0</v>
      </c>
      <c r="Y5" s="13" t="str">
        <f t="shared" si="5"/>
        <v>P11AA</v>
      </c>
      <c r="Z5" s="10">
        <v>1.0</v>
      </c>
      <c r="AA5" s="13" t="str">
        <f t="shared" si="6"/>
        <v>Endovascular Proc. for Neurologic Diseases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8" t="s">
        <v>5</v>
      </c>
      <c r="B6" s="8" t="s">
        <v>198</v>
      </c>
      <c r="C6" s="8" t="s">
        <v>11</v>
      </c>
      <c r="D6" s="21" t="s">
        <v>500</v>
      </c>
      <c r="E6" s="8" t="s">
        <v>29</v>
      </c>
      <c r="F6" s="8" t="str">
        <f>VLOOKUP($D6,proc!$A:$D,3,FALSE)</f>
        <v>6</v>
      </c>
      <c r="G6" s="8" t="str">
        <f>VLOOKUP($D6,proc!$A:$D,4,FALSE)</f>
        <v>0</v>
      </c>
      <c r="H6" s="13" t="str">
        <f t="shared" si="2"/>
        <v>3972</v>
      </c>
      <c r="I6" s="13" t="s">
        <v>385</v>
      </c>
      <c r="J6" s="13" t="str">
        <f>VLOOKUP(H6,'upload c51prpdc'!A:C,3,FALSE)</f>
        <v>P11AA</v>
      </c>
      <c r="K6" s="22">
        <f>VLOOKUP($D6,'prosedur-2025'!$A:$H,3,FALSE)</f>
        <v>339</v>
      </c>
      <c r="L6" s="22">
        <f>VLOOKUP($D6,'prosedur-2025'!$A:$H,4,FALSE)</f>
        <v>77422054.31</v>
      </c>
      <c r="M6" s="22">
        <f>VLOOKUP($D6,'prosedur-2025'!$A:$H,5,FALSE)</f>
        <v>34528674</v>
      </c>
      <c r="N6" s="22">
        <f>VLOOKUP($D6,'prosedur-2025'!$A:$H,6,FALSE)</f>
        <v>59125877</v>
      </c>
      <c r="O6" s="22">
        <f>VLOOKUP($D6,'prosedur-2025'!$A:$H,7,FALSE)</f>
        <v>99036851</v>
      </c>
      <c r="P6" s="22">
        <f>VLOOKUP($D6,'prosedur-2025'!$A:$H,8,FALSE)</f>
        <v>162366954</v>
      </c>
      <c r="Q6" s="22">
        <f t="shared" si="1"/>
        <v>26246076412</v>
      </c>
      <c r="R6" s="13"/>
      <c r="S6" s="13"/>
      <c r="T6" s="13" t="str">
        <f t="shared" si="3"/>
        <v>39.72</v>
      </c>
      <c r="U6" s="13"/>
      <c r="V6" s="13"/>
      <c r="W6" s="13" t="str">
        <f t="shared" si="4"/>
        <v>3972</v>
      </c>
      <c r="X6" s="10">
        <v>11.0</v>
      </c>
      <c r="Y6" s="13" t="str">
        <f t="shared" si="5"/>
        <v>P11AA</v>
      </c>
      <c r="Z6" s="10">
        <v>1.0</v>
      </c>
      <c r="AA6" s="13" t="str">
        <f t="shared" si="6"/>
        <v>Endovascular Proc. for Neurologic Diseases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>
      <c r="A7" s="8" t="s">
        <v>5</v>
      </c>
      <c r="B7" s="8"/>
      <c r="C7" s="8"/>
      <c r="D7" s="21" t="s">
        <v>2171</v>
      </c>
      <c r="E7" s="8" t="s">
        <v>2172</v>
      </c>
      <c r="F7" s="8">
        <v>6.0</v>
      </c>
      <c r="G7" s="8">
        <v>1.0</v>
      </c>
      <c r="H7" s="13" t="str">
        <f t="shared" si="2"/>
        <v>39720</v>
      </c>
      <c r="I7" s="13" t="s">
        <v>385</v>
      </c>
      <c r="J7" s="10" t="s">
        <v>10</v>
      </c>
      <c r="K7" s="13"/>
      <c r="L7" s="13"/>
      <c r="M7" s="13"/>
      <c r="N7" s="13"/>
      <c r="O7" s="13"/>
      <c r="P7" s="13"/>
      <c r="Q7" s="22"/>
      <c r="R7" s="13"/>
      <c r="S7" s="13"/>
      <c r="T7" s="13"/>
      <c r="U7" s="13"/>
      <c r="V7" s="13"/>
      <c r="W7" s="13" t="str">
        <f t="shared" si="4"/>
        <v>39720</v>
      </c>
      <c r="X7" s="10">
        <v>11.0</v>
      </c>
      <c r="Y7" s="13" t="str">
        <f t="shared" si="5"/>
        <v>P11AA</v>
      </c>
      <c r="Z7" s="10">
        <v>1.0</v>
      </c>
      <c r="AA7" s="13" t="str">
        <f t="shared" si="6"/>
        <v>Endovascular Proc. for Neurologic Diseases</v>
      </c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>
      <c r="A8" s="8" t="s">
        <v>5</v>
      </c>
      <c r="B8" s="8" t="s">
        <v>198</v>
      </c>
      <c r="C8" s="8" t="s">
        <v>11</v>
      </c>
      <c r="D8" s="21" t="s">
        <v>526</v>
      </c>
      <c r="E8" s="8" t="s">
        <v>32</v>
      </c>
      <c r="F8" s="8" t="str">
        <f>VLOOKUP($D8,proc!$A:$D,3,FALSE)</f>
        <v>5</v>
      </c>
      <c r="G8" s="8" t="str">
        <f>VLOOKUP($D8,proc!$A:$D,4,FALSE)</f>
        <v>0</v>
      </c>
      <c r="H8" s="13" t="str">
        <f t="shared" si="2"/>
        <v>3974</v>
      </c>
      <c r="I8" s="13" t="s">
        <v>385</v>
      </c>
      <c r="J8" s="13" t="str">
        <f>VLOOKUP(H8,'upload c51prpdc'!A:C,3,FALSE)</f>
        <v>P11AA</v>
      </c>
      <c r="K8" s="22">
        <f>VLOOKUP($D8,'prosedur-2025'!$A:$H,3,FALSE)</f>
        <v>412</v>
      </c>
      <c r="L8" s="22">
        <f>VLOOKUP($D8,'prosedur-2025'!$A:$H,4,FALSE)</f>
        <v>113168460.5</v>
      </c>
      <c r="M8" s="22">
        <f>VLOOKUP($D8,'prosedur-2025'!$A:$H,5,FALSE)</f>
        <v>61273050</v>
      </c>
      <c r="N8" s="22">
        <f>VLOOKUP($D8,'prosedur-2025'!$A:$H,6,FALSE)</f>
        <v>97611950</v>
      </c>
      <c r="O8" s="22">
        <f>VLOOKUP($D8,'prosedur-2025'!$A:$H,7,FALSE)</f>
        <v>139420700</v>
      </c>
      <c r="P8" s="22">
        <f>VLOOKUP($D8,'prosedur-2025'!$A:$H,8,FALSE)</f>
        <v>193880000</v>
      </c>
      <c r="Q8" s="22">
        <f t="shared" ref="Q8:Q13" si="7">K8*L8</f>
        <v>46625405734</v>
      </c>
      <c r="R8" s="13"/>
      <c r="S8" s="13"/>
      <c r="T8" s="13" t="str">
        <f t="shared" ref="T8:T34" si="8">TEXT(VALUE(D8),"00.00")</f>
        <v>39.74</v>
      </c>
      <c r="U8" s="13"/>
      <c r="V8" s="13"/>
      <c r="W8" s="13" t="str">
        <f t="shared" si="4"/>
        <v>3974</v>
      </c>
      <c r="X8" s="10">
        <v>11.0</v>
      </c>
      <c r="Y8" s="13" t="str">
        <f t="shared" si="5"/>
        <v>P11AA</v>
      </c>
      <c r="Z8" s="10">
        <v>1.0</v>
      </c>
      <c r="AA8" s="13" t="str">
        <f t="shared" si="6"/>
        <v>Endovascular Proc. for Neurologic Diseases</v>
      </c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>
      <c r="A9" s="8" t="s">
        <v>5</v>
      </c>
      <c r="B9" s="8" t="s">
        <v>198</v>
      </c>
      <c r="C9" s="8" t="s">
        <v>11</v>
      </c>
      <c r="D9" s="21" t="s">
        <v>549</v>
      </c>
      <c r="E9" s="8" t="s">
        <v>49</v>
      </c>
      <c r="F9" s="8" t="str">
        <f>VLOOKUP($D9,proc!$A:$D,3,FALSE)</f>
        <v>5</v>
      </c>
      <c r="G9" s="8" t="str">
        <f>VLOOKUP($D9,proc!$A:$D,4,FALSE)</f>
        <v>0</v>
      </c>
      <c r="H9" s="13" t="str">
        <f t="shared" si="2"/>
        <v>3975</v>
      </c>
      <c r="I9" s="13" t="s">
        <v>385</v>
      </c>
      <c r="J9" s="13" t="str">
        <f>VLOOKUP(H9,'upload c51prpdc'!A:C,3,FALSE)</f>
        <v>P11AA</v>
      </c>
      <c r="K9" s="22">
        <f>VLOOKUP($D9,'prosedur-2025'!$A:$H,3,FALSE)</f>
        <v>820</v>
      </c>
      <c r="L9" s="22">
        <f>VLOOKUP($D9,'prosedur-2025'!$A:$H,4,FALSE)</f>
        <v>121397814.1</v>
      </c>
      <c r="M9" s="22">
        <f>VLOOKUP($D9,'prosedur-2025'!$A:$H,5,FALSE)</f>
        <v>72539060</v>
      </c>
      <c r="N9" s="22">
        <f>VLOOKUP($D9,'prosedur-2025'!$A:$H,6,FALSE)</f>
        <v>100933007</v>
      </c>
      <c r="O9" s="22">
        <f>VLOOKUP($D9,'prosedur-2025'!$A:$H,7,FALSE)</f>
        <v>144954100</v>
      </c>
      <c r="P9" s="22">
        <f>VLOOKUP($D9,'prosedur-2025'!$A:$H,8,FALSE)</f>
        <v>207161425</v>
      </c>
      <c r="Q9" s="22">
        <f t="shared" si="7"/>
        <v>99546207534</v>
      </c>
      <c r="R9" s="13"/>
      <c r="S9" s="13"/>
      <c r="T9" s="13" t="str">
        <f t="shared" si="8"/>
        <v>39.75</v>
      </c>
      <c r="U9" s="13"/>
      <c r="V9" s="13"/>
      <c r="W9" s="13" t="str">
        <f t="shared" si="4"/>
        <v>3975</v>
      </c>
      <c r="X9" s="10">
        <v>11.0</v>
      </c>
      <c r="Y9" s="13" t="str">
        <f t="shared" si="5"/>
        <v>P11AA</v>
      </c>
      <c r="Z9" s="10">
        <v>1.0</v>
      </c>
      <c r="AA9" s="13" t="str">
        <f t="shared" si="6"/>
        <v>Endovascular Proc. for Neurologic Diseases</v>
      </c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>
      <c r="A10" s="8" t="s">
        <v>5</v>
      </c>
      <c r="B10" s="8" t="s">
        <v>198</v>
      </c>
      <c r="C10" s="8" t="s">
        <v>11</v>
      </c>
      <c r="D10" s="21" t="s">
        <v>578</v>
      </c>
      <c r="E10" s="8" t="s">
        <v>52</v>
      </c>
      <c r="F10" s="8" t="str">
        <f>VLOOKUP($D10,proc!$A:$D,3,FALSE)</f>
        <v>5</v>
      </c>
      <c r="G10" s="8" t="str">
        <f>VLOOKUP($D10,proc!$A:$D,4,FALSE)</f>
        <v>0</v>
      </c>
      <c r="H10" s="13" t="str">
        <f t="shared" si="2"/>
        <v>3976</v>
      </c>
      <c r="I10" s="13" t="s">
        <v>385</v>
      </c>
      <c r="J10" s="13" t="str">
        <f>VLOOKUP(H10,'upload c51prpdc'!A:C,3,FALSE)</f>
        <v>P11AA</v>
      </c>
      <c r="K10" s="22">
        <f>VLOOKUP($D10,'prosedur-2025'!$A:$H,3,FALSE)</f>
        <v>25</v>
      </c>
      <c r="L10" s="22">
        <f>VLOOKUP($D10,'prosedur-2025'!$A:$H,4,FALSE)</f>
        <v>73873293.56</v>
      </c>
      <c r="M10" s="22">
        <f>VLOOKUP($D10,'prosedur-2025'!$A:$H,5,FALSE)</f>
        <v>46871484</v>
      </c>
      <c r="N10" s="22">
        <f>VLOOKUP($D10,'prosedur-2025'!$A:$H,6,FALSE)</f>
        <v>62436689</v>
      </c>
      <c r="O10" s="22">
        <f>VLOOKUP($D10,'prosedur-2025'!$A:$H,7,FALSE)</f>
        <v>95671460</v>
      </c>
      <c r="P10" s="22">
        <f>VLOOKUP($D10,'prosedur-2025'!$A:$H,8,FALSE)</f>
        <v>147131046</v>
      </c>
      <c r="Q10" s="22">
        <f t="shared" si="7"/>
        <v>1846832339</v>
      </c>
      <c r="R10" s="13"/>
      <c r="S10" s="13"/>
      <c r="T10" s="13" t="str">
        <f t="shared" si="8"/>
        <v>39.76</v>
      </c>
      <c r="U10" s="13"/>
      <c r="V10" s="13"/>
      <c r="W10" s="13" t="str">
        <f t="shared" si="4"/>
        <v>3976</v>
      </c>
      <c r="X10" s="10">
        <v>11.0</v>
      </c>
      <c r="Y10" s="13" t="str">
        <f t="shared" si="5"/>
        <v>P11AA</v>
      </c>
      <c r="Z10" s="10">
        <v>1.0</v>
      </c>
      <c r="AA10" s="13" t="str">
        <f t="shared" si="6"/>
        <v>Endovascular Proc. for Neurologic Diseases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>
      <c r="A11" s="8" t="s">
        <v>5</v>
      </c>
      <c r="B11" s="8" t="s">
        <v>198</v>
      </c>
      <c r="C11" s="8" t="s">
        <v>11</v>
      </c>
      <c r="D11" s="21" t="s">
        <v>610</v>
      </c>
      <c r="E11" s="8" t="s">
        <v>55</v>
      </c>
      <c r="F11" s="8" t="str">
        <f>VLOOKUP($D11,proc!$A:$D,3,FALSE)</f>
        <v>4</v>
      </c>
      <c r="G11" s="8" t="str">
        <f>VLOOKUP($D11,proc!$A:$D,4,FALSE)</f>
        <v>1</v>
      </c>
      <c r="H11" s="13" t="str">
        <f t="shared" si="2"/>
        <v>3981</v>
      </c>
      <c r="I11" s="13" t="s">
        <v>385</v>
      </c>
      <c r="J11" s="13" t="str">
        <f>VLOOKUP(H11,'upload c51prpdc'!A:C,3,FALSE)</f>
        <v>P11AA</v>
      </c>
      <c r="K11" s="22">
        <f>VLOOKUP($D11,'prosedur-2025'!$A:$H,3,FALSE)</f>
        <v>3</v>
      </c>
      <c r="L11" s="22">
        <f>VLOOKUP($D11,'prosedur-2025'!$A:$H,4,FALSE)</f>
        <v>66396559.33</v>
      </c>
      <c r="M11" s="22">
        <f>VLOOKUP($D11,'prosedur-2025'!$A:$H,5,FALSE)</f>
        <v>13113019</v>
      </c>
      <c r="N11" s="22">
        <f>VLOOKUP($D11,'prosedur-2025'!$A:$H,6,FALSE)</f>
        <v>55660455</v>
      </c>
      <c r="O11" s="22">
        <f>VLOOKUP($D11,'prosedur-2025'!$A:$H,7,FALSE)</f>
        <v>130416204</v>
      </c>
      <c r="P11" s="22">
        <f>VLOOKUP($D11,'prosedur-2025'!$A:$H,8,FALSE)</f>
        <v>130416204</v>
      </c>
      <c r="Q11" s="22">
        <f t="shared" si="7"/>
        <v>199189678</v>
      </c>
      <c r="R11" s="13"/>
      <c r="S11" s="13"/>
      <c r="T11" s="13" t="str">
        <f t="shared" si="8"/>
        <v>39.81</v>
      </c>
      <c r="U11" s="13"/>
      <c r="V11" s="13"/>
      <c r="W11" s="13" t="str">
        <f t="shared" si="4"/>
        <v>3981</v>
      </c>
      <c r="X11" s="10">
        <v>11.0</v>
      </c>
      <c r="Y11" s="13" t="str">
        <f t="shared" si="5"/>
        <v>P11AA</v>
      </c>
      <c r="Z11" s="10">
        <v>1.0</v>
      </c>
      <c r="AA11" s="13" t="str">
        <f t="shared" si="6"/>
        <v>Endovascular Proc. for Neurologic Diseases</v>
      </c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>
      <c r="A12" s="8" t="s">
        <v>5</v>
      </c>
      <c r="B12" s="8" t="s">
        <v>198</v>
      </c>
      <c r="C12" s="8" t="s">
        <v>11</v>
      </c>
      <c r="D12" s="21" t="s">
        <v>645</v>
      </c>
      <c r="E12" s="8" t="s">
        <v>60</v>
      </c>
      <c r="F12" s="8" t="str">
        <f>VLOOKUP($D12,proc!$A:$D,3,FALSE)</f>
        <v>4</v>
      </c>
      <c r="G12" s="8" t="str">
        <f>VLOOKUP($D12,proc!$A:$D,4,FALSE)</f>
        <v>1</v>
      </c>
      <c r="H12" s="13" t="str">
        <f t="shared" si="2"/>
        <v>3982</v>
      </c>
      <c r="I12" s="13" t="s">
        <v>385</v>
      </c>
      <c r="J12" s="13" t="str">
        <f>VLOOKUP(H12,'upload c51prpdc'!A:C,3,FALSE)</f>
        <v>P11AA</v>
      </c>
      <c r="K12" s="22">
        <f>VLOOKUP($D12,'prosedur-2025'!$A:$H,3,FALSE)</f>
        <v>3</v>
      </c>
      <c r="L12" s="22">
        <f>VLOOKUP($D12,'prosedur-2025'!$A:$H,4,FALSE)</f>
        <v>22003947.33</v>
      </c>
      <c r="M12" s="22">
        <f>VLOOKUP($D12,'prosedur-2025'!$A:$H,5,FALSE)</f>
        <v>2830922</v>
      </c>
      <c r="N12" s="22">
        <f>VLOOKUP($D12,'prosedur-2025'!$A:$H,6,FALSE)</f>
        <v>23146200</v>
      </c>
      <c r="O12" s="22">
        <f>VLOOKUP($D12,'prosedur-2025'!$A:$H,7,FALSE)</f>
        <v>40034720</v>
      </c>
      <c r="P12" s="22">
        <f>VLOOKUP($D12,'prosedur-2025'!$A:$H,8,FALSE)</f>
        <v>40034720</v>
      </c>
      <c r="Q12" s="22">
        <f t="shared" si="7"/>
        <v>66011842</v>
      </c>
      <c r="R12" s="13"/>
      <c r="S12" s="13"/>
      <c r="T12" s="13" t="str">
        <f t="shared" si="8"/>
        <v>39.82</v>
      </c>
      <c r="U12" s="13"/>
      <c r="V12" s="13"/>
      <c r="W12" s="13" t="str">
        <f t="shared" si="4"/>
        <v>3982</v>
      </c>
      <c r="X12" s="10">
        <v>11.0</v>
      </c>
      <c r="Y12" s="13" t="str">
        <f t="shared" si="5"/>
        <v>P11AA</v>
      </c>
      <c r="Z12" s="10">
        <v>1.0</v>
      </c>
      <c r="AA12" s="13" t="str">
        <f t="shared" si="6"/>
        <v>Endovascular Proc. for Neurologic Diseases</v>
      </c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>
      <c r="A13" s="8" t="s">
        <v>5</v>
      </c>
      <c r="B13" s="8" t="s">
        <v>198</v>
      </c>
      <c r="C13" s="8" t="s">
        <v>11</v>
      </c>
      <c r="D13" s="21" t="s">
        <v>665</v>
      </c>
      <c r="E13" s="8" t="s">
        <v>63</v>
      </c>
      <c r="F13" s="8" t="str">
        <f>VLOOKUP($D13,proc!$A:$D,3,FALSE)</f>
        <v>4</v>
      </c>
      <c r="G13" s="8" t="str">
        <f>VLOOKUP($D13,proc!$A:$D,4,FALSE)</f>
        <v>1</v>
      </c>
      <c r="H13" s="13" t="str">
        <f t="shared" si="2"/>
        <v>3983</v>
      </c>
      <c r="I13" s="13" t="s">
        <v>385</v>
      </c>
      <c r="J13" s="13" t="str">
        <f>VLOOKUP(H13,'upload c51prpdc'!A:C,3,FALSE)</f>
        <v>P11AA</v>
      </c>
      <c r="K13" s="22">
        <f>VLOOKUP($D13,'prosedur-2025'!$A:$H,3,FALSE)</f>
        <v>21</v>
      </c>
      <c r="L13" s="22">
        <f>VLOOKUP($D13,'prosedur-2025'!$A:$H,4,FALSE)</f>
        <v>61165162.67</v>
      </c>
      <c r="M13" s="22">
        <f>VLOOKUP($D13,'prosedur-2025'!$A:$H,5,FALSE)</f>
        <v>24235442</v>
      </c>
      <c r="N13" s="22">
        <f>VLOOKUP($D13,'prosedur-2025'!$A:$H,6,FALSE)</f>
        <v>50697300</v>
      </c>
      <c r="O13" s="22">
        <f>VLOOKUP($D13,'prosedur-2025'!$A:$H,7,FALSE)</f>
        <v>81533763</v>
      </c>
      <c r="P13" s="22">
        <f>VLOOKUP($D13,'prosedur-2025'!$A:$H,8,FALSE)</f>
        <v>143177942</v>
      </c>
      <c r="Q13" s="22">
        <f t="shared" si="7"/>
        <v>1284468416</v>
      </c>
      <c r="R13" s="13"/>
      <c r="S13" s="13"/>
      <c r="T13" s="13" t="str">
        <f t="shared" si="8"/>
        <v>39.83</v>
      </c>
      <c r="U13" s="13"/>
      <c r="V13" s="13"/>
      <c r="W13" s="13" t="str">
        <f t="shared" si="4"/>
        <v>3983</v>
      </c>
      <c r="X13" s="10">
        <v>11.0</v>
      </c>
      <c r="Y13" s="13" t="str">
        <f t="shared" si="5"/>
        <v>P11AA</v>
      </c>
      <c r="Z13" s="10">
        <v>1.0</v>
      </c>
      <c r="AA13" s="13" t="str">
        <f t="shared" si="6"/>
        <v>Endovascular Proc. for Neurologic Diseases</v>
      </c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>
      <c r="A14" s="8" t="s">
        <v>5</v>
      </c>
      <c r="B14" s="8" t="s">
        <v>198</v>
      </c>
      <c r="C14" s="8" t="s">
        <v>11</v>
      </c>
      <c r="D14" s="21" t="s">
        <v>696</v>
      </c>
      <c r="E14" s="8" t="s">
        <v>68</v>
      </c>
      <c r="F14" s="8" t="str">
        <f>VLOOKUP($D14,proc!$A:$D,3,FALSE)</f>
        <v>4</v>
      </c>
      <c r="G14" s="8" t="str">
        <f>VLOOKUP($D14,proc!$A:$D,4,FALSE)</f>
        <v>1</v>
      </c>
      <c r="H14" s="13" t="str">
        <f t="shared" si="2"/>
        <v>3984</v>
      </c>
      <c r="I14" s="13" t="s">
        <v>385</v>
      </c>
      <c r="J14" s="13" t="str">
        <f>VLOOKUP(H14,'upload c51prpdc'!A:C,3,FALSE)</f>
        <v>P11AA</v>
      </c>
      <c r="K14" s="13"/>
      <c r="L14" s="13"/>
      <c r="M14" s="13"/>
      <c r="N14" s="13"/>
      <c r="O14" s="13"/>
      <c r="P14" s="13"/>
      <c r="Q14" s="22"/>
      <c r="R14" s="13"/>
      <c r="S14" s="13"/>
      <c r="T14" s="13" t="str">
        <f t="shared" si="8"/>
        <v>39.84</v>
      </c>
      <c r="U14" s="13"/>
      <c r="V14" s="13"/>
      <c r="W14" s="13" t="str">
        <f t="shared" si="4"/>
        <v>3984</v>
      </c>
      <c r="X14" s="10">
        <v>11.0</v>
      </c>
      <c r="Y14" s="13" t="str">
        <f t="shared" si="5"/>
        <v>P11AA</v>
      </c>
      <c r="Z14" s="10">
        <v>1.0</v>
      </c>
      <c r="AA14" s="13" t="str">
        <f t="shared" si="6"/>
        <v>Endovascular Proc. for Neurologic Diseases</v>
      </c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>
      <c r="A15" s="8" t="s">
        <v>5</v>
      </c>
      <c r="B15" s="8" t="s">
        <v>198</v>
      </c>
      <c r="C15" s="8" t="s">
        <v>11</v>
      </c>
      <c r="D15" s="21" t="s">
        <v>706</v>
      </c>
      <c r="E15" s="8" t="s">
        <v>71</v>
      </c>
      <c r="F15" s="8" t="str">
        <f>VLOOKUP($D15,proc!$A:$D,3,FALSE)</f>
        <v>4</v>
      </c>
      <c r="G15" s="8" t="str">
        <f>VLOOKUP($D15,proc!$A:$D,4,FALSE)</f>
        <v>1</v>
      </c>
      <c r="H15" s="13" t="str">
        <f t="shared" si="2"/>
        <v>3985</v>
      </c>
      <c r="I15" s="13" t="s">
        <v>385</v>
      </c>
      <c r="J15" s="13" t="str">
        <f>VLOOKUP(H15,'upload c51prpdc'!A:C,3,FALSE)</f>
        <v>P11AA</v>
      </c>
      <c r="K15" s="22">
        <f>VLOOKUP($D15,'prosedur-2025'!$A:$H,3,FALSE)</f>
        <v>19</v>
      </c>
      <c r="L15" s="22">
        <f>VLOOKUP($D15,'prosedur-2025'!$A:$H,4,FALSE)</f>
        <v>33694355.16</v>
      </c>
      <c r="M15" s="22">
        <f>VLOOKUP($D15,'prosedur-2025'!$A:$H,5,FALSE)</f>
        <v>11539385</v>
      </c>
      <c r="N15" s="22">
        <f>VLOOKUP($D15,'prosedur-2025'!$A:$H,6,FALSE)</f>
        <v>17995946</v>
      </c>
      <c r="O15" s="22">
        <f>VLOOKUP($D15,'prosedur-2025'!$A:$H,7,FALSE)</f>
        <v>46867900</v>
      </c>
      <c r="P15" s="22">
        <f>VLOOKUP($D15,'prosedur-2025'!$A:$H,8,FALSE)</f>
        <v>106980599</v>
      </c>
      <c r="Q15" s="22">
        <f>K15*L15</f>
        <v>640192748</v>
      </c>
      <c r="R15" s="13"/>
      <c r="S15" s="13"/>
      <c r="T15" s="13" t="str">
        <f t="shared" si="8"/>
        <v>39.85</v>
      </c>
      <c r="U15" s="13"/>
      <c r="V15" s="13"/>
      <c r="W15" s="13" t="str">
        <f t="shared" si="4"/>
        <v>3985</v>
      </c>
      <c r="X15" s="10">
        <v>11.0</v>
      </c>
      <c r="Y15" s="13" t="str">
        <f t="shared" si="5"/>
        <v>P11AA</v>
      </c>
      <c r="Z15" s="10">
        <v>1.0</v>
      </c>
      <c r="AA15" s="13" t="str">
        <f t="shared" si="6"/>
        <v>Endovascular Proc. for Neurologic Diseases</v>
      </c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>
      <c r="A16" s="8" t="s">
        <v>5</v>
      </c>
      <c r="B16" s="8" t="s">
        <v>198</v>
      </c>
      <c r="C16" s="8" t="s">
        <v>11</v>
      </c>
      <c r="D16" s="21" t="s">
        <v>739</v>
      </c>
      <c r="E16" s="8" t="s">
        <v>74</v>
      </c>
      <c r="F16" s="8" t="str">
        <f>VLOOKUP($D16,proc!$A:$D,3,FALSE)</f>
        <v>4</v>
      </c>
      <c r="G16" s="8" t="str">
        <f>VLOOKUP($D16,proc!$A:$D,4,FALSE)</f>
        <v>1</v>
      </c>
      <c r="H16" s="13" t="str">
        <f t="shared" si="2"/>
        <v>3986</v>
      </c>
      <c r="I16" s="13" t="s">
        <v>385</v>
      </c>
      <c r="J16" s="13" t="str">
        <f>VLOOKUP(H16,'upload c51prpdc'!A:C,3,FALSE)</f>
        <v>P11AA</v>
      </c>
      <c r="K16" s="13"/>
      <c r="L16" s="13"/>
      <c r="M16" s="13"/>
      <c r="N16" s="13"/>
      <c r="O16" s="13"/>
      <c r="P16" s="13"/>
      <c r="Q16" s="22"/>
      <c r="R16" s="13"/>
      <c r="S16" s="13"/>
      <c r="T16" s="13" t="str">
        <f t="shared" si="8"/>
        <v>39.86</v>
      </c>
      <c r="U16" s="13"/>
      <c r="V16" s="13"/>
      <c r="W16" s="13" t="str">
        <f t="shared" si="4"/>
        <v>3986</v>
      </c>
      <c r="X16" s="10">
        <v>11.0</v>
      </c>
      <c r="Y16" s="13" t="str">
        <f t="shared" si="5"/>
        <v>P11AA</v>
      </c>
      <c r="Z16" s="10">
        <v>1.0</v>
      </c>
      <c r="AA16" s="13" t="str">
        <f t="shared" si="6"/>
        <v>Endovascular Proc. for Neurologic Diseases</v>
      </c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>
      <c r="A17" s="8" t="s">
        <v>5</v>
      </c>
      <c r="B17" s="8" t="s">
        <v>198</v>
      </c>
      <c r="C17" s="8" t="s">
        <v>11</v>
      </c>
      <c r="D17" s="21" t="s">
        <v>747</v>
      </c>
      <c r="E17" s="8" t="s">
        <v>75</v>
      </c>
      <c r="F17" s="8" t="str">
        <f>VLOOKUP($D17,proc!$A:$D,3,FALSE)</f>
        <v>4</v>
      </c>
      <c r="G17" s="8" t="str">
        <f>VLOOKUP($D17,proc!$A:$D,4,FALSE)</f>
        <v>1</v>
      </c>
      <c r="H17" s="13" t="str">
        <f t="shared" si="2"/>
        <v>3987</v>
      </c>
      <c r="I17" s="13" t="s">
        <v>385</v>
      </c>
      <c r="J17" s="13" t="str">
        <f>VLOOKUP(H17,'upload c51prpdc'!A:C,3,FALSE)</f>
        <v>P11AA</v>
      </c>
      <c r="K17" s="22">
        <f>VLOOKUP($D17,'prosedur-2025'!$A:$H,3,FALSE)</f>
        <v>9</v>
      </c>
      <c r="L17" s="22">
        <f>VLOOKUP($D17,'prosedur-2025'!$A:$H,4,FALSE)</f>
        <v>45263475.89</v>
      </c>
      <c r="M17" s="22">
        <f>VLOOKUP($D17,'prosedur-2025'!$A:$H,5,FALSE)</f>
        <v>12766300</v>
      </c>
      <c r="N17" s="22">
        <f>VLOOKUP($D17,'prosedur-2025'!$A:$H,6,FALSE)</f>
        <v>27068225</v>
      </c>
      <c r="O17" s="22">
        <f>VLOOKUP($D17,'prosedur-2025'!$A:$H,7,FALSE)</f>
        <v>76887394</v>
      </c>
      <c r="P17" s="22">
        <f>VLOOKUP($D17,'prosedur-2025'!$A:$H,8,FALSE)</f>
        <v>113466738</v>
      </c>
      <c r="Q17" s="22">
        <f t="shared" ref="Q17:Q31" si="9">K17*L17</f>
        <v>407371283</v>
      </c>
      <c r="R17" s="13"/>
      <c r="S17" s="13"/>
      <c r="T17" s="13" t="str">
        <f t="shared" si="8"/>
        <v>39.87</v>
      </c>
      <c r="U17" s="13"/>
      <c r="V17" s="13"/>
      <c r="W17" s="13" t="str">
        <f t="shared" si="4"/>
        <v>3987</v>
      </c>
      <c r="X17" s="10">
        <v>11.0</v>
      </c>
      <c r="Y17" s="13" t="str">
        <f t="shared" si="5"/>
        <v>P11AA</v>
      </c>
      <c r="Z17" s="10">
        <v>1.0</v>
      </c>
      <c r="AA17" s="13" t="str">
        <f t="shared" si="6"/>
        <v>Endovascular Proc. for Neurologic Diseases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>
      <c r="A18" s="8" t="s">
        <v>5</v>
      </c>
      <c r="B18" s="8" t="s">
        <v>198</v>
      </c>
      <c r="C18" s="8" t="s">
        <v>11</v>
      </c>
      <c r="D18" s="21" t="s">
        <v>768</v>
      </c>
      <c r="E18" s="8" t="s">
        <v>78</v>
      </c>
      <c r="F18" s="8" t="str">
        <f>VLOOKUP($D18,proc!$A:$D,3,FALSE)</f>
        <v>4</v>
      </c>
      <c r="G18" s="8" t="str">
        <f>VLOOKUP($D18,proc!$A:$D,4,FALSE)</f>
        <v>1</v>
      </c>
      <c r="H18" s="13" t="str">
        <f t="shared" si="2"/>
        <v>3988</v>
      </c>
      <c r="I18" s="13" t="s">
        <v>385</v>
      </c>
      <c r="J18" s="13" t="str">
        <f>VLOOKUP(H18,'upload c51prpdc'!A:C,3,FALSE)</f>
        <v>P11AA</v>
      </c>
      <c r="K18" s="22">
        <f>VLOOKUP($D18,'prosedur-2025'!$A:$H,3,FALSE)</f>
        <v>4</v>
      </c>
      <c r="L18" s="22">
        <f>VLOOKUP($D18,'prosedur-2025'!$A:$H,4,FALSE)</f>
        <v>80759175.25</v>
      </c>
      <c r="M18" s="22">
        <f>VLOOKUP($D18,'prosedur-2025'!$A:$H,5,FALSE)</f>
        <v>27335689</v>
      </c>
      <c r="N18" s="22">
        <f>VLOOKUP($D18,'prosedur-2025'!$A:$H,6,FALSE)</f>
        <v>59070224</v>
      </c>
      <c r="O18" s="22">
        <f>VLOOKUP($D18,'prosedur-2025'!$A:$H,7,FALSE)</f>
        <v>62839575</v>
      </c>
      <c r="P18" s="22">
        <f>VLOOKUP($D18,'prosedur-2025'!$A:$H,8,FALSE)</f>
        <v>173791213</v>
      </c>
      <c r="Q18" s="22">
        <f t="shared" si="9"/>
        <v>323036701</v>
      </c>
      <c r="R18" s="13"/>
      <c r="S18" s="13"/>
      <c r="T18" s="13" t="str">
        <f t="shared" si="8"/>
        <v>39.88</v>
      </c>
      <c r="U18" s="13"/>
      <c r="V18" s="13"/>
      <c r="W18" s="13" t="str">
        <f t="shared" si="4"/>
        <v>3988</v>
      </c>
      <c r="X18" s="10">
        <v>11.0</v>
      </c>
      <c r="Y18" s="13" t="str">
        <f t="shared" si="5"/>
        <v>P11AA</v>
      </c>
      <c r="Z18" s="10">
        <v>1.0</v>
      </c>
      <c r="AA18" s="13" t="str">
        <f t="shared" si="6"/>
        <v>Endovascular Proc. for Neurologic Diseases</v>
      </c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>
      <c r="A19" s="8" t="s">
        <v>5</v>
      </c>
      <c r="B19" s="8" t="s">
        <v>198</v>
      </c>
      <c r="C19" s="8" t="s">
        <v>11</v>
      </c>
      <c r="D19" s="21" t="s">
        <v>770</v>
      </c>
      <c r="E19" s="8" t="s">
        <v>81</v>
      </c>
      <c r="F19" s="8" t="str">
        <f>VLOOKUP($D19,proc!$A:$D,3,FALSE)</f>
        <v>4</v>
      </c>
      <c r="G19" s="8" t="str">
        <f>VLOOKUP($D19,proc!$A:$D,4,FALSE)</f>
        <v>1</v>
      </c>
      <c r="H19" s="13" t="str">
        <f t="shared" si="2"/>
        <v>3989</v>
      </c>
      <c r="I19" s="13" t="s">
        <v>385</v>
      </c>
      <c r="J19" s="13" t="str">
        <f>VLOOKUP(H19,'upload c51prpdc'!A:C,3,FALSE)</f>
        <v>P11AA</v>
      </c>
      <c r="K19" s="22">
        <f>VLOOKUP($D19,'prosedur-2025'!$A:$H,3,FALSE)</f>
        <v>6</v>
      </c>
      <c r="L19" s="22">
        <f>VLOOKUP($D19,'prosedur-2025'!$A:$H,4,FALSE)</f>
        <v>30687574.67</v>
      </c>
      <c r="M19" s="22">
        <f>VLOOKUP($D19,'prosedur-2025'!$A:$H,5,FALSE)</f>
        <v>8104487</v>
      </c>
      <c r="N19" s="22">
        <f>VLOOKUP($D19,'prosedur-2025'!$A:$H,6,FALSE)</f>
        <v>27889516</v>
      </c>
      <c r="O19" s="22">
        <f>VLOOKUP($D19,'prosedur-2025'!$A:$H,7,FALSE)</f>
        <v>34947067</v>
      </c>
      <c r="P19" s="22">
        <f>VLOOKUP($D19,'prosedur-2025'!$A:$H,8,FALSE)</f>
        <v>76434965</v>
      </c>
      <c r="Q19" s="22">
        <f t="shared" si="9"/>
        <v>184125448</v>
      </c>
      <c r="R19" s="13"/>
      <c r="S19" s="13"/>
      <c r="T19" s="13" t="str">
        <f t="shared" si="8"/>
        <v>39.89</v>
      </c>
      <c r="U19" s="13"/>
      <c r="V19" s="13"/>
      <c r="W19" s="13" t="str">
        <f t="shared" si="4"/>
        <v>3989</v>
      </c>
      <c r="X19" s="10">
        <v>11.0</v>
      </c>
      <c r="Y19" s="13" t="str">
        <f t="shared" si="5"/>
        <v>P11AA</v>
      </c>
      <c r="Z19" s="10">
        <v>1.0</v>
      </c>
      <c r="AA19" s="13" t="str">
        <f t="shared" si="6"/>
        <v>Endovascular Proc. for Neurologic Diseases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>
      <c r="A20" s="8" t="s">
        <v>5</v>
      </c>
      <c r="B20" s="8" t="s">
        <v>214</v>
      </c>
      <c r="C20" s="8" t="s">
        <v>84</v>
      </c>
      <c r="D20" s="21" t="s">
        <v>787</v>
      </c>
      <c r="E20" s="8" t="s">
        <v>440</v>
      </c>
      <c r="F20" s="8" t="str">
        <f>VLOOKUP($D20,proc!$A:$D,3,FALSE)</f>
        <v>5</v>
      </c>
      <c r="G20" s="8" t="str">
        <f>VLOOKUP($D20,proc!$A:$D,4,FALSE)</f>
        <v>0</v>
      </c>
      <c r="H20" s="13" t="str">
        <f t="shared" si="2"/>
        <v>0301</v>
      </c>
      <c r="I20" s="10" t="s">
        <v>791</v>
      </c>
      <c r="J20" s="13" t="str">
        <f>VLOOKUP(H20,'upload c51prpdc'!A:C,3,FALSE)</f>
        <v>P11AJ</v>
      </c>
      <c r="K20" s="22">
        <f>VLOOKUP($D20,'prosedur-2025'!$A:$H,3,FALSE)</f>
        <v>12</v>
      </c>
      <c r="L20" s="22">
        <f>VLOOKUP($D20,'prosedur-2025'!$A:$H,4,FALSE)</f>
        <v>68030010.83</v>
      </c>
      <c r="M20" s="22">
        <f>VLOOKUP($D20,'prosedur-2025'!$A:$H,5,FALSE)</f>
        <v>37169810</v>
      </c>
      <c r="N20" s="22">
        <f>VLOOKUP($D20,'prosedur-2025'!$A:$H,6,FALSE)</f>
        <v>47495894</v>
      </c>
      <c r="O20" s="22">
        <f>VLOOKUP($D20,'prosedur-2025'!$A:$H,7,FALSE)</f>
        <v>86573446</v>
      </c>
      <c r="P20" s="22">
        <f>VLOOKUP($D20,'prosedur-2025'!$A:$H,8,FALSE)</f>
        <v>91434374</v>
      </c>
      <c r="Q20" s="22">
        <f t="shared" si="9"/>
        <v>816360130</v>
      </c>
      <c r="R20" s="13"/>
      <c r="S20" s="13"/>
      <c r="T20" s="13" t="str">
        <f t="shared" si="8"/>
        <v>03.01</v>
      </c>
      <c r="U20" s="13"/>
      <c r="V20" s="13"/>
      <c r="W20" s="13" t="str">
        <f t="shared" si="4"/>
        <v>0301</v>
      </c>
      <c r="X20" s="10">
        <v>11.0</v>
      </c>
      <c r="Y20" s="13" t="str">
        <f t="shared" si="5"/>
        <v>P11AJ</v>
      </c>
      <c r="Z20" s="10">
        <v>1.0</v>
      </c>
      <c r="AA20" s="13" t="str">
        <f t="shared" si="6"/>
        <v>Moderate Spinal Proc.</v>
      </c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>
      <c r="A21" s="8" t="s">
        <v>5</v>
      </c>
      <c r="B21" s="8" t="s">
        <v>214</v>
      </c>
      <c r="C21" s="8" t="s">
        <v>84</v>
      </c>
      <c r="D21" s="21" t="s">
        <v>814</v>
      </c>
      <c r="E21" s="8" t="s">
        <v>444</v>
      </c>
      <c r="F21" s="8" t="str">
        <f>VLOOKUP($D21,proc!$A:$D,3,FALSE)</f>
        <v>5</v>
      </c>
      <c r="G21" s="8" t="str">
        <f>VLOOKUP($D21,proc!$A:$D,4,FALSE)</f>
        <v>0</v>
      </c>
      <c r="H21" s="13" t="str">
        <f t="shared" si="2"/>
        <v>0302</v>
      </c>
      <c r="I21" s="10" t="s">
        <v>791</v>
      </c>
      <c r="J21" s="13" t="str">
        <f>VLOOKUP(H21,'upload c51prpdc'!A:C,3,FALSE)</f>
        <v>P11AJ</v>
      </c>
      <c r="K21" s="22">
        <f>VLOOKUP($D21,'prosedur-2025'!$A:$H,3,FALSE)</f>
        <v>226</v>
      </c>
      <c r="L21" s="22">
        <f>VLOOKUP($D21,'prosedur-2025'!$A:$H,4,FALSE)</f>
        <v>58748392.52</v>
      </c>
      <c r="M21" s="22">
        <f>VLOOKUP($D21,'prosedur-2025'!$A:$H,5,FALSE)</f>
        <v>27898024</v>
      </c>
      <c r="N21" s="22">
        <f>VLOOKUP($D21,'prosedur-2025'!$A:$H,6,FALSE)</f>
        <v>46204400</v>
      </c>
      <c r="O21" s="22">
        <f>VLOOKUP($D21,'prosedur-2025'!$A:$H,7,FALSE)</f>
        <v>74596310</v>
      </c>
      <c r="P21" s="22">
        <f>VLOOKUP($D21,'prosedur-2025'!$A:$H,8,FALSE)</f>
        <v>122337966</v>
      </c>
      <c r="Q21" s="22">
        <f t="shared" si="9"/>
        <v>13277136710</v>
      </c>
      <c r="R21" s="13"/>
      <c r="S21" s="13"/>
      <c r="T21" s="13" t="str">
        <f t="shared" si="8"/>
        <v>03.02</v>
      </c>
      <c r="U21" s="13"/>
      <c r="V21" s="13"/>
      <c r="W21" s="13" t="str">
        <f t="shared" si="4"/>
        <v>0302</v>
      </c>
      <c r="X21" s="10">
        <v>11.0</v>
      </c>
      <c r="Y21" s="13" t="str">
        <f t="shared" si="5"/>
        <v>P11AJ</v>
      </c>
      <c r="Z21" s="10">
        <v>1.0</v>
      </c>
      <c r="AA21" s="13" t="str">
        <f t="shared" si="6"/>
        <v>Moderate Spinal Proc.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>
      <c r="A22" s="8" t="s">
        <v>5</v>
      </c>
      <c r="B22" s="8" t="s">
        <v>214</v>
      </c>
      <c r="C22" s="8" t="s">
        <v>84</v>
      </c>
      <c r="D22" s="21" t="s">
        <v>834</v>
      </c>
      <c r="E22" s="8" t="s">
        <v>448</v>
      </c>
      <c r="F22" s="8" t="str">
        <f>VLOOKUP($D22,proc!$A:$D,3,FALSE)</f>
        <v>5</v>
      </c>
      <c r="G22" s="8" t="str">
        <f>VLOOKUP($D22,proc!$A:$D,4,FALSE)</f>
        <v>0</v>
      </c>
      <c r="H22" s="13" t="str">
        <f t="shared" si="2"/>
        <v>0309</v>
      </c>
      <c r="I22" s="10" t="s">
        <v>791</v>
      </c>
      <c r="J22" s="13" t="str">
        <f>VLOOKUP(H22,'upload c51prpdc'!A:C,3,FALSE)</f>
        <v>P11AJ</v>
      </c>
      <c r="K22" s="22">
        <f>VLOOKUP($D22,'prosedur-2025'!$A:$H,3,FALSE)</f>
        <v>9293</v>
      </c>
      <c r="L22" s="22">
        <f>VLOOKUP($D22,'prosedur-2025'!$A:$H,4,FALSE)</f>
        <v>59760267.54</v>
      </c>
      <c r="M22" s="22">
        <f>VLOOKUP($D22,'prosedur-2025'!$A:$H,5,FALSE)</f>
        <v>35810933</v>
      </c>
      <c r="N22" s="22">
        <f>VLOOKUP($D22,'prosedur-2025'!$A:$H,6,FALSE)</f>
        <v>51791394</v>
      </c>
      <c r="O22" s="22">
        <f>VLOOKUP($D22,'prosedur-2025'!$A:$H,7,FALSE)</f>
        <v>72016486</v>
      </c>
      <c r="P22" s="22">
        <f>VLOOKUP($D22,'prosedur-2025'!$A:$H,8,FALSE)</f>
        <v>102710378</v>
      </c>
      <c r="Q22" s="22">
        <f t="shared" si="9"/>
        <v>555352166212</v>
      </c>
      <c r="R22" s="13"/>
      <c r="S22" s="13"/>
      <c r="T22" s="13" t="str">
        <f t="shared" si="8"/>
        <v>03.09</v>
      </c>
      <c r="U22" s="13"/>
      <c r="V22" s="13"/>
      <c r="W22" s="13" t="str">
        <f t="shared" si="4"/>
        <v>0309</v>
      </c>
      <c r="X22" s="10">
        <v>11.0</v>
      </c>
      <c r="Y22" s="13" t="str">
        <f t="shared" si="5"/>
        <v>P11AJ</v>
      </c>
      <c r="Z22" s="10">
        <v>1.0</v>
      </c>
      <c r="AA22" s="13" t="str">
        <f t="shared" si="6"/>
        <v>Moderate Spinal Proc.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>
      <c r="A23" s="8" t="s">
        <v>5</v>
      </c>
      <c r="B23" s="8" t="s">
        <v>214</v>
      </c>
      <c r="C23" s="8" t="s">
        <v>84</v>
      </c>
      <c r="D23" s="21" t="s">
        <v>850</v>
      </c>
      <c r="E23" s="8" t="s">
        <v>35</v>
      </c>
      <c r="F23" s="8" t="str">
        <f>VLOOKUP($D23,proc!$A:$D,3,FALSE)</f>
        <v>4</v>
      </c>
      <c r="G23" s="8" t="str">
        <f>VLOOKUP($D23,proc!$A:$D,4,FALSE)</f>
        <v>0</v>
      </c>
      <c r="H23" s="13" t="str">
        <f t="shared" si="2"/>
        <v>0321</v>
      </c>
      <c r="I23" s="10" t="s">
        <v>791</v>
      </c>
      <c r="J23" s="13" t="str">
        <f>VLOOKUP(H23,'upload c51prpdc'!A:C,3,FALSE)</f>
        <v>P11AJ</v>
      </c>
      <c r="K23" s="22">
        <f>VLOOKUP($D23,'prosedur-2025'!$A:$H,3,FALSE)</f>
        <v>2</v>
      </c>
      <c r="L23" s="22">
        <f>VLOOKUP($D23,'prosedur-2025'!$A:$H,4,FALSE)</f>
        <v>62128059</v>
      </c>
      <c r="M23" s="22">
        <f>VLOOKUP($D23,'prosedur-2025'!$A:$H,5,FALSE)</f>
        <v>10275818</v>
      </c>
      <c r="N23" s="22">
        <f>VLOOKUP($D23,'prosedur-2025'!$A:$H,6,FALSE)</f>
        <v>10275818</v>
      </c>
      <c r="O23" s="22">
        <f>VLOOKUP($D23,'prosedur-2025'!$A:$H,7,FALSE)</f>
        <v>113980300</v>
      </c>
      <c r="P23" s="22">
        <f>VLOOKUP($D23,'prosedur-2025'!$A:$H,8,FALSE)</f>
        <v>113980300</v>
      </c>
      <c r="Q23" s="22">
        <f t="shared" si="9"/>
        <v>124256118</v>
      </c>
      <c r="R23" s="13"/>
      <c r="S23" s="13"/>
      <c r="T23" s="13" t="str">
        <f t="shared" si="8"/>
        <v>03.21</v>
      </c>
      <c r="U23" s="13"/>
      <c r="V23" s="13"/>
      <c r="W23" s="13" t="str">
        <f t="shared" si="4"/>
        <v>0321</v>
      </c>
      <c r="X23" s="10">
        <v>11.0</v>
      </c>
      <c r="Y23" s="13" t="str">
        <f t="shared" si="5"/>
        <v>P11AJ</v>
      </c>
      <c r="Z23" s="10">
        <v>1.0</v>
      </c>
      <c r="AA23" s="13" t="str">
        <f t="shared" si="6"/>
        <v>Moderate Spinal Proc.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>
      <c r="A24" s="8" t="s">
        <v>5</v>
      </c>
      <c r="B24" s="8" t="s">
        <v>214</v>
      </c>
      <c r="C24" s="8" t="s">
        <v>84</v>
      </c>
      <c r="D24" s="21" t="s">
        <v>869</v>
      </c>
      <c r="E24" s="8" t="s">
        <v>452</v>
      </c>
      <c r="F24" s="8" t="str">
        <f>VLOOKUP($D24,proc!$A:$D,3,FALSE)</f>
        <v>4</v>
      </c>
      <c r="G24" s="8" t="str">
        <f>VLOOKUP($D24,proc!$A:$D,4,FALSE)</f>
        <v>0</v>
      </c>
      <c r="H24" s="13" t="str">
        <f t="shared" si="2"/>
        <v>0329</v>
      </c>
      <c r="I24" s="10" t="s">
        <v>791</v>
      </c>
      <c r="J24" s="13" t="str">
        <f>VLOOKUP(H24,'upload c51prpdc'!A:C,3,FALSE)</f>
        <v>P11AJ</v>
      </c>
      <c r="K24" s="22">
        <f>VLOOKUP($D24,'prosedur-2025'!$A:$H,3,FALSE)</f>
        <v>14</v>
      </c>
      <c r="L24" s="22">
        <f>VLOOKUP($D24,'prosedur-2025'!$A:$H,4,FALSE)</f>
        <v>56094480.43</v>
      </c>
      <c r="M24" s="22">
        <f>VLOOKUP($D24,'prosedur-2025'!$A:$H,5,FALSE)</f>
        <v>17227265</v>
      </c>
      <c r="N24" s="22">
        <f>VLOOKUP($D24,'prosedur-2025'!$A:$H,6,FALSE)</f>
        <v>58180620</v>
      </c>
      <c r="O24" s="22">
        <f>VLOOKUP($D24,'prosedur-2025'!$A:$H,7,FALSE)</f>
        <v>88350158</v>
      </c>
      <c r="P24" s="22">
        <f>VLOOKUP($D24,'prosedur-2025'!$A:$H,8,FALSE)</f>
        <v>97786657</v>
      </c>
      <c r="Q24" s="22">
        <f t="shared" si="9"/>
        <v>785322726</v>
      </c>
      <c r="R24" s="13"/>
      <c r="S24" s="13"/>
      <c r="T24" s="13" t="str">
        <f t="shared" si="8"/>
        <v>03.29</v>
      </c>
      <c r="U24" s="13"/>
      <c r="V24" s="13"/>
      <c r="W24" s="13" t="str">
        <f t="shared" si="4"/>
        <v>0329</v>
      </c>
      <c r="X24" s="10">
        <v>11.0</v>
      </c>
      <c r="Y24" s="13" t="str">
        <f t="shared" si="5"/>
        <v>P11AJ</v>
      </c>
      <c r="Z24" s="10">
        <v>1.0</v>
      </c>
      <c r="AA24" s="13" t="str">
        <f t="shared" si="6"/>
        <v>Moderate Spinal Proc.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>
      <c r="A25" s="8" t="s">
        <v>5</v>
      </c>
      <c r="B25" s="8" t="s">
        <v>214</v>
      </c>
      <c r="C25" s="8" t="s">
        <v>84</v>
      </c>
      <c r="D25" s="21" t="s">
        <v>892</v>
      </c>
      <c r="E25" s="8" t="s">
        <v>86</v>
      </c>
      <c r="F25" s="8" t="str">
        <f>VLOOKUP($D25,proc!$A:$D,3,FALSE)</f>
        <v>6</v>
      </c>
      <c r="G25" s="8" t="str">
        <f>VLOOKUP($D25,proc!$A:$D,4,FALSE)</f>
        <v>0</v>
      </c>
      <c r="H25" s="13" t="str">
        <f t="shared" si="2"/>
        <v>034</v>
      </c>
      <c r="I25" s="13" t="s">
        <v>900</v>
      </c>
      <c r="J25" s="13" t="str">
        <f>VLOOKUP(H25,'upload c51prpdc'!A:C,3,FALSE)</f>
        <v>P11AB</v>
      </c>
      <c r="K25" s="22">
        <f>VLOOKUP($D25,'prosedur-2025'!$A:$H,3,FALSE)</f>
        <v>969</v>
      </c>
      <c r="L25" s="22">
        <f>VLOOKUP($D25,'prosedur-2025'!$A:$H,4,FALSE)</f>
        <v>80259541.41</v>
      </c>
      <c r="M25" s="22">
        <f>VLOOKUP($D25,'prosedur-2025'!$A:$H,5,FALSE)</f>
        <v>37570498</v>
      </c>
      <c r="N25" s="22">
        <f>VLOOKUP($D25,'prosedur-2025'!$A:$H,6,FALSE)</f>
        <v>67611921</v>
      </c>
      <c r="O25" s="22">
        <f>VLOOKUP($D25,'prosedur-2025'!$A:$H,7,FALSE)</f>
        <v>98550892</v>
      </c>
      <c r="P25" s="22">
        <f>VLOOKUP($D25,'prosedur-2025'!$A:$H,8,FALSE)</f>
        <v>159266167</v>
      </c>
      <c r="Q25" s="22">
        <f t="shared" si="9"/>
        <v>77771495627</v>
      </c>
      <c r="R25" s="13"/>
      <c r="S25" s="13"/>
      <c r="T25" s="13" t="str">
        <f t="shared" si="8"/>
        <v>03.40</v>
      </c>
      <c r="U25" s="13"/>
      <c r="V25" s="13"/>
      <c r="W25" s="13" t="str">
        <f t="shared" si="4"/>
        <v>034</v>
      </c>
      <c r="X25" s="10">
        <v>11.0</v>
      </c>
      <c r="Y25" s="13" t="str">
        <f t="shared" si="5"/>
        <v>P11AB</v>
      </c>
      <c r="Z25" s="10">
        <v>1.0</v>
      </c>
      <c r="AA25" s="13" t="str">
        <f t="shared" si="6"/>
        <v>Complex Spinal Proc.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>
      <c r="A26" s="8" t="s">
        <v>5</v>
      </c>
      <c r="B26" s="8" t="s">
        <v>214</v>
      </c>
      <c r="C26" s="8" t="s">
        <v>84</v>
      </c>
      <c r="D26" s="21" t="s">
        <v>914</v>
      </c>
      <c r="E26" s="8" t="s">
        <v>454</v>
      </c>
      <c r="F26" s="8" t="str">
        <f>VLOOKUP($D26,proc!$A:$D,3,FALSE)</f>
        <v>5</v>
      </c>
      <c r="G26" s="8" t="str">
        <f>VLOOKUP($D26,proc!$A:$D,4,FALSE)</f>
        <v>0</v>
      </c>
      <c r="H26" s="13" t="str">
        <f t="shared" si="2"/>
        <v>0351</v>
      </c>
      <c r="I26" s="10" t="s">
        <v>791</v>
      </c>
      <c r="J26" s="13" t="str">
        <f>VLOOKUP(H26,'upload c51prpdc'!A:C,3,FALSE)</f>
        <v>P11AJ</v>
      </c>
      <c r="K26" s="22">
        <f>VLOOKUP($D26,'prosedur-2025'!$A:$H,3,FALSE)</f>
        <v>82</v>
      </c>
      <c r="L26" s="22">
        <f>VLOOKUP($D26,'prosedur-2025'!$A:$H,4,FALSE)</f>
        <v>68166626.4</v>
      </c>
      <c r="M26" s="22">
        <f>VLOOKUP($D26,'prosedur-2025'!$A:$H,5,FALSE)</f>
        <v>32504489</v>
      </c>
      <c r="N26" s="22">
        <f>VLOOKUP($D26,'prosedur-2025'!$A:$H,6,FALSE)</f>
        <v>57467984</v>
      </c>
      <c r="O26" s="22">
        <f>VLOOKUP($D26,'prosedur-2025'!$A:$H,7,FALSE)</f>
        <v>89998640</v>
      </c>
      <c r="P26" s="22">
        <f>VLOOKUP($D26,'prosedur-2025'!$A:$H,8,FALSE)</f>
        <v>119390219</v>
      </c>
      <c r="Q26" s="22">
        <f t="shared" si="9"/>
        <v>5589663365</v>
      </c>
      <c r="R26" s="13"/>
      <c r="S26" s="13"/>
      <c r="T26" s="13" t="str">
        <f t="shared" si="8"/>
        <v>03.51</v>
      </c>
      <c r="U26" s="13"/>
      <c r="V26" s="13"/>
      <c r="W26" s="13" t="str">
        <f t="shared" si="4"/>
        <v>0351</v>
      </c>
      <c r="X26" s="10">
        <v>11.0</v>
      </c>
      <c r="Y26" s="13" t="str">
        <f t="shared" si="5"/>
        <v>P11AJ</v>
      </c>
      <c r="Z26" s="10">
        <v>1.0</v>
      </c>
      <c r="AA26" s="13" t="str">
        <f t="shared" si="6"/>
        <v>Moderate Spinal Proc.</v>
      </c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>
      <c r="A27" s="8" t="s">
        <v>5</v>
      </c>
      <c r="B27" s="8" t="s">
        <v>214</v>
      </c>
      <c r="C27" s="8" t="s">
        <v>84</v>
      </c>
      <c r="D27" s="21" t="s">
        <v>938</v>
      </c>
      <c r="E27" s="8" t="s">
        <v>89</v>
      </c>
      <c r="F27" s="8" t="str">
        <f>VLOOKUP($D27,proc!$A:$D,3,FALSE)</f>
        <v>5</v>
      </c>
      <c r="G27" s="8" t="str">
        <f>VLOOKUP($D27,proc!$A:$D,4,FALSE)</f>
        <v>0</v>
      </c>
      <c r="H27" s="13" t="str">
        <f t="shared" si="2"/>
        <v>0352</v>
      </c>
      <c r="I27" s="13" t="s">
        <v>900</v>
      </c>
      <c r="J27" s="13" t="str">
        <f>VLOOKUP(H27,'upload c51prpdc'!A:C,3,FALSE)</f>
        <v>P11AB</v>
      </c>
      <c r="K27" s="22">
        <f>VLOOKUP($D27,'prosedur-2025'!$A:$H,3,FALSE)</f>
        <v>101</v>
      </c>
      <c r="L27" s="22">
        <f>VLOOKUP($D27,'prosedur-2025'!$A:$H,4,FALSE)</f>
        <v>68653256.03</v>
      </c>
      <c r="M27" s="22">
        <f>VLOOKUP($D27,'prosedur-2025'!$A:$H,5,FALSE)</f>
        <v>32601013</v>
      </c>
      <c r="N27" s="22">
        <f>VLOOKUP($D27,'prosedur-2025'!$A:$H,6,FALSE)</f>
        <v>50170854</v>
      </c>
      <c r="O27" s="22">
        <f>VLOOKUP($D27,'prosedur-2025'!$A:$H,7,FALSE)</f>
        <v>82461979</v>
      </c>
      <c r="P27" s="22">
        <f>VLOOKUP($D27,'prosedur-2025'!$A:$H,8,FALSE)</f>
        <v>143505352</v>
      </c>
      <c r="Q27" s="22">
        <f t="shared" si="9"/>
        <v>6933978859</v>
      </c>
      <c r="R27" s="13"/>
      <c r="S27" s="13"/>
      <c r="T27" s="13" t="str">
        <f t="shared" si="8"/>
        <v>03.52</v>
      </c>
      <c r="U27" s="13"/>
      <c r="V27" s="13"/>
      <c r="W27" s="13" t="str">
        <f t="shared" si="4"/>
        <v>0352</v>
      </c>
      <c r="X27" s="10">
        <v>11.0</v>
      </c>
      <c r="Y27" s="13" t="str">
        <f t="shared" si="5"/>
        <v>P11AB</v>
      </c>
      <c r="Z27" s="10">
        <v>1.0</v>
      </c>
      <c r="AA27" s="13" t="str">
        <f t="shared" si="6"/>
        <v>Complex Spinal Proc.</v>
      </c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>
      <c r="A28" s="8" t="s">
        <v>5</v>
      </c>
      <c r="B28" s="8" t="s">
        <v>214</v>
      </c>
      <c r="C28" s="8" t="s">
        <v>84</v>
      </c>
      <c r="D28" s="21" t="s">
        <v>976</v>
      </c>
      <c r="E28" s="8" t="s">
        <v>456</v>
      </c>
      <c r="F28" s="8" t="str">
        <f>VLOOKUP($D28,proc!$A:$D,3,FALSE)</f>
        <v>5</v>
      </c>
      <c r="G28" s="8" t="str">
        <f>VLOOKUP($D28,proc!$A:$D,4,FALSE)</f>
        <v>0</v>
      </c>
      <c r="H28" s="13" t="str">
        <f t="shared" si="2"/>
        <v>0353</v>
      </c>
      <c r="I28" s="10" t="s">
        <v>791</v>
      </c>
      <c r="J28" s="13" t="str">
        <f>VLOOKUP(H28,'upload c51prpdc'!A:C,3,FALSE)</f>
        <v>P11AJ</v>
      </c>
      <c r="K28" s="22">
        <f>VLOOKUP($D28,'prosedur-2025'!$A:$H,3,FALSE)</f>
        <v>109</v>
      </c>
      <c r="L28" s="22">
        <f>VLOOKUP($D28,'prosedur-2025'!$A:$H,4,FALSE)</f>
        <v>74716956.75</v>
      </c>
      <c r="M28" s="22">
        <f>VLOOKUP($D28,'prosedur-2025'!$A:$H,5,FALSE)</f>
        <v>52512103</v>
      </c>
      <c r="N28" s="22">
        <f>VLOOKUP($D28,'prosedur-2025'!$A:$H,6,FALSE)</f>
        <v>71569867</v>
      </c>
      <c r="O28" s="22">
        <f>VLOOKUP($D28,'prosedur-2025'!$A:$H,7,FALSE)</f>
        <v>93427650</v>
      </c>
      <c r="P28" s="22">
        <f>VLOOKUP($D28,'prosedur-2025'!$A:$H,8,FALSE)</f>
        <v>133643976</v>
      </c>
      <c r="Q28" s="22">
        <f t="shared" si="9"/>
        <v>8144148286</v>
      </c>
      <c r="R28" s="13"/>
      <c r="S28" s="13"/>
      <c r="T28" s="13" t="str">
        <f t="shared" si="8"/>
        <v>03.53</v>
      </c>
      <c r="U28" s="13"/>
      <c r="V28" s="13"/>
      <c r="W28" s="13" t="str">
        <f t="shared" si="4"/>
        <v>0353</v>
      </c>
      <c r="X28" s="10">
        <v>11.0</v>
      </c>
      <c r="Y28" s="13" t="str">
        <f t="shared" si="5"/>
        <v>P11AJ</v>
      </c>
      <c r="Z28" s="10">
        <v>1.0</v>
      </c>
      <c r="AA28" s="13" t="str">
        <f t="shared" si="6"/>
        <v>Moderate Spinal Proc.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>
      <c r="A29" s="8" t="s">
        <v>5</v>
      </c>
      <c r="B29" s="8" t="s">
        <v>214</v>
      </c>
      <c r="C29" s="8" t="s">
        <v>84</v>
      </c>
      <c r="D29" s="21" t="s">
        <v>1017</v>
      </c>
      <c r="E29" s="8" t="s">
        <v>458</v>
      </c>
      <c r="F29" s="8" t="str">
        <f>VLOOKUP($D29,proc!$A:$D,3,FALSE)</f>
        <v>5</v>
      </c>
      <c r="G29" s="8" t="str">
        <f>VLOOKUP($D29,proc!$A:$D,4,FALSE)</f>
        <v>0</v>
      </c>
      <c r="H29" s="13" t="str">
        <f t="shared" si="2"/>
        <v>0359</v>
      </c>
      <c r="I29" s="10" t="s">
        <v>791</v>
      </c>
      <c r="J29" s="13" t="str">
        <f>VLOOKUP(H29,'upload c51prpdc'!A:C,3,FALSE)</f>
        <v>P11AJ</v>
      </c>
      <c r="K29" s="22">
        <f>VLOOKUP($D29,'prosedur-2025'!$A:$H,3,FALSE)</f>
        <v>210</v>
      </c>
      <c r="L29" s="22">
        <f>VLOOKUP($D29,'prosedur-2025'!$A:$H,4,FALSE)</f>
        <v>74745411.46</v>
      </c>
      <c r="M29" s="22">
        <f>VLOOKUP($D29,'prosedur-2025'!$A:$H,5,FALSE)</f>
        <v>49764683</v>
      </c>
      <c r="N29" s="22">
        <f>VLOOKUP($D29,'prosedur-2025'!$A:$H,6,FALSE)</f>
        <v>61347649</v>
      </c>
      <c r="O29" s="22">
        <f>VLOOKUP($D29,'prosedur-2025'!$A:$H,7,FALSE)</f>
        <v>96645700</v>
      </c>
      <c r="P29" s="22">
        <f>VLOOKUP($D29,'prosedur-2025'!$A:$H,8,FALSE)</f>
        <v>117899589</v>
      </c>
      <c r="Q29" s="22">
        <f t="shared" si="9"/>
        <v>15696536406</v>
      </c>
      <c r="R29" s="13"/>
      <c r="S29" s="13"/>
      <c r="T29" s="13" t="str">
        <f t="shared" si="8"/>
        <v>03.59</v>
      </c>
      <c r="U29" s="13"/>
      <c r="V29" s="13"/>
      <c r="W29" s="13" t="str">
        <f t="shared" si="4"/>
        <v>0359</v>
      </c>
      <c r="X29" s="10">
        <v>11.0</v>
      </c>
      <c r="Y29" s="13" t="str">
        <f t="shared" si="5"/>
        <v>P11AJ</v>
      </c>
      <c r="Z29" s="10">
        <v>1.0</v>
      </c>
      <c r="AA29" s="13" t="str">
        <f t="shared" si="6"/>
        <v>Moderate Spinal Proc.</v>
      </c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>
      <c r="A30" s="8" t="s">
        <v>5</v>
      </c>
      <c r="B30" s="8" t="s">
        <v>214</v>
      </c>
      <c r="C30" s="8" t="s">
        <v>84</v>
      </c>
      <c r="D30" s="21" t="s">
        <v>1074</v>
      </c>
      <c r="E30" s="8" t="s">
        <v>460</v>
      </c>
      <c r="F30" s="8" t="str">
        <f>VLOOKUP($D30,proc!$A:$D,3,FALSE)</f>
        <v>4</v>
      </c>
      <c r="G30" s="8" t="str">
        <f>VLOOKUP($D30,proc!$A:$D,4,FALSE)</f>
        <v>0</v>
      </c>
      <c r="H30" s="13" t="str">
        <f t="shared" si="2"/>
        <v>036</v>
      </c>
      <c r="I30" s="10" t="s">
        <v>791</v>
      </c>
      <c r="J30" s="13" t="str">
        <f>VLOOKUP(H30,'upload c51prpdc'!A:C,3,FALSE)</f>
        <v>P11AJ</v>
      </c>
      <c r="K30" s="22">
        <f>VLOOKUP($D30,'prosedur-2025'!$A:$H,3,FALSE)</f>
        <v>330</v>
      </c>
      <c r="L30" s="22">
        <f>VLOOKUP($D30,'prosedur-2025'!$A:$H,4,FALSE)</f>
        <v>23284859.05</v>
      </c>
      <c r="M30" s="22">
        <f>VLOOKUP($D30,'prosedur-2025'!$A:$H,5,FALSE)</f>
        <v>13517677</v>
      </c>
      <c r="N30" s="22">
        <f>VLOOKUP($D30,'prosedur-2025'!$A:$H,6,FALSE)</f>
        <v>21308475</v>
      </c>
      <c r="O30" s="22">
        <f>VLOOKUP($D30,'prosedur-2025'!$A:$H,7,FALSE)</f>
        <v>29800400</v>
      </c>
      <c r="P30" s="22">
        <f>VLOOKUP($D30,'prosedur-2025'!$A:$H,8,FALSE)</f>
        <v>36406641</v>
      </c>
      <c r="Q30" s="22">
        <f t="shared" si="9"/>
        <v>7684003488</v>
      </c>
      <c r="R30" s="13"/>
      <c r="S30" s="13"/>
      <c r="T30" s="13" t="str">
        <f t="shared" si="8"/>
        <v>03.60</v>
      </c>
      <c r="U30" s="13"/>
      <c r="V30" s="13"/>
      <c r="W30" s="13" t="str">
        <f t="shared" si="4"/>
        <v>036</v>
      </c>
      <c r="X30" s="10">
        <v>11.0</v>
      </c>
      <c r="Y30" s="13" t="str">
        <f t="shared" si="5"/>
        <v>P11AJ</v>
      </c>
      <c r="Z30" s="10">
        <v>1.0</v>
      </c>
      <c r="AA30" s="13" t="str">
        <f t="shared" si="6"/>
        <v>Moderate Spinal Proc.</v>
      </c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>
      <c r="A31" s="8" t="s">
        <v>5</v>
      </c>
      <c r="B31" s="8" t="s">
        <v>214</v>
      </c>
      <c r="C31" s="8" t="s">
        <v>84</v>
      </c>
      <c r="D31" s="21" t="s">
        <v>1130</v>
      </c>
      <c r="E31" s="8" t="s">
        <v>462</v>
      </c>
      <c r="F31" s="8" t="str">
        <f>VLOOKUP($D31,proc!$A:$D,3,FALSE)</f>
        <v>4</v>
      </c>
      <c r="G31" s="8" t="str">
        <f>VLOOKUP($D31,proc!$A:$D,4,FALSE)</f>
        <v>0</v>
      </c>
      <c r="H31" s="13" t="str">
        <f t="shared" si="2"/>
        <v>0371</v>
      </c>
      <c r="I31" s="10" t="s">
        <v>791</v>
      </c>
      <c r="J31" s="13" t="str">
        <f>VLOOKUP(H31,'upload c51prpdc'!A:C,3,FALSE)</f>
        <v>P11AJ</v>
      </c>
      <c r="K31" s="22">
        <f>VLOOKUP($D31,'prosedur-2025'!$A:$H,3,FALSE)</f>
        <v>11</v>
      </c>
      <c r="L31" s="22">
        <f>VLOOKUP($D31,'prosedur-2025'!$A:$H,4,FALSE)</f>
        <v>61719058.82</v>
      </c>
      <c r="M31" s="22">
        <f>VLOOKUP($D31,'prosedur-2025'!$A:$H,5,FALSE)</f>
        <v>30268917</v>
      </c>
      <c r="N31" s="22">
        <f>VLOOKUP($D31,'prosedur-2025'!$A:$H,6,FALSE)</f>
        <v>49767972</v>
      </c>
      <c r="O31" s="22">
        <f>VLOOKUP($D31,'prosedur-2025'!$A:$H,7,FALSE)</f>
        <v>82947747</v>
      </c>
      <c r="P31" s="22">
        <f>VLOOKUP($D31,'prosedur-2025'!$A:$H,8,FALSE)</f>
        <v>92224400</v>
      </c>
      <c r="Q31" s="22">
        <f t="shared" si="9"/>
        <v>678909647</v>
      </c>
      <c r="R31" s="13"/>
      <c r="S31" s="13"/>
      <c r="T31" s="13" t="str">
        <f t="shared" si="8"/>
        <v>03.71</v>
      </c>
      <c r="U31" s="13"/>
      <c r="V31" s="13"/>
      <c r="W31" s="13" t="str">
        <f t="shared" si="4"/>
        <v>0371</v>
      </c>
      <c r="X31" s="10">
        <v>11.0</v>
      </c>
      <c r="Y31" s="13" t="str">
        <f t="shared" si="5"/>
        <v>P11AJ</v>
      </c>
      <c r="Z31" s="10">
        <v>1.0</v>
      </c>
      <c r="AA31" s="13" t="str">
        <f t="shared" si="6"/>
        <v>Moderate Spinal Proc.</v>
      </c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>
      <c r="A32" s="8" t="s">
        <v>5</v>
      </c>
      <c r="B32" s="8" t="s">
        <v>214</v>
      </c>
      <c r="C32" s="8" t="s">
        <v>84</v>
      </c>
      <c r="D32" s="21" t="s">
        <v>1191</v>
      </c>
      <c r="E32" s="8" t="s">
        <v>464</v>
      </c>
      <c r="F32" s="8" t="str">
        <f>VLOOKUP($D32,proc!$A:$D,3,FALSE)</f>
        <v>4</v>
      </c>
      <c r="G32" s="8" t="str">
        <f>VLOOKUP($D32,proc!$A:$D,4,FALSE)</f>
        <v>0</v>
      </c>
      <c r="H32" s="13" t="str">
        <f t="shared" si="2"/>
        <v>0372</v>
      </c>
      <c r="I32" s="10" t="s">
        <v>791</v>
      </c>
      <c r="J32" s="13" t="str">
        <f>VLOOKUP(H32,'upload c51prpdc'!A:C,3,FALSE)</f>
        <v>P11AJ</v>
      </c>
      <c r="K32" s="13"/>
      <c r="L32" s="13"/>
      <c r="M32" s="13"/>
      <c r="N32" s="13"/>
      <c r="O32" s="13"/>
      <c r="P32" s="13"/>
      <c r="Q32" s="22"/>
      <c r="R32" s="13"/>
      <c r="S32" s="13"/>
      <c r="T32" s="13" t="str">
        <f t="shared" si="8"/>
        <v>03.72</v>
      </c>
      <c r="U32" s="13"/>
      <c r="V32" s="13"/>
      <c r="W32" s="13" t="str">
        <f t="shared" si="4"/>
        <v>0372</v>
      </c>
      <c r="X32" s="10">
        <v>11.0</v>
      </c>
      <c r="Y32" s="13" t="str">
        <f t="shared" si="5"/>
        <v>P11AJ</v>
      </c>
      <c r="Z32" s="10">
        <v>1.0</v>
      </c>
      <c r="AA32" s="13" t="str">
        <f t="shared" si="6"/>
        <v>Moderate Spinal Proc.</v>
      </c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>
      <c r="A33" s="8" t="s">
        <v>5</v>
      </c>
      <c r="B33" s="8" t="s">
        <v>214</v>
      </c>
      <c r="C33" s="8" t="s">
        <v>84</v>
      </c>
      <c r="D33" s="21" t="s">
        <v>1206</v>
      </c>
      <c r="E33" s="8" t="s">
        <v>466</v>
      </c>
      <c r="F33" s="8" t="str">
        <f>VLOOKUP($D33,proc!$A:$D,3,FALSE)</f>
        <v>4</v>
      </c>
      <c r="G33" s="8" t="str">
        <f>VLOOKUP($D33,proc!$A:$D,4,FALSE)</f>
        <v>0</v>
      </c>
      <c r="H33" s="13" t="str">
        <f t="shared" si="2"/>
        <v>0379</v>
      </c>
      <c r="I33" s="10" t="s">
        <v>791</v>
      </c>
      <c r="J33" s="13" t="str">
        <f>VLOOKUP(H33,'upload c51prpdc'!A:C,3,FALSE)</f>
        <v>P11AJ</v>
      </c>
      <c r="K33" s="22">
        <f>VLOOKUP($D33,'prosedur-2025'!$A:$H,3,FALSE)</f>
        <v>28</v>
      </c>
      <c r="L33" s="22">
        <f>VLOOKUP($D33,'prosedur-2025'!$A:$H,4,FALSE)</f>
        <v>86356198.54</v>
      </c>
      <c r="M33" s="22">
        <f>VLOOKUP($D33,'prosedur-2025'!$A:$H,5,FALSE)</f>
        <v>50049275</v>
      </c>
      <c r="N33" s="22">
        <f>VLOOKUP($D33,'prosedur-2025'!$A:$H,6,FALSE)</f>
        <v>87553186</v>
      </c>
      <c r="O33" s="22">
        <f>VLOOKUP($D33,'prosedur-2025'!$A:$H,7,FALSE)</f>
        <v>118772842</v>
      </c>
      <c r="P33" s="22">
        <f>VLOOKUP($D33,'prosedur-2025'!$A:$H,8,FALSE)</f>
        <v>144357842</v>
      </c>
      <c r="Q33" s="22">
        <f t="shared" ref="Q33:Q34" si="10">K33*L33</f>
        <v>2417973559</v>
      </c>
      <c r="R33" s="13"/>
      <c r="S33" s="13"/>
      <c r="T33" s="13" t="str">
        <f t="shared" si="8"/>
        <v>03.79</v>
      </c>
      <c r="U33" s="13"/>
      <c r="V33" s="13"/>
      <c r="W33" s="13" t="str">
        <f t="shared" si="4"/>
        <v>0379</v>
      </c>
      <c r="X33" s="10">
        <v>11.0</v>
      </c>
      <c r="Y33" s="13" t="str">
        <f t="shared" si="5"/>
        <v>P11AJ</v>
      </c>
      <c r="Z33" s="10">
        <v>1.0</v>
      </c>
      <c r="AA33" s="13" t="str">
        <f t="shared" si="6"/>
        <v>Moderate Spinal Proc.</v>
      </c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>
      <c r="A34" s="8" t="s">
        <v>5</v>
      </c>
      <c r="B34" s="8" t="s">
        <v>802</v>
      </c>
      <c r="C34" s="13" t="s">
        <v>1273</v>
      </c>
      <c r="D34" s="21" t="s">
        <v>1261</v>
      </c>
      <c r="E34" s="8" t="s">
        <v>810</v>
      </c>
      <c r="F34" s="8" t="str">
        <f>VLOOKUP($D34,proc!$A:$D,3,FALSE)</f>
        <v>2</v>
      </c>
      <c r="G34" s="8" t="str">
        <f>VLOOKUP($D34,proc!$A:$D,4,FALSE)</f>
        <v>0</v>
      </c>
      <c r="H34" s="13" t="str">
        <f t="shared" si="2"/>
        <v>0393</v>
      </c>
      <c r="I34" s="10" t="s">
        <v>2205</v>
      </c>
      <c r="J34" s="13" t="str">
        <f>VLOOKUP(H34,'upload c51prpdc'!A:C,3,FALSE)</f>
        <v>P11AP</v>
      </c>
      <c r="K34" s="22">
        <f>VLOOKUP($D34,'prosedur-2025'!$A:$H,3,FALSE)</f>
        <v>4</v>
      </c>
      <c r="L34" s="22">
        <f>VLOOKUP($D34,'prosedur-2025'!$A:$H,4,FALSE)</f>
        <v>62796967.75</v>
      </c>
      <c r="M34" s="22">
        <f>VLOOKUP($D34,'prosedur-2025'!$A:$H,5,FALSE)</f>
        <v>21537047</v>
      </c>
      <c r="N34" s="22">
        <f>VLOOKUP($D34,'prosedur-2025'!$A:$H,6,FALSE)</f>
        <v>58677511</v>
      </c>
      <c r="O34" s="22">
        <f>VLOOKUP($D34,'prosedur-2025'!$A:$H,7,FALSE)</f>
        <v>72113063</v>
      </c>
      <c r="P34" s="22">
        <f>VLOOKUP($D34,'prosedur-2025'!$A:$H,8,FALSE)</f>
        <v>98860250</v>
      </c>
      <c r="Q34" s="22">
        <f t="shared" si="10"/>
        <v>251187871</v>
      </c>
      <c r="R34" s="13"/>
      <c r="S34" s="13"/>
      <c r="T34" s="13" t="str">
        <f t="shared" si="8"/>
        <v>03.93</v>
      </c>
      <c r="U34" s="13"/>
      <c r="V34" s="13"/>
      <c r="W34" s="13" t="str">
        <f t="shared" si="4"/>
        <v>0393</v>
      </c>
      <c r="X34" s="10">
        <v>11.0</v>
      </c>
      <c r="Y34" s="13" t="str">
        <f t="shared" si="5"/>
        <v>P11AP</v>
      </c>
      <c r="Z34" s="10">
        <v>1.0</v>
      </c>
      <c r="AA34" s="13" t="str">
        <f t="shared" si="6"/>
        <v>Neuromodulation Proc.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>
      <c r="A35" s="8" t="s">
        <v>5</v>
      </c>
      <c r="B35" s="8" t="s">
        <v>802</v>
      </c>
      <c r="C35" s="13" t="s">
        <v>1273</v>
      </c>
      <c r="D35" s="21" t="s">
        <v>2403</v>
      </c>
      <c r="E35" s="8" t="s">
        <v>2404</v>
      </c>
      <c r="F35" s="8">
        <v>2.0</v>
      </c>
      <c r="G35" s="8">
        <v>1.0</v>
      </c>
      <c r="H35" s="13" t="str">
        <f t="shared" si="2"/>
        <v>03931</v>
      </c>
      <c r="I35" s="10" t="s">
        <v>2205</v>
      </c>
      <c r="J35" s="10" t="s">
        <v>802</v>
      </c>
      <c r="K35" s="13"/>
      <c r="L35" s="13"/>
      <c r="M35" s="13"/>
      <c r="N35" s="13"/>
      <c r="O35" s="13"/>
      <c r="P35" s="13"/>
      <c r="Q35" s="22"/>
      <c r="R35" s="13"/>
      <c r="S35" s="13"/>
      <c r="T35" s="13"/>
      <c r="U35" s="13"/>
      <c r="V35" s="13"/>
      <c r="W35" s="13" t="str">
        <f t="shared" si="4"/>
        <v>03931</v>
      </c>
      <c r="X35" s="10">
        <v>11.0</v>
      </c>
      <c r="Y35" s="13" t="str">
        <f t="shared" si="5"/>
        <v>P11AP</v>
      </c>
      <c r="Z35" s="10">
        <v>1.0</v>
      </c>
      <c r="AA35" s="13" t="str">
        <f t="shared" si="6"/>
        <v>Neuromodulation Proc.</v>
      </c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>
      <c r="A36" s="8" t="s">
        <v>5</v>
      </c>
      <c r="B36" s="8" t="s">
        <v>214</v>
      </c>
      <c r="C36" s="8" t="s">
        <v>84</v>
      </c>
      <c r="D36" s="21" t="s">
        <v>1323</v>
      </c>
      <c r="E36" s="8" t="s">
        <v>469</v>
      </c>
      <c r="F36" s="8" t="str">
        <f>VLOOKUP($D36,proc!$A:$D,3,FALSE)</f>
        <v>4</v>
      </c>
      <c r="G36" s="8" t="str">
        <f>VLOOKUP($D36,proc!$A:$D,4,FALSE)</f>
        <v>0</v>
      </c>
      <c r="H36" s="13" t="str">
        <f t="shared" si="2"/>
        <v>0397</v>
      </c>
      <c r="I36" s="10" t="s">
        <v>791</v>
      </c>
      <c r="J36" s="13" t="str">
        <f>VLOOKUP(H36,'upload c51prpdc'!A:C,3,FALSE)</f>
        <v>P11AJ</v>
      </c>
      <c r="K36" s="22">
        <f>VLOOKUP($D36,'prosedur-2025'!$A:$H,3,FALSE)</f>
        <v>4</v>
      </c>
      <c r="L36" s="22">
        <f>VLOOKUP($D36,'prosedur-2025'!$A:$H,4,FALSE)</f>
        <v>37675131</v>
      </c>
      <c r="M36" s="22">
        <f>VLOOKUP($D36,'prosedur-2025'!$A:$H,5,FALSE)</f>
        <v>6034823</v>
      </c>
      <c r="N36" s="22">
        <f>VLOOKUP($D36,'prosedur-2025'!$A:$H,6,FALSE)</f>
        <v>6176764</v>
      </c>
      <c r="O36" s="22">
        <f>VLOOKUP($D36,'prosedur-2025'!$A:$H,7,FALSE)</f>
        <v>23281087</v>
      </c>
      <c r="P36" s="22">
        <f>VLOOKUP($D36,'prosedur-2025'!$A:$H,8,FALSE)</f>
        <v>115207850</v>
      </c>
      <c r="Q36" s="22">
        <f t="shared" ref="Q36:Q39" si="11">K36*L36</f>
        <v>150700524</v>
      </c>
      <c r="R36" s="13"/>
      <c r="S36" s="13"/>
      <c r="T36" s="13" t="str">
        <f t="shared" ref="T36:T77" si="12">TEXT(VALUE(D36),"00.00")</f>
        <v>03.97</v>
      </c>
      <c r="U36" s="13"/>
      <c r="V36" s="13"/>
      <c r="W36" s="13" t="str">
        <f t="shared" si="4"/>
        <v>0397</v>
      </c>
      <c r="X36" s="10">
        <v>11.0</v>
      </c>
      <c r="Y36" s="13" t="str">
        <f t="shared" si="5"/>
        <v>P11AJ</v>
      </c>
      <c r="Z36" s="10">
        <v>1.0</v>
      </c>
      <c r="AA36" s="13" t="str">
        <f t="shared" si="6"/>
        <v>Moderate Spinal Proc.</v>
      </c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>
      <c r="A37" s="8" t="s">
        <v>5</v>
      </c>
      <c r="B37" s="8" t="s">
        <v>214</v>
      </c>
      <c r="C37" s="8" t="s">
        <v>84</v>
      </c>
      <c r="D37" s="21" t="s">
        <v>1364</v>
      </c>
      <c r="E37" s="8" t="s">
        <v>41</v>
      </c>
      <c r="F37" s="8" t="str">
        <f>VLOOKUP($D37,proc!$A:$D,3,FALSE)</f>
        <v>3</v>
      </c>
      <c r="G37" s="8" t="str">
        <f>VLOOKUP($D37,proc!$A:$D,4,FALSE)</f>
        <v>0</v>
      </c>
      <c r="H37" s="13" t="str">
        <f t="shared" si="2"/>
        <v>0399</v>
      </c>
      <c r="I37" s="13" t="s">
        <v>900</v>
      </c>
      <c r="J37" s="13" t="str">
        <f>VLOOKUP(H37,'upload c51prpdc'!A:C,3,FALSE)</f>
        <v>P11AB</v>
      </c>
      <c r="K37" s="22">
        <f>VLOOKUP($D37,'prosedur-2025'!$A:$H,3,FALSE)</f>
        <v>43</v>
      </c>
      <c r="L37" s="22">
        <f>VLOOKUP($D37,'prosedur-2025'!$A:$H,4,FALSE)</f>
        <v>67769437.58</v>
      </c>
      <c r="M37" s="22">
        <f>VLOOKUP($D37,'prosedur-2025'!$A:$H,5,FALSE)</f>
        <v>28286512</v>
      </c>
      <c r="N37" s="22">
        <f>VLOOKUP($D37,'prosedur-2025'!$A:$H,6,FALSE)</f>
        <v>54070788</v>
      </c>
      <c r="O37" s="22">
        <f>VLOOKUP($D37,'prosedur-2025'!$A:$H,7,FALSE)</f>
        <v>90470150</v>
      </c>
      <c r="P37" s="22">
        <f>VLOOKUP($D37,'prosedur-2025'!$A:$H,8,FALSE)</f>
        <v>121648571</v>
      </c>
      <c r="Q37" s="22">
        <f t="shared" si="11"/>
        <v>2914085816</v>
      </c>
      <c r="R37" s="13"/>
      <c r="S37" s="13"/>
      <c r="T37" s="13" t="str">
        <f t="shared" si="12"/>
        <v>03.99</v>
      </c>
      <c r="U37" s="13"/>
      <c r="V37" s="13"/>
      <c r="W37" s="13" t="str">
        <f t="shared" si="4"/>
        <v>0399</v>
      </c>
      <c r="X37" s="10">
        <v>11.0</v>
      </c>
      <c r="Y37" s="13" t="str">
        <f t="shared" si="5"/>
        <v>P11AB</v>
      </c>
      <c r="Z37" s="10">
        <v>1.0</v>
      </c>
      <c r="AA37" s="13" t="str">
        <f t="shared" si="6"/>
        <v>Complex Spinal Proc.</v>
      </c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>
      <c r="A38" s="8" t="s">
        <v>5</v>
      </c>
      <c r="B38" s="8" t="s">
        <v>214</v>
      </c>
      <c r="C38" s="8" t="s">
        <v>84</v>
      </c>
      <c r="D38" s="21" t="s">
        <v>1410</v>
      </c>
      <c r="E38" s="8" t="s">
        <v>471</v>
      </c>
      <c r="F38" s="8" t="str">
        <f>VLOOKUP($D38,proc!$A:$D,3,FALSE)</f>
        <v>3</v>
      </c>
      <c r="G38" s="8" t="str">
        <f>VLOOKUP($D38,proc!$A:$D,4,FALSE)</f>
        <v>0</v>
      </c>
      <c r="H38" s="13" t="str">
        <f t="shared" si="2"/>
        <v>7781</v>
      </c>
      <c r="I38" s="10" t="s">
        <v>791</v>
      </c>
      <c r="J38" s="13" t="str">
        <f>VLOOKUP(H38,'upload c51prpdc'!A:C,3,FALSE)</f>
        <v>P11AJ</v>
      </c>
      <c r="K38" s="22">
        <f>VLOOKUP($D38,'prosedur-2025'!$A:$H,3,FALSE)</f>
        <v>121</v>
      </c>
      <c r="L38" s="22">
        <f>VLOOKUP($D38,'prosedur-2025'!$A:$H,4,FALSE)</f>
        <v>38161525.96</v>
      </c>
      <c r="M38" s="22">
        <f>VLOOKUP($D38,'prosedur-2025'!$A:$H,5,FALSE)</f>
        <v>8518840</v>
      </c>
      <c r="N38" s="22">
        <f>VLOOKUP($D38,'prosedur-2025'!$A:$H,6,FALSE)</f>
        <v>15333076</v>
      </c>
      <c r="O38" s="22">
        <f>VLOOKUP($D38,'prosedur-2025'!$A:$H,7,FALSE)</f>
        <v>32317948</v>
      </c>
      <c r="P38" s="22">
        <f>VLOOKUP($D38,'prosedur-2025'!$A:$H,8,FALSE)</f>
        <v>102633976</v>
      </c>
      <c r="Q38" s="22">
        <f t="shared" si="11"/>
        <v>4617544641</v>
      </c>
      <c r="R38" s="13"/>
      <c r="S38" s="13"/>
      <c r="T38" s="13" t="str">
        <f t="shared" si="12"/>
        <v>77.81</v>
      </c>
      <c r="U38" s="13"/>
      <c r="V38" s="13"/>
      <c r="W38" s="13" t="str">
        <f t="shared" si="4"/>
        <v>7781</v>
      </c>
      <c r="X38" s="10">
        <v>11.0</v>
      </c>
      <c r="Y38" s="13" t="str">
        <f t="shared" si="5"/>
        <v>P11AJ</v>
      </c>
      <c r="Z38" s="10">
        <v>1.0</v>
      </c>
      <c r="AA38" s="13" t="str">
        <f t="shared" si="6"/>
        <v>Moderate Spinal Proc.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>
      <c r="A39" s="8" t="s">
        <v>5</v>
      </c>
      <c r="B39" s="8" t="s">
        <v>214</v>
      </c>
      <c r="C39" s="8" t="s">
        <v>84</v>
      </c>
      <c r="D39" s="21" t="s">
        <v>1455</v>
      </c>
      <c r="E39" s="8" t="s">
        <v>473</v>
      </c>
      <c r="F39" s="8" t="str">
        <f>VLOOKUP($D39,proc!$A:$D,3,FALSE)</f>
        <v>5</v>
      </c>
      <c r="G39" s="8" t="str">
        <f>VLOOKUP($D39,proc!$A:$D,4,FALSE)</f>
        <v>0</v>
      </c>
      <c r="H39" s="13" t="str">
        <f t="shared" si="2"/>
        <v>7791</v>
      </c>
      <c r="I39" s="10" t="s">
        <v>791</v>
      </c>
      <c r="J39" s="13" t="str">
        <f>VLOOKUP(H39,'upload c51prpdc'!A:C,3,FALSE)</f>
        <v>P11AJ</v>
      </c>
      <c r="K39" s="22">
        <f>VLOOKUP($D39,'prosedur-2025'!$A:$H,3,FALSE)</f>
        <v>61</v>
      </c>
      <c r="L39" s="22">
        <f>VLOOKUP($D39,'prosedur-2025'!$A:$H,4,FALSE)</f>
        <v>48177047.7</v>
      </c>
      <c r="M39" s="22">
        <f>VLOOKUP($D39,'prosedur-2025'!$A:$H,5,FALSE)</f>
        <v>15263017</v>
      </c>
      <c r="N39" s="22">
        <f>VLOOKUP($D39,'prosedur-2025'!$A:$H,6,FALSE)</f>
        <v>30053842</v>
      </c>
      <c r="O39" s="22">
        <f>VLOOKUP($D39,'prosedur-2025'!$A:$H,7,FALSE)</f>
        <v>63933300</v>
      </c>
      <c r="P39" s="22">
        <f>VLOOKUP($D39,'prosedur-2025'!$A:$H,8,FALSE)</f>
        <v>112482408</v>
      </c>
      <c r="Q39" s="22">
        <f t="shared" si="11"/>
        <v>2938799910</v>
      </c>
      <c r="R39" s="13"/>
      <c r="S39" s="13"/>
      <c r="T39" s="13" t="str">
        <f t="shared" si="12"/>
        <v>77.91</v>
      </c>
      <c r="U39" s="13"/>
      <c r="V39" s="13"/>
      <c r="W39" s="13" t="str">
        <f t="shared" si="4"/>
        <v>7791</v>
      </c>
      <c r="X39" s="10">
        <v>11.0</v>
      </c>
      <c r="Y39" s="13" t="str">
        <f t="shared" si="5"/>
        <v>P11AJ</v>
      </c>
      <c r="Z39" s="10">
        <v>1.0</v>
      </c>
      <c r="AA39" s="13" t="str">
        <f t="shared" si="6"/>
        <v>Moderate Spinal Proc.</v>
      </c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>
      <c r="A40" s="8" t="s">
        <v>5</v>
      </c>
      <c r="B40" s="8" t="s">
        <v>214</v>
      </c>
      <c r="C40" s="8" t="s">
        <v>84</v>
      </c>
      <c r="D40" s="21" t="s">
        <v>1503</v>
      </c>
      <c r="E40" s="8" t="s">
        <v>480</v>
      </c>
      <c r="F40" s="8" t="str">
        <f>VLOOKUP($D40,proc!$A:$D,3,FALSE)</f>
        <v>4</v>
      </c>
      <c r="G40" s="8" t="str">
        <f>VLOOKUP($D40,proc!$A:$D,4,FALSE)</f>
        <v>1</v>
      </c>
      <c r="H40" s="13" t="str">
        <f t="shared" si="2"/>
        <v>8055</v>
      </c>
      <c r="I40" s="10" t="s">
        <v>791</v>
      </c>
      <c r="J40" s="13" t="str">
        <f>VLOOKUP(H40,'upload c51prpdc'!A:C,3,FALSE)</f>
        <v>P11AJ</v>
      </c>
      <c r="K40" s="13"/>
      <c r="L40" s="13"/>
      <c r="M40" s="13"/>
      <c r="N40" s="13"/>
      <c r="O40" s="13"/>
      <c r="P40" s="13"/>
      <c r="Q40" s="22"/>
      <c r="R40" s="13"/>
      <c r="S40" s="13"/>
      <c r="T40" s="13" t="str">
        <f t="shared" si="12"/>
        <v>80.55</v>
      </c>
      <c r="U40" s="13"/>
      <c r="V40" s="13"/>
      <c r="W40" s="13" t="str">
        <f t="shared" si="4"/>
        <v>8055</v>
      </c>
      <c r="X40" s="10">
        <v>11.0</v>
      </c>
      <c r="Y40" s="13" t="str">
        <f t="shared" si="5"/>
        <v>P11AJ</v>
      </c>
      <c r="Z40" s="10">
        <v>1.0</v>
      </c>
      <c r="AA40" s="13" t="str">
        <f t="shared" si="6"/>
        <v>Moderate Spinal Proc.</v>
      </c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>
      <c r="A41" s="8" t="s">
        <v>5</v>
      </c>
      <c r="B41" s="8" t="s">
        <v>214</v>
      </c>
      <c r="C41" s="8" t="s">
        <v>84</v>
      </c>
      <c r="D41" s="21" t="s">
        <v>1516</v>
      </c>
      <c r="E41" s="8" t="s">
        <v>94</v>
      </c>
      <c r="F41" s="8" t="str">
        <f>VLOOKUP($D41,proc!$A:$D,3,FALSE)</f>
        <v>5</v>
      </c>
      <c r="G41" s="8" t="str">
        <f>VLOOKUP($D41,proc!$A:$D,4,FALSE)</f>
        <v>0</v>
      </c>
      <c r="H41" s="13" t="str">
        <f t="shared" si="2"/>
        <v>8100</v>
      </c>
      <c r="I41" s="13" t="s">
        <v>900</v>
      </c>
      <c r="J41" s="13" t="str">
        <f>VLOOKUP(H41,'upload c51prpdc'!A:C,3,FALSE)</f>
        <v>P11AB</v>
      </c>
      <c r="K41" s="22">
        <f>VLOOKUP($D41,'prosedur-2025'!$A:$H,3,FALSE)</f>
        <v>1528</v>
      </c>
      <c r="L41" s="22">
        <f>VLOOKUP($D41,'prosedur-2025'!$A:$H,4,FALSE)</f>
        <v>65674908.67</v>
      </c>
      <c r="M41" s="22">
        <f>VLOOKUP($D41,'prosedur-2025'!$A:$H,5,FALSE)</f>
        <v>49936194</v>
      </c>
      <c r="N41" s="22">
        <f>VLOOKUP($D41,'prosedur-2025'!$A:$H,6,FALSE)</f>
        <v>61234300</v>
      </c>
      <c r="O41" s="22">
        <f>VLOOKUP($D41,'prosedur-2025'!$A:$H,7,FALSE)</f>
        <v>74515004</v>
      </c>
      <c r="P41" s="22">
        <f>VLOOKUP($D41,'prosedur-2025'!$A:$H,8,FALSE)</f>
        <v>97919911</v>
      </c>
      <c r="Q41" s="22">
        <f t="shared" ref="Q41:Q50" si="13">K41*L41</f>
        <v>100351260453</v>
      </c>
      <c r="R41" s="13"/>
      <c r="S41" s="13"/>
      <c r="T41" s="13" t="str">
        <f t="shared" si="12"/>
        <v>81.00</v>
      </c>
      <c r="U41" s="13"/>
      <c r="V41" s="13"/>
      <c r="W41" s="13" t="str">
        <f t="shared" si="4"/>
        <v>8100</v>
      </c>
      <c r="X41" s="10">
        <v>11.0</v>
      </c>
      <c r="Y41" s="13" t="str">
        <f t="shared" si="5"/>
        <v>P11AB</v>
      </c>
      <c r="Z41" s="10">
        <v>1.0</v>
      </c>
      <c r="AA41" s="13" t="str">
        <f t="shared" si="6"/>
        <v>Complex Spinal Proc.</v>
      </c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>
      <c r="A42" s="8" t="s">
        <v>5</v>
      </c>
      <c r="B42" s="8" t="s">
        <v>214</v>
      </c>
      <c r="C42" s="8" t="s">
        <v>84</v>
      </c>
      <c r="D42" s="21" t="s">
        <v>1537</v>
      </c>
      <c r="E42" s="8" t="s">
        <v>97</v>
      </c>
      <c r="F42" s="8" t="str">
        <f>VLOOKUP($D42,proc!$A:$D,3,FALSE)</f>
        <v>6</v>
      </c>
      <c r="G42" s="8" t="str">
        <f>VLOOKUP($D42,proc!$A:$D,4,FALSE)</f>
        <v>0</v>
      </c>
      <c r="H42" s="13" t="str">
        <f t="shared" si="2"/>
        <v>8101</v>
      </c>
      <c r="I42" s="13" t="s">
        <v>900</v>
      </c>
      <c r="J42" s="13" t="str">
        <f>VLOOKUP(H42,'upload c51prpdc'!A:C,3,FALSE)</f>
        <v>P11AB</v>
      </c>
      <c r="K42" s="22">
        <f>VLOOKUP($D42,'prosedur-2025'!$A:$H,3,FALSE)</f>
        <v>27</v>
      </c>
      <c r="L42" s="22">
        <f>VLOOKUP($D42,'prosedur-2025'!$A:$H,4,FALSE)</f>
        <v>124672828.3</v>
      </c>
      <c r="M42" s="22">
        <f>VLOOKUP($D42,'prosedur-2025'!$A:$H,5,FALSE)</f>
        <v>52639588</v>
      </c>
      <c r="N42" s="22">
        <f>VLOOKUP($D42,'prosedur-2025'!$A:$H,6,FALSE)</f>
        <v>87551311</v>
      </c>
      <c r="O42" s="22">
        <f>VLOOKUP($D42,'prosedur-2025'!$A:$H,7,FALSE)</f>
        <v>115964551</v>
      </c>
      <c r="P42" s="22">
        <f>VLOOKUP($D42,'prosedur-2025'!$A:$H,8,FALSE)</f>
        <v>208639207</v>
      </c>
      <c r="Q42" s="22">
        <f t="shared" si="13"/>
        <v>3366166364</v>
      </c>
      <c r="R42" s="13"/>
      <c r="S42" s="13"/>
      <c r="T42" s="13" t="str">
        <f t="shared" si="12"/>
        <v>81.01</v>
      </c>
      <c r="U42" s="13"/>
      <c r="V42" s="13"/>
      <c r="W42" s="13" t="str">
        <f t="shared" si="4"/>
        <v>8101</v>
      </c>
      <c r="X42" s="10">
        <v>11.0</v>
      </c>
      <c r="Y42" s="13" t="str">
        <f t="shared" si="5"/>
        <v>P11AB</v>
      </c>
      <c r="Z42" s="10">
        <v>1.0</v>
      </c>
      <c r="AA42" s="13" t="str">
        <f t="shared" si="6"/>
        <v>Complex Spinal Proc.</v>
      </c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>
      <c r="A43" s="8" t="s">
        <v>5</v>
      </c>
      <c r="B43" s="8" t="s">
        <v>214</v>
      </c>
      <c r="C43" s="8" t="s">
        <v>84</v>
      </c>
      <c r="D43" s="21" t="s">
        <v>1576</v>
      </c>
      <c r="E43" s="8" t="s">
        <v>99</v>
      </c>
      <c r="F43" s="8" t="str">
        <f>VLOOKUP($D43,proc!$A:$D,3,FALSE)</f>
        <v>5</v>
      </c>
      <c r="G43" s="8" t="str">
        <f>VLOOKUP($D43,proc!$A:$D,4,FALSE)</f>
        <v>0</v>
      </c>
      <c r="H43" s="13" t="str">
        <f t="shared" si="2"/>
        <v>8102</v>
      </c>
      <c r="I43" s="13" t="s">
        <v>900</v>
      </c>
      <c r="J43" s="13" t="str">
        <f>VLOOKUP(H43,'upload c51prpdc'!A:C,3,FALSE)</f>
        <v>P11AB</v>
      </c>
      <c r="K43" s="22">
        <f>VLOOKUP($D43,'prosedur-2025'!$A:$H,3,FALSE)</f>
        <v>1124</v>
      </c>
      <c r="L43" s="22">
        <f>VLOOKUP($D43,'prosedur-2025'!$A:$H,4,FALSE)</f>
        <v>81393964.32</v>
      </c>
      <c r="M43" s="22">
        <f>VLOOKUP($D43,'prosedur-2025'!$A:$H,5,FALSE)</f>
        <v>49774876</v>
      </c>
      <c r="N43" s="22">
        <f>VLOOKUP($D43,'prosedur-2025'!$A:$H,6,FALSE)</f>
        <v>68684800</v>
      </c>
      <c r="O43" s="22">
        <f>VLOOKUP($D43,'prosedur-2025'!$A:$H,7,FALSE)</f>
        <v>97992005</v>
      </c>
      <c r="P43" s="22">
        <f>VLOOKUP($D43,'prosedur-2025'!$A:$H,8,FALSE)</f>
        <v>141735725</v>
      </c>
      <c r="Q43" s="22">
        <f t="shared" si="13"/>
        <v>91486815900</v>
      </c>
      <c r="R43" s="13"/>
      <c r="S43" s="13"/>
      <c r="T43" s="13" t="str">
        <f t="shared" si="12"/>
        <v>81.02</v>
      </c>
      <c r="U43" s="13"/>
      <c r="V43" s="13"/>
      <c r="W43" s="13" t="str">
        <f t="shared" si="4"/>
        <v>8102</v>
      </c>
      <c r="X43" s="10">
        <v>11.0</v>
      </c>
      <c r="Y43" s="13" t="str">
        <f t="shared" si="5"/>
        <v>P11AB</v>
      </c>
      <c r="Z43" s="10">
        <v>1.0</v>
      </c>
      <c r="AA43" s="13" t="str">
        <f t="shared" si="6"/>
        <v>Complex Spinal Proc.</v>
      </c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>
      <c r="A44" s="8" t="s">
        <v>5</v>
      </c>
      <c r="B44" s="8" t="s">
        <v>214</v>
      </c>
      <c r="C44" s="8" t="s">
        <v>84</v>
      </c>
      <c r="D44" s="21" t="s">
        <v>1608</v>
      </c>
      <c r="E44" s="8" t="s">
        <v>102</v>
      </c>
      <c r="F44" s="8" t="str">
        <f>VLOOKUP($D44,proc!$A:$D,3,FALSE)</f>
        <v>5</v>
      </c>
      <c r="G44" s="8" t="str">
        <f>VLOOKUP($D44,proc!$A:$D,4,FALSE)</f>
        <v>0</v>
      </c>
      <c r="H44" s="13" t="str">
        <f t="shared" si="2"/>
        <v>8103</v>
      </c>
      <c r="I44" s="13" t="s">
        <v>900</v>
      </c>
      <c r="J44" s="13" t="str">
        <f>VLOOKUP(H44,'upload c51prpdc'!A:C,3,FALSE)</f>
        <v>P11AB</v>
      </c>
      <c r="K44" s="22">
        <f>VLOOKUP($D44,'prosedur-2025'!$A:$H,3,FALSE)</f>
        <v>875</v>
      </c>
      <c r="L44" s="22">
        <f>VLOOKUP($D44,'prosedur-2025'!$A:$H,4,FALSE)</f>
        <v>94529035.28</v>
      </c>
      <c r="M44" s="22">
        <f>VLOOKUP($D44,'prosedur-2025'!$A:$H,5,FALSE)</f>
        <v>56619127</v>
      </c>
      <c r="N44" s="22">
        <f>VLOOKUP($D44,'prosedur-2025'!$A:$H,6,FALSE)</f>
        <v>78073992</v>
      </c>
      <c r="O44" s="22">
        <f>VLOOKUP($D44,'prosedur-2025'!$A:$H,7,FALSE)</f>
        <v>110993428</v>
      </c>
      <c r="P44" s="22">
        <f>VLOOKUP($D44,'prosedur-2025'!$A:$H,8,FALSE)</f>
        <v>160154433</v>
      </c>
      <c r="Q44" s="22">
        <f t="shared" si="13"/>
        <v>82712905872</v>
      </c>
      <c r="R44" s="13"/>
      <c r="S44" s="13"/>
      <c r="T44" s="13" t="str">
        <f t="shared" si="12"/>
        <v>81.03</v>
      </c>
      <c r="U44" s="13"/>
      <c r="V44" s="13"/>
      <c r="W44" s="13" t="str">
        <f t="shared" si="4"/>
        <v>8103</v>
      </c>
      <c r="X44" s="10">
        <v>11.0</v>
      </c>
      <c r="Y44" s="13" t="str">
        <f t="shared" si="5"/>
        <v>P11AB</v>
      </c>
      <c r="Z44" s="10">
        <v>1.0</v>
      </c>
      <c r="AA44" s="13" t="str">
        <f t="shared" si="6"/>
        <v>Complex Spinal Proc.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>
      <c r="A45" s="8" t="s">
        <v>5</v>
      </c>
      <c r="B45" s="8" t="s">
        <v>214</v>
      </c>
      <c r="C45" s="8" t="s">
        <v>84</v>
      </c>
      <c r="D45" s="21" t="s">
        <v>1661</v>
      </c>
      <c r="E45" s="8" t="s">
        <v>111</v>
      </c>
      <c r="F45" s="8" t="str">
        <f>VLOOKUP($D45,proc!$A:$D,3,FALSE)</f>
        <v>5</v>
      </c>
      <c r="G45" s="8" t="str">
        <f>VLOOKUP($D45,proc!$A:$D,4,FALSE)</f>
        <v>0</v>
      </c>
      <c r="H45" s="13" t="str">
        <f t="shared" si="2"/>
        <v>8104</v>
      </c>
      <c r="I45" s="13" t="s">
        <v>900</v>
      </c>
      <c r="J45" s="13" t="str">
        <f>VLOOKUP(H45,'upload c51prpdc'!A:C,3,FALSE)</f>
        <v>P11AB</v>
      </c>
      <c r="K45" s="22">
        <f>VLOOKUP($D45,'prosedur-2025'!$A:$H,3,FALSE)</f>
        <v>156</v>
      </c>
      <c r="L45" s="22">
        <f>VLOOKUP($D45,'prosedur-2025'!$A:$H,4,FALSE)</f>
        <v>62574826.73</v>
      </c>
      <c r="M45" s="22">
        <f>VLOOKUP($D45,'prosedur-2025'!$A:$H,5,FALSE)</f>
        <v>38373771</v>
      </c>
      <c r="N45" s="22">
        <f>VLOOKUP($D45,'prosedur-2025'!$A:$H,6,FALSE)</f>
        <v>47165305</v>
      </c>
      <c r="O45" s="22">
        <f>VLOOKUP($D45,'prosedur-2025'!$A:$H,7,FALSE)</f>
        <v>72615200</v>
      </c>
      <c r="P45" s="22">
        <f>VLOOKUP($D45,'prosedur-2025'!$A:$H,8,FALSE)</f>
        <v>122341412</v>
      </c>
      <c r="Q45" s="22">
        <f t="shared" si="13"/>
        <v>9761672970</v>
      </c>
      <c r="R45" s="13"/>
      <c r="S45" s="13"/>
      <c r="T45" s="13" t="str">
        <f t="shared" si="12"/>
        <v>81.04</v>
      </c>
      <c r="U45" s="13"/>
      <c r="V45" s="13"/>
      <c r="W45" s="13" t="str">
        <f t="shared" si="4"/>
        <v>8104</v>
      </c>
      <c r="X45" s="10">
        <v>11.0</v>
      </c>
      <c r="Y45" s="13" t="str">
        <f t="shared" si="5"/>
        <v>P11AB</v>
      </c>
      <c r="Z45" s="10">
        <v>1.0</v>
      </c>
      <c r="AA45" s="13" t="str">
        <f t="shared" si="6"/>
        <v>Complex Spinal Proc.</v>
      </c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>
      <c r="A46" s="8" t="s">
        <v>5</v>
      </c>
      <c r="B46" s="8" t="s">
        <v>214</v>
      </c>
      <c r="C46" s="8" t="s">
        <v>84</v>
      </c>
      <c r="D46" s="21" t="s">
        <v>1714</v>
      </c>
      <c r="E46" s="8" t="s">
        <v>116</v>
      </c>
      <c r="F46" s="8" t="str">
        <f>VLOOKUP($D46,proc!$A:$D,3,FALSE)</f>
        <v>5</v>
      </c>
      <c r="G46" s="8" t="str">
        <f>VLOOKUP($D46,proc!$A:$D,4,FALSE)</f>
        <v>0</v>
      </c>
      <c r="H46" s="13" t="str">
        <f t="shared" si="2"/>
        <v>8105</v>
      </c>
      <c r="I46" s="13" t="s">
        <v>900</v>
      </c>
      <c r="J46" s="13" t="str">
        <f>VLOOKUP(H46,'upload c51prpdc'!A:C,3,FALSE)</f>
        <v>P11AB</v>
      </c>
      <c r="K46" s="22">
        <f>VLOOKUP($D46,'prosedur-2025'!$A:$H,3,FALSE)</f>
        <v>3213</v>
      </c>
      <c r="L46" s="22">
        <f>VLOOKUP($D46,'prosedur-2025'!$A:$H,4,FALSE)</f>
        <v>84793189.14</v>
      </c>
      <c r="M46" s="22">
        <f>VLOOKUP($D46,'prosedur-2025'!$A:$H,5,FALSE)</f>
        <v>53141009</v>
      </c>
      <c r="N46" s="22">
        <f>VLOOKUP($D46,'prosedur-2025'!$A:$H,6,FALSE)</f>
        <v>77159544</v>
      </c>
      <c r="O46" s="22">
        <f>VLOOKUP($D46,'prosedur-2025'!$A:$H,7,FALSE)</f>
        <v>109024391</v>
      </c>
      <c r="P46" s="22">
        <f>VLOOKUP($D46,'prosedur-2025'!$A:$H,8,FALSE)</f>
        <v>133632798</v>
      </c>
      <c r="Q46" s="22">
        <f t="shared" si="13"/>
        <v>272440516704</v>
      </c>
      <c r="R46" s="13"/>
      <c r="S46" s="13"/>
      <c r="T46" s="13" t="str">
        <f t="shared" si="12"/>
        <v>81.05</v>
      </c>
      <c r="U46" s="13"/>
      <c r="V46" s="13"/>
      <c r="W46" s="13" t="str">
        <f t="shared" si="4"/>
        <v>8105</v>
      </c>
      <c r="X46" s="10">
        <v>11.0</v>
      </c>
      <c r="Y46" s="13" t="str">
        <f t="shared" si="5"/>
        <v>P11AB</v>
      </c>
      <c r="Z46" s="10">
        <v>1.0</v>
      </c>
      <c r="AA46" s="13" t="str">
        <f t="shared" si="6"/>
        <v>Complex Spinal Proc.</v>
      </c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>
      <c r="A47" s="8" t="s">
        <v>5</v>
      </c>
      <c r="B47" s="8" t="s">
        <v>214</v>
      </c>
      <c r="C47" s="8" t="s">
        <v>84</v>
      </c>
      <c r="D47" s="21" t="s">
        <v>1760</v>
      </c>
      <c r="E47" s="8" t="s">
        <v>120</v>
      </c>
      <c r="F47" s="8" t="str">
        <f>VLOOKUP($D47,proc!$A:$D,3,FALSE)</f>
        <v>5</v>
      </c>
      <c r="G47" s="8" t="str">
        <f>VLOOKUP($D47,proc!$A:$D,4,FALSE)</f>
        <v>0</v>
      </c>
      <c r="H47" s="13" t="str">
        <f t="shared" si="2"/>
        <v>8106</v>
      </c>
      <c r="I47" s="13" t="s">
        <v>900</v>
      </c>
      <c r="J47" s="13" t="str">
        <f>VLOOKUP(H47,'upload c51prpdc'!A:C,3,FALSE)</f>
        <v>P11AB</v>
      </c>
      <c r="K47" s="22">
        <f>VLOOKUP($D47,'prosedur-2025'!$A:$H,3,FALSE)</f>
        <v>517</v>
      </c>
      <c r="L47" s="22">
        <f>VLOOKUP($D47,'prosedur-2025'!$A:$H,4,FALSE)</f>
        <v>68693104.84</v>
      </c>
      <c r="M47" s="22">
        <f>VLOOKUP($D47,'prosedur-2025'!$A:$H,5,FALSE)</f>
        <v>46359588</v>
      </c>
      <c r="N47" s="22">
        <f>VLOOKUP($D47,'prosedur-2025'!$A:$H,6,FALSE)</f>
        <v>61443163</v>
      </c>
      <c r="O47" s="22">
        <f>VLOOKUP($D47,'prosedur-2025'!$A:$H,7,FALSE)</f>
        <v>85773937</v>
      </c>
      <c r="P47" s="22">
        <f>VLOOKUP($D47,'prosedur-2025'!$A:$H,8,FALSE)</f>
        <v>107636330</v>
      </c>
      <c r="Q47" s="22">
        <f t="shared" si="13"/>
        <v>35514335204</v>
      </c>
      <c r="R47" s="13"/>
      <c r="S47" s="13"/>
      <c r="T47" s="13" t="str">
        <f t="shared" si="12"/>
        <v>81.06</v>
      </c>
      <c r="U47" s="13"/>
      <c r="V47" s="13"/>
      <c r="W47" s="13" t="str">
        <f t="shared" si="4"/>
        <v>8106</v>
      </c>
      <c r="X47" s="10">
        <v>11.0</v>
      </c>
      <c r="Y47" s="13" t="str">
        <f t="shared" si="5"/>
        <v>P11AB</v>
      </c>
      <c r="Z47" s="10">
        <v>1.0</v>
      </c>
      <c r="AA47" s="13" t="str">
        <f t="shared" si="6"/>
        <v>Complex Spinal Proc.</v>
      </c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>
      <c r="A48" s="8" t="s">
        <v>5</v>
      </c>
      <c r="B48" s="8" t="s">
        <v>214</v>
      </c>
      <c r="C48" s="8" t="s">
        <v>84</v>
      </c>
      <c r="D48" s="21" t="s">
        <v>1805</v>
      </c>
      <c r="E48" s="8" t="s">
        <v>123</v>
      </c>
      <c r="F48" s="8" t="str">
        <f>VLOOKUP($D48,proc!$A:$D,3,FALSE)</f>
        <v>5</v>
      </c>
      <c r="G48" s="8" t="str">
        <f>VLOOKUP($D48,proc!$A:$D,4,FALSE)</f>
        <v>0</v>
      </c>
      <c r="H48" s="13" t="str">
        <f t="shared" si="2"/>
        <v>8107</v>
      </c>
      <c r="I48" s="13" t="s">
        <v>900</v>
      </c>
      <c r="J48" s="13" t="str">
        <f>VLOOKUP(H48,'upload c51prpdc'!A:C,3,FALSE)</f>
        <v>P11AB</v>
      </c>
      <c r="K48" s="22">
        <f>VLOOKUP($D48,'prosedur-2025'!$A:$H,3,FALSE)</f>
        <v>431</v>
      </c>
      <c r="L48" s="22">
        <f>VLOOKUP($D48,'prosedur-2025'!$A:$H,4,FALSE)</f>
        <v>57943673.34</v>
      </c>
      <c r="M48" s="22">
        <f>VLOOKUP($D48,'prosedur-2025'!$A:$H,5,FALSE)</f>
        <v>35822500</v>
      </c>
      <c r="N48" s="22">
        <f>VLOOKUP($D48,'prosedur-2025'!$A:$H,6,FALSE)</f>
        <v>50244990</v>
      </c>
      <c r="O48" s="22">
        <f>VLOOKUP($D48,'prosedur-2025'!$A:$H,7,FALSE)</f>
        <v>70447761</v>
      </c>
      <c r="P48" s="22">
        <f>VLOOKUP($D48,'prosedur-2025'!$A:$H,8,FALSE)</f>
        <v>105761272</v>
      </c>
      <c r="Q48" s="22">
        <f t="shared" si="13"/>
        <v>24973723210</v>
      </c>
      <c r="R48" s="13"/>
      <c r="S48" s="13"/>
      <c r="T48" s="13" t="str">
        <f t="shared" si="12"/>
        <v>81.07</v>
      </c>
      <c r="U48" s="13"/>
      <c r="V48" s="13"/>
      <c r="W48" s="13" t="str">
        <f t="shared" si="4"/>
        <v>8107</v>
      </c>
      <c r="X48" s="10">
        <v>11.0</v>
      </c>
      <c r="Y48" s="13" t="str">
        <f t="shared" si="5"/>
        <v>P11AB</v>
      </c>
      <c r="Z48" s="10">
        <v>1.0</v>
      </c>
      <c r="AA48" s="13" t="str">
        <f t="shared" si="6"/>
        <v>Complex Spinal Proc.</v>
      </c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>
      <c r="A49" s="8" t="s">
        <v>5</v>
      </c>
      <c r="B49" s="8" t="s">
        <v>214</v>
      </c>
      <c r="C49" s="8" t="s">
        <v>84</v>
      </c>
      <c r="D49" s="21" t="s">
        <v>1848</v>
      </c>
      <c r="E49" s="8" t="s">
        <v>126</v>
      </c>
      <c r="F49" s="8" t="str">
        <f>VLOOKUP($D49,proc!$A:$D,3,FALSE)</f>
        <v>5</v>
      </c>
      <c r="G49" s="8" t="str">
        <f>VLOOKUP($D49,proc!$A:$D,4,FALSE)</f>
        <v>0</v>
      </c>
      <c r="H49" s="13" t="str">
        <f t="shared" si="2"/>
        <v>8108</v>
      </c>
      <c r="I49" s="13" t="s">
        <v>900</v>
      </c>
      <c r="J49" s="13" t="str">
        <f>VLOOKUP(H49,'upload c51prpdc'!A:C,3,FALSE)</f>
        <v>P11AB</v>
      </c>
      <c r="K49" s="22">
        <f>VLOOKUP($D49,'prosedur-2025'!$A:$H,3,FALSE)</f>
        <v>8521</v>
      </c>
      <c r="L49" s="22">
        <f>VLOOKUP($D49,'prosedur-2025'!$A:$H,4,FALSE)</f>
        <v>67689415.51</v>
      </c>
      <c r="M49" s="22">
        <f>VLOOKUP($D49,'prosedur-2025'!$A:$H,5,FALSE)</f>
        <v>46180007</v>
      </c>
      <c r="N49" s="22">
        <f>VLOOKUP($D49,'prosedur-2025'!$A:$H,6,FALSE)</f>
        <v>58731728</v>
      </c>
      <c r="O49" s="22">
        <f>VLOOKUP($D49,'prosedur-2025'!$A:$H,7,FALSE)</f>
        <v>78160513</v>
      </c>
      <c r="P49" s="22">
        <f>VLOOKUP($D49,'prosedur-2025'!$A:$H,8,FALSE)</f>
        <v>109551144</v>
      </c>
      <c r="Q49" s="22">
        <f t="shared" si="13"/>
        <v>576781509548</v>
      </c>
      <c r="R49" s="13"/>
      <c r="S49" s="13"/>
      <c r="T49" s="13" t="str">
        <f t="shared" si="12"/>
        <v>81.08</v>
      </c>
      <c r="U49" s="13"/>
      <c r="V49" s="13"/>
      <c r="W49" s="13" t="str">
        <f t="shared" si="4"/>
        <v>8108</v>
      </c>
      <c r="X49" s="10">
        <v>11.0</v>
      </c>
      <c r="Y49" s="13" t="str">
        <f t="shared" si="5"/>
        <v>P11AB</v>
      </c>
      <c r="Z49" s="10">
        <v>1.0</v>
      </c>
      <c r="AA49" s="13" t="str">
        <f t="shared" si="6"/>
        <v>Complex Spinal Proc.</v>
      </c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>
      <c r="A50" s="8" t="s">
        <v>5</v>
      </c>
      <c r="B50" s="8" t="s">
        <v>214</v>
      </c>
      <c r="C50" s="8" t="s">
        <v>84</v>
      </c>
      <c r="D50" s="21" t="s">
        <v>1897</v>
      </c>
      <c r="E50" s="8" t="s">
        <v>129</v>
      </c>
      <c r="F50" s="8" t="str">
        <f>VLOOKUP($D50,proc!$A:$D,3,FALSE)</f>
        <v>5</v>
      </c>
      <c r="G50" s="8" t="str">
        <f>VLOOKUP($D50,proc!$A:$D,4,FALSE)</f>
        <v>0</v>
      </c>
      <c r="H50" s="13" t="str">
        <f t="shared" si="2"/>
        <v>8130</v>
      </c>
      <c r="I50" s="13" t="s">
        <v>900</v>
      </c>
      <c r="J50" s="13" t="str">
        <f>VLOOKUP(H50,'upload c51prpdc'!A:C,3,FALSE)</f>
        <v>P11AB</v>
      </c>
      <c r="K50" s="22">
        <f>VLOOKUP($D50,'prosedur-2025'!$A:$H,3,FALSE)</f>
        <v>35</v>
      </c>
      <c r="L50" s="22">
        <f>VLOOKUP($D50,'prosedur-2025'!$A:$H,4,FALSE)</f>
        <v>70318240.63</v>
      </c>
      <c r="M50" s="22">
        <f>VLOOKUP($D50,'prosedur-2025'!$A:$H,5,FALSE)</f>
        <v>54490054</v>
      </c>
      <c r="N50" s="22">
        <f>VLOOKUP($D50,'prosedur-2025'!$A:$H,6,FALSE)</f>
        <v>75165616</v>
      </c>
      <c r="O50" s="22">
        <f>VLOOKUP($D50,'prosedur-2025'!$A:$H,7,FALSE)</f>
        <v>86883828</v>
      </c>
      <c r="P50" s="22">
        <f>VLOOKUP($D50,'prosedur-2025'!$A:$H,8,FALSE)</f>
        <v>92794264</v>
      </c>
      <c r="Q50" s="22">
        <f t="shared" si="13"/>
        <v>2461138422</v>
      </c>
      <c r="R50" s="13"/>
      <c r="S50" s="13"/>
      <c r="T50" s="13" t="str">
        <f t="shared" si="12"/>
        <v>81.30</v>
      </c>
      <c r="U50" s="13"/>
      <c r="V50" s="13"/>
      <c r="W50" s="13" t="str">
        <f t="shared" si="4"/>
        <v>8130</v>
      </c>
      <c r="X50" s="10">
        <v>11.0</v>
      </c>
      <c r="Y50" s="13" t="str">
        <f t="shared" si="5"/>
        <v>P11AB</v>
      </c>
      <c r="Z50" s="10">
        <v>1.0</v>
      </c>
      <c r="AA50" s="13" t="str">
        <f t="shared" si="6"/>
        <v>Complex Spinal Proc.</v>
      </c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>
      <c r="A51" s="8" t="s">
        <v>5</v>
      </c>
      <c r="B51" s="8" t="s">
        <v>214</v>
      </c>
      <c r="C51" s="8" t="s">
        <v>84</v>
      </c>
      <c r="D51" s="21" t="s">
        <v>1935</v>
      </c>
      <c r="E51" s="8" t="s">
        <v>134</v>
      </c>
      <c r="F51" s="8" t="str">
        <f>VLOOKUP($D51,proc!$A:$D,3,FALSE)</f>
        <v>5</v>
      </c>
      <c r="G51" s="8" t="str">
        <f>VLOOKUP($D51,proc!$A:$D,4,FALSE)</f>
        <v>0</v>
      </c>
      <c r="H51" s="13" t="str">
        <f t="shared" si="2"/>
        <v>8131</v>
      </c>
      <c r="I51" s="13" t="s">
        <v>900</v>
      </c>
      <c r="J51" s="13" t="str">
        <f>VLOOKUP(H51,'upload c51prpdc'!A:C,3,FALSE)</f>
        <v>P11AB</v>
      </c>
      <c r="K51" s="13"/>
      <c r="L51" s="13"/>
      <c r="M51" s="13"/>
      <c r="N51" s="13"/>
      <c r="O51" s="13"/>
      <c r="P51" s="13"/>
      <c r="Q51" s="22"/>
      <c r="R51" s="13"/>
      <c r="S51" s="13"/>
      <c r="T51" s="13" t="str">
        <f t="shared" si="12"/>
        <v>81.31</v>
      </c>
      <c r="U51" s="13"/>
      <c r="V51" s="13"/>
      <c r="W51" s="13" t="str">
        <f t="shared" si="4"/>
        <v>8131</v>
      </c>
      <c r="X51" s="10">
        <v>11.0</v>
      </c>
      <c r="Y51" s="13" t="str">
        <f t="shared" si="5"/>
        <v>P11AB</v>
      </c>
      <c r="Z51" s="10">
        <v>1.0</v>
      </c>
      <c r="AA51" s="13" t="str">
        <f t="shared" si="6"/>
        <v>Complex Spinal Proc.</v>
      </c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>
      <c r="A52" s="8" t="s">
        <v>5</v>
      </c>
      <c r="B52" s="8" t="s">
        <v>214</v>
      </c>
      <c r="C52" s="8" t="s">
        <v>84</v>
      </c>
      <c r="D52" s="21" t="s">
        <v>1946</v>
      </c>
      <c r="E52" s="8" t="s">
        <v>138</v>
      </c>
      <c r="F52" s="8" t="str">
        <f>VLOOKUP($D52,proc!$A:$D,3,FALSE)</f>
        <v>5</v>
      </c>
      <c r="G52" s="8" t="str">
        <f>VLOOKUP($D52,proc!$A:$D,4,FALSE)</f>
        <v>0</v>
      </c>
      <c r="H52" s="13" t="str">
        <f t="shared" si="2"/>
        <v>8132</v>
      </c>
      <c r="I52" s="13" t="s">
        <v>900</v>
      </c>
      <c r="J52" s="13" t="str">
        <f>VLOOKUP(H52,'upload c51prpdc'!A:C,3,FALSE)</f>
        <v>P11AB</v>
      </c>
      <c r="K52" s="22">
        <f>VLOOKUP($D52,'prosedur-2025'!$A:$H,3,FALSE)</f>
        <v>12</v>
      </c>
      <c r="L52" s="22">
        <f>VLOOKUP($D52,'prosedur-2025'!$A:$H,4,FALSE)</f>
        <v>93542327.92</v>
      </c>
      <c r="M52" s="22">
        <f>VLOOKUP($D52,'prosedur-2025'!$A:$H,5,FALSE)</f>
        <v>59016369</v>
      </c>
      <c r="N52" s="22">
        <f>VLOOKUP($D52,'prosedur-2025'!$A:$H,6,FALSE)</f>
        <v>86014412</v>
      </c>
      <c r="O52" s="22">
        <f>VLOOKUP($D52,'prosedur-2025'!$A:$H,7,FALSE)</f>
        <v>94265770</v>
      </c>
      <c r="P52" s="22">
        <f>VLOOKUP($D52,'prosedur-2025'!$A:$H,8,FALSE)</f>
        <v>139788621</v>
      </c>
      <c r="Q52" s="22">
        <f t="shared" ref="Q52:Q77" si="14">K52*L52</f>
        <v>1122507935</v>
      </c>
      <c r="R52" s="13"/>
      <c r="S52" s="13"/>
      <c r="T52" s="13" t="str">
        <f t="shared" si="12"/>
        <v>81.32</v>
      </c>
      <c r="U52" s="13"/>
      <c r="V52" s="13"/>
      <c r="W52" s="13" t="str">
        <f t="shared" si="4"/>
        <v>8132</v>
      </c>
      <c r="X52" s="10">
        <v>11.0</v>
      </c>
      <c r="Y52" s="13" t="str">
        <f t="shared" si="5"/>
        <v>P11AB</v>
      </c>
      <c r="Z52" s="10">
        <v>1.0</v>
      </c>
      <c r="AA52" s="13" t="str">
        <f t="shared" si="6"/>
        <v>Complex Spinal Proc.</v>
      </c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>
      <c r="A53" s="8" t="s">
        <v>5</v>
      </c>
      <c r="B53" s="8" t="s">
        <v>214</v>
      </c>
      <c r="C53" s="8" t="s">
        <v>84</v>
      </c>
      <c r="D53" s="21" t="s">
        <v>1988</v>
      </c>
      <c r="E53" s="8" t="s">
        <v>143</v>
      </c>
      <c r="F53" s="8" t="str">
        <f>VLOOKUP($D53,proc!$A:$D,3,FALSE)</f>
        <v>5</v>
      </c>
      <c r="G53" s="8" t="str">
        <f>VLOOKUP($D53,proc!$A:$D,4,FALSE)</f>
        <v>0</v>
      </c>
      <c r="H53" s="13" t="str">
        <f t="shared" si="2"/>
        <v>8133</v>
      </c>
      <c r="I53" s="13" t="s">
        <v>900</v>
      </c>
      <c r="J53" s="13" t="str">
        <f>VLOOKUP(H53,'upload c51prpdc'!A:C,3,FALSE)</f>
        <v>P11AB</v>
      </c>
      <c r="K53" s="22">
        <f>VLOOKUP($D53,'prosedur-2025'!$A:$H,3,FALSE)</f>
        <v>15</v>
      </c>
      <c r="L53" s="22">
        <f>VLOOKUP($D53,'prosedur-2025'!$A:$H,4,FALSE)</f>
        <v>62730193.67</v>
      </c>
      <c r="M53" s="22">
        <f>VLOOKUP($D53,'prosedur-2025'!$A:$H,5,FALSE)</f>
        <v>26799353</v>
      </c>
      <c r="N53" s="22">
        <f>VLOOKUP($D53,'prosedur-2025'!$A:$H,6,FALSE)</f>
        <v>62937527</v>
      </c>
      <c r="O53" s="22">
        <f>VLOOKUP($D53,'prosedur-2025'!$A:$H,7,FALSE)</f>
        <v>95353673</v>
      </c>
      <c r="P53" s="22">
        <f>VLOOKUP($D53,'prosedur-2025'!$A:$H,8,FALSE)</f>
        <v>99702768</v>
      </c>
      <c r="Q53" s="22">
        <f t="shared" si="14"/>
        <v>940952905</v>
      </c>
      <c r="R53" s="13"/>
      <c r="S53" s="13"/>
      <c r="T53" s="13" t="str">
        <f t="shared" si="12"/>
        <v>81.33</v>
      </c>
      <c r="U53" s="13"/>
      <c r="V53" s="13"/>
      <c r="W53" s="13" t="str">
        <f t="shared" si="4"/>
        <v>8133</v>
      </c>
      <c r="X53" s="10">
        <v>11.0</v>
      </c>
      <c r="Y53" s="13" t="str">
        <f t="shared" si="5"/>
        <v>P11AB</v>
      </c>
      <c r="Z53" s="10">
        <v>1.0</v>
      </c>
      <c r="AA53" s="13" t="str">
        <f t="shared" si="6"/>
        <v>Complex Spinal Proc.</v>
      </c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>
      <c r="A54" s="8" t="s">
        <v>5</v>
      </c>
      <c r="B54" s="8" t="s">
        <v>214</v>
      </c>
      <c r="C54" s="8" t="s">
        <v>84</v>
      </c>
      <c r="D54" s="21" t="s">
        <v>2036</v>
      </c>
      <c r="E54" s="8" t="s">
        <v>146</v>
      </c>
      <c r="F54" s="8" t="str">
        <f>VLOOKUP($D54,proc!$A:$D,3,FALSE)</f>
        <v>5</v>
      </c>
      <c r="G54" s="8" t="str">
        <f>VLOOKUP($D54,proc!$A:$D,4,FALSE)</f>
        <v>0</v>
      </c>
      <c r="H54" s="13" t="str">
        <f t="shared" si="2"/>
        <v>8134</v>
      </c>
      <c r="I54" s="13" t="s">
        <v>900</v>
      </c>
      <c r="J54" s="13" t="str">
        <f>VLOOKUP(H54,'upload c51prpdc'!A:C,3,FALSE)</f>
        <v>P11AB</v>
      </c>
      <c r="K54" s="22">
        <f>VLOOKUP($D54,'prosedur-2025'!$A:$H,3,FALSE)</f>
        <v>7</v>
      </c>
      <c r="L54" s="22">
        <f>VLOOKUP($D54,'prosedur-2025'!$A:$H,4,FALSE)</f>
        <v>117399562.6</v>
      </c>
      <c r="M54" s="22">
        <f>VLOOKUP($D54,'prosedur-2025'!$A:$H,5,FALSE)</f>
        <v>9003207</v>
      </c>
      <c r="N54" s="22">
        <f>VLOOKUP($D54,'prosedur-2025'!$A:$H,6,FALSE)</f>
        <v>111904600</v>
      </c>
      <c r="O54" s="22">
        <f>VLOOKUP($D54,'prosedur-2025'!$A:$H,7,FALSE)</f>
        <v>125308086</v>
      </c>
      <c r="P54" s="22">
        <f>VLOOKUP($D54,'prosedur-2025'!$A:$H,8,FALSE)</f>
        <v>350784753</v>
      </c>
      <c r="Q54" s="22">
        <f t="shared" si="14"/>
        <v>821796938</v>
      </c>
      <c r="R54" s="13"/>
      <c r="S54" s="13"/>
      <c r="T54" s="13" t="str">
        <f t="shared" si="12"/>
        <v>81.34</v>
      </c>
      <c r="U54" s="13"/>
      <c r="V54" s="13"/>
      <c r="W54" s="13" t="str">
        <f t="shared" si="4"/>
        <v>8134</v>
      </c>
      <c r="X54" s="10">
        <v>11.0</v>
      </c>
      <c r="Y54" s="13" t="str">
        <f t="shared" si="5"/>
        <v>P11AB</v>
      </c>
      <c r="Z54" s="10">
        <v>1.0</v>
      </c>
      <c r="AA54" s="13" t="str">
        <f t="shared" si="6"/>
        <v>Complex Spinal Proc.</v>
      </c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>
      <c r="A55" s="8" t="s">
        <v>5</v>
      </c>
      <c r="B55" s="8" t="s">
        <v>214</v>
      </c>
      <c r="C55" s="8" t="s">
        <v>84</v>
      </c>
      <c r="D55" s="21" t="s">
        <v>2086</v>
      </c>
      <c r="E55" s="8" t="s">
        <v>149</v>
      </c>
      <c r="F55" s="8" t="str">
        <f>VLOOKUP($D55,proc!$A:$D,3,FALSE)</f>
        <v>5</v>
      </c>
      <c r="G55" s="8" t="str">
        <f>VLOOKUP($D55,proc!$A:$D,4,FALSE)</f>
        <v>0</v>
      </c>
      <c r="H55" s="13" t="str">
        <f t="shared" si="2"/>
        <v>8135</v>
      </c>
      <c r="I55" s="13" t="s">
        <v>900</v>
      </c>
      <c r="J55" s="13" t="str">
        <f>VLOOKUP(H55,'upload c51prpdc'!A:C,3,FALSE)</f>
        <v>P11AB</v>
      </c>
      <c r="K55" s="22">
        <f>VLOOKUP($D55,'prosedur-2025'!$A:$H,3,FALSE)</f>
        <v>185</v>
      </c>
      <c r="L55" s="22">
        <f>VLOOKUP($D55,'prosedur-2025'!$A:$H,4,FALSE)</f>
        <v>91375186.38</v>
      </c>
      <c r="M55" s="22">
        <f>VLOOKUP($D55,'prosedur-2025'!$A:$H,5,FALSE)</f>
        <v>71476844</v>
      </c>
      <c r="N55" s="22">
        <f>VLOOKUP($D55,'prosedur-2025'!$A:$H,6,FALSE)</f>
        <v>92485620</v>
      </c>
      <c r="O55" s="22">
        <f>VLOOKUP($D55,'prosedur-2025'!$A:$H,7,FALSE)</f>
        <v>108187010</v>
      </c>
      <c r="P55" s="22">
        <f>VLOOKUP($D55,'prosedur-2025'!$A:$H,8,FALSE)</f>
        <v>124520887</v>
      </c>
      <c r="Q55" s="22">
        <f t="shared" si="14"/>
        <v>16904409480</v>
      </c>
      <c r="R55" s="13"/>
      <c r="S55" s="13"/>
      <c r="T55" s="13" t="str">
        <f t="shared" si="12"/>
        <v>81.35</v>
      </c>
      <c r="U55" s="13"/>
      <c r="V55" s="13"/>
      <c r="W55" s="13" t="str">
        <f t="shared" si="4"/>
        <v>8135</v>
      </c>
      <c r="X55" s="10">
        <v>11.0</v>
      </c>
      <c r="Y55" s="13" t="str">
        <f t="shared" si="5"/>
        <v>P11AB</v>
      </c>
      <c r="Z55" s="10">
        <v>1.0</v>
      </c>
      <c r="AA55" s="13" t="str">
        <f t="shared" si="6"/>
        <v>Complex Spinal Proc.</v>
      </c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>
      <c r="A56" s="8" t="s">
        <v>5</v>
      </c>
      <c r="B56" s="8" t="s">
        <v>214</v>
      </c>
      <c r="C56" s="8" t="s">
        <v>84</v>
      </c>
      <c r="D56" s="21" t="s">
        <v>2123</v>
      </c>
      <c r="E56" s="8" t="s">
        <v>152</v>
      </c>
      <c r="F56" s="8" t="str">
        <f>VLOOKUP($D56,proc!$A:$D,3,FALSE)</f>
        <v>5</v>
      </c>
      <c r="G56" s="8" t="str">
        <f>VLOOKUP($D56,proc!$A:$D,4,FALSE)</f>
        <v>0</v>
      </c>
      <c r="H56" s="13" t="str">
        <f t="shared" si="2"/>
        <v>8136</v>
      </c>
      <c r="I56" s="13" t="s">
        <v>900</v>
      </c>
      <c r="J56" s="13" t="str">
        <f>VLOOKUP(H56,'upload c51prpdc'!A:C,3,FALSE)</f>
        <v>P11AB</v>
      </c>
      <c r="K56" s="22">
        <f>VLOOKUP($D56,'prosedur-2025'!$A:$H,3,FALSE)</f>
        <v>14</v>
      </c>
      <c r="L56" s="22">
        <f>VLOOKUP($D56,'prosedur-2025'!$A:$H,4,FALSE)</f>
        <v>74601904.93</v>
      </c>
      <c r="M56" s="22">
        <f>VLOOKUP($D56,'prosedur-2025'!$A:$H,5,FALSE)</f>
        <v>48056191</v>
      </c>
      <c r="N56" s="22">
        <f>VLOOKUP($D56,'prosedur-2025'!$A:$H,6,FALSE)</f>
        <v>78794765</v>
      </c>
      <c r="O56" s="22">
        <f>VLOOKUP($D56,'prosedur-2025'!$A:$H,7,FALSE)</f>
        <v>100591222</v>
      </c>
      <c r="P56" s="22">
        <f>VLOOKUP($D56,'prosedur-2025'!$A:$H,8,FALSE)</f>
        <v>107748085</v>
      </c>
      <c r="Q56" s="22">
        <f t="shared" si="14"/>
        <v>1044426669</v>
      </c>
      <c r="R56" s="13"/>
      <c r="S56" s="13"/>
      <c r="T56" s="13" t="str">
        <f t="shared" si="12"/>
        <v>81.36</v>
      </c>
      <c r="U56" s="13"/>
      <c r="V56" s="13"/>
      <c r="W56" s="13" t="str">
        <f t="shared" si="4"/>
        <v>8136</v>
      </c>
      <c r="X56" s="10">
        <v>11.0</v>
      </c>
      <c r="Y56" s="13" t="str">
        <f t="shared" si="5"/>
        <v>P11AB</v>
      </c>
      <c r="Z56" s="10">
        <v>1.0</v>
      </c>
      <c r="AA56" s="13" t="str">
        <f t="shared" si="6"/>
        <v>Complex Spinal Proc.</v>
      </c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>
      <c r="A57" s="8" t="s">
        <v>5</v>
      </c>
      <c r="B57" s="8" t="s">
        <v>214</v>
      </c>
      <c r="C57" s="8" t="s">
        <v>84</v>
      </c>
      <c r="D57" s="21" t="s">
        <v>2133</v>
      </c>
      <c r="E57" s="8" t="s">
        <v>158</v>
      </c>
      <c r="F57" s="8" t="str">
        <f>VLOOKUP($D57,proc!$A:$D,3,FALSE)</f>
        <v>5</v>
      </c>
      <c r="G57" s="8" t="str">
        <f>VLOOKUP($D57,proc!$A:$D,4,FALSE)</f>
        <v>0</v>
      </c>
      <c r="H57" s="13" t="str">
        <f t="shared" si="2"/>
        <v>8137</v>
      </c>
      <c r="I57" s="13" t="s">
        <v>900</v>
      </c>
      <c r="J57" s="13" t="str">
        <f>VLOOKUP(H57,'upload c51prpdc'!A:C,3,FALSE)</f>
        <v>P11AB</v>
      </c>
      <c r="K57" s="22">
        <f>VLOOKUP($D57,'prosedur-2025'!$A:$H,3,FALSE)</f>
        <v>9</v>
      </c>
      <c r="L57" s="22">
        <f>VLOOKUP($D57,'prosedur-2025'!$A:$H,4,FALSE)</f>
        <v>105752489.4</v>
      </c>
      <c r="M57" s="22">
        <f>VLOOKUP($D57,'prosedur-2025'!$A:$H,5,FALSE)</f>
        <v>98390202</v>
      </c>
      <c r="N57" s="22">
        <f>VLOOKUP($D57,'prosedur-2025'!$A:$H,6,FALSE)</f>
        <v>109876684</v>
      </c>
      <c r="O57" s="22">
        <f>VLOOKUP($D57,'prosedur-2025'!$A:$H,7,FALSE)</f>
        <v>148569122</v>
      </c>
      <c r="P57" s="22">
        <f>VLOOKUP($D57,'prosedur-2025'!$A:$H,8,FALSE)</f>
        <v>150380731</v>
      </c>
      <c r="Q57" s="22">
        <f t="shared" si="14"/>
        <v>951772405</v>
      </c>
      <c r="R57" s="13"/>
      <c r="S57" s="13"/>
      <c r="T57" s="13" t="str">
        <f t="shared" si="12"/>
        <v>81.37</v>
      </c>
      <c r="U57" s="13"/>
      <c r="V57" s="13"/>
      <c r="W57" s="13" t="str">
        <f t="shared" si="4"/>
        <v>8137</v>
      </c>
      <c r="X57" s="10">
        <v>11.0</v>
      </c>
      <c r="Y57" s="13" t="str">
        <f t="shared" si="5"/>
        <v>P11AB</v>
      </c>
      <c r="Z57" s="10">
        <v>1.0</v>
      </c>
      <c r="AA57" s="13" t="str">
        <f t="shared" si="6"/>
        <v>Complex Spinal Proc.</v>
      </c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>
      <c r="A58" s="8" t="s">
        <v>5</v>
      </c>
      <c r="B58" s="8" t="s">
        <v>214</v>
      </c>
      <c r="C58" s="8" t="s">
        <v>84</v>
      </c>
      <c r="D58" s="21" t="s">
        <v>2135</v>
      </c>
      <c r="E58" s="8" t="s">
        <v>161</v>
      </c>
      <c r="F58" s="8" t="str">
        <f>VLOOKUP($D58,proc!$A:$D,3,FALSE)</f>
        <v>5</v>
      </c>
      <c r="G58" s="8" t="str">
        <f>VLOOKUP($D58,proc!$A:$D,4,FALSE)</f>
        <v>0</v>
      </c>
      <c r="H58" s="13" t="str">
        <f t="shared" si="2"/>
        <v>8138</v>
      </c>
      <c r="I58" s="13" t="s">
        <v>900</v>
      </c>
      <c r="J58" s="13" t="str">
        <f>VLOOKUP(H58,'upload c51prpdc'!A:C,3,FALSE)</f>
        <v>P11AB</v>
      </c>
      <c r="K58" s="22">
        <f>VLOOKUP($D58,'prosedur-2025'!$A:$H,3,FALSE)</f>
        <v>135</v>
      </c>
      <c r="L58" s="22">
        <f>VLOOKUP($D58,'prosedur-2025'!$A:$H,4,FALSE)</f>
        <v>76730268.49</v>
      </c>
      <c r="M58" s="22">
        <f>VLOOKUP($D58,'prosedur-2025'!$A:$H,5,FALSE)</f>
        <v>45214948</v>
      </c>
      <c r="N58" s="22">
        <f>VLOOKUP($D58,'prosedur-2025'!$A:$H,6,FALSE)</f>
        <v>85161186</v>
      </c>
      <c r="O58" s="22">
        <f>VLOOKUP($D58,'prosedur-2025'!$A:$H,7,FALSE)</f>
        <v>104323910</v>
      </c>
      <c r="P58" s="22">
        <f>VLOOKUP($D58,'prosedur-2025'!$A:$H,8,FALSE)</f>
        <v>126089406</v>
      </c>
      <c r="Q58" s="22">
        <f t="shared" si="14"/>
        <v>10358586246</v>
      </c>
      <c r="R58" s="13"/>
      <c r="S58" s="13"/>
      <c r="T58" s="13" t="str">
        <f t="shared" si="12"/>
        <v>81.38</v>
      </c>
      <c r="U58" s="13"/>
      <c r="V58" s="13"/>
      <c r="W58" s="13" t="str">
        <f t="shared" si="4"/>
        <v>8138</v>
      </c>
      <c r="X58" s="10">
        <v>11.0</v>
      </c>
      <c r="Y58" s="13" t="str">
        <f t="shared" si="5"/>
        <v>P11AB</v>
      </c>
      <c r="Z58" s="10">
        <v>1.0</v>
      </c>
      <c r="AA58" s="13" t="str">
        <f t="shared" si="6"/>
        <v>Complex Spinal Proc.</v>
      </c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>
      <c r="A59" s="8" t="s">
        <v>5</v>
      </c>
      <c r="B59" s="8" t="s">
        <v>214</v>
      </c>
      <c r="C59" s="8" t="s">
        <v>84</v>
      </c>
      <c r="D59" s="21" t="s">
        <v>2138</v>
      </c>
      <c r="E59" s="8" t="s">
        <v>163</v>
      </c>
      <c r="F59" s="8" t="str">
        <f>VLOOKUP($D59,proc!$A:$D,3,FALSE)</f>
        <v>4</v>
      </c>
      <c r="G59" s="8" t="str">
        <f>VLOOKUP($D59,proc!$A:$D,4,FALSE)</f>
        <v>0</v>
      </c>
      <c r="H59" s="13" t="str">
        <f t="shared" si="2"/>
        <v>8139</v>
      </c>
      <c r="I59" s="13" t="s">
        <v>900</v>
      </c>
      <c r="J59" s="13" t="str">
        <f>VLOOKUP(H59,'upload c51prpdc'!A:C,3,FALSE)</f>
        <v>P11AB</v>
      </c>
      <c r="K59" s="22">
        <f>VLOOKUP($D59,'prosedur-2025'!$A:$H,3,FALSE)</f>
        <v>68</v>
      </c>
      <c r="L59" s="22">
        <f>VLOOKUP($D59,'prosedur-2025'!$A:$H,4,FALSE)</f>
        <v>76808455.51</v>
      </c>
      <c r="M59" s="22">
        <f>VLOOKUP($D59,'prosedur-2025'!$A:$H,5,FALSE)</f>
        <v>51487642</v>
      </c>
      <c r="N59" s="22">
        <f>VLOOKUP($D59,'prosedur-2025'!$A:$H,6,FALSE)</f>
        <v>77173066</v>
      </c>
      <c r="O59" s="22">
        <f>VLOOKUP($D59,'prosedur-2025'!$A:$H,7,FALSE)</f>
        <v>94742454</v>
      </c>
      <c r="P59" s="22">
        <f>VLOOKUP($D59,'prosedur-2025'!$A:$H,8,FALSE)</f>
        <v>105626015</v>
      </c>
      <c r="Q59" s="22">
        <f t="shared" si="14"/>
        <v>5222974975</v>
      </c>
      <c r="R59" s="13"/>
      <c r="S59" s="13"/>
      <c r="T59" s="13" t="str">
        <f t="shared" si="12"/>
        <v>81.39</v>
      </c>
      <c r="U59" s="13"/>
      <c r="V59" s="13"/>
      <c r="W59" s="13" t="str">
        <f t="shared" si="4"/>
        <v>8139</v>
      </c>
      <c r="X59" s="10">
        <v>11.0</v>
      </c>
      <c r="Y59" s="13" t="str">
        <f t="shared" si="5"/>
        <v>P11AB</v>
      </c>
      <c r="Z59" s="10">
        <v>1.0</v>
      </c>
      <c r="AA59" s="13" t="str">
        <f t="shared" si="6"/>
        <v>Complex Spinal Proc.</v>
      </c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>
      <c r="A60" s="8" t="s">
        <v>5</v>
      </c>
      <c r="B60" s="8" t="s">
        <v>214</v>
      </c>
      <c r="C60" s="8" t="s">
        <v>84</v>
      </c>
      <c r="D60" s="21" t="s">
        <v>2149</v>
      </c>
      <c r="E60" s="8" t="s">
        <v>484</v>
      </c>
      <c r="F60" s="8" t="str">
        <f>VLOOKUP($D60,proc!$A:$D,3,FALSE)</f>
        <v>4</v>
      </c>
      <c r="G60" s="8" t="str">
        <f>VLOOKUP($D60,proc!$A:$D,4,FALSE)</f>
        <v>0</v>
      </c>
      <c r="H60" s="13" t="str">
        <f t="shared" si="2"/>
        <v>8166</v>
      </c>
      <c r="I60" s="10" t="s">
        <v>791</v>
      </c>
      <c r="J60" s="13" t="str">
        <f>VLOOKUP(H60,'upload c51prpdc'!A:C,3,FALSE)</f>
        <v>P11AJ</v>
      </c>
      <c r="K60" s="22">
        <f>VLOOKUP($D60,'prosedur-2025'!$A:$H,3,FALSE)</f>
        <v>666</v>
      </c>
      <c r="L60" s="22">
        <f>VLOOKUP($D60,'prosedur-2025'!$A:$H,4,FALSE)</f>
        <v>47065309</v>
      </c>
      <c r="M60" s="22">
        <f>VLOOKUP($D60,'prosedur-2025'!$A:$H,5,FALSE)</f>
        <v>31525400</v>
      </c>
      <c r="N60" s="22">
        <f>VLOOKUP($D60,'prosedur-2025'!$A:$H,6,FALSE)</f>
        <v>42013112</v>
      </c>
      <c r="O60" s="22">
        <f>VLOOKUP($D60,'prosedur-2025'!$A:$H,7,FALSE)</f>
        <v>57545001</v>
      </c>
      <c r="P60" s="22">
        <f>VLOOKUP($D60,'prosedur-2025'!$A:$H,8,FALSE)</f>
        <v>75413325</v>
      </c>
      <c r="Q60" s="22">
        <f t="shared" si="14"/>
        <v>31345495792</v>
      </c>
      <c r="R60" s="13"/>
      <c r="S60" s="13"/>
      <c r="T60" s="13" t="str">
        <f t="shared" si="12"/>
        <v>81.66</v>
      </c>
      <c r="U60" s="13"/>
      <c r="V60" s="13"/>
      <c r="W60" s="13" t="str">
        <f t="shared" si="4"/>
        <v>8166</v>
      </c>
      <c r="X60" s="10">
        <v>11.0</v>
      </c>
      <c r="Y60" s="13" t="str">
        <f t="shared" si="5"/>
        <v>P11AJ</v>
      </c>
      <c r="Z60" s="10">
        <v>1.0</v>
      </c>
      <c r="AA60" s="13" t="str">
        <f t="shared" si="6"/>
        <v>Moderate Spinal Proc.</v>
      </c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>
      <c r="A61" s="8" t="s">
        <v>5</v>
      </c>
      <c r="B61" s="8" t="s">
        <v>214</v>
      </c>
      <c r="C61" s="8" t="s">
        <v>84</v>
      </c>
      <c r="D61" s="21" t="s">
        <v>2155</v>
      </c>
      <c r="E61" s="8" t="s">
        <v>486</v>
      </c>
      <c r="F61" s="8" t="str">
        <f>VLOOKUP($D61,proc!$A:$D,3,FALSE)</f>
        <v>0</v>
      </c>
      <c r="G61" s="8" t="str">
        <f>VLOOKUP($D61,proc!$A:$D,4,FALSE)</f>
        <v>0</v>
      </c>
      <c r="H61" s="13" t="str">
        <f t="shared" si="2"/>
        <v>8459</v>
      </c>
      <c r="I61" s="10" t="s">
        <v>791</v>
      </c>
      <c r="J61" s="13" t="str">
        <f>VLOOKUP(H61,'upload c51prpdc'!A:C,3,FALSE)</f>
        <v>P11AJ</v>
      </c>
      <c r="K61" s="22">
        <f>VLOOKUP($D61,'prosedur-2025'!$A:$H,3,FALSE)</f>
        <v>88</v>
      </c>
      <c r="L61" s="22">
        <f>VLOOKUP($D61,'prosedur-2025'!$A:$H,4,FALSE)</f>
        <v>63971686.31</v>
      </c>
      <c r="M61" s="22">
        <f>VLOOKUP($D61,'prosedur-2025'!$A:$H,5,FALSE)</f>
        <v>34988684</v>
      </c>
      <c r="N61" s="22">
        <f>VLOOKUP($D61,'prosedur-2025'!$A:$H,6,FALSE)</f>
        <v>44652176</v>
      </c>
      <c r="O61" s="22">
        <f>VLOOKUP($D61,'prosedur-2025'!$A:$H,7,FALSE)</f>
        <v>70382521</v>
      </c>
      <c r="P61" s="22">
        <f>VLOOKUP($D61,'prosedur-2025'!$A:$H,8,FALSE)</f>
        <v>128858971</v>
      </c>
      <c r="Q61" s="22">
        <f t="shared" si="14"/>
        <v>5629508395</v>
      </c>
      <c r="R61" s="13"/>
      <c r="S61" s="13"/>
      <c r="T61" s="13" t="str">
        <f t="shared" si="12"/>
        <v>84.59</v>
      </c>
      <c r="U61" s="13"/>
      <c r="V61" s="13"/>
      <c r="W61" s="13" t="str">
        <f t="shared" si="4"/>
        <v>8459</v>
      </c>
      <c r="X61" s="10">
        <v>11.0</v>
      </c>
      <c r="Y61" s="13" t="str">
        <f t="shared" si="5"/>
        <v>P11AJ</v>
      </c>
      <c r="Z61" s="10">
        <v>1.0</v>
      </c>
      <c r="AA61" s="13" t="str">
        <f t="shared" si="6"/>
        <v>Moderate Spinal Proc.</v>
      </c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>
      <c r="A62" s="8" t="s">
        <v>5</v>
      </c>
      <c r="B62" s="8" t="s">
        <v>214</v>
      </c>
      <c r="C62" s="8" t="s">
        <v>84</v>
      </c>
      <c r="D62" s="21" t="s">
        <v>2158</v>
      </c>
      <c r="E62" s="8" t="s">
        <v>166</v>
      </c>
      <c r="F62" s="8" t="str">
        <f>VLOOKUP($D62,proc!$A:$D,3,FALSE)</f>
        <v>3</v>
      </c>
      <c r="G62" s="8" t="str">
        <f>VLOOKUP($D62,proc!$A:$D,4,FALSE)</f>
        <v>0</v>
      </c>
      <c r="H62" s="13" t="str">
        <f t="shared" si="2"/>
        <v>8460</v>
      </c>
      <c r="I62" s="13" t="s">
        <v>900</v>
      </c>
      <c r="J62" s="13" t="str">
        <f>VLOOKUP(H62,'upload c51prpdc'!A:C,3,FALSE)</f>
        <v>P11AB</v>
      </c>
      <c r="K62" s="22">
        <f>VLOOKUP($D62,'prosedur-2025'!$A:$H,3,FALSE)</f>
        <v>4</v>
      </c>
      <c r="L62" s="22">
        <f>VLOOKUP($D62,'prosedur-2025'!$A:$H,4,FALSE)</f>
        <v>94201396.25</v>
      </c>
      <c r="M62" s="22">
        <f>VLOOKUP($D62,'prosedur-2025'!$A:$H,5,FALSE)</f>
        <v>14919275</v>
      </c>
      <c r="N62" s="22">
        <f>VLOOKUP($D62,'prosedur-2025'!$A:$H,6,FALSE)</f>
        <v>54528657</v>
      </c>
      <c r="O62" s="22">
        <f>VLOOKUP($D62,'prosedur-2025'!$A:$H,7,FALSE)</f>
        <v>125025777</v>
      </c>
      <c r="P62" s="22">
        <f>VLOOKUP($D62,'prosedur-2025'!$A:$H,8,FALSE)</f>
        <v>182331876</v>
      </c>
      <c r="Q62" s="22">
        <f t="shared" si="14"/>
        <v>376805585</v>
      </c>
      <c r="R62" s="13"/>
      <c r="S62" s="13"/>
      <c r="T62" s="13" t="str">
        <f t="shared" si="12"/>
        <v>84.60</v>
      </c>
      <c r="U62" s="13"/>
      <c r="V62" s="13"/>
      <c r="W62" s="13" t="str">
        <f t="shared" si="4"/>
        <v>8460</v>
      </c>
      <c r="X62" s="10">
        <v>11.0</v>
      </c>
      <c r="Y62" s="13" t="str">
        <f t="shared" si="5"/>
        <v>P11AB</v>
      </c>
      <c r="Z62" s="10">
        <v>1.0</v>
      </c>
      <c r="AA62" s="13" t="str">
        <f t="shared" si="6"/>
        <v>Complex Spinal Proc.</v>
      </c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>
      <c r="A63" s="8" t="s">
        <v>5</v>
      </c>
      <c r="B63" s="8" t="s">
        <v>214</v>
      </c>
      <c r="C63" s="8" t="s">
        <v>84</v>
      </c>
      <c r="D63" s="21" t="s">
        <v>2161</v>
      </c>
      <c r="E63" s="8" t="s">
        <v>169</v>
      </c>
      <c r="F63" s="8" t="str">
        <f>VLOOKUP($D63,proc!$A:$D,3,FALSE)</f>
        <v>3</v>
      </c>
      <c r="G63" s="8" t="str">
        <f>VLOOKUP($D63,proc!$A:$D,4,FALSE)</f>
        <v>0</v>
      </c>
      <c r="H63" s="13" t="str">
        <f t="shared" si="2"/>
        <v>8461</v>
      </c>
      <c r="I63" s="13" t="s">
        <v>900</v>
      </c>
      <c r="J63" s="13" t="str">
        <f>VLOOKUP(H63,'upload c51prpdc'!A:C,3,FALSE)</f>
        <v>P11AB</v>
      </c>
      <c r="K63" s="22">
        <f>VLOOKUP($D63,'prosedur-2025'!$A:$H,3,FALSE)</f>
        <v>6</v>
      </c>
      <c r="L63" s="22">
        <f>VLOOKUP($D63,'prosedur-2025'!$A:$H,4,FALSE)</f>
        <v>116184758</v>
      </c>
      <c r="M63" s="22">
        <f>VLOOKUP($D63,'prosedur-2025'!$A:$H,5,FALSE)</f>
        <v>79665771</v>
      </c>
      <c r="N63" s="22">
        <f>VLOOKUP($D63,'prosedur-2025'!$A:$H,6,FALSE)</f>
        <v>83597661</v>
      </c>
      <c r="O63" s="22">
        <f>VLOOKUP($D63,'prosedur-2025'!$A:$H,7,FALSE)</f>
        <v>118980329</v>
      </c>
      <c r="P63" s="22">
        <f>VLOOKUP($D63,'prosedur-2025'!$A:$H,8,FALSE)</f>
        <v>247386247</v>
      </c>
      <c r="Q63" s="22">
        <f t="shared" si="14"/>
        <v>697108548</v>
      </c>
      <c r="R63" s="13"/>
      <c r="S63" s="13"/>
      <c r="T63" s="13" t="str">
        <f t="shared" si="12"/>
        <v>84.61</v>
      </c>
      <c r="U63" s="13"/>
      <c r="V63" s="13"/>
      <c r="W63" s="13" t="str">
        <f t="shared" si="4"/>
        <v>8461</v>
      </c>
      <c r="X63" s="10">
        <v>11.0</v>
      </c>
      <c r="Y63" s="13" t="str">
        <f t="shared" si="5"/>
        <v>P11AB</v>
      </c>
      <c r="Z63" s="10">
        <v>1.0</v>
      </c>
      <c r="AA63" s="13" t="str">
        <f t="shared" si="6"/>
        <v>Complex Spinal Proc.</v>
      </c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>
      <c r="A64" s="8" t="s">
        <v>5</v>
      </c>
      <c r="B64" s="8" t="s">
        <v>214</v>
      </c>
      <c r="C64" s="8" t="s">
        <v>84</v>
      </c>
      <c r="D64" s="21" t="s">
        <v>2164</v>
      </c>
      <c r="E64" s="8" t="s">
        <v>172</v>
      </c>
      <c r="F64" s="8" t="str">
        <f>VLOOKUP($D64,proc!$A:$D,3,FALSE)</f>
        <v>4</v>
      </c>
      <c r="G64" s="8" t="str">
        <f>VLOOKUP($D64,proc!$A:$D,4,FALSE)</f>
        <v>0</v>
      </c>
      <c r="H64" s="13" t="str">
        <f t="shared" si="2"/>
        <v>8462</v>
      </c>
      <c r="I64" s="13" t="s">
        <v>900</v>
      </c>
      <c r="J64" s="13" t="str">
        <f>VLOOKUP(H64,'upload c51prpdc'!A:C,3,FALSE)</f>
        <v>P11AB</v>
      </c>
      <c r="K64" s="22">
        <f>VLOOKUP($D64,'prosedur-2025'!$A:$H,3,FALSE)</f>
        <v>44</v>
      </c>
      <c r="L64" s="22">
        <f>VLOOKUP($D64,'prosedur-2025'!$A:$H,4,FALSE)</f>
        <v>74120218.98</v>
      </c>
      <c r="M64" s="22">
        <f>VLOOKUP($D64,'prosedur-2025'!$A:$H,5,FALSE)</f>
        <v>41387044</v>
      </c>
      <c r="N64" s="22">
        <f>VLOOKUP($D64,'prosedur-2025'!$A:$H,6,FALSE)</f>
        <v>53099487</v>
      </c>
      <c r="O64" s="22">
        <f>VLOOKUP($D64,'prosedur-2025'!$A:$H,7,FALSE)</f>
        <v>95664398</v>
      </c>
      <c r="P64" s="22">
        <f>VLOOKUP($D64,'prosedur-2025'!$A:$H,8,FALSE)</f>
        <v>121665285</v>
      </c>
      <c r="Q64" s="22">
        <f t="shared" si="14"/>
        <v>3261289635</v>
      </c>
      <c r="R64" s="13"/>
      <c r="S64" s="13"/>
      <c r="T64" s="13" t="str">
        <f t="shared" si="12"/>
        <v>84.62</v>
      </c>
      <c r="U64" s="13"/>
      <c r="V64" s="13"/>
      <c r="W64" s="13" t="str">
        <f t="shared" si="4"/>
        <v>8462</v>
      </c>
      <c r="X64" s="10">
        <v>11.0</v>
      </c>
      <c r="Y64" s="13" t="str">
        <f t="shared" si="5"/>
        <v>P11AB</v>
      </c>
      <c r="Z64" s="10">
        <v>1.0</v>
      </c>
      <c r="AA64" s="13" t="str">
        <f t="shared" si="6"/>
        <v>Complex Spinal Proc.</v>
      </c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>
      <c r="A65" s="8" t="s">
        <v>5</v>
      </c>
      <c r="B65" s="8" t="s">
        <v>214</v>
      </c>
      <c r="C65" s="8" t="s">
        <v>84</v>
      </c>
      <c r="D65" s="21" t="s">
        <v>2167</v>
      </c>
      <c r="E65" s="8" t="s">
        <v>175</v>
      </c>
      <c r="F65" s="8" t="str">
        <f>VLOOKUP($D65,proc!$A:$D,3,FALSE)</f>
        <v>4</v>
      </c>
      <c r="G65" s="8" t="str">
        <f>VLOOKUP($D65,proc!$A:$D,4,FALSE)</f>
        <v>0</v>
      </c>
      <c r="H65" s="13" t="str">
        <f t="shared" si="2"/>
        <v>8463</v>
      </c>
      <c r="I65" s="13" t="s">
        <v>900</v>
      </c>
      <c r="J65" s="13" t="str">
        <f>VLOOKUP(H65,'upload c51prpdc'!A:C,3,FALSE)</f>
        <v>P11AB</v>
      </c>
      <c r="K65" s="22">
        <f>VLOOKUP($D65,'prosedur-2025'!$A:$H,3,FALSE)</f>
        <v>12</v>
      </c>
      <c r="L65" s="22">
        <f>VLOOKUP($D65,'prosedur-2025'!$A:$H,4,FALSE)</f>
        <v>122823654.7</v>
      </c>
      <c r="M65" s="22">
        <f>VLOOKUP($D65,'prosedur-2025'!$A:$H,5,FALSE)</f>
        <v>80351000</v>
      </c>
      <c r="N65" s="22">
        <f>VLOOKUP($D65,'prosedur-2025'!$A:$H,6,FALSE)</f>
        <v>118160551</v>
      </c>
      <c r="O65" s="22">
        <f>VLOOKUP($D65,'prosedur-2025'!$A:$H,7,FALSE)</f>
        <v>145356945</v>
      </c>
      <c r="P65" s="22">
        <f>VLOOKUP($D65,'prosedur-2025'!$A:$H,8,FALSE)</f>
        <v>171520661</v>
      </c>
      <c r="Q65" s="22">
        <f t="shared" si="14"/>
        <v>1473883856</v>
      </c>
      <c r="R65" s="13"/>
      <c r="S65" s="13"/>
      <c r="T65" s="13" t="str">
        <f t="shared" si="12"/>
        <v>84.63</v>
      </c>
      <c r="U65" s="13"/>
      <c r="V65" s="13"/>
      <c r="W65" s="13" t="str">
        <f t="shared" si="4"/>
        <v>8463</v>
      </c>
      <c r="X65" s="10">
        <v>11.0</v>
      </c>
      <c r="Y65" s="13" t="str">
        <f t="shared" si="5"/>
        <v>P11AB</v>
      </c>
      <c r="Z65" s="10">
        <v>1.0</v>
      </c>
      <c r="AA65" s="13" t="str">
        <f t="shared" si="6"/>
        <v>Complex Spinal Proc.</v>
      </c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>
      <c r="A66" s="8" t="s">
        <v>5</v>
      </c>
      <c r="B66" s="8" t="s">
        <v>214</v>
      </c>
      <c r="C66" s="8" t="s">
        <v>84</v>
      </c>
      <c r="D66" s="21" t="s">
        <v>2169</v>
      </c>
      <c r="E66" s="8" t="s">
        <v>180</v>
      </c>
      <c r="F66" s="8" t="str">
        <f>VLOOKUP($D66,proc!$A:$D,3,FALSE)</f>
        <v>4</v>
      </c>
      <c r="G66" s="8" t="str">
        <f>VLOOKUP($D66,proc!$A:$D,4,FALSE)</f>
        <v>0</v>
      </c>
      <c r="H66" s="13" t="str">
        <f t="shared" si="2"/>
        <v>8464</v>
      </c>
      <c r="I66" s="13" t="s">
        <v>900</v>
      </c>
      <c r="J66" s="13" t="str">
        <f>VLOOKUP(H66,'upload c51prpdc'!A:C,3,FALSE)</f>
        <v>P11AB</v>
      </c>
      <c r="K66" s="22">
        <f>VLOOKUP($D66,'prosedur-2025'!$A:$H,3,FALSE)</f>
        <v>19</v>
      </c>
      <c r="L66" s="22">
        <f>VLOOKUP($D66,'prosedur-2025'!$A:$H,4,FALSE)</f>
        <v>86520496.58</v>
      </c>
      <c r="M66" s="22">
        <f>VLOOKUP($D66,'prosedur-2025'!$A:$H,5,FALSE)</f>
        <v>46315877</v>
      </c>
      <c r="N66" s="22">
        <f>VLOOKUP($D66,'prosedur-2025'!$A:$H,6,FALSE)</f>
        <v>70536762</v>
      </c>
      <c r="O66" s="22">
        <f>VLOOKUP($D66,'prosedur-2025'!$A:$H,7,FALSE)</f>
        <v>121618793</v>
      </c>
      <c r="P66" s="22">
        <f>VLOOKUP($D66,'prosedur-2025'!$A:$H,8,FALSE)</f>
        <v>164167112</v>
      </c>
      <c r="Q66" s="22">
        <f t="shared" si="14"/>
        <v>1643889435</v>
      </c>
      <c r="R66" s="13"/>
      <c r="S66" s="13"/>
      <c r="T66" s="13" t="str">
        <f t="shared" si="12"/>
        <v>84.64</v>
      </c>
      <c r="U66" s="13"/>
      <c r="V66" s="13"/>
      <c r="W66" s="13" t="str">
        <f t="shared" si="4"/>
        <v>8464</v>
      </c>
      <c r="X66" s="10">
        <v>11.0</v>
      </c>
      <c r="Y66" s="13" t="str">
        <f t="shared" si="5"/>
        <v>P11AB</v>
      </c>
      <c r="Z66" s="10">
        <v>1.0</v>
      </c>
      <c r="AA66" s="13" t="str">
        <f t="shared" si="6"/>
        <v>Complex Spinal Proc.</v>
      </c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>
      <c r="A67" s="8" t="s">
        <v>5</v>
      </c>
      <c r="B67" s="8" t="s">
        <v>214</v>
      </c>
      <c r="C67" s="8" t="s">
        <v>84</v>
      </c>
      <c r="D67" s="21" t="s">
        <v>2170</v>
      </c>
      <c r="E67" s="8" t="s">
        <v>183</v>
      </c>
      <c r="F67" s="8" t="str">
        <f>VLOOKUP($D67,proc!$A:$D,3,FALSE)</f>
        <v>4</v>
      </c>
      <c r="G67" s="8" t="str">
        <f>VLOOKUP($D67,proc!$A:$D,4,FALSE)</f>
        <v>0</v>
      </c>
      <c r="H67" s="13" t="str">
        <f t="shared" si="2"/>
        <v>8465</v>
      </c>
      <c r="I67" s="13" t="s">
        <v>900</v>
      </c>
      <c r="J67" s="13" t="str">
        <f>VLOOKUP(H67,'upload c51prpdc'!A:C,3,FALSE)</f>
        <v>P11AB</v>
      </c>
      <c r="K67" s="22">
        <f>VLOOKUP($D67,'prosedur-2025'!$A:$H,3,FALSE)</f>
        <v>28</v>
      </c>
      <c r="L67" s="22">
        <f>VLOOKUP($D67,'prosedur-2025'!$A:$H,4,FALSE)</f>
        <v>71279683.57</v>
      </c>
      <c r="M67" s="22">
        <f>VLOOKUP($D67,'prosedur-2025'!$A:$H,5,FALSE)</f>
        <v>35690123</v>
      </c>
      <c r="N67" s="22">
        <f>VLOOKUP($D67,'prosedur-2025'!$A:$H,6,FALSE)</f>
        <v>56742122</v>
      </c>
      <c r="O67" s="22">
        <f>VLOOKUP($D67,'prosedur-2025'!$A:$H,7,FALSE)</f>
        <v>67345600</v>
      </c>
      <c r="P67" s="22">
        <f>VLOOKUP($D67,'prosedur-2025'!$A:$H,8,FALSE)</f>
        <v>119591689</v>
      </c>
      <c r="Q67" s="22">
        <f t="shared" si="14"/>
        <v>1995831140</v>
      </c>
      <c r="R67" s="13"/>
      <c r="S67" s="13"/>
      <c r="T67" s="13" t="str">
        <f t="shared" si="12"/>
        <v>84.65</v>
      </c>
      <c r="U67" s="13"/>
      <c r="V67" s="13"/>
      <c r="W67" s="13" t="str">
        <f t="shared" si="4"/>
        <v>8465</v>
      </c>
      <c r="X67" s="10">
        <v>11.0</v>
      </c>
      <c r="Y67" s="13" t="str">
        <f t="shared" si="5"/>
        <v>P11AB</v>
      </c>
      <c r="Z67" s="10">
        <v>1.0</v>
      </c>
      <c r="AA67" s="13" t="str">
        <f t="shared" si="6"/>
        <v>Complex Spinal Proc.</v>
      </c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>
      <c r="A68" s="8" t="s">
        <v>5</v>
      </c>
      <c r="B68" s="8" t="s">
        <v>214</v>
      </c>
      <c r="C68" s="8" t="s">
        <v>84</v>
      </c>
      <c r="D68" s="21" t="s">
        <v>2173</v>
      </c>
      <c r="E68" s="8" t="s">
        <v>187</v>
      </c>
      <c r="F68" s="8" t="str">
        <f>VLOOKUP($D68,proc!$A:$D,3,FALSE)</f>
        <v>4</v>
      </c>
      <c r="G68" s="8" t="str">
        <f>VLOOKUP($D68,proc!$A:$D,4,FALSE)</f>
        <v>0</v>
      </c>
      <c r="H68" s="13" t="str">
        <f t="shared" si="2"/>
        <v>8466</v>
      </c>
      <c r="I68" s="13" t="s">
        <v>900</v>
      </c>
      <c r="J68" s="13" t="str">
        <f>VLOOKUP(H68,'upload c51prpdc'!A:C,3,FALSE)</f>
        <v>P11AB</v>
      </c>
      <c r="K68" s="22">
        <f>VLOOKUP($D68,'prosedur-2025'!$A:$H,3,FALSE)</f>
        <v>4</v>
      </c>
      <c r="L68" s="22">
        <f>VLOOKUP($D68,'prosedur-2025'!$A:$H,4,FALSE)</f>
        <v>87382270.75</v>
      </c>
      <c r="M68" s="22">
        <f>VLOOKUP($D68,'prosedur-2025'!$A:$H,5,FALSE)</f>
        <v>64268000</v>
      </c>
      <c r="N68" s="22">
        <f>VLOOKUP($D68,'prosedur-2025'!$A:$H,6,FALSE)</f>
        <v>76760149</v>
      </c>
      <c r="O68" s="22">
        <f>VLOOKUP($D68,'prosedur-2025'!$A:$H,7,FALSE)</f>
        <v>101640750</v>
      </c>
      <c r="P68" s="22">
        <f>VLOOKUP($D68,'prosedur-2025'!$A:$H,8,FALSE)</f>
        <v>106860184</v>
      </c>
      <c r="Q68" s="22">
        <f t="shared" si="14"/>
        <v>349529083</v>
      </c>
      <c r="R68" s="13"/>
      <c r="S68" s="13"/>
      <c r="T68" s="13" t="str">
        <f t="shared" si="12"/>
        <v>84.66</v>
      </c>
      <c r="U68" s="13"/>
      <c r="V68" s="13"/>
      <c r="W68" s="13" t="str">
        <f t="shared" si="4"/>
        <v>8466</v>
      </c>
      <c r="X68" s="10">
        <v>11.0</v>
      </c>
      <c r="Y68" s="13" t="str">
        <f t="shared" si="5"/>
        <v>P11AB</v>
      </c>
      <c r="Z68" s="10">
        <v>1.0</v>
      </c>
      <c r="AA68" s="13" t="str">
        <f t="shared" si="6"/>
        <v>Complex Spinal Proc.</v>
      </c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>
      <c r="A69" s="8" t="s">
        <v>5</v>
      </c>
      <c r="B69" s="8" t="s">
        <v>214</v>
      </c>
      <c r="C69" s="8" t="s">
        <v>84</v>
      </c>
      <c r="D69" s="21" t="s">
        <v>2175</v>
      </c>
      <c r="E69" s="8" t="s">
        <v>189</v>
      </c>
      <c r="F69" s="8" t="str">
        <f>VLOOKUP($D69,proc!$A:$D,3,FALSE)</f>
        <v>4</v>
      </c>
      <c r="G69" s="8" t="str">
        <f>VLOOKUP($D69,proc!$A:$D,4,FALSE)</f>
        <v>0</v>
      </c>
      <c r="H69" s="13" t="str">
        <f t="shared" si="2"/>
        <v>8467</v>
      </c>
      <c r="I69" s="13" t="s">
        <v>900</v>
      </c>
      <c r="J69" s="13" t="str">
        <f>VLOOKUP(H69,'upload c51prpdc'!A:C,3,FALSE)</f>
        <v>P11AB</v>
      </c>
      <c r="K69" s="22">
        <f>VLOOKUP($D69,'prosedur-2025'!$A:$H,3,FALSE)</f>
        <v>4</v>
      </c>
      <c r="L69" s="22">
        <f>VLOOKUP($D69,'prosedur-2025'!$A:$H,4,FALSE)</f>
        <v>38446075.25</v>
      </c>
      <c r="M69" s="22">
        <f>VLOOKUP($D69,'prosedur-2025'!$A:$H,5,FALSE)</f>
        <v>31839029</v>
      </c>
      <c r="N69" s="22">
        <f>VLOOKUP($D69,'prosedur-2025'!$A:$H,6,FALSE)</f>
        <v>33485652</v>
      </c>
      <c r="O69" s="22">
        <f>VLOOKUP($D69,'prosedur-2025'!$A:$H,7,FALSE)</f>
        <v>43855741</v>
      </c>
      <c r="P69" s="22">
        <f>VLOOKUP($D69,'prosedur-2025'!$A:$H,8,FALSE)</f>
        <v>44603879</v>
      </c>
      <c r="Q69" s="22">
        <f t="shared" si="14"/>
        <v>153784301</v>
      </c>
      <c r="R69" s="13"/>
      <c r="S69" s="13"/>
      <c r="T69" s="13" t="str">
        <f t="shared" si="12"/>
        <v>84.67</v>
      </c>
      <c r="U69" s="13"/>
      <c r="V69" s="13"/>
      <c r="W69" s="13" t="str">
        <f t="shared" si="4"/>
        <v>8467</v>
      </c>
      <c r="X69" s="10">
        <v>11.0</v>
      </c>
      <c r="Y69" s="13" t="str">
        <f t="shared" si="5"/>
        <v>P11AB</v>
      </c>
      <c r="Z69" s="10">
        <v>1.0</v>
      </c>
      <c r="AA69" s="13" t="str">
        <f t="shared" si="6"/>
        <v>Complex Spinal Proc.</v>
      </c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>
      <c r="A70" s="8" t="s">
        <v>5</v>
      </c>
      <c r="B70" s="8" t="s">
        <v>214</v>
      </c>
      <c r="C70" s="8" t="s">
        <v>84</v>
      </c>
      <c r="D70" s="21" t="s">
        <v>2176</v>
      </c>
      <c r="E70" s="8" t="s">
        <v>194</v>
      </c>
      <c r="F70" s="8" t="str">
        <f>VLOOKUP($D70,proc!$A:$D,3,FALSE)</f>
        <v>4</v>
      </c>
      <c r="G70" s="8" t="str">
        <f>VLOOKUP($D70,proc!$A:$D,4,FALSE)</f>
        <v>0</v>
      </c>
      <c r="H70" s="13" t="str">
        <f t="shared" si="2"/>
        <v>8468</v>
      </c>
      <c r="I70" s="13" t="s">
        <v>900</v>
      </c>
      <c r="J70" s="13" t="str">
        <f>VLOOKUP(H70,'upload c51prpdc'!A:C,3,FALSE)</f>
        <v>P11AB</v>
      </c>
      <c r="K70" s="22">
        <f>VLOOKUP($D70,'prosedur-2025'!$A:$H,3,FALSE)</f>
        <v>13</v>
      </c>
      <c r="L70" s="22">
        <f>VLOOKUP($D70,'prosedur-2025'!$A:$H,4,FALSE)</f>
        <v>64125739.77</v>
      </c>
      <c r="M70" s="22">
        <f>VLOOKUP($D70,'prosedur-2025'!$A:$H,5,FALSE)</f>
        <v>45990400</v>
      </c>
      <c r="N70" s="22">
        <f>VLOOKUP($D70,'prosedur-2025'!$A:$H,6,FALSE)</f>
        <v>52963314</v>
      </c>
      <c r="O70" s="22">
        <f>VLOOKUP($D70,'prosedur-2025'!$A:$H,7,FALSE)</f>
        <v>65926454</v>
      </c>
      <c r="P70" s="22">
        <f>VLOOKUP($D70,'prosedur-2025'!$A:$H,8,FALSE)</f>
        <v>92014123</v>
      </c>
      <c r="Q70" s="22">
        <f t="shared" si="14"/>
        <v>833634617</v>
      </c>
      <c r="R70" s="13"/>
      <c r="S70" s="13"/>
      <c r="T70" s="13" t="str">
        <f t="shared" si="12"/>
        <v>84.68</v>
      </c>
      <c r="U70" s="13"/>
      <c r="V70" s="13"/>
      <c r="W70" s="13" t="str">
        <f t="shared" si="4"/>
        <v>8468</v>
      </c>
      <c r="X70" s="10">
        <v>11.0</v>
      </c>
      <c r="Y70" s="13" t="str">
        <f t="shared" si="5"/>
        <v>P11AB</v>
      </c>
      <c r="Z70" s="10">
        <v>1.0</v>
      </c>
      <c r="AA70" s="13" t="str">
        <f t="shared" si="6"/>
        <v>Complex Spinal Proc.</v>
      </c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>
      <c r="A71" s="8" t="s">
        <v>5</v>
      </c>
      <c r="B71" s="8" t="s">
        <v>214</v>
      </c>
      <c r="C71" s="8" t="s">
        <v>84</v>
      </c>
      <c r="D71" s="21" t="s">
        <v>2178</v>
      </c>
      <c r="E71" s="8" t="s">
        <v>197</v>
      </c>
      <c r="F71" s="8" t="str">
        <f>VLOOKUP($D71,proc!$A:$D,3,FALSE)</f>
        <v>3</v>
      </c>
      <c r="G71" s="8" t="str">
        <f>VLOOKUP($D71,proc!$A:$D,4,FALSE)</f>
        <v>0</v>
      </c>
      <c r="H71" s="13" t="str">
        <f t="shared" si="2"/>
        <v>8469</v>
      </c>
      <c r="I71" s="13" t="s">
        <v>900</v>
      </c>
      <c r="J71" s="13" t="str">
        <f>VLOOKUP(H71,'upload c51prpdc'!A:C,3,FALSE)</f>
        <v>P11AB</v>
      </c>
      <c r="K71" s="22">
        <f>VLOOKUP($D71,'prosedur-2025'!$A:$H,3,FALSE)</f>
        <v>4</v>
      </c>
      <c r="L71" s="22">
        <f>VLOOKUP($D71,'prosedur-2025'!$A:$H,4,FALSE)</f>
        <v>51284017.5</v>
      </c>
      <c r="M71" s="22">
        <f>VLOOKUP($D71,'prosedur-2025'!$A:$H,5,FALSE)</f>
        <v>37181928</v>
      </c>
      <c r="N71" s="22">
        <f>VLOOKUP($D71,'prosedur-2025'!$A:$H,6,FALSE)</f>
        <v>48555625</v>
      </c>
      <c r="O71" s="22">
        <f>VLOOKUP($D71,'prosedur-2025'!$A:$H,7,FALSE)</f>
        <v>49889576</v>
      </c>
      <c r="P71" s="22">
        <f>VLOOKUP($D71,'prosedur-2025'!$A:$H,8,FALSE)</f>
        <v>69508941</v>
      </c>
      <c r="Q71" s="22">
        <f t="shared" si="14"/>
        <v>205136070</v>
      </c>
      <c r="R71" s="13"/>
      <c r="S71" s="13"/>
      <c r="T71" s="13" t="str">
        <f t="shared" si="12"/>
        <v>84.69</v>
      </c>
      <c r="U71" s="13"/>
      <c r="V71" s="13"/>
      <c r="W71" s="13" t="str">
        <f t="shared" si="4"/>
        <v>8469</v>
      </c>
      <c r="X71" s="10">
        <v>11.0</v>
      </c>
      <c r="Y71" s="13" t="str">
        <f t="shared" si="5"/>
        <v>P11AB</v>
      </c>
      <c r="Z71" s="10">
        <v>1.0</v>
      </c>
      <c r="AA71" s="13" t="str">
        <f t="shared" si="6"/>
        <v>Complex Spinal Proc.</v>
      </c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>
      <c r="A72" s="8" t="s">
        <v>5</v>
      </c>
      <c r="B72" s="8" t="s">
        <v>214</v>
      </c>
      <c r="C72" s="8" t="s">
        <v>84</v>
      </c>
      <c r="D72" s="21" t="s">
        <v>2186</v>
      </c>
      <c r="E72" s="8" t="s">
        <v>488</v>
      </c>
      <c r="F72" s="8" t="str">
        <f>VLOOKUP($D72,proc!$A:$D,3,FALSE)</f>
        <v>2</v>
      </c>
      <c r="G72" s="8" t="str">
        <f>VLOOKUP($D72,proc!$A:$D,4,FALSE)</f>
        <v>0</v>
      </c>
      <c r="H72" s="13" t="str">
        <f t="shared" si="2"/>
        <v>8480</v>
      </c>
      <c r="I72" s="10" t="s">
        <v>791</v>
      </c>
      <c r="J72" s="13" t="str">
        <f>VLOOKUP(H72,'upload c51prpdc'!A:C,3,FALSE)</f>
        <v>P11AJ</v>
      </c>
      <c r="K72" s="22">
        <f>VLOOKUP($D72,'prosedur-2025'!$A:$H,3,FALSE)</f>
        <v>73</v>
      </c>
      <c r="L72" s="22">
        <f>VLOOKUP($D72,'prosedur-2025'!$A:$H,4,FALSE)</f>
        <v>98468996.78</v>
      </c>
      <c r="M72" s="22">
        <f>VLOOKUP($D72,'prosedur-2025'!$A:$H,5,FALSE)</f>
        <v>62659973</v>
      </c>
      <c r="N72" s="22">
        <f>VLOOKUP($D72,'prosedur-2025'!$A:$H,6,FALSE)</f>
        <v>82972377</v>
      </c>
      <c r="O72" s="22">
        <f>VLOOKUP($D72,'prosedur-2025'!$A:$H,7,FALSE)</f>
        <v>127638278</v>
      </c>
      <c r="P72" s="22">
        <f>VLOOKUP($D72,'prosedur-2025'!$A:$H,8,FALSE)</f>
        <v>160722439</v>
      </c>
      <c r="Q72" s="22">
        <f t="shared" si="14"/>
        <v>7188236765</v>
      </c>
      <c r="R72" s="13"/>
      <c r="S72" s="13"/>
      <c r="T72" s="13" t="str">
        <f t="shared" si="12"/>
        <v>84.80</v>
      </c>
      <c r="U72" s="13"/>
      <c r="V72" s="13"/>
      <c r="W72" s="13" t="str">
        <f t="shared" si="4"/>
        <v>8480</v>
      </c>
      <c r="X72" s="10">
        <v>11.0</v>
      </c>
      <c r="Y72" s="13" t="str">
        <f t="shared" si="5"/>
        <v>P11AJ</v>
      </c>
      <c r="Z72" s="10">
        <v>1.0</v>
      </c>
      <c r="AA72" s="13" t="str">
        <f t="shared" si="6"/>
        <v>Moderate Spinal Proc.</v>
      </c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>
      <c r="A73" s="8" t="s">
        <v>5</v>
      </c>
      <c r="B73" s="8" t="s">
        <v>214</v>
      </c>
      <c r="C73" s="8" t="s">
        <v>84</v>
      </c>
      <c r="D73" s="21" t="s">
        <v>2206</v>
      </c>
      <c r="E73" s="8" t="s">
        <v>490</v>
      </c>
      <c r="F73" s="8" t="str">
        <f>VLOOKUP($D73,proc!$A:$D,3,FALSE)</f>
        <v>0</v>
      </c>
      <c r="G73" s="8" t="str">
        <f>VLOOKUP($D73,proc!$A:$D,4,FALSE)</f>
        <v>0</v>
      </c>
      <c r="H73" s="13" t="str">
        <f t="shared" si="2"/>
        <v>8482</v>
      </c>
      <c r="I73" s="10" t="s">
        <v>791</v>
      </c>
      <c r="J73" s="13" t="str">
        <f>VLOOKUP(H73,'upload c51prpdc'!A:C,3,FALSE)</f>
        <v>P11AJ</v>
      </c>
      <c r="K73" s="22">
        <f>VLOOKUP($D73,'prosedur-2025'!$A:$H,3,FALSE)</f>
        <v>1964</v>
      </c>
      <c r="L73" s="22">
        <f>VLOOKUP($D73,'prosedur-2025'!$A:$H,4,FALSE)</f>
        <v>81367223.94</v>
      </c>
      <c r="M73" s="22">
        <f>VLOOKUP($D73,'prosedur-2025'!$A:$H,5,FALSE)</f>
        <v>50398480</v>
      </c>
      <c r="N73" s="22">
        <f>VLOOKUP($D73,'prosedur-2025'!$A:$H,6,FALSE)</f>
        <v>69105655</v>
      </c>
      <c r="O73" s="22">
        <f>VLOOKUP($D73,'prosedur-2025'!$A:$H,7,FALSE)</f>
        <v>98444817</v>
      </c>
      <c r="P73" s="22">
        <f>VLOOKUP($D73,'prosedur-2025'!$A:$H,8,FALSE)</f>
        <v>135898900</v>
      </c>
      <c r="Q73" s="22">
        <f t="shared" si="14"/>
        <v>159805227821</v>
      </c>
      <c r="R73" s="13"/>
      <c r="S73" s="13"/>
      <c r="T73" s="13" t="str">
        <f t="shared" si="12"/>
        <v>84.82</v>
      </c>
      <c r="U73" s="13"/>
      <c r="V73" s="13"/>
      <c r="W73" s="13" t="str">
        <f t="shared" si="4"/>
        <v>8482</v>
      </c>
      <c r="X73" s="10">
        <v>11.0</v>
      </c>
      <c r="Y73" s="13" t="str">
        <f t="shared" si="5"/>
        <v>P11AJ</v>
      </c>
      <c r="Z73" s="10">
        <v>1.0</v>
      </c>
      <c r="AA73" s="13" t="str">
        <f t="shared" si="6"/>
        <v>Moderate Spinal Proc.</v>
      </c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>
      <c r="A74" s="8" t="s">
        <v>5</v>
      </c>
      <c r="B74" s="8" t="s">
        <v>214</v>
      </c>
      <c r="C74" s="8" t="s">
        <v>84</v>
      </c>
      <c r="D74" s="21" t="s">
        <v>2207</v>
      </c>
      <c r="E74" s="8" t="s">
        <v>493</v>
      </c>
      <c r="F74" s="8" t="str">
        <f>VLOOKUP($D74,proc!$A:$D,3,FALSE)</f>
        <v>0</v>
      </c>
      <c r="G74" s="8" t="str">
        <f>VLOOKUP($D74,proc!$A:$D,4,FALSE)</f>
        <v>0</v>
      </c>
      <c r="H74" s="13" t="str">
        <f t="shared" si="2"/>
        <v>8484</v>
      </c>
      <c r="I74" s="10" t="s">
        <v>791</v>
      </c>
      <c r="J74" s="13" t="str">
        <f>VLOOKUP(H74,'upload c51prpdc'!A:C,3,FALSE)</f>
        <v>P11AJ</v>
      </c>
      <c r="K74" s="22">
        <f>VLOOKUP($D74,'prosedur-2025'!$A:$H,3,FALSE)</f>
        <v>13</v>
      </c>
      <c r="L74" s="22">
        <f>VLOOKUP($D74,'prosedur-2025'!$A:$H,4,FALSE)</f>
        <v>61973078.85</v>
      </c>
      <c r="M74" s="22">
        <f>VLOOKUP($D74,'prosedur-2025'!$A:$H,5,FALSE)</f>
        <v>29983006</v>
      </c>
      <c r="N74" s="22">
        <f>VLOOKUP($D74,'prosedur-2025'!$A:$H,6,FALSE)</f>
        <v>47919233</v>
      </c>
      <c r="O74" s="22">
        <f>VLOOKUP($D74,'prosedur-2025'!$A:$H,7,FALSE)</f>
        <v>60117734</v>
      </c>
      <c r="P74" s="22">
        <f>VLOOKUP($D74,'prosedur-2025'!$A:$H,8,FALSE)</f>
        <v>123795084</v>
      </c>
      <c r="Q74" s="22">
        <f t="shared" si="14"/>
        <v>805650025</v>
      </c>
      <c r="R74" s="13"/>
      <c r="S74" s="13"/>
      <c r="T74" s="13" t="str">
        <f t="shared" si="12"/>
        <v>84.84</v>
      </c>
      <c r="U74" s="13"/>
      <c r="V74" s="13"/>
      <c r="W74" s="13" t="str">
        <f t="shared" si="4"/>
        <v>8484</v>
      </c>
      <c r="X74" s="10">
        <v>11.0</v>
      </c>
      <c r="Y74" s="13" t="str">
        <f t="shared" si="5"/>
        <v>P11AJ</v>
      </c>
      <c r="Z74" s="10">
        <v>1.0</v>
      </c>
      <c r="AA74" s="13" t="str">
        <f t="shared" si="6"/>
        <v>Moderate Spinal Proc.</v>
      </c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>
      <c r="A75" s="8" t="s">
        <v>5</v>
      </c>
      <c r="B75" s="8" t="s">
        <v>83</v>
      </c>
      <c r="C75" s="8" t="s">
        <v>2208</v>
      </c>
      <c r="D75" s="21" t="s">
        <v>2209</v>
      </c>
      <c r="E75" s="48" t="s">
        <v>341</v>
      </c>
      <c r="F75" s="8" t="str">
        <f>VLOOKUP($D75,proc!$A:$D,3,FALSE)</f>
        <v>5</v>
      </c>
      <c r="G75" s="8" t="str">
        <f>VLOOKUP($D75,proc!$A:$D,4,FALSE)</f>
        <v>0</v>
      </c>
      <c r="H75" s="13" t="str">
        <f t="shared" si="2"/>
        <v>0112</v>
      </c>
      <c r="I75" s="13" t="s">
        <v>2198</v>
      </c>
      <c r="J75" s="13" t="str">
        <f>VLOOKUP(H75,'upload c51prpdc'!A:C,3,FALSE)</f>
        <v>P11AF</v>
      </c>
      <c r="K75" s="22">
        <f>VLOOKUP($D75,'prosedur-2025'!$A:$H,3,FALSE)</f>
        <v>399</v>
      </c>
      <c r="L75" s="22">
        <f>VLOOKUP($D75,'prosedur-2025'!$A:$H,4,FALSE)</f>
        <v>65834698.17</v>
      </c>
      <c r="M75" s="22">
        <f>VLOOKUP($D75,'prosedur-2025'!$A:$H,5,FALSE)</f>
        <v>41374717</v>
      </c>
      <c r="N75" s="22">
        <f>VLOOKUP($D75,'prosedur-2025'!$A:$H,6,FALSE)</f>
        <v>49434684</v>
      </c>
      <c r="O75" s="22">
        <f>VLOOKUP($D75,'prosedur-2025'!$A:$H,7,FALSE)</f>
        <v>67934482</v>
      </c>
      <c r="P75" s="22">
        <f>VLOOKUP($D75,'prosedur-2025'!$A:$H,8,FALSE)</f>
        <v>98926460</v>
      </c>
      <c r="Q75" s="22">
        <f t="shared" si="14"/>
        <v>26268044569</v>
      </c>
      <c r="R75" s="13"/>
      <c r="S75" s="13"/>
      <c r="T75" s="13" t="str">
        <f t="shared" si="12"/>
        <v>01.12</v>
      </c>
      <c r="U75" s="13"/>
      <c r="V75" s="13"/>
      <c r="W75" s="13" t="str">
        <f t="shared" si="4"/>
        <v>0112</v>
      </c>
      <c r="X75" s="10">
        <v>11.0</v>
      </c>
      <c r="Y75" s="13" t="str">
        <f t="shared" si="5"/>
        <v>P11AF</v>
      </c>
      <c r="Z75" s="10">
        <v>1.0</v>
      </c>
      <c r="AA75" s="13" t="str">
        <f t="shared" si="6"/>
        <v>Simple Craniotomy Proc.</v>
      </c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>
      <c r="A76" s="8" t="s">
        <v>5</v>
      </c>
      <c r="B76" s="8" t="s">
        <v>83</v>
      </c>
      <c r="C76" s="8" t="s">
        <v>2208</v>
      </c>
      <c r="D76" s="21" t="s">
        <v>2212</v>
      </c>
      <c r="E76" s="48" t="s">
        <v>20</v>
      </c>
      <c r="F76" s="8" t="str">
        <f>VLOOKUP($D76,proc!$A:$D,3,FALSE)</f>
        <v>5</v>
      </c>
      <c r="G76" s="8" t="str">
        <f>VLOOKUP($D76,proc!$A:$D,4,FALSE)</f>
        <v>0</v>
      </c>
      <c r="H76" s="13" t="str">
        <f t="shared" si="2"/>
        <v>0113</v>
      </c>
      <c r="I76" s="10" t="s">
        <v>2197</v>
      </c>
      <c r="J76" s="13" t="str">
        <f>VLOOKUP(H76,'upload c51prpdc'!A:C,3,FALSE)</f>
        <v>P11AE</v>
      </c>
      <c r="K76" s="22">
        <f>VLOOKUP($D76,'prosedur-2025'!$A:$H,3,FALSE)</f>
        <v>110</v>
      </c>
      <c r="L76" s="22">
        <f>VLOOKUP($D76,'prosedur-2025'!$A:$H,4,FALSE)</f>
        <v>93155087.49</v>
      </c>
      <c r="M76" s="22">
        <f>VLOOKUP($D76,'prosedur-2025'!$A:$H,5,FALSE)</f>
        <v>54123145</v>
      </c>
      <c r="N76" s="22">
        <f>VLOOKUP($D76,'prosedur-2025'!$A:$H,6,FALSE)</f>
        <v>82755350</v>
      </c>
      <c r="O76" s="22">
        <f>VLOOKUP($D76,'prosedur-2025'!$A:$H,7,FALSE)</f>
        <v>121549819</v>
      </c>
      <c r="P76" s="22">
        <f>VLOOKUP($D76,'prosedur-2025'!$A:$H,8,FALSE)</f>
        <v>178288900</v>
      </c>
      <c r="Q76" s="22">
        <f t="shared" si="14"/>
        <v>10247059624</v>
      </c>
      <c r="R76" s="13"/>
      <c r="S76" s="13"/>
      <c r="T76" s="13" t="str">
        <f t="shared" si="12"/>
        <v>01.13</v>
      </c>
      <c r="U76" s="13"/>
      <c r="V76" s="13"/>
      <c r="W76" s="13" t="str">
        <f t="shared" si="4"/>
        <v>0113</v>
      </c>
      <c r="X76" s="10">
        <v>11.0</v>
      </c>
      <c r="Y76" s="13" t="str">
        <f t="shared" si="5"/>
        <v>P11AE</v>
      </c>
      <c r="Z76" s="10">
        <v>1.0</v>
      </c>
      <c r="AA76" s="13" t="str">
        <f t="shared" si="6"/>
        <v>Moderate Craniotomy Proc.</v>
      </c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>
      <c r="A77" s="8" t="s">
        <v>5</v>
      </c>
      <c r="B77" s="8" t="s">
        <v>83</v>
      </c>
      <c r="C77" s="8" t="s">
        <v>2208</v>
      </c>
      <c r="D77" s="21" t="s">
        <v>2231</v>
      </c>
      <c r="E77" s="48" t="s">
        <v>343</v>
      </c>
      <c r="F77" s="8" t="str">
        <f>VLOOKUP($D77,proc!$A:$D,3,FALSE)</f>
        <v>6</v>
      </c>
      <c r="G77" s="8" t="str">
        <f>VLOOKUP($D77,proc!$A:$D,4,FALSE)</f>
        <v>0</v>
      </c>
      <c r="H77" s="13" t="str">
        <f t="shared" si="2"/>
        <v>0114</v>
      </c>
      <c r="I77" s="13" t="s">
        <v>2198</v>
      </c>
      <c r="J77" s="13" t="str">
        <f>VLOOKUP(H77,'upload c51prpdc'!A:C,3,FALSE)</f>
        <v>P11AF</v>
      </c>
      <c r="K77" s="22">
        <f>VLOOKUP($D77,'prosedur-2025'!$A:$H,3,FALSE)</f>
        <v>621</v>
      </c>
      <c r="L77" s="22">
        <f>VLOOKUP($D77,'prosedur-2025'!$A:$H,4,FALSE)</f>
        <v>84531615.29</v>
      </c>
      <c r="M77" s="22">
        <f>VLOOKUP($D77,'prosedur-2025'!$A:$H,5,FALSE)</f>
        <v>42187374</v>
      </c>
      <c r="N77" s="22">
        <f>VLOOKUP($D77,'prosedur-2025'!$A:$H,6,FALSE)</f>
        <v>55413461</v>
      </c>
      <c r="O77" s="22">
        <f>VLOOKUP($D77,'prosedur-2025'!$A:$H,7,FALSE)</f>
        <v>94412771</v>
      </c>
      <c r="P77" s="22">
        <f>VLOOKUP($D77,'prosedur-2025'!$A:$H,8,FALSE)</f>
        <v>201536690</v>
      </c>
      <c r="Q77" s="22">
        <f t="shared" si="14"/>
        <v>52494133095</v>
      </c>
      <c r="R77" s="13"/>
      <c r="S77" s="13"/>
      <c r="T77" s="13" t="str">
        <f t="shared" si="12"/>
        <v>01.14</v>
      </c>
      <c r="U77" s="13"/>
      <c r="V77" s="13"/>
      <c r="W77" s="13" t="str">
        <f t="shared" si="4"/>
        <v>0114</v>
      </c>
      <c r="X77" s="10">
        <v>11.0</v>
      </c>
      <c r="Y77" s="13" t="str">
        <f t="shared" si="5"/>
        <v>P11AF</v>
      </c>
      <c r="Z77" s="10">
        <v>1.0</v>
      </c>
      <c r="AA77" s="13" t="str">
        <f t="shared" si="6"/>
        <v>Simple Craniotomy Proc.</v>
      </c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>
      <c r="A78" s="8" t="s">
        <v>5</v>
      </c>
      <c r="B78" s="8"/>
      <c r="C78" s="8"/>
      <c r="D78" s="21" t="s">
        <v>2480</v>
      </c>
      <c r="E78" s="48" t="s">
        <v>2481</v>
      </c>
      <c r="F78" s="8">
        <v>6.0</v>
      </c>
      <c r="G78" s="8">
        <v>1.0</v>
      </c>
      <c r="H78" s="13" t="str">
        <f t="shared" si="2"/>
        <v>01140</v>
      </c>
      <c r="I78" s="13" t="s">
        <v>2198</v>
      </c>
      <c r="J78" s="13" t="s">
        <v>335</v>
      </c>
      <c r="K78" s="13"/>
      <c r="L78" s="13"/>
      <c r="M78" s="13"/>
      <c r="N78" s="13"/>
      <c r="O78" s="13"/>
      <c r="P78" s="13"/>
      <c r="Q78" s="22"/>
      <c r="R78" s="13"/>
      <c r="S78" s="13"/>
      <c r="T78" s="13"/>
      <c r="U78" s="13"/>
      <c r="V78" s="13"/>
      <c r="W78" s="13" t="str">
        <f t="shared" si="4"/>
        <v>01140</v>
      </c>
      <c r="X78" s="10">
        <v>11.0</v>
      </c>
      <c r="Y78" s="13" t="str">
        <f t="shared" si="5"/>
        <v>P11AF</v>
      </c>
      <c r="Z78" s="10">
        <v>1.0</v>
      </c>
      <c r="AA78" s="13" t="str">
        <f t="shared" si="6"/>
        <v>Simple Craniotomy Proc.</v>
      </c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>
      <c r="A79" s="8" t="s">
        <v>5</v>
      </c>
      <c r="B79" s="8" t="s">
        <v>83</v>
      </c>
      <c r="C79" s="8" t="s">
        <v>2208</v>
      </c>
      <c r="D79" s="21" t="s">
        <v>2234</v>
      </c>
      <c r="E79" s="48" t="s">
        <v>261</v>
      </c>
      <c r="F79" s="8" t="str">
        <f>VLOOKUP($D79,proc!$A:$D,3,FALSE)</f>
        <v>5</v>
      </c>
      <c r="G79" s="8" t="str">
        <f>VLOOKUP($D79,proc!$A:$D,4,FALSE)</f>
        <v>0</v>
      </c>
      <c r="H79" s="13" t="str">
        <f t="shared" si="2"/>
        <v>0117</v>
      </c>
      <c r="I79" s="10" t="s">
        <v>2197</v>
      </c>
      <c r="J79" s="13" t="str">
        <f>VLOOKUP(H79,'upload c51prpdc'!A:C,3,FALSE)</f>
        <v>P11AE</v>
      </c>
      <c r="K79" s="22">
        <f>VLOOKUP($D79,'prosedur-2025'!$A:$H,3,FALSE)</f>
        <v>1</v>
      </c>
      <c r="L79" s="22">
        <f>VLOOKUP($D79,'prosedur-2025'!$A:$H,4,FALSE)</f>
        <v>74704100</v>
      </c>
      <c r="M79" s="22">
        <f>VLOOKUP($D79,'prosedur-2025'!$A:$H,5,FALSE)</f>
        <v>74704100</v>
      </c>
      <c r="N79" s="22">
        <f>VLOOKUP($D79,'prosedur-2025'!$A:$H,6,FALSE)</f>
        <v>74704100</v>
      </c>
      <c r="O79" s="22">
        <f>VLOOKUP($D79,'prosedur-2025'!$A:$H,7,FALSE)</f>
        <v>74704100</v>
      </c>
      <c r="P79" s="22">
        <f>VLOOKUP($D79,'prosedur-2025'!$A:$H,8,FALSE)</f>
        <v>74704100</v>
      </c>
      <c r="Q79" s="22">
        <f t="shared" ref="Q79:Q82" si="15">K79*L79</f>
        <v>74704100</v>
      </c>
      <c r="R79" s="13"/>
      <c r="S79" s="13"/>
      <c r="T79" s="13" t="str">
        <f t="shared" ref="T79:T82" si="16">TEXT(VALUE(D79),"00.00")</f>
        <v>01.17</v>
      </c>
      <c r="U79" s="13"/>
      <c r="V79" s="13"/>
      <c r="W79" s="13" t="str">
        <f t="shared" si="4"/>
        <v>0117</v>
      </c>
      <c r="X79" s="10">
        <v>11.0</v>
      </c>
      <c r="Y79" s="13" t="str">
        <f t="shared" si="5"/>
        <v>P11AE</v>
      </c>
      <c r="Z79" s="10">
        <v>1.0</v>
      </c>
      <c r="AA79" s="13" t="str">
        <f t="shared" si="6"/>
        <v>Moderate Craniotomy Proc.</v>
      </c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>
      <c r="A80" s="8" t="s">
        <v>5</v>
      </c>
      <c r="B80" s="8" t="s">
        <v>83</v>
      </c>
      <c r="C80" s="8" t="s">
        <v>2208</v>
      </c>
      <c r="D80" s="21" t="s">
        <v>2235</v>
      </c>
      <c r="E80" s="8" t="s">
        <v>354</v>
      </c>
      <c r="F80" s="8" t="str">
        <f>VLOOKUP($D80,proc!$A:$D,3,FALSE)</f>
        <v>4</v>
      </c>
      <c r="G80" s="8" t="str">
        <f>VLOOKUP($D80,proc!$A:$D,4,FALSE)</f>
        <v>0</v>
      </c>
      <c r="H80" s="13" t="str">
        <f t="shared" si="2"/>
        <v>0121</v>
      </c>
      <c r="I80" s="13" t="s">
        <v>2198</v>
      </c>
      <c r="J80" s="13" t="str">
        <f>VLOOKUP(H80,'upload c51prpdc'!A:C,3,FALSE)</f>
        <v>P11AF</v>
      </c>
      <c r="K80" s="22">
        <f>VLOOKUP($D80,'prosedur-2025'!$A:$H,3,FALSE)</f>
        <v>38</v>
      </c>
      <c r="L80" s="22">
        <f>VLOOKUP($D80,'prosedur-2025'!$A:$H,4,FALSE)</f>
        <v>56019308.45</v>
      </c>
      <c r="M80" s="22">
        <f>VLOOKUP($D80,'prosedur-2025'!$A:$H,5,FALSE)</f>
        <v>25604328</v>
      </c>
      <c r="N80" s="22">
        <f>VLOOKUP($D80,'prosedur-2025'!$A:$H,6,FALSE)</f>
        <v>34788189</v>
      </c>
      <c r="O80" s="22">
        <f>VLOOKUP($D80,'prosedur-2025'!$A:$H,7,FALSE)</f>
        <v>66430464</v>
      </c>
      <c r="P80" s="22">
        <f>VLOOKUP($D80,'prosedur-2025'!$A:$H,8,FALSE)</f>
        <v>111097538</v>
      </c>
      <c r="Q80" s="22">
        <f t="shared" si="15"/>
        <v>2128733721</v>
      </c>
      <c r="R80" s="13"/>
      <c r="S80" s="13"/>
      <c r="T80" s="13" t="str">
        <f t="shared" si="16"/>
        <v>01.21</v>
      </c>
      <c r="U80" s="13"/>
      <c r="V80" s="13"/>
      <c r="W80" s="13" t="str">
        <f t="shared" si="4"/>
        <v>0121</v>
      </c>
      <c r="X80" s="10">
        <v>11.0</v>
      </c>
      <c r="Y80" s="13" t="str">
        <f t="shared" si="5"/>
        <v>P11AF</v>
      </c>
      <c r="Z80" s="10">
        <v>1.0</v>
      </c>
      <c r="AA80" s="13" t="str">
        <f t="shared" si="6"/>
        <v>Simple Craniotomy Proc.</v>
      </c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>
      <c r="A81" s="8" t="s">
        <v>5</v>
      </c>
      <c r="B81" s="8" t="s">
        <v>83</v>
      </c>
      <c r="C81" s="8" t="s">
        <v>2208</v>
      </c>
      <c r="D81" s="21" t="s">
        <v>2251</v>
      </c>
      <c r="E81" s="8" t="s">
        <v>263</v>
      </c>
      <c r="F81" s="8" t="str">
        <f>VLOOKUP($D81,proc!$A:$D,3,FALSE)</f>
        <v>6</v>
      </c>
      <c r="G81" s="8" t="str">
        <f>VLOOKUP($D81,proc!$A:$D,4,FALSE)</f>
        <v>0</v>
      </c>
      <c r="H81" s="13" t="str">
        <f t="shared" si="2"/>
        <v>0123</v>
      </c>
      <c r="I81" s="10" t="s">
        <v>2197</v>
      </c>
      <c r="J81" s="13" t="str">
        <f>VLOOKUP(H81,'upload c51prpdc'!A:C,3,FALSE)</f>
        <v>P11AE</v>
      </c>
      <c r="K81" s="22">
        <f>VLOOKUP($D81,'prosedur-2025'!$A:$H,3,FALSE)</f>
        <v>385</v>
      </c>
      <c r="L81" s="22">
        <f>VLOOKUP($D81,'prosedur-2025'!$A:$H,4,FALSE)</f>
        <v>64836067.16</v>
      </c>
      <c r="M81" s="22">
        <f>VLOOKUP($D81,'prosedur-2025'!$A:$H,5,FALSE)</f>
        <v>26393956</v>
      </c>
      <c r="N81" s="22">
        <f>VLOOKUP($D81,'prosedur-2025'!$A:$H,6,FALSE)</f>
        <v>45612332</v>
      </c>
      <c r="O81" s="22">
        <f>VLOOKUP($D81,'prosedur-2025'!$A:$H,7,FALSE)</f>
        <v>84044650</v>
      </c>
      <c r="P81" s="22">
        <f>VLOOKUP($D81,'prosedur-2025'!$A:$H,8,FALSE)</f>
        <v>140573443</v>
      </c>
      <c r="Q81" s="22">
        <f t="shared" si="15"/>
        <v>24961885858</v>
      </c>
      <c r="R81" s="13"/>
      <c r="S81" s="13"/>
      <c r="T81" s="13" t="str">
        <f t="shared" si="16"/>
        <v>01.23</v>
      </c>
      <c r="U81" s="13"/>
      <c r="V81" s="13"/>
      <c r="W81" s="13" t="str">
        <f t="shared" si="4"/>
        <v>0123</v>
      </c>
      <c r="X81" s="10">
        <v>11.0</v>
      </c>
      <c r="Y81" s="13" t="str">
        <f t="shared" si="5"/>
        <v>P11AE</v>
      </c>
      <c r="Z81" s="10">
        <v>1.0</v>
      </c>
      <c r="AA81" s="13" t="str">
        <f t="shared" si="6"/>
        <v>Moderate Craniotomy Proc.</v>
      </c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>
      <c r="A82" s="8" t="s">
        <v>5</v>
      </c>
      <c r="B82" s="8" t="s">
        <v>83</v>
      </c>
      <c r="C82" s="8" t="s">
        <v>2208</v>
      </c>
      <c r="D82" s="21" t="s">
        <v>2252</v>
      </c>
      <c r="E82" s="8" t="s">
        <v>368</v>
      </c>
      <c r="F82" s="8" t="str">
        <f>VLOOKUP($D82,proc!$A:$D,3,FALSE)</f>
        <v>5</v>
      </c>
      <c r="G82" s="8" t="str">
        <f>VLOOKUP($D82,proc!$A:$D,4,FALSE)</f>
        <v>0</v>
      </c>
      <c r="H82" s="13" t="str">
        <f t="shared" si="2"/>
        <v>0125</v>
      </c>
      <c r="I82" s="13" t="s">
        <v>2198</v>
      </c>
      <c r="J82" s="13" t="str">
        <f>VLOOKUP(H82,'upload c51prpdc'!A:C,3,FALSE)</f>
        <v>P11AF</v>
      </c>
      <c r="K82" s="22">
        <f>VLOOKUP($D82,'prosedur-2025'!$A:$H,3,FALSE)</f>
        <v>7467</v>
      </c>
      <c r="L82" s="22">
        <f>VLOOKUP($D82,'prosedur-2025'!$A:$H,4,FALSE)</f>
        <v>78074735.58</v>
      </c>
      <c r="M82" s="22">
        <f>VLOOKUP($D82,'prosedur-2025'!$A:$H,5,FALSE)</f>
        <v>37140700</v>
      </c>
      <c r="N82" s="22">
        <f>VLOOKUP($D82,'prosedur-2025'!$A:$H,6,FALSE)</f>
        <v>58365135</v>
      </c>
      <c r="O82" s="22">
        <f>VLOOKUP($D82,'prosedur-2025'!$A:$H,7,FALSE)</f>
        <v>95505892</v>
      </c>
      <c r="P82" s="22">
        <f>VLOOKUP($D82,'prosedur-2025'!$A:$H,8,FALSE)</f>
        <v>152048474</v>
      </c>
      <c r="Q82" s="22">
        <f t="shared" si="15"/>
        <v>582984050594</v>
      </c>
      <c r="R82" s="13"/>
      <c r="S82" s="13"/>
      <c r="T82" s="13" t="str">
        <f t="shared" si="16"/>
        <v>01.25</v>
      </c>
      <c r="U82" s="13"/>
      <c r="V82" s="13"/>
      <c r="W82" s="13" t="str">
        <f t="shared" si="4"/>
        <v>0125</v>
      </c>
      <c r="X82" s="10">
        <v>11.0</v>
      </c>
      <c r="Y82" s="13" t="str">
        <f t="shared" si="5"/>
        <v>P11AF</v>
      </c>
      <c r="Z82" s="10">
        <v>1.0</v>
      </c>
      <c r="AA82" s="13" t="str">
        <f t="shared" si="6"/>
        <v>Simple Craniotomy Proc.</v>
      </c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>
      <c r="A83" s="8" t="s">
        <v>5</v>
      </c>
      <c r="B83" s="8"/>
      <c r="C83" s="8"/>
      <c r="D83" s="21" t="s">
        <v>2488</v>
      </c>
      <c r="E83" s="49" t="s">
        <v>2489</v>
      </c>
      <c r="F83" s="8">
        <v>5.0</v>
      </c>
      <c r="G83" s="8">
        <v>1.0</v>
      </c>
      <c r="H83" s="13" t="str">
        <f t="shared" si="2"/>
        <v>01250</v>
      </c>
      <c r="I83" s="13" t="s">
        <v>2198</v>
      </c>
      <c r="J83" s="13" t="s">
        <v>335</v>
      </c>
      <c r="K83" s="13"/>
      <c r="L83" s="13"/>
      <c r="M83" s="13"/>
      <c r="N83" s="13"/>
      <c r="O83" s="13"/>
      <c r="P83" s="13"/>
      <c r="Q83" s="22"/>
      <c r="R83" s="13"/>
      <c r="S83" s="13"/>
      <c r="T83" s="13"/>
      <c r="U83" s="13"/>
      <c r="V83" s="13"/>
      <c r="W83" s="13" t="str">
        <f t="shared" si="4"/>
        <v>01250</v>
      </c>
      <c r="X83" s="10">
        <v>11.0</v>
      </c>
      <c r="Y83" s="13" t="str">
        <f t="shared" si="5"/>
        <v>P11AF</v>
      </c>
      <c r="Z83" s="10">
        <v>1.0</v>
      </c>
      <c r="AA83" s="13" t="str">
        <f t="shared" si="6"/>
        <v>Simple Craniotomy Proc.</v>
      </c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>
      <c r="A84" s="8" t="s">
        <v>5</v>
      </c>
      <c r="B84" s="8" t="s">
        <v>83</v>
      </c>
      <c r="C84" s="8" t="s">
        <v>2208</v>
      </c>
      <c r="D84" s="21" t="s">
        <v>2263</v>
      </c>
      <c r="E84" s="8" t="s">
        <v>379</v>
      </c>
      <c r="F84" s="8" t="str">
        <f>VLOOKUP($D84,proc!$A:$D,3,FALSE)</f>
        <v>5</v>
      </c>
      <c r="G84" s="8" t="str">
        <f>VLOOKUP($D84,proc!$A:$D,4,FALSE)</f>
        <v>0</v>
      </c>
      <c r="H84" s="13" t="str">
        <f t="shared" si="2"/>
        <v>0131</v>
      </c>
      <c r="I84" s="13" t="s">
        <v>2198</v>
      </c>
      <c r="J84" s="13" t="str">
        <f>VLOOKUP(H84,'upload c51prpdc'!A:C,3,FALSE)</f>
        <v>P11AF</v>
      </c>
      <c r="K84" s="22">
        <f>VLOOKUP($D84,'prosedur-2025'!$A:$H,3,FALSE)</f>
        <v>1370</v>
      </c>
      <c r="L84" s="22">
        <f>VLOOKUP($D84,'prosedur-2025'!$A:$H,4,FALSE)</f>
        <v>70317774.52</v>
      </c>
      <c r="M84" s="22">
        <f>VLOOKUP($D84,'prosedur-2025'!$A:$H,5,FALSE)</f>
        <v>33839988</v>
      </c>
      <c r="N84" s="22">
        <f>VLOOKUP($D84,'prosedur-2025'!$A:$H,6,FALSE)</f>
        <v>49035090</v>
      </c>
      <c r="O84" s="22">
        <f>VLOOKUP($D84,'prosedur-2025'!$A:$H,7,FALSE)</f>
        <v>83514873</v>
      </c>
      <c r="P84" s="22">
        <f>VLOOKUP($D84,'prosedur-2025'!$A:$H,8,FALSE)</f>
        <v>138560234</v>
      </c>
      <c r="Q84" s="22">
        <f>K84*L84</f>
        <v>96335351096</v>
      </c>
      <c r="R84" s="13"/>
      <c r="S84" s="13"/>
      <c r="T84" s="13" t="str">
        <f>TEXT(VALUE(D84),"00.00")</f>
        <v>01.31</v>
      </c>
      <c r="U84" s="13"/>
      <c r="V84" s="13"/>
      <c r="W84" s="13" t="str">
        <f t="shared" si="4"/>
        <v>0131</v>
      </c>
      <c r="X84" s="10">
        <v>11.0</v>
      </c>
      <c r="Y84" s="13" t="str">
        <f t="shared" si="5"/>
        <v>P11AF</v>
      </c>
      <c r="Z84" s="10">
        <v>1.0</v>
      </c>
      <c r="AA84" s="13" t="str">
        <f t="shared" si="6"/>
        <v>Simple Craniotomy Proc.</v>
      </c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>
      <c r="A85" s="8" t="s">
        <v>5</v>
      </c>
      <c r="B85" s="8"/>
      <c r="C85" s="8"/>
      <c r="D85" s="21" t="s">
        <v>2493</v>
      </c>
      <c r="E85" s="8" t="s">
        <v>2494</v>
      </c>
      <c r="F85" s="8">
        <v>5.0</v>
      </c>
      <c r="G85" s="8">
        <v>1.0</v>
      </c>
      <c r="H85" s="13" t="str">
        <f t="shared" si="2"/>
        <v>01310</v>
      </c>
      <c r="I85" s="13" t="s">
        <v>2198</v>
      </c>
      <c r="J85" s="13" t="s">
        <v>335</v>
      </c>
      <c r="K85" s="13"/>
      <c r="L85" s="13"/>
      <c r="M85" s="13"/>
      <c r="N85" s="13"/>
      <c r="O85" s="13"/>
      <c r="P85" s="13"/>
      <c r="Q85" s="22"/>
      <c r="R85" s="13"/>
      <c r="S85" s="13"/>
      <c r="T85" s="13"/>
      <c r="U85" s="13"/>
      <c r="V85" s="13"/>
      <c r="W85" s="13" t="str">
        <f t="shared" si="4"/>
        <v>01310</v>
      </c>
      <c r="X85" s="10">
        <v>11.0</v>
      </c>
      <c r="Y85" s="13" t="str">
        <f t="shared" si="5"/>
        <v>P11AF</v>
      </c>
      <c r="Z85" s="10">
        <v>1.0</v>
      </c>
      <c r="AA85" s="13" t="str">
        <f t="shared" si="6"/>
        <v>Simple Craniotomy Proc.</v>
      </c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>
      <c r="A86" s="8" t="s">
        <v>5</v>
      </c>
      <c r="B86" s="8"/>
      <c r="C86" s="8"/>
      <c r="D86" s="21" t="s">
        <v>2495</v>
      </c>
      <c r="E86" s="8" t="s">
        <v>2496</v>
      </c>
      <c r="F86" s="8">
        <v>5.0</v>
      </c>
      <c r="G86" s="8">
        <v>1.0</v>
      </c>
      <c r="H86" s="13" t="str">
        <f t="shared" si="2"/>
        <v>01311</v>
      </c>
      <c r="I86" s="13" t="s">
        <v>2198</v>
      </c>
      <c r="J86" s="13" t="s">
        <v>335</v>
      </c>
      <c r="K86" s="13"/>
      <c r="L86" s="13"/>
      <c r="M86" s="13"/>
      <c r="N86" s="13"/>
      <c r="O86" s="13"/>
      <c r="P86" s="13"/>
      <c r="Q86" s="22"/>
      <c r="R86" s="13"/>
      <c r="S86" s="13"/>
      <c r="T86" s="13"/>
      <c r="U86" s="13"/>
      <c r="V86" s="13"/>
      <c r="W86" s="13" t="str">
        <f t="shared" si="4"/>
        <v>01311</v>
      </c>
      <c r="X86" s="10">
        <v>11.0</v>
      </c>
      <c r="Y86" s="13" t="str">
        <f t="shared" si="5"/>
        <v>P11AF</v>
      </c>
      <c r="Z86" s="10">
        <v>1.0</v>
      </c>
      <c r="AA86" s="13" t="str">
        <f t="shared" si="6"/>
        <v>Simple Craniotomy Proc.</v>
      </c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>
      <c r="A87" s="8" t="s">
        <v>5</v>
      </c>
      <c r="B87" s="8" t="s">
        <v>83</v>
      </c>
      <c r="C87" s="8" t="s">
        <v>2208</v>
      </c>
      <c r="D87" s="21" t="s">
        <v>2340</v>
      </c>
      <c r="E87" s="8" t="s">
        <v>266</v>
      </c>
      <c r="F87" s="8" t="str">
        <f>VLOOKUP($D87,proc!$A:$D,3,FALSE)</f>
        <v>5</v>
      </c>
      <c r="G87" s="8" t="str">
        <f>VLOOKUP($D87,proc!$A:$D,4,FALSE)</f>
        <v>0</v>
      </c>
      <c r="H87" s="13" t="str">
        <f t="shared" si="2"/>
        <v>0139</v>
      </c>
      <c r="I87" s="10" t="s">
        <v>2197</v>
      </c>
      <c r="J87" s="13" t="str">
        <f>VLOOKUP(H87,'upload c51prpdc'!A:C,3,FALSE)</f>
        <v>P11AE</v>
      </c>
      <c r="K87" s="22">
        <f>VLOOKUP($D87,'prosedur-2025'!$A:$H,3,FALSE)</f>
        <v>3142</v>
      </c>
      <c r="L87" s="22">
        <f>VLOOKUP($D87,'prosedur-2025'!$A:$H,4,FALSE)</f>
        <v>77401426.79</v>
      </c>
      <c r="M87" s="22">
        <f>VLOOKUP($D87,'prosedur-2025'!$A:$H,5,FALSE)</f>
        <v>35114119</v>
      </c>
      <c r="N87" s="22">
        <f>VLOOKUP($D87,'prosedur-2025'!$A:$H,6,FALSE)</f>
        <v>51457480</v>
      </c>
      <c r="O87" s="22">
        <f>VLOOKUP($D87,'prosedur-2025'!$A:$H,7,FALSE)</f>
        <v>88046886</v>
      </c>
      <c r="P87" s="22">
        <f>VLOOKUP($D87,'prosedur-2025'!$A:$H,8,FALSE)</f>
        <v>159208215</v>
      </c>
      <c r="Q87" s="22">
        <f>K87*L87</f>
        <v>243195282977</v>
      </c>
      <c r="R87" s="13"/>
      <c r="S87" s="13"/>
      <c r="T87" s="13" t="str">
        <f>TEXT(VALUE(D87),"00.00")</f>
        <v>01.39</v>
      </c>
      <c r="U87" s="13"/>
      <c r="V87" s="13"/>
      <c r="W87" s="13" t="str">
        <f t="shared" si="4"/>
        <v>0139</v>
      </c>
      <c r="X87" s="10">
        <v>11.0</v>
      </c>
      <c r="Y87" s="13" t="str">
        <f t="shared" si="5"/>
        <v>P11AE</v>
      </c>
      <c r="Z87" s="10">
        <v>1.0</v>
      </c>
      <c r="AA87" s="13" t="str">
        <f t="shared" si="6"/>
        <v>Moderate Craniotomy Proc.</v>
      </c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>
      <c r="A88" s="8" t="s">
        <v>5</v>
      </c>
      <c r="B88" s="8"/>
      <c r="C88" s="8"/>
      <c r="D88" s="21" t="s">
        <v>2498</v>
      </c>
      <c r="E88" s="8" t="s">
        <v>2499</v>
      </c>
      <c r="F88" s="8">
        <v>5.0</v>
      </c>
      <c r="G88" s="8">
        <v>1.0</v>
      </c>
      <c r="H88" s="13" t="str">
        <f t="shared" si="2"/>
        <v>01391</v>
      </c>
      <c r="I88" s="10" t="s">
        <v>2197</v>
      </c>
      <c r="J88" s="13" t="s">
        <v>258</v>
      </c>
      <c r="K88" s="13"/>
      <c r="L88" s="13"/>
      <c r="M88" s="13"/>
      <c r="N88" s="13"/>
      <c r="O88" s="13"/>
      <c r="P88" s="13"/>
      <c r="Q88" s="22"/>
      <c r="R88" s="13"/>
      <c r="S88" s="13"/>
      <c r="T88" s="13"/>
      <c r="U88" s="13"/>
      <c r="V88" s="13"/>
      <c r="W88" s="13" t="str">
        <f t="shared" si="4"/>
        <v>01391</v>
      </c>
      <c r="X88" s="10">
        <v>11.0</v>
      </c>
      <c r="Y88" s="13" t="str">
        <f t="shared" si="5"/>
        <v>P11AE</v>
      </c>
      <c r="Z88" s="10">
        <v>1.0</v>
      </c>
      <c r="AA88" s="13" t="str">
        <f t="shared" si="6"/>
        <v>Moderate Craniotomy Proc.</v>
      </c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>
      <c r="A89" s="8" t="s">
        <v>5</v>
      </c>
      <c r="B89" s="8"/>
      <c r="C89" s="8"/>
      <c r="D89" s="21" t="s">
        <v>2500</v>
      </c>
      <c r="E89" s="8" t="s">
        <v>2501</v>
      </c>
      <c r="F89" s="8">
        <v>5.0</v>
      </c>
      <c r="G89" s="8">
        <v>1.0</v>
      </c>
      <c r="H89" s="13" t="str">
        <f t="shared" si="2"/>
        <v>01392</v>
      </c>
      <c r="I89" s="10" t="s">
        <v>2197</v>
      </c>
      <c r="J89" s="13" t="s">
        <v>258</v>
      </c>
      <c r="K89" s="13"/>
      <c r="L89" s="13"/>
      <c r="M89" s="13"/>
      <c r="N89" s="13"/>
      <c r="O89" s="13"/>
      <c r="P89" s="13"/>
      <c r="Q89" s="22"/>
      <c r="R89" s="13"/>
      <c r="S89" s="13"/>
      <c r="T89" s="13"/>
      <c r="U89" s="13"/>
      <c r="V89" s="13"/>
      <c r="W89" s="13" t="str">
        <f t="shared" si="4"/>
        <v>01392</v>
      </c>
      <c r="X89" s="10">
        <v>11.0</v>
      </c>
      <c r="Y89" s="13" t="str">
        <f t="shared" si="5"/>
        <v>P11AE</v>
      </c>
      <c r="Z89" s="10">
        <v>1.0</v>
      </c>
      <c r="AA89" s="13" t="str">
        <f t="shared" si="6"/>
        <v>Moderate Craniotomy Proc.</v>
      </c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>
      <c r="A90" s="8" t="s">
        <v>5</v>
      </c>
      <c r="B90" s="8"/>
      <c r="C90" s="8"/>
      <c r="D90" s="21" t="s">
        <v>2503</v>
      </c>
      <c r="E90" s="8" t="s">
        <v>2504</v>
      </c>
      <c r="F90" s="8">
        <v>5.0</v>
      </c>
      <c r="G90" s="8">
        <v>1.0</v>
      </c>
      <c r="H90" s="13" t="str">
        <f t="shared" si="2"/>
        <v>01393</v>
      </c>
      <c r="I90" s="10" t="s">
        <v>2197</v>
      </c>
      <c r="J90" s="13" t="s">
        <v>258</v>
      </c>
      <c r="K90" s="13"/>
      <c r="L90" s="13"/>
      <c r="M90" s="13"/>
      <c r="N90" s="13"/>
      <c r="O90" s="13"/>
      <c r="P90" s="13"/>
      <c r="Q90" s="22"/>
      <c r="R90" s="13"/>
      <c r="S90" s="13"/>
      <c r="T90" s="13"/>
      <c r="U90" s="13"/>
      <c r="V90" s="13"/>
      <c r="W90" s="13" t="str">
        <f t="shared" si="4"/>
        <v>01393</v>
      </c>
      <c r="X90" s="10">
        <v>11.0</v>
      </c>
      <c r="Y90" s="13" t="str">
        <f t="shared" si="5"/>
        <v>P11AE</v>
      </c>
      <c r="Z90" s="10">
        <v>1.0</v>
      </c>
      <c r="AA90" s="13" t="str">
        <f t="shared" si="6"/>
        <v>Moderate Craniotomy Proc.</v>
      </c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>
      <c r="A91" s="8" t="s">
        <v>5</v>
      </c>
      <c r="B91" s="8" t="s">
        <v>83</v>
      </c>
      <c r="C91" s="8" t="s">
        <v>2208</v>
      </c>
      <c r="D91" s="21" t="s">
        <v>2352</v>
      </c>
      <c r="E91" s="8" t="s">
        <v>202</v>
      </c>
      <c r="F91" s="8" t="str">
        <f>VLOOKUP($D91,proc!$A:$D,3,FALSE)</f>
        <v>5</v>
      </c>
      <c r="G91" s="8" t="str">
        <f>VLOOKUP($D91,proc!$A:$D,4,FALSE)</f>
        <v>0</v>
      </c>
      <c r="H91" s="13" t="str">
        <f t="shared" si="2"/>
        <v>0141</v>
      </c>
      <c r="I91" s="13" t="s">
        <v>2195</v>
      </c>
      <c r="J91" s="13" t="str">
        <f>VLOOKUP(H91,'upload c51prpdc'!A:C,3,FALSE)</f>
        <v>P11AC</v>
      </c>
      <c r="K91" s="22">
        <f>VLOOKUP($D91,'prosedur-2025'!$A:$H,3,FALSE)</f>
        <v>46</v>
      </c>
      <c r="L91" s="22">
        <f>VLOOKUP($D91,'prosedur-2025'!$A:$H,4,FALSE)</f>
        <v>96694603.91</v>
      </c>
      <c r="M91" s="22">
        <f>VLOOKUP($D91,'prosedur-2025'!$A:$H,5,FALSE)</f>
        <v>61201161</v>
      </c>
      <c r="N91" s="22">
        <f>VLOOKUP($D91,'prosedur-2025'!$A:$H,6,FALSE)</f>
        <v>77727863</v>
      </c>
      <c r="O91" s="22">
        <f>VLOOKUP($D91,'prosedur-2025'!$A:$H,7,FALSE)</f>
        <v>146952150</v>
      </c>
      <c r="P91" s="22">
        <f>VLOOKUP($D91,'prosedur-2025'!$A:$H,8,FALSE)</f>
        <v>149614085</v>
      </c>
      <c r="Q91" s="22">
        <f t="shared" ref="Q91:Q93" si="17">K91*L91</f>
        <v>4447951780</v>
      </c>
      <c r="R91" s="13"/>
      <c r="S91" s="13"/>
      <c r="T91" s="13" t="str">
        <f t="shared" ref="T91:T93" si="18">TEXT(VALUE(D91),"00.00")</f>
        <v>01.41</v>
      </c>
      <c r="U91" s="13"/>
      <c r="V91" s="13"/>
      <c r="W91" s="13" t="str">
        <f t="shared" si="4"/>
        <v>0141</v>
      </c>
      <c r="X91" s="10">
        <v>11.0</v>
      </c>
      <c r="Y91" s="13" t="str">
        <f t="shared" si="5"/>
        <v>P11AC</v>
      </c>
      <c r="Z91" s="10">
        <v>1.0</v>
      </c>
      <c r="AA91" s="13" t="str">
        <f t="shared" si="6"/>
        <v>Complex Craniotomy Proc.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>
      <c r="A92" s="8" t="s">
        <v>5</v>
      </c>
      <c r="B92" s="8" t="s">
        <v>83</v>
      </c>
      <c r="C92" s="8" t="s">
        <v>2208</v>
      </c>
      <c r="D92" s="21" t="s">
        <v>2387</v>
      </c>
      <c r="E92" s="8" t="s">
        <v>206</v>
      </c>
      <c r="F92" s="8" t="str">
        <f>VLOOKUP($D92,proc!$A:$D,3,FALSE)</f>
        <v>6</v>
      </c>
      <c r="G92" s="8" t="str">
        <f>VLOOKUP($D92,proc!$A:$D,4,FALSE)</f>
        <v>0</v>
      </c>
      <c r="H92" s="13" t="str">
        <f t="shared" si="2"/>
        <v>0142</v>
      </c>
      <c r="I92" s="13" t="s">
        <v>2195</v>
      </c>
      <c r="J92" s="13" t="str">
        <f>VLOOKUP(H92,'upload c51prpdc'!A:C,3,FALSE)</f>
        <v>P11AC</v>
      </c>
      <c r="K92" s="22">
        <f>VLOOKUP($D92,'prosedur-2025'!$A:$H,3,FALSE)</f>
        <v>15</v>
      </c>
      <c r="L92" s="22">
        <f>VLOOKUP($D92,'prosedur-2025'!$A:$H,4,FALSE)</f>
        <v>72772346.33</v>
      </c>
      <c r="M92" s="22">
        <f>VLOOKUP($D92,'prosedur-2025'!$A:$H,5,FALSE)</f>
        <v>35497749</v>
      </c>
      <c r="N92" s="22">
        <f>VLOOKUP($D92,'prosedur-2025'!$A:$H,6,FALSE)</f>
        <v>65676868</v>
      </c>
      <c r="O92" s="22">
        <f>VLOOKUP($D92,'prosedur-2025'!$A:$H,7,FALSE)</f>
        <v>85205288</v>
      </c>
      <c r="P92" s="22">
        <f>VLOOKUP($D92,'prosedur-2025'!$A:$H,8,FALSE)</f>
        <v>146578731</v>
      </c>
      <c r="Q92" s="22">
        <f t="shared" si="17"/>
        <v>1091585195</v>
      </c>
      <c r="R92" s="13"/>
      <c r="S92" s="13"/>
      <c r="T92" s="13" t="str">
        <f t="shared" si="18"/>
        <v>01.42</v>
      </c>
      <c r="U92" s="13"/>
      <c r="V92" s="13"/>
      <c r="W92" s="13" t="str">
        <f t="shared" si="4"/>
        <v>0142</v>
      </c>
      <c r="X92" s="10">
        <v>11.0</v>
      </c>
      <c r="Y92" s="13" t="str">
        <f t="shared" si="5"/>
        <v>P11AC</v>
      </c>
      <c r="Z92" s="10">
        <v>1.0</v>
      </c>
      <c r="AA92" s="13" t="str">
        <f t="shared" si="6"/>
        <v>Complex Craniotomy Proc.</v>
      </c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>
      <c r="A93" s="8" t="s">
        <v>5</v>
      </c>
      <c r="B93" s="8" t="s">
        <v>83</v>
      </c>
      <c r="C93" s="8" t="s">
        <v>2208</v>
      </c>
      <c r="D93" s="21" t="s">
        <v>2402</v>
      </c>
      <c r="E93" s="8" t="s">
        <v>268</v>
      </c>
      <c r="F93" s="8" t="str">
        <f>VLOOKUP($D93,proc!$A:$D,3,FALSE)</f>
        <v>6</v>
      </c>
      <c r="G93" s="8" t="str">
        <f>VLOOKUP($D93,proc!$A:$D,4,FALSE)</f>
        <v>0</v>
      </c>
      <c r="H93" s="13" t="str">
        <f t="shared" si="2"/>
        <v>0151</v>
      </c>
      <c r="I93" s="10" t="s">
        <v>2197</v>
      </c>
      <c r="J93" s="13" t="str">
        <f>VLOOKUP(H93,'upload c51prpdc'!A:C,3,FALSE)</f>
        <v>P11AE</v>
      </c>
      <c r="K93" s="22">
        <f>VLOOKUP($D93,'prosedur-2025'!$A:$H,3,FALSE)</f>
        <v>2551</v>
      </c>
      <c r="L93" s="22">
        <f>VLOOKUP($D93,'prosedur-2025'!$A:$H,4,FALSE)</f>
        <v>77382110.39</v>
      </c>
      <c r="M93" s="22">
        <f>VLOOKUP($D93,'prosedur-2025'!$A:$H,5,FALSE)</f>
        <v>38633734</v>
      </c>
      <c r="N93" s="22">
        <f>VLOOKUP($D93,'prosedur-2025'!$A:$H,6,FALSE)</f>
        <v>54188460</v>
      </c>
      <c r="O93" s="22">
        <f>VLOOKUP($D93,'prosedur-2025'!$A:$H,7,FALSE)</f>
        <v>95336655</v>
      </c>
      <c r="P93" s="22">
        <f>VLOOKUP($D93,'prosedur-2025'!$A:$H,8,FALSE)</f>
        <v>156340846</v>
      </c>
      <c r="Q93" s="22">
        <f t="shared" si="17"/>
        <v>197401763615</v>
      </c>
      <c r="R93" s="13"/>
      <c r="S93" s="13"/>
      <c r="T93" s="13" t="str">
        <f t="shared" si="18"/>
        <v>01.51</v>
      </c>
      <c r="U93" s="13"/>
      <c r="V93" s="13"/>
      <c r="W93" s="13" t="str">
        <f t="shared" si="4"/>
        <v>0151</v>
      </c>
      <c r="X93" s="10">
        <v>11.0</v>
      </c>
      <c r="Y93" s="13" t="str">
        <f t="shared" si="5"/>
        <v>P11AE</v>
      </c>
      <c r="Z93" s="10">
        <v>1.0</v>
      </c>
      <c r="AA93" s="13" t="str">
        <f t="shared" si="6"/>
        <v>Moderate Craniotomy Proc.</v>
      </c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>
      <c r="A94" s="8" t="s">
        <v>5</v>
      </c>
      <c r="B94" s="8"/>
      <c r="C94" s="8"/>
      <c r="D94" s="21" t="s">
        <v>2516</v>
      </c>
      <c r="E94" s="8" t="s">
        <v>2517</v>
      </c>
      <c r="F94" s="8">
        <v>6.0</v>
      </c>
      <c r="G94" s="8">
        <v>1.0</v>
      </c>
      <c r="H94" s="13" t="str">
        <f t="shared" si="2"/>
        <v>01511</v>
      </c>
      <c r="I94" s="10" t="s">
        <v>2197</v>
      </c>
      <c r="J94" s="13" t="s">
        <v>258</v>
      </c>
      <c r="K94" s="13"/>
      <c r="L94" s="13"/>
      <c r="M94" s="13"/>
      <c r="N94" s="13"/>
      <c r="O94" s="13"/>
      <c r="P94" s="13"/>
      <c r="Q94" s="22"/>
      <c r="R94" s="13"/>
      <c r="S94" s="13"/>
      <c r="T94" s="13"/>
      <c r="U94" s="13"/>
      <c r="V94" s="13"/>
      <c r="W94" s="13" t="str">
        <f t="shared" si="4"/>
        <v>01511</v>
      </c>
      <c r="X94" s="10">
        <v>11.0</v>
      </c>
      <c r="Y94" s="13" t="str">
        <f t="shared" si="5"/>
        <v>P11AE</v>
      </c>
      <c r="Z94" s="10">
        <v>1.0</v>
      </c>
      <c r="AA94" s="13" t="str">
        <f t="shared" si="6"/>
        <v>Moderate Craniotomy Proc.</v>
      </c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>
      <c r="A95" s="8" t="s">
        <v>5</v>
      </c>
      <c r="B95" s="8"/>
      <c r="C95" s="8"/>
      <c r="D95" s="21" t="s">
        <v>2519</v>
      </c>
      <c r="E95" s="8" t="s">
        <v>2521</v>
      </c>
      <c r="F95" s="8">
        <v>6.0</v>
      </c>
      <c r="G95" s="8" t="s">
        <v>2522</v>
      </c>
      <c r="H95" s="13" t="str">
        <f t="shared" si="2"/>
        <v>01512</v>
      </c>
      <c r="I95" s="10" t="s">
        <v>2197</v>
      </c>
      <c r="J95" s="13" t="s">
        <v>258</v>
      </c>
      <c r="K95" s="13"/>
      <c r="L95" s="13"/>
      <c r="M95" s="13"/>
      <c r="N95" s="13"/>
      <c r="O95" s="13"/>
      <c r="P95" s="13"/>
      <c r="Q95" s="22"/>
      <c r="R95" s="13"/>
      <c r="S95" s="13"/>
      <c r="T95" s="13"/>
      <c r="U95" s="13"/>
      <c r="V95" s="13"/>
      <c r="W95" s="13" t="str">
        <f t="shared" si="4"/>
        <v>01512</v>
      </c>
      <c r="X95" s="10">
        <v>11.0</v>
      </c>
      <c r="Y95" s="13" t="str">
        <f t="shared" si="5"/>
        <v>P11AE</v>
      </c>
      <c r="Z95" s="10">
        <v>1.0</v>
      </c>
      <c r="AA95" s="13" t="str">
        <f t="shared" si="6"/>
        <v>Moderate Craniotomy Proc.</v>
      </c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>
      <c r="A96" s="8" t="s">
        <v>5</v>
      </c>
      <c r="B96" s="8" t="s">
        <v>83</v>
      </c>
      <c r="C96" s="8" t="s">
        <v>2208</v>
      </c>
      <c r="D96" s="21" t="s">
        <v>2405</v>
      </c>
      <c r="E96" s="8" t="s">
        <v>270</v>
      </c>
      <c r="F96" s="8" t="str">
        <f>VLOOKUP($D96,proc!$A:$D,3,FALSE)</f>
        <v>6</v>
      </c>
      <c r="G96" s="8" t="str">
        <f>VLOOKUP($D96,proc!$A:$D,4,FALSE)</f>
        <v>0</v>
      </c>
      <c r="H96" s="13" t="str">
        <f t="shared" si="2"/>
        <v>0152</v>
      </c>
      <c r="I96" s="10" t="s">
        <v>2197</v>
      </c>
      <c r="J96" s="13" t="str">
        <f>VLOOKUP(H96,'upload c51prpdc'!A:C,3,FALSE)</f>
        <v>P11AE</v>
      </c>
      <c r="K96" s="22">
        <f>VLOOKUP($D96,'prosedur-2025'!$A:$H,3,FALSE)</f>
        <v>3</v>
      </c>
      <c r="L96" s="22">
        <f>VLOOKUP($D96,'prosedur-2025'!$A:$H,4,FALSE)</f>
        <v>107966750.3</v>
      </c>
      <c r="M96" s="22">
        <f>VLOOKUP($D96,'prosedur-2025'!$A:$H,5,FALSE)</f>
        <v>18716286</v>
      </c>
      <c r="N96" s="22">
        <f>VLOOKUP($D96,'prosedur-2025'!$A:$H,6,FALSE)</f>
        <v>112551763</v>
      </c>
      <c r="O96" s="22">
        <f>VLOOKUP($D96,'prosedur-2025'!$A:$H,7,FALSE)</f>
        <v>192632202</v>
      </c>
      <c r="P96" s="22">
        <f>VLOOKUP($D96,'prosedur-2025'!$A:$H,8,FALSE)</f>
        <v>192632202</v>
      </c>
      <c r="Q96" s="22">
        <f t="shared" ref="Q96:Q97" si="19">K96*L96</f>
        <v>323900251</v>
      </c>
      <c r="R96" s="13"/>
      <c r="S96" s="13"/>
      <c r="T96" s="13" t="str">
        <f t="shared" ref="T96:T97" si="20">TEXT(VALUE(D96),"00.00")</f>
        <v>01.52</v>
      </c>
      <c r="U96" s="13"/>
      <c r="V96" s="13"/>
      <c r="W96" s="13" t="str">
        <f t="shared" si="4"/>
        <v>0152</v>
      </c>
      <c r="X96" s="10">
        <v>11.0</v>
      </c>
      <c r="Y96" s="13" t="str">
        <f t="shared" si="5"/>
        <v>P11AE</v>
      </c>
      <c r="Z96" s="10">
        <v>1.0</v>
      </c>
      <c r="AA96" s="13" t="str">
        <f t="shared" si="6"/>
        <v>Moderate Craniotomy Proc.</v>
      </c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>
      <c r="A97" s="8" t="s">
        <v>5</v>
      </c>
      <c r="B97" s="8" t="s">
        <v>83</v>
      </c>
      <c r="C97" s="8" t="s">
        <v>2208</v>
      </c>
      <c r="D97" s="21" t="s">
        <v>2406</v>
      </c>
      <c r="E97" s="8" t="s">
        <v>272</v>
      </c>
      <c r="F97" s="8" t="str">
        <f>VLOOKUP($D97,proc!$A:$D,3,FALSE)</f>
        <v>6</v>
      </c>
      <c r="G97" s="8" t="str">
        <f>VLOOKUP($D97,proc!$A:$D,4,FALSE)</f>
        <v>0</v>
      </c>
      <c r="H97" s="13" t="str">
        <f t="shared" si="2"/>
        <v>0153</v>
      </c>
      <c r="I97" s="10" t="s">
        <v>2197</v>
      </c>
      <c r="J97" s="13" t="str">
        <f>VLOOKUP(H97,'upload c51prpdc'!A:C,3,FALSE)</f>
        <v>P11AE</v>
      </c>
      <c r="K97" s="22">
        <f>VLOOKUP($D97,'prosedur-2025'!$A:$H,3,FALSE)</f>
        <v>54</v>
      </c>
      <c r="L97" s="22">
        <f>VLOOKUP($D97,'prosedur-2025'!$A:$H,4,FALSE)</f>
        <v>130906142.9</v>
      </c>
      <c r="M97" s="22">
        <f>VLOOKUP($D97,'prosedur-2025'!$A:$H,5,FALSE)</f>
        <v>63852106</v>
      </c>
      <c r="N97" s="22">
        <f>VLOOKUP($D97,'prosedur-2025'!$A:$H,6,FALSE)</f>
        <v>113526005</v>
      </c>
      <c r="O97" s="22">
        <f>VLOOKUP($D97,'prosedur-2025'!$A:$H,7,FALSE)</f>
        <v>170589836</v>
      </c>
      <c r="P97" s="22">
        <f>VLOOKUP($D97,'prosedur-2025'!$A:$H,8,FALSE)</f>
        <v>205578204</v>
      </c>
      <c r="Q97" s="22">
        <f t="shared" si="19"/>
        <v>7068931717</v>
      </c>
      <c r="R97" s="13"/>
      <c r="S97" s="13"/>
      <c r="T97" s="13" t="str">
        <f t="shared" si="20"/>
        <v>01.53</v>
      </c>
      <c r="U97" s="13"/>
      <c r="V97" s="13"/>
      <c r="W97" s="13" t="str">
        <f t="shared" si="4"/>
        <v>0153</v>
      </c>
      <c r="X97" s="10">
        <v>11.0</v>
      </c>
      <c r="Y97" s="13" t="str">
        <f t="shared" si="5"/>
        <v>P11AE</v>
      </c>
      <c r="Z97" s="10">
        <v>1.0</v>
      </c>
      <c r="AA97" s="13" t="str">
        <f t="shared" si="6"/>
        <v>Moderate Craniotomy Proc.</v>
      </c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>
      <c r="A98" s="8" t="s">
        <v>5</v>
      </c>
      <c r="B98" s="8"/>
      <c r="C98" s="8"/>
      <c r="D98" s="21" t="s">
        <v>2530</v>
      </c>
      <c r="E98" s="8" t="s">
        <v>2531</v>
      </c>
      <c r="F98" s="8">
        <v>6.0</v>
      </c>
      <c r="G98" s="8">
        <v>1.0</v>
      </c>
      <c r="H98" s="13" t="str">
        <f t="shared" si="2"/>
        <v>0154</v>
      </c>
      <c r="I98" s="8" t="s">
        <v>2195</v>
      </c>
      <c r="J98" s="13" t="s">
        <v>198</v>
      </c>
      <c r="K98" s="13"/>
      <c r="L98" s="13"/>
      <c r="M98" s="13"/>
      <c r="N98" s="13"/>
      <c r="O98" s="13"/>
      <c r="P98" s="13"/>
      <c r="Q98" s="22"/>
      <c r="R98" s="13"/>
      <c r="S98" s="13"/>
      <c r="T98" s="13"/>
      <c r="U98" s="13"/>
      <c r="V98" s="13"/>
      <c r="W98" s="13" t="str">
        <f t="shared" si="4"/>
        <v>0154</v>
      </c>
      <c r="X98" s="10">
        <v>11.0</v>
      </c>
      <c r="Y98" s="13" t="str">
        <f t="shared" si="5"/>
        <v>P11AC</v>
      </c>
      <c r="Z98" s="10">
        <v>1.0</v>
      </c>
      <c r="AA98" s="13" t="str">
        <f t="shared" si="6"/>
        <v>Complex Craniotomy Proc.</v>
      </c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>
      <c r="A99" s="8" t="s">
        <v>5</v>
      </c>
      <c r="B99" s="8"/>
      <c r="C99" s="8"/>
      <c r="D99" s="21" t="s">
        <v>2533</v>
      </c>
      <c r="E99" s="8" t="s">
        <v>2534</v>
      </c>
      <c r="F99" s="8"/>
      <c r="G99" s="8">
        <v>1.0</v>
      </c>
      <c r="H99" s="13" t="str">
        <f t="shared" si="2"/>
        <v>0155</v>
      </c>
      <c r="I99" s="10" t="s">
        <v>2197</v>
      </c>
      <c r="J99" s="13" t="s">
        <v>258</v>
      </c>
      <c r="K99" s="13"/>
      <c r="L99" s="13"/>
      <c r="M99" s="13"/>
      <c r="N99" s="13"/>
      <c r="O99" s="13"/>
      <c r="P99" s="13"/>
      <c r="Q99" s="22"/>
      <c r="R99" s="13"/>
      <c r="S99" s="13"/>
      <c r="T99" s="13"/>
      <c r="U99" s="13"/>
      <c r="V99" s="13"/>
      <c r="W99" s="13" t="str">
        <f t="shared" si="4"/>
        <v>0155</v>
      </c>
      <c r="X99" s="10">
        <v>11.0</v>
      </c>
      <c r="Y99" s="13" t="str">
        <f t="shared" si="5"/>
        <v>P11AE</v>
      </c>
      <c r="Z99" s="10">
        <v>1.0</v>
      </c>
      <c r="AA99" s="13" t="str">
        <f t="shared" si="6"/>
        <v>Moderate Craniotomy Proc.</v>
      </c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>
      <c r="A100" s="8" t="s">
        <v>5</v>
      </c>
      <c r="B100" s="8" t="s">
        <v>83</v>
      </c>
      <c r="C100" s="8" t="s">
        <v>2208</v>
      </c>
      <c r="D100" s="21" t="s">
        <v>2407</v>
      </c>
      <c r="E100" s="8" t="s">
        <v>274</v>
      </c>
      <c r="F100" s="8" t="str">
        <f>VLOOKUP($D100,proc!$A:$D,3,FALSE)</f>
        <v>6</v>
      </c>
      <c r="G100" s="8" t="str">
        <f>VLOOKUP($D100,proc!$A:$D,4,FALSE)</f>
        <v>0</v>
      </c>
      <c r="H100" s="13" t="str">
        <f t="shared" si="2"/>
        <v>0159</v>
      </c>
      <c r="I100" s="10" t="s">
        <v>2197</v>
      </c>
      <c r="J100" s="13" t="str">
        <f>VLOOKUP(H100,'upload c51prpdc'!A:C,3,FALSE)</f>
        <v>P11AE</v>
      </c>
      <c r="K100" s="22">
        <f>VLOOKUP($D100,'prosedur-2025'!$A:$H,3,FALSE)</f>
        <v>5564</v>
      </c>
      <c r="L100" s="22">
        <f>VLOOKUP($D100,'prosedur-2025'!$A:$H,4,FALSE)</f>
        <v>85330157.54</v>
      </c>
      <c r="M100" s="22">
        <f>VLOOKUP($D100,'prosedur-2025'!$A:$H,5,FALSE)</f>
        <v>41554530</v>
      </c>
      <c r="N100" s="22">
        <f>VLOOKUP($D100,'prosedur-2025'!$A:$H,6,FALSE)</f>
        <v>65234643</v>
      </c>
      <c r="O100" s="22">
        <f>VLOOKUP($D100,'prosedur-2025'!$A:$H,7,FALSE)</f>
        <v>106846927</v>
      </c>
      <c r="P100" s="22">
        <f>VLOOKUP($D100,'prosedur-2025'!$A:$H,8,FALSE)</f>
        <v>164868826</v>
      </c>
      <c r="Q100" s="22">
        <f>K100*L100</f>
        <v>474776996565</v>
      </c>
      <c r="R100" s="13"/>
      <c r="S100" s="13"/>
      <c r="T100" s="13" t="str">
        <f>TEXT(VALUE(D100),"00.00")</f>
        <v>01.59</v>
      </c>
      <c r="U100" s="13"/>
      <c r="V100" s="13"/>
      <c r="W100" s="13" t="str">
        <f t="shared" si="4"/>
        <v>0159</v>
      </c>
      <c r="X100" s="10">
        <v>11.0</v>
      </c>
      <c r="Y100" s="13" t="str">
        <f t="shared" si="5"/>
        <v>P11AE</v>
      </c>
      <c r="Z100" s="10">
        <v>1.0</v>
      </c>
      <c r="AA100" s="13" t="str">
        <f t="shared" si="6"/>
        <v>Moderate Craniotomy Proc.</v>
      </c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>
      <c r="A101" s="8" t="s">
        <v>5</v>
      </c>
      <c r="B101" s="8"/>
      <c r="C101" s="8"/>
      <c r="D101" s="21" t="s">
        <v>2540</v>
      </c>
      <c r="E101" s="8" t="s">
        <v>2541</v>
      </c>
      <c r="F101" s="8">
        <v>6.0</v>
      </c>
      <c r="G101" s="8">
        <v>1.0</v>
      </c>
      <c r="H101" s="13" t="str">
        <f t="shared" si="2"/>
        <v>01590</v>
      </c>
      <c r="I101" s="10" t="s">
        <v>2197</v>
      </c>
      <c r="J101" s="13" t="s">
        <v>258</v>
      </c>
      <c r="K101" s="13"/>
      <c r="L101" s="13"/>
      <c r="M101" s="13"/>
      <c r="N101" s="13"/>
      <c r="O101" s="13"/>
      <c r="P101" s="13"/>
      <c r="Q101" s="22"/>
      <c r="R101" s="13"/>
      <c r="S101" s="13"/>
      <c r="T101" s="13"/>
      <c r="U101" s="13"/>
      <c r="V101" s="13"/>
      <c r="W101" s="13" t="str">
        <f t="shared" si="4"/>
        <v>01590</v>
      </c>
      <c r="X101" s="10">
        <v>11.0</v>
      </c>
      <c r="Y101" s="13" t="str">
        <f t="shared" si="5"/>
        <v>P11AE</v>
      </c>
      <c r="Z101" s="10">
        <v>1.0</v>
      </c>
      <c r="AA101" s="13" t="str">
        <f t="shared" si="6"/>
        <v>Moderate Craniotomy Proc.</v>
      </c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>
      <c r="A102" s="8" t="s">
        <v>5</v>
      </c>
      <c r="B102" s="8"/>
      <c r="C102" s="8"/>
      <c r="D102" s="21" t="s">
        <v>2543</v>
      </c>
      <c r="E102" s="8" t="s">
        <v>2544</v>
      </c>
      <c r="F102" s="8">
        <v>6.0</v>
      </c>
      <c r="G102" s="8">
        <v>1.0</v>
      </c>
      <c r="H102" s="13" t="str">
        <f t="shared" si="2"/>
        <v>01591</v>
      </c>
      <c r="I102" s="10" t="s">
        <v>2197</v>
      </c>
      <c r="J102" s="13" t="s">
        <v>258</v>
      </c>
      <c r="K102" s="13"/>
      <c r="L102" s="13"/>
      <c r="M102" s="13"/>
      <c r="N102" s="13"/>
      <c r="O102" s="13"/>
      <c r="P102" s="13"/>
      <c r="Q102" s="22"/>
      <c r="R102" s="13"/>
      <c r="S102" s="13"/>
      <c r="T102" s="13"/>
      <c r="U102" s="13"/>
      <c r="V102" s="13"/>
      <c r="W102" s="13" t="str">
        <f t="shared" si="4"/>
        <v>01591</v>
      </c>
      <c r="X102" s="10">
        <v>11.0</v>
      </c>
      <c r="Y102" s="13" t="str">
        <f t="shared" si="5"/>
        <v>P11AE</v>
      </c>
      <c r="Z102" s="10">
        <v>1.0</v>
      </c>
      <c r="AA102" s="13" t="str">
        <f t="shared" si="6"/>
        <v>Moderate Craniotomy Proc.</v>
      </c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>
      <c r="A103" s="8" t="s">
        <v>5</v>
      </c>
      <c r="B103" s="8"/>
      <c r="C103" s="8"/>
      <c r="D103" s="21" t="s">
        <v>2545</v>
      </c>
      <c r="E103" s="8" t="s">
        <v>2546</v>
      </c>
      <c r="F103" s="8">
        <v>6.0</v>
      </c>
      <c r="G103" s="8">
        <v>1.0</v>
      </c>
      <c r="H103" s="13" t="str">
        <f t="shared" si="2"/>
        <v>01592</v>
      </c>
      <c r="I103" s="10" t="s">
        <v>2197</v>
      </c>
      <c r="J103" s="13" t="s">
        <v>258</v>
      </c>
      <c r="K103" s="13"/>
      <c r="L103" s="13"/>
      <c r="M103" s="13"/>
      <c r="N103" s="13"/>
      <c r="O103" s="13"/>
      <c r="P103" s="13"/>
      <c r="Q103" s="22"/>
      <c r="R103" s="13"/>
      <c r="S103" s="13"/>
      <c r="T103" s="13"/>
      <c r="U103" s="13"/>
      <c r="V103" s="13"/>
      <c r="W103" s="13" t="str">
        <f t="shared" si="4"/>
        <v>01592</v>
      </c>
      <c r="X103" s="10">
        <v>11.0</v>
      </c>
      <c r="Y103" s="13" t="str">
        <f t="shared" si="5"/>
        <v>P11AE</v>
      </c>
      <c r="Z103" s="10">
        <v>1.0</v>
      </c>
      <c r="AA103" s="13" t="str">
        <f t="shared" si="6"/>
        <v>Moderate Craniotomy Proc.</v>
      </c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>
      <c r="A104" s="8" t="s">
        <v>5</v>
      </c>
      <c r="B104" s="8"/>
      <c r="C104" s="8"/>
      <c r="D104" s="21" t="s">
        <v>2547</v>
      </c>
      <c r="E104" s="8" t="s">
        <v>2548</v>
      </c>
      <c r="F104" s="8">
        <v>6.0</v>
      </c>
      <c r="G104" s="8">
        <v>1.0</v>
      </c>
      <c r="H104" s="13" t="str">
        <f t="shared" si="2"/>
        <v>01593</v>
      </c>
      <c r="I104" s="10" t="s">
        <v>2197</v>
      </c>
      <c r="J104" s="13" t="s">
        <v>258</v>
      </c>
      <c r="K104" s="13"/>
      <c r="L104" s="13"/>
      <c r="M104" s="13"/>
      <c r="N104" s="13"/>
      <c r="O104" s="13"/>
      <c r="P104" s="13"/>
      <c r="Q104" s="22"/>
      <c r="R104" s="13"/>
      <c r="S104" s="13"/>
      <c r="T104" s="13"/>
      <c r="U104" s="13"/>
      <c r="V104" s="13"/>
      <c r="W104" s="13" t="str">
        <f t="shared" si="4"/>
        <v>01593</v>
      </c>
      <c r="X104" s="10">
        <v>11.0</v>
      </c>
      <c r="Y104" s="13" t="str">
        <f t="shared" si="5"/>
        <v>P11AE</v>
      </c>
      <c r="Z104" s="10">
        <v>1.0</v>
      </c>
      <c r="AA104" s="13" t="str">
        <f t="shared" si="6"/>
        <v>Moderate Craniotomy Proc.</v>
      </c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>
      <c r="A105" s="8" t="s">
        <v>5</v>
      </c>
      <c r="B105" s="8"/>
      <c r="C105" s="8"/>
      <c r="D105" s="21" t="s">
        <v>2549</v>
      </c>
      <c r="E105" s="8" t="s">
        <v>2550</v>
      </c>
      <c r="F105" s="8">
        <v>6.0</v>
      </c>
      <c r="G105" s="8">
        <v>1.0</v>
      </c>
      <c r="H105" s="13" t="str">
        <f t="shared" si="2"/>
        <v>01594</v>
      </c>
      <c r="I105" s="10" t="s">
        <v>2197</v>
      </c>
      <c r="J105" s="13" t="s">
        <v>258</v>
      </c>
      <c r="K105" s="13"/>
      <c r="L105" s="13"/>
      <c r="M105" s="13"/>
      <c r="N105" s="13"/>
      <c r="O105" s="13"/>
      <c r="P105" s="13"/>
      <c r="Q105" s="22"/>
      <c r="R105" s="13"/>
      <c r="S105" s="13"/>
      <c r="T105" s="13"/>
      <c r="U105" s="13"/>
      <c r="V105" s="13"/>
      <c r="W105" s="13" t="str">
        <f t="shared" si="4"/>
        <v>01594</v>
      </c>
      <c r="X105" s="10">
        <v>11.0</v>
      </c>
      <c r="Y105" s="13" t="str">
        <f t="shared" si="5"/>
        <v>P11AE</v>
      </c>
      <c r="Z105" s="10">
        <v>1.0</v>
      </c>
      <c r="AA105" s="13" t="str">
        <f t="shared" si="6"/>
        <v>Moderate Craniotomy Proc.</v>
      </c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>
      <c r="A106" s="8" t="s">
        <v>5</v>
      </c>
      <c r="B106" s="8"/>
      <c r="C106" s="8"/>
      <c r="D106" s="21" t="s">
        <v>2551</v>
      </c>
      <c r="E106" s="8" t="s">
        <v>2552</v>
      </c>
      <c r="F106" s="8">
        <v>6.0</v>
      </c>
      <c r="G106" s="8">
        <v>1.0</v>
      </c>
      <c r="H106" s="13" t="str">
        <f t="shared" si="2"/>
        <v>01595</v>
      </c>
      <c r="I106" s="10" t="s">
        <v>2197</v>
      </c>
      <c r="J106" s="13" t="s">
        <v>258</v>
      </c>
      <c r="K106" s="13"/>
      <c r="L106" s="13"/>
      <c r="M106" s="13"/>
      <c r="N106" s="13"/>
      <c r="O106" s="13"/>
      <c r="P106" s="13"/>
      <c r="Q106" s="22"/>
      <c r="R106" s="13"/>
      <c r="S106" s="13"/>
      <c r="T106" s="13"/>
      <c r="U106" s="13"/>
      <c r="V106" s="13"/>
      <c r="W106" s="13" t="str">
        <f t="shared" si="4"/>
        <v>01595</v>
      </c>
      <c r="X106" s="10">
        <v>11.0</v>
      </c>
      <c r="Y106" s="13" t="str">
        <f t="shared" si="5"/>
        <v>P11AE</v>
      </c>
      <c r="Z106" s="10">
        <v>1.0</v>
      </c>
      <c r="AA106" s="13" t="str">
        <f t="shared" si="6"/>
        <v>Moderate Craniotomy Proc.</v>
      </c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>
      <c r="A107" s="8" t="s">
        <v>5</v>
      </c>
      <c r="B107" s="8" t="s">
        <v>83</v>
      </c>
      <c r="C107" s="8" t="s">
        <v>2208</v>
      </c>
      <c r="D107" s="21" t="s">
        <v>2408</v>
      </c>
      <c r="E107" s="8" t="s">
        <v>394</v>
      </c>
      <c r="F107" s="8" t="str">
        <f>VLOOKUP($D107,proc!$A:$D,3,FALSE)</f>
        <v>4</v>
      </c>
      <c r="G107" s="8" t="str">
        <f>VLOOKUP($D107,proc!$A:$D,4,FALSE)</f>
        <v>0</v>
      </c>
      <c r="H107" s="13" t="str">
        <f t="shared" si="2"/>
        <v>0211</v>
      </c>
      <c r="I107" s="13" t="s">
        <v>2198</v>
      </c>
      <c r="J107" s="13" t="str">
        <f>VLOOKUP(H107,'upload c51prpdc'!A:C,3,FALSE)</f>
        <v>P11AF</v>
      </c>
      <c r="K107" s="22">
        <f>VLOOKUP($D107,'prosedur-2025'!$A:$H,3,FALSE)</f>
        <v>168</v>
      </c>
      <c r="L107" s="22">
        <f>VLOOKUP($D107,'prosedur-2025'!$A:$H,4,FALSE)</f>
        <v>83566802.03</v>
      </c>
      <c r="M107" s="22">
        <f>VLOOKUP($D107,'prosedur-2025'!$A:$H,5,FALSE)</f>
        <v>38488509</v>
      </c>
      <c r="N107" s="22">
        <f>VLOOKUP($D107,'prosedur-2025'!$A:$H,6,FALSE)</f>
        <v>62071998</v>
      </c>
      <c r="O107" s="22">
        <f>VLOOKUP($D107,'prosedur-2025'!$A:$H,7,FALSE)</f>
        <v>98169594</v>
      </c>
      <c r="P107" s="22">
        <f>VLOOKUP($D107,'prosedur-2025'!$A:$H,8,FALSE)</f>
        <v>149328410</v>
      </c>
      <c r="Q107" s="22">
        <f t="shared" ref="Q107:Q111" si="21">K107*L107</f>
        <v>14039222741</v>
      </c>
      <c r="R107" s="13"/>
      <c r="S107" s="13"/>
      <c r="T107" s="13" t="str">
        <f t="shared" ref="T107:T112" si="22">TEXT(VALUE(D107),"00.00")</f>
        <v>02.11</v>
      </c>
      <c r="U107" s="13"/>
      <c r="V107" s="13"/>
      <c r="W107" s="13" t="str">
        <f t="shared" si="4"/>
        <v>0211</v>
      </c>
      <c r="X107" s="10">
        <v>11.0</v>
      </c>
      <c r="Y107" s="13" t="str">
        <f t="shared" si="5"/>
        <v>P11AF</v>
      </c>
      <c r="Z107" s="10">
        <v>1.0</v>
      </c>
      <c r="AA107" s="13" t="str">
        <f t="shared" si="6"/>
        <v>Simple Craniotomy Proc.</v>
      </c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>
      <c r="A108" s="8" t="s">
        <v>5</v>
      </c>
      <c r="B108" s="8" t="s">
        <v>83</v>
      </c>
      <c r="C108" s="8" t="s">
        <v>2208</v>
      </c>
      <c r="D108" s="21" t="s">
        <v>2413</v>
      </c>
      <c r="E108" s="8" t="s">
        <v>396</v>
      </c>
      <c r="F108" s="8" t="str">
        <f>VLOOKUP($D108,proc!$A:$D,3,FALSE)</f>
        <v>5</v>
      </c>
      <c r="G108" s="8" t="str">
        <f>VLOOKUP($D108,proc!$A:$D,4,FALSE)</f>
        <v>0</v>
      </c>
      <c r="H108" s="13" t="str">
        <f t="shared" si="2"/>
        <v>0212</v>
      </c>
      <c r="I108" s="13" t="s">
        <v>2198</v>
      </c>
      <c r="J108" s="13" t="str">
        <f>VLOOKUP(H108,'upload c51prpdc'!A:C,3,FALSE)</f>
        <v>P11AF</v>
      </c>
      <c r="K108" s="22">
        <f>VLOOKUP($D108,'prosedur-2025'!$A:$H,3,FALSE)</f>
        <v>1334</v>
      </c>
      <c r="L108" s="22">
        <f>VLOOKUP($D108,'prosedur-2025'!$A:$H,4,FALSE)</f>
        <v>86322441.31</v>
      </c>
      <c r="M108" s="22">
        <f>VLOOKUP($D108,'prosedur-2025'!$A:$H,5,FALSE)</f>
        <v>38650703</v>
      </c>
      <c r="N108" s="22">
        <f>VLOOKUP($D108,'prosedur-2025'!$A:$H,6,FALSE)</f>
        <v>62737121</v>
      </c>
      <c r="O108" s="22">
        <f>VLOOKUP($D108,'prosedur-2025'!$A:$H,7,FALSE)</f>
        <v>107853383</v>
      </c>
      <c r="P108" s="22">
        <f>VLOOKUP($D108,'prosedur-2025'!$A:$H,8,FALSE)</f>
        <v>170626108</v>
      </c>
      <c r="Q108" s="22">
        <f t="shared" si="21"/>
        <v>115154136706</v>
      </c>
      <c r="R108" s="13"/>
      <c r="S108" s="13"/>
      <c r="T108" s="13" t="str">
        <f t="shared" si="22"/>
        <v>02.12</v>
      </c>
      <c r="U108" s="13"/>
      <c r="V108" s="13"/>
      <c r="W108" s="13" t="str">
        <f t="shared" si="4"/>
        <v>0212</v>
      </c>
      <c r="X108" s="10">
        <v>11.0</v>
      </c>
      <c r="Y108" s="13" t="str">
        <f t="shared" si="5"/>
        <v>P11AF</v>
      </c>
      <c r="Z108" s="10">
        <v>1.0</v>
      </c>
      <c r="AA108" s="13" t="str">
        <f t="shared" si="6"/>
        <v>Simple Craniotomy Proc.</v>
      </c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>
      <c r="A109" s="8" t="s">
        <v>5</v>
      </c>
      <c r="B109" s="8" t="s">
        <v>83</v>
      </c>
      <c r="C109" s="8" t="s">
        <v>2208</v>
      </c>
      <c r="D109" s="21" t="s">
        <v>2415</v>
      </c>
      <c r="E109" s="8" t="s">
        <v>278</v>
      </c>
      <c r="F109" s="8" t="str">
        <f>VLOOKUP($D109,proc!$A:$D,3,FALSE)</f>
        <v>6</v>
      </c>
      <c r="G109" s="8" t="str">
        <f>VLOOKUP($D109,proc!$A:$D,4,FALSE)</f>
        <v>0</v>
      </c>
      <c r="H109" s="13" t="str">
        <f t="shared" si="2"/>
        <v>0214</v>
      </c>
      <c r="I109" s="10" t="s">
        <v>2197</v>
      </c>
      <c r="J109" s="13" t="str">
        <f>VLOOKUP(H109,'upload c51prpdc'!A:C,3,FALSE)</f>
        <v>P11AE</v>
      </c>
      <c r="K109" s="22">
        <f>VLOOKUP($D109,'prosedur-2025'!$A:$H,3,FALSE)</f>
        <v>21</v>
      </c>
      <c r="L109" s="22">
        <f>VLOOKUP($D109,'prosedur-2025'!$A:$H,4,FALSE)</f>
        <v>62699190.38</v>
      </c>
      <c r="M109" s="22">
        <f>VLOOKUP($D109,'prosedur-2025'!$A:$H,5,FALSE)</f>
        <v>31925200</v>
      </c>
      <c r="N109" s="22">
        <f>VLOOKUP($D109,'prosedur-2025'!$A:$H,6,FALSE)</f>
        <v>59272164</v>
      </c>
      <c r="O109" s="22">
        <f>VLOOKUP($D109,'prosedur-2025'!$A:$H,7,FALSE)</f>
        <v>79566841</v>
      </c>
      <c r="P109" s="22">
        <f>VLOOKUP($D109,'prosedur-2025'!$A:$H,8,FALSE)</f>
        <v>99396992</v>
      </c>
      <c r="Q109" s="22">
        <f t="shared" si="21"/>
        <v>1316682998</v>
      </c>
      <c r="R109" s="13"/>
      <c r="S109" s="13"/>
      <c r="T109" s="13" t="str">
        <f t="shared" si="22"/>
        <v>02.14</v>
      </c>
      <c r="U109" s="13"/>
      <c r="V109" s="13"/>
      <c r="W109" s="13" t="str">
        <f t="shared" si="4"/>
        <v>0214</v>
      </c>
      <c r="X109" s="10">
        <v>11.0</v>
      </c>
      <c r="Y109" s="13" t="str">
        <f t="shared" si="5"/>
        <v>P11AE</v>
      </c>
      <c r="Z109" s="10">
        <v>1.0</v>
      </c>
      <c r="AA109" s="13" t="str">
        <f t="shared" si="6"/>
        <v>Moderate Craniotomy Proc.</v>
      </c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>
      <c r="A110" s="8" t="s">
        <v>5</v>
      </c>
      <c r="B110" s="8" t="s">
        <v>83</v>
      </c>
      <c r="C110" s="8" t="s">
        <v>2208</v>
      </c>
      <c r="D110" s="21" t="s">
        <v>2416</v>
      </c>
      <c r="E110" s="8" t="s">
        <v>281</v>
      </c>
      <c r="F110" s="8" t="str">
        <f>VLOOKUP($D110,proc!$A:$D,3,FALSE)</f>
        <v>5</v>
      </c>
      <c r="G110" s="8" t="str">
        <f>VLOOKUP($D110,proc!$A:$D,4,FALSE)</f>
        <v>0</v>
      </c>
      <c r="H110" s="13" t="str">
        <f t="shared" si="2"/>
        <v>0292</v>
      </c>
      <c r="I110" s="10" t="s">
        <v>2197</v>
      </c>
      <c r="J110" s="13" t="str">
        <f>VLOOKUP(H110,'upload c51prpdc'!A:C,3,FALSE)</f>
        <v>P11AE</v>
      </c>
      <c r="K110" s="22">
        <f>VLOOKUP($D110,'prosedur-2025'!$A:$H,3,FALSE)</f>
        <v>17</v>
      </c>
      <c r="L110" s="22">
        <f>VLOOKUP($D110,'prosedur-2025'!$A:$H,4,FALSE)</f>
        <v>61465498.94</v>
      </c>
      <c r="M110" s="22">
        <f>VLOOKUP($D110,'prosedur-2025'!$A:$H,5,FALSE)</f>
        <v>34307200</v>
      </c>
      <c r="N110" s="22">
        <f>VLOOKUP($D110,'prosedur-2025'!$A:$H,6,FALSE)</f>
        <v>43086923</v>
      </c>
      <c r="O110" s="22">
        <f>VLOOKUP($D110,'prosedur-2025'!$A:$H,7,FALSE)</f>
        <v>60466754</v>
      </c>
      <c r="P110" s="22">
        <f>VLOOKUP($D110,'prosedur-2025'!$A:$H,8,FALSE)</f>
        <v>136878500</v>
      </c>
      <c r="Q110" s="22">
        <f t="shared" si="21"/>
        <v>1044913482</v>
      </c>
      <c r="R110" s="13"/>
      <c r="S110" s="13"/>
      <c r="T110" s="13" t="str">
        <f t="shared" si="22"/>
        <v>02.92</v>
      </c>
      <c r="U110" s="13"/>
      <c r="V110" s="13"/>
      <c r="W110" s="13" t="str">
        <f t="shared" si="4"/>
        <v>0292</v>
      </c>
      <c r="X110" s="10">
        <v>11.0</v>
      </c>
      <c r="Y110" s="13" t="str">
        <f t="shared" si="5"/>
        <v>P11AE</v>
      </c>
      <c r="Z110" s="10">
        <v>1.0</v>
      </c>
      <c r="AA110" s="13" t="str">
        <f t="shared" si="6"/>
        <v>Moderate Craniotomy Proc.</v>
      </c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>
      <c r="A111" s="8" t="s">
        <v>5</v>
      </c>
      <c r="B111" s="8" t="s">
        <v>802</v>
      </c>
      <c r="C111" s="13" t="s">
        <v>1273</v>
      </c>
      <c r="D111" s="21" t="s">
        <v>2417</v>
      </c>
      <c r="E111" s="8" t="s">
        <v>805</v>
      </c>
      <c r="F111" s="8" t="str">
        <f>VLOOKUP($D111,proc!$A:$D,3,FALSE)</f>
        <v>5</v>
      </c>
      <c r="G111" s="8" t="str">
        <f>VLOOKUP($D111,proc!$A:$D,4,FALSE)</f>
        <v>0</v>
      </c>
      <c r="H111" s="13" t="str">
        <f t="shared" si="2"/>
        <v>0293</v>
      </c>
      <c r="I111" s="10" t="s">
        <v>2205</v>
      </c>
      <c r="J111" s="13" t="str">
        <f>VLOOKUP(H111,'upload c51prpdc'!A:C,3,FALSE)</f>
        <v>P11AP</v>
      </c>
      <c r="K111" s="22">
        <f>VLOOKUP($D111,'prosedur-2025'!$A:$H,3,FALSE)</f>
        <v>12</v>
      </c>
      <c r="L111" s="22">
        <f>VLOOKUP($D111,'prosedur-2025'!$A:$H,4,FALSE)</f>
        <v>121911126.8</v>
      </c>
      <c r="M111" s="22">
        <f>VLOOKUP($D111,'prosedur-2025'!$A:$H,5,FALSE)</f>
        <v>18882640</v>
      </c>
      <c r="N111" s="22">
        <f>VLOOKUP($D111,'prosedur-2025'!$A:$H,6,FALSE)</f>
        <v>36337421</v>
      </c>
      <c r="O111" s="22">
        <f>VLOOKUP($D111,'prosedur-2025'!$A:$H,7,FALSE)</f>
        <v>170459548</v>
      </c>
      <c r="P111" s="22">
        <f>VLOOKUP($D111,'prosedur-2025'!$A:$H,8,FALSE)</f>
        <v>287488076</v>
      </c>
      <c r="Q111" s="22">
        <f t="shared" si="21"/>
        <v>1462933521</v>
      </c>
      <c r="R111" s="13"/>
      <c r="S111" s="13"/>
      <c r="T111" s="13" t="str">
        <f t="shared" si="22"/>
        <v>02.93</v>
      </c>
      <c r="U111" s="13"/>
      <c r="V111" s="13"/>
      <c r="W111" s="13" t="str">
        <f t="shared" si="4"/>
        <v>0293</v>
      </c>
      <c r="X111" s="10">
        <v>11.0</v>
      </c>
      <c r="Y111" s="13" t="str">
        <f t="shared" si="5"/>
        <v>P11AP</v>
      </c>
      <c r="Z111" s="10">
        <v>1.0</v>
      </c>
      <c r="AA111" s="13" t="str">
        <f t="shared" si="6"/>
        <v>Neuromodulation Proc.</v>
      </c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>
      <c r="A112" s="8" t="s">
        <v>5</v>
      </c>
      <c r="B112" s="8" t="s">
        <v>802</v>
      </c>
      <c r="C112" s="13" t="s">
        <v>1273</v>
      </c>
      <c r="D112" s="21" t="s">
        <v>2418</v>
      </c>
      <c r="E112" s="8" t="s">
        <v>808</v>
      </c>
      <c r="F112" s="8" t="str">
        <f>VLOOKUP($D112,proc!$A:$D,3,FALSE)</f>
        <v>5</v>
      </c>
      <c r="G112" s="8" t="str">
        <f>VLOOKUP($D112,proc!$A:$D,4,FALSE)</f>
        <v>1</v>
      </c>
      <c r="H112" s="13" t="str">
        <f t="shared" si="2"/>
        <v>02930</v>
      </c>
      <c r="I112" s="10" t="s">
        <v>2205</v>
      </c>
      <c r="J112" s="13" t="str">
        <f>VLOOKUP(H112,'upload c51prpdc'!A:C,3,FALSE)</f>
        <v>P11AP</v>
      </c>
      <c r="K112" s="13"/>
      <c r="L112" s="13"/>
      <c r="M112" s="13"/>
      <c r="N112" s="13"/>
      <c r="O112" s="13"/>
      <c r="P112" s="13"/>
      <c r="Q112" s="22"/>
      <c r="R112" s="13"/>
      <c r="S112" s="13"/>
      <c r="T112" s="13" t="str">
        <f t="shared" si="22"/>
        <v>02.93</v>
      </c>
      <c r="U112" s="13"/>
      <c r="V112" s="13"/>
      <c r="W112" s="13" t="str">
        <f t="shared" si="4"/>
        <v>02930</v>
      </c>
      <c r="X112" s="10">
        <v>11.0</v>
      </c>
      <c r="Y112" s="13" t="str">
        <f t="shared" si="5"/>
        <v>P11AP</v>
      </c>
      <c r="Z112" s="10">
        <v>1.0</v>
      </c>
      <c r="AA112" s="13" t="str">
        <f t="shared" si="6"/>
        <v>Neuromodulation Proc.</v>
      </c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>
      <c r="A113" s="8" t="s">
        <v>5</v>
      </c>
      <c r="B113" s="8" t="s">
        <v>802</v>
      </c>
      <c r="C113" s="13" t="s">
        <v>1273</v>
      </c>
      <c r="D113" s="21" t="s">
        <v>2557</v>
      </c>
      <c r="E113" s="8" t="s">
        <v>2558</v>
      </c>
      <c r="F113" s="8">
        <v>5.0</v>
      </c>
      <c r="G113" s="8">
        <v>1.0</v>
      </c>
      <c r="H113" s="13" t="str">
        <f t="shared" si="2"/>
        <v>02932</v>
      </c>
      <c r="I113" s="10" t="s">
        <v>2205</v>
      </c>
      <c r="J113" s="13" t="s">
        <v>802</v>
      </c>
      <c r="K113" s="13"/>
      <c r="L113" s="13"/>
      <c r="M113" s="13"/>
      <c r="N113" s="13"/>
      <c r="O113" s="13"/>
      <c r="P113" s="13"/>
      <c r="Q113" s="22"/>
      <c r="R113" s="13"/>
      <c r="S113" s="13"/>
      <c r="T113" s="13"/>
      <c r="U113" s="13"/>
      <c r="V113" s="13"/>
      <c r="W113" s="13" t="str">
        <f t="shared" si="4"/>
        <v>02932</v>
      </c>
      <c r="X113" s="10">
        <v>11.0</v>
      </c>
      <c r="Y113" s="13" t="str">
        <f t="shared" si="5"/>
        <v>P11AP</v>
      </c>
      <c r="Z113" s="10">
        <v>1.0</v>
      </c>
      <c r="AA113" s="13" t="str">
        <f t="shared" si="6"/>
        <v>Neuromodulation Proc.</v>
      </c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>
      <c r="A114" s="8" t="s">
        <v>5</v>
      </c>
      <c r="B114" s="8" t="s">
        <v>83</v>
      </c>
      <c r="C114" s="8" t="s">
        <v>2208</v>
      </c>
      <c r="D114" s="21" t="s">
        <v>2419</v>
      </c>
      <c r="E114" s="8" t="s">
        <v>283</v>
      </c>
      <c r="F114" s="8" t="str">
        <f>VLOOKUP($D114,proc!$A:$D,3,FALSE)</f>
        <v>3</v>
      </c>
      <c r="G114" s="8" t="str">
        <f>VLOOKUP($D114,proc!$A:$D,4,FALSE)</f>
        <v>0</v>
      </c>
      <c r="H114" s="13" t="str">
        <f t="shared" si="2"/>
        <v>0299</v>
      </c>
      <c r="I114" s="10" t="s">
        <v>2197</v>
      </c>
      <c r="J114" s="13" t="str">
        <f>VLOOKUP(H114,'upload c51prpdc'!A:C,3,FALSE)</f>
        <v>P11AE</v>
      </c>
      <c r="K114" s="22">
        <f>VLOOKUP($D114,'prosedur-2025'!$A:$H,3,FALSE)</f>
        <v>30</v>
      </c>
      <c r="L114" s="22">
        <f>VLOOKUP($D114,'prosedur-2025'!$A:$H,4,FALSE)</f>
        <v>49249924.9</v>
      </c>
      <c r="M114" s="22">
        <f>VLOOKUP($D114,'prosedur-2025'!$A:$H,5,FALSE)</f>
        <v>26648275</v>
      </c>
      <c r="N114" s="22">
        <f>VLOOKUP($D114,'prosedur-2025'!$A:$H,6,FALSE)</f>
        <v>42055366</v>
      </c>
      <c r="O114" s="22">
        <f>VLOOKUP($D114,'prosedur-2025'!$A:$H,7,FALSE)</f>
        <v>54957500</v>
      </c>
      <c r="P114" s="22">
        <f>VLOOKUP($D114,'prosedur-2025'!$A:$H,8,FALSE)</f>
        <v>108253753</v>
      </c>
      <c r="Q114" s="22">
        <f t="shared" ref="Q114:Q121" si="23">K114*L114</f>
        <v>1477497747</v>
      </c>
      <c r="R114" s="13"/>
      <c r="S114" s="13"/>
      <c r="T114" s="13" t="str">
        <f t="shared" ref="T114:T130" si="24">TEXT(VALUE(D114),"00.00")</f>
        <v>02.99</v>
      </c>
      <c r="U114" s="13"/>
      <c r="V114" s="13"/>
      <c r="W114" s="13" t="str">
        <f t="shared" si="4"/>
        <v>0299</v>
      </c>
      <c r="X114" s="10">
        <v>11.0</v>
      </c>
      <c r="Y114" s="13" t="str">
        <f t="shared" si="5"/>
        <v>P11AE</v>
      </c>
      <c r="Z114" s="10">
        <v>1.0</v>
      </c>
      <c r="AA114" s="13" t="str">
        <f t="shared" si="6"/>
        <v>Moderate Craniotomy Proc.</v>
      </c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>
      <c r="A115" s="8" t="s">
        <v>5</v>
      </c>
      <c r="B115" s="8" t="s">
        <v>83</v>
      </c>
      <c r="C115" s="8" t="s">
        <v>2208</v>
      </c>
      <c r="D115" s="21" t="s">
        <v>2422</v>
      </c>
      <c r="E115" s="8" t="s">
        <v>208</v>
      </c>
      <c r="F115" s="8" t="str">
        <f>VLOOKUP($D115,proc!$A:$D,3,FALSE)</f>
        <v>6</v>
      </c>
      <c r="G115" s="8" t="str">
        <f>VLOOKUP($D115,proc!$A:$D,4,FALSE)</f>
        <v>0</v>
      </c>
      <c r="H115" s="13" t="str">
        <f t="shared" si="2"/>
        <v>0401</v>
      </c>
      <c r="I115" s="13" t="s">
        <v>2195</v>
      </c>
      <c r="J115" s="13" t="str">
        <f>VLOOKUP(H115,'upload c51prpdc'!A:C,3,FALSE)</f>
        <v>P11AC</v>
      </c>
      <c r="K115" s="22">
        <f>VLOOKUP($D115,'prosedur-2025'!$A:$H,3,FALSE)</f>
        <v>5</v>
      </c>
      <c r="L115" s="22">
        <f>VLOOKUP($D115,'prosedur-2025'!$A:$H,4,FALSE)</f>
        <v>46698547.6</v>
      </c>
      <c r="M115" s="22">
        <f>VLOOKUP($D115,'prosedur-2025'!$A:$H,5,FALSE)</f>
        <v>46150857</v>
      </c>
      <c r="N115" s="22">
        <f>VLOOKUP($D115,'prosedur-2025'!$A:$H,6,FALSE)</f>
        <v>46327667</v>
      </c>
      <c r="O115" s="22">
        <f>VLOOKUP($D115,'prosedur-2025'!$A:$H,7,FALSE)</f>
        <v>48290169</v>
      </c>
      <c r="P115" s="22">
        <f>VLOOKUP($D115,'prosedur-2025'!$A:$H,8,FALSE)</f>
        <v>54698318</v>
      </c>
      <c r="Q115" s="22">
        <f t="shared" si="23"/>
        <v>233492738</v>
      </c>
      <c r="R115" s="13"/>
      <c r="S115" s="13"/>
      <c r="T115" s="13" t="str">
        <f t="shared" si="24"/>
        <v>04.01</v>
      </c>
      <c r="U115" s="13"/>
      <c r="V115" s="13"/>
      <c r="W115" s="13" t="str">
        <f t="shared" si="4"/>
        <v>0401</v>
      </c>
      <c r="X115" s="10">
        <v>11.0</v>
      </c>
      <c r="Y115" s="13" t="str">
        <f t="shared" si="5"/>
        <v>P11AC</v>
      </c>
      <c r="Z115" s="10">
        <v>1.0</v>
      </c>
      <c r="AA115" s="13" t="str">
        <f t="shared" si="6"/>
        <v>Complex Craniotomy Proc.</v>
      </c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>
      <c r="A116" s="8" t="s">
        <v>5</v>
      </c>
      <c r="B116" s="8" t="s">
        <v>83</v>
      </c>
      <c r="C116" s="8" t="s">
        <v>2208</v>
      </c>
      <c r="D116" s="21" t="s">
        <v>2424</v>
      </c>
      <c r="E116" s="8" t="s">
        <v>287</v>
      </c>
      <c r="F116" s="8" t="str">
        <f>VLOOKUP($D116,proc!$A:$D,3,FALSE)</f>
        <v>5</v>
      </c>
      <c r="G116" s="8" t="str">
        <f>VLOOKUP($D116,proc!$A:$D,4,FALSE)</f>
        <v>0</v>
      </c>
      <c r="H116" s="13" t="str">
        <f t="shared" si="2"/>
        <v>0441</v>
      </c>
      <c r="I116" s="10" t="s">
        <v>2197</v>
      </c>
      <c r="J116" s="13" t="str">
        <f>VLOOKUP(H116,'upload c51prpdc'!A:C,3,FALSE)</f>
        <v>P11AE</v>
      </c>
      <c r="K116" s="22">
        <f>VLOOKUP($D116,'prosedur-2025'!$A:$H,3,FALSE)</f>
        <v>210</v>
      </c>
      <c r="L116" s="22">
        <f>VLOOKUP($D116,'prosedur-2025'!$A:$H,4,FALSE)</f>
        <v>84551426.19</v>
      </c>
      <c r="M116" s="22">
        <f>VLOOKUP($D116,'prosedur-2025'!$A:$H,5,FALSE)</f>
        <v>36683138</v>
      </c>
      <c r="N116" s="22">
        <f>VLOOKUP($D116,'prosedur-2025'!$A:$H,6,FALSE)</f>
        <v>58685750</v>
      </c>
      <c r="O116" s="22">
        <f>VLOOKUP($D116,'prosedur-2025'!$A:$H,7,FALSE)</f>
        <v>137485045</v>
      </c>
      <c r="P116" s="22">
        <f>VLOOKUP($D116,'prosedur-2025'!$A:$H,8,FALSE)</f>
        <v>176289774</v>
      </c>
      <c r="Q116" s="22">
        <f t="shared" si="23"/>
        <v>17755799499</v>
      </c>
      <c r="R116" s="13"/>
      <c r="S116" s="13"/>
      <c r="T116" s="13" t="str">
        <f t="shared" si="24"/>
        <v>04.41</v>
      </c>
      <c r="U116" s="13"/>
      <c r="V116" s="13"/>
      <c r="W116" s="13" t="str">
        <f t="shared" si="4"/>
        <v>0441</v>
      </c>
      <c r="X116" s="10">
        <v>11.0</v>
      </c>
      <c r="Y116" s="13" t="str">
        <f t="shared" si="5"/>
        <v>P11AE</v>
      </c>
      <c r="Z116" s="10">
        <v>1.0</v>
      </c>
      <c r="AA116" s="13" t="str">
        <f t="shared" si="6"/>
        <v>Moderate Craniotomy Proc.</v>
      </c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>
      <c r="A117" s="8" t="s">
        <v>5</v>
      </c>
      <c r="B117" s="8" t="s">
        <v>83</v>
      </c>
      <c r="C117" s="8" t="s">
        <v>2208</v>
      </c>
      <c r="D117" s="21" t="s">
        <v>2425</v>
      </c>
      <c r="E117" s="48" t="s">
        <v>296</v>
      </c>
      <c r="F117" s="8" t="str">
        <f>VLOOKUP($D117,proc!$A:$D,3,FALSE)</f>
        <v>6</v>
      </c>
      <c r="G117" s="8" t="str">
        <f>VLOOKUP($D117,proc!$A:$D,4,FALSE)</f>
        <v>0</v>
      </c>
      <c r="H117" s="13" t="str">
        <f t="shared" si="2"/>
        <v>0713</v>
      </c>
      <c r="I117" s="10" t="s">
        <v>2197</v>
      </c>
      <c r="J117" s="13" t="str">
        <f>VLOOKUP(H117,'upload c51prpdc'!A:C,3,FALSE)</f>
        <v>P11AE</v>
      </c>
      <c r="K117" s="22">
        <f>VLOOKUP($D117,'prosedur-2025'!$A:$H,3,FALSE)</f>
        <v>1</v>
      </c>
      <c r="L117" s="22">
        <f>VLOOKUP($D117,'prosedur-2025'!$A:$H,4,FALSE)</f>
        <v>56515553</v>
      </c>
      <c r="M117" s="22">
        <f>VLOOKUP($D117,'prosedur-2025'!$A:$H,5,FALSE)</f>
        <v>56515553</v>
      </c>
      <c r="N117" s="22">
        <f>VLOOKUP($D117,'prosedur-2025'!$A:$H,6,FALSE)</f>
        <v>56515553</v>
      </c>
      <c r="O117" s="22">
        <f>VLOOKUP($D117,'prosedur-2025'!$A:$H,7,FALSE)</f>
        <v>56515553</v>
      </c>
      <c r="P117" s="22">
        <f>VLOOKUP($D117,'prosedur-2025'!$A:$H,8,FALSE)</f>
        <v>56515553</v>
      </c>
      <c r="Q117" s="22">
        <f t="shared" si="23"/>
        <v>56515553</v>
      </c>
      <c r="R117" s="13"/>
      <c r="S117" s="13"/>
      <c r="T117" s="13" t="str">
        <f t="shared" si="24"/>
        <v>07.13</v>
      </c>
      <c r="U117" s="13"/>
      <c r="V117" s="13"/>
      <c r="W117" s="13" t="str">
        <f t="shared" si="4"/>
        <v>0713</v>
      </c>
      <c r="X117" s="10">
        <v>11.0</v>
      </c>
      <c r="Y117" s="13" t="str">
        <f t="shared" si="5"/>
        <v>P11AE</v>
      </c>
      <c r="Z117" s="10">
        <v>1.0</v>
      </c>
      <c r="AA117" s="13" t="str">
        <f t="shared" si="6"/>
        <v>Moderate Craniotomy Proc.</v>
      </c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>
      <c r="A118" s="8" t="s">
        <v>5</v>
      </c>
      <c r="B118" s="8" t="s">
        <v>83</v>
      </c>
      <c r="C118" s="8" t="s">
        <v>2208</v>
      </c>
      <c r="D118" s="21" t="s">
        <v>2432</v>
      </c>
      <c r="E118" s="48" t="s">
        <v>298</v>
      </c>
      <c r="F118" s="8" t="str">
        <f>VLOOKUP($D118,proc!$A:$D,3,FALSE)</f>
        <v>6</v>
      </c>
      <c r="G118" s="8" t="str">
        <f>VLOOKUP($D118,proc!$A:$D,4,FALSE)</f>
        <v>0</v>
      </c>
      <c r="H118" s="13" t="str">
        <f t="shared" si="2"/>
        <v>0714</v>
      </c>
      <c r="I118" s="10" t="s">
        <v>2197</v>
      </c>
      <c r="J118" s="13" t="str">
        <f>VLOOKUP(H118,'upload c51prpdc'!A:C,3,FALSE)</f>
        <v>P11AE</v>
      </c>
      <c r="K118" s="22">
        <f>VLOOKUP($D118,'prosedur-2025'!$A:$H,3,FALSE)</f>
        <v>48</v>
      </c>
      <c r="L118" s="22">
        <f>VLOOKUP($D118,'prosedur-2025'!$A:$H,4,FALSE)</f>
        <v>181902234.2</v>
      </c>
      <c r="M118" s="22">
        <f>VLOOKUP($D118,'prosedur-2025'!$A:$H,5,FALSE)</f>
        <v>120711693</v>
      </c>
      <c r="N118" s="22">
        <f>VLOOKUP($D118,'prosedur-2025'!$A:$H,6,FALSE)</f>
        <v>211809342</v>
      </c>
      <c r="O118" s="22">
        <f>VLOOKUP($D118,'prosedur-2025'!$A:$H,7,FALSE)</f>
        <v>228962314</v>
      </c>
      <c r="P118" s="22">
        <f>VLOOKUP($D118,'prosedur-2025'!$A:$H,8,FALSE)</f>
        <v>243577663</v>
      </c>
      <c r="Q118" s="22">
        <f t="shared" si="23"/>
        <v>8731307242</v>
      </c>
      <c r="R118" s="13"/>
      <c r="S118" s="13"/>
      <c r="T118" s="13" t="str">
        <f t="shared" si="24"/>
        <v>07.14</v>
      </c>
      <c r="U118" s="13"/>
      <c r="V118" s="13"/>
      <c r="W118" s="13" t="str">
        <f t="shared" si="4"/>
        <v>0714</v>
      </c>
      <c r="X118" s="10">
        <v>11.0</v>
      </c>
      <c r="Y118" s="13" t="str">
        <f t="shared" si="5"/>
        <v>P11AE</v>
      </c>
      <c r="Z118" s="10">
        <v>1.0</v>
      </c>
      <c r="AA118" s="13" t="str">
        <f t="shared" si="6"/>
        <v>Moderate Craniotomy Proc.</v>
      </c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>
      <c r="A119" s="8" t="s">
        <v>5</v>
      </c>
      <c r="B119" s="8" t="s">
        <v>83</v>
      </c>
      <c r="C119" s="8" t="s">
        <v>2208</v>
      </c>
      <c r="D119" s="21" t="s">
        <v>2434</v>
      </c>
      <c r="E119" s="48" t="s">
        <v>299</v>
      </c>
      <c r="F119" s="8" t="str">
        <f>VLOOKUP($D119,proc!$A:$D,3,FALSE)</f>
        <v>6</v>
      </c>
      <c r="G119" s="8" t="str">
        <f>VLOOKUP($D119,proc!$A:$D,4,FALSE)</f>
        <v>0</v>
      </c>
      <c r="H119" s="13" t="str">
        <f t="shared" si="2"/>
        <v>0715</v>
      </c>
      <c r="I119" s="10" t="s">
        <v>2197</v>
      </c>
      <c r="J119" s="13" t="str">
        <f>VLOOKUP(H119,'upload c51prpdc'!A:C,3,FALSE)</f>
        <v>P11AE</v>
      </c>
      <c r="K119" s="22">
        <f>VLOOKUP($D119,'prosedur-2025'!$A:$H,3,FALSE)</f>
        <v>9</v>
      </c>
      <c r="L119" s="22">
        <f>VLOOKUP($D119,'prosedur-2025'!$A:$H,4,FALSE)</f>
        <v>49564209.44</v>
      </c>
      <c r="M119" s="22">
        <f>VLOOKUP($D119,'prosedur-2025'!$A:$H,5,FALSE)</f>
        <v>43981561</v>
      </c>
      <c r="N119" s="22">
        <f>VLOOKUP($D119,'prosedur-2025'!$A:$H,6,FALSE)</f>
        <v>48923455</v>
      </c>
      <c r="O119" s="22">
        <f>VLOOKUP($D119,'prosedur-2025'!$A:$H,7,FALSE)</f>
        <v>54309575</v>
      </c>
      <c r="P119" s="22">
        <f>VLOOKUP($D119,'prosedur-2025'!$A:$H,8,FALSE)</f>
        <v>59210601</v>
      </c>
      <c r="Q119" s="22">
        <f t="shared" si="23"/>
        <v>446077885</v>
      </c>
      <c r="R119" s="13"/>
      <c r="S119" s="13"/>
      <c r="T119" s="13" t="str">
        <f t="shared" si="24"/>
        <v>07.15</v>
      </c>
      <c r="U119" s="13"/>
      <c r="V119" s="13"/>
      <c r="W119" s="13" t="str">
        <f t="shared" si="4"/>
        <v>0715</v>
      </c>
      <c r="X119" s="10">
        <v>11.0</v>
      </c>
      <c r="Y119" s="13" t="str">
        <f t="shared" si="5"/>
        <v>P11AE</v>
      </c>
      <c r="Z119" s="10">
        <v>1.0</v>
      </c>
      <c r="AA119" s="13" t="str">
        <f t="shared" si="6"/>
        <v>Moderate Craniotomy Proc.</v>
      </c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>
      <c r="A120" s="8" t="s">
        <v>5</v>
      </c>
      <c r="B120" s="8" t="s">
        <v>83</v>
      </c>
      <c r="C120" s="8" t="s">
        <v>2208</v>
      </c>
      <c r="D120" s="21" t="s">
        <v>2435</v>
      </c>
      <c r="E120" s="48" t="s">
        <v>302</v>
      </c>
      <c r="F120" s="8" t="str">
        <f>VLOOKUP($D120,proc!$A:$D,3,FALSE)</f>
        <v>5</v>
      </c>
      <c r="G120" s="8" t="str">
        <f>VLOOKUP($D120,proc!$A:$D,4,FALSE)</f>
        <v>0</v>
      </c>
      <c r="H120" s="13" t="str">
        <f t="shared" si="2"/>
        <v>0717</v>
      </c>
      <c r="I120" s="10" t="s">
        <v>2197</v>
      </c>
      <c r="J120" s="13" t="str">
        <f>VLOOKUP(H120,'upload c51prpdc'!A:C,3,FALSE)</f>
        <v>P11AE</v>
      </c>
      <c r="K120" s="22">
        <f>VLOOKUP($D120,'prosedur-2025'!$A:$H,3,FALSE)</f>
        <v>5</v>
      </c>
      <c r="L120" s="22">
        <f>VLOOKUP($D120,'prosedur-2025'!$A:$H,4,FALSE)</f>
        <v>61004076.2</v>
      </c>
      <c r="M120" s="22">
        <f>VLOOKUP($D120,'prosedur-2025'!$A:$H,5,FALSE)</f>
        <v>34733055</v>
      </c>
      <c r="N120" s="22">
        <f>VLOOKUP($D120,'prosedur-2025'!$A:$H,6,FALSE)</f>
        <v>56500654</v>
      </c>
      <c r="O120" s="22">
        <f>VLOOKUP($D120,'prosedur-2025'!$A:$H,7,FALSE)</f>
        <v>65622425</v>
      </c>
      <c r="P120" s="22">
        <f>VLOOKUP($D120,'prosedur-2025'!$A:$H,8,FALSE)</f>
        <v>113760502</v>
      </c>
      <c r="Q120" s="22">
        <f t="shared" si="23"/>
        <v>305020381</v>
      </c>
      <c r="R120" s="13"/>
      <c r="S120" s="13"/>
      <c r="T120" s="13" t="str">
        <f t="shared" si="24"/>
        <v>07.17</v>
      </c>
      <c r="U120" s="13"/>
      <c r="V120" s="13"/>
      <c r="W120" s="13" t="str">
        <f t="shared" si="4"/>
        <v>0717</v>
      </c>
      <c r="X120" s="10">
        <v>11.0</v>
      </c>
      <c r="Y120" s="13" t="str">
        <f t="shared" si="5"/>
        <v>P11AE</v>
      </c>
      <c r="Z120" s="10">
        <v>1.0</v>
      </c>
      <c r="AA120" s="13" t="str">
        <f t="shared" si="6"/>
        <v>Moderate Craniotomy Proc.</v>
      </c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>
      <c r="A121" s="8" t="s">
        <v>5</v>
      </c>
      <c r="B121" s="8" t="s">
        <v>83</v>
      </c>
      <c r="C121" s="8" t="s">
        <v>2208</v>
      </c>
      <c r="D121" s="21" t="s">
        <v>2438</v>
      </c>
      <c r="E121" s="8" t="s">
        <v>305</v>
      </c>
      <c r="F121" s="8" t="str">
        <f>VLOOKUP($D121,proc!$A:$D,3,FALSE)</f>
        <v>6</v>
      </c>
      <c r="G121" s="8" t="str">
        <f>VLOOKUP($D121,proc!$A:$D,4,FALSE)</f>
        <v>0</v>
      </c>
      <c r="H121" s="13" t="str">
        <f t="shared" si="2"/>
        <v>0751</v>
      </c>
      <c r="I121" s="10" t="s">
        <v>2197</v>
      </c>
      <c r="J121" s="13" t="str">
        <f>VLOOKUP(H121,'upload c51prpdc'!A:C,3,FALSE)</f>
        <v>P11AE</v>
      </c>
      <c r="K121" s="22">
        <f>VLOOKUP($D121,'prosedur-2025'!$A:$H,3,FALSE)</f>
        <v>1</v>
      </c>
      <c r="L121" s="22">
        <f>VLOOKUP($D121,'prosedur-2025'!$A:$H,4,FALSE)</f>
        <v>9699277</v>
      </c>
      <c r="M121" s="22">
        <f>VLOOKUP($D121,'prosedur-2025'!$A:$H,5,FALSE)</f>
        <v>9699277</v>
      </c>
      <c r="N121" s="22">
        <f>VLOOKUP($D121,'prosedur-2025'!$A:$H,6,FALSE)</f>
        <v>9699277</v>
      </c>
      <c r="O121" s="22">
        <f>VLOOKUP($D121,'prosedur-2025'!$A:$H,7,FALSE)</f>
        <v>9699277</v>
      </c>
      <c r="P121" s="22">
        <f>VLOOKUP($D121,'prosedur-2025'!$A:$H,8,FALSE)</f>
        <v>9699277</v>
      </c>
      <c r="Q121" s="22">
        <f t="shared" si="23"/>
        <v>9699277</v>
      </c>
      <c r="R121" s="13"/>
      <c r="S121" s="13"/>
      <c r="T121" s="13" t="str">
        <f t="shared" si="24"/>
        <v>07.51</v>
      </c>
      <c r="U121" s="13"/>
      <c r="V121" s="13"/>
      <c r="W121" s="13" t="str">
        <f t="shared" si="4"/>
        <v>0751</v>
      </c>
      <c r="X121" s="10">
        <v>11.0</v>
      </c>
      <c r="Y121" s="13" t="str">
        <f t="shared" si="5"/>
        <v>P11AE</v>
      </c>
      <c r="Z121" s="10">
        <v>1.0</v>
      </c>
      <c r="AA121" s="13" t="str">
        <f t="shared" si="6"/>
        <v>Moderate Craniotomy Proc.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>
      <c r="A122" s="8" t="s">
        <v>5</v>
      </c>
      <c r="B122" s="8" t="s">
        <v>83</v>
      </c>
      <c r="C122" s="8" t="s">
        <v>2208</v>
      </c>
      <c r="D122" s="21" t="s">
        <v>2440</v>
      </c>
      <c r="E122" s="8" t="s">
        <v>307</v>
      </c>
      <c r="F122" s="8" t="str">
        <f>VLOOKUP($D122,proc!$A:$D,3,FALSE)</f>
        <v>6</v>
      </c>
      <c r="G122" s="8" t="str">
        <f>VLOOKUP($D122,proc!$A:$D,4,FALSE)</f>
        <v>0</v>
      </c>
      <c r="H122" s="13" t="str">
        <f t="shared" si="2"/>
        <v>0752</v>
      </c>
      <c r="I122" s="10" t="s">
        <v>2197</v>
      </c>
      <c r="J122" s="13" t="str">
        <f>VLOOKUP(H122,'upload c51prpdc'!A:C,3,FALSE)</f>
        <v>P11AE</v>
      </c>
      <c r="K122" s="13"/>
      <c r="L122" s="13"/>
      <c r="M122" s="13"/>
      <c r="N122" s="13"/>
      <c r="O122" s="13"/>
      <c r="P122" s="13"/>
      <c r="Q122" s="22"/>
      <c r="R122" s="13"/>
      <c r="S122" s="13"/>
      <c r="T122" s="13" t="str">
        <f t="shared" si="24"/>
        <v>07.52</v>
      </c>
      <c r="U122" s="13"/>
      <c r="V122" s="13"/>
      <c r="W122" s="13" t="str">
        <f t="shared" si="4"/>
        <v>0752</v>
      </c>
      <c r="X122" s="10">
        <v>11.0</v>
      </c>
      <c r="Y122" s="13" t="str">
        <f t="shared" si="5"/>
        <v>P11AE</v>
      </c>
      <c r="Z122" s="10">
        <v>1.0</v>
      </c>
      <c r="AA122" s="13" t="str">
        <f t="shared" si="6"/>
        <v>Moderate Craniotomy Proc.</v>
      </c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>
      <c r="A123" s="8" t="s">
        <v>5</v>
      </c>
      <c r="B123" s="8" t="s">
        <v>83</v>
      </c>
      <c r="C123" s="8" t="s">
        <v>2208</v>
      </c>
      <c r="D123" s="21" t="s">
        <v>2442</v>
      </c>
      <c r="E123" s="8" t="s">
        <v>310</v>
      </c>
      <c r="F123" s="8" t="str">
        <f>VLOOKUP($D123,proc!$A:$D,3,FALSE)</f>
        <v>6</v>
      </c>
      <c r="G123" s="8" t="str">
        <f>VLOOKUP($D123,proc!$A:$D,4,FALSE)</f>
        <v>0</v>
      </c>
      <c r="H123" s="13" t="str">
        <f t="shared" si="2"/>
        <v>0753</v>
      </c>
      <c r="I123" s="10" t="s">
        <v>2197</v>
      </c>
      <c r="J123" s="13" t="str">
        <f>VLOOKUP(H123,'upload c51prpdc'!A:C,3,FALSE)</f>
        <v>P11AE</v>
      </c>
      <c r="K123" s="22">
        <f>VLOOKUP($D123,'prosedur-2025'!$A:$H,3,FALSE)</f>
        <v>5</v>
      </c>
      <c r="L123" s="22">
        <f>VLOOKUP($D123,'prosedur-2025'!$A:$H,4,FALSE)</f>
        <v>76397121.4</v>
      </c>
      <c r="M123" s="22">
        <f>VLOOKUP($D123,'prosedur-2025'!$A:$H,5,FALSE)</f>
        <v>76986850</v>
      </c>
      <c r="N123" s="22">
        <f>VLOOKUP($D123,'prosedur-2025'!$A:$H,6,FALSE)</f>
        <v>78960194</v>
      </c>
      <c r="O123" s="22">
        <f>VLOOKUP($D123,'prosedur-2025'!$A:$H,7,FALSE)</f>
        <v>81671388</v>
      </c>
      <c r="P123" s="22">
        <f>VLOOKUP($D123,'prosedur-2025'!$A:$H,8,FALSE)</f>
        <v>83248369</v>
      </c>
      <c r="Q123" s="22">
        <f>K123*L123</f>
        <v>381985607</v>
      </c>
      <c r="R123" s="13"/>
      <c r="S123" s="13"/>
      <c r="T123" s="13" t="str">
        <f t="shared" si="24"/>
        <v>07.53</v>
      </c>
      <c r="U123" s="13"/>
      <c r="V123" s="13"/>
      <c r="W123" s="13" t="str">
        <f t="shared" si="4"/>
        <v>0753</v>
      </c>
      <c r="X123" s="10">
        <v>11.0</v>
      </c>
      <c r="Y123" s="13" t="str">
        <f t="shared" si="5"/>
        <v>P11AE</v>
      </c>
      <c r="Z123" s="10">
        <v>1.0</v>
      </c>
      <c r="AA123" s="13" t="str">
        <f t="shared" si="6"/>
        <v>Moderate Craniotomy Proc.</v>
      </c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>
      <c r="A124" s="8" t="s">
        <v>5</v>
      </c>
      <c r="B124" s="8" t="s">
        <v>83</v>
      </c>
      <c r="C124" s="8" t="s">
        <v>2208</v>
      </c>
      <c r="D124" s="21" t="s">
        <v>2445</v>
      </c>
      <c r="E124" s="8" t="s">
        <v>312</v>
      </c>
      <c r="F124" s="8" t="str">
        <f>VLOOKUP($D124,proc!$A:$D,3,FALSE)</f>
        <v>6</v>
      </c>
      <c r="G124" s="8" t="str">
        <f>VLOOKUP($D124,proc!$A:$D,4,FALSE)</f>
        <v>0</v>
      </c>
      <c r="H124" s="13" t="str">
        <f t="shared" si="2"/>
        <v>0754</v>
      </c>
      <c r="I124" s="10" t="s">
        <v>2197</v>
      </c>
      <c r="J124" s="13" t="str">
        <f>VLOOKUP(H124,'upload c51prpdc'!A:C,3,FALSE)</f>
        <v>P11AE</v>
      </c>
      <c r="K124" s="13"/>
      <c r="L124" s="13"/>
      <c r="M124" s="13"/>
      <c r="N124" s="13"/>
      <c r="O124" s="13"/>
      <c r="P124" s="13"/>
      <c r="Q124" s="22"/>
      <c r="R124" s="13"/>
      <c r="S124" s="13"/>
      <c r="T124" s="13" t="str">
        <f t="shared" si="24"/>
        <v>07.54</v>
      </c>
      <c r="U124" s="13"/>
      <c r="V124" s="13"/>
      <c r="W124" s="13" t="str">
        <f t="shared" si="4"/>
        <v>0754</v>
      </c>
      <c r="X124" s="10">
        <v>11.0</v>
      </c>
      <c r="Y124" s="13" t="str">
        <f t="shared" si="5"/>
        <v>P11AE</v>
      </c>
      <c r="Z124" s="10">
        <v>1.0</v>
      </c>
      <c r="AA124" s="13" t="str">
        <f t="shared" si="6"/>
        <v>Moderate Craniotomy Proc.</v>
      </c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>
      <c r="A125" s="8" t="s">
        <v>5</v>
      </c>
      <c r="B125" s="8" t="s">
        <v>83</v>
      </c>
      <c r="C125" s="8" t="s">
        <v>2208</v>
      </c>
      <c r="D125" s="21" t="s">
        <v>2446</v>
      </c>
      <c r="E125" s="8" t="s">
        <v>314</v>
      </c>
      <c r="F125" s="8" t="str">
        <f>VLOOKUP($D125,proc!$A:$D,3,FALSE)</f>
        <v>6</v>
      </c>
      <c r="G125" s="8" t="str">
        <f>VLOOKUP($D125,proc!$A:$D,4,FALSE)</f>
        <v>0</v>
      </c>
      <c r="H125" s="13" t="str">
        <f t="shared" si="2"/>
        <v>0759</v>
      </c>
      <c r="I125" s="10" t="s">
        <v>2197</v>
      </c>
      <c r="J125" s="13" t="str">
        <f>VLOOKUP(H125,'upload c51prpdc'!A:C,3,FALSE)</f>
        <v>P11AE</v>
      </c>
      <c r="K125" s="22">
        <f>VLOOKUP($D125,'prosedur-2025'!$A:$H,3,FALSE)</f>
        <v>1</v>
      </c>
      <c r="L125" s="22">
        <f>VLOOKUP($D125,'prosedur-2025'!$A:$H,4,FALSE)</f>
        <v>88311491</v>
      </c>
      <c r="M125" s="22">
        <f>VLOOKUP($D125,'prosedur-2025'!$A:$H,5,FALSE)</f>
        <v>88311491</v>
      </c>
      <c r="N125" s="22">
        <f>VLOOKUP($D125,'prosedur-2025'!$A:$H,6,FALSE)</f>
        <v>88311491</v>
      </c>
      <c r="O125" s="22">
        <f>VLOOKUP($D125,'prosedur-2025'!$A:$H,7,FALSE)</f>
        <v>88311491</v>
      </c>
      <c r="P125" s="22">
        <f>VLOOKUP($D125,'prosedur-2025'!$A:$H,8,FALSE)</f>
        <v>88311491</v>
      </c>
      <c r="Q125" s="22">
        <f t="shared" ref="Q125:Q130" si="25">K125*L125</f>
        <v>88311491</v>
      </c>
      <c r="R125" s="13"/>
      <c r="S125" s="13"/>
      <c r="T125" s="13" t="str">
        <f t="shared" si="24"/>
        <v>07.59</v>
      </c>
      <c r="U125" s="13"/>
      <c r="V125" s="13"/>
      <c r="W125" s="13" t="str">
        <f t="shared" si="4"/>
        <v>0759</v>
      </c>
      <c r="X125" s="10">
        <v>11.0</v>
      </c>
      <c r="Y125" s="13" t="str">
        <f t="shared" si="5"/>
        <v>P11AE</v>
      </c>
      <c r="Z125" s="10">
        <v>1.0</v>
      </c>
      <c r="AA125" s="13" t="str">
        <f t="shared" si="6"/>
        <v>Moderate Craniotomy Proc.</v>
      </c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ht="15.75" customHeight="1">
      <c r="A126" s="8" t="s">
        <v>5</v>
      </c>
      <c r="B126" s="8" t="s">
        <v>83</v>
      </c>
      <c r="C126" s="8" t="s">
        <v>2208</v>
      </c>
      <c r="D126" s="21" t="s">
        <v>2448</v>
      </c>
      <c r="E126" s="8" t="s">
        <v>316</v>
      </c>
      <c r="F126" s="8" t="str">
        <f>VLOOKUP($D126,proc!$A:$D,3,FALSE)</f>
        <v>6</v>
      </c>
      <c r="G126" s="8" t="str">
        <f>VLOOKUP($D126,proc!$A:$D,4,FALSE)</f>
        <v>0</v>
      </c>
      <c r="H126" s="13" t="str">
        <f t="shared" si="2"/>
        <v>0761</v>
      </c>
      <c r="I126" s="10" t="s">
        <v>2197</v>
      </c>
      <c r="J126" s="13" t="str">
        <f>VLOOKUP(H126,'upload c51prpdc'!A:C,3,FALSE)</f>
        <v>P11AE</v>
      </c>
      <c r="K126" s="22">
        <f>VLOOKUP($D126,'prosedur-2025'!$A:$H,3,FALSE)</f>
        <v>10</v>
      </c>
      <c r="L126" s="22">
        <f>VLOOKUP($D126,'prosedur-2025'!$A:$H,4,FALSE)</f>
        <v>73125732.7</v>
      </c>
      <c r="M126" s="22">
        <f>VLOOKUP($D126,'prosedur-2025'!$A:$H,5,FALSE)</f>
        <v>35111306</v>
      </c>
      <c r="N126" s="22">
        <f>VLOOKUP($D126,'prosedur-2025'!$A:$H,6,FALSE)</f>
        <v>58448080</v>
      </c>
      <c r="O126" s="22">
        <f>VLOOKUP($D126,'prosedur-2025'!$A:$H,7,FALSE)</f>
        <v>104387331</v>
      </c>
      <c r="P126" s="22">
        <f>VLOOKUP($D126,'prosedur-2025'!$A:$H,8,FALSE)</f>
        <v>118798384</v>
      </c>
      <c r="Q126" s="22">
        <f t="shared" si="25"/>
        <v>731257327</v>
      </c>
      <c r="R126" s="10" t="s">
        <v>2294</v>
      </c>
      <c r="S126" s="13"/>
      <c r="T126" s="13" t="str">
        <f t="shared" si="24"/>
        <v>07.61</v>
      </c>
      <c r="U126" s="13"/>
      <c r="V126" s="13"/>
      <c r="W126" s="13" t="str">
        <f t="shared" si="4"/>
        <v>0761</v>
      </c>
      <c r="X126" s="10">
        <v>11.0</v>
      </c>
      <c r="Y126" s="13" t="str">
        <f t="shared" si="5"/>
        <v>P11AE</v>
      </c>
      <c r="Z126" s="10">
        <v>1.0</v>
      </c>
      <c r="AA126" s="13" t="str">
        <f t="shared" si="6"/>
        <v>Moderate Craniotomy Proc.</v>
      </c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ht="15.75" customHeight="1">
      <c r="A127" s="8" t="s">
        <v>5</v>
      </c>
      <c r="B127" s="8" t="s">
        <v>83</v>
      </c>
      <c r="C127" s="8" t="s">
        <v>2208</v>
      </c>
      <c r="D127" s="21" t="s">
        <v>2453</v>
      </c>
      <c r="E127" s="8" t="s">
        <v>319</v>
      </c>
      <c r="F127" s="8" t="str">
        <f>VLOOKUP($D127,proc!$A:$D,3,FALSE)</f>
        <v>6</v>
      </c>
      <c r="G127" s="8" t="str">
        <f>VLOOKUP($D127,proc!$A:$D,4,FALSE)</f>
        <v>0</v>
      </c>
      <c r="H127" s="13" t="str">
        <f t="shared" si="2"/>
        <v>0762</v>
      </c>
      <c r="I127" s="10" t="s">
        <v>2197</v>
      </c>
      <c r="J127" s="13" t="str">
        <f>VLOOKUP(H127,'upload c51prpdc'!A:C,3,FALSE)</f>
        <v>P11AE</v>
      </c>
      <c r="K127" s="22">
        <f>VLOOKUP($D127,'prosedur-2025'!$A:$H,3,FALSE)</f>
        <v>159</v>
      </c>
      <c r="L127" s="22">
        <f>VLOOKUP($D127,'prosedur-2025'!$A:$H,4,FALSE)</f>
        <v>140172245.3</v>
      </c>
      <c r="M127" s="22">
        <f>VLOOKUP($D127,'prosedur-2025'!$A:$H,5,FALSE)</f>
        <v>73132025</v>
      </c>
      <c r="N127" s="22">
        <f>VLOOKUP($D127,'prosedur-2025'!$A:$H,6,FALSE)</f>
        <v>114861226</v>
      </c>
      <c r="O127" s="22">
        <f>VLOOKUP($D127,'prosedur-2025'!$A:$H,7,FALSE)</f>
        <v>217110036</v>
      </c>
      <c r="P127" s="22">
        <f>VLOOKUP($D127,'prosedur-2025'!$A:$H,8,FALSE)</f>
        <v>243283766</v>
      </c>
      <c r="Q127" s="22">
        <f t="shared" si="25"/>
        <v>22287387010</v>
      </c>
      <c r="R127" s="10" t="s">
        <v>2294</v>
      </c>
      <c r="S127" s="13"/>
      <c r="T127" s="13" t="str">
        <f t="shared" si="24"/>
        <v>07.62</v>
      </c>
      <c r="U127" s="13"/>
      <c r="V127" s="13"/>
      <c r="W127" s="13" t="str">
        <f t="shared" si="4"/>
        <v>0762</v>
      </c>
      <c r="X127" s="10">
        <v>11.0</v>
      </c>
      <c r="Y127" s="13" t="str">
        <f t="shared" si="5"/>
        <v>P11AE</v>
      </c>
      <c r="Z127" s="10">
        <v>1.0</v>
      </c>
      <c r="AA127" s="13" t="str">
        <f t="shared" si="6"/>
        <v>Moderate Craniotomy Proc.</v>
      </c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ht="15.75" customHeight="1">
      <c r="A128" s="8" t="s">
        <v>5</v>
      </c>
      <c r="B128" s="8" t="s">
        <v>83</v>
      </c>
      <c r="C128" s="8" t="s">
        <v>2208</v>
      </c>
      <c r="D128" s="21" t="s">
        <v>2454</v>
      </c>
      <c r="E128" s="8" t="s">
        <v>321</v>
      </c>
      <c r="F128" s="8" t="str">
        <f>VLOOKUP($D128,proc!$A:$D,3,FALSE)</f>
        <v>6</v>
      </c>
      <c r="G128" s="8" t="str">
        <f>VLOOKUP($D128,proc!$A:$D,4,FALSE)</f>
        <v>0</v>
      </c>
      <c r="H128" s="13" t="str">
        <f t="shared" si="2"/>
        <v>0763</v>
      </c>
      <c r="I128" s="10" t="s">
        <v>2197</v>
      </c>
      <c r="J128" s="13" t="str">
        <f>VLOOKUP(H128,'upload c51prpdc'!A:C,3,FALSE)</f>
        <v>P11AE</v>
      </c>
      <c r="K128" s="22">
        <f>VLOOKUP($D128,'prosedur-2025'!$A:$H,3,FALSE)</f>
        <v>23</v>
      </c>
      <c r="L128" s="22">
        <f>VLOOKUP($D128,'prosedur-2025'!$A:$H,4,FALSE)</f>
        <v>71469803.74</v>
      </c>
      <c r="M128" s="22">
        <f>VLOOKUP($D128,'prosedur-2025'!$A:$H,5,FALSE)</f>
        <v>45435400</v>
      </c>
      <c r="N128" s="22">
        <f>VLOOKUP($D128,'prosedur-2025'!$A:$H,6,FALSE)</f>
        <v>54309575</v>
      </c>
      <c r="O128" s="22">
        <f>VLOOKUP($D128,'prosedur-2025'!$A:$H,7,FALSE)</f>
        <v>90803701</v>
      </c>
      <c r="P128" s="22">
        <f>VLOOKUP($D128,'prosedur-2025'!$A:$H,8,FALSE)</f>
        <v>126078524</v>
      </c>
      <c r="Q128" s="22">
        <f t="shared" si="25"/>
        <v>1643805486</v>
      </c>
      <c r="R128" s="10" t="s">
        <v>2294</v>
      </c>
      <c r="S128" s="13"/>
      <c r="T128" s="13" t="str">
        <f t="shared" si="24"/>
        <v>07.63</v>
      </c>
      <c r="U128" s="13"/>
      <c r="V128" s="13"/>
      <c r="W128" s="13" t="str">
        <f t="shared" si="4"/>
        <v>0763</v>
      </c>
      <c r="X128" s="10">
        <v>11.0</v>
      </c>
      <c r="Y128" s="13" t="str">
        <f t="shared" si="5"/>
        <v>P11AE</v>
      </c>
      <c r="Z128" s="10">
        <v>1.0</v>
      </c>
      <c r="AA128" s="13" t="str">
        <f t="shared" si="6"/>
        <v>Moderate Craniotomy Proc.</v>
      </c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ht="15.75" customHeight="1">
      <c r="A129" s="8" t="s">
        <v>5</v>
      </c>
      <c r="B129" s="8" t="s">
        <v>83</v>
      </c>
      <c r="C129" s="8" t="s">
        <v>2208</v>
      </c>
      <c r="D129" s="21" t="s">
        <v>2457</v>
      </c>
      <c r="E129" s="8" t="s">
        <v>323</v>
      </c>
      <c r="F129" s="8" t="str">
        <f>VLOOKUP($D129,proc!$A:$D,3,FALSE)</f>
        <v>6</v>
      </c>
      <c r="G129" s="8" t="str">
        <f>VLOOKUP($D129,proc!$A:$D,4,FALSE)</f>
        <v>0</v>
      </c>
      <c r="H129" s="13" t="str">
        <f t="shared" si="2"/>
        <v>0764</v>
      </c>
      <c r="I129" s="10" t="s">
        <v>2197</v>
      </c>
      <c r="J129" s="13" t="str">
        <f>VLOOKUP(H129,'upload c51prpdc'!A:C,3,FALSE)</f>
        <v>P11AE</v>
      </c>
      <c r="K129" s="22">
        <f>VLOOKUP($D129,'prosedur-2025'!$A:$H,3,FALSE)</f>
        <v>15</v>
      </c>
      <c r="L129" s="22">
        <f>VLOOKUP($D129,'prosedur-2025'!$A:$H,4,FALSE)</f>
        <v>94875676.53</v>
      </c>
      <c r="M129" s="22">
        <f>VLOOKUP($D129,'prosedur-2025'!$A:$H,5,FALSE)</f>
        <v>28157212</v>
      </c>
      <c r="N129" s="22">
        <f>VLOOKUP($D129,'prosedur-2025'!$A:$H,6,FALSE)</f>
        <v>95930390</v>
      </c>
      <c r="O129" s="22">
        <f>VLOOKUP($D129,'prosedur-2025'!$A:$H,7,FALSE)</f>
        <v>114518699</v>
      </c>
      <c r="P129" s="22">
        <f>VLOOKUP($D129,'prosedur-2025'!$A:$H,8,FALSE)</f>
        <v>218943764</v>
      </c>
      <c r="Q129" s="22">
        <f t="shared" si="25"/>
        <v>1423135148</v>
      </c>
      <c r="R129" s="10" t="s">
        <v>2294</v>
      </c>
      <c r="S129" s="13"/>
      <c r="T129" s="13" t="str">
        <f t="shared" si="24"/>
        <v>07.64</v>
      </c>
      <c r="U129" s="13"/>
      <c r="V129" s="13"/>
      <c r="W129" s="13" t="str">
        <f t="shared" si="4"/>
        <v>0764</v>
      </c>
      <c r="X129" s="10">
        <v>11.0</v>
      </c>
      <c r="Y129" s="13" t="str">
        <f t="shared" si="5"/>
        <v>P11AE</v>
      </c>
      <c r="Z129" s="10">
        <v>1.0</v>
      </c>
      <c r="AA129" s="13" t="str">
        <f t="shared" si="6"/>
        <v>Moderate Craniotomy Proc.</v>
      </c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ht="15.75" customHeight="1">
      <c r="A130" s="8" t="s">
        <v>5</v>
      </c>
      <c r="B130" s="8" t="s">
        <v>83</v>
      </c>
      <c r="C130" s="8" t="s">
        <v>2208</v>
      </c>
      <c r="D130" s="21" t="s">
        <v>2460</v>
      </c>
      <c r="E130" s="8" t="s">
        <v>325</v>
      </c>
      <c r="F130" s="8" t="str">
        <f>VLOOKUP($D130,proc!$A:$D,3,FALSE)</f>
        <v>6</v>
      </c>
      <c r="G130" s="8" t="str">
        <f>VLOOKUP($D130,proc!$A:$D,4,FALSE)</f>
        <v>0</v>
      </c>
      <c r="H130" s="13" t="str">
        <f t="shared" si="2"/>
        <v>0765</v>
      </c>
      <c r="I130" s="10" t="s">
        <v>2197</v>
      </c>
      <c r="J130" s="13" t="str">
        <f>VLOOKUP(H130,'upload c51prpdc'!A:C,3,FALSE)</f>
        <v>P11AE</v>
      </c>
      <c r="K130" s="22">
        <f>VLOOKUP($D130,'prosedur-2025'!$A:$H,3,FALSE)</f>
        <v>150</v>
      </c>
      <c r="L130" s="22">
        <f>VLOOKUP($D130,'prosedur-2025'!$A:$H,4,FALSE)</f>
        <v>95595091.46</v>
      </c>
      <c r="M130" s="22">
        <f>VLOOKUP($D130,'prosedur-2025'!$A:$H,5,FALSE)</f>
        <v>63362506</v>
      </c>
      <c r="N130" s="22">
        <f>VLOOKUP($D130,'prosedur-2025'!$A:$H,6,FALSE)</f>
        <v>85654492</v>
      </c>
      <c r="O130" s="22">
        <f>VLOOKUP($D130,'prosedur-2025'!$A:$H,7,FALSE)</f>
        <v>111943701</v>
      </c>
      <c r="P130" s="22">
        <f>VLOOKUP($D130,'prosedur-2025'!$A:$H,8,FALSE)</f>
        <v>140273000</v>
      </c>
      <c r="Q130" s="22">
        <f t="shared" si="25"/>
        <v>14339263719</v>
      </c>
      <c r="R130" s="10" t="s">
        <v>2294</v>
      </c>
      <c r="S130" s="13"/>
      <c r="T130" s="13" t="str">
        <f t="shared" si="24"/>
        <v>07.65</v>
      </c>
      <c r="U130" s="13"/>
      <c r="V130" s="13"/>
      <c r="W130" s="13" t="str">
        <f t="shared" si="4"/>
        <v>0765</v>
      </c>
      <c r="X130" s="10">
        <v>11.0</v>
      </c>
      <c r="Y130" s="13" t="str">
        <f t="shared" si="5"/>
        <v>P11AE</v>
      </c>
      <c r="Z130" s="10">
        <v>1.0</v>
      </c>
      <c r="AA130" s="13" t="str">
        <f t="shared" si="6"/>
        <v>Moderate Craniotomy Proc.</v>
      </c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ht="15.75" customHeight="1">
      <c r="A131" s="8" t="s">
        <v>5</v>
      </c>
      <c r="B131" s="8"/>
      <c r="C131" s="8"/>
      <c r="D131" s="21" t="s">
        <v>2872</v>
      </c>
      <c r="E131" s="8" t="s">
        <v>2873</v>
      </c>
      <c r="F131" s="8">
        <v>6.0</v>
      </c>
      <c r="G131" s="8">
        <v>1.0</v>
      </c>
      <c r="H131" s="13" t="str">
        <f t="shared" si="2"/>
        <v>07650</v>
      </c>
      <c r="I131" s="10" t="s">
        <v>2197</v>
      </c>
      <c r="J131" s="13" t="s">
        <v>258</v>
      </c>
      <c r="K131" s="13"/>
      <c r="L131" s="13"/>
      <c r="M131" s="13"/>
      <c r="N131" s="13"/>
      <c r="O131" s="13"/>
      <c r="P131" s="13"/>
      <c r="Q131" s="22"/>
      <c r="R131" s="10"/>
      <c r="S131" s="13"/>
      <c r="T131" s="13"/>
      <c r="U131" s="13"/>
      <c r="V131" s="13"/>
      <c r="W131" s="13" t="str">
        <f t="shared" si="4"/>
        <v>07650</v>
      </c>
      <c r="X131" s="10">
        <v>11.0</v>
      </c>
      <c r="Y131" s="13" t="str">
        <f t="shared" si="5"/>
        <v>P11AE</v>
      </c>
      <c r="Z131" s="10">
        <v>1.0</v>
      </c>
      <c r="AA131" s="13" t="str">
        <f t="shared" si="6"/>
        <v>Moderate Craniotomy Proc.</v>
      </c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ht="15.75" customHeight="1">
      <c r="A132" s="8" t="s">
        <v>5</v>
      </c>
      <c r="B132" s="8"/>
      <c r="C132" s="8"/>
      <c r="D132" s="21" t="s">
        <v>2874</v>
      </c>
      <c r="E132" s="8" t="s">
        <v>2875</v>
      </c>
      <c r="F132" s="8">
        <v>6.0</v>
      </c>
      <c r="G132" s="8">
        <v>1.0</v>
      </c>
      <c r="H132" s="13" t="str">
        <f t="shared" si="2"/>
        <v>07651</v>
      </c>
      <c r="I132" s="10" t="s">
        <v>2197</v>
      </c>
      <c r="J132" s="13" t="s">
        <v>258</v>
      </c>
      <c r="K132" s="13"/>
      <c r="L132" s="13"/>
      <c r="M132" s="13"/>
      <c r="N132" s="13"/>
      <c r="O132" s="13"/>
      <c r="P132" s="13"/>
      <c r="Q132" s="22"/>
      <c r="R132" s="10"/>
      <c r="S132" s="13"/>
      <c r="T132" s="13"/>
      <c r="U132" s="13"/>
      <c r="V132" s="13"/>
      <c r="W132" s="13" t="str">
        <f t="shared" si="4"/>
        <v>07651</v>
      </c>
      <c r="X132" s="10">
        <v>11.0</v>
      </c>
      <c r="Y132" s="13" t="str">
        <f t="shared" si="5"/>
        <v>P11AE</v>
      </c>
      <c r="Z132" s="10">
        <v>1.0</v>
      </c>
      <c r="AA132" s="13" t="str">
        <f t="shared" si="6"/>
        <v>Moderate Craniotomy Proc.</v>
      </c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ht="15.75" customHeight="1">
      <c r="A133" s="8" t="s">
        <v>5</v>
      </c>
      <c r="B133" s="8" t="s">
        <v>83</v>
      </c>
      <c r="C133" s="8" t="s">
        <v>2208</v>
      </c>
      <c r="D133" s="21" t="s">
        <v>2461</v>
      </c>
      <c r="E133" s="8" t="s">
        <v>327</v>
      </c>
      <c r="F133" s="8" t="str">
        <f>VLOOKUP($D133,proc!$A:$D,3,FALSE)</f>
        <v>6</v>
      </c>
      <c r="G133" s="8" t="str">
        <f>VLOOKUP($D133,proc!$A:$D,4,FALSE)</f>
        <v>0</v>
      </c>
      <c r="H133" s="13" t="str">
        <f t="shared" si="2"/>
        <v>0768</v>
      </c>
      <c r="I133" s="10" t="s">
        <v>2197</v>
      </c>
      <c r="J133" s="13" t="str">
        <f>VLOOKUP(H133,'upload c51prpdc'!A:C,3,FALSE)</f>
        <v>P11AE</v>
      </c>
      <c r="K133" s="22">
        <f>VLOOKUP($D133,'prosedur-2025'!$A:$H,3,FALSE)</f>
        <v>6</v>
      </c>
      <c r="L133" s="22">
        <f>VLOOKUP($D133,'prosedur-2025'!$A:$H,4,FALSE)</f>
        <v>98062114.67</v>
      </c>
      <c r="M133" s="22">
        <f>VLOOKUP($D133,'prosedur-2025'!$A:$H,5,FALSE)</f>
        <v>76490631</v>
      </c>
      <c r="N133" s="22">
        <f>VLOOKUP($D133,'prosedur-2025'!$A:$H,6,FALSE)</f>
        <v>79380920</v>
      </c>
      <c r="O133" s="22">
        <f>VLOOKUP($D133,'prosedur-2025'!$A:$H,7,FALSE)</f>
        <v>139470719</v>
      </c>
      <c r="P133" s="22">
        <f>VLOOKUP($D133,'prosedur-2025'!$A:$H,8,FALSE)</f>
        <v>147130260</v>
      </c>
      <c r="Q133" s="22">
        <f t="shared" ref="Q133:Q141" si="26">K133*L133</f>
        <v>588372688</v>
      </c>
      <c r="R133" s="10" t="s">
        <v>2294</v>
      </c>
      <c r="S133" s="13"/>
      <c r="T133" s="13" t="str">
        <f t="shared" ref="T133:T158" si="27">TEXT(VALUE(D133),"00.00")</f>
        <v>07.68</v>
      </c>
      <c r="U133" s="13"/>
      <c r="V133" s="13"/>
      <c r="W133" s="13" t="str">
        <f t="shared" si="4"/>
        <v>0768</v>
      </c>
      <c r="X133" s="10">
        <v>11.0</v>
      </c>
      <c r="Y133" s="13" t="str">
        <f t="shared" si="5"/>
        <v>P11AE</v>
      </c>
      <c r="Z133" s="10">
        <v>1.0</v>
      </c>
      <c r="AA133" s="13" t="str">
        <f t="shared" si="6"/>
        <v>Moderate Craniotomy Proc.</v>
      </c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ht="15.75" customHeight="1">
      <c r="A134" s="8" t="s">
        <v>5</v>
      </c>
      <c r="B134" s="8" t="s">
        <v>83</v>
      </c>
      <c r="C134" s="8" t="s">
        <v>2208</v>
      </c>
      <c r="D134" s="21" t="s">
        <v>2464</v>
      </c>
      <c r="E134" s="8" t="s">
        <v>329</v>
      </c>
      <c r="F134" s="8" t="str">
        <f>VLOOKUP($D134,proc!$A:$D,3,FALSE)</f>
        <v>6</v>
      </c>
      <c r="G134" s="8" t="str">
        <f>VLOOKUP($D134,proc!$A:$D,4,FALSE)</f>
        <v>0</v>
      </c>
      <c r="H134" s="13" t="str">
        <f t="shared" si="2"/>
        <v>0769</v>
      </c>
      <c r="I134" s="10" t="s">
        <v>2197</v>
      </c>
      <c r="J134" s="13" t="str">
        <f>VLOOKUP(H134,'upload c51prpdc'!A:C,3,FALSE)</f>
        <v>P11AE</v>
      </c>
      <c r="K134" s="22">
        <f>VLOOKUP($D134,'prosedur-2025'!$A:$H,3,FALSE)</f>
        <v>22</v>
      </c>
      <c r="L134" s="22">
        <f>VLOOKUP($D134,'prosedur-2025'!$A:$H,4,FALSE)</f>
        <v>83043519.64</v>
      </c>
      <c r="M134" s="22">
        <f>VLOOKUP($D134,'prosedur-2025'!$A:$H,5,FALSE)</f>
        <v>39900217</v>
      </c>
      <c r="N134" s="22">
        <f>VLOOKUP($D134,'prosedur-2025'!$A:$H,6,FALSE)</f>
        <v>68653527</v>
      </c>
      <c r="O134" s="22">
        <f>VLOOKUP($D134,'prosedur-2025'!$A:$H,7,FALSE)</f>
        <v>93597601</v>
      </c>
      <c r="P134" s="22">
        <f>VLOOKUP($D134,'prosedur-2025'!$A:$H,8,FALSE)</f>
        <v>186000150</v>
      </c>
      <c r="Q134" s="22">
        <f t="shared" si="26"/>
        <v>1826957432</v>
      </c>
      <c r="R134" s="10" t="s">
        <v>2294</v>
      </c>
      <c r="S134" s="13"/>
      <c r="T134" s="13" t="str">
        <f t="shared" si="27"/>
        <v>07.69</v>
      </c>
      <c r="U134" s="13"/>
      <c r="V134" s="13"/>
      <c r="W134" s="13" t="str">
        <f t="shared" si="4"/>
        <v>0769</v>
      </c>
      <c r="X134" s="10">
        <v>11.0</v>
      </c>
      <c r="Y134" s="13" t="str">
        <f t="shared" si="5"/>
        <v>P11AE</v>
      </c>
      <c r="Z134" s="10">
        <v>1.0</v>
      </c>
      <c r="AA134" s="13" t="str">
        <f t="shared" si="6"/>
        <v>Moderate Craniotomy Proc.</v>
      </c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ht="15.75" customHeight="1">
      <c r="A135" s="8" t="s">
        <v>5</v>
      </c>
      <c r="B135" s="8" t="s">
        <v>83</v>
      </c>
      <c r="C135" s="8" t="s">
        <v>2208</v>
      </c>
      <c r="D135" s="21" t="s">
        <v>2465</v>
      </c>
      <c r="E135" s="8" t="s">
        <v>331</v>
      </c>
      <c r="F135" s="8" t="str">
        <f>VLOOKUP($D135,proc!$A:$D,3,FALSE)</f>
        <v>6</v>
      </c>
      <c r="G135" s="8" t="str">
        <f>VLOOKUP($D135,proc!$A:$D,4,FALSE)</f>
        <v>0</v>
      </c>
      <c r="H135" s="13" t="str">
        <f t="shared" si="2"/>
        <v>0771</v>
      </c>
      <c r="I135" s="10" t="s">
        <v>2197</v>
      </c>
      <c r="J135" s="13" t="str">
        <f>VLOOKUP(H135,'upload c51prpdc'!A:C,3,FALSE)</f>
        <v>P11AE</v>
      </c>
      <c r="K135" s="22">
        <f>VLOOKUP($D135,'prosedur-2025'!$A:$H,3,FALSE)</f>
        <v>1</v>
      </c>
      <c r="L135" s="22">
        <f>VLOOKUP($D135,'prosedur-2025'!$A:$H,4,FALSE)</f>
        <v>93539090</v>
      </c>
      <c r="M135" s="22">
        <f>VLOOKUP($D135,'prosedur-2025'!$A:$H,5,FALSE)</f>
        <v>93539090</v>
      </c>
      <c r="N135" s="22">
        <f>VLOOKUP($D135,'prosedur-2025'!$A:$H,6,FALSE)</f>
        <v>93539090</v>
      </c>
      <c r="O135" s="22">
        <f>VLOOKUP($D135,'prosedur-2025'!$A:$H,7,FALSE)</f>
        <v>93539090</v>
      </c>
      <c r="P135" s="22">
        <f>VLOOKUP($D135,'prosedur-2025'!$A:$H,8,FALSE)</f>
        <v>93539090</v>
      </c>
      <c r="Q135" s="22">
        <f t="shared" si="26"/>
        <v>93539090</v>
      </c>
      <c r="R135" s="10" t="s">
        <v>2294</v>
      </c>
      <c r="S135" s="13"/>
      <c r="T135" s="13" t="str">
        <f t="shared" si="27"/>
        <v>07.71</v>
      </c>
      <c r="U135" s="13"/>
      <c r="V135" s="13"/>
      <c r="W135" s="13" t="str">
        <f t="shared" si="4"/>
        <v>0771</v>
      </c>
      <c r="X135" s="10">
        <v>11.0</v>
      </c>
      <c r="Y135" s="13" t="str">
        <f t="shared" si="5"/>
        <v>P11AE</v>
      </c>
      <c r="Z135" s="10">
        <v>1.0</v>
      </c>
      <c r="AA135" s="13" t="str">
        <f t="shared" si="6"/>
        <v>Moderate Craniotomy Proc.</v>
      </c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ht="15.75" customHeight="1">
      <c r="A136" s="8" t="s">
        <v>5</v>
      </c>
      <c r="B136" s="8" t="s">
        <v>83</v>
      </c>
      <c r="C136" s="8" t="s">
        <v>2208</v>
      </c>
      <c r="D136" s="21" t="s">
        <v>2466</v>
      </c>
      <c r="E136" s="8" t="s">
        <v>333</v>
      </c>
      <c r="F136" s="8" t="str">
        <f>VLOOKUP($D136,proc!$A:$D,3,FALSE)</f>
        <v>6</v>
      </c>
      <c r="G136" s="8" t="str">
        <f>VLOOKUP($D136,proc!$A:$D,4,FALSE)</f>
        <v>0</v>
      </c>
      <c r="H136" s="13" t="str">
        <f t="shared" si="2"/>
        <v>0772</v>
      </c>
      <c r="I136" s="10" t="s">
        <v>2197</v>
      </c>
      <c r="J136" s="13" t="str">
        <f>VLOOKUP(H136,'upload c51prpdc'!A:C,3,FALSE)</f>
        <v>P11AE</v>
      </c>
      <c r="K136" s="22">
        <f>VLOOKUP($D136,'prosedur-2025'!$A:$H,3,FALSE)</f>
        <v>5</v>
      </c>
      <c r="L136" s="22">
        <f>VLOOKUP($D136,'prosedur-2025'!$A:$H,4,FALSE)</f>
        <v>85378441.4</v>
      </c>
      <c r="M136" s="22">
        <f>VLOOKUP($D136,'prosedur-2025'!$A:$H,5,FALSE)</f>
        <v>50017843</v>
      </c>
      <c r="N136" s="22">
        <f>VLOOKUP($D136,'prosedur-2025'!$A:$H,6,FALSE)</f>
        <v>79380920</v>
      </c>
      <c r="O136" s="22">
        <f>VLOOKUP($D136,'prosedur-2025'!$A:$H,7,FALSE)</f>
        <v>126787100</v>
      </c>
      <c r="P136" s="22">
        <f>VLOOKUP($D136,'prosedur-2025'!$A:$H,8,FALSE)</f>
        <v>131029468</v>
      </c>
      <c r="Q136" s="22">
        <f t="shared" si="26"/>
        <v>426892207</v>
      </c>
      <c r="R136" s="10" t="s">
        <v>2294</v>
      </c>
      <c r="S136" s="13"/>
      <c r="T136" s="13" t="str">
        <f t="shared" si="27"/>
        <v>07.72</v>
      </c>
      <c r="U136" s="13"/>
      <c r="V136" s="13"/>
      <c r="W136" s="13" t="str">
        <f t="shared" si="4"/>
        <v>0772</v>
      </c>
      <c r="X136" s="10">
        <v>11.0</v>
      </c>
      <c r="Y136" s="13" t="str">
        <f t="shared" si="5"/>
        <v>P11AE</v>
      </c>
      <c r="Z136" s="10">
        <v>1.0</v>
      </c>
      <c r="AA136" s="13" t="str">
        <f t="shared" si="6"/>
        <v>Moderate Craniotomy Proc.</v>
      </c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ht="15.75" customHeight="1">
      <c r="A137" s="8" t="s">
        <v>5</v>
      </c>
      <c r="B137" s="8" t="s">
        <v>83</v>
      </c>
      <c r="C137" s="8" t="s">
        <v>2208</v>
      </c>
      <c r="D137" s="21" t="s">
        <v>2467</v>
      </c>
      <c r="E137" s="8" t="s">
        <v>334</v>
      </c>
      <c r="F137" s="8" t="str">
        <f>VLOOKUP($D137,proc!$A:$D,3,FALSE)</f>
        <v>6</v>
      </c>
      <c r="G137" s="8" t="str">
        <f>VLOOKUP($D137,proc!$A:$D,4,FALSE)</f>
        <v>0</v>
      </c>
      <c r="H137" s="13" t="str">
        <f t="shared" si="2"/>
        <v>0779</v>
      </c>
      <c r="I137" s="10" t="s">
        <v>2197</v>
      </c>
      <c r="J137" s="13" t="str">
        <f>VLOOKUP(H137,'upload c51prpdc'!A:C,3,FALSE)</f>
        <v>P11AE</v>
      </c>
      <c r="K137" s="22">
        <f>VLOOKUP($D137,'prosedur-2025'!$A:$H,3,FALSE)</f>
        <v>2</v>
      </c>
      <c r="L137" s="22">
        <f>VLOOKUP($D137,'prosedur-2025'!$A:$H,4,FALSE)</f>
        <v>52394033</v>
      </c>
      <c r="M137" s="22">
        <f>VLOOKUP($D137,'prosedur-2025'!$A:$H,5,FALSE)</f>
        <v>13382449</v>
      </c>
      <c r="N137" s="22">
        <f>VLOOKUP($D137,'prosedur-2025'!$A:$H,6,FALSE)</f>
        <v>13382449</v>
      </c>
      <c r="O137" s="22">
        <f>VLOOKUP($D137,'prosedur-2025'!$A:$H,7,FALSE)</f>
        <v>91405617</v>
      </c>
      <c r="P137" s="22">
        <f>VLOOKUP($D137,'prosedur-2025'!$A:$H,8,FALSE)</f>
        <v>91405617</v>
      </c>
      <c r="Q137" s="22">
        <f t="shared" si="26"/>
        <v>104788066</v>
      </c>
      <c r="R137" s="10" t="s">
        <v>2294</v>
      </c>
      <c r="S137" s="13"/>
      <c r="T137" s="13" t="str">
        <f t="shared" si="27"/>
        <v>07.79</v>
      </c>
      <c r="U137" s="13"/>
      <c r="V137" s="13"/>
      <c r="W137" s="13" t="str">
        <f t="shared" si="4"/>
        <v>0779</v>
      </c>
      <c r="X137" s="10">
        <v>11.0</v>
      </c>
      <c r="Y137" s="13" t="str">
        <f t="shared" si="5"/>
        <v>P11AE</v>
      </c>
      <c r="Z137" s="10">
        <v>1.0</v>
      </c>
      <c r="AA137" s="13" t="str">
        <f t="shared" si="6"/>
        <v>Moderate Craniotomy Proc.</v>
      </c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>
      <c r="A138" s="8" t="s">
        <v>5</v>
      </c>
      <c r="B138" s="8" t="s">
        <v>335</v>
      </c>
      <c r="C138" s="8" t="s">
        <v>217</v>
      </c>
      <c r="D138" s="21" t="s">
        <v>2468</v>
      </c>
      <c r="E138" s="8" t="s">
        <v>218</v>
      </c>
      <c r="F138" s="8" t="str">
        <f>VLOOKUP($D138,proc!$A:$D,3,FALSE)</f>
        <v>0</v>
      </c>
      <c r="G138" s="8" t="str">
        <f>VLOOKUP($D138,proc!$A:$D,4,FALSE)</f>
        <v>0</v>
      </c>
      <c r="H138" s="13" t="str">
        <f t="shared" si="2"/>
        <v>0102</v>
      </c>
      <c r="I138" s="13" t="s">
        <v>2196</v>
      </c>
      <c r="J138" s="13" t="str">
        <f>VLOOKUP(H138,'upload c51prpdc'!A:C,3,FALSE)</f>
        <v>P11AD</v>
      </c>
      <c r="K138" s="22">
        <f>VLOOKUP($D138,'prosedur-2025'!$A:$H,3,FALSE)</f>
        <v>78</v>
      </c>
      <c r="L138" s="22">
        <f>VLOOKUP($D138,'prosedur-2025'!$A:$H,4,FALSE)</f>
        <v>99329816.62</v>
      </c>
      <c r="M138" s="22">
        <f>VLOOKUP($D138,'prosedur-2025'!$A:$H,5,FALSE)</f>
        <v>17269648</v>
      </c>
      <c r="N138" s="22">
        <f>VLOOKUP($D138,'prosedur-2025'!$A:$H,6,FALSE)</f>
        <v>71886054</v>
      </c>
      <c r="O138" s="22">
        <f>VLOOKUP($D138,'prosedur-2025'!$A:$H,7,FALSE)</f>
        <v>135437757</v>
      </c>
      <c r="P138" s="22">
        <f>VLOOKUP($D138,'prosedur-2025'!$A:$H,8,FALSE)</f>
        <v>258782162</v>
      </c>
      <c r="Q138" s="22">
        <f t="shared" si="26"/>
        <v>7747725696</v>
      </c>
      <c r="R138" s="13"/>
      <c r="S138" s="13"/>
      <c r="T138" s="13" t="str">
        <f t="shared" si="27"/>
        <v>01.02</v>
      </c>
      <c r="U138" s="13"/>
      <c r="V138" s="13"/>
      <c r="W138" s="13" t="str">
        <f t="shared" si="4"/>
        <v>0102</v>
      </c>
      <c r="X138" s="10">
        <v>11.0</v>
      </c>
      <c r="Y138" s="13" t="str">
        <f t="shared" si="5"/>
        <v>P11AD</v>
      </c>
      <c r="Z138" s="10">
        <v>1.0</v>
      </c>
      <c r="AA138" s="13" t="str">
        <f t="shared" si="6"/>
        <v>Ventricular System Proc.</v>
      </c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>
      <c r="A139" s="8" t="s">
        <v>5</v>
      </c>
      <c r="B139" s="8" t="s">
        <v>335</v>
      </c>
      <c r="C139" s="8" t="s">
        <v>217</v>
      </c>
      <c r="D139" s="21" t="s">
        <v>2469</v>
      </c>
      <c r="E139" s="48" t="s">
        <v>338</v>
      </c>
      <c r="F139" s="8" t="str">
        <f>VLOOKUP($D139,proc!$A:$D,3,FALSE)</f>
        <v>0</v>
      </c>
      <c r="G139" s="8" t="str">
        <f>VLOOKUP($D139,proc!$A:$D,4,FALSE)</f>
        <v>0</v>
      </c>
      <c r="H139" s="13" t="str">
        <f t="shared" si="2"/>
        <v>0110</v>
      </c>
      <c r="I139" s="13" t="s">
        <v>2198</v>
      </c>
      <c r="J139" s="13" t="str">
        <f>VLOOKUP(H139,'upload c51prpdc'!A:C,3,FALSE)</f>
        <v>P11AF</v>
      </c>
      <c r="K139" s="22">
        <f>VLOOKUP($D139,'prosedur-2025'!$A:$H,3,FALSE)</f>
        <v>162</v>
      </c>
      <c r="L139" s="22">
        <f>VLOOKUP($D139,'prosedur-2025'!$A:$H,4,FALSE)</f>
        <v>81369167.9</v>
      </c>
      <c r="M139" s="22">
        <f>VLOOKUP($D139,'prosedur-2025'!$A:$H,5,FALSE)</f>
        <v>44007000</v>
      </c>
      <c r="N139" s="22">
        <f>VLOOKUP($D139,'prosedur-2025'!$A:$H,6,FALSE)</f>
        <v>68061550</v>
      </c>
      <c r="O139" s="22">
        <f>VLOOKUP($D139,'prosedur-2025'!$A:$H,7,FALSE)</f>
        <v>101397714</v>
      </c>
      <c r="P139" s="22">
        <f>VLOOKUP($D139,'prosedur-2025'!$A:$H,8,FALSE)</f>
        <v>144267639</v>
      </c>
      <c r="Q139" s="22">
        <f t="shared" si="26"/>
        <v>13181805199</v>
      </c>
      <c r="R139" s="13"/>
      <c r="S139" s="13"/>
      <c r="T139" s="13" t="str">
        <f t="shared" si="27"/>
        <v>01.10</v>
      </c>
      <c r="U139" s="13"/>
      <c r="V139" s="13"/>
      <c r="W139" s="13" t="str">
        <f t="shared" si="4"/>
        <v>0110</v>
      </c>
      <c r="X139" s="10">
        <v>11.0</v>
      </c>
      <c r="Y139" s="13" t="str">
        <f t="shared" si="5"/>
        <v>P11AF</v>
      </c>
      <c r="Z139" s="10">
        <v>1.0</v>
      </c>
      <c r="AA139" s="13" t="str">
        <f t="shared" si="6"/>
        <v>Simple Craniotomy Proc.</v>
      </c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>
      <c r="A140" s="8" t="s">
        <v>5</v>
      </c>
      <c r="B140" s="8" t="s">
        <v>335</v>
      </c>
      <c r="C140" s="8" t="s">
        <v>217</v>
      </c>
      <c r="D140" s="21" t="s">
        <v>2470</v>
      </c>
      <c r="E140" s="48" t="s">
        <v>77</v>
      </c>
      <c r="F140" s="8" t="str">
        <f>VLOOKUP($D140,proc!$A:$D,3,FALSE)</f>
        <v>0</v>
      </c>
      <c r="G140" s="8" t="str">
        <f>VLOOKUP($D140,proc!$A:$D,4,FALSE)</f>
        <v>0</v>
      </c>
      <c r="H140" s="13" t="str">
        <f t="shared" si="2"/>
        <v>0111</v>
      </c>
      <c r="I140" s="13" t="s">
        <v>2198</v>
      </c>
      <c r="J140" s="13" t="str">
        <f>VLOOKUP(H140,'upload c51prpdc'!A:C,3,FALSE)</f>
        <v>P11AF</v>
      </c>
      <c r="K140" s="22">
        <f>VLOOKUP($D140,'prosedur-2025'!$A:$H,3,FALSE)</f>
        <v>17</v>
      </c>
      <c r="L140" s="22">
        <f>VLOOKUP($D140,'prosedur-2025'!$A:$H,4,FALSE)</f>
        <v>70802455.65</v>
      </c>
      <c r="M140" s="22">
        <f>VLOOKUP($D140,'prosedur-2025'!$A:$H,5,FALSE)</f>
        <v>40231606</v>
      </c>
      <c r="N140" s="22">
        <f>VLOOKUP($D140,'prosedur-2025'!$A:$H,6,FALSE)</f>
        <v>60338026</v>
      </c>
      <c r="O140" s="22">
        <f>VLOOKUP($D140,'prosedur-2025'!$A:$H,7,FALSE)</f>
        <v>88869861</v>
      </c>
      <c r="P140" s="22">
        <f>VLOOKUP($D140,'prosedur-2025'!$A:$H,8,FALSE)</f>
        <v>149341125</v>
      </c>
      <c r="Q140" s="22">
        <f t="shared" si="26"/>
        <v>1203641746</v>
      </c>
      <c r="R140" s="13"/>
      <c r="S140" s="13"/>
      <c r="T140" s="13" t="str">
        <f t="shared" si="27"/>
        <v>01.11</v>
      </c>
      <c r="U140" s="13"/>
      <c r="V140" s="13"/>
      <c r="W140" s="13" t="str">
        <f t="shared" si="4"/>
        <v>0111</v>
      </c>
      <c r="X140" s="10">
        <v>11.0</v>
      </c>
      <c r="Y140" s="13" t="str">
        <f t="shared" si="5"/>
        <v>P11AF</v>
      </c>
      <c r="Z140" s="10">
        <v>1.0</v>
      </c>
      <c r="AA140" s="13" t="str">
        <f t="shared" si="6"/>
        <v>Simple Craniotomy Proc.</v>
      </c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>
      <c r="A141" s="8" t="s">
        <v>5</v>
      </c>
      <c r="B141" s="8" t="s">
        <v>335</v>
      </c>
      <c r="C141" s="8" t="s">
        <v>217</v>
      </c>
      <c r="D141" s="21" t="s">
        <v>2471</v>
      </c>
      <c r="E141" s="8" t="s">
        <v>222</v>
      </c>
      <c r="F141" s="8" t="str">
        <f>VLOOKUP($D141,proc!$A:$D,3,FALSE)</f>
        <v>5</v>
      </c>
      <c r="G141" s="8" t="str">
        <f>VLOOKUP($D141,proc!$A:$D,4,FALSE)</f>
        <v>0</v>
      </c>
      <c r="H141" s="13" t="str">
        <f t="shared" si="2"/>
        <v>022</v>
      </c>
      <c r="I141" s="13" t="s">
        <v>2196</v>
      </c>
      <c r="J141" s="13" t="str">
        <f>VLOOKUP(H141,'upload c51prpdc'!A:C,3,FALSE)</f>
        <v>P11AD</v>
      </c>
      <c r="K141" s="22">
        <f>VLOOKUP($D141,'prosedur-2025'!$A:$H,3,FALSE)</f>
        <v>2023</v>
      </c>
      <c r="L141" s="22">
        <f>VLOOKUP($D141,'prosedur-2025'!$A:$H,4,FALSE)</f>
        <v>94591091.85</v>
      </c>
      <c r="M141" s="22">
        <f>VLOOKUP($D141,'prosedur-2025'!$A:$H,5,FALSE)</f>
        <v>43090378</v>
      </c>
      <c r="N141" s="22">
        <f>VLOOKUP($D141,'prosedur-2025'!$A:$H,6,FALSE)</f>
        <v>66553382</v>
      </c>
      <c r="O141" s="22">
        <f>VLOOKUP($D141,'prosedur-2025'!$A:$H,7,FALSE)</f>
        <v>113539160</v>
      </c>
      <c r="P141" s="22">
        <f>VLOOKUP($D141,'prosedur-2025'!$A:$H,8,FALSE)</f>
        <v>182337200</v>
      </c>
      <c r="Q141" s="22">
        <f t="shared" si="26"/>
        <v>191357778820</v>
      </c>
      <c r="R141" s="13"/>
      <c r="S141" s="13"/>
      <c r="T141" s="13" t="str">
        <f t="shared" si="27"/>
        <v>02.20</v>
      </c>
      <c r="U141" s="13"/>
      <c r="V141" s="13"/>
      <c r="W141" s="13" t="str">
        <f t="shared" si="4"/>
        <v>022</v>
      </c>
      <c r="X141" s="10">
        <v>11.0</v>
      </c>
      <c r="Y141" s="13" t="str">
        <f t="shared" si="5"/>
        <v>P11AD</v>
      </c>
      <c r="Z141" s="10">
        <v>1.0</v>
      </c>
      <c r="AA141" s="13" t="str">
        <f t="shared" si="6"/>
        <v>Ventricular System Proc.</v>
      </c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>
      <c r="A142" s="8" t="s">
        <v>5</v>
      </c>
      <c r="B142" s="8" t="s">
        <v>335</v>
      </c>
      <c r="C142" s="8" t="s">
        <v>217</v>
      </c>
      <c r="D142" s="21" t="s">
        <v>2472</v>
      </c>
      <c r="E142" s="8" t="s">
        <v>225</v>
      </c>
      <c r="F142" s="8" t="str">
        <f>VLOOKUP($D142,proc!$A:$D,3,FALSE)</f>
        <v>5</v>
      </c>
      <c r="G142" s="8" t="str">
        <f>VLOOKUP($D142,proc!$A:$D,4,FALSE)</f>
        <v>1</v>
      </c>
      <c r="H142" s="13" t="str">
        <f t="shared" si="2"/>
        <v>0220</v>
      </c>
      <c r="I142" s="13" t="s">
        <v>2196</v>
      </c>
      <c r="J142" s="13" t="str">
        <f>VLOOKUP(H142,'upload c51prpdc'!A:C,3,FALSE)</f>
        <v>P11AD</v>
      </c>
      <c r="K142" s="13"/>
      <c r="L142" s="13"/>
      <c r="M142" s="13"/>
      <c r="N142" s="13"/>
      <c r="O142" s="13"/>
      <c r="P142" s="13"/>
      <c r="Q142" s="22"/>
      <c r="R142" s="13"/>
      <c r="S142" s="13"/>
      <c r="T142" s="13" t="str">
        <f t="shared" si="27"/>
        <v>02.20</v>
      </c>
      <c r="U142" s="13"/>
      <c r="V142" s="13"/>
      <c r="W142" s="13" t="str">
        <f t="shared" si="4"/>
        <v>0220</v>
      </c>
      <c r="X142" s="10">
        <v>11.0</v>
      </c>
      <c r="Y142" s="13" t="str">
        <f t="shared" si="5"/>
        <v>P11AD</v>
      </c>
      <c r="Z142" s="10">
        <v>1.0</v>
      </c>
      <c r="AA142" s="13" t="str">
        <f t="shared" si="6"/>
        <v>Ventricular System Proc.</v>
      </c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>
      <c r="A143" s="8" t="s">
        <v>5</v>
      </c>
      <c r="B143" s="8" t="s">
        <v>335</v>
      </c>
      <c r="C143" s="8" t="s">
        <v>217</v>
      </c>
      <c r="D143" s="21" t="s">
        <v>2473</v>
      </c>
      <c r="E143" s="8" t="s">
        <v>229</v>
      </c>
      <c r="F143" s="8" t="str">
        <f>VLOOKUP($D143,proc!$A:$D,3,FALSE)</f>
        <v>5</v>
      </c>
      <c r="G143" s="8" t="str">
        <f>VLOOKUP($D143,proc!$A:$D,4,FALSE)</f>
        <v>0</v>
      </c>
      <c r="H143" s="13" t="str">
        <f t="shared" si="2"/>
        <v>0231</v>
      </c>
      <c r="I143" s="13" t="s">
        <v>2196</v>
      </c>
      <c r="J143" s="13" t="str">
        <f>VLOOKUP(H143,'upload c51prpdc'!A:C,3,FALSE)</f>
        <v>P11AD</v>
      </c>
      <c r="K143" s="22">
        <f>VLOOKUP($D143,'prosedur-2025'!$A:$H,3,FALSE)</f>
        <v>1878</v>
      </c>
      <c r="L143" s="22">
        <f>VLOOKUP($D143,'prosedur-2025'!$A:$H,4,FALSE)</f>
        <v>63822179.33</v>
      </c>
      <c r="M143" s="22">
        <f>VLOOKUP($D143,'prosedur-2025'!$A:$H,5,FALSE)</f>
        <v>34891590</v>
      </c>
      <c r="N143" s="22">
        <f>VLOOKUP($D143,'prosedur-2025'!$A:$H,6,FALSE)</f>
        <v>51804096</v>
      </c>
      <c r="O143" s="22">
        <f>VLOOKUP($D143,'prosedur-2025'!$A:$H,7,FALSE)</f>
        <v>76161688</v>
      </c>
      <c r="P143" s="22">
        <f>VLOOKUP($D143,'prosedur-2025'!$A:$H,8,FALSE)</f>
        <v>119207123</v>
      </c>
      <c r="Q143" s="22">
        <f t="shared" ref="Q143:Q158" si="28">K143*L143</f>
        <v>119858052782</v>
      </c>
      <c r="R143" s="13"/>
      <c r="S143" s="13"/>
      <c r="T143" s="13" t="str">
        <f t="shared" si="27"/>
        <v>02.31</v>
      </c>
      <c r="U143" s="13"/>
      <c r="V143" s="13"/>
      <c r="W143" s="13" t="str">
        <f t="shared" si="4"/>
        <v>0231</v>
      </c>
      <c r="X143" s="10">
        <v>11.0</v>
      </c>
      <c r="Y143" s="13" t="str">
        <f t="shared" si="5"/>
        <v>P11AD</v>
      </c>
      <c r="Z143" s="10">
        <v>1.0</v>
      </c>
      <c r="AA143" s="13" t="str">
        <f t="shared" si="6"/>
        <v>Ventricular System Proc.</v>
      </c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>
      <c r="A144" s="8" t="s">
        <v>5</v>
      </c>
      <c r="B144" s="8" t="s">
        <v>335</v>
      </c>
      <c r="C144" s="8" t="s">
        <v>217</v>
      </c>
      <c r="D144" s="21" t="s">
        <v>2474</v>
      </c>
      <c r="E144" s="8" t="s">
        <v>231</v>
      </c>
      <c r="F144" s="8" t="str">
        <f>VLOOKUP($D144,proc!$A:$D,3,FALSE)</f>
        <v>5</v>
      </c>
      <c r="G144" s="8" t="str">
        <f>VLOOKUP($D144,proc!$A:$D,4,FALSE)</f>
        <v>0</v>
      </c>
      <c r="H144" s="13" t="str">
        <f t="shared" si="2"/>
        <v>0232</v>
      </c>
      <c r="I144" s="13" t="s">
        <v>2196</v>
      </c>
      <c r="J144" s="13" t="str">
        <f>VLOOKUP(H144,'upload c51prpdc'!A:C,3,FALSE)</f>
        <v>P11AD</v>
      </c>
      <c r="K144" s="22">
        <f>VLOOKUP($D144,'prosedur-2025'!$A:$H,3,FALSE)</f>
        <v>314</v>
      </c>
      <c r="L144" s="22">
        <f>VLOOKUP($D144,'prosedur-2025'!$A:$H,4,FALSE)</f>
        <v>116706516.8</v>
      </c>
      <c r="M144" s="22">
        <f>VLOOKUP($D144,'prosedur-2025'!$A:$H,5,FALSE)</f>
        <v>54713451</v>
      </c>
      <c r="N144" s="22">
        <f>VLOOKUP($D144,'prosedur-2025'!$A:$H,6,FALSE)</f>
        <v>81656095</v>
      </c>
      <c r="O144" s="22">
        <f>VLOOKUP($D144,'prosedur-2025'!$A:$H,7,FALSE)</f>
        <v>171237317</v>
      </c>
      <c r="P144" s="22">
        <f>VLOOKUP($D144,'prosedur-2025'!$A:$H,8,FALSE)</f>
        <v>245327943</v>
      </c>
      <c r="Q144" s="22">
        <f t="shared" si="28"/>
        <v>36645846274</v>
      </c>
      <c r="R144" s="13"/>
      <c r="S144" s="13"/>
      <c r="T144" s="13" t="str">
        <f t="shared" si="27"/>
        <v>02.32</v>
      </c>
      <c r="U144" s="13"/>
      <c r="V144" s="13"/>
      <c r="W144" s="13" t="str">
        <f t="shared" si="4"/>
        <v>0232</v>
      </c>
      <c r="X144" s="10">
        <v>11.0</v>
      </c>
      <c r="Y144" s="13" t="str">
        <f t="shared" si="5"/>
        <v>P11AD</v>
      </c>
      <c r="Z144" s="10">
        <v>1.0</v>
      </c>
      <c r="AA144" s="13" t="str">
        <f t="shared" si="6"/>
        <v>Ventricular System Proc.</v>
      </c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>
      <c r="A145" s="8" t="s">
        <v>5</v>
      </c>
      <c r="B145" s="8" t="s">
        <v>335</v>
      </c>
      <c r="C145" s="8" t="s">
        <v>217</v>
      </c>
      <c r="D145" s="21" t="s">
        <v>2475</v>
      </c>
      <c r="E145" s="8" t="s">
        <v>235</v>
      </c>
      <c r="F145" s="8" t="str">
        <f>VLOOKUP($D145,proc!$A:$D,3,FALSE)</f>
        <v>5</v>
      </c>
      <c r="G145" s="8" t="str">
        <f>VLOOKUP($D145,proc!$A:$D,4,FALSE)</f>
        <v>0</v>
      </c>
      <c r="H145" s="13" t="str">
        <f t="shared" si="2"/>
        <v>0233</v>
      </c>
      <c r="I145" s="13" t="s">
        <v>2196</v>
      </c>
      <c r="J145" s="13" t="str">
        <f>VLOOKUP(H145,'upload c51prpdc'!A:C,3,FALSE)</f>
        <v>P11AD</v>
      </c>
      <c r="K145" s="22">
        <f>VLOOKUP($D145,'prosedur-2025'!$A:$H,3,FALSE)</f>
        <v>11</v>
      </c>
      <c r="L145" s="22">
        <f>VLOOKUP($D145,'prosedur-2025'!$A:$H,4,FALSE)</f>
        <v>84342353.91</v>
      </c>
      <c r="M145" s="22">
        <f>VLOOKUP($D145,'prosedur-2025'!$A:$H,5,FALSE)</f>
        <v>57643742</v>
      </c>
      <c r="N145" s="22">
        <f>VLOOKUP($D145,'prosedur-2025'!$A:$H,6,FALSE)</f>
        <v>83664102</v>
      </c>
      <c r="O145" s="22">
        <f>VLOOKUP($D145,'prosedur-2025'!$A:$H,7,FALSE)</f>
        <v>117112030</v>
      </c>
      <c r="P145" s="22">
        <f>VLOOKUP($D145,'prosedur-2025'!$A:$H,8,FALSE)</f>
        <v>118314046</v>
      </c>
      <c r="Q145" s="22">
        <f t="shared" si="28"/>
        <v>927765893</v>
      </c>
      <c r="R145" s="13"/>
      <c r="S145" s="13"/>
      <c r="T145" s="13" t="str">
        <f t="shared" si="27"/>
        <v>02.33</v>
      </c>
      <c r="U145" s="13"/>
      <c r="V145" s="13"/>
      <c r="W145" s="13" t="str">
        <f t="shared" si="4"/>
        <v>0233</v>
      </c>
      <c r="X145" s="10">
        <v>11.0</v>
      </c>
      <c r="Y145" s="13" t="str">
        <f t="shared" si="5"/>
        <v>P11AD</v>
      </c>
      <c r="Z145" s="10">
        <v>1.0</v>
      </c>
      <c r="AA145" s="13" t="str">
        <f t="shared" si="6"/>
        <v>Ventricular System Proc.</v>
      </c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>
      <c r="A146" s="8" t="s">
        <v>5</v>
      </c>
      <c r="B146" s="8" t="s">
        <v>335</v>
      </c>
      <c r="C146" s="8" t="s">
        <v>217</v>
      </c>
      <c r="D146" s="21" t="s">
        <v>2476</v>
      </c>
      <c r="E146" s="8" t="s">
        <v>237</v>
      </c>
      <c r="F146" s="8" t="str">
        <f>VLOOKUP($D146,proc!$A:$D,3,FALSE)</f>
        <v>5</v>
      </c>
      <c r="G146" s="8" t="str">
        <f>VLOOKUP($D146,proc!$A:$D,4,FALSE)</f>
        <v>0</v>
      </c>
      <c r="H146" s="13" t="str">
        <f t="shared" si="2"/>
        <v>0234</v>
      </c>
      <c r="I146" s="13" t="s">
        <v>2196</v>
      </c>
      <c r="J146" s="13" t="str">
        <f>VLOOKUP(H146,'upload c51prpdc'!A:C,3,FALSE)</f>
        <v>P11AD</v>
      </c>
      <c r="K146" s="22">
        <f>VLOOKUP($D146,'prosedur-2025'!$A:$H,3,FALSE)</f>
        <v>13108</v>
      </c>
      <c r="L146" s="22">
        <f>VLOOKUP($D146,'prosedur-2025'!$A:$H,4,FALSE)</f>
        <v>74957648.06</v>
      </c>
      <c r="M146" s="22">
        <f>VLOOKUP($D146,'prosedur-2025'!$A:$H,5,FALSE)</f>
        <v>34357232</v>
      </c>
      <c r="N146" s="22">
        <f>VLOOKUP($D146,'prosedur-2025'!$A:$H,6,FALSE)</f>
        <v>53434087</v>
      </c>
      <c r="O146" s="22">
        <f>VLOOKUP($D146,'prosedur-2025'!$A:$H,7,FALSE)</f>
        <v>86504609</v>
      </c>
      <c r="P146" s="22">
        <f>VLOOKUP($D146,'prosedur-2025'!$A:$H,8,FALSE)</f>
        <v>143534937</v>
      </c>
      <c r="Q146" s="22">
        <f t="shared" si="28"/>
        <v>982544850804</v>
      </c>
      <c r="R146" s="13"/>
      <c r="S146" s="13"/>
      <c r="T146" s="13" t="str">
        <f t="shared" si="27"/>
        <v>02.34</v>
      </c>
      <c r="U146" s="13"/>
      <c r="V146" s="13"/>
      <c r="W146" s="13" t="str">
        <f t="shared" si="4"/>
        <v>0234</v>
      </c>
      <c r="X146" s="10">
        <v>11.0</v>
      </c>
      <c r="Y146" s="13" t="str">
        <f t="shared" si="5"/>
        <v>P11AD</v>
      </c>
      <c r="Z146" s="10">
        <v>1.0</v>
      </c>
      <c r="AA146" s="13" t="str">
        <f t="shared" si="6"/>
        <v>Ventricular System Proc.</v>
      </c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>
      <c r="A147" s="8" t="s">
        <v>5</v>
      </c>
      <c r="B147" s="8" t="s">
        <v>335</v>
      </c>
      <c r="C147" s="8" t="s">
        <v>217</v>
      </c>
      <c r="D147" s="21" t="s">
        <v>2478</v>
      </c>
      <c r="E147" s="8" t="s">
        <v>239</v>
      </c>
      <c r="F147" s="8" t="str">
        <f>VLOOKUP($D147,proc!$A:$D,3,FALSE)</f>
        <v>5</v>
      </c>
      <c r="G147" s="8" t="str">
        <f>VLOOKUP($D147,proc!$A:$D,4,FALSE)</f>
        <v>0</v>
      </c>
      <c r="H147" s="13" t="str">
        <f t="shared" si="2"/>
        <v>0235</v>
      </c>
      <c r="I147" s="13" t="s">
        <v>2196</v>
      </c>
      <c r="J147" s="13" t="str">
        <f>VLOOKUP(H147,'upload c51prpdc'!A:C,3,FALSE)</f>
        <v>P11AD</v>
      </c>
      <c r="K147" s="22">
        <f>VLOOKUP($D147,'prosedur-2025'!$A:$H,3,FALSE)</f>
        <v>6</v>
      </c>
      <c r="L147" s="22">
        <f>VLOOKUP($D147,'prosedur-2025'!$A:$H,4,FALSE)</f>
        <v>30898140.67</v>
      </c>
      <c r="M147" s="22">
        <f>VLOOKUP($D147,'prosedur-2025'!$A:$H,5,FALSE)</f>
        <v>22619239</v>
      </c>
      <c r="N147" s="22">
        <f>VLOOKUP($D147,'prosedur-2025'!$A:$H,6,FALSE)</f>
        <v>34473500</v>
      </c>
      <c r="O147" s="22">
        <f>VLOOKUP($D147,'prosedur-2025'!$A:$H,7,FALSE)</f>
        <v>37063193</v>
      </c>
      <c r="P147" s="22">
        <f>VLOOKUP($D147,'prosedur-2025'!$A:$H,8,FALSE)</f>
        <v>40066165</v>
      </c>
      <c r="Q147" s="22">
        <f t="shared" si="28"/>
        <v>185388844</v>
      </c>
      <c r="R147" s="13"/>
      <c r="S147" s="13"/>
      <c r="T147" s="13" t="str">
        <f t="shared" si="27"/>
        <v>02.35</v>
      </c>
      <c r="U147" s="13"/>
      <c r="V147" s="13"/>
      <c r="W147" s="13" t="str">
        <f t="shared" si="4"/>
        <v>0235</v>
      </c>
      <c r="X147" s="10">
        <v>11.0</v>
      </c>
      <c r="Y147" s="13" t="str">
        <f t="shared" si="5"/>
        <v>P11AD</v>
      </c>
      <c r="Z147" s="10">
        <v>1.0</v>
      </c>
      <c r="AA147" s="13" t="str">
        <f t="shared" si="6"/>
        <v>Ventricular System Proc.</v>
      </c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>
      <c r="A148" s="8" t="s">
        <v>5</v>
      </c>
      <c r="B148" s="8" t="s">
        <v>335</v>
      </c>
      <c r="C148" s="8" t="s">
        <v>217</v>
      </c>
      <c r="D148" s="21" t="s">
        <v>2479</v>
      </c>
      <c r="E148" s="8" t="s">
        <v>242</v>
      </c>
      <c r="F148" s="8" t="str">
        <f>VLOOKUP($D148,proc!$A:$D,3,FALSE)</f>
        <v>5</v>
      </c>
      <c r="G148" s="8" t="str">
        <f>VLOOKUP($D148,proc!$A:$D,4,FALSE)</f>
        <v>0</v>
      </c>
      <c r="H148" s="13" t="str">
        <f t="shared" si="2"/>
        <v>0239</v>
      </c>
      <c r="I148" s="13" t="s">
        <v>2196</v>
      </c>
      <c r="J148" s="13" t="str">
        <f>VLOOKUP(H148,'upload c51prpdc'!A:C,3,FALSE)</f>
        <v>P11AD</v>
      </c>
      <c r="K148" s="22">
        <f>VLOOKUP($D148,'prosedur-2025'!$A:$H,3,FALSE)</f>
        <v>4602</v>
      </c>
      <c r="L148" s="22">
        <f>VLOOKUP($D148,'prosedur-2025'!$A:$H,4,FALSE)</f>
        <v>86828675.15</v>
      </c>
      <c r="M148" s="22">
        <f>VLOOKUP($D148,'prosedur-2025'!$A:$H,5,FALSE)</f>
        <v>38661114</v>
      </c>
      <c r="N148" s="22">
        <f>VLOOKUP($D148,'prosedur-2025'!$A:$H,6,FALSE)</f>
        <v>57376300</v>
      </c>
      <c r="O148" s="22">
        <f>VLOOKUP($D148,'prosedur-2025'!$A:$H,7,FALSE)</f>
        <v>98611186</v>
      </c>
      <c r="P148" s="22">
        <f>VLOOKUP($D148,'prosedur-2025'!$A:$H,8,FALSE)</f>
        <v>168717974</v>
      </c>
      <c r="Q148" s="22">
        <f t="shared" si="28"/>
        <v>399585563036</v>
      </c>
      <c r="R148" s="13"/>
      <c r="S148" s="13"/>
      <c r="T148" s="13" t="str">
        <f t="shared" si="27"/>
        <v>02.39</v>
      </c>
      <c r="U148" s="13"/>
      <c r="V148" s="13"/>
      <c r="W148" s="13" t="str">
        <f t="shared" si="4"/>
        <v>0239</v>
      </c>
      <c r="X148" s="10">
        <v>11.0</v>
      </c>
      <c r="Y148" s="13" t="str">
        <f t="shared" si="5"/>
        <v>P11AD</v>
      </c>
      <c r="Z148" s="10">
        <v>1.0</v>
      </c>
      <c r="AA148" s="13" t="str">
        <f t="shared" si="6"/>
        <v>Ventricular System Proc.</v>
      </c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>
      <c r="A149" s="8" t="s">
        <v>5</v>
      </c>
      <c r="B149" s="8" t="s">
        <v>335</v>
      </c>
      <c r="C149" s="8" t="s">
        <v>217</v>
      </c>
      <c r="D149" s="21" t="s">
        <v>2483</v>
      </c>
      <c r="E149" s="8" t="s">
        <v>26</v>
      </c>
      <c r="F149" s="8" t="str">
        <f>VLOOKUP($D149,proc!$A:$D,3,FALSE)</f>
        <v>0</v>
      </c>
      <c r="G149" s="8" t="str">
        <f>VLOOKUP($D149,proc!$A:$D,4,FALSE)</f>
        <v>0</v>
      </c>
      <c r="H149" s="13" t="str">
        <f t="shared" si="2"/>
        <v>0241</v>
      </c>
      <c r="I149" s="13" t="s">
        <v>2196</v>
      </c>
      <c r="J149" s="13" t="str">
        <f>VLOOKUP(H149,'upload c51prpdc'!A:C,3,FALSE)</f>
        <v>P11AD</v>
      </c>
      <c r="K149" s="22">
        <f>VLOOKUP($D149,'prosedur-2025'!$A:$H,3,FALSE)</f>
        <v>59</v>
      </c>
      <c r="L149" s="22">
        <f>VLOOKUP($D149,'prosedur-2025'!$A:$H,4,FALSE)</f>
        <v>113670059</v>
      </c>
      <c r="M149" s="22">
        <f>VLOOKUP($D149,'prosedur-2025'!$A:$H,5,FALSE)</f>
        <v>30793730</v>
      </c>
      <c r="N149" s="22">
        <f>VLOOKUP($D149,'prosedur-2025'!$A:$H,6,FALSE)</f>
        <v>76496464</v>
      </c>
      <c r="O149" s="22">
        <f>VLOOKUP($D149,'prosedur-2025'!$A:$H,7,FALSE)</f>
        <v>141401193</v>
      </c>
      <c r="P149" s="22">
        <f>VLOOKUP($D149,'prosedur-2025'!$A:$H,8,FALSE)</f>
        <v>264663544</v>
      </c>
      <c r="Q149" s="22">
        <f t="shared" si="28"/>
        <v>6706533483</v>
      </c>
      <c r="R149" s="13"/>
      <c r="S149" s="13"/>
      <c r="T149" s="13" t="str">
        <f t="shared" si="27"/>
        <v>02.41</v>
      </c>
      <c r="U149" s="13"/>
      <c r="V149" s="13"/>
      <c r="W149" s="13" t="str">
        <f t="shared" si="4"/>
        <v>0241</v>
      </c>
      <c r="X149" s="10">
        <v>11.0</v>
      </c>
      <c r="Y149" s="13" t="str">
        <f t="shared" si="5"/>
        <v>P11AD</v>
      </c>
      <c r="Z149" s="10">
        <v>1.0</v>
      </c>
      <c r="AA149" s="13" t="str">
        <f t="shared" si="6"/>
        <v>Ventricular System Proc.</v>
      </c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>
      <c r="A150" s="8" t="s">
        <v>5</v>
      </c>
      <c r="B150" s="8" t="s">
        <v>335</v>
      </c>
      <c r="C150" s="8" t="s">
        <v>217</v>
      </c>
      <c r="D150" s="21" t="s">
        <v>2485</v>
      </c>
      <c r="E150" s="8" t="s">
        <v>248</v>
      </c>
      <c r="F150" s="8" t="str">
        <f>VLOOKUP($D150,proc!$A:$D,3,FALSE)</f>
        <v>5</v>
      </c>
      <c r="G150" s="8" t="str">
        <f>VLOOKUP($D150,proc!$A:$D,4,FALSE)</f>
        <v>0</v>
      </c>
      <c r="H150" s="13" t="str">
        <f t="shared" si="2"/>
        <v>0242</v>
      </c>
      <c r="I150" s="13" t="s">
        <v>2196</v>
      </c>
      <c r="J150" s="13" t="str">
        <f>VLOOKUP(H150,'upload c51prpdc'!A:C,3,FALSE)</f>
        <v>P11AD</v>
      </c>
      <c r="K150" s="22">
        <f>VLOOKUP($D150,'prosedur-2025'!$A:$H,3,FALSE)</f>
        <v>1231</v>
      </c>
      <c r="L150" s="22">
        <f>VLOOKUP($D150,'prosedur-2025'!$A:$H,4,FALSE)</f>
        <v>72192376.45</v>
      </c>
      <c r="M150" s="22">
        <f>VLOOKUP($D150,'prosedur-2025'!$A:$H,5,FALSE)</f>
        <v>26241292</v>
      </c>
      <c r="N150" s="22">
        <f>VLOOKUP($D150,'prosedur-2025'!$A:$H,6,FALSE)</f>
        <v>45374358</v>
      </c>
      <c r="O150" s="22">
        <f>VLOOKUP($D150,'prosedur-2025'!$A:$H,7,FALSE)</f>
        <v>84282812</v>
      </c>
      <c r="P150" s="22">
        <f>VLOOKUP($D150,'prosedur-2025'!$A:$H,8,FALSE)</f>
        <v>149641471</v>
      </c>
      <c r="Q150" s="22">
        <f t="shared" si="28"/>
        <v>88868815407</v>
      </c>
      <c r="R150" s="13"/>
      <c r="S150" s="13"/>
      <c r="T150" s="13" t="str">
        <f t="shared" si="27"/>
        <v>02.42</v>
      </c>
      <c r="U150" s="13"/>
      <c r="V150" s="13"/>
      <c r="W150" s="13" t="str">
        <f t="shared" si="4"/>
        <v>0242</v>
      </c>
      <c r="X150" s="10">
        <v>11.0</v>
      </c>
      <c r="Y150" s="13" t="str">
        <f t="shared" si="5"/>
        <v>P11AD</v>
      </c>
      <c r="Z150" s="10">
        <v>1.0</v>
      </c>
      <c r="AA150" s="13" t="str">
        <f t="shared" si="6"/>
        <v>Ventricular System Proc.</v>
      </c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>
      <c r="A151" s="8" t="s">
        <v>5</v>
      </c>
      <c r="B151" s="8" t="s">
        <v>335</v>
      </c>
      <c r="C151" s="8" t="s">
        <v>217</v>
      </c>
      <c r="D151" s="21" t="s">
        <v>2486</v>
      </c>
      <c r="E151" s="8" t="s">
        <v>30</v>
      </c>
      <c r="F151" s="8" t="str">
        <f>VLOOKUP($D151,proc!$A:$D,3,FALSE)</f>
        <v>5</v>
      </c>
      <c r="G151" s="8" t="str">
        <f>VLOOKUP($D151,proc!$A:$D,4,FALSE)</f>
        <v>0</v>
      </c>
      <c r="H151" s="13" t="str">
        <f t="shared" si="2"/>
        <v>0243</v>
      </c>
      <c r="I151" s="13" t="s">
        <v>2196</v>
      </c>
      <c r="J151" s="13" t="str">
        <f>VLOOKUP(H151,'upload c51prpdc'!A:C,3,FALSE)</f>
        <v>P11AD</v>
      </c>
      <c r="K151" s="22">
        <f>VLOOKUP($D151,'prosedur-2025'!$A:$H,3,FALSE)</f>
        <v>545</v>
      </c>
      <c r="L151" s="22">
        <f>VLOOKUP($D151,'prosedur-2025'!$A:$H,4,FALSE)</f>
        <v>83850248.23</v>
      </c>
      <c r="M151" s="22">
        <f>VLOOKUP($D151,'prosedur-2025'!$A:$H,5,FALSE)</f>
        <v>27431297</v>
      </c>
      <c r="N151" s="22">
        <f>VLOOKUP($D151,'prosedur-2025'!$A:$H,6,FALSE)</f>
        <v>48863691</v>
      </c>
      <c r="O151" s="22">
        <f>VLOOKUP($D151,'prosedur-2025'!$A:$H,7,FALSE)</f>
        <v>96869391</v>
      </c>
      <c r="P151" s="22">
        <f>VLOOKUP($D151,'prosedur-2025'!$A:$H,8,FALSE)</f>
        <v>176749827</v>
      </c>
      <c r="Q151" s="22">
        <f t="shared" si="28"/>
        <v>45698385288</v>
      </c>
      <c r="R151" s="13"/>
      <c r="S151" s="13"/>
      <c r="T151" s="13" t="str">
        <f t="shared" si="27"/>
        <v>02.43</v>
      </c>
      <c r="U151" s="13"/>
      <c r="V151" s="13"/>
      <c r="W151" s="13" t="str">
        <f t="shared" si="4"/>
        <v>0243</v>
      </c>
      <c r="X151" s="10">
        <v>11.0</v>
      </c>
      <c r="Y151" s="13" t="str">
        <f t="shared" si="5"/>
        <v>P11AD</v>
      </c>
      <c r="Z151" s="10">
        <v>1.0</v>
      </c>
      <c r="AA151" s="13" t="str">
        <f t="shared" si="6"/>
        <v>Ventricular System Proc.</v>
      </c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>
      <c r="A152" s="8" t="s">
        <v>5</v>
      </c>
      <c r="B152" s="8" t="s">
        <v>335</v>
      </c>
      <c r="C152" s="8" t="s">
        <v>217</v>
      </c>
      <c r="D152" s="21" t="s">
        <v>2487</v>
      </c>
      <c r="E152" s="8" t="s">
        <v>256</v>
      </c>
      <c r="F152" s="8" t="str">
        <f>VLOOKUP($D152,proc!$A:$D,3,FALSE)</f>
        <v>4</v>
      </c>
      <c r="G152" s="8" t="str">
        <f>VLOOKUP($D152,proc!$A:$D,4,FALSE)</f>
        <v>0</v>
      </c>
      <c r="H152" s="13" t="str">
        <f t="shared" si="2"/>
        <v>5495</v>
      </c>
      <c r="I152" s="13" t="s">
        <v>2196</v>
      </c>
      <c r="J152" s="13" t="str">
        <f>VLOOKUP(H152,'upload c51prpdc'!A:C,3,FALSE)</f>
        <v>P11AD</v>
      </c>
      <c r="K152" s="22">
        <f>VLOOKUP($D152,'prosedur-2025'!$A:$H,3,FALSE)</f>
        <v>462</v>
      </c>
      <c r="L152" s="22">
        <f>VLOOKUP($D152,'prosedur-2025'!$A:$H,4,FALSE)</f>
        <v>48506017.08</v>
      </c>
      <c r="M152" s="22">
        <f>VLOOKUP($D152,'prosedur-2025'!$A:$H,5,FALSE)</f>
        <v>17666816</v>
      </c>
      <c r="N152" s="22">
        <f>VLOOKUP($D152,'prosedur-2025'!$A:$H,6,FALSE)</f>
        <v>31421173</v>
      </c>
      <c r="O152" s="22">
        <f>VLOOKUP($D152,'prosedur-2025'!$A:$H,7,FALSE)</f>
        <v>52547678</v>
      </c>
      <c r="P152" s="22">
        <f>VLOOKUP($D152,'prosedur-2025'!$A:$H,8,FALSE)</f>
        <v>85961545</v>
      </c>
      <c r="Q152" s="22">
        <f t="shared" si="28"/>
        <v>22409779889</v>
      </c>
      <c r="R152" s="13"/>
      <c r="S152" s="13"/>
      <c r="T152" s="13" t="str">
        <f t="shared" si="27"/>
        <v>54.95</v>
      </c>
      <c r="U152" s="13"/>
      <c r="V152" s="13"/>
      <c r="W152" s="13" t="str">
        <f t="shared" si="4"/>
        <v>5495</v>
      </c>
      <c r="X152" s="10">
        <v>11.0</v>
      </c>
      <c r="Y152" s="13" t="str">
        <f t="shared" si="5"/>
        <v>P11AD</v>
      </c>
      <c r="Z152" s="10">
        <v>1.0</v>
      </c>
      <c r="AA152" s="13" t="str">
        <f t="shared" si="6"/>
        <v>Ventricular System Proc.</v>
      </c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>
      <c r="A153" s="8" t="s">
        <v>5</v>
      </c>
      <c r="B153" s="8" t="s">
        <v>258</v>
      </c>
      <c r="C153" s="8" t="s">
        <v>2490</v>
      </c>
      <c r="D153" s="21" t="s">
        <v>2491</v>
      </c>
      <c r="E153" s="48" t="s">
        <v>345</v>
      </c>
      <c r="F153" s="8" t="str">
        <f>VLOOKUP($D153,proc!$A:$D,3,FALSE)</f>
        <v>4</v>
      </c>
      <c r="G153" s="8" t="str">
        <f>VLOOKUP($D153,proc!$A:$D,4,FALSE)</f>
        <v>0</v>
      </c>
      <c r="H153" s="13" t="str">
        <f t="shared" si="2"/>
        <v>0115</v>
      </c>
      <c r="I153" s="13" t="s">
        <v>2198</v>
      </c>
      <c r="J153" s="13" t="str">
        <f>VLOOKUP(H153,'upload c51prpdc'!A:C,3,FALSE)</f>
        <v>P11AF</v>
      </c>
      <c r="K153" s="22">
        <f>VLOOKUP($D153,'prosedur-2025'!$A:$H,3,FALSE)</f>
        <v>81</v>
      </c>
      <c r="L153" s="22">
        <f>VLOOKUP($D153,'prosedur-2025'!$A:$H,4,FALSE)</f>
        <v>35277169.31</v>
      </c>
      <c r="M153" s="22">
        <f>VLOOKUP($D153,'prosedur-2025'!$A:$H,5,FALSE)</f>
        <v>12325242</v>
      </c>
      <c r="N153" s="22">
        <f>VLOOKUP($D153,'prosedur-2025'!$A:$H,6,FALSE)</f>
        <v>27146402</v>
      </c>
      <c r="O153" s="22">
        <f>VLOOKUP($D153,'prosedur-2025'!$A:$H,7,FALSE)</f>
        <v>46216100</v>
      </c>
      <c r="P153" s="22">
        <f>VLOOKUP($D153,'prosedur-2025'!$A:$H,8,FALSE)</f>
        <v>68443679</v>
      </c>
      <c r="Q153" s="22">
        <f t="shared" si="28"/>
        <v>2857450714</v>
      </c>
      <c r="R153" s="13"/>
      <c r="S153" s="13"/>
      <c r="T153" s="13" t="str">
        <f t="shared" si="27"/>
        <v>01.15</v>
      </c>
      <c r="U153" s="13"/>
      <c r="V153" s="13"/>
      <c r="W153" s="13" t="str">
        <f t="shared" si="4"/>
        <v>0115</v>
      </c>
      <c r="X153" s="10">
        <v>11.0</v>
      </c>
      <c r="Y153" s="13" t="str">
        <f t="shared" si="5"/>
        <v>P11AF</v>
      </c>
      <c r="Z153" s="10">
        <v>1.0</v>
      </c>
      <c r="AA153" s="13" t="str">
        <f t="shared" si="6"/>
        <v>Simple Craniotomy Proc.</v>
      </c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>
      <c r="A154" s="8" t="s">
        <v>5</v>
      </c>
      <c r="B154" s="8" t="s">
        <v>258</v>
      </c>
      <c r="C154" s="8" t="s">
        <v>2490</v>
      </c>
      <c r="D154" s="21" t="s">
        <v>2492</v>
      </c>
      <c r="E154" s="48" t="s">
        <v>347</v>
      </c>
      <c r="F154" s="8" t="str">
        <f>VLOOKUP($D154,proc!$A:$D,3,FALSE)</f>
        <v>0</v>
      </c>
      <c r="G154" s="8" t="str">
        <f>VLOOKUP($D154,proc!$A:$D,4,FALSE)</f>
        <v>0</v>
      </c>
      <c r="H154" s="13" t="str">
        <f t="shared" si="2"/>
        <v>0116</v>
      </c>
      <c r="I154" s="13" t="s">
        <v>2198</v>
      </c>
      <c r="J154" s="13" t="str">
        <f>VLOOKUP(H154,'upload c51prpdc'!A:C,3,FALSE)</f>
        <v>P11AF</v>
      </c>
      <c r="K154" s="22">
        <f>VLOOKUP($D154,'prosedur-2025'!$A:$H,3,FALSE)</f>
        <v>4</v>
      </c>
      <c r="L154" s="22">
        <f>VLOOKUP($D154,'prosedur-2025'!$A:$H,4,FALSE)</f>
        <v>25536192</v>
      </c>
      <c r="M154" s="22">
        <f>VLOOKUP($D154,'prosedur-2025'!$A:$H,5,FALSE)</f>
        <v>5657318</v>
      </c>
      <c r="N154" s="22">
        <f>VLOOKUP($D154,'prosedur-2025'!$A:$H,6,FALSE)</f>
        <v>7481087</v>
      </c>
      <c r="O154" s="22">
        <f>VLOOKUP($D154,'prosedur-2025'!$A:$H,7,FALSE)</f>
        <v>28056577</v>
      </c>
      <c r="P154" s="22">
        <f>VLOOKUP($D154,'prosedur-2025'!$A:$H,8,FALSE)</f>
        <v>60949786</v>
      </c>
      <c r="Q154" s="22">
        <f t="shared" si="28"/>
        <v>102144768</v>
      </c>
      <c r="R154" s="13"/>
      <c r="S154" s="13"/>
      <c r="T154" s="13" t="str">
        <f t="shared" si="27"/>
        <v>01.16</v>
      </c>
      <c r="U154" s="13"/>
      <c r="V154" s="13"/>
      <c r="W154" s="13" t="str">
        <f t="shared" si="4"/>
        <v>0116</v>
      </c>
      <c r="X154" s="10">
        <v>11.0</v>
      </c>
      <c r="Y154" s="13" t="str">
        <f t="shared" si="5"/>
        <v>P11AF</v>
      </c>
      <c r="Z154" s="10">
        <v>1.0</v>
      </c>
      <c r="AA154" s="13" t="str">
        <f t="shared" si="6"/>
        <v>Simple Craniotomy Proc.</v>
      </c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>
      <c r="A155" s="8" t="s">
        <v>5</v>
      </c>
      <c r="B155" s="8" t="s">
        <v>258</v>
      </c>
      <c r="C155" s="8" t="s">
        <v>2490</v>
      </c>
      <c r="D155" s="21" t="s">
        <v>2497</v>
      </c>
      <c r="E155" s="48" t="s">
        <v>119</v>
      </c>
      <c r="F155" s="8" t="str">
        <f>VLOOKUP($D155,proc!$A:$D,3,FALSE)</f>
        <v>5</v>
      </c>
      <c r="G155" s="8" t="str">
        <f>VLOOKUP($D155,proc!$A:$D,4,FALSE)</f>
        <v>0</v>
      </c>
      <c r="H155" s="13" t="str">
        <f t="shared" si="2"/>
        <v>0118</v>
      </c>
      <c r="I155" s="13" t="s">
        <v>2198</v>
      </c>
      <c r="J155" s="13" t="str">
        <f>VLOOKUP(H155,'upload c51prpdc'!A:C,3,FALSE)</f>
        <v>P11AF</v>
      </c>
      <c r="K155" s="22">
        <f>VLOOKUP($D155,'prosedur-2025'!$A:$H,3,FALSE)</f>
        <v>10</v>
      </c>
      <c r="L155" s="22">
        <f>VLOOKUP($D155,'prosedur-2025'!$A:$H,4,FALSE)</f>
        <v>99214858.5</v>
      </c>
      <c r="M155" s="22">
        <f>VLOOKUP($D155,'prosedur-2025'!$A:$H,5,FALSE)</f>
        <v>24947808</v>
      </c>
      <c r="N155" s="22">
        <f>VLOOKUP($D155,'prosedur-2025'!$A:$H,6,FALSE)</f>
        <v>68177091</v>
      </c>
      <c r="O155" s="22">
        <f>VLOOKUP($D155,'prosedur-2025'!$A:$H,7,FALSE)</f>
        <v>156723854</v>
      </c>
      <c r="P155" s="22">
        <f>VLOOKUP($D155,'prosedur-2025'!$A:$H,8,FALSE)</f>
        <v>182742899</v>
      </c>
      <c r="Q155" s="22">
        <f t="shared" si="28"/>
        <v>992148585</v>
      </c>
      <c r="R155" s="13"/>
      <c r="S155" s="13"/>
      <c r="T155" s="13" t="str">
        <f t="shared" si="27"/>
        <v>01.18</v>
      </c>
      <c r="U155" s="13"/>
      <c r="V155" s="13"/>
      <c r="W155" s="13" t="str">
        <f t="shared" si="4"/>
        <v>0118</v>
      </c>
      <c r="X155" s="10">
        <v>11.0</v>
      </c>
      <c r="Y155" s="13" t="str">
        <f t="shared" si="5"/>
        <v>P11AF</v>
      </c>
      <c r="Z155" s="10">
        <v>1.0</v>
      </c>
      <c r="AA155" s="13" t="str">
        <f t="shared" si="6"/>
        <v>Simple Craniotomy Proc.</v>
      </c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>
      <c r="A156" s="8" t="s">
        <v>5</v>
      </c>
      <c r="B156" s="8" t="s">
        <v>258</v>
      </c>
      <c r="C156" s="8" t="s">
        <v>2490</v>
      </c>
      <c r="D156" s="21" t="s">
        <v>2506</v>
      </c>
      <c r="E156" s="48" t="s">
        <v>349</v>
      </c>
      <c r="F156" s="8" t="str">
        <f>VLOOKUP($D156,proc!$A:$D,3,FALSE)</f>
        <v>4</v>
      </c>
      <c r="G156" s="8" t="str">
        <f>VLOOKUP($D156,proc!$A:$D,4,FALSE)</f>
        <v>0</v>
      </c>
      <c r="H156" s="13" t="str">
        <f t="shared" si="2"/>
        <v>0119</v>
      </c>
      <c r="I156" s="13" t="s">
        <v>2198</v>
      </c>
      <c r="J156" s="13" t="str">
        <f>VLOOKUP(H156,'upload c51prpdc'!A:C,3,FALSE)</f>
        <v>P11AF</v>
      </c>
      <c r="K156" s="22">
        <f>VLOOKUP($D156,'prosedur-2025'!$A:$H,3,FALSE)</f>
        <v>3</v>
      </c>
      <c r="L156" s="22">
        <f>VLOOKUP($D156,'prosedur-2025'!$A:$H,4,FALSE)</f>
        <v>50740022.67</v>
      </c>
      <c r="M156" s="22">
        <f>VLOOKUP($D156,'prosedur-2025'!$A:$H,5,FALSE)</f>
        <v>2329100</v>
      </c>
      <c r="N156" s="22">
        <f>VLOOKUP($D156,'prosedur-2025'!$A:$H,6,FALSE)</f>
        <v>62956750</v>
      </c>
      <c r="O156" s="22">
        <f>VLOOKUP($D156,'prosedur-2025'!$A:$H,7,FALSE)</f>
        <v>86934218</v>
      </c>
      <c r="P156" s="22">
        <f>VLOOKUP($D156,'prosedur-2025'!$A:$H,8,FALSE)</f>
        <v>86934218</v>
      </c>
      <c r="Q156" s="22">
        <f t="shared" si="28"/>
        <v>152220068</v>
      </c>
      <c r="R156" s="13"/>
      <c r="S156" s="13"/>
      <c r="T156" s="13" t="str">
        <f t="shared" si="27"/>
        <v>01.19</v>
      </c>
      <c r="U156" s="13"/>
      <c r="V156" s="13"/>
      <c r="W156" s="13" t="str">
        <f t="shared" si="4"/>
        <v>0119</v>
      </c>
      <c r="X156" s="10">
        <v>11.0</v>
      </c>
      <c r="Y156" s="13" t="str">
        <f t="shared" si="5"/>
        <v>P11AF</v>
      </c>
      <c r="Z156" s="10">
        <v>1.0</v>
      </c>
      <c r="AA156" s="13" t="str">
        <f t="shared" si="6"/>
        <v>Simple Craniotomy Proc.</v>
      </c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>
      <c r="A157" s="8" t="s">
        <v>5</v>
      </c>
      <c r="B157" s="8" t="s">
        <v>258</v>
      </c>
      <c r="C157" s="8" t="s">
        <v>2490</v>
      </c>
      <c r="D157" s="21" t="s">
        <v>2510</v>
      </c>
      <c r="E157" s="8" t="s">
        <v>358</v>
      </c>
      <c r="F157" s="8" t="str">
        <f>VLOOKUP($D157,proc!$A:$D,3,FALSE)</f>
        <v>4</v>
      </c>
      <c r="G157" s="8" t="str">
        <f>VLOOKUP($D157,proc!$A:$D,4,FALSE)</f>
        <v>0</v>
      </c>
      <c r="H157" s="13" t="str">
        <f t="shared" si="2"/>
        <v>0122</v>
      </c>
      <c r="I157" s="13" t="s">
        <v>2198</v>
      </c>
      <c r="J157" s="13" t="str">
        <f>VLOOKUP(H157,'upload c51prpdc'!A:C,3,FALSE)</f>
        <v>P11AF</v>
      </c>
      <c r="K157" s="22">
        <f>VLOOKUP($D157,'prosedur-2025'!$A:$H,3,FALSE)</f>
        <v>4</v>
      </c>
      <c r="L157" s="22">
        <f>VLOOKUP($D157,'prosedur-2025'!$A:$H,4,FALSE)</f>
        <v>241697483.8</v>
      </c>
      <c r="M157" s="22">
        <f>VLOOKUP($D157,'prosedur-2025'!$A:$H,5,FALSE)</f>
        <v>30215358</v>
      </c>
      <c r="N157" s="22">
        <f>VLOOKUP($D157,'prosedur-2025'!$A:$H,6,FALSE)</f>
        <v>207521442</v>
      </c>
      <c r="O157" s="22">
        <f>VLOOKUP($D157,'prosedur-2025'!$A:$H,7,FALSE)</f>
        <v>287488076</v>
      </c>
      <c r="P157" s="22">
        <f>VLOOKUP($D157,'prosedur-2025'!$A:$H,8,FALSE)</f>
        <v>441565059</v>
      </c>
      <c r="Q157" s="22">
        <f t="shared" si="28"/>
        <v>966789935</v>
      </c>
      <c r="R157" s="13"/>
      <c r="S157" s="13"/>
      <c r="T157" s="13" t="str">
        <f t="shared" si="27"/>
        <v>01.22</v>
      </c>
      <c r="U157" s="13"/>
      <c r="V157" s="13"/>
      <c r="W157" s="13" t="str">
        <f t="shared" si="4"/>
        <v>0122</v>
      </c>
      <c r="X157" s="10">
        <v>11.0</v>
      </c>
      <c r="Y157" s="13" t="str">
        <f t="shared" si="5"/>
        <v>P11AF</v>
      </c>
      <c r="Z157" s="10">
        <v>1.0</v>
      </c>
      <c r="AA157" s="13" t="str">
        <f t="shared" si="6"/>
        <v>Simple Craniotomy Proc.</v>
      </c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>
      <c r="A158" s="8" t="s">
        <v>5</v>
      </c>
      <c r="B158" s="8" t="s">
        <v>258</v>
      </c>
      <c r="C158" s="8" t="s">
        <v>2490</v>
      </c>
      <c r="D158" s="21" t="s">
        <v>2514</v>
      </c>
      <c r="E158" s="8" t="s">
        <v>362</v>
      </c>
      <c r="F158" s="8" t="str">
        <f>VLOOKUP($D158,proc!$A:$D,3,FALSE)</f>
        <v>5</v>
      </c>
      <c r="G158" s="8" t="str">
        <f>VLOOKUP($D158,proc!$A:$D,4,FALSE)</f>
        <v>0</v>
      </c>
      <c r="H158" s="13" t="str">
        <f t="shared" si="2"/>
        <v>0124</v>
      </c>
      <c r="I158" s="13" t="s">
        <v>2198</v>
      </c>
      <c r="J158" s="13" t="str">
        <f>VLOOKUP(H158,'upload c51prpdc'!A:C,3,FALSE)</f>
        <v>P11AF</v>
      </c>
      <c r="K158" s="22">
        <f>VLOOKUP($D158,'prosedur-2025'!$A:$H,3,FALSE)</f>
        <v>25777</v>
      </c>
      <c r="L158" s="22">
        <f>VLOOKUP($D158,'prosedur-2025'!$A:$H,4,FALSE)</f>
        <v>68695591.94</v>
      </c>
      <c r="M158" s="22">
        <f>VLOOKUP($D158,'prosedur-2025'!$A:$H,5,FALSE)</f>
        <v>35714267</v>
      </c>
      <c r="N158" s="22">
        <f>VLOOKUP($D158,'prosedur-2025'!$A:$H,6,FALSE)</f>
        <v>54451503</v>
      </c>
      <c r="O158" s="22">
        <f>VLOOKUP($D158,'prosedur-2025'!$A:$H,7,FALSE)</f>
        <v>83363850</v>
      </c>
      <c r="P158" s="22">
        <f>VLOOKUP($D158,'prosedur-2025'!$A:$H,8,FALSE)</f>
        <v>127535235</v>
      </c>
      <c r="Q158" s="22">
        <f t="shared" si="28"/>
        <v>1770766273370</v>
      </c>
      <c r="R158" s="13"/>
      <c r="S158" s="13"/>
      <c r="T158" s="13" t="str">
        <f t="shared" si="27"/>
        <v>01.24</v>
      </c>
      <c r="U158" s="13"/>
      <c r="V158" s="13"/>
      <c r="W158" s="13" t="str">
        <f t="shared" si="4"/>
        <v>0124</v>
      </c>
      <c r="X158" s="10">
        <v>11.0</v>
      </c>
      <c r="Y158" s="13" t="str">
        <f t="shared" si="5"/>
        <v>P11AF</v>
      </c>
      <c r="Z158" s="10">
        <v>1.0</v>
      </c>
      <c r="AA158" s="13" t="str">
        <f t="shared" si="6"/>
        <v>Simple Craniotomy Proc.</v>
      </c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>
      <c r="A159" s="8" t="s">
        <v>5</v>
      </c>
      <c r="B159" s="8"/>
      <c r="C159" s="8"/>
      <c r="D159" s="21" t="s">
        <v>3026</v>
      </c>
      <c r="E159" s="8" t="s">
        <v>3027</v>
      </c>
      <c r="F159" s="8">
        <v>5.0</v>
      </c>
      <c r="G159" s="8">
        <v>1.0</v>
      </c>
      <c r="H159" s="13" t="str">
        <f t="shared" si="2"/>
        <v>01240</v>
      </c>
      <c r="I159" s="13" t="s">
        <v>2198</v>
      </c>
      <c r="J159" s="13" t="s">
        <v>335</v>
      </c>
      <c r="K159" s="13"/>
      <c r="L159" s="13"/>
      <c r="M159" s="13"/>
      <c r="N159" s="13"/>
      <c r="O159" s="13"/>
      <c r="P159" s="13"/>
      <c r="Q159" s="22"/>
      <c r="R159" s="13"/>
      <c r="S159" s="13"/>
      <c r="T159" s="13"/>
      <c r="U159" s="13"/>
      <c r="V159" s="13"/>
      <c r="W159" s="13" t="str">
        <f t="shared" si="4"/>
        <v>01240</v>
      </c>
      <c r="X159" s="10">
        <v>11.0</v>
      </c>
      <c r="Y159" s="13" t="str">
        <f t="shared" si="5"/>
        <v>P11AF</v>
      </c>
      <c r="Z159" s="10">
        <v>1.0</v>
      </c>
      <c r="AA159" s="13" t="str">
        <f t="shared" si="6"/>
        <v>Simple Craniotomy Proc.</v>
      </c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>
      <c r="A160" s="8" t="s">
        <v>5</v>
      </c>
      <c r="B160" s="8" t="s">
        <v>258</v>
      </c>
      <c r="C160" s="8" t="s">
        <v>2490</v>
      </c>
      <c r="D160" s="21" t="s">
        <v>2520</v>
      </c>
      <c r="E160" s="8" t="s">
        <v>371</v>
      </c>
      <c r="F160" s="8" t="str">
        <f>VLOOKUP($D160,proc!$A:$D,3,FALSE)</f>
        <v>0</v>
      </c>
      <c r="G160" s="8" t="str">
        <f>VLOOKUP($D160,proc!$A:$D,4,FALSE)</f>
        <v>0</v>
      </c>
      <c r="H160" s="13" t="str">
        <f t="shared" si="2"/>
        <v>0126</v>
      </c>
      <c r="I160" s="13" t="s">
        <v>2198</v>
      </c>
      <c r="J160" s="13" t="str">
        <f>VLOOKUP(H160,'upload c51prpdc'!A:C,3,FALSE)</f>
        <v>P11AF</v>
      </c>
      <c r="K160" s="22">
        <f>VLOOKUP($D160,'prosedur-2025'!$A:$H,3,FALSE)</f>
        <v>177</v>
      </c>
      <c r="L160" s="22">
        <f>VLOOKUP($D160,'prosedur-2025'!$A:$H,4,FALSE)</f>
        <v>67043501.12</v>
      </c>
      <c r="M160" s="22">
        <f>VLOOKUP($D160,'prosedur-2025'!$A:$H,5,FALSE)</f>
        <v>31655888</v>
      </c>
      <c r="N160" s="22">
        <f>VLOOKUP($D160,'prosedur-2025'!$A:$H,6,FALSE)</f>
        <v>53050314</v>
      </c>
      <c r="O160" s="22">
        <f>VLOOKUP($D160,'prosedur-2025'!$A:$H,7,FALSE)</f>
        <v>87781720</v>
      </c>
      <c r="P160" s="22">
        <f>VLOOKUP($D160,'prosedur-2025'!$A:$H,8,FALSE)</f>
        <v>135548685</v>
      </c>
      <c r="Q160" s="22">
        <f t="shared" ref="Q160:Q181" si="29">K160*L160</f>
        <v>11866699699</v>
      </c>
      <c r="R160" s="13"/>
      <c r="S160" s="13"/>
      <c r="T160" s="13" t="str">
        <f t="shared" ref="T160:T182" si="30">TEXT(VALUE(D160),"00.00")</f>
        <v>01.26</v>
      </c>
      <c r="U160" s="13"/>
      <c r="V160" s="13"/>
      <c r="W160" s="13" t="str">
        <f t="shared" si="4"/>
        <v>0126</v>
      </c>
      <c r="X160" s="10">
        <v>11.0</v>
      </c>
      <c r="Y160" s="13" t="str">
        <f t="shared" si="5"/>
        <v>P11AF</v>
      </c>
      <c r="Z160" s="10">
        <v>1.0</v>
      </c>
      <c r="AA160" s="13" t="str">
        <f t="shared" si="6"/>
        <v>Simple Craniotomy Proc.</v>
      </c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>
      <c r="A161" s="8" t="s">
        <v>5</v>
      </c>
      <c r="B161" s="8" t="s">
        <v>258</v>
      </c>
      <c r="C161" s="8" t="s">
        <v>2490</v>
      </c>
      <c r="D161" s="21" t="s">
        <v>2523</v>
      </c>
      <c r="E161" s="8" t="s">
        <v>375</v>
      </c>
      <c r="F161" s="8" t="str">
        <f>VLOOKUP($D161,proc!$A:$D,3,FALSE)</f>
        <v>0</v>
      </c>
      <c r="G161" s="8" t="str">
        <f>VLOOKUP($D161,proc!$A:$D,4,FALSE)</f>
        <v>0</v>
      </c>
      <c r="H161" s="13" t="str">
        <f t="shared" si="2"/>
        <v>0127</v>
      </c>
      <c r="I161" s="13" t="s">
        <v>2198</v>
      </c>
      <c r="J161" s="13" t="str">
        <f>VLOOKUP(H161,'upload c51prpdc'!A:C,3,FALSE)</f>
        <v>P11AF</v>
      </c>
      <c r="K161" s="22">
        <f>VLOOKUP($D161,'prosedur-2025'!$A:$H,3,FALSE)</f>
        <v>149</v>
      </c>
      <c r="L161" s="22">
        <f>VLOOKUP($D161,'prosedur-2025'!$A:$H,4,FALSE)</f>
        <v>63832914.01</v>
      </c>
      <c r="M161" s="22">
        <f>VLOOKUP($D161,'prosedur-2025'!$A:$H,5,FALSE)</f>
        <v>25716966</v>
      </c>
      <c r="N161" s="22">
        <f>VLOOKUP($D161,'prosedur-2025'!$A:$H,6,FALSE)</f>
        <v>50801371</v>
      </c>
      <c r="O161" s="22">
        <f>VLOOKUP($D161,'prosedur-2025'!$A:$H,7,FALSE)</f>
        <v>84963179</v>
      </c>
      <c r="P161" s="22">
        <f>VLOOKUP($D161,'prosedur-2025'!$A:$H,8,FALSE)</f>
        <v>131576646</v>
      </c>
      <c r="Q161" s="22">
        <f t="shared" si="29"/>
        <v>9511104187</v>
      </c>
      <c r="R161" s="13"/>
      <c r="S161" s="13"/>
      <c r="T161" s="13" t="str">
        <f t="shared" si="30"/>
        <v>01.27</v>
      </c>
      <c r="U161" s="13"/>
      <c r="V161" s="13"/>
      <c r="W161" s="13" t="str">
        <f t="shared" si="4"/>
        <v>0127</v>
      </c>
      <c r="X161" s="10">
        <v>11.0</v>
      </c>
      <c r="Y161" s="13" t="str">
        <f t="shared" si="5"/>
        <v>P11AF</v>
      </c>
      <c r="Z161" s="10">
        <v>1.0</v>
      </c>
      <c r="AA161" s="13" t="str">
        <f t="shared" si="6"/>
        <v>Simple Craniotomy Proc.</v>
      </c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>
      <c r="A162" s="8" t="s">
        <v>5</v>
      </c>
      <c r="B162" s="8" t="s">
        <v>258</v>
      </c>
      <c r="C162" s="8" t="s">
        <v>2490</v>
      </c>
      <c r="D162" s="21" t="s">
        <v>2524</v>
      </c>
      <c r="E162" s="8" t="s">
        <v>377</v>
      </c>
      <c r="F162" s="8" t="str">
        <f>VLOOKUP($D162,proc!$A:$D,3,FALSE)</f>
        <v>4</v>
      </c>
      <c r="G162" s="8" t="str">
        <f>VLOOKUP($D162,proc!$A:$D,4,FALSE)</f>
        <v>0</v>
      </c>
      <c r="H162" s="13" t="str">
        <f t="shared" si="2"/>
        <v>0128</v>
      </c>
      <c r="I162" s="13" t="s">
        <v>2198</v>
      </c>
      <c r="J162" s="13" t="str">
        <f>VLOOKUP(H162,'upload c51prpdc'!A:C,3,FALSE)</f>
        <v>P11AF</v>
      </c>
      <c r="K162" s="22">
        <f>VLOOKUP($D162,'prosedur-2025'!$A:$H,3,FALSE)</f>
        <v>857</v>
      </c>
      <c r="L162" s="22">
        <f>VLOOKUP($D162,'prosedur-2025'!$A:$H,4,FALSE)</f>
        <v>60163979.03</v>
      </c>
      <c r="M162" s="22">
        <f>VLOOKUP($D162,'prosedur-2025'!$A:$H,5,FALSE)</f>
        <v>29484174</v>
      </c>
      <c r="N162" s="22">
        <f>VLOOKUP($D162,'prosedur-2025'!$A:$H,6,FALSE)</f>
        <v>46893281</v>
      </c>
      <c r="O162" s="22">
        <f>VLOOKUP($D162,'prosedur-2025'!$A:$H,7,FALSE)</f>
        <v>74770804</v>
      </c>
      <c r="P162" s="22">
        <f>VLOOKUP($D162,'prosedur-2025'!$A:$H,8,FALSE)</f>
        <v>115130520</v>
      </c>
      <c r="Q162" s="22">
        <f t="shared" si="29"/>
        <v>51560530026</v>
      </c>
      <c r="R162" s="13"/>
      <c r="S162" s="13"/>
      <c r="T162" s="13" t="str">
        <f t="shared" si="30"/>
        <v>01.28</v>
      </c>
      <c r="U162" s="13"/>
      <c r="V162" s="13"/>
      <c r="W162" s="13" t="str">
        <f t="shared" si="4"/>
        <v>0128</v>
      </c>
      <c r="X162" s="10">
        <v>11.0</v>
      </c>
      <c r="Y162" s="13" t="str">
        <f t="shared" si="5"/>
        <v>P11AF</v>
      </c>
      <c r="Z162" s="10">
        <v>1.0</v>
      </c>
      <c r="AA162" s="13" t="str">
        <f t="shared" si="6"/>
        <v>Simple Craniotomy Proc.</v>
      </c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>
      <c r="A163" s="8" t="s">
        <v>5</v>
      </c>
      <c r="B163" s="8" t="s">
        <v>258</v>
      </c>
      <c r="C163" s="8" t="s">
        <v>2490</v>
      </c>
      <c r="D163" s="21" t="s">
        <v>2525</v>
      </c>
      <c r="E163" s="8" t="s">
        <v>381</v>
      </c>
      <c r="F163" s="8" t="str">
        <f>VLOOKUP($D163,proc!$A:$D,3,FALSE)</f>
        <v>6</v>
      </c>
      <c r="G163" s="8" t="str">
        <f>VLOOKUP($D163,proc!$A:$D,4,FALSE)</f>
        <v>0</v>
      </c>
      <c r="H163" s="13" t="str">
        <f t="shared" si="2"/>
        <v>0132</v>
      </c>
      <c r="I163" s="13" t="s">
        <v>2198</v>
      </c>
      <c r="J163" s="13" t="str">
        <f>VLOOKUP(H163,'upload c51prpdc'!A:C,3,FALSE)</f>
        <v>P11AF</v>
      </c>
      <c r="K163" s="22">
        <f>VLOOKUP($D163,'prosedur-2025'!$A:$H,3,FALSE)</f>
        <v>6</v>
      </c>
      <c r="L163" s="22">
        <f>VLOOKUP($D163,'prosedur-2025'!$A:$H,4,FALSE)</f>
        <v>52756080.33</v>
      </c>
      <c r="M163" s="22">
        <f>VLOOKUP($D163,'prosedur-2025'!$A:$H,5,FALSE)</f>
        <v>35335922</v>
      </c>
      <c r="N163" s="22">
        <f>VLOOKUP($D163,'prosedur-2025'!$A:$H,6,FALSE)</f>
        <v>53341837</v>
      </c>
      <c r="O163" s="22">
        <f>VLOOKUP($D163,'prosedur-2025'!$A:$H,7,FALSE)</f>
        <v>62819100</v>
      </c>
      <c r="P163" s="22">
        <f>VLOOKUP($D163,'prosedur-2025'!$A:$H,8,FALSE)</f>
        <v>76518517</v>
      </c>
      <c r="Q163" s="22">
        <f t="shared" si="29"/>
        <v>316536482</v>
      </c>
      <c r="R163" s="13"/>
      <c r="S163" s="13"/>
      <c r="T163" s="13" t="str">
        <f t="shared" si="30"/>
        <v>01.32</v>
      </c>
      <c r="U163" s="13"/>
      <c r="V163" s="13"/>
      <c r="W163" s="13" t="str">
        <f t="shared" si="4"/>
        <v>0132</v>
      </c>
      <c r="X163" s="10">
        <v>11.0</v>
      </c>
      <c r="Y163" s="13" t="str">
        <f t="shared" si="5"/>
        <v>P11AF</v>
      </c>
      <c r="Z163" s="10">
        <v>1.0</v>
      </c>
      <c r="AA163" s="13" t="str">
        <f t="shared" si="6"/>
        <v>Simple Craniotomy Proc.</v>
      </c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>
      <c r="A164" s="8" t="s">
        <v>5</v>
      </c>
      <c r="B164" s="8" t="s">
        <v>258</v>
      </c>
      <c r="C164" s="8" t="s">
        <v>2490</v>
      </c>
      <c r="D164" s="21" t="s">
        <v>2526</v>
      </c>
      <c r="E164" s="8" t="s">
        <v>23</v>
      </c>
      <c r="F164" s="8" t="str">
        <f>VLOOKUP($D164,proc!$A:$D,3,FALSE)</f>
        <v>4</v>
      </c>
      <c r="G164" s="8" t="str">
        <f>VLOOKUP($D164,proc!$A:$D,4,FALSE)</f>
        <v>0</v>
      </c>
      <c r="H164" s="13" t="str">
        <f t="shared" si="2"/>
        <v>016</v>
      </c>
      <c r="I164" s="13" t="s">
        <v>2198</v>
      </c>
      <c r="J164" s="13" t="str">
        <f>VLOOKUP(H164,'upload c51prpdc'!A:C,3,FALSE)</f>
        <v>P11AF</v>
      </c>
      <c r="K164" s="22">
        <f>VLOOKUP($D164,'prosedur-2025'!$A:$H,3,FALSE)</f>
        <v>273</v>
      </c>
      <c r="L164" s="22">
        <f>VLOOKUP($D164,'prosedur-2025'!$A:$H,4,FALSE)</f>
        <v>43894232.82</v>
      </c>
      <c r="M164" s="22">
        <f>VLOOKUP($D164,'prosedur-2025'!$A:$H,5,FALSE)</f>
        <v>19346553</v>
      </c>
      <c r="N164" s="22">
        <f>VLOOKUP($D164,'prosedur-2025'!$A:$H,6,FALSE)</f>
        <v>30696591</v>
      </c>
      <c r="O164" s="22">
        <f>VLOOKUP($D164,'prosedur-2025'!$A:$H,7,FALSE)</f>
        <v>53599785</v>
      </c>
      <c r="P164" s="22">
        <f>VLOOKUP($D164,'prosedur-2025'!$A:$H,8,FALSE)</f>
        <v>95689960</v>
      </c>
      <c r="Q164" s="22">
        <f t="shared" si="29"/>
        <v>11983125561</v>
      </c>
      <c r="R164" s="13"/>
      <c r="S164" s="13"/>
      <c r="T164" s="13" t="str">
        <f t="shared" si="30"/>
        <v>01.60</v>
      </c>
      <c r="U164" s="13"/>
      <c r="V164" s="13"/>
      <c r="W164" s="13" t="str">
        <f t="shared" si="4"/>
        <v>016</v>
      </c>
      <c r="X164" s="10">
        <v>11.0</v>
      </c>
      <c r="Y164" s="13" t="str">
        <f t="shared" si="5"/>
        <v>P11AF</v>
      </c>
      <c r="Z164" s="10">
        <v>1.0</v>
      </c>
      <c r="AA164" s="13" t="str">
        <f t="shared" si="6"/>
        <v>Simple Craniotomy Proc.</v>
      </c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>
      <c r="A165" s="8" t="s">
        <v>5</v>
      </c>
      <c r="B165" s="8" t="s">
        <v>258</v>
      </c>
      <c r="C165" s="8" t="s">
        <v>2490</v>
      </c>
      <c r="D165" s="21" t="s">
        <v>2529</v>
      </c>
      <c r="E165" s="8" t="s">
        <v>276</v>
      </c>
      <c r="F165" s="8" t="str">
        <f>VLOOKUP($D165,proc!$A:$D,3,FALSE)</f>
        <v>4</v>
      </c>
      <c r="G165" s="8" t="str">
        <f>VLOOKUP($D165,proc!$A:$D,4,FALSE)</f>
        <v>0</v>
      </c>
      <c r="H165" s="13" t="str">
        <f t="shared" si="2"/>
        <v>0201</v>
      </c>
      <c r="I165" s="10" t="s">
        <v>2197</v>
      </c>
      <c r="J165" s="13" t="str">
        <f>VLOOKUP(H165,'upload c51prpdc'!A:C,3,FALSE)</f>
        <v>P11AE</v>
      </c>
      <c r="K165" s="22">
        <f>VLOOKUP($D165,'prosedur-2025'!$A:$H,3,FALSE)</f>
        <v>79</v>
      </c>
      <c r="L165" s="22">
        <f>VLOOKUP($D165,'prosedur-2025'!$A:$H,4,FALSE)</f>
        <v>85231395.27</v>
      </c>
      <c r="M165" s="22">
        <f>VLOOKUP($D165,'prosedur-2025'!$A:$H,5,FALSE)</f>
        <v>37321993</v>
      </c>
      <c r="N165" s="22">
        <f>VLOOKUP($D165,'prosedur-2025'!$A:$H,6,FALSE)</f>
        <v>64009289</v>
      </c>
      <c r="O165" s="22">
        <f>VLOOKUP($D165,'prosedur-2025'!$A:$H,7,FALSE)</f>
        <v>106775539</v>
      </c>
      <c r="P165" s="22">
        <f>VLOOKUP($D165,'prosedur-2025'!$A:$H,8,FALSE)</f>
        <v>201514240</v>
      </c>
      <c r="Q165" s="22">
        <f t="shared" si="29"/>
        <v>6733280226</v>
      </c>
      <c r="R165" s="13"/>
      <c r="S165" s="13"/>
      <c r="T165" s="13" t="str">
        <f t="shared" si="30"/>
        <v>02.01</v>
      </c>
      <c r="U165" s="13"/>
      <c r="V165" s="13"/>
      <c r="W165" s="13" t="str">
        <f t="shared" si="4"/>
        <v>0201</v>
      </c>
      <c r="X165" s="10">
        <v>11.0</v>
      </c>
      <c r="Y165" s="13" t="str">
        <f t="shared" si="5"/>
        <v>P11AE</v>
      </c>
      <c r="Z165" s="10">
        <v>1.0</v>
      </c>
      <c r="AA165" s="13" t="str">
        <f t="shared" si="6"/>
        <v>Moderate Craniotomy Proc.</v>
      </c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>
      <c r="A166" s="8" t="s">
        <v>5</v>
      </c>
      <c r="B166" s="8" t="s">
        <v>258</v>
      </c>
      <c r="C166" s="8" t="s">
        <v>2490</v>
      </c>
      <c r="D166" s="21" t="s">
        <v>2539</v>
      </c>
      <c r="E166" s="8" t="s">
        <v>25</v>
      </c>
      <c r="F166" s="8" t="str">
        <f>VLOOKUP($D166,proc!$A:$D,3,FALSE)</f>
        <v>4</v>
      </c>
      <c r="G166" s="8" t="str">
        <f>VLOOKUP($D166,proc!$A:$D,4,FALSE)</f>
        <v>0</v>
      </c>
      <c r="H166" s="13" t="str">
        <f t="shared" si="2"/>
        <v>0202</v>
      </c>
      <c r="I166" s="13" t="s">
        <v>2198</v>
      </c>
      <c r="J166" s="13" t="str">
        <f>VLOOKUP(H166,'upload c51prpdc'!A:C,3,FALSE)</f>
        <v>P11AF</v>
      </c>
      <c r="K166" s="22">
        <f>VLOOKUP($D166,'prosedur-2025'!$A:$H,3,FALSE)</f>
        <v>1154</v>
      </c>
      <c r="L166" s="22">
        <f>VLOOKUP($D166,'prosedur-2025'!$A:$H,4,FALSE)</f>
        <v>63749979.61</v>
      </c>
      <c r="M166" s="22">
        <f>VLOOKUP($D166,'prosedur-2025'!$A:$H,5,FALSE)</f>
        <v>31724950</v>
      </c>
      <c r="N166" s="22">
        <f>VLOOKUP($D166,'prosedur-2025'!$A:$H,6,FALSE)</f>
        <v>47278318</v>
      </c>
      <c r="O166" s="22">
        <f>VLOOKUP($D166,'prosedur-2025'!$A:$H,7,FALSE)</f>
        <v>80978808</v>
      </c>
      <c r="P166" s="22">
        <f>VLOOKUP($D166,'prosedur-2025'!$A:$H,8,FALSE)</f>
        <v>126090212</v>
      </c>
      <c r="Q166" s="22">
        <f t="shared" si="29"/>
        <v>73567476468</v>
      </c>
      <c r="R166" s="13"/>
      <c r="S166" s="13"/>
      <c r="T166" s="13" t="str">
        <f t="shared" si="30"/>
        <v>02.02</v>
      </c>
      <c r="U166" s="13"/>
      <c r="V166" s="13"/>
      <c r="W166" s="13" t="str">
        <f t="shared" si="4"/>
        <v>0202</v>
      </c>
      <c r="X166" s="10">
        <v>11.0</v>
      </c>
      <c r="Y166" s="13" t="str">
        <f t="shared" si="5"/>
        <v>P11AF</v>
      </c>
      <c r="Z166" s="10">
        <v>1.0</v>
      </c>
      <c r="AA166" s="13" t="str">
        <f t="shared" si="6"/>
        <v>Simple Craniotomy Proc.</v>
      </c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>
      <c r="A167" s="8" t="s">
        <v>5</v>
      </c>
      <c r="B167" s="8" t="s">
        <v>258</v>
      </c>
      <c r="C167" s="8" t="s">
        <v>2490</v>
      </c>
      <c r="D167" s="21" t="s">
        <v>2542</v>
      </c>
      <c r="E167" s="8" t="s">
        <v>386</v>
      </c>
      <c r="F167" s="8" t="str">
        <f>VLOOKUP($D167,proc!$A:$D,3,FALSE)</f>
        <v>5</v>
      </c>
      <c r="G167" s="8" t="str">
        <f>VLOOKUP($D167,proc!$A:$D,4,FALSE)</f>
        <v>0</v>
      </c>
      <c r="H167" s="13" t="str">
        <f t="shared" si="2"/>
        <v>0203</v>
      </c>
      <c r="I167" s="13" t="s">
        <v>2198</v>
      </c>
      <c r="J167" s="13" t="str">
        <f>VLOOKUP(H167,'upload c51prpdc'!A:C,3,FALSE)</f>
        <v>P11AF</v>
      </c>
      <c r="K167" s="22">
        <f>VLOOKUP($D167,'prosedur-2025'!$A:$H,3,FALSE)</f>
        <v>111</v>
      </c>
      <c r="L167" s="22">
        <f>VLOOKUP($D167,'prosedur-2025'!$A:$H,4,FALSE)</f>
        <v>70420073.25</v>
      </c>
      <c r="M167" s="22">
        <f>VLOOKUP($D167,'prosedur-2025'!$A:$H,5,FALSE)</f>
        <v>23798599</v>
      </c>
      <c r="N167" s="22">
        <f>VLOOKUP($D167,'prosedur-2025'!$A:$H,6,FALSE)</f>
        <v>35906560</v>
      </c>
      <c r="O167" s="22">
        <f>VLOOKUP($D167,'prosedur-2025'!$A:$H,7,FALSE)</f>
        <v>96322114</v>
      </c>
      <c r="P167" s="22">
        <f>VLOOKUP($D167,'prosedur-2025'!$A:$H,8,FALSE)</f>
        <v>143540348</v>
      </c>
      <c r="Q167" s="22">
        <f t="shared" si="29"/>
        <v>7816628131</v>
      </c>
      <c r="R167" s="13"/>
      <c r="S167" s="13"/>
      <c r="T167" s="13" t="str">
        <f t="shared" si="30"/>
        <v>02.03</v>
      </c>
      <c r="U167" s="13"/>
      <c r="V167" s="13"/>
      <c r="W167" s="13" t="str">
        <f t="shared" si="4"/>
        <v>0203</v>
      </c>
      <c r="X167" s="10">
        <v>11.0</v>
      </c>
      <c r="Y167" s="13" t="str">
        <f t="shared" si="5"/>
        <v>P11AF</v>
      </c>
      <c r="Z167" s="10">
        <v>1.0</v>
      </c>
      <c r="AA167" s="13" t="str">
        <f t="shared" si="6"/>
        <v>Simple Craniotomy Proc.</v>
      </c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>
      <c r="A168" s="8" t="s">
        <v>5</v>
      </c>
      <c r="B168" s="8" t="s">
        <v>258</v>
      </c>
      <c r="C168" s="8" t="s">
        <v>2490</v>
      </c>
      <c r="D168" s="21" t="s">
        <v>2553</v>
      </c>
      <c r="E168" s="8" t="s">
        <v>387</v>
      </c>
      <c r="F168" s="8" t="str">
        <f>VLOOKUP($D168,proc!$A:$D,3,FALSE)</f>
        <v>5</v>
      </c>
      <c r="G168" s="8" t="str">
        <f>VLOOKUP($D168,proc!$A:$D,4,FALSE)</f>
        <v>0</v>
      </c>
      <c r="H168" s="13" t="str">
        <f t="shared" si="2"/>
        <v>0204</v>
      </c>
      <c r="I168" s="13" t="s">
        <v>2198</v>
      </c>
      <c r="J168" s="13" t="str">
        <f>VLOOKUP(H168,'upload c51prpdc'!A:C,3,FALSE)</f>
        <v>P11AF</v>
      </c>
      <c r="K168" s="22">
        <f>VLOOKUP($D168,'prosedur-2025'!$A:$H,3,FALSE)</f>
        <v>450</v>
      </c>
      <c r="L168" s="22">
        <f>VLOOKUP($D168,'prosedur-2025'!$A:$H,4,FALSE)</f>
        <v>44341928.18</v>
      </c>
      <c r="M168" s="22">
        <f>VLOOKUP($D168,'prosedur-2025'!$A:$H,5,FALSE)</f>
        <v>17663537</v>
      </c>
      <c r="N168" s="22">
        <f>VLOOKUP($D168,'prosedur-2025'!$A:$H,6,FALSE)</f>
        <v>28454012</v>
      </c>
      <c r="O168" s="22">
        <f>VLOOKUP($D168,'prosedur-2025'!$A:$H,7,FALSE)</f>
        <v>50634294</v>
      </c>
      <c r="P168" s="22">
        <f>VLOOKUP($D168,'prosedur-2025'!$A:$H,8,FALSE)</f>
        <v>105720399</v>
      </c>
      <c r="Q168" s="22">
        <f t="shared" si="29"/>
        <v>19953867680</v>
      </c>
      <c r="R168" s="13"/>
      <c r="S168" s="13"/>
      <c r="T168" s="13" t="str">
        <f t="shared" si="30"/>
        <v>02.04</v>
      </c>
      <c r="U168" s="13"/>
      <c r="V168" s="13"/>
      <c r="W168" s="13" t="str">
        <f t="shared" si="4"/>
        <v>0204</v>
      </c>
      <c r="X168" s="10">
        <v>11.0</v>
      </c>
      <c r="Y168" s="13" t="str">
        <f t="shared" si="5"/>
        <v>P11AF</v>
      </c>
      <c r="Z168" s="10">
        <v>1.0</v>
      </c>
      <c r="AA168" s="13" t="str">
        <f t="shared" si="6"/>
        <v>Simple Craniotomy Proc.</v>
      </c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>
      <c r="A169" s="8" t="s">
        <v>5</v>
      </c>
      <c r="B169" s="8" t="s">
        <v>258</v>
      </c>
      <c r="C169" s="8" t="s">
        <v>2490</v>
      </c>
      <c r="D169" s="21" t="s">
        <v>2554</v>
      </c>
      <c r="E169" s="8" t="s">
        <v>389</v>
      </c>
      <c r="F169" s="8" t="str">
        <f>VLOOKUP($D169,proc!$A:$D,3,FALSE)</f>
        <v>5</v>
      </c>
      <c r="G169" s="8" t="str">
        <f>VLOOKUP($D169,proc!$A:$D,4,FALSE)</f>
        <v>0</v>
      </c>
      <c r="H169" s="13" t="str">
        <f t="shared" si="2"/>
        <v>0205</v>
      </c>
      <c r="I169" s="13" t="s">
        <v>2198</v>
      </c>
      <c r="J169" s="13" t="str">
        <f>VLOOKUP(H169,'upload c51prpdc'!A:C,3,FALSE)</f>
        <v>P11AF</v>
      </c>
      <c r="K169" s="22">
        <f>VLOOKUP($D169,'prosedur-2025'!$A:$H,3,FALSE)</f>
        <v>895</v>
      </c>
      <c r="L169" s="22">
        <f>VLOOKUP($D169,'prosedur-2025'!$A:$H,4,FALSE)</f>
        <v>39232384.47</v>
      </c>
      <c r="M169" s="22">
        <f>VLOOKUP($D169,'prosedur-2025'!$A:$H,5,FALSE)</f>
        <v>21798020</v>
      </c>
      <c r="N169" s="22">
        <f>VLOOKUP($D169,'prosedur-2025'!$A:$H,6,FALSE)</f>
        <v>31215112</v>
      </c>
      <c r="O169" s="22">
        <f>VLOOKUP($D169,'prosedur-2025'!$A:$H,7,FALSE)</f>
        <v>46028398</v>
      </c>
      <c r="P169" s="22">
        <f>VLOOKUP($D169,'prosedur-2025'!$A:$H,8,FALSE)</f>
        <v>71605300</v>
      </c>
      <c r="Q169" s="22">
        <f t="shared" si="29"/>
        <v>35112984105</v>
      </c>
      <c r="R169" s="13"/>
      <c r="S169" s="13"/>
      <c r="T169" s="13" t="str">
        <f t="shared" si="30"/>
        <v>02.05</v>
      </c>
      <c r="U169" s="13"/>
      <c r="V169" s="13"/>
      <c r="W169" s="13" t="str">
        <f t="shared" si="4"/>
        <v>0205</v>
      </c>
      <c r="X169" s="10">
        <v>11.0</v>
      </c>
      <c r="Y169" s="13" t="str">
        <f t="shared" si="5"/>
        <v>P11AF</v>
      </c>
      <c r="Z169" s="10">
        <v>1.0</v>
      </c>
      <c r="AA169" s="13" t="str">
        <f t="shared" si="6"/>
        <v>Simple Craniotomy Proc.</v>
      </c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>
      <c r="A170" s="8" t="s">
        <v>5</v>
      </c>
      <c r="B170" s="8" t="s">
        <v>258</v>
      </c>
      <c r="C170" s="8" t="s">
        <v>2490</v>
      </c>
      <c r="D170" s="21" t="s">
        <v>2555</v>
      </c>
      <c r="E170" s="8" t="s">
        <v>391</v>
      </c>
      <c r="F170" s="8" t="str">
        <f>VLOOKUP($D170,proc!$A:$D,3,FALSE)</f>
        <v>4</v>
      </c>
      <c r="G170" s="8" t="str">
        <f>VLOOKUP($D170,proc!$A:$D,4,FALSE)</f>
        <v>0</v>
      </c>
      <c r="H170" s="13" t="str">
        <f t="shared" si="2"/>
        <v>0206</v>
      </c>
      <c r="I170" s="13" t="s">
        <v>2198</v>
      </c>
      <c r="J170" s="13" t="str">
        <f>VLOOKUP(H170,'upload c51prpdc'!A:C,3,FALSE)</f>
        <v>P11AF</v>
      </c>
      <c r="K170" s="22">
        <f>VLOOKUP($D170,'prosedur-2025'!$A:$H,3,FALSE)</f>
        <v>6181</v>
      </c>
      <c r="L170" s="22">
        <f>VLOOKUP($D170,'prosedur-2025'!$A:$H,4,FALSE)</f>
        <v>48496409.19</v>
      </c>
      <c r="M170" s="22">
        <f>VLOOKUP($D170,'prosedur-2025'!$A:$H,5,FALSE)</f>
        <v>22270299</v>
      </c>
      <c r="N170" s="22">
        <f>VLOOKUP($D170,'prosedur-2025'!$A:$H,6,FALSE)</f>
        <v>34534082</v>
      </c>
      <c r="O170" s="22">
        <f>VLOOKUP($D170,'prosedur-2025'!$A:$H,7,FALSE)</f>
        <v>58110371</v>
      </c>
      <c r="P170" s="22">
        <f>VLOOKUP($D170,'prosedur-2025'!$A:$H,8,FALSE)</f>
        <v>92087745</v>
      </c>
      <c r="Q170" s="22">
        <f t="shared" si="29"/>
        <v>299756305218</v>
      </c>
      <c r="R170" s="13"/>
      <c r="S170" s="13"/>
      <c r="T170" s="13" t="str">
        <f t="shared" si="30"/>
        <v>02.06</v>
      </c>
      <c r="U170" s="13"/>
      <c r="V170" s="13"/>
      <c r="W170" s="13" t="str">
        <f t="shared" si="4"/>
        <v>0206</v>
      </c>
      <c r="X170" s="10">
        <v>11.0</v>
      </c>
      <c r="Y170" s="13" t="str">
        <f t="shared" si="5"/>
        <v>P11AF</v>
      </c>
      <c r="Z170" s="10">
        <v>1.0</v>
      </c>
      <c r="AA170" s="13" t="str">
        <f t="shared" si="6"/>
        <v>Simple Craniotomy Proc.</v>
      </c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>
      <c r="A171" s="8" t="s">
        <v>5</v>
      </c>
      <c r="B171" s="8" t="s">
        <v>258</v>
      </c>
      <c r="C171" s="8" t="s">
        <v>2490</v>
      </c>
      <c r="D171" s="21" t="s">
        <v>2556</v>
      </c>
      <c r="E171" s="8" t="s">
        <v>392</v>
      </c>
      <c r="F171" s="8" t="str">
        <f>VLOOKUP($D171,proc!$A:$D,3,FALSE)</f>
        <v>4</v>
      </c>
      <c r="G171" s="8" t="str">
        <f>VLOOKUP($D171,proc!$A:$D,4,FALSE)</f>
        <v>0</v>
      </c>
      <c r="H171" s="13" t="str">
        <f t="shared" si="2"/>
        <v>0207</v>
      </c>
      <c r="I171" s="13" t="s">
        <v>2198</v>
      </c>
      <c r="J171" s="13" t="str">
        <f>VLOOKUP(H171,'upload c51prpdc'!A:C,3,FALSE)</f>
        <v>P11AF</v>
      </c>
      <c r="K171" s="22">
        <f>VLOOKUP($D171,'prosedur-2025'!$A:$H,3,FALSE)</f>
        <v>93</v>
      </c>
      <c r="L171" s="22">
        <f>VLOOKUP($D171,'prosedur-2025'!$A:$H,4,FALSE)</f>
        <v>41379435.54</v>
      </c>
      <c r="M171" s="22">
        <f>VLOOKUP($D171,'prosedur-2025'!$A:$H,5,FALSE)</f>
        <v>14876017</v>
      </c>
      <c r="N171" s="22">
        <f>VLOOKUP($D171,'prosedur-2025'!$A:$H,6,FALSE)</f>
        <v>26642072</v>
      </c>
      <c r="O171" s="22">
        <f>VLOOKUP($D171,'prosedur-2025'!$A:$H,7,FALSE)</f>
        <v>49720423</v>
      </c>
      <c r="P171" s="22">
        <f>VLOOKUP($D171,'prosedur-2025'!$A:$H,8,FALSE)</f>
        <v>94747035</v>
      </c>
      <c r="Q171" s="22">
        <f t="shared" si="29"/>
        <v>3848287505</v>
      </c>
      <c r="R171" s="13"/>
      <c r="S171" s="13"/>
      <c r="T171" s="13" t="str">
        <f t="shared" si="30"/>
        <v>02.07</v>
      </c>
      <c r="U171" s="13"/>
      <c r="V171" s="13"/>
      <c r="W171" s="13" t="str">
        <f t="shared" si="4"/>
        <v>0207</v>
      </c>
      <c r="X171" s="10">
        <v>11.0</v>
      </c>
      <c r="Y171" s="13" t="str">
        <f t="shared" si="5"/>
        <v>P11AF</v>
      </c>
      <c r="Z171" s="10">
        <v>1.0</v>
      </c>
      <c r="AA171" s="13" t="str">
        <f t="shared" si="6"/>
        <v>Simple Craniotomy Proc.</v>
      </c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>
      <c r="A172" s="8" t="s">
        <v>5</v>
      </c>
      <c r="B172" s="8" t="s">
        <v>258</v>
      </c>
      <c r="C172" s="8" t="s">
        <v>2490</v>
      </c>
      <c r="D172" s="21" t="s">
        <v>2559</v>
      </c>
      <c r="E172" s="8" t="s">
        <v>399</v>
      </c>
      <c r="F172" s="8" t="str">
        <f>VLOOKUP($D172,proc!$A:$D,3,FALSE)</f>
        <v>5</v>
      </c>
      <c r="G172" s="8" t="str">
        <f>VLOOKUP($D172,proc!$A:$D,4,FALSE)</f>
        <v>0</v>
      </c>
      <c r="H172" s="13" t="str">
        <f t="shared" si="2"/>
        <v>0291</v>
      </c>
      <c r="I172" s="13" t="s">
        <v>2198</v>
      </c>
      <c r="J172" s="13" t="str">
        <f>VLOOKUP(H172,'upload c51prpdc'!A:C,3,FALSE)</f>
        <v>P11AF</v>
      </c>
      <c r="K172" s="22">
        <f>VLOOKUP($D172,'prosedur-2025'!$A:$H,3,FALSE)</f>
        <v>1</v>
      </c>
      <c r="L172" s="22">
        <f>VLOOKUP($D172,'prosedur-2025'!$A:$H,4,FALSE)</f>
        <v>50168274</v>
      </c>
      <c r="M172" s="22">
        <f>VLOOKUP($D172,'prosedur-2025'!$A:$H,5,FALSE)</f>
        <v>50168274</v>
      </c>
      <c r="N172" s="22">
        <f>VLOOKUP($D172,'prosedur-2025'!$A:$H,6,FALSE)</f>
        <v>50168274</v>
      </c>
      <c r="O172" s="22">
        <f>VLOOKUP($D172,'prosedur-2025'!$A:$H,7,FALSE)</f>
        <v>50168274</v>
      </c>
      <c r="P172" s="22">
        <f>VLOOKUP($D172,'prosedur-2025'!$A:$H,8,FALSE)</f>
        <v>50168274</v>
      </c>
      <c r="Q172" s="22">
        <f t="shared" si="29"/>
        <v>50168274</v>
      </c>
      <c r="R172" s="13"/>
      <c r="S172" s="13"/>
      <c r="T172" s="13" t="str">
        <f t="shared" si="30"/>
        <v>02.91</v>
      </c>
      <c r="U172" s="13"/>
      <c r="V172" s="13"/>
      <c r="W172" s="13" t="str">
        <f t="shared" si="4"/>
        <v>0291</v>
      </c>
      <c r="X172" s="10">
        <v>11.0</v>
      </c>
      <c r="Y172" s="13" t="str">
        <f t="shared" si="5"/>
        <v>P11AF</v>
      </c>
      <c r="Z172" s="10">
        <v>1.0</v>
      </c>
      <c r="AA172" s="13" t="str">
        <f t="shared" si="6"/>
        <v>Simple Craniotomy Proc.</v>
      </c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>
      <c r="A173" s="8" t="s">
        <v>5</v>
      </c>
      <c r="B173" s="8" t="s">
        <v>258</v>
      </c>
      <c r="C173" s="8" t="s">
        <v>2490</v>
      </c>
      <c r="D173" s="21" t="s">
        <v>2560</v>
      </c>
      <c r="E173" s="8" t="s">
        <v>401</v>
      </c>
      <c r="F173" s="8" t="str">
        <f>VLOOKUP($D173,proc!$A:$D,3,FALSE)</f>
        <v>5</v>
      </c>
      <c r="G173" s="8" t="str">
        <f>VLOOKUP($D173,proc!$A:$D,4,FALSE)</f>
        <v>0</v>
      </c>
      <c r="H173" s="13" t="str">
        <f t="shared" si="2"/>
        <v>0294</v>
      </c>
      <c r="I173" s="13" t="s">
        <v>2198</v>
      </c>
      <c r="J173" s="13" t="str">
        <f>VLOOKUP(H173,'upload c51prpdc'!A:C,3,FALSE)</f>
        <v>P11AF</v>
      </c>
      <c r="K173" s="22">
        <f>VLOOKUP($D173,'prosedur-2025'!$A:$H,3,FALSE)</f>
        <v>6</v>
      </c>
      <c r="L173" s="22">
        <f>VLOOKUP($D173,'prosedur-2025'!$A:$H,4,FALSE)</f>
        <v>74856280.67</v>
      </c>
      <c r="M173" s="22">
        <f>VLOOKUP($D173,'prosedur-2025'!$A:$H,5,FALSE)</f>
        <v>32001654</v>
      </c>
      <c r="N173" s="22">
        <f>VLOOKUP($D173,'prosedur-2025'!$A:$H,6,FALSE)</f>
        <v>36337421</v>
      </c>
      <c r="O173" s="22">
        <f>VLOOKUP($D173,'prosedur-2025'!$A:$H,7,FALSE)</f>
        <v>80099748</v>
      </c>
      <c r="P173" s="22">
        <f>VLOOKUP($D173,'prosedur-2025'!$A:$H,8,FALSE)</f>
        <v>210156643</v>
      </c>
      <c r="Q173" s="22">
        <f t="shared" si="29"/>
        <v>449137684</v>
      </c>
      <c r="R173" s="13"/>
      <c r="S173" s="13"/>
      <c r="T173" s="13" t="str">
        <f t="shared" si="30"/>
        <v>02.94</v>
      </c>
      <c r="U173" s="13"/>
      <c r="V173" s="13"/>
      <c r="W173" s="13" t="str">
        <f t="shared" si="4"/>
        <v>0294</v>
      </c>
      <c r="X173" s="10">
        <v>11.0</v>
      </c>
      <c r="Y173" s="13" t="str">
        <f t="shared" si="5"/>
        <v>P11AF</v>
      </c>
      <c r="Z173" s="10">
        <v>1.0</v>
      </c>
      <c r="AA173" s="13" t="str">
        <f t="shared" si="6"/>
        <v>Simple Craniotomy Proc.</v>
      </c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>
      <c r="A174" s="8" t="s">
        <v>5</v>
      </c>
      <c r="B174" s="8" t="s">
        <v>258</v>
      </c>
      <c r="C174" s="8" t="s">
        <v>2490</v>
      </c>
      <c r="D174" s="21" t="s">
        <v>2635</v>
      </c>
      <c r="E174" s="8" t="s">
        <v>402</v>
      </c>
      <c r="F174" s="8" t="str">
        <f>VLOOKUP($D174,proc!$A:$D,3,FALSE)</f>
        <v>0</v>
      </c>
      <c r="G174" s="8" t="str">
        <f>VLOOKUP($D174,proc!$A:$D,4,FALSE)</f>
        <v>0</v>
      </c>
      <c r="H174" s="13" t="str">
        <f t="shared" si="2"/>
        <v>0295</v>
      </c>
      <c r="I174" s="13" t="s">
        <v>2198</v>
      </c>
      <c r="J174" s="13" t="str">
        <f>VLOOKUP(H174,'upload c51prpdc'!A:C,3,FALSE)</f>
        <v>P11AF</v>
      </c>
      <c r="K174" s="22">
        <f>VLOOKUP($D174,'prosedur-2025'!$A:$H,3,FALSE)</f>
        <v>2</v>
      </c>
      <c r="L174" s="22">
        <f>VLOOKUP($D174,'prosedur-2025'!$A:$H,4,FALSE)</f>
        <v>81645458.5</v>
      </c>
      <c r="M174" s="22">
        <f>VLOOKUP($D174,'prosedur-2025'!$A:$H,5,FALSE)</f>
        <v>42277162</v>
      </c>
      <c r="N174" s="22">
        <f>VLOOKUP($D174,'prosedur-2025'!$A:$H,6,FALSE)</f>
        <v>42277162</v>
      </c>
      <c r="O174" s="22">
        <f>VLOOKUP($D174,'prosedur-2025'!$A:$H,7,FALSE)</f>
        <v>121013755</v>
      </c>
      <c r="P174" s="22">
        <f>VLOOKUP($D174,'prosedur-2025'!$A:$H,8,FALSE)</f>
        <v>121013755</v>
      </c>
      <c r="Q174" s="22">
        <f t="shared" si="29"/>
        <v>163290917</v>
      </c>
      <c r="R174" s="13"/>
      <c r="S174" s="13"/>
      <c r="T174" s="13" t="str">
        <f t="shared" si="30"/>
        <v>02.95</v>
      </c>
      <c r="U174" s="13"/>
      <c r="V174" s="13"/>
      <c r="W174" s="13" t="str">
        <f t="shared" si="4"/>
        <v>0295</v>
      </c>
      <c r="X174" s="10">
        <v>11.0</v>
      </c>
      <c r="Y174" s="13" t="str">
        <f t="shared" si="5"/>
        <v>P11AF</v>
      </c>
      <c r="Z174" s="10">
        <v>1.0</v>
      </c>
      <c r="AA174" s="13" t="str">
        <f t="shared" si="6"/>
        <v>Simple Craniotomy Proc.</v>
      </c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>
      <c r="A175" s="8" t="s">
        <v>5</v>
      </c>
      <c r="B175" s="8" t="s">
        <v>258</v>
      </c>
      <c r="C175" s="8" t="s">
        <v>2490</v>
      </c>
      <c r="D175" s="21" t="s">
        <v>2677</v>
      </c>
      <c r="E175" s="8" t="s">
        <v>210</v>
      </c>
      <c r="F175" s="8" t="str">
        <f>VLOOKUP($D175,proc!$A:$D,3,FALSE)</f>
        <v>5</v>
      </c>
      <c r="G175" s="8" t="str">
        <f>VLOOKUP($D175,proc!$A:$D,4,FALSE)</f>
        <v>0</v>
      </c>
      <c r="H175" s="13" t="str">
        <f t="shared" si="2"/>
        <v>1761</v>
      </c>
      <c r="I175" s="13" t="s">
        <v>2195</v>
      </c>
      <c r="J175" s="13" t="str">
        <f>VLOOKUP(H175,'upload c51prpdc'!A:C,3,FALSE)</f>
        <v>P11AC</v>
      </c>
      <c r="K175" s="22">
        <f>VLOOKUP($D175,'prosedur-2025'!$A:$H,3,FALSE)</f>
        <v>3</v>
      </c>
      <c r="L175" s="22">
        <f>VLOOKUP($D175,'prosedur-2025'!$A:$H,4,FALSE)</f>
        <v>26715047.67</v>
      </c>
      <c r="M175" s="22">
        <f>VLOOKUP($D175,'prosedur-2025'!$A:$H,5,FALSE)</f>
        <v>3445748</v>
      </c>
      <c r="N175" s="22">
        <f>VLOOKUP($D175,'prosedur-2025'!$A:$H,6,FALSE)</f>
        <v>4348210</v>
      </c>
      <c r="O175" s="22">
        <f>VLOOKUP($D175,'prosedur-2025'!$A:$H,7,FALSE)</f>
        <v>72351185</v>
      </c>
      <c r="P175" s="22">
        <f>VLOOKUP($D175,'prosedur-2025'!$A:$H,8,FALSE)</f>
        <v>72351185</v>
      </c>
      <c r="Q175" s="22">
        <f t="shared" si="29"/>
        <v>80145143</v>
      </c>
      <c r="R175" s="10" t="s">
        <v>2400</v>
      </c>
      <c r="S175" s="13"/>
      <c r="T175" s="13" t="str">
        <f t="shared" si="30"/>
        <v>17.61</v>
      </c>
      <c r="U175" s="13"/>
      <c r="V175" s="13"/>
      <c r="W175" s="13" t="str">
        <f t="shared" si="4"/>
        <v>1761</v>
      </c>
      <c r="X175" s="10">
        <v>11.0</v>
      </c>
      <c r="Y175" s="13" t="str">
        <f t="shared" si="5"/>
        <v>P11AC</v>
      </c>
      <c r="Z175" s="10">
        <v>1.0</v>
      </c>
      <c r="AA175" s="13" t="str">
        <f t="shared" si="6"/>
        <v>Complex Craniotomy Proc.</v>
      </c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>
      <c r="A176" s="8" t="s">
        <v>5</v>
      </c>
      <c r="B176" s="8" t="s">
        <v>258</v>
      </c>
      <c r="C176" s="8" t="s">
        <v>2490</v>
      </c>
      <c r="D176" s="21" t="s">
        <v>2722</v>
      </c>
      <c r="E176" s="8" t="s">
        <v>213</v>
      </c>
      <c r="F176" s="8" t="str">
        <f>VLOOKUP($D176,proc!$A:$D,3,FALSE)</f>
        <v>5</v>
      </c>
      <c r="G176" s="8" t="str">
        <f>VLOOKUP($D176,proc!$A:$D,4,FALSE)</f>
        <v>0</v>
      </c>
      <c r="H176" s="13" t="str">
        <f t="shared" si="2"/>
        <v>1762</v>
      </c>
      <c r="I176" s="13" t="s">
        <v>2195</v>
      </c>
      <c r="J176" s="13" t="str">
        <f>VLOOKUP(H176,'upload c51prpdc'!A:C,3,FALSE)</f>
        <v>P11AC</v>
      </c>
      <c r="K176" s="22">
        <f>VLOOKUP($D176,'prosedur-2025'!$A:$H,3,FALSE)</f>
        <v>347</v>
      </c>
      <c r="L176" s="22">
        <f>VLOOKUP($D176,'prosedur-2025'!$A:$H,4,FALSE)</f>
        <v>7171310.429</v>
      </c>
      <c r="M176" s="22">
        <f>VLOOKUP($D176,'prosedur-2025'!$A:$H,5,FALSE)</f>
        <v>5500000</v>
      </c>
      <c r="N176" s="22">
        <f>VLOOKUP($D176,'prosedur-2025'!$A:$H,6,FALSE)</f>
        <v>6700767</v>
      </c>
      <c r="O176" s="22">
        <f>VLOOKUP($D176,'prosedur-2025'!$A:$H,7,FALSE)</f>
        <v>7547888</v>
      </c>
      <c r="P176" s="22">
        <f>VLOOKUP($D176,'prosedur-2025'!$A:$H,8,FALSE)</f>
        <v>8337240</v>
      </c>
      <c r="Q176" s="22">
        <f t="shared" si="29"/>
        <v>2488444719</v>
      </c>
      <c r="R176" s="10" t="s">
        <v>2400</v>
      </c>
      <c r="S176" s="13"/>
      <c r="T176" s="13" t="str">
        <f t="shared" si="30"/>
        <v>17.62</v>
      </c>
      <c r="U176" s="13"/>
      <c r="V176" s="13"/>
      <c r="W176" s="13" t="str">
        <f t="shared" si="4"/>
        <v>1762</v>
      </c>
      <c r="X176" s="10">
        <v>11.0</v>
      </c>
      <c r="Y176" s="13" t="str">
        <f t="shared" si="5"/>
        <v>P11AC</v>
      </c>
      <c r="Z176" s="10">
        <v>1.0</v>
      </c>
      <c r="AA176" s="13" t="str">
        <f t="shared" si="6"/>
        <v>Complex Craniotomy Proc.</v>
      </c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>
      <c r="A177" s="8" t="s">
        <v>5</v>
      </c>
      <c r="B177" s="8" t="s">
        <v>258</v>
      </c>
      <c r="C177" s="8" t="s">
        <v>2490</v>
      </c>
      <c r="D177" s="21" t="s">
        <v>2764</v>
      </c>
      <c r="E177" s="8" t="s">
        <v>404</v>
      </c>
      <c r="F177" s="8" t="str">
        <f>VLOOKUP($D177,proc!$A:$D,3,FALSE)</f>
        <v>3</v>
      </c>
      <c r="G177" s="8" t="str">
        <f>VLOOKUP($D177,proc!$A:$D,4,FALSE)</f>
        <v>0</v>
      </c>
      <c r="H177" s="13" t="str">
        <f t="shared" si="2"/>
        <v>2992</v>
      </c>
      <c r="I177" s="13" t="s">
        <v>2198</v>
      </c>
      <c r="J177" s="13" t="str">
        <f>VLOOKUP(H177,'upload c51prpdc'!A:C,3,FALSE)</f>
        <v>P11AF</v>
      </c>
      <c r="K177" s="22">
        <f>VLOOKUP($D177,'prosedur-2025'!$A:$H,3,FALSE)</f>
        <v>10</v>
      </c>
      <c r="L177" s="22">
        <f>VLOOKUP($D177,'prosedur-2025'!$A:$H,4,FALSE)</f>
        <v>31362107</v>
      </c>
      <c r="M177" s="22">
        <f>VLOOKUP($D177,'prosedur-2025'!$A:$H,5,FALSE)</f>
        <v>11778746</v>
      </c>
      <c r="N177" s="22">
        <f>VLOOKUP($D177,'prosedur-2025'!$A:$H,6,FALSE)</f>
        <v>16392281</v>
      </c>
      <c r="O177" s="22">
        <f>VLOOKUP($D177,'prosedur-2025'!$A:$H,7,FALSE)</f>
        <v>41208100</v>
      </c>
      <c r="P177" s="22">
        <f>VLOOKUP($D177,'prosedur-2025'!$A:$H,8,FALSE)</f>
        <v>64154800</v>
      </c>
      <c r="Q177" s="22">
        <f t="shared" si="29"/>
        <v>313621070</v>
      </c>
      <c r="R177" s="13"/>
      <c r="S177" s="13"/>
      <c r="T177" s="13" t="str">
        <f t="shared" si="30"/>
        <v>29.92</v>
      </c>
      <c r="U177" s="13"/>
      <c r="V177" s="13"/>
      <c r="W177" s="13" t="str">
        <f t="shared" si="4"/>
        <v>2992</v>
      </c>
      <c r="X177" s="10">
        <v>11.0</v>
      </c>
      <c r="Y177" s="13" t="str">
        <f t="shared" si="5"/>
        <v>P11AF</v>
      </c>
      <c r="Z177" s="10">
        <v>1.0</v>
      </c>
      <c r="AA177" s="13" t="str">
        <f t="shared" si="6"/>
        <v>Simple Craniotomy Proc.</v>
      </c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>
      <c r="A178" s="8" t="s">
        <v>5</v>
      </c>
      <c r="B178" s="8" t="s">
        <v>406</v>
      </c>
      <c r="C178" s="8" t="s">
        <v>2867</v>
      </c>
      <c r="D178" s="21" t="s">
        <v>2868</v>
      </c>
      <c r="E178" s="8" t="s">
        <v>423</v>
      </c>
      <c r="F178" s="8" t="str">
        <f>VLOOKUP($D178,proc!$A:$D,3,FALSE)</f>
        <v>3</v>
      </c>
      <c r="G178" s="8" t="str">
        <f>VLOOKUP($D178,proc!$A:$D,4,FALSE)</f>
        <v>0</v>
      </c>
      <c r="H178" s="13" t="str">
        <f t="shared" si="2"/>
        <v>0213</v>
      </c>
      <c r="I178" s="13" t="s">
        <v>2200</v>
      </c>
      <c r="J178" s="13" t="str">
        <f>VLOOKUP(H178,'upload c51prpdc'!A:C,3,FALSE)</f>
        <v>P11AH</v>
      </c>
      <c r="K178" s="22">
        <f>VLOOKUP($D178,'prosedur-2025'!$A:$H,3,FALSE)</f>
        <v>369</v>
      </c>
      <c r="L178" s="22">
        <f>VLOOKUP($D178,'prosedur-2025'!$A:$H,4,FALSE)</f>
        <v>47292030.63</v>
      </c>
      <c r="M178" s="22">
        <f>VLOOKUP($D178,'prosedur-2025'!$A:$H,5,FALSE)</f>
        <v>30306700</v>
      </c>
      <c r="N178" s="22">
        <f>VLOOKUP($D178,'prosedur-2025'!$A:$H,6,FALSE)</f>
        <v>42589431</v>
      </c>
      <c r="O178" s="22">
        <f>VLOOKUP($D178,'prosedur-2025'!$A:$H,7,FALSE)</f>
        <v>54188460</v>
      </c>
      <c r="P178" s="22">
        <f>VLOOKUP($D178,'prosedur-2025'!$A:$H,8,FALSE)</f>
        <v>78319346</v>
      </c>
      <c r="Q178" s="22">
        <f t="shared" si="29"/>
        <v>17450759302</v>
      </c>
      <c r="R178" s="13"/>
      <c r="S178" s="13"/>
      <c r="T178" s="13" t="str">
        <f t="shared" si="30"/>
        <v>02.13</v>
      </c>
      <c r="U178" s="13"/>
      <c r="V178" s="13"/>
      <c r="W178" s="13" t="str">
        <f t="shared" si="4"/>
        <v>0213</v>
      </c>
      <c r="X178" s="10">
        <v>11.0</v>
      </c>
      <c r="Y178" s="13" t="str">
        <f t="shared" si="5"/>
        <v>P11AH</v>
      </c>
      <c r="Z178" s="10">
        <v>1.0</v>
      </c>
      <c r="AA178" s="13" t="str">
        <f t="shared" si="6"/>
        <v>Simple Intracranial Proc.</v>
      </c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>
      <c r="A179" s="8" t="s">
        <v>5</v>
      </c>
      <c r="B179" s="8" t="s">
        <v>406</v>
      </c>
      <c r="C179" s="8" t="s">
        <v>2867</v>
      </c>
      <c r="D179" s="21" t="s">
        <v>2869</v>
      </c>
      <c r="E179" s="8" t="s">
        <v>424</v>
      </c>
      <c r="F179" s="8" t="str">
        <f>VLOOKUP($D179,proc!$A:$D,3,FALSE)</f>
        <v>4</v>
      </c>
      <c r="G179" s="8" t="str">
        <f>VLOOKUP($D179,proc!$A:$D,4,FALSE)</f>
        <v>0</v>
      </c>
      <c r="H179" s="13" t="str">
        <f t="shared" si="2"/>
        <v>3801</v>
      </c>
      <c r="I179" s="13" t="s">
        <v>2200</v>
      </c>
      <c r="J179" s="13" t="str">
        <f>VLOOKUP(H179,'upload c51prpdc'!A:C,3,FALSE)</f>
        <v>P11AH</v>
      </c>
      <c r="K179" s="22">
        <f>VLOOKUP($D179,'prosedur-2025'!$A:$H,3,FALSE)</f>
        <v>50</v>
      </c>
      <c r="L179" s="22">
        <f>VLOOKUP($D179,'prosedur-2025'!$A:$H,4,FALSE)</f>
        <v>99227283.8</v>
      </c>
      <c r="M179" s="22">
        <f>VLOOKUP($D179,'prosedur-2025'!$A:$H,5,FALSE)</f>
        <v>36166986</v>
      </c>
      <c r="N179" s="22">
        <f>VLOOKUP($D179,'prosedur-2025'!$A:$H,6,FALSE)</f>
        <v>86473400</v>
      </c>
      <c r="O179" s="22">
        <f>VLOOKUP($D179,'prosedur-2025'!$A:$H,7,FALSE)</f>
        <v>143258796</v>
      </c>
      <c r="P179" s="22">
        <f>VLOOKUP($D179,'prosedur-2025'!$A:$H,8,FALSE)</f>
        <v>186292900</v>
      </c>
      <c r="Q179" s="22">
        <f t="shared" si="29"/>
        <v>4961364190</v>
      </c>
      <c r="R179" s="13"/>
      <c r="S179" s="13"/>
      <c r="T179" s="13" t="str">
        <f t="shared" si="30"/>
        <v>38.01</v>
      </c>
      <c r="U179" s="13"/>
      <c r="V179" s="13"/>
      <c r="W179" s="13" t="str">
        <f t="shared" si="4"/>
        <v>3801</v>
      </c>
      <c r="X179" s="10">
        <v>11.0</v>
      </c>
      <c r="Y179" s="13" t="str">
        <f t="shared" si="5"/>
        <v>P11AH</v>
      </c>
      <c r="Z179" s="10">
        <v>1.0</v>
      </c>
      <c r="AA179" s="13" t="str">
        <f t="shared" si="6"/>
        <v>Simple Intracranial Proc.</v>
      </c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>
      <c r="A180" s="8" t="s">
        <v>5</v>
      </c>
      <c r="B180" s="8" t="s">
        <v>406</v>
      </c>
      <c r="C180" s="8" t="s">
        <v>2867</v>
      </c>
      <c r="D180" s="21" t="s">
        <v>2870</v>
      </c>
      <c r="E180" s="8" t="s">
        <v>426</v>
      </c>
      <c r="F180" s="8" t="str">
        <f>VLOOKUP($D180,proc!$A:$D,3,FALSE)</f>
        <v>4</v>
      </c>
      <c r="G180" s="8" t="str">
        <f>VLOOKUP($D180,proc!$A:$D,4,FALSE)</f>
        <v>0</v>
      </c>
      <c r="H180" s="13" t="str">
        <f t="shared" si="2"/>
        <v>3811</v>
      </c>
      <c r="I180" s="13" t="s">
        <v>2200</v>
      </c>
      <c r="J180" s="13" t="str">
        <f>VLOOKUP(H180,'upload c51prpdc'!A:C,3,FALSE)</f>
        <v>P11AH</v>
      </c>
      <c r="K180" s="22">
        <f>VLOOKUP($D180,'prosedur-2025'!$A:$H,3,FALSE)</f>
        <v>9</v>
      </c>
      <c r="L180" s="22">
        <f>VLOOKUP($D180,'prosedur-2025'!$A:$H,4,FALSE)</f>
        <v>49124899.89</v>
      </c>
      <c r="M180" s="22">
        <f>VLOOKUP($D180,'prosedur-2025'!$A:$H,5,FALSE)</f>
        <v>35273904</v>
      </c>
      <c r="N180" s="22">
        <f>VLOOKUP($D180,'prosedur-2025'!$A:$H,6,FALSE)</f>
        <v>47465434</v>
      </c>
      <c r="O180" s="22">
        <f>VLOOKUP($D180,'prosedur-2025'!$A:$H,7,FALSE)</f>
        <v>59986744</v>
      </c>
      <c r="P180" s="22">
        <f>VLOOKUP($D180,'prosedur-2025'!$A:$H,8,FALSE)</f>
        <v>83325893</v>
      </c>
      <c r="Q180" s="22">
        <f t="shared" si="29"/>
        <v>442124099</v>
      </c>
      <c r="R180" s="13"/>
      <c r="S180" s="13"/>
      <c r="T180" s="13" t="str">
        <f t="shared" si="30"/>
        <v>38.11</v>
      </c>
      <c r="U180" s="13"/>
      <c r="V180" s="13"/>
      <c r="W180" s="13" t="str">
        <f t="shared" si="4"/>
        <v>3811</v>
      </c>
      <c r="X180" s="10">
        <v>11.0</v>
      </c>
      <c r="Y180" s="13" t="str">
        <f t="shared" si="5"/>
        <v>P11AH</v>
      </c>
      <c r="Z180" s="10">
        <v>1.0</v>
      </c>
      <c r="AA180" s="13" t="str">
        <f t="shared" si="6"/>
        <v>Simple Intracranial Proc.</v>
      </c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>
      <c r="A181" s="8" t="s">
        <v>5</v>
      </c>
      <c r="B181" s="8" t="s">
        <v>406</v>
      </c>
      <c r="C181" s="8" t="s">
        <v>2867</v>
      </c>
      <c r="D181" s="21" t="s">
        <v>2871</v>
      </c>
      <c r="E181" s="8" t="s">
        <v>409</v>
      </c>
      <c r="F181" s="8" t="str">
        <f>VLOOKUP($D181,proc!$A:$D,3,FALSE)</f>
        <v>6</v>
      </c>
      <c r="G181" s="8" t="str">
        <f>VLOOKUP($D181,proc!$A:$D,4,FALSE)</f>
        <v>0</v>
      </c>
      <c r="H181" s="13" t="str">
        <f t="shared" si="2"/>
        <v>3831</v>
      </c>
      <c r="I181" s="13" t="s">
        <v>2199</v>
      </c>
      <c r="J181" s="13" t="str">
        <f>VLOOKUP(H181,'upload c51prpdc'!A:C,3,FALSE)</f>
        <v>P11AG</v>
      </c>
      <c r="K181" s="22">
        <f>VLOOKUP($D181,'prosedur-2025'!$A:$H,3,FALSE)</f>
        <v>45</v>
      </c>
      <c r="L181" s="22">
        <f>VLOOKUP($D181,'prosedur-2025'!$A:$H,4,FALSE)</f>
        <v>201729177.3</v>
      </c>
      <c r="M181" s="22">
        <f>VLOOKUP($D181,'prosedur-2025'!$A:$H,5,FALSE)</f>
        <v>157738118</v>
      </c>
      <c r="N181" s="22">
        <f>VLOOKUP($D181,'prosedur-2025'!$A:$H,6,FALSE)</f>
        <v>167344432</v>
      </c>
      <c r="O181" s="22">
        <f>VLOOKUP($D181,'prosedur-2025'!$A:$H,7,FALSE)</f>
        <v>199024617</v>
      </c>
      <c r="P181" s="22">
        <f>VLOOKUP($D181,'prosedur-2025'!$A:$H,8,FALSE)</f>
        <v>344761956</v>
      </c>
      <c r="Q181" s="22">
        <f t="shared" si="29"/>
        <v>9077812979</v>
      </c>
      <c r="R181" s="13"/>
      <c r="S181" s="13"/>
      <c r="T181" s="13" t="str">
        <f t="shared" si="30"/>
        <v>38.31</v>
      </c>
      <c r="U181" s="13"/>
      <c r="V181" s="13"/>
      <c r="W181" s="13" t="str">
        <f t="shared" si="4"/>
        <v>3831</v>
      </c>
      <c r="X181" s="10">
        <v>11.0</v>
      </c>
      <c r="Y181" s="13" t="str">
        <f t="shared" si="5"/>
        <v>P11AG</v>
      </c>
      <c r="Z181" s="10">
        <v>1.0</v>
      </c>
      <c r="AA181" s="13" t="str">
        <f t="shared" si="6"/>
        <v>Complex Intracranial Proc.</v>
      </c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>
      <c r="A182" s="8" t="s">
        <v>5</v>
      </c>
      <c r="B182" s="8" t="s">
        <v>406</v>
      </c>
      <c r="C182" s="8" t="s">
        <v>2867</v>
      </c>
      <c r="D182" s="21" t="s">
        <v>2876</v>
      </c>
      <c r="E182" s="8" t="s">
        <v>412</v>
      </c>
      <c r="F182" s="8" t="str">
        <f>VLOOKUP($D182,proc!$A:$D,3,FALSE)</f>
        <v>6</v>
      </c>
      <c r="G182" s="8" t="str">
        <f>VLOOKUP($D182,proc!$A:$D,4,FALSE)</f>
        <v>1</v>
      </c>
      <c r="H182" s="13" t="str">
        <f t="shared" si="2"/>
        <v>38310</v>
      </c>
      <c r="I182" s="13" t="s">
        <v>2199</v>
      </c>
      <c r="J182" s="13" t="str">
        <f>VLOOKUP(H182,'upload c51prpdc'!A:C,3,FALSE)</f>
        <v>P11AG</v>
      </c>
      <c r="K182" s="13"/>
      <c r="L182" s="13"/>
      <c r="M182" s="13"/>
      <c r="N182" s="13"/>
      <c r="O182" s="13"/>
      <c r="P182" s="13"/>
      <c r="Q182" s="22"/>
      <c r="R182" s="13"/>
      <c r="S182" s="13"/>
      <c r="T182" s="13" t="str">
        <f t="shared" si="30"/>
        <v>38.31</v>
      </c>
      <c r="U182" s="13"/>
      <c r="V182" s="13"/>
      <c r="W182" s="13" t="str">
        <f t="shared" si="4"/>
        <v>38310</v>
      </c>
      <c r="X182" s="10">
        <v>11.0</v>
      </c>
      <c r="Y182" s="13" t="str">
        <f t="shared" si="5"/>
        <v>P11AG</v>
      </c>
      <c r="Z182" s="10">
        <v>1.0</v>
      </c>
      <c r="AA182" s="13" t="str">
        <f t="shared" si="6"/>
        <v>Complex Intracranial Proc.</v>
      </c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>
      <c r="A183" s="8" t="s">
        <v>5</v>
      </c>
      <c r="B183" s="8"/>
      <c r="C183" s="8"/>
      <c r="D183" s="21" t="s">
        <v>3183</v>
      </c>
      <c r="E183" s="8" t="s">
        <v>3184</v>
      </c>
      <c r="F183" s="8">
        <v>6.0</v>
      </c>
      <c r="G183" s="8">
        <v>1.0</v>
      </c>
      <c r="H183" s="13" t="str">
        <f t="shared" si="2"/>
        <v>38311</v>
      </c>
      <c r="I183" s="13" t="s">
        <v>2199</v>
      </c>
      <c r="J183" s="13" t="s">
        <v>406</v>
      </c>
      <c r="K183" s="13"/>
      <c r="L183" s="13"/>
      <c r="M183" s="13"/>
      <c r="N183" s="13"/>
      <c r="O183" s="13"/>
      <c r="P183" s="13"/>
      <c r="Q183" s="22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>
      <c r="A184" s="8" t="s">
        <v>5</v>
      </c>
      <c r="B184" s="8" t="s">
        <v>406</v>
      </c>
      <c r="C184" s="8" t="s">
        <v>2867</v>
      </c>
      <c r="D184" s="21" t="s">
        <v>2877</v>
      </c>
      <c r="E184" s="8" t="s">
        <v>414</v>
      </c>
      <c r="F184" s="8" t="str">
        <f>VLOOKUP($D184,proc!$A:$D,3,FALSE)</f>
        <v>6</v>
      </c>
      <c r="G184" s="8" t="str">
        <f>VLOOKUP($D184,proc!$A:$D,4,FALSE)</f>
        <v>0</v>
      </c>
      <c r="H184" s="13" t="str">
        <f t="shared" si="2"/>
        <v>3841</v>
      </c>
      <c r="I184" s="13" t="s">
        <v>2199</v>
      </c>
      <c r="J184" s="13" t="str">
        <f>VLOOKUP(H184,'upload c51prpdc'!A:C,3,FALSE)</f>
        <v>P11AG</v>
      </c>
      <c r="K184" s="22">
        <f>VLOOKUP($D184,'prosedur-2025'!$A:$H,3,FALSE)</f>
        <v>15</v>
      </c>
      <c r="L184" s="22">
        <f>VLOOKUP($D184,'prosedur-2025'!$A:$H,4,FALSE)</f>
        <v>226858471.2</v>
      </c>
      <c r="M184" s="22">
        <f>VLOOKUP($D184,'prosedur-2025'!$A:$H,5,FALSE)</f>
        <v>79259507</v>
      </c>
      <c r="N184" s="22">
        <f>VLOOKUP($D184,'prosedur-2025'!$A:$H,6,FALSE)</f>
        <v>207981856</v>
      </c>
      <c r="O184" s="22">
        <f>VLOOKUP($D184,'prosedur-2025'!$A:$H,7,FALSE)</f>
        <v>287167609</v>
      </c>
      <c r="P184" s="22">
        <f>VLOOKUP($D184,'prosedur-2025'!$A:$H,8,FALSE)</f>
        <v>469200960</v>
      </c>
      <c r="Q184" s="22">
        <f t="shared" ref="Q184:Q186" si="31">K184*L184</f>
        <v>3402877068</v>
      </c>
      <c r="R184" s="13"/>
      <c r="S184" s="13"/>
      <c r="T184" s="13" t="str">
        <f t="shared" ref="T184:T186" si="32">TEXT(VALUE(D184),"00.00")</f>
        <v>38.41</v>
      </c>
      <c r="U184" s="13"/>
      <c r="V184" s="13"/>
      <c r="W184" s="13" t="str">
        <f t="shared" ref="W184:W186" si="33">H184</f>
        <v>3841</v>
      </c>
      <c r="X184" s="10">
        <v>11.0</v>
      </c>
      <c r="Y184" s="13" t="str">
        <f t="shared" ref="Y184:Y186" si="34">J184</f>
        <v>P11AG</v>
      </c>
      <c r="Z184" s="10">
        <v>1.0</v>
      </c>
      <c r="AA184" s="13" t="str">
        <f t="shared" ref="AA184:AA186" si="35">I184</f>
        <v>Complex Intracranial Proc.</v>
      </c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>
      <c r="A185" s="8" t="s">
        <v>5</v>
      </c>
      <c r="B185" s="8" t="s">
        <v>406</v>
      </c>
      <c r="C185" s="8" t="s">
        <v>2867</v>
      </c>
      <c r="D185" s="21" t="s">
        <v>2878</v>
      </c>
      <c r="E185" s="8" t="s">
        <v>428</v>
      </c>
      <c r="F185" s="8" t="str">
        <f>VLOOKUP($D185,proc!$A:$D,3,FALSE)</f>
        <v>0</v>
      </c>
      <c r="G185" s="8" t="str">
        <f>VLOOKUP($D185,proc!$A:$D,4,FALSE)</f>
        <v>0</v>
      </c>
      <c r="H185" s="13" t="str">
        <f t="shared" si="2"/>
        <v>3851</v>
      </c>
      <c r="I185" s="13" t="s">
        <v>2199</v>
      </c>
      <c r="J185" s="13" t="s">
        <v>406</v>
      </c>
      <c r="K185" s="22">
        <f>VLOOKUP($D185,'prosedur-2025'!$A:$H,3,FALSE)</f>
        <v>3</v>
      </c>
      <c r="L185" s="22">
        <f>VLOOKUP($D185,'prosedur-2025'!$A:$H,4,FALSE)</f>
        <v>82846990.67</v>
      </c>
      <c r="M185" s="22">
        <f>VLOOKUP($D185,'prosedur-2025'!$A:$H,5,FALSE)</f>
        <v>20129882</v>
      </c>
      <c r="N185" s="22">
        <f>VLOOKUP($D185,'prosedur-2025'!$A:$H,6,FALSE)</f>
        <v>61320600</v>
      </c>
      <c r="O185" s="22">
        <f>VLOOKUP($D185,'prosedur-2025'!$A:$H,7,FALSE)</f>
        <v>167090490</v>
      </c>
      <c r="P185" s="22">
        <f>VLOOKUP($D185,'prosedur-2025'!$A:$H,8,FALSE)</f>
        <v>167090490</v>
      </c>
      <c r="Q185" s="22">
        <f t="shared" si="31"/>
        <v>248540972</v>
      </c>
      <c r="R185" s="13"/>
      <c r="S185" s="13"/>
      <c r="T185" s="13" t="str">
        <f t="shared" si="32"/>
        <v>38.51</v>
      </c>
      <c r="U185" s="13"/>
      <c r="V185" s="13"/>
      <c r="W185" s="13" t="str">
        <f t="shared" si="33"/>
        <v>3851</v>
      </c>
      <c r="X185" s="10">
        <v>11.0</v>
      </c>
      <c r="Y185" s="13" t="str">
        <f t="shared" si="34"/>
        <v>P11AG</v>
      </c>
      <c r="Z185" s="10">
        <v>1.0</v>
      </c>
      <c r="AA185" s="13" t="str">
        <f t="shared" si="35"/>
        <v>Complex Intracranial Proc.</v>
      </c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>
      <c r="A186" s="8" t="s">
        <v>5</v>
      </c>
      <c r="B186" s="8" t="s">
        <v>406</v>
      </c>
      <c r="C186" s="8" t="s">
        <v>2867</v>
      </c>
      <c r="D186" s="21" t="s">
        <v>2879</v>
      </c>
      <c r="E186" s="8" t="s">
        <v>417</v>
      </c>
      <c r="F186" s="8" t="str">
        <f>VLOOKUP($D186,proc!$A:$D,3,FALSE)</f>
        <v>6</v>
      </c>
      <c r="G186" s="8" t="str">
        <f>VLOOKUP($D186,proc!$A:$D,4,FALSE)</f>
        <v>0</v>
      </c>
      <c r="H186" s="13" t="str">
        <f t="shared" si="2"/>
        <v>3861</v>
      </c>
      <c r="I186" s="24" t="s">
        <v>2199</v>
      </c>
      <c r="J186" s="13" t="str">
        <f>VLOOKUP(H186,'upload c51prpdc'!A:C,3,FALSE)</f>
        <v>P11AG</v>
      </c>
      <c r="K186" s="22">
        <f>VLOOKUP($D186,'prosedur-2025'!$A:$H,3,FALSE)</f>
        <v>81</v>
      </c>
      <c r="L186" s="22">
        <f>VLOOKUP($D186,'prosedur-2025'!$A:$H,4,FALSE)</f>
        <v>100532412.5</v>
      </c>
      <c r="M186" s="22">
        <f>VLOOKUP($D186,'prosedur-2025'!$A:$H,5,FALSE)</f>
        <v>35056320</v>
      </c>
      <c r="N186" s="22">
        <f>VLOOKUP($D186,'prosedur-2025'!$A:$H,6,FALSE)</f>
        <v>49805770</v>
      </c>
      <c r="O186" s="22">
        <f>VLOOKUP($D186,'prosedur-2025'!$A:$H,7,FALSE)</f>
        <v>124080233</v>
      </c>
      <c r="P186" s="22">
        <f>VLOOKUP($D186,'prosedur-2025'!$A:$H,8,FALSE)</f>
        <v>225397522</v>
      </c>
      <c r="Q186" s="22">
        <f t="shared" si="31"/>
        <v>8143125415</v>
      </c>
      <c r="R186" s="13"/>
      <c r="S186" s="13"/>
      <c r="T186" s="13" t="str">
        <f t="shared" si="32"/>
        <v>38.61</v>
      </c>
      <c r="U186" s="13"/>
      <c r="V186" s="13"/>
      <c r="W186" s="13" t="str">
        <f t="shared" si="33"/>
        <v>3861</v>
      </c>
      <c r="X186" s="10">
        <v>11.0</v>
      </c>
      <c r="Y186" s="13" t="str">
        <f t="shared" si="34"/>
        <v>P11AG</v>
      </c>
      <c r="Z186" s="10">
        <v>1.0</v>
      </c>
      <c r="AA186" s="24" t="str">
        <f t="shared" si="35"/>
        <v>Complex Intracranial Proc.</v>
      </c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>
      <c r="A187" s="8" t="s">
        <v>5</v>
      </c>
      <c r="B187" s="8"/>
      <c r="C187" s="8"/>
      <c r="D187" s="21" t="s">
        <v>3192</v>
      </c>
      <c r="E187" s="8" t="s">
        <v>3193</v>
      </c>
      <c r="F187" s="8">
        <v>6.0</v>
      </c>
      <c r="G187" s="8">
        <v>1.0</v>
      </c>
      <c r="H187" s="13" t="str">
        <f t="shared" si="2"/>
        <v>38610</v>
      </c>
      <c r="I187" s="24" t="s">
        <v>2199</v>
      </c>
      <c r="J187" s="13" t="s">
        <v>406</v>
      </c>
      <c r="K187" s="13"/>
      <c r="L187" s="13"/>
      <c r="M187" s="13"/>
      <c r="N187" s="13"/>
      <c r="O187" s="13"/>
      <c r="P187" s="13"/>
      <c r="Q187" s="22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>
      <c r="A188" s="8" t="s">
        <v>5</v>
      </c>
      <c r="B188" s="8"/>
      <c r="C188" s="8"/>
      <c r="D188" s="21" t="s">
        <v>3194</v>
      </c>
      <c r="E188" s="8" t="s">
        <v>3195</v>
      </c>
      <c r="F188" s="8">
        <v>6.0</v>
      </c>
      <c r="G188" s="8">
        <v>1.0</v>
      </c>
      <c r="H188" s="13" t="str">
        <f t="shared" si="2"/>
        <v>38611</v>
      </c>
      <c r="I188" s="24" t="s">
        <v>2199</v>
      </c>
      <c r="J188" s="13" t="s">
        <v>406</v>
      </c>
      <c r="K188" s="13"/>
      <c r="L188" s="13"/>
      <c r="M188" s="13"/>
      <c r="N188" s="13"/>
      <c r="O188" s="13"/>
      <c r="P188" s="13"/>
      <c r="Q188" s="22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>
      <c r="A189" s="8" t="s">
        <v>5</v>
      </c>
      <c r="B189" s="8"/>
      <c r="C189" s="8"/>
      <c r="D189" s="21" t="s">
        <v>3196</v>
      </c>
      <c r="E189" s="8" t="s">
        <v>3197</v>
      </c>
      <c r="F189" s="8">
        <v>6.0</v>
      </c>
      <c r="G189" s="8">
        <v>1.0</v>
      </c>
      <c r="H189" s="13" t="str">
        <f t="shared" si="2"/>
        <v>38612</v>
      </c>
      <c r="I189" s="24" t="s">
        <v>2199</v>
      </c>
      <c r="J189" s="13" t="s">
        <v>406</v>
      </c>
      <c r="K189" s="13"/>
      <c r="L189" s="13"/>
      <c r="M189" s="13"/>
      <c r="N189" s="13"/>
      <c r="O189" s="13"/>
      <c r="P189" s="13"/>
      <c r="Q189" s="22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>
      <c r="A190" s="8" t="s">
        <v>5</v>
      </c>
      <c r="B190" s="8"/>
      <c r="C190" s="8"/>
      <c r="D190" s="21" t="s">
        <v>3198</v>
      </c>
      <c r="E190" s="8" t="s">
        <v>3199</v>
      </c>
      <c r="F190" s="8">
        <v>6.0</v>
      </c>
      <c r="G190" s="8">
        <v>1.0</v>
      </c>
      <c r="H190" s="13" t="str">
        <f t="shared" si="2"/>
        <v>38613</v>
      </c>
      <c r="I190" s="24" t="s">
        <v>2199</v>
      </c>
      <c r="J190" s="13" t="s">
        <v>406</v>
      </c>
      <c r="K190" s="13"/>
      <c r="L190" s="13"/>
      <c r="M190" s="13"/>
      <c r="N190" s="13"/>
      <c r="O190" s="13"/>
      <c r="P190" s="13"/>
      <c r="Q190" s="22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>
      <c r="A191" s="8" t="s">
        <v>5</v>
      </c>
      <c r="B191" s="8" t="s">
        <v>406</v>
      </c>
      <c r="C191" s="8" t="s">
        <v>2867</v>
      </c>
      <c r="D191" s="21" t="s">
        <v>2885</v>
      </c>
      <c r="E191" s="8" t="s">
        <v>431</v>
      </c>
      <c r="F191" s="8" t="str">
        <f>VLOOKUP($D191,proc!$A:$D,3,FALSE)</f>
        <v>6</v>
      </c>
      <c r="G191" s="8" t="str">
        <f>VLOOKUP($D191,proc!$A:$D,4,FALSE)</f>
        <v>0</v>
      </c>
      <c r="H191" s="13" t="str">
        <f t="shared" si="2"/>
        <v>3881</v>
      </c>
      <c r="I191" s="13" t="s">
        <v>2200</v>
      </c>
      <c r="J191" s="13" t="str">
        <f>VLOOKUP(H191,'upload c51prpdc'!A:C,3,FALSE)</f>
        <v>P11AH</v>
      </c>
      <c r="K191" s="22">
        <f>VLOOKUP($D191,'prosedur-2025'!$A:$H,3,FALSE)</f>
        <v>864</v>
      </c>
      <c r="L191" s="22">
        <f>VLOOKUP($D191,'prosedur-2025'!$A:$H,4,FALSE)</f>
        <v>72531960.78</v>
      </c>
      <c r="M191" s="22">
        <f>VLOOKUP($D191,'prosedur-2025'!$A:$H,5,FALSE)</f>
        <v>38040931</v>
      </c>
      <c r="N191" s="22">
        <f>VLOOKUP($D191,'prosedur-2025'!$A:$H,6,FALSE)</f>
        <v>55445201</v>
      </c>
      <c r="O191" s="22">
        <f>VLOOKUP($D191,'prosedur-2025'!$A:$H,7,FALSE)</f>
        <v>87335615</v>
      </c>
      <c r="P191" s="22">
        <f>VLOOKUP($D191,'prosedur-2025'!$A:$H,8,FALSE)</f>
        <v>136662325</v>
      </c>
      <c r="Q191" s="22">
        <f t="shared" ref="Q191:Q192" si="36">K191*L191</f>
        <v>62667614115</v>
      </c>
      <c r="R191" s="13"/>
      <c r="S191" s="13"/>
      <c r="T191" s="13" t="str">
        <f t="shared" ref="T191:T192" si="37">TEXT(VALUE(D191),"00.00")</f>
        <v>38.81</v>
      </c>
      <c r="U191" s="13"/>
      <c r="V191" s="13"/>
      <c r="W191" s="13" t="str">
        <f t="shared" ref="W191:W318" si="38">H191</f>
        <v>3881</v>
      </c>
      <c r="X191" s="10">
        <v>11.0</v>
      </c>
      <c r="Y191" s="13" t="str">
        <f t="shared" ref="Y191:Y318" si="39">J191</f>
        <v>P11AH</v>
      </c>
      <c r="Z191" s="10">
        <v>1.0</v>
      </c>
      <c r="AA191" s="13" t="str">
        <f t="shared" ref="AA191:AA318" si="40">I191</f>
        <v>Simple Intracranial Proc.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>
      <c r="A192" s="8" t="s">
        <v>5</v>
      </c>
      <c r="B192" s="8" t="s">
        <v>406</v>
      </c>
      <c r="C192" s="8" t="s">
        <v>2867</v>
      </c>
      <c r="D192" s="21" t="s">
        <v>2881</v>
      </c>
      <c r="E192" s="8" t="s">
        <v>418</v>
      </c>
      <c r="F192" s="8" t="str">
        <f>VLOOKUP($D192,proc!$A:$D,3,FALSE)</f>
        <v>6</v>
      </c>
      <c r="G192" s="8" t="str">
        <f>VLOOKUP($D192,proc!$A:$D,4,FALSE)</f>
        <v>0</v>
      </c>
      <c r="H192" s="13" t="str">
        <f t="shared" si="2"/>
        <v>3928</v>
      </c>
      <c r="I192" s="13" t="s">
        <v>2199</v>
      </c>
      <c r="J192" s="13" t="str">
        <f>VLOOKUP(H192,'upload c51prpdc'!A:C,3,FALSE)</f>
        <v>P11AG</v>
      </c>
      <c r="K192" s="22">
        <f>VLOOKUP($D192,'prosedur-2025'!$A:$H,3,FALSE)</f>
        <v>17</v>
      </c>
      <c r="L192" s="22">
        <f>VLOOKUP($D192,'prosedur-2025'!$A:$H,4,FALSE)</f>
        <v>99534247</v>
      </c>
      <c r="M192" s="22">
        <f>VLOOKUP($D192,'prosedur-2025'!$A:$H,5,FALSE)</f>
        <v>47102068</v>
      </c>
      <c r="N192" s="22">
        <f>VLOOKUP($D192,'prosedur-2025'!$A:$H,6,FALSE)</f>
        <v>79656111</v>
      </c>
      <c r="O192" s="22">
        <f>VLOOKUP($D192,'prosedur-2025'!$A:$H,7,FALSE)</f>
        <v>120575014</v>
      </c>
      <c r="P192" s="22">
        <f>VLOOKUP($D192,'prosedur-2025'!$A:$H,8,FALSE)</f>
        <v>240610730</v>
      </c>
      <c r="Q192" s="22">
        <f t="shared" si="36"/>
        <v>1692082199</v>
      </c>
      <c r="R192" s="13"/>
      <c r="S192" s="13"/>
      <c r="T192" s="13" t="str">
        <f t="shared" si="37"/>
        <v>39.28</v>
      </c>
      <c r="U192" s="13"/>
      <c r="V192" s="13"/>
      <c r="W192" s="13" t="str">
        <f t="shared" si="38"/>
        <v>3928</v>
      </c>
      <c r="X192" s="10">
        <v>11.0</v>
      </c>
      <c r="Y192" s="13" t="str">
        <f t="shared" si="39"/>
        <v>P11AG</v>
      </c>
      <c r="Z192" s="10">
        <v>1.0</v>
      </c>
      <c r="AA192" s="13" t="str">
        <f t="shared" si="40"/>
        <v>Complex Intracranial Proc.</v>
      </c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>
      <c r="A193" s="8" t="s">
        <v>5</v>
      </c>
      <c r="B193" s="8"/>
      <c r="C193" s="8"/>
      <c r="D193" s="21" t="s">
        <v>3263</v>
      </c>
      <c r="E193" s="8" t="s">
        <v>3264</v>
      </c>
      <c r="F193" s="8">
        <v>6.0</v>
      </c>
      <c r="G193" s="8">
        <v>1.0</v>
      </c>
      <c r="H193" s="13" t="str">
        <f t="shared" si="2"/>
        <v>39280</v>
      </c>
      <c r="I193" s="13" t="s">
        <v>2199</v>
      </c>
      <c r="J193" s="13" t="s">
        <v>406</v>
      </c>
      <c r="K193" s="13"/>
      <c r="L193" s="13"/>
      <c r="M193" s="13"/>
      <c r="N193" s="13"/>
      <c r="O193" s="13"/>
      <c r="P193" s="13"/>
      <c r="Q193" s="22"/>
      <c r="R193" s="13"/>
      <c r="S193" s="13"/>
      <c r="T193" s="13"/>
      <c r="U193" s="13"/>
      <c r="V193" s="13"/>
      <c r="W193" s="13" t="str">
        <f t="shared" si="38"/>
        <v>39280</v>
      </c>
      <c r="X193" s="10">
        <v>11.0</v>
      </c>
      <c r="Y193" s="13" t="str">
        <f t="shared" si="39"/>
        <v>P11AG</v>
      </c>
      <c r="Z193" s="10">
        <v>1.0</v>
      </c>
      <c r="AA193" s="13" t="str">
        <f t="shared" si="40"/>
        <v>Complex Intracranial Proc.</v>
      </c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>
      <c r="A194" s="8" t="s">
        <v>5</v>
      </c>
      <c r="B194" s="8"/>
      <c r="C194" s="8"/>
      <c r="D194" s="21" t="s">
        <v>3267</v>
      </c>
      <c r="E194" s="8" t="s">
        <v>3268</v>
      </c>
      <c r="F194" s="8">
        <v>6.0</v>
      </c>
      <c r="G194" s="8">
        <v>1.0</v>
      </c>
      <c r="H194" s="13" t="str">
        <f t="shared" si="2"/>
        <v>39281</v>
      </c>
      <c r="I194" s="13" t="s">
        <v>2199</v>
      </c>
      <c r="J194" s="13" t="s">
        <v>406</v>
      </c>
      <c r="K194" s="13"/>
      <c r="L194" s="13"/>
      <c r="M194" s="13"/>
      <c r="N194" s="13"/>
      <c r="O194" s="13"/>
      <c r="P194" s="13"/>
      <c r="Q194" s="22"/>
      <c r="R194" s="13"/>
      <c r="S194" s="13"/>
      <c r="T194" s="13"/>
      <c r="U194" s="13"/>
      <c r="V194" s="13"/>
      <c r="W194" s="13" t="str">
        <f t="shared" si="38"/>
        <v>39281</v>
      </c>
      <c r="X194" s="10">
        <v>11.0</v>
      </c>
      <c r="Y194" s="13" t="str">
        <f t="shared" si="39"/>
        <v>P11AG</v>
      </c>
      <c r="Z194" s="10">
        <v>1.0</v>
      </c>
      <c r="AA194" s="13" t="str">
        <f t="shared" si="40"/>
        <v>Complex Intracranial Proc.</v>
      </c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>
      <c r="A195" s="8" t="s">
        <v>5</v>
      </c>
      <c r="B195" s="8" t="s">
        <v>406</v>
      </c>
      <c r="C195" s="8" t="s">
        <v>2867</v>
      </c>
      <c r="D195" s="21" t="s">
        <v>2916</v>
      </c>
      <c r="E195" s="8" t="s">
        <v>432</v>
      </c>
      <c r="F195" s="8" t="str">
        <f>VLOOKUP($D195,proc!$A:$D,3,FALSE)</f>
        <v>6</v>
      </c>
      <c r="G195" s="8" t="str">
        <f>VLOOKUP($D195,proc!$A:$D,4,FALSE)</f>
        <v>0</v>
      </c>
      <c r="H195" s="13" t="str">
        <f t="shared" si="2"/>
        <v>3951</v>
      </c>
      <c r="I195" s="13" t="s">
        <v>2200</v>
      </c>
      <c r="J195" s="13" t="str">
        <f>VLOOKUP(H195,'upload c51prpdc'!A:C,3,FALSE)</f>
        <v>P11AH</v>
      </c>
      <c r="K195" s="22">
        <f>VLOOKUP($D195,'prosedur-2025'!$A:$H,3,FALSE)</f>
        <v>317</v>
      </c>
      <c r="L195" s="22">
        <f>VLOOKUP($D195,'prosedur-2025'!$A:$H,4,FALSE)</f>
        <v>185129428.3</v>
      </c>
      <c r="M195" s="22">
        <f>VLOOKUP($D195,'prosedur-2025'!$A:$H,5,FALSE)</f>
        <v>109046163</v>
      </c>
      <c r="N195" s="22">
        <f>VLOOKUP($D195,'prosedur-2025'!$A:$H,6,FALSE)</f>
        <v>155172345</v>
      </c>
      <c r="O195" s="22">
        <f>VLOOKUP($D195,'prosedur-2025'!$A:$H,7,FALSE)</f>
        <v>222244930</v>
      </c>
      <c r="P195" s="22">
        <f>VLOOKUP($D195,'prosedur-2025'!$A:$H,8,FALSE)</f>
        <v>349355100</v>
      </c>
      <c r="Q195" s="22">
        <f t="shared" ref="Q195:Q205" si="41">K195*L195</f>
        <v>58686028757</v>
      </c>
      <c r="R195" s="13"/>
      <c r="S195" s="13"/>
      <c r="T195" s="13" t="str">
        <f t="shared" ref="T195:T210" si="42">TEXT(VALUE(D195),"00.00")</f>
        <v>39.51</v>
      </c>
      <c r="U195" s="13"/>
      <c r="V195" s="13"/>
      <c r="W195" s="13" t="str">
        <f t="shared" si="38"/>
        <v>3951</v>
      </c>
      <c r="X195" s="10">
        <v>11.0</v>
      </c>
      <c r="Y195" s="13" t="str">
        <f t="shared" si="39"/>
        <v>P11AH</v>
      </c>
      <c r="Z195" s="10">
        <v>1.0</v>
      </c>
      <c r="AA195" s="13" t="str">
        <f t="shared" si="40"/>
        <v>Simple Intracranial Proc.</v>
      </c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>
      <c r="A196" s="8" t="s">
        <v>5</v>
      </c>
      <c r="B196" s="8" t="s">
        <v>406</v>
      </c>
      <c r="C196" s="8" t="s">
        <v>2867</v>
      </c>
      <c r="D196" s="21" t="s">
        <v>2936</v>
      </c>
      <c r="E196" s="8" t="s">
        <v>434</v>
      </c>
      <c r="F196" s="8" t="str">
        <f>VLOOKUP($D196,proc!$A:$D,3,FALSE)</f>
        <v>6</v>
      </c>
      <c r="G196" s="8" t="str">
        <f>VLOOKUP($D196,proc!$A:$D,4,FALSE)</f>
        <v>0</v>
      </c>
      <c r="H196" s="13" t="str">
        <f t="shared" si="2"/>
        <v>3952</v>
      </c>
      <c r="I196" s="13" t="s">
        <v>2200</v>
      </c>
      <c r="J196" s="13" t="str">
        <f>VLOOKUP(H196,'upload c51prpdc'!A:C,3,FALSE)</f>
        <v>P11AH</v>
      </c>
      <c r="K196" s="22">
        <f>VLOOKUP($D196,'prosedur-2025'!$A:$H,3,FALSE)</f>
        <v>1432</v>
      </c>
      <c r="L196" s="22">
        <f>VLOOKUP($D196,'prosedur-2025'!$A:$H,4,FALSE)</f>
        <v>36758347.05</v>
      </c>
      <c r="M196" s="22">
        <f>VLOOKUP($D196,'prosedur-2025'!$A:$H,5,FALSE)</f>
        <v>14830431</v>
      </c>
      <c r="N196" s="22">
        <f>VLOOKUP($D196,'prosedur-2025'!$A:$H,6,FALSE)</f>
        <v>25574968</v>
      </c>
      <c r="O196" s="22">
        <f>VLOOKUP($D196,'prosedur-2025'!$A:$H,7,FALSE)</f>
        <v>43542785</v>
      </c>
      <c r="P196" s="22">
        <f>VLOOKUP($D196,'prosedur-2025'!$A:$H,8,FALSE)</f>
        <v>70158414</v>
      </c>
      <c r="Q196" s="22">
        <f t="shared" si="41"/>
        <v>52637952973</v>
      </c>
      <c r="R196" s="13"/>
      <c r="S196" s="13"/>
      <c r="T196" s="13" t="str">
        <f t="shared" si="42"/>
        <v>39.52</v>
      </c>
      <c r="U196" s="13"/>
      <c r="V196" s="13"/>
      <c r="W196" s="13" t="str">
        <f t="shared" si="38"/>
        <v>3952</v>
      </c>
      <c r="X196" s="10">
        <v>11.0</v>
      </c>
      <c r="Y196" s="13" t="str">
        <f t="shared" si="39"/>
        <v>P11AH</v>
      </c>
      <c r="Z196" s="10">
        <v>1.0</v>
      </c>
      <c r="AA196" s="13" t="str">
        <f t="shared" si="40"/>
        <v>Simple Intracranial Proc.</v>
      </c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>
      <c r="A197" s="8" t="s">
        <v>5</v>
      </c>
      <c r="B197" s="8" t="s">
        <v>406</v>
      </c>
      <c r="C197" s="8" t="s">
        <v>2867</v>
      </c>
      <c r="D197" s="21" t="s">
        <v>2937</v>
      </c>
      <c r="E197" s="8" t="s">
        <v>436</v>
      </c>
      <c r="F197" s="8" t="str">
        <f>VLOOKUP($D197,proc!$A:$D,3,FALSE)</f>
        <v>6</v>
      </c>
      <c r="G197" s="8" t="str">
        <f>VLOOKUP($D197,proc!$A:$D,4,FALSE)</f>
        <v>0</v>
      </c>
      <c r="H197" s="13" t="str">
        <f t="shared" si="2"/>
        <v>3953</v>
      </c>
      <c r="I197" s="13" t="s">
        <v>2200</v>
      </c>
      <c r="J197" s="13" t="str">
        <f>VLOOKUP(H197,'upload c51prpdc'!A:C,3,FALSE)</f>
        <v>P11AH</v>
      </c>
      <c r="K197" s="22">
        <f>VLOOKUP($D197,'prosedur-2025'!$A:$H,3,FALSE)</f>
        <v>274</v>
      </c>
      <c r="L197" s="22">
        <f>VLOOKUP($D197,'prosedur-2025'!$A:$H,4,FALSE)</f>
        <v>45451565.86</v>
      </c>
      <c r="M197" s="22">
        <f>VLOOKUP($D197,'prosedur-2025'!$A:$H,5,FALSE)</f>
        <v>14805078</v>
      </c>
      <c r="N197" s="22">
        <f>VLOOKUP($D197,'prosedur-2025'!$A:$H,6,FALSE)</f>
        <v>33203495</v>
      </c>
      <c r="O197" s="22">
        <f>VLOOKUP($D197,'prosedur-2025'!$A:$H,7,FALSE)</f>
        <v>56309040</v>
      </c>
      <c r="P197" s="22">
        <f>VLOOKUP($D197,'prosedur-2025'!$A:$H,8,FALSE)</f>
        <v>93241040</v>
      </c>
      <c r="Q197" s="22">
        <f t="shared" si="41"/>
        <v>12453729047</v>
      </c>
      <c r="R197" s="13"/>
      <c r="S197" s="13"/>
      <c r="T197" s="13" t="str">
        <f t="shared" si="42"/>
        <v>39.53</v>
      </c>
      <c r="U197" s="13"/>
      <c r="V197" s="13"/>
      <c r="W197" s="13" t="str">
        <f t="shared" si="38"/>
        <v>3953</v>
      </c>
      <c r="X197" s="10">
        <v>11.0</v>
      </c>
      <c r="Y197" s="13" t="str">
        <f t="shared" si="39"/>
        <v>P11AH</v>
      </c>
      <c r="Z197" s="10">
        <v>1.0</v>
      </c>
      <c r="AA197" s="13" t="str">
        <f t="shared" si="40"/>
        <v>Simple Intracranial Proc.</v>
      </c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>
      <c r="A198" s="8" t="s">
        <v>5</v>
      </c>
      <c r="B198" s="8" t="s">
        <v>437</v>
      </c>
      <c r="C198" s="8" t="s">
        <v>495</v>
      </c>
      <c r="D198" s="21" t="s">
        <v>2938</v>
      </c>
      <c r="E198" s="48" t="s">
        <v>37</v>
      </c>
      <c r="F198" s="8" t="str">
        <f>VLOOKUP($D198,proc!$A:$D,3,FALSE)</f>
        <v>5</v>
      </c>
      <c r="G198" s="8" t="str">
        <f>VLOOKUP($D198,proc!$A:$D,4,FALSE)</f>
        <v>0</v>
      </c>
      <c r="H198" s="13" t="str">
        <f t="shared" si="2"/>
        <v>0332</v>
      </c>
      <c r="I198" s="13" t="s">
        <v>2201</v>
      </c>
      <c r="J198" s="13" t="str">
        <f>VLOOKUP(H198,'upload c51prpdc'!A:C,3,FALSE)</f>
        <v>P11AK</v>
      </c>
      <c r="K198" s="22">
        <f>VLOOKUP($D198,'prosedur-2025'!$A:$H,3,FALSE)</f>
        <v>371</v>
      </c>
      <c r="L198" s="22">
        <f>VLOOKUP($D198,'prosedur-2025'!$A:$H,4,FALSE)</f>
        <v>82915941.97</v>
      </c>
      <c r="M198" s="22">
        <f>VLOOKUP($D198,'prosedur-2025'!$A:$H,5,FALSE)</f>
        <v>34946390</v>
      </c>
      <c r="N198" s="22">
        <f>VLOOKUP($D198,'prosedur-2025'!$A:$H,6,FALSE)</f>
        <v>72301104</v>
      </c>
      <c r="O198" s="22">
        <f>VLOOKUP($D198,'prosedur-2025'!$A:$H,7,FALSE)</f>
        <v>108243961</v>
      </c>
      <c r="P198" s="22">
        <f>VLOOKUP($D198,'prosedur-2025'!$A:$H,8,FALSE)</f>
        <v>152949006</v>
      </c>
      <c r="Q198" s="22">
        <f t="shared" si="41"/>
        <v>30761814472</v>
      </c>
      <c r="R198" s="13"/>
      <c r="S198" s="13"/>
      <c r="T198" s="13" t="str">
        <f t="shared" si="42"/>
        <v>03.32</v>
      </c>
      <c r="U198" s="13"/>
      <c r="V198" s="13"/>
      <c r="W198" s="13" t="str">
        <f t="shared" si="38"/>
        <v>0332</v>
      </c>
      <c r="X198" s="10">
        <v>11.0</v>
      </c>
      <c r="Y198" s="13" t="str">
        <f t="shared" si="39"/>
        <v>P11AK</v>
      </c>
      <c r="Z198" s="10">
        <v>1.0</v>
      </c>
      <c r="AA198" s="13" t="str">
        <f t="shared" si="40"/>
        <v>Simple Spinal Proc.</v>
      </c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>
      <c r="A199" s="8" t="s">
        <v>5</v>
      </c>
      <c r="B199" s="8" t="s">
        <v>437</v>
      </c>
      <c r="C199" s="8" t="s">
        <v>495</v>
      </c>
      <c r="D199" s="21" t="s">
        <v>2941</v>
      </c>
      <c r="E199" s="48" t="s">
        <v>124</v>
      </c>
      <c r="F199" s="8" t="str">
        <f>VLOOKUP($D199,proc!$A:$D,3,FALSE)</f>
        <v>2</v>
      </c>
      <c r="G199" s="8" t="str">
        <f>VLOOKUP($D199,proc!$A:$D,4,FALSE)</f>
        <v>0</v>
      </c>
      <c r="H199" s="13" t="str">
        <f t="shared" si="2"/>
        <v>0339</v>
      </c>
      <c r="I199" s="13" t="s">
        <v>2201</v>
      </c>
      <c r="J199" s="13" t="str">
        <f>VLOOKUP(H199,'upload c51prpdc'!A:C,3,FALSE)</f>
        <v>P11AK</v>
      </c>
      <c r="K199" s="22">
        <f>VLOOKUP($D199,'prosedur-2025'!$A:$H,3,FALSE)</f>
        <v>110</v>
      </c>
      <c r="L199" s="22">
        <f>VLOOKUP($D199,'prosedur-2025'!$A:$H,4,FALSE)</f>
        <v>32430026.07</v>
      </c>
      <c r="M199" s="22">
        <f>VLOOKUP($D199,'prosedur-2025'!$A:$H,5,FALSE)</f>
        <v>7103455</v>
      </c>
      <c r="N199" s="22">
        <f>VLOOKUP($D199,'prosedur-2025'!$A:$H,6,FALSE)</f>
        <v>20431413</v>
      </c>
      <c r="O199" s="22">
        <f>VLOOKUP($D199,'prosedur-2025'!$A:$H,7,FALSE)</f>
        <v>40340080</v>
      </c>
      <c r="P199" s="22">
        <f>VLOOKUP($D199,'prosedur-2025'!$A:$H,8,FALSE)</f>
        <v>74746401</v>
      </c>
      <c r="Q199" s="22">
        <f t="shared" si="41"/>
        <v>3567302868</v>
      </c>
      <c r="R199" s="13"/>
      <c r="S199" s="13"/>
      <c r="T199" s="13" t="str">
        <f t="shared" si="42"/>
        <v>03.39</v>
      </c>
      <c r="U199" s="13"/>
      <c r="V199" s="13"/>
      <c r="W199" s="13" t="str">
        <f t="shared" si="38"/>
        <v>0339</v>
      </c>
      <c r="X199" s="10">
        <v>11.0</v>
      </c>
      <c r="Y199" s="13" t="str">
        <f t="shared" si="39"/>
        <v>P11AK</v>
      </c>
      <c r="Z199" s="10">
        <v>1.0</v>
      </c>
      <c r="AA199" s="13" t="str">
        <f t="shared" si="40"/>
        <v>Simple Spinal Proc.</v>
      </c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>
      <c r="A200" s="8" t="s">
        <v>5</v>
      </c>
      <c r="B200" s="8" t="s">
        <v>437</v>
      </c>
      <c r="C200" s="8" t="s">
        <v>495</v>
      </c>
      <c r="D200" s="21" t="s">
        <v>2954</v>
      </c>
      <c r="E200" s="8" t="s">
        <v>85</v>
      </c>
      <c r="F200" s="8" t="str">
        <f>VLOOKUP($D200,proc!$A:$D,3,FALSE)</f>
        <v>0</v>
      </c>
      <c r="G200" s="8" t="str">
        <f>VLOOKUP($D200,proc!$A:$D,4,FALSE)</f>
        <v>0</v>
      </c>
      <c r="H200" s="13" t="str">
        <f t="shared" si="2"/>
        <v>0390</v>
      </c>
      <c r="I200" s="13" t="s">
        <v>2201</v>
      </c>
      <c r="J200" s="13" t="str">
        <f>VLOOKUP(H200,'upload c51prpdc'!A:C,3,FALSE)</f>
        <v>P11AK</v>
      </c>
      <c r="K200" s="22">
        <f>VLOOKUP($D200,'prosedur-2025'!$A:$H,3,FALSE)</f>
        <v>935</v>
      </c>
      <c r="L200" s="22">
        <f>VLOOKUP($D200,'prosedur-2025'!$A:$H,4,FALSE)</f>
        <v>19701295.23</v>
      </c>
      <c r="M200" s="22">
        <f>VLOOKUP($D200,'prosedur-2025'!$A:$H,5,FALSE)</f>
        <v>5325754</v>
      </c>
      <c r="N200" s="22">
        <f>VLOOKUP($D200,'prosedur-2025'!$A:$H,6,FALSE)</f>
        <v>8191330</v>
      </c>
      <c r="O200" s="22">
        <f>VLOOKUP($D200,'prosedur-2025'!$A:$H,7,FALSE)</f>
        <v>21584410</v>
      </c>
      <c r="P200" s="22">
        <f>VLOOKUP($D200,'prosedur-2025'!$A:$H,8,FALSE)</f>
        <v>45883600</v>
      </c>
      <c r="Q200" s="22">
        <f t="shared" si="41"/>
        <v>18420711039</v>
      </c>
      <c r="R200" s="13"/>
      <c r="S200" s="13"/>
      <c r="T200" s="13" t="str">
        <f t="shared" si="42"/>
        <v>03.90</v>
      </c>
      <c r="U200" s="13"/>
      <c r="V200" s="13"/>
      <c r="W200" s="13" t="str">
        <f t="shared" si="38"/>
        <v>0390</v>
      </c>
      <c r="X200" s="10">
        <v>11.0</v>
      </c>
      <c r="Y200" s="13" t="str">
        <f t="shared" si="39"/>
        <v>P11AK</v>
      </c>
      <c r="Z200" s="10">
        <v>1.0</v>
      </c>
      <c r="AA200" s="13" t="str">
        <f t="shared" si="40"/>
        <v>Simple Spinal Proc.</v>
      </c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>
      <c r="A201" s="8" t="s">
        <v>5</v>
      </c>
      <c r="B201" s="8" t="s">
        <v>437</v>
      </c>
      <c r="C201" s="8" t="s">
        <v>495</v>
      </c>
      <c r="D201" s="21" t="s">
        <v>2957</v>
      </c>
      <c r="E201" s="8" t="s">
        <v>39</v>
      </c>
      <c r="F201" s="8" t="str">
        <f>VLOOKUP($D201,proc!$A:$D,3,FALSE)</f>
        <v>2</v>
      </c>
      <c r="G201" s="8" t="str">
        <f>VLOOKUP($D201,proc!$A:$D,4,FALSE)</f>
        <v>0</v>
      </c>
      <c r="H201" s="13" t="str">
        <f t="shared" si="2"/>
        <v>0394</v>
      </c>
      <c r="I201" s="13" t="s">
        <v>2201</v>
      </c>
      <c r="J201" s="13" t="str">
        <f>VLOOKUP(H201,'upload c51prpdc'!A:C,3,FALSE)</f>
        <v>P11AK</v>
      </c>
      <c r="K201" s="22">
        <f>VLOOKUP($D201,'prosedur-2025'!$A:$H,3,FALSE)</f>
        <v>1</v>
      </c>
      <c r="L201" s="22">
        <f>VLOOKUP($D201,'prosedur-2025'!$A:$H,4,FALSE)</f>
        <v>2131887</v>
      </c>
      <c r="M201" s="22">
        <f>VLOOKUP($D201,'prosedur-2025'!$A:$H,5,FALSE)</f>
        <v>2131887</v>
      </c>
      <c r="N201" s="22">
        <f>VLOOKUP($D201,'prosedur-2025'!$A:$H,6,FALSE)</f>
        <v>2131887</v>
      </c>
      <c r="O201" s="22">
        <f>VLOOKUP($D201,'prosedur-2025'!$A:$H,7,FALSE)</f>
        <v>2131887</v>
      </c>
      <c r="P201" s="22">
        <f>VLOOKUP($D201,'prosedur-2025'!$A:$H,8,FALSE)</f>
        <v>2131887</v>
      </c>
      <c r="Q201" s="22">
        <f t="shared" si="41"/>
        <v>2131887</v>
      </c>
      <c r="R201" s="13"/>
      <c r="S201" s="13"/>
      <c r="T201" s="13" t="str">
        <f t="shared" si="42"/>
        <v>03.94</v>
      </c>
      <c r="U201" s="13"/>
      <c r="V201" s="13"/>
      <c r="W201" s="13" t="str">
        <f t="shared" si="38"/>
        <v>0394</v>
      </c>
      <c r="X201" s="10">
        <v>11.0</v>
      </c>
      <c r="Y201" s="13" t="str">
        <f t="shared" si="39"/>
        <v>P11AK</v>
      </c>
      <c r="Z201" s="10">
        <v>1.0</v>
      </c>
      <c r="AA201" s="13" t="str">
        <f t="shared" si="40"/>
        <v>Simple Spinal Proc.</v>
      </c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>
      <c r="A202" s="8" t="s">
        <v>5</v>
      </c>
      <c r="B202" s="8" t="s">
        <v>437</v>
      </c>
      <c r="C202" s="8" t="s">
        <v>495</v>
      </c>
      <c r="D202" s="21" t="s">
        <v>2958</v>
      </c>
      <c r="E202" s="8" t="s">
        <v>503</v>
      </c>
      <c r="F202" s="8" t="str">
        <f>VLOOKUP($D202,proc!$A:$D,3,FALSE)</f>
        <v>0</v>
      </c>
      <c r="G202" s="8" t="str">
        <f>VLOOKUP($D202,proc!$A:$D,4,FALSE)</f>
        <v>0</v>
      </c>
      <c r="H202" s="13" t="str">
        <f t="shared" si="2"/>
        <v>0396</v>
      </c>
      <c r="I202" s="13" t="s">
        <v>2201</v>
      </c>
      <c r="J202" s="13" t="str">
        <f>VLOOKUP(H202,'upload c51prpdc'!A:C,3,FALSE)</f>
        <v>P11AK</v>
      </c>
      <c r="K202" s="22">
        <f>VLOOKUP($D202,'prosedur-2025'!$A:$H,3,FALSE)</f>
        <v>932</v>
      </c>
      <c r="L202" s="22">
        <f>VLOOKUP($D202,'prosedur-2025'!$A:$H,4,FALSE)</f>
        <v>36527801.5</v>
      </c>
      <c r="M202" s="22">
        <f>VLOOKUP($D202,'prosedur-2025'!$A:$H,5,FALSE)</f>
        <v>18383576</v>
      </c>
      <c r="N202" s="22">
        <f>VLOOKUP($D202,'prosedur-2025'!$A:$H,6,FALSE)</f>
        <v>31437237</v>
      </c>
      <c r="O202" s="22">
        <f>VLOOKUP($D202,'prosedur-2025'!$A:$H,7,FALSE)</f>
        <v>51367530</v>
      </c>
      <c r="P202" s="22">
        <f>VLOOKUP($D202,'prosedur-2025'!$A:$H,8,FALSE)</f>
        <v>68554153</v>
      </c>
      <c r="Q202" s="22">
        <f t="shared" si="41"/>
        <v>34043910994</v>
      </c>
      <c r="R202" s="13"/>
      <c r="S202" s="13"/>
      <c r="T202" s="13" t="str">
        <f t="shared" si="42"/>
        <v>03.96</v>
      </c>
      <c r="U202" s="13"/>
      <c r="V202" s="13"/>
      <c r="W202" s="13" t="str">
        <f t="shared" si="38"/>
        <v>0396</v>
      </c>
      <c r="X202" s="10">
        <v>11.0</v>
      </c>
      <c r="Y202" s="13" t="str">
        <f t="shared" si="39"/>
        <v>P11AK</v>
      </c>
      <c r="Z202" s="10">
        <v>1.0</v>
      </c>
      <c r="AA202" s="13" t="str">
        <f t="shared" si="40"/>
        <v>Simple Spinal Proc.</v>
      </c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>
      <c r="A203" s="8" t="s">
        <v>5</v>
      </c>
      <c r="B203" s="8" t="s">
        <v>437</v>
      </c>
      <c r="C203" s="8" t="s">
        <v>495</v>
      </c>
      <c r="D203" s="21" t="s">
        <v>2962</v>
      </c>
      <c r="E203" s="8" t="s">
        <v>505</v>
      </c>
      <c r="F203" s="8" t="str">
        <f>VLOOKUP($D203,proc!$A:$D,3,FALSE)</f>
        <v>4</v>
      </c>
      <c r="G203" s="8" t="str">
        <f>VLOOKUP($D203,proc!$A:$D,4,FALSE)</f>
        <v>0</v>
      </c>
      <c r="H203" s="13" t="str">
        <f t="shared" si="2"/>
        <v>0398</v>
      </c>
      <c r="I203" s="13" t="s">
        <v>2201</v>
      </c>
      <c r="J203" s="13" t="str">
        <f>VLOOKUP(H203,'upload c51prpdc'!A:C,3,FALSE)</f>
        <v>P11AK</v>
      </c>
      <c r="K203" s="22">
        <f>VLOOKUP($D203,'prosedur-2025'!$A:$H,3,FALSE)</f>
        <v>14</v>
      </c>
      <c r="L203" s="22">
        <f>VLOOKUP($D203,'prosedur-2025'!$A:$H,4,FALSE)</f>
        <v>53296203.93</v>
      </c>
      <c r="M203" s="22">
        <f>VLOOKUP($D203,'prosedur-2025'!$A:$H,5,FALSE)</f>
        <v>27651637</v>
      </c>
      <c r="N203" s="22">
        <f>VLOOKUP($D203,'prosedur-2025'!$A:$H,6,FALSE)</f>
        <v>46760467</v>
      </c>
      <c r="O203" s="22">
        <f>VLOOKUP($D203,'prosedur-2025'!$A:$H,7,FALSE)</f>
        <v>76530850</v>
      </c>
      <c r="P203" s="22">
        <f>VLOOKUP($D203,'prosedur-2025'!$A:$H,8,FALSE)</f>
        <v>87951067</v>
      </c>
      <c r="Q203" s="22">
        <f t="shared" si="41"/>
        <v>746146855</v>
      </c>
      <c r="R203" s="13"/>
      <c r="S203" s="13"/>
      <c r="T203" s="13" t="str">
        <f t="shared" si="42"/>
        <v>03.98</v>
      </c>
      <c r="U203" s="13"/>
      <c r="V203" s="13"/>
      <c r="W203" s="13" t="str">
        <f t="shared" si="38"/>
        <v>0398</v>
      </c>
      <c r="X203" s="10">
        <v>11.0</v>
      </c>
      <c r="Y203" s="13" t="str">
        <f t="shared" si="39"/>
        <v>P11AK</v>
      </c>
      <c r="Z203" s="10">
        <v>1.0</v>
      </c>
      <c r="AA203" s="13" t="str">
        <f t="shared" si="40"/>
        <v>Simple Spinal Proc.</v>
      </c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>
      <c r="A204" s="8" t="s">
        <v>5</v>
      </c>
      <c r="B204" s="8" t="s">
        <v>437</v>
      </c>
      <c r="C204" s="8" t="s">
        <v>495</v>
      </c>
      <c r="D204" s="21" t="s">
        <v>2963</v>
      </c>
      <c r="E204" s="8" t="s">
        <v>508</v>
      </c>
      <c r="F204" s="8" t="str">
        <f>VLOOKUP($D204,proc!$A:$D,3,FALSE)</f>
        <v>3</v>
      </c>
      <c r="G204" s="8" t="str">
        <f>VLOOKUP($D204,proc!$A:$D,4,FALSE)</f>
        <v>0</v>
      </c>
      <c r="H204" s="13" t="str">
        <f t="shared" si="2"/>
        <v>0522</v>
      </c>
      <c r="I204" s="13" t="s">
        <v>2201</v>
      </c>
      <c r="J204" s="13" t="str">
        <f>VLOOKUP(H204,'upload c51prpdc'!A:C,3,FALSE)</f>
        <v>P11AK</v>
      </c>
      <c r="K204" s="22">
        <f>VLOOKUP($D204,'prosedur-2025'!$A:$H,3,FALSE)</f>
        <v>2</v>
      </c>
      <c r="L204" s="22">
        <f>VLOOKUP($D204,'prosedur-2025'!$A:$H,4,FALSE)</f>
        <v>37067107.5</v>
      </c>
      <c r="M204" s="22">
        <f>VLOOKUP($D204,'prosedur-2025'!$A:$H,5,FALSE)</f>
        <v>7018400</v>
      </c>
      <c r="N204" s="22">
        <f>VLOOKUP($D204,'prosedur-2025'!$A:$H,6,FALSE)</f>
        <v>7018400</v>
      </c>
      <c r="O204" s="22">
        <f>VLOOKUP($D204,'prosedur-2025'!$A:$H,7,FALSE)</f>
        <v>67115815</v>
      </c>
      <c r="P204" s="22">
        <f>VLOOKUP($D204,'prosedur-2025'!$A:$H,8,FALSE)</f>
        <v>67115815</v>
      </c>
      <c r="Q204" s="22">
        <f t="shared" si="41"/>
        <v>74134215</v>
      </c>
      <c r="R204" s="13"/>
      <c r="S204" s="13"/>
      <c r="T204" s="13" t="str">
        <f t="shared" si="42"/>
        <v>05.22</v>
      </c>
      <c r="U204" s="13"/>
      <c r="V204" s="13"/>
      <c r="W204" s="13" t="str">
        <f t="shared" si="38"/>
        <v>0522</v>
      </c>
      <c r="X204" s="10">
        <v>11.0</v>
      </c>
      <c r="Y204" s="13" t="str">
        <f t="shared" si="39"/>
        <v>P11AK</v>
      </c>
      <c r="Z204" s="10">
        <v>1.0</v>
      </c>
      <c r="AA204" s="13" t="str">
        <f t="shared" si="40"/>
        <v>Simple Spinal Proc.</v>
      </c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>
      <c r="A205" s="8" t="s">
        <v>5</v>
      </c>
      <c r="B205" s="8" t="s">
        <v>437</v>
      </c>
      <c r="C205" s="8" t="s">
        <v>495</v>
      </c>
      <c r="D205" s="21" t="s">
        <v>2968</v>
      </c>
      <c r="E205" s="8" t="s">
        <v>510</v>
      </c>
      <c r="F205" s="8" t="str">
        <f>VLOOKUP($D205,proc!$A:$D,3,FALSE)</f>
        <v>3</v>
      </c>
      <c r="G205" s="8" t="str">
        <f>VLOOKUP($D205,proc!$A:$D,4,FALSE)</f>
        <v>0</v>
      </c>
      <c r="H205" s="13" t="str">
        <f t="shared" si="2"/>
        <v>0523</v>
      </c>
      <c r="I205" s="13" t="s">
        <v>2201</v>
      </c>
      <c r="J205" s="13" t="str">
        <f>VLOOKUP(H205,'upload c51prpdc'!A:C,3,FALSE)</f>
        <v>P11AK</v>
      </c>
      <c r="K205" s="22">
        <f>VLOOKUP($D205,'prosedur-2025'!$A:$H,3,FALSE)</f>
        <v>18</v>
      </c>
      <c r="L205" s="22">
        <f>VLOOKUP($D205,'prosedur-2025'!$A:$H,4,FALSE)</f>
        <v>34908545.17</v>
      </c>
      <c r="M205" s="22">
        <f>VLOOKUP($D205,'prosedur-2025'!$A:$H,5,FALSE)</f>
        <v>24131185</v>
      </c>
      <c r="N205" s="22">
        <f>VLOOKUP($D205,'prosedur-2025'!$A:$H,6,FALSE)</f>
        <v>33911639</v>
      </c>
      <c r="O205" s="22">
        <f>VLOOKUP($D205,'prosedur-2025'!$A:$H,7,FALSE)</f>
        <v>44411231</v>
      </c>
      <c r="P205" s="22">
        <f>VLOOKUP($D205,'prosedur-2025'!$A:$H,8,FALSE)</f>
        <v>57841062</v>
      </c>
      <c r="Q205" s="22">
        <f t="shared" si="41"/>
        <v>628353813</v>
      </c>
      <c r="R205" s="13"/>
      <c r="S205" s="13"/>
      <c r="T205" s="13" t="str">
        <f t="shared" si="42"/>
        <v>05.23</v>
      </c>
      <c r="U205" s="13"/>
      <c r="V205" s="13"/>
      <c r="W205" s="13" t="str">
        <f t="shared" si="38"/>
        <v>0523</v>
      </c>
      <c r="X205" s="10">
        <v>11.0</v>
      </c>
      <c r="Y205" s="13" t="str">
        <f t="shared" si="39"/>
        <v>P11AK</v>
      </c>
      <c r="Z205" s="10">
        <v>1.0</v>
      </c>
      <c r="AA205" s="13" t="str">
        <f t="shared" si="40"/>
        <v>Simple Spinal Proc.</v>
      </c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>
      <c r="A206" s="8" t="s">
        <v>5</v>
      </c>
      <c r="B206" s="8" t="s">
        <v>437</v>
      </c>
      <c r="C206" s="8" t="s">
        <v>495</v>
      </c>
      <c r="D206" s="21" t="s">
        <v>2969</v>
      </c>
      <c r="E206" s="8" t="s">
        <v>513</v>
      </c>
      <c r="F206" s="8" t="str">
        <f>VLOOKUP($D206,proc!$A:$D,3,FALSE)</f>
        <v>3</v>
      </c>
      <c r="G206" s="8" t="str">
        <f>VLOOKUP($D206,proc!$A:$D,4,FALSE)</f>
        <v>0</v>
      </c>
      <c r="H206" s="13" t="str">
        <f t="shared" si="2"/>
        <v>0524</v>
      </c>
      <c r="I206" s="13" t="s">
        <v>2201</v>
      </c>
      <c r="J206" s="13" t="str">
        <f>VLOOKUP(H206,'upload c51prpdc'!A:C,3,FALSE)</f>
        <v>P11AK</v>
      </c>
      <c r="K206" s="13"/>
      <c r="L206" s="13"/>
      <c r="M206" s="13"/>
      <c r="N206" s="13"/>
      <c r="O206" s="13"/>
      <c r="P206" s="13"/>
      <c r="Q206" s="22"/>
      <c r="R206" s="13"/>
      <c r="S206" s="13"/>
      <c r="T206" s="13" t="str">
        <f t="shared" si="42"/>
        <v>05.24</v>
      </c>
      <c r="U206" s="13"/>
      <c r="V206" s="13"/>
      <c r="W206" s="13" t="str">
        <f t="shared" si="38"/>
        <v>0524</v>
      </c>
      <c r="X206" s="10">
        <v>11.0</v>
      </c>
      <c r="Y206" s="13" t="str">
        <f t="shared" si="39"/>
        <v>P11AK</v>
      </c>
      <c r="Z206" s="10">
        <v>1.0</v>
      </c>
      <c r="AA206" s="13" t="str">
        <f t="shared" si="40"/>
        <v>Simple Spinal Proc.</v>
      </c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>
      <c r="A207" s="8" t="s">
        <v>5</v>
      </c>
      <c r="B207" s="8" t="s">
        <v>437</v>
      </c>
      <c r="C207" s="8" t="s">
        <v>495</v>
      </c>
      <c r="D207" s="21" t="s">
        <v>2970</v>
      </c>
      <c r="E207" s="8" t="s">
        <v>515</v>
      </c>
      <c r="F207" s="8" t="str">
        <f>VLOOKUP($D207,proc!$A:$D,3,FALSE)</f>
        <v>3</v>
      </c>
      <c r="G207" s="8" t="str">
        <f>VLOOKUP($D207,proc!$A:$D,4,FALSE)</f>
        <v>0</v>
      </c>
      <c r="H207" s="13" t="str">
        <f t="shared" si="2"/>
        <v>0525</v>
      </c>
      <c r="I207" s="13" t="s">
        <v>2201</v>
      </c>
      <c r="J207" s="13" t="str">
        <f>VLOOKUP(H207,'upload c51prpdc'!A:C,3,FALSE)</f>
        <v>P11AK</v>
      </c>
      <c r="K207" s="22">
        <f>VLOOKUP($D207,'prosedur-2025'!$A:$H,3,FALSE)</f>
        <v>61</v>
      </c>
      <c r="L207" s="22">
        <f>VLOOKUP($D207,'prosedur-2025'!$A:$H,4,FALSE)</f>
        <v>11046013.43</v>
      </c>
      <c r="M207" s="22">
        <f>VLOOKUP($D207,'prosedur-2025'!$A:$H,5,FALSE)</f>
        <v>6334500</v>
      </c>
      <c r="N207" s="22">
        <f>VLOOKUP($D207,'prosedur-2025'!$A:$H,6,FALSE)</f>
        <v>6734400</v>
      </c>
      <c r="O207" s="22">
        <f>VLOOKUP($D207,'prosedur-2025'!$A:$H,7,FALSE)</f>
        <v>8827146</v>
      </c>
      <c r="P207" s="22">
        <f>VLOOKUP($D207,'prosedur-2025'!$A:$H,8,FALSE)</f>
        <v>21558101</v>
      </c>
      <c r="Q207" s="22">
        <f t="shared" ref="Q207:Q210" si="43">K207*L207</f>
        <v>673806819</v>
      </c>
      <c r="R207" s="13"/>
      <c r="S207" s="13"/>
      <c r="T207" s="13" t="str">
        <f t="shared" si="42"/>
        <v>05.25</v>
      </c>
      <c r="U207" s="13"/>
      <c r="V207" s="13"/>
      <c r="W207" s="13" t="str">
        <f t="shared" si="38"/>
        <v>0525</v>
      </c>
      <c r="X207" s="10">
        <v>11.0</v>
      </c>
      <c r="Y207" s="13" t="str">
        <f t="shared" si="39"/>
        <v>P11AK</v>
      </c>
      <c r="Z207" s="10">
        <v>1.0</v>
      </c>
      <c r="AA207" s="13" t="str">
        <f t="shared" si="40"/>
        <v>Simple Spinal Proc.</v>
      </c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>
      <c r="A208" s="8" t="s">
        <v>5</v>
      </c>
      <c r="B208" s="8" t="s">
        <v>437</v>
      </c>
      <c r="C208" s="8" t="s">
        <v>495</v>
      </c>
      <c r="D208" s="21" t="s">
        <v>2882</v>
      </c>
      <c r="E208" s="8" t="s">
        <v>550</v>
      </c>
      <c r="F208" s="8" t="str">
        <f>VLOOKUP($D208,proc!$A:$D,3,FALSE)</f>
        <v>3</v>
      </c>
      <c r="G208" s="8" t="str">
        <f>VLOOKUP($D208,proc!$A:$D,4,FALSE)</f>
        <v>0</v>
      </c>
      <c r="H208" s="13" t="str">
        <f t="shared" si="2"/>
        <v>0529</v>
      </c>
      <c r="I208" s="24" t="s">
        <v>2202</v>
      </c>
      <c r="J208" s="13" t="str">
        <f>VLOOKUP(H208,'upload c51prpdc'!A:C,3,FALSE)</f>
        <v>P11AL</v>
      </c>
      <c r="K208" s="22">
        <f>VLOOKUP($D208,'prosedur-2025'!$A:$H,3,FALSE)</f>
        <v>43</v>
      </c>
      <c r="L208" s="22">
        <f>VLOOKUP($D208,'prosedur-2025'!$A:$H,4,FALSE)</f>
        <v>33867636.07</v>
      </c>
      <c r="M208" s="22">
        <f>VLOOKUP($D208,'prosedur-2025'!$A:$H,5,FALSE)</f>
        <v>14857190</v>
      </c>
      <c r="N208" s="22">
        <f>VLOOKUP($D208,'prosedur-2025'!$A:$H,6,FALSE)</f>
        <v>25400350</v>
      </c>
      <c r="O208" s="22">
        <f>VLOOKUP($D208,'prosedur-2025'!$A:$H,7,FALSE)</f>
        <v>44201336</v>
      </c>
      <c r="P208" s="22">
        <f>VLOOKUP($D208,'prosedur-2025'!$A:$H,8,FALSE)</f>
        <v>74787472</v>
      </c>
      <c r="Q208" s="22">
        <f t="shared" si="43"/>
        <v>1456308351</v>
      </c>
      <c r="R208" s="13"/>
      <c r="S208" s="13"/>
      <c r="T208" s="13" t="str">
        <f t="shared" si="42"/>
        <v>05.29</v>
      </c>
      <c r="U208" s="13"/>
      <c r="V208" s="13"/>
      <c r="W208" s="13" t="str">
        <f t="shared" si="38"/>
        <v>0529</v>
      </c>
      <c r="X208" s="10">
        <v>11.0</v>
      </c>
      <c r="Y208" s="13" t="str">
        <f t="shared" si="39"/>
        <v>P11AL</v>
      </c>
      <c r="Z208" s="10">
        <v>1.0</v>
      </c>
      <c r="AA208" s="24" t="str">
        <f t="shared" si="40"/>
        <v>Complex Peripheral Nerve Proc.</v>
      </c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>
      <c r="A209" s="8" t="s">
        <v>5</v>
      </c>
      <c r="B209" s="8" t="s">
        <v>437</v>
      </c>
      <c r="C209" s="8" t="s">
        <v>495</v>
      </c>
      <c r="D209" s="21" t="s">
        <v>2989</v>
      </c>
      <c r="E209" s="8" t="s">
        <v>516</v>
      </c>
      <c r="F209" s="8" t="str">
        <f>VLOOKUP($D209,proc!$A:$D,3,FALSE)</f>
        <v>2</v>
      </c>
      <c r="G209" s="8" t="str">
        <f>VLOOKUP($D209,proc!$A:$D,4,FALSE)</f>
        <v>0</v>
      </c>
      <c r="H209" s="13" t="str">
        <f t="shared" si="2"/>
        <v>8050</v>
      </c>
      <c r="I209" s="13" t="s">
        <v>2201</v>
      </c>
      <c r="J209" s="13" t="str">
        <f>VLOOKUP(H209,'upload c51prpdc'!A:C,3,FALSE)</f>
        <v>P11AK</v>
      </c>
      <c r="K209" s="22">
        <f>VLOOKUP($D209,'prosedur-2025'!$A:$H,3,FALSE)</f>
        <v>42</v>
      </c>
      <c r="L209" s="22">
        <f>VLOOKUP($D209,'prosedur-2025'!$A:$H,4,FALSE)</f>
        <v>86329060.5</v>
      </c>
      <c r="M209" s="22">
        <f>VLOOKUP($D209,'prosedur-2025'!$A:$H,5,FALSE)</f>
        <v>35284840</v>
      </c>
      <c r="N209" s="22">
        <f>VLOOKUP($D209,'prosedur-2025'!$A:$H,6,FALSE)</f>
        <v>79183103</v>
      </c>
      <c r="O209" s="22">
        <f>VLOOKUP($D209,'prosedur-2025'!$A:$H,7,FALSE)</f>
        <v>123638193</v>
      </c>
      <c r="P209" s="22">
        <f>VLOOKUP($D209,'prosedur-2025'!$A:$H,8,FALSE)</f>
        <v>146439349</v>
      </c>
      <c r="Q209" s="22">
        <f t="shared" si="43"/>
        <v>3625820541</v>
      </c>
      <c r="R209" s="13"/>
      <c r="S209" s="13"/>
      <c r="T209" s="13" t="str">
        <f t="shared" si="42"/>
        <v>80.50</v>
      </c>
      <c r="U209" s="13"/>
      <c r="V209" s="13"/>
      <c r="W209" s="13" t="str">
        <f t="shared" si="38"/>
        <v>8050</v>
      </c>
      <c r="X209" s="10">
        <v>11.0</v>
      </c>
      <c r="Y209" s="13" t="str">
        <f t="shared" si="39"/>
        <v>P11AK</v>
      </c>
      <c r="Z209" s="10">
        <v>1.0</v>
      </c>
      <c r="AA209" s="13" t="str">
        <f t="shared" si="40"/>
        <v>Simple Spinal Proc.</v>
      </c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>
      <c r="A210" s="8" t="s">
        <v>5</v>
      </c>
      <c r="B210" s="8" t="s">
        <v>437</v>
      </c>
      <c r="C210" s="8" t="s">
        <v>495</v>
      </c>
      <c r="D210" s="21" t="s">
        <v>3004</v>
      </c>
      <c r="E210" s="8" t="s">
        <v>518</v>
      </c>
      <c r="F210" s="8" t="str">
        <f>VLOOKUP($D210,proc!$A:$D,3,FALSE)</f>
        <v>4</v>
      </c>
      <c r="G210" s="8" t="str">
        <f>VLOOKUP($D210,proc!$A:$D,4,FALSE)</f>
        <v>0</v>
      </c>
      <c r="H210" s="13" t="str">
        <f t="shared" si="2"/>
        <v>8051</v>
      </c>
      <c r="I210" s="13" t="s">
        <v>2201</v>
      </c>
      <c r="J210" s="13" t="str">
        <f>VLOOKUP(H210,'upload c51prpdc'!A:C,3,FALSE)</f>
        <v>P11AK</v>
      </c>
      <c r="K210" s="22">
        <f>VLOOKUP($D210,'prosedur-2025'!$A:$H,3,FALSE)</f>
        <v>1965</v>
      </c>
      <c r="L210" s="22">
        <f>VLOOKUP($D210,'prosedur-2025'!$A:$H,4,FALSE)</f>
        <v>59603646.71</v>
      </c>
      <c r="M210" s="22">
        <f>VLOOKUP($D210,'prosedur-2025'!$A:$H,5,FALSE)</f>
        <v>29736265</v>
      </c>
      <c r="N210" s="22">
        <f>VLOOKUP($D210,'prosedur-2025'!$A:$H,6,FALSE)</f>
        <v>50547263</v>
      </c>
      <c r="O210" s="22">
        <f>VLOOKUP($D210,'prosedur-2025'!$A:$H,7,FALSE)</f>
        <v>77617583</v>
      </c>
      <c r="P210" s="22">
        <f>VLOOKUP($D210,'prosedur-2025'!$A:$H,8,FALSE)</f>
        <v>109449002</v>
      </c>
      <c r="Q210" s="22">
        <f t="shared" si="43"/>
        <v>117121165790</v>
      </c>
      <c r="R210" s="13"/>
      <c r="S210" s="13"/>
      <c r="T210" s="13" t="str">
        <f t="shared" si="42"/>
        <v>80.51</v>
      </c>
      <c r="U210" s="13"/>
      <c r="V210" s="13"/>
      <c r="W210" s="13" t="str">
        <f t="shared" si="38"/>
        <v>8051</v>
      </c>
      <c r="X210" s="10">
        <v>11.0</v>
      </c>
      <c r="Y210" s="13" t="str">
        <f t="shared" si="39"/>
        <v>P11AK</v>
      </c>
      <c r="Z210" s="10">
        <v>1.0</v>
      </c>
      <c r="AA210" s="13" t="str">
        <f t="shared" si="40"/>
        <v>Simple Spinal Proc.</v>
      </c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>
      <c r="A211" s="8" t="s">
        <v>5</v>
      </c>
      <c r="B211" s="8"/>
      <c r="C211" s="8"/>
      <c r="D211" s="21" t="s">
        <v>3945</v>
      </c>
      <c r="E211" s="8" t="s">
        <v>2401</v>
      </c>
      <c r="F211" s="8">
        <v>4.0</v>
      </c>
      <c r="G211" s="8">
        <v>1.0</v>
      </c>
      <c r="H211" s="13" t="str">
        <f t="shared" si="2"/>
        <v>80511</v>
      </c>
      <c r="I211" s="13" t="s">
        <v>2201</v>
      </c>
      <c r="J211" s="13" t="s">
        <v>494</v>
      </c>
      <c r="K211" s="13"/>
      <c r="L211" s="13"/>
      <c r="M211" s="13"/>
      <c r="N211" s="13"/>
      <c r="O211" s="13"/>
      <c r="P211" s="13"/>
      <c r="Q211" s="22"/>
      <c r="R211" s="13"/>
      <c r="S211" s="13"/>
      <c r="T211" s="13"/>
      <c r="U211" s="13"/>
      <c r="V211" s="13"/>
      <c r="W211" s="13" t="str">
        <f t="shared" si="38"/>
        <v>80511</v>
      </c>
      <c r="X211" s="10">
        <v>11.0</v>
      </c>
      <c r="Y211" s="13" t="str">
        <f t="shared" si="39"/>
        <v>P11AK</v>
      </c>
      <c r="Z211" s="10">
        <v>1.0</v>
      </c>
      <c r="AA211" s="13" t="str">
        <f t="shared" si="40"/>
        <v>Simple Spinal Proc.</v>
      </c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>
      <c r="A212" s="8" t="s">
        <v>5</v>
      </c>
      <c r="B212" s="8" t="s">
        <v>437</v>
      </c>
      <c r="C212" s="8" t="s">
        <v>495</v>
      </c>
      <c r="D212" s="21" t="s">
        <v>2964</v>
      </c>
      <c r="E212" s="8" t="s">
        <v>474</v>
      </c>
      <c r="F212" s="8" t="str">
        <f>VLOOKUP($D212,proc!$A:$D,3,FALSE)</f>
        <v>4</v>
      </c>
      <c r="G212" s="8" t="str">
        <f>VLOOKUP($D212,proc!$A:$D,4,FALSE)</f>
        <v>0</v>
      </c>
      <c r="H212" s="13" t="str">
        <f t="shared" si="2"/>
        <v>8053</v>
      </c>
      <c r="I212" s="57" t="s">
        <v>791</v>
      </c>
      <c r="J212" s="13" t="str">
        <f>VLOOKUP(H212,'upload c51prpdc'!A:C,3,FALSE)</f>
        <v>P11AJ</v>
      </c>
      <c r="K212" s="22">
        <f>VLOOKUP($D212,'prosedur-2025'!$A:$H,3,FALSE)</f>
        <v>3</v>
      </c>
      <c r="L212" s="22">
        <f>VLOOKUP($D212,'prosedur-2025'!$A:$H,4,FALSE)</f>
        <v>71946876.67</v>
      </c>
      <c r="M212" s="22">
        <f>VLOOKUP($D212,'prosedur-2025'!$A:$H,5,FALSE)</f>
        <v>20867957</v>
      </c>
      <c r="N212" s="22">
        <f>VLOOKUP($D212,'prosedur-2025'!$A:$H,6,FALSE)</f>
        <v>78890244</v>
      </c>
      <c r="O212" s="22">
        <f>VLOOKUP($D212,'prosedur-2025'!$A:$H,7,FALSE)</f>
        <v>116082429</v>
      </c>
      <c r="P212" s="22">
        <f>VLOOKUP($D212,'prosedur-2025'!$A:$H,8,FALSE)</f>
        <v>116082429</v>
      </c>
      <c r="Q212" s="22">
        <f t="shared" ref="Q212:Q218" si="44">K212*L212</f>
        <v>215840630</v>
      </c>
      <c r="R212" s="13"/>
      <c r="S212" s="13"/>
      <c r="T212" s="13" t="str">
        <f t="shared" ref="T212:T218" si="45">TEXT(VALUE(D212),"00.00")</f>
        <v>80.53</v>
      </c>
      <c r="U212" s="13"/>
      <c r="V212" s="13"/>
      <c r="W212" s="13" t="str">
        <f t="shared" si="38"/>
        <v>8053</v>
      </c>
      <c r="X212" s="10">
        <v>11.0</v>
      </c>
      <c r="Y212" s="13" t="str">
        <f t="shared" si="39"/>
        <v>P11AJ</v>
      </c>
      <c r="Z212" s="10">
        <v>1.0</v>
      </c>
      <c r="AA212" s="24" t="str">
        <f t="shared" si="40"/>
        <v>Moderate Spinal Proc.</v>
      </c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>
      <c r="A213" s="8" t="s">
        <v>5</v>
      </c>
      <c r="B213" s="8" t="s">
        <v>437</v>
      </c>
      <c r="C213" s="8" t="s">
        <v>495</v>
      </c>
      <c r="D213" s="21" t="s">
        <v>2965</v>
      </c>
      <c r="E213" s="8" t="s">
        <v>477</v>
      </c>
      <c r="F213" s="8" t="str">
        <f>VLOOKUP($D213,proc!$A:$D,3,FALSE)</f>
        <v>4</v>
      </c>
      <c r="G213" s="8" t="str">
        <f>VLOOKUP($D213,proc!$A:$D,4,FALSE)</f>
        <v>0</v>
      </c>
      <c r="H213" s="13" t="str">
        <f t="shared" si="2"/>
        <v>8054</v>
      </c>
      <c r="I213" s="10" t="s">
        <v>791</v>
      </c>
      <c r="J213" s="13" t="str">
        <f>VLOOKUP(H213,'upload c51prpdc'!A:C,3,FALSE)</f>
        <v>P11AJ</v>
      </c>
      <c r="K213" s="22">
        <f>VLOOKUP($D213,'prosedur-2025'!$A:$H,3,FALSE)</f>
        <v>18</v>
      </c>
      <c r="L213" s="22">
        <f>VLOOKUP($D213,'prosedur-2025'!$A:$H,4,FALSE)</f>
        <v>65396408.22</v>
      </c>
      <c r="M213" s="22">
        <f>VLOOKUP($D213,'prosedur-2025'!$A:$H,5,FALSE)</f>
        <v>27858800</v>
      </c>
      <c r="N213" s="22">
        <f>VLOOKUP($D213,'prosedur-2025'!$A:$H,6,FALSE)</f>
        <v>35038723</v>
      </c>
      <c r="O213" s="22">
        <f>VLOOKUP($D213,'prosedur-2025'!$A:$H,7,FALSE)</f>
        <v>80180500</v>
      </c>
      <c r="P213" s="22">
        <f>VLOOKUP($D213,'prosedur-2025'!$A:$H,8,FALSE)</f>
        <v>194914702</v>
      </c>
      <c r="Q213" s="22">
        <f t="shared" si="44"/>
        <v>1177135348</v>
      </c>
      <c r="R213" s="13"/>
      <c r="S213" s="13"/>
      <c r="T213" s="13" t="str">
        <f t="shared" si="45"/>
        <v>80.54</v>
      </c>
      <c r="U213" s="13"/>
      <c r="V213" s="13"/>
      <c r="W213" s="13" t="str">
        <f t="shared" si="38"/>
        <v>8054</v>
      </c>
      <c r="X213" s="10">
        <v>11.0</v>
      </c>
      <c r="Y213" s="13" t="str">
        <f t="shared" si="39"/>
        <v>P11AJ</v>
      </c>
      <c r="Z213" s="10">
        <v>1.0</v>
      </c>
      <c r="AA213" s="13" t="str">
        <f t="shared" si="40"/>
        <v>Moderate Spinal Proc.</v>
      </c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>
      <c r="A214" s="8" t="s">
        <v>5</v>
      </c>
      <c r="B214" s="8" t="s">
        <v>437</v>
      </c>
      <c r="C214" s="8" t="s">
        <v>495</v>
      </c>
      <c r="D214" s="21" t="s">
        <v>3023</v>
      </c>
      <c r="E214" s="8" t="s">
        <v>524</v>
      </c>
      <c r="F214" s="8" t="str">
        <f>VLOOKUP($D214,proc!$A:$D,3,FALSE)</f>
        <v>4</v>
      </c>
      <c r="G214" s="8" t="str">
        <f>VLOOKUP($D214,proc!$A:$D,4,FALSE)</f>
        <v>0</v>
      </c>
      <c r="H214" s="13" t="str">
        <f t="shared" si="2"/>
        <v>8059</v>
      </c>
      <c r="I214" s="13" t="s">
        <v>2201</v>
      </c>
      <c r="J214" s="13" t="str">
        <f>VLOOKUP(H214,'upload c51prpdc'!A:C,3,FALSE)</f>
        <v>P11AK</v>
      </c>
      <c r="K214" s="22">
        <f>VLOOKUP($D214,'prosedur-2025'!$A:$H,3,FALSE)</f>
        <v>870</v>
      </c>
      <c r="L214" s="22">
        <f>VLOOKUP($D214,'prosedur-2025'!$A:$H,4,FALSE)</f>
        <v>42074432.26</v>
      </c>
      <c r="M214" s="22">
        <f>VLOOKUP($D214,'prosedur-2025'!$A:$H,5,FALSE)</f>
        <v>16447586</v>
      </c>
      <c r="N214" s="22">
        <f>VLOOKUP($D214,'prosedur-2025'!$A:$H,6,FALSE)</f>
        <v>24928788</v>
      </c>
      <c r="O214" s="22">
        <f>VLOOKUP($D214,'prosedur-2025'!$A:$H,7,FALSE)</f>
        <v>66541035</v>
      </c>
      <c r="P214" s="22">
        <f>VLOOKUP($D214,'prosedur-2025'!$A:$H,8,FALSE)</f>
        <v>93196358</v>
      </c>
      <c r="Q214" s="22">
        <f t="shared" si="44"/>
        <v>36604756065</v>
      </c>
      <c r="R214" s="13"/>
      <c r="S214" s="13"/>
      <c r="T214" s="13" t="str">
        <f t="shared" si="45"/>
        <v>80.59</v>
      </c>
      <c r="U214" s="13"/>
      <c r="V214" s="13"/>
      <c r="W214" s="13" t="str">
        <f t="shared" si="38"/>
        <v>8059</v>
      </c>
      <c r="X214" s="10">
        <v>11.0</v>
      </c>
      <c r="Y214" s="13" t="str">
        <f t="shared" si="39"/>
        <v>P11AK</v>
      </c>
      <c r="Z214" s="10">
        <v>1.0</v>
      </c>
      <c r="AA214" s="13" t="str">
        <f t="shared" si="40"/>
        <v>Simple Spinal Proc.</v>
      </c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>
      <c r="A215" s="8" t="s">
        <v>5</v>
      </c>
      <c r="B215" s="8" t="s">
        <v>420</v>
      </c>
      <c r="C215" s="8" t="s">
        <v>528</v>
      </c>
      <c r="D215" s="21" t="s">
        <v>2883</v>
      </c>
      <c r="E215" s="8" t="s">
        <v>529</v>
      </c>
      <c r="F215" s="8" t="str">
        <f>VLOOKUP($D215,proc!$A:$D,3,FALSE)</f>
        <v>3</v>
      </c>
      <c r="G215" s="8" t="str">
        <f>VLOOKUP($D215,proc!$A:$D,4,FALSE)</f>
        <v>0</v>
      </c>
      <c r="H215" s="13" t="str">
        <f t="shared" si="2"/>
        <v>0402</v>
      </c>
      <c r="I215" s="24" t="s">
        <v>2202</v>
      </c>
      <c r="J215" s="13" t="str">
        <f>VLOOKUP(H215,'upload c51prpdc'!A:C,3,FALSE)</f>
        <v>P11AL</v>
      </c>
      <c r="K215" s="22">
        <f>VLOOKUP($D215,'prosedur-2025'!$A:$H,3,FALSE)</f>
        <v>70</v>
      </c>
      <c r="L215" s="22">
        <f>VLOOKUP($D215,'prosedur-2025'!$A:$H,4,FALSE)</f>
        <v>84641028.53</v>
      </c>
      <c r="M215" s="22">
        <f>VLOOKUP($D215,'prosedur-2025'!$A:$H,5,FALSE)</f>
        <v>39335066</v>
      </c>
      <c r="N215" s="22">
        <f>VLOOKUP($D215,'prosedur-2025'!$A:$H,6,FALSE)</f>
        <v>62686319</v>
      </c>
      <c r="O215" s="22">
        <f>VLOOKUP($D215,'prosedur-2025'!$A:$H,7,FALSE)</f>
        <v>135626194</v>
      </c>
      <c r="P215" s="22">
        <f>VLOOKUP($D215,'prosedur-2025'!$A:$H,8,FALSE)</f>
        <v>138844398</v>
      </c>
      <c r="Q215" s="22">
        <f t="shared" si="44"/>
        <v>5924871997</v>
      </c>
      <c r="R215" s="13"/>
      <c r="S215" s="13"/>
      <c r="T215" s="13" t="str">
        <f t="shared" si="45"/>
        <v>04.02</v>
      </c>
      <c r="U215" s="13"/>
      <c r="V215" s="13"/>
      <c r="W215" s="13" t="str">
        <f t="shared" si="38"/>
        <v>0402</v>
      </c>
      <c r="X215" s="10">
        <v>11.0</v>
      </c>
      <c r="Y215" s="13" t="str">
        <f t="shared" si="39"/>
        <v>P11AL</v>
      </c>
      <c r="Z215" s="10">
        <v>1.0</v>
      </c>
      <c r="AA215" s="24" t="str">
        <f t="shared" si="40"/>
        <v>Complex Peripheral Nerve Proc.</v>
      </c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>
      <c r="A216" s="8" t="s">
        <v>5</v>
      </c>
      <c r="B216" s="8" t="s">
        <v>420</v>
      </c>
      <c r="C216" s="8" t="s">
        <v>528</v>
      </c>
      <c r="D216" s="21" t="s">
        <v>2884</v>
      </c>
      <c r="E216" s="8" t="s">
        <v>531</v>
      </c>
      <c r="F216" s="8" t="str">
        <f>VLOOKUP($D216,proc!$A:$D,3,FALSE)</f>
        <v>2</v>
      </c>
      <c r="G216" s="8" t="str">
        <f>VLOOKUP($D216,proc!$A:$D,4,FALSE)</f>
        <v>0</v>
      </c>
      <c r="H216" s="13" t="str">
        <f t="shared" si="2"/>
        <v>0403</v>
      </c>
      <c r="I216" s="24" t="s">
        <v>2202</v>
      </c>
      <c r="J216" s="13" t="str">
        <f>VLOOKUP(H216,'upload c51prpdc'!A:C,3,FALSE)</f>
        <v>P11AL</v>
      </c>
      <c r="K216" s="22">
        <f>VLOOKUP($D216,'prosedur-2025'!$A:$H,3,FALSE)</f>
        <v>6</v>
      </c>
      <c r="L216" s="22">
        <f>VLOOKUP($D216,'prosedur-2025'!$A:$H,4,FALSE)</f>
        <v>14582533</v>
      </c>
      <c r="M216" s="22">
        <f>VLOOKUP($D216,'prosedur-2025'!$A:$H,5,FALSE)</f>
        <v>7437700</v>
      </c>
      <c r="N216" s="22">
        <f>VLOOKUP($D216,'prosedur-2025'!$A:$H,6,FALSE)</f>
        <v>9364237</v>
      </c>
      <c r="O216" s="22">
        <f>VLOOKUP($D216,'prosedur-2025'!$A:$H,7,FALSE)</f>
        <v>17604875</v>
      </c>
      <c r="P216" s="22">
        <f>VLOOKUP($D216,'prosedur-2025'!$A:$H,8,FALSE)</f>
        <v>34992009</v>
      </c>
      <c r="Q216" s="22">
        <f t="shared" si="44"/>
        <v>87495198</v>
      </c>
      <c r="R216" s="13"/>
      <c r="S216" s="13"/>
      <c r="T216" s="13" t="str">
        <f t="shared" si="45"/>
        <v>04.03</v>
      </c>
      <c r="U216" s="13"/>
      <c r="V216" s="13"/>
      <c r="W216" s="13" t="str">
        <f t="shared" si="38"/>
        <v>0403</v>
      </c>
      <c r="X216" s="10">
        <v>11.0</v>
      </c>
      <c r="Y216" s="13" t="str">
        <f t="shared" si="39"/>
        <v>P11AL</v>
      </c>
      <c r="Z216" s="10">
        <v>1.0</v>
      </c>
      <c r="AA216" s="24" t="str">
        <f t="shared" si="40"/>
        <v>Complex Peripheral Nerve Proc.</v>
      </c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>
      <c r="A217" s="8" t="s">
        <v>5</v>
      </c>
      <c r="B217" s="8" t="s">
        <v>420</v>
      </c>
      <c r="C217" s="8" t="s">
        <v>528</v>
      </c>
      <c r="D217" s="21" t="s">
        <v>2886</v>
      </c>
      <c r="E217" s="8" t="s">
        <v>534</v>
      </c>
      <c r="F217" s="8" t="str">
        <f>VLOOKUP($D217,proc!$A:$D,3,FALSE)</f>
        <v>3</v>
      </c>
      <c r="G217" s="8" t="str">
        <f>VLOOKUP($D217,proc!$A:$D,4,FALSE)</f>
        <v>0</v>
      </c>
      <c r="H217" s="13" t="str">
        <f t="shared" si="2"/>
        <v>0404</v>
      </c>
      <c r="I217" s="24" t="s">
        <v>2202</v>
      </c>
      <c r="J217" s="13" t="str">
        <f>VLOOKUP(H217,'upload c51prpdc'!A:C,3,FALSE)</f>
        <v>P11AL</v>
      </c>
      <c r="K217" s="22">
        <f>VLOOKUP($D217,'prosedur-2025'!$A:$H,3,FALSE)</f>
        <v>79</v>
      </c>
      <c r="L217" s="22">
        <f>VLOOKUP($D217,'prosedur-2025'!$A:$H,4,FALSE)</f>
        <v>39424701.67</v>
      </c>
      <c r="M217" s="22">
        <f>VLOOKUP($D217,'prosedur-2025'!$A:$H,5,FALSE)</f>
        <v>16674599</v>
      </c>
      <c r="N217" s="22">
        <f>VLOOKUP($D217,'prosedur-2025'!$A:$H,6,FALSE)</f>
        <v>34152060</v>
      </c>
      <c r="O217" s="22">
        <f>VLOOKUP($D217,'prosedur-2025'!$A:$H,7,FALSE)</f>
        <v>52924753</v>
      </c>
      <c r="P217" s="22">
        <f>VLOOKUP($D217,'prosedur-2025'!$A:$H,8,FALSE)</f>
        <v>88156278</v>
      </c>
      <c r="Q217" s="22">
        <f t="shared" si="44"/>
        <v>3114551432</v>
      </c>
      <c r="R217" s="13"/>
      <c r="S217" s="13"/>
      <c r="T217" s="13" t="str">
        <f t="shared" si="45"/>
        <v>04.04</v>
      </c>
      <c r="U217" s="13"/>
      <c r="V217" s="13"/>
      <c r="W217" s="13" t="str">
        <f t="shared" si="38"/>
        <v>0404</v>
      </c>
      <c r="X217" s="10">
        <v>11.0</v>
      </c>
      <c r="Y217" s="13" t="str">
        <f t="shared" si="39"/>
        <v>P11AL</v>
      </c>
      <c r="Z217" s="10">
        <v>1.0</v>
      </c>
      <c r="AA217" s="24" t="str">
        <f t="shared" si="40"/>
        <v>Complex Peripheral Nerve Proc.</v>
      </c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>
      <c r="A218" s="8" t="s">
        <v>5</v>
      </c>
      <c r="B218" s="8" t="s">
        <v>420</v>
      </c>
      <c r="C218" s="8" t="s">
        <v>528</v>
      </c>
      <c r="D218" s="21" t="s">
        <v>2959</v>
      </c>
      <c r="E218" s="8" t="s">
        <v>53</v>
      </c>
      <c r="F218" s="8" t="str">
        <f>VLOOKUP($D218,proc!$A:$D,3,FALSE)</f>
        <v>4</v>
      </c>
      <c r="G218" s="8" t="str">
        <f>VLOOKUP($D218,proc!$A:$D,4,FALSE)</f>
        <v>0</v>
      </c>
      <c r="H218" s="13" t="str">
        <f t="shared" si="2"/>
        <v>0442</v>
      </c>
      <c r="I218" s="10" t="s">
        <v>2197</v>
      </c>
      <c r="J218" s="13" t="str">
        <f>VLOOKUP(H218,'upload c51prpdc'!A:C,3,FALSE)</f>
        <v>P11AE</v>
      </c>
      <c r="K218" s="22">
        <f>VLOOKUP($D218,'prosedur-2025'!$A:$H,3,FALSE)</f>
        <v>257</v>
      </c>
      <c r="L218" s="22">
        <f>VLOOKUP($D218,'prosedur-2025'!$A:$H,4,FALSE)</f>
        <v>90712084.38</v>
      </c>
      <c r="M218" s="22">
        <f>VLOOKUP($D218,'prosedur-2025'!$A:$H,5,FALSE)</f>
        <v>31688771</v>
      </c>
      <c r="N218" s="22">
        <f>VLOOKUP($D218,'prosedur-2025'!$A:$H,6,FALSE)</f>
        <v>62028464</v>
      </c>
      <c r="O218" s="22">
        <f>VLOOKUP($D218,'prosedur-2025'!$A:$H,7,FALSE)</f>
        <v>169424917</v>
      </c>
      <c r="P218" s="22">
        <f>VLOOKUP($D218,'prosedur-2025'!$A:$H,8,FALSE)</f>
        <v>175885697</v>
      </c>
      <c r="Q218" s="22">
        <f t="shared" si="44"/>
        <v>23313005687</v>
      </c>
      <c r="R218" s="13"/>
      <c r="S218" s="13"/>
      <c r="T218" s="13" t="str">
        <f t="shared" si="45"/>
        <v>04.42</v>
      </c>
      <c r="U218" s="13"/>
      <c r="V218" s="13"/>
      <c r="W218" s="13" t="str">
        <f t="shared" si="38"/>
        <v>0442</v>
      </c>
      <c r="X218" s="10">
        <v>11.0</v>
      </c>
      <c r="Y218" s="13" t="str">
        <f t="shared" si="39"/>
        <v>P11AE</v>
      </c>
      <c r="Z218" s="10">
        <v>1.0</v>
      </c>
      <c r="AA218" s="13" t="str">
        <f t="shared" si="40"/>
        <v>Moderate Craniotomy Proc.</v>
      </c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>
      <c r="A219" s="8" t="s">
        <v>5</v>
      </c>
      <c r="B219" s="8"/>
      <c r="C219" s="8"/>
      <c r="D219" s="21" t="s">
        <v>2978</v>
      </c>
      <c r="E219" s="8" t="s">
        <v>654</v>
      </c>
      <c r="F219" s="8">
        <v>4.0</v>
      </c>
      <c r="G219" s="8">
        <v>1.0</v>
      </c>
      <c r="H219" s="13" t="str">
        <f t="shared" si="2"/>
        <v>04420</v>
      </c>
      <c r="I219" s="10" t="s">
        <v>2197</v>
      </c>
      <c r="J219" s="10" t="s">
        <v>258</v>
      </c>
      <c r="K219" s="13"/>
      <c r="L219" s="13"/>
      <c r="M219" s="13"/>
      <c r="N219" s="13"/>
      <c r="O219" s="13"/>
      <c r="P219" s="13"/>
      <c r="Q219" s="22"/>
      <c r="R219" s="13"/>
      <c r="S219" s="12" t="s">
        <v>2160</v>
      </c>
      <c r="T219" s="13"/>
      <c r="U219" s="13"/>
      <c r="V219" s="13"/>
      <c r="W219" s="13" t="str">
        <f t="shared" si="38"/>
        <v>04420</v>
      </c>
      <c r="X219" s="10">
        <v>11.0</v>
      </c>
      <c r="Y219" s="13" t="str">
        <f t="shared" si="39"/>
        <v>P11AE</v>
      </c>
      <c r="Z219" s="10">
        <v>1.0</v>
      </c>
      <c r="AA219" s="13" t="str">
        <f t="shared" si="40"/>
        <v>Moderate Craniotomy Proc.</v>
      </c>
      <c r="AB219" s="10" t="s">
        <v>4290</v>
      </c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>
      <c r="A220" s="8" t="s">
        <v>5</v>
      </c>
      <c r="B220" s="8"/>
      <c r="C220" s="8"/>
      <c r="D220" s="21" t="s">
        <v>2961</v>
      </c>
      <c r="E220" s="8" t="s">
        <v>294</v>
      </c>
      <c r="F220" s="8">
        <v>4.0</v>
      </c>
      <c r="G220" s="8">
        <v>1.0</v>
      </c>
      <c r="H220" s="13" t="str">
        <f t="shared" si="2"/>
        <v>04421</v>
      </c>
      <c r="I220" s="10" t="s">
        <v>2197</v>
      </c>
      <c r="J220" s="10" t="s">
        <v>258</v>
      </c>
      <c r="K220" s="13"/>
      <c r="L220" s="13"/>
      <c r="M220" s="13"/>
      <c r="N220" s="13"/>
      <c r="O220" s="13"/>
      <c r="P220" s="13"/>
      <c r="Q220" s="22"/>
      <c r="R220" s="13"/>
      <c r="S220" s="12" t="s">
        <v>2160</v>
      </c>
      <c r="T220" s="13"/>
      <c r="U220" s="13"/>
      <c r="V220" s="13"/>
      <c r="W220" s="13" t="str">
        <f t="shared" si="38"/>
        <v>04421</v>
      </c>
      <c r="X220" s="10">
        <v>11.0</v>
      </c>
      <c r="Y220" s="13" t="str">
        <f t="shared" si="39"/>
        <v>P11AE</v>
      </c>
      <c r="Z220" s="10">
        <v>1.0</v>
      </c>
      <c r="AA220" s="13" t="str">
        <f t="shared" si="40"/>
        <v>Moderate Craniotomy Proc.</v>
      </c>
      <c r="AB220" s="10" t="s">
        <v>4297</v>
      </c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>
      <c r="A221" s="8" t="s">
        <v>5</v>
      </c>
      <c r="B221" s="8" t="s">
        <v>420</v>
      </c>
      <c r="C221" s="8" t="s">
        <v>528</v>
      </c>
      <c r="D221" s="21" t="s">
        <v>2887</v>
      </c>
      <c r="E221" s="8" t="s">
        <v>536</v>
      </c>
      <c r="F221" s="8" t="str">
        <f>VLOOKUP($D221,proc!$A:$D,3,FALSE)</f>
        <v>4</v>
      </c>
      <c r="G221" s="8" t="str">
        <f>VLOOKUP($D221,proc!$A:$D,4,FALSE)</f>
        <v>0</v>
      </c>
      <c r="H221" s="13" t="str">
        <f t="shared" si="2"/>
        <v>045</v>
      </c>
      <c r="I221" s="24" t="s">
        <v>2202</v>
      </c>
      <c r="J221" s="13" t="str">
        <f>VLOOKUP(H221,'upload c51prpdc'!A:C,3,FALSE)</f>
        <v>P11AL</v>
      </c>
      <c r="K221" s="22">
        <f>VLOOKUP($D221,'prosedur-2025'!$A:$H,3,FALSE)</f>
        <v>46</v>
      </c>
      <c r="L221" s="22">
        <f>VLOOKUP($D221,'prosedur-2025'!$A:$H,4,FALSE)</f>
        <v>48509964.54</v>
      </c>
      <c r="M221" s="22">
        <f>VLOOKUP($D221,'prosedur-2025'!$A:$H,5,FALSE)</f>
        <v>28800367</v>
      </c>
      <c r="N221" s="22">
        <f>VLOOKUP($D221,'prosedur-2025'!$A:$H,6,FALSE)</f>
        <v>39058558</v>
      </c>
      <c r="O221" s="22">
        <f>VLOOKUP($D221,'prosedur-2025'!$A:$H,7,FALSE)</f>
        <v>72236409</v>
      </c>
      <c r="P221" s="22">
        <f>VLOOKUP($D221,'prosedur-2025'!$A:$H,8,FALSE)</f>
        <v>81874796</v>
      </c>
      <c r="Q221" s="22">
        <f t="shared" ref="Q221:Q292" si="46">K221*L221</f>
        <v>2231458369</v>
      </c>
      <c r="R221" s="13"/>
      <c r="S221" s="13"/>
      <c r="T221" s="13" t="str">
        <f t="shared" ref="T221:T339" si="47">TEXT(VALUE(D221),"00.00")</f>
        <v>04.50</v>
      </c>
      <c r="U221" s="13"/>
      <c r="V221" s="13"/>
      <c r="W221" s="13" t="str">
        <f t="shared" si="38"/>
        <v>045</v>
      </c>
      <c r="X221" s="10">
        <v>11.0</v>
      </c>
      <c r="Y221" s="13" t="str">
        <f t="shared" si="39"/>
        <v>P11AL</v>
      </c>
      <c r="Z221" s="10">
        <v>1.0</v>
      </c>
      <c r="AA221" s="24" t="str">
        <f t="shared" si="40"/>
        <v>Complex Peripheral Nerve Proc.</v>
      </c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>
      <c r="A222" s="8" t="s">
        <v>5</v>
      </c>
      <c r="B222" s="8" t="s">
        <v>420</v>
      </c>
      <c r="C222" s="8" t="s">
        <v>528</v>
      </c>
      <c r="D222" s="21" t="s">
        <v>2888</v>
      </c>
      <c r="E222" s="8" t="s">
        <v>538</v>
      </c>
      <c r="F222" s="8" t="str">
        <f>VLOOKUP($D222,proc!$A:$D,3,FALSE)</f>
        <v>3</v>
      </c>
      <c r="G222" s="8" t="str">
        <f>VLOOKUP($D222,proc!$A:$D,4,FALSE)</f>
        <v>0</v>
      </c>
      <c r="H222" s="13" t="str">
        <f t="shared" si="2"/>
        <v>0474</v>
      </c>
      <c r="I222" s="24" t="s">
        <v>2202</v>
      </c>
      <c r="J222" s="13" t="str">
        <f>VLOOKUP(H222,'upload c51prpdc'!A:C,3,FALSE)</f>
        <v>P11AL</v>
      </c>
      <c r="K222" s="22">
        <f>VLOOKUP($D222,'prosedur-2025'!$A:$H,3,FALSE)</f>
        <v>42</v>
      </c>
      <c r="L222" s="22">
        <f>VLOOKUP($D222,'prosedur-2025'!$A:$H,4,FALSE)</f>
        <v>50110516.88</v>
      </c>
      <c r="M222" s="22">
        <f>VLOOKUP($D222,'prosedur-2025'!$A:$H,5,FALSE)</f>
        <v>19403492</v>
      </c>
      <c r="N222" s="22">
        <f>VLOOKUP($D222,'prosedur-2025'!$A:$H,6,FALSE)</f>
        <v>45808140</v>
      </c>
      <c r="O222" s="22">
        <f>VLOOKUP($D222,'prosedur-2025'!$A:$H,7,FALSE)</f>
        <v>79916452</v>
      </c>
      <c r="P222" s="22">
        <f>VLOOKUP($D222,'prosedur-2025'!$A:$H,8,FALSE)</f>
        <v>95109950</v>
      </c>
      <c r="Q222" s="22">
        <f t="shared" si="46"/>
        <v>2104641709</v>
      </c>
      <c r="R222" s="13"/>
      <c r="S222" s="13"/>
      <c r="T222" s="13" t="str">
        <f t="shared" si="47"/>
        <v>04.74</v>
      </c>
      <c r="U222" s="13"/>
      <c r="V222" s="13"/>
      <c r="W222" s="13" t="str">
        <f t="shared" si="38"/>
        <v>0474</v>
      </c>
      <c r="X222" s="10">
        <v>11.0</v>
      </c>
      <c r="Y222" s="13" t="str">
        <f t="shared" si="39"/>
        <v>P11AL</v>
      </c>
      <c r="Z222" s="10">
        <v>1.0</v>
      </c>
      <c r="AA222" s="24" t="str">
        <f t="shared" si="40"/>
        <v>Complex Peripheral Nerve Proc.</v>
      </c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>
      <c r="A223" s="8" t="s">
        <v>5</v>
      </c>
      <c r="B223" s="8" t="s">
        <v>420</v>
      </c>
      <c r="C223" s="8" t="s">
        <v>528</v>
      </c>
      <c r="D223" s="21" t="s">
        <v>2889</v>
      </c>
      <c r="E223" s="8" t="s">
        <v>540</v>
      </c>
      <c r="F223" s="8" t="str">
        <f>VLOOKUP($D223,proc!$A:$D,3,FALSE)</f>
        <v>3</v>
      </c>
      <c r="G223" s="8" t="str">
        <f>VLOOKUP($D223,proc!$A:$D,4,FALSE)</f>
        <v>0</v>
      </c>
      <c r="H223" s="13" t="str">
        <f t="shared" si="2"/>
        <v>0475</v>
      </c>
      <c r="I223" s="24" t="s">
        <v>2202</v>
      </c>
      <c r="J223" s="13" t="str">
        <f>VLOOKUP(H223,'upload c51prpdc'!A:C,3,FALSE)</f>
        <v>P11AL</v>
      </c>
      <c r="K223" s="22">
        <f>VLOOKUP($D223,'prosedur-2025'!$A:$H,3,FALSE)</f>
        <v>3</v>
      </c>
      <c r="L223" s="22">
        <f>VLOOKUP($D223,'prosedur-2025'!$A:$H,4,FALSE)</f>
        <v>36684886.33</v>
      </c>
      <c r="M223" s="22">
        <f>VLOOKUP($D223,'prosedur-2025'!$A:$H,5,FALSE)</f>
        <v>8370000</v>
      </c>
      <c r="N223" s="22">
        <f>VLOOKUP($D223,'prosedur-2025'!$A:$H,6,FALSE)</f>
        <v>22305900</v>
      </c>
      <c r="O223" s="22">
        <f>VLOOKUP($D223,'prosedur-2025'!$A:$H,7,FALSE)</f>
        <v>79378759</v>
      </c>
      <c r="P223" s="22">
        <f>VLOOKUP($D223,'prosedur-2025'!$A:$H,8,FALSE)</f>
        <v>79378759</v>
      </c>
      <c r="Q223" s="22">
        <f t="shared" si="46"/>
        <v>110054659</v>
      </c>
      <c r="R223" s="13"/>
      <c r="S223" s="13"/>
      <c r="T223" s="13" t="str">
        <f t="shared" si="47"/>
        <v>04.75</v>
      </c>
      <c r="U223" s="13"/>
      <c r="V223" s="13"/>
      <c r="W223" s="13" t="str">
        <f t="shared" si="38"/>
        <v>0475</v>
      </c>
      <c r="X223" s="10">
        <v>11.0</v>
      </c>
      <c r="Y223" s="13" t="str">
        <f t="shared" si="39"/>
        <v>P11AL</v>
      </c>
      <c r="Z223" s="10">
        <v>1.0</v>
      </c>
      <c r="AA223" s="24" t="str">
        <f t="shared" si="40"/>
        <v>Complex Peripheral Nerve Proc.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>
      <c r="A224" s="8" t="s">
        <v>5</v>
      </c>
      <c r="B224" s="8" t="s">
        <v>420</v>
      </c>
      <c r="C224" s="8" t="s">
        <v>528</v>
      </c>
      <c r="D224" s="21" t="s">
        <v>2890</v>
      </c>
      <c r="E224" s="8" t="s">
        <v>542</v>
      </c>
      <c r="F224" s="8" t="str">
        <f>VLOOKUP($D224,proc!$A:$D,3,FALSE)</f>
        <v>3</v>
      </c>
      <c r="G224" s="8" t="str">
        <f>VLOOKUP($D224,proc!$A:$D,4,FALSE)</f>
        <v>0</v>
      </c>
      <c r="H224" s="13" t="str">
        <f t="shared" si="2"/>
        <v>0479</v>
      </c>
      <c r="I224" s="24" t="s">
        <v>2202</v>
      </c>
      <c r="J224" s="13" t="str">
        <f>VLOOKUP(H224,'upload c51prpdc'!A:C,3,FALSE)</f>
        <v>P11AL</v>
      </c>
      <c r="K224" s="22">
        <f>VLOOKUP($D224,'prosedur-2025'!$A:$H,3,FALSE)</f>
        <v>182</v>
      </c>
      <c r="L224" s="22">
        <f>VLOOKUP($D224,'prosedur-2025'!$A:$H,4,FALSE)</f>
        <v>39401211.77</v>
      </c>
      <c r="M224" s="22">
        <f>VLOOKUP($D224,'prosedur-2025'!$A:$H,5,FALSE)</f>
        <v>14484929</v>
      </c>
      <c r="N224" s="22">
        <f>VLOOKUP($D224,'prosedur-2025'!$A:$H,6,FALSE)</f>
        <v>23741433</v>
      </c>
      <c r="O224" s="22">
        <f>VLOOKUP($D224,'prosedur-2025'!$A:$H,7,FALSE)</f>
        <v>46400650</v>
      </c>
      <c r="P224" s="22">
        <f>VLOOKUP($D224,'prosedur-2025'!$A:$H,8,FALSE)</f>
        <v>92989179</v>
      </c>
      <c r="Q224" s="22">
        <f t="shared" si="46"/>
        <v>7171020542</v>
      </c>
      <c r="R224" s="13"/>
      <c r="S224" s="13"/>
      <c r="T224" s="13" t="str">
        <f t="shared" si="47"/>
        <v>04.79</v>
      </c>
      <c r="U224" s="13"/>
      <c r="V224" s="13"/>
      <c r="W224" s="13" t="str">
        <f t="shared" si="38"/>
        <v>0479</v>
      </c>
      <c r="X224" s="10">
        <v>11.0</v>
      </c>
      <c r="Y224" s="13" t="str">
        <f t="shared" si="39"/>
        <v>P11AL</v>
      </c>
      <c r="Z224" s="10">
        <v>1.0</v>
      </c>
      <c r="AA224" s="24" t="str">
        <f t="shared" si="40"/>
        <v>Complex Peripheral Nerve Proc.</v>
      </c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>
      <c r="A225" s="8" t="s">
        <v>5</v>
      </c>
      <c r="B225" s="8" t="s">
        <v>420</v>
      </c>
      <c r="C225" s="8" t="s">
        <v>528</v>
      </c>
      <c r="D225" s="21" t="s">
        <v>2891</v>
      </c>
      <c r="E225" s="8" t="s">
        <v>98</v>
      </c>
      <c r="F225" s="8" t="str">
        <f>VLOOKUP($D225,proc!$A:$D,3,FALSE)</f>
        <v>2</v>
      </c>
      <c r="G225" s="8" t="str">
        <f>VLOOKUP($D225,proc!$A:$D,4,FALSE)</f>
        <v>0</v>
      </c>
      <c r="H225" s="13" t="str">
        <f t="shared" si="2"/>
        <v>0491</v>
      </c>
      <c r="I225" s="24" t="s">
        <v>2202</v>
      </c>
      <c r="J225" s="13" t="str">
        <f>VLOOKUP(H225,'upload c51prpdc'!A:C,3,FALSE)</f>
        <v>P11AL</v>
      </c>
      <c r="K225" s="22">
        <f>VLOOKUP($D225,'prosedur-2025'!$A:$H,3,FALSE)</f>
        <v>1</v>
      </c>
      <c r="L225" s="22">
        <f>VLOOKUP($D225,'prosedur-2025'!$A:$H,4,FALSE)</f>
        <v>25890012</v>
      </c>
      <c r="M225" s="22">
        <f>VLOOKUP($D225,'prosedur-2025'!$A:$H,5,FALSE)</f>
        <v>25890012</v>
      </c>
      <c r="N225" s="22">
        <f>VLOOKUP($D225,'prosedur-2025'!$A:$H,6,FALSE)</f>
        <v>25890012</v>
      </c>
      <c r="O225" s="22">
        <f>VLOOKUP($D225,'prosedur-2025'!$A:$H,7,FALSE)</f>
        <v>25890012</v>
      </c>
      <c r="P225" s="22">
        <f>VLOOKUP($D225,'prosedur-2025'!$A:$H,8,FALSE)</f>
        <v>25890012</v>
      </c>
      <c r="Q225" s="22">
        <f t="shared" si="46"/>
        <v>25890012</v>
      </c>
      <c r="R225" s="13"/>
      <c r="S225" s="13"/>
      <c r="T225" s="13" t="str">
        <f t="shared" si="47"/>
        <v>04.91</v>
      </c>
      <c r="U225" s="13"/>
      <c r="V225" s="13"/>
      <c r="W225" s="13" t="str">
        <f t="shared" si="38"/>
        <v>0491</v>
      </c>
      <c r="X225" s="10">
        <v>11.0</v>
      </c>
      <c r="Y225" s="13" t="str">
        <f t="shared" si="39"/>
        <v>P11AL</v>
      </c>
      <c r="Z225" s="10">
        <v>1.0</v>
      </c>
      <c r="AA225" s="24" t="str">
        <f t="shared" si="40"/>
        <v>Complex Peripheral Nerve Proc.</v>
      </c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>
      <c r="A226" s="8" t="s">
        <v>5</v>
      </c>
      <c r="B226" s="8" t="s">
        <v>420</v>
      </c>
      <c r="C226" s="8" t="s">
        <v>528</v>
      </c>
      <c r="D226" s="21" t="s">
        <v>2892</v>
      </c>
      <c r="E226" s="8" t="s">
        <v>103</v>
      </c>
      <c r="F226" s="8" t="str">
        <f>VLOOKUP($D226,proc!$A:$D,3,FALSE)</f>
        <v>3</v>
      </c>
      <c r="G226" s="8" t="str">
        <f>VLOOKUP($D226,proc!$A:$D,4,FALSE)</f>
        <v>0</v>
      </c>
      <c r="H226" s="13" t="str">
        <f t="shared" si="2"/>
        <v>050</v>
      </c>
      <c r="I226" s="24" t="s">
        <v>2202</v>
      </c>
      <c r="J226" s="13" t="str">
        <f>VLOOKUP(H226,'upload c51prpdc'!A:C,3,FALSE)</f>
        <v>P11AL</v>
      </c>
      <c r="K226" s="22">
        <f>VLOOKUP($D226,'prosedur-2025'!$A:$H,3,FALSE)</f>
        <v>3</v>
      </c>
      <c r="L226" s="22">
        <f>VLOOKUP($D226,'prosedur-2025'!$A:$H,4,FALSE)</f>
        <v>9351471.333</v>
      </c>
      <c r="M226" s="22">
        <f>VLOOKUP($D226,'prosedur-2025'!$A:$H,5,FALSE)</f>
        <v>4516000</v>
      </c>
      <c r="N226" s="22">
        <f>VLOOKUP($D226,'prosedur-2025'!$A:$H,6,FALSE)</f>
        <v>9389867</v>
      </c>
      <c r="O226" s="22">
        <f>VLOOKUP($D226,'prosedur-2025'!$A:$H,7,FALSE)</f>
        <v>14148547</v>
      </c>
      <c r="P226" s="22">
        <f>VLOOKUP($D226,'prosedur-2025'!$A:$H,8,FALSE)</f>
        <v>14148547</v>
      </c>
      <c r="Q226" s="22">
        <f t="shared" si="46"/>
        <v>28054414</v>
      </c>
      <c r="R226" s="13"/>
      <c r="S226" s="13"/>
      <c r="T226" s="13" t="str">
        <f t="shared" si="47"/>
        <v>05.00</v>
      </c>
      <c r="U226" s="13"/>
      <c r="V226" s="13"/>
      <c r="W226" s="13" t="str">
        <f t="shared" si="38"/>
        <v>050</v>
      </c>
      <c r="X226" s="10">
        <v>11.0</v>
      </c>
      <c r="Y226" s="13" t="str">
        <f t="shared" si="39"/>
        <v>P11AL</v>
      </c>
      <c r="Z226" s="10">
        <v>1.0</v>
      </c>
      <c r="AA226" s="24" t="str">
        <f t="shared" si="40"/>
        <v>Complex Peripheral Nerve Proc.</v>
      </c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>
      <c r="A227" s="8" t="s">
        <v>5</v>
      </c>
      <c r="B227" s="8" t="s">
        <v>420</v>
      </c>
      <c r="C227" s="8" t="s">
        <v>528</v>
      </c>
      <c r="D227" s="21" t="s">
        <v>2893</v>
      </c>
      <c r="E227" s="48" t="s">
        <v>105</v>
      </c>
      <c r="F227" s="8" t="str">
        <f>VLOOKUP($D227,proc!$A:$D,3,FALSE)</f>
        <v>3</v>
      </c>
      <c r="G227" s="8" t="str">
        <f>VLOOKUP($D227,proc!$A:$D,4,FALSE)</f>
        <v>0</v>
      </c>
      <c r="H227" s="13" t="str">
        <f t="shared" si="2"/>
        <v>0511</v>
      </c>
      <c r="I227" s="24" t="s">
        <v>2202</v>
      </c>
      <c r="J227" s="13" t="str">
        <f>VLOOKUP(H227,'upload c51prpdc'!A:C,3,FALSE)</f>
        <v>P11AL</v>
      </c>
      <c r="K227" s="22">
        <f>VLOOKUP($D227,'prosedur-2025'!$A:$H,3,FALSE)</f>
        <v>18</v>
      </c>
      <c r="L227" s="22">
        <f>VLOOKUP($D227,'prosedur-2025'!$A:$H,4,FALSE)</f>
        <v>10956220.39</v>
      </c>
      <c r="M227" s="22">
        <f>VLOOKUP($D227,'prosedur-2025'!$A:$H,5,FALSE)</f>
        <v>5668807</v>
      </c>
      <c r="N227" s="22">
        <f>VLOOKUP($D227,'prosedur-2025'!$A:$H,6,FALSE)</f>
        <v>6476884</v>
      </c>
      <c r="O227" s="22">
        <f>VLOOKUP($D227,'prosedur-2025'!$A:$H,7,FALSE)</f>
        <v>8773494</v>
      </c>
      <c r="P227" s="22">
        <f>VLOOKUP($D227,'prosedur-2025'!$A:$H,8,FALSE)</f>
        <v>20686263</v>
      </c>
      <c r="Q227" s="22">
        <f t="shared" si="46"/>
        <v>197211967</v>
      </c>
      <c r="R227" s="13"/>
      <c r="S227" s="13"/>
      <c r="T227" s="13" t="str">
        <f t="shared" si="47"/>
        <v>05.11</v>
      </c>
      <c r="U227" s="13"/>
      <c r="V227" s="13"/>
      <c r="W227" s="13" t="str">
        <f t="shared" si="38"/>
        <v>0511</v>
      </c>
      <c r="X227" s="10">
        <v>11.0</v>
      </c>
      <c r="Y227" s="13" t="str">
        <f t="shared" si="39"/>
        <v>P11AL</v>
      </c>
      <c r="Z227" s="10">
        <v>1.0</v>
      </c>
      <c r="AA227" s="24" t="str">
        <f t="shared" si="40"/>
        <v>Complex Peripheral Nerve Proc.</v>
      </c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>
      <c r="A228" s="8" t="s">
        <v>5</v>
      </c>
      <c r="B228" s="8" t="s">
        <v>420</v>
      </c>
      <c r="C228" s="8" t="s">
        <v>528</v>
      </c>
      <c r="D228" s="21" t="s">
        <v>2894</v>
      </c>
      <c r="E228" s="8" t="s">
        <v>547</v>
      </c>
      <c r="F228" s="8" t="str">
        <f>VLOOKUP($D228,proc!$A:$D,3,FALSE)</f>
        <v>3</v>
      </c>
      <c r="G228" s="8" t="str">
        <f>VLOOKUP($D228,proc!$A:$D,4,FALSE)</f>
        <v>0</v>
      </c>
      <c r="H228" s="13" t="str">
        <f t="shared" si="2"/>
        <v>0521</v>
      </c>
      <c r="I228" s="24" t="s">
        <v>2202</v>
      </c>
      <c r="J228" s="13" t="str">
        <f>VLOOKUP(H228,'upload c51prpdc'!A:C,3,FALSE)</f>
        <v>P11AL</v>
      </c>
      <c r="K228" s="22">
        <f>VLOOKUP($D228,'prosedur-2025'!$A:$H,3,FALSE)</f>
        <v>10</v>
      </c>
      <c r="L228" s="22">
        <f>VLOOKUP($D228,'prosedur-2025'!$A:$H,4,FALSE)</f>
        <v>33921175.2</v>
      </c>
      <c r="M228" s="22">
        <f>VLOOKUP($D228,'prosedur-2025'!$A:$H,5,FALSE)</f>
        <v>6118650</v>
      </c>
      <c r="N228" s="22">
        <f>VLOOKUP($D228,'prosedur-2025'!$A:$H,6,FALSE)</f>
        <v>7464100</v>
      </c>
      <c r="O228" s="22">
        <f>VLOOKUP($D228,'prosedur-2025'!$A:$H,7,FALSE)</f>
        <v>56171983</v>
      </c>
      <c r="P228" s="22">
        <f>VLOOKUP($D228,'prosedur-2025'!$A:$H,8,FALSE)</f>
        <v>76497388</v>
      </c>
      <c r="Q228" s="22">
        <f t="shared" si="46"/>
        <v>339211752</v>
      </c>
      <c r="R228" s="13"/>
      <c r="S228" s="13"/>
      <c r="T228" s="13" t="str">
        <f t="shared" si="47"/>
        <v>05.21</v>
      </c>
      <c r="U228" s="13"/>
      <c r="V228" s="13"/>
      <c r="W228" s="13" t="str">
        <f t="shared" si="38"/>
        <v>0521</v>
      </c>
      <c r="X228" s="10">
        <v>11.0</v>
      </c>
      <c r="Y228" s="13" t="str">
        <f t="shared" si="39"/>
        <v>P11AL</v>
      </c>
      <c r="Z228" s="10">
        <v>1.0</v>
      </c>
      <c r="AA228" s="24" t="str">
        <f t="shared" si="40"/>
        <v>Complex Peripheral Nerve Proc.</v>
      </c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>
      <c r="A229" s="8" t="s">
        <v>5</v>
      </c>
      <c r="B229" s="8" t="s">
        <v>420</v>
      </c>
      <c r="C229" s="8" t="s">
        <v>528</v>
      </c>
      <c r="D229" s="21" t="s">
        <v>2895</v>
      </c>
      <c r="E229" s="8" t="s">
        <v>553</v>
      </c>
      <c r="F229" s="8" t="str">
        <f>VLOOKUP($D229,proc!$A:$D,3,FALSE)</f>
        <v>3</v>
      </c>
      <c r="G229" s="8" t="str">
        <f>VLOOKUP($D229,proc!$A:$D,4,FALSE)</f>
        <v>0</v>
      </c>
      <c r="H229" s="13" t="str">
        <f t="shared" si="2"/>
        <v>0581</v>
      </c>
      <c r="I229" s="24" t="s">
        <v>2202</v>
      </c>
      <c r="J229" s="13" t="str">
        <f>VLOOKUP(H229,'upload c51prpdc'!A:C,3,FALSE)</f>
        <v>P11AL</v>
      </c>
      <c r="K229" s="22">
        <f>VLOOKUP($D229,'prosedur-2025'!$A:$H,3,FALSE)</f>
        <v>8</v>
      </c>
      <c r="L229" s="22">
        <f>VLOOKUP($D229,'prosedur-2025'!$A:$H,4,FALSE)</f>
        <v>19624401</v>
      </c>
      <c r="M229" s="22">
        <f>VLOOKUP($D229,'prosedur-2025'!$A:$H,5,FALSE)</f>
        <v>11729664</v>
      </c>
      <c r="N229" s="22">
        <f>VLOOKUP($D229,'prosedur-2025'!$A:$H,6,FALSE)</f>
        <v>17087720</v>
      </c>
      <c r="O229" s="22">
        <f>VLOOKUP($D229,'prosedur-2025'!$A:$H,7,FALSE)</f>
        <v>18891000</v>
      </c>
      <c r="P229" s="22">
        <f>VLOOKUP($D229,'prosedur-2025'!$A:$H,8,FALSE)</f>
        <v>38005190</v>
      </c>
      <c r="Q229" s="22">
        <f t="shared" si="46"/>
        <v>156995208</v>
      </c>
      <c r="R229" s="13"/>
      <c r="S229" s="13"/>
      <c r="T229" s="13" t="str">
        <f t="shared" si="47"/>
        <v>05.81</v>
      </c>
      <c r="U229" s="13"/>
      <c r="V229" s="13"/>
      <c r="W229" s="13" t="str">
        <f t="shared" si="38"/>
        <v>0581</v>
      </c>
      <c r="X229" s="10">
        <v>11.0</v>
      </c>
      <c r="Y229" s="13" t="str">
        <f t="shared" si="39"/>
        <v>P11AL</v>
      </c>
      <c r="Z229" s="10">
        <v>1.0</v>
      </c>
      <c r="AA229" s="24" t="str">
        <f t="shared" si="40"/>
        <v>Complex Peripheral Nerve Proc.</v>
      </c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>
      <c r="A230" s="8" t="s">
        <v>5</v>
      </c>
      <c r="B230" s="8" t="s">
        <v>420</v>
      </c>
      <c r="C230" s="8" t="s">
        <v>528</v>
      </c>
      <c r="D230" s="21" t="s">
        <v>2896</v>
      </c>
      <c r="E230" s="8" t="s">
        <v>555</v>
      </c>
      <c r="F230" s="8" t="str">
        <f>VLOOKUP($D230,proc!$A:$D,3,FALSE)</f>
        <v>5</v>
      </c>
      <c r="G230" s="8" t="str">
        <f>VLOOKUP($D230,proc!$A:$D,4,FALSE)</f>
        <v>0</v>
      </c>
      <c r="H230" s="13" t="str">
        <f t="shared" si="2"/>
        <v>0780</v>
      </c>
      <c r="I230" s="24" t="s">
        <v>2202</v>
      </c>
      <c r="J230" s="13" t="str">
        <f>VLOOKUP(H230,'upload c51prpdc'!A:C,3,FALSE)</f>
        <v>P11AL</v>
      </c>
      <c r="K230" s="22">
        <f>VLOOKUP($D230,'prosedur-2025'!$A:$H,3,FALSE)</f>
        <v>56</v>
      </c>
      <c r="L230" s="22">
        <f>VLOOKUP($D230,'prosedur-2025'!$A:$H,4,FALSE)</f>
        <v>91729323.95</v>
      </c>
      <c r="M230" s="22">
        <f>VLOOKUP($D230,'prosedur-2025'!$A:$H,5,FALSE)</f>
        <v>54242694</v>
      </c>
      <c r="N230" s="22">
        <f>VLOOKUP($D230,'prosedur-2025'!$A:$H,6,FALSE)</f>
        <v>70459400</v>
      </c>
      <c r="O230" s="22">
        <f>VLOOKUP($D230,'prosedur-2025'!$A:$H,7,FALSE)</f>
        <v>125540624</v>
      </c>
      <c r="P230" s="22">
        <f>VLOOKUP($D230,'prosedur-2025'!$A:$H,8,FALSE)</f>
        <v>171308700</v>
      </c>
      <c r="Q230" s="22">
        <f t="shared" si="46"/>
        <v>5136842141</v>
      </c>
      <c r="R230" s="13"/>
      <c r="S230" s="13"/>
      <c r="T230" s="13" t="str">
        <f t="shared" si="47"/>
        <v>07.80</v>
      </c>
      <c r="U230" s="13"/>
      <c r="V230" s="13"/>
      <c r="W230" s="13" t="str">
        <f t="shared" si="38"/>
        <v>0780</v>
      </c>
      <c r="X230" s="10">
        <v>11.0</v>
      </c>
      <c r="Y230" s="13" t="str">
        <f t="shared" si="39"/>
        <v>P11AL</v>
      </c>
      <c r="Z230" s="10">
        <v>1.0</v>
      </c>
      <c r="AA230" s="24" t="str">
        <f t="shared" si="40"/>
        <v>Complex Peripheral Nerve Proc.</v>
      </c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>
      <c r="A231" s="8" t="s">
        <v>5</v>
      </c>
      <c r="B231" s="8" t="s">
        <v>420</v>
      </c>
      <c r="C231" s="8" t="s">
        <v>528</v>
      </c>
      <c r="D231" s="21" t="s">
        <v>2897</v>
      </c>
      <c r="E231" s="8" t="s">
        <v>558</v>
      </c>
      <c r="F231" s="8" t="str">
        <f>VLOOKUP($D231,proc!$A:$D,3,FALSE)</f>
        <v>5</v>
      </c>
      <c r="G231" s="8" t="str">
        <f>VLOOKUP($D231,proc!$A:$D,4,FALSE)</f>
        <v>0</v>
      </c>
      <c r="H231" s="13" t="str">
        <f t="shared" si="2"/>
        <v>0781</v>
      </c>
      <c r="I231" s="24" t="s">
        <v>2202</v>
      </c>
      <c r="J231" s="13" t="str">
        <f>VLOOKUP(H231,'upload c51prpdc'!A:C,3,FALSE)</f>
        <v>P11AL</v>
      </c>
      <c r="K231" s="22">
        <f>VLOOKUP($D231,'prosedur-2025'!$A:$H,3,FALSE)</f>
        <v>27</v>
      </c>
      <c r="L231" s="22">
        <f>VLOOKUP($D231,'prosedur-2025'!$A:$H,4,FALSE)</f>
        <v>80123841</v>
      </c>
      <c r="M231" s="22">
        <f>VLOOKUP($D231,'prosedur-2025'!$A:$H,5,FALSE)</f>
        <v>39704816</v>
      </c>
      <c r="N231" s="22">
        <f>VLOOKUP($D231,'prosedur-2025'!$A:$H,6,FALSE)</f>
        <v>81423376</v>
      </c>
      <c r="O231" s="22">
        <f>VLOOKUP($D231,'prosedur-2025'!$A:$H,7,FALSE)</f>
        <v>104193831</v>
      </c>
      <c r="P231" s="22">
        <f>VLOOKUP($D231,'prosedur-2025'!$A:$H,8,FALSE)</f>
        <v>149798668</v>
      </c>
      <c r="Q231" s="22">
        <f t="shared" si="46"/>
        <v>2163343707</v>
      </c>
      <c r="R231" s="13"/>
      <c r="S231" s="13"/>
      <c r="T231" s="13" t="str">
        <f t="shared" si="47"/>
        <v>07.81</v>
      </c>
      <c r="U231" s="13"/>
      <c r="V231" s="13"/>
      <c r="W231" s="13" t="str">
        <f t="shared" si="38"/>
        <v>0781</v>
      </c>
      <c r="X231" s="10">
        <v>11.0</v>
      </c>
      <c r="Y231" s="13" t="str">
        <f t="shared" si="39"/>
        <v>P11AL</v>
      </c>
      <c r="Z231" s="10">
        <v>1.0</v>
      </c>
      <c r="AA231" s="24" t="str">
        <f t="shared" si="40"/>
        <v>Complex Peripheral Nerve Proc.</v>
      </c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>
      <c r="A232" s="8" t="s">
        <v>5</v>
      </c>
      <c r="B232" s="8" t="s">
        <v>420</v>
      </c>
      <c r="C232" s="8" t="s">
        <v>528</v>
      </c>
      <c r="D232" s="21" t="s">
        <v>2898</v>
      </c>
      <c r="E232" s="8" t="s">
        <v>563</v>
      </c>
      <c r="F232" s="8" t="str">
        <f>VLOOKUP($D232,proc!$A:$D,3,FALSE)</f>
        <v>5</v>
      </c>
      <c r="G232" s="8" t="str">
        <f>VLOOKUP($D232,proc!$A:$D,4,FALSE)</f>
        <v>0</v>
      </c>
      <c r="H232" s="13" t="str">
        <f t="shared" si="2"/>
        <v>0782</v>
      </c>
      <c r="I232" s="24" t="s">
        <v>2202</v>
      </c>
      <c r="J232" s="13" t="str">
        <f>VLOOKUP(H232,'upload c51prpdc'!A:C,3,FALSE)</f>
        <v>P11AL</v>
      </c>
      <c r="K232" s="22">
        <f>VLOOKUP($D232,'prosedur-2025'!$A:$H,3,FALSE)</f>
        <v>49</v>
      </c>
      <c r="L232" s="22">
        <f>VLOOKUP($D232,'prosedur-2025'!$A:$H,4,FALSE)</f>
        <v>103059434.6</v>
      </c>
      <c r="M232" s="22">
        <f>VLOOKUP($D232,'prosedur-2025'!$A:$H,5,FALSE)</f>
        <v>57283300</v>
      </c>
      <c r="N232" s="22">
        <f>VLOOKUP($D232,'prosedur-2025'!$A:$H,6,FALSE)</f>
        <v>91580712</v>
      </c>
      <c r="O232" s="22">
        <f>VLOOKUP($D232,'prosedur-2025'!$A:$H,7,FALSE)</f>
        <v>131387262</v>
      </c>
      <c r="P232" s="22">
        <f>VLOOKUP($D232,'prosedur-2025'!$A:$H,8,FALSE)</f>
        <v>199403669</v>
      </c>
      <c r="Q232" s="22">
        <f t="shared" si="46"/>
        <v>5049912297</v>
      </c>
      <c r="R232" s="13"/>
      <c r="S232" s="13"/>
      <c r="T232" s="13" t="str">
        <f t="shared" si="47"/>
        <v>07.82</v>
      </c>
      <c r="U232" s="13"/>
      <c r="V232" s="13"/>
      <c r="W232" s="13" t="str">
        <f t="shared" si="38"/>
        <v>0782</v>
      </c>
      <c r="X232" s="10">
        <v>11.0</v>
      </c>
      <c r="Y232" s="13" t="str">
        <f t="shared" si="39"/>
        <v>P11AL</v>
      </c>
      <c r="Z232" s="10">
        <v>1.0</v>
      </c>
      <c r="AA232" s="24" t="str">
        <f t="shared" si="40"/>
        <v>Complex Peripheral Nerve Proc.</v>
      </c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>
      <c r="A233" s="8" t="s">
        <v>5</v>
      </c>
      <c r="B233" s="8" t="s">
        <v>420</v>
      </c>
      <c r="C233" s="8" t="s">
        <v>528</v>
      </c>
      <c r="D233" s="21" t="s">
        <v>2899</v>
      </c>
      <c r="E233" s="8" t="s">
        <v>564</v>
      </c>
      <c r="F233" s="8" t="str">
        <f>VLOOKUP($D233,proc!$A:$D,3,FALSE)</f>
        <v>5</v>
      </c>
      <c r="G233" s="8" t="str">
        <f>VLOOKUP($D233,proc!$A:$D,4,FALSE)</f>
        <v>0</v>
      </c>
      <c r="H233" s="13" t="str">
        <f t="shared" si="2"/>
        <v>0783</v>
      </c>
      <c r="I233" s="24" t="s">
        <v>2202</v>
      </c>
      <c r="J233" s="13" t="str">
        <f>VLOOKUP(H233,'upload c51prpdc'!A:C,3,FALSE)</f>
        <v>P11AL</v>
      </c>
      <c r="K233" s="22">
        <f>VLOOKUP($D233,'prosedur-2025'!$A:$H,3,FALSE)</f>
        <v>1</v>
      </c>
      <c r="L233" s="22">
        <f>VLOOKUP($D233,'prosedur-2025'!$A:$H,4,FALSE)</f>
        <v>110697579</v>
      </c>
      <c r="M233" s="22">
        <f>VLOOKUP($D233,'prosedur-2025'!$A:$H,5,FALSE)</f>
        <v>110697579</v>
      </c>
      <c r="N233" s="22">
        <f>VLOOKUP($D233,'prosedur-2025'!$A:$H,6,FALSE)</f>
        <v>110697579</v>
      </c>
      <c r="O233" s="22">
        <f>VLOOKUP($D233,'prosedur-2025'!$A:$H,7,FALSE)</f>
        <v>110697579</v>
      </c>
      <c r="P233" s="22">
        <f>VLOOKUP($D233,'prosedur-2025'!$A:$H,8,FALSE)</f>
        <v>110697579</v>
      </c>
      <c r="Q233" s="22">
        <f t="shared" si="46"/>
        <v>110697579</v>
      </c>
      <c r="R233" s="13"/>
      <c r="S233" s="13"/>
      <c r="T233" s="13" t="str">
        <f t="shared" si="47"/>
        <v>07.83</v>
      </c>
      <c r="U233" s="13"/>
      <c r="V233" s="13"/>
      <c r="W233" s="13" t="str">
        <f t="shared" si="38"/>
        <v>0783</v>
      </c>
      <c r="X233" s="10">
        <v>11.0</v>
      </c>
      <c r="Y233" s="13" t="str">
        <f t="shared" si="39"/>
        <v>P11AL</v>
      </c>
      <c r="Z233" s="10">
        <v>1.0</v>
      </c>
      <c r="AA233" s="24" t="str">
        <f t="shared" si="40"/>
        <v>Complex Peripheral Nerve Proc.</v>
      </c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>
      <c r="A234" s="8" t="s">
        <v>5</v>
      </c>
      <c r="B234" s="8" t="s">
        <v>420</v>
      </c>
      <c r="C234" s="8" t="s">
        <v>528</v>
      </c>
      <c r="D234" s="21" t="s">
        <v>2900</v>
      </c>
      <c r="E234" s="8" t="s">
        <v>565</v>
      </c>
      <c r="F234" s="8" t="str">
        <f>VLOOKUP($D234,proc!$A:$D,3,FALSE)</f>
        <v>5</v>
      </c>
      <c r="G234" s="8" t="str">
        <f>VLOOKUP($D234,proc!$A:$D,4,FALSE)</f>
        <v>0</v>
      </c>
      <c r="H234" s="13" t="str">
        <f t="shared" si="2"/>
        <v>0784</v>
      </c>
      <c r="I234" s="24" t="s">
        <v>2202</v>
      </c>
      <c r="J234" s="13" t="str">
        <f>VLOOKUP(H234,'upload c51prpdc'!A:C,3,FALSE)</f>
        <v>P11AL</v>
      </c>
      <c r="K234" s="22">
        <f>VLOOKUP($D234,'prosedur-2025'!$A:$H,3,FALSE)</f>
        <v>5</v>
      </c>
      <c r="L234" s="22">
        <f>VLOOKUP($D234,'prosedur-2025'!$A:$H,4,FALSE)</f>
        <v>104232514.6</v>
      </c>
      <c r="M234" s="22">
        <f>VLOOKUP($D234,'prosedur-2025'!$A:$H,5,FALSE)</f>
        <v>101212767</v>
      </c>
      <c r="N234" s="22">
        <f>VLOOKUP($D234,'prosedur-2025'!$A:$H,6,FALSE)</f>
        <v>110087431</v>
      </c>
      <c r="O234" s="22">
        <f>VLOOKUP($D234,'prosedur-2025'!$A:$H,7,FALSE)</f>
        <v>122183574</v>
      </c>
      <c r="P234" s="22">
        <f>VLOOKUP($D234,'prosedur-2025'!$A:$H,8,FALSE)</f>
        <v>151638650</v>
      </c>
      <c r="Q234" s="22">
        <f t="shared" si="46"/>
        <v>521162573</v>
      </c>
      <c r="R234" s="13"/>
      <c r="S234" s="13"/>
      <c r="T234" s="13" t="str">
        <f t="shared" si="47"/>
        <v>07.84</v>
      </c>
      <c r="U234" s="13"/>
      <c r="V234" s="13"/>
      <c r="W234" s="13" t="str">
        <f t="shared" si="38"/>
        <v>0784</v>
      </c>
      <c r="X234" s="10">
        <v>11.0</v>
      </c>
      <c r="Y234" s="13" t="str">
        <f t="shared" si="39"/>
        <v>P11AL</v>
      </c>
      <c r="Z234" s="10">
        <v>1.0</v>
      </c>
      <c r="AA234" s="24" t="str">
        <f t="shared" si="40"/>
        <v>Complex Peripheral Nerve Proc.</v>
      </c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>
      <c r="A235" s="8" t="s">
        <v>5</v>
      </c>
      <c r="B235" s="8" t="s">
        <v>420</v>
      </c>
      <c r="C235" s="8" t="s">
        <v>528</v>
      </c>
      <c r="D235" s="21" t="s">
        <v>2901</v>
      </c>
      <c r="E235" s="8" t="s">
        <v>566</v>
      </c>
      <c r="F235" s="8" t="str">
        <f>VLOOKUP($D235,proc!$A:$D,3,FALSE)</f>
        <v>3</v>
      </c>
      <c r="G235" s="8" t="str">
        <f>VLOOKUP($D235,proc!$A:$D,4,FALSE)</f>
        <v>0</v>
      </c>
      <c r="H235" s="13" t="str">
        <f t="shared" si="2"/>
        <v>0851</v>
      </c>
      <c r="I235" s="24" t="s">
        <v>2202</v>
      </c>
      <c r="J235" s="13" t="str">
        <f>VLOOKUP(H235,'upload c51prpdc'!A:C,3,FALSE)</f>
        <v>P11AL</v>
      </c>
      <c r="K235" s="22">
        <f>VLOOKUP($D235,'prosedur-2025'!$A:$H,3,FALSE)</f>
        <v>56</v>
      </c>
      <c r="L235" s="22">
        <f>VLOOKUP($D235,'prosedur-2025'!$A:$H,4,FALSE)</f>
        <v>38448232.29</v>
      </c>
      <c r="M235" s="22">
        <f>VLOOKUP($D235,'prosedur-2025'!$A:$H,5,FALSE)</f>
        <v>15592488</v>
      </c>
      <c r="N235" s="22">
        <f>VLOOKUP($D235,'prosedur-2025'!$A:$H,6,FALSE)</f>
        <v>21601898</v>
      </c>
      <c r="O235" s="22">
        <f>VLOOKUP($D235,'prosedur-2025'!$A:$H,7,FALSE)</f>
        <v>36465500</v>
      </c>
      <c r="P235" s="22">
        <f>VLOOKUP($D235,'prosedur-2025'!$A:$H,8,FALSE)</f>
        <v>83529338</v>
      </c>
      <c r="Q235" s="22">
        <f t="shared" si="46"/>
        <v>2153101008</v>
      </c>
      <c r="R235" s="13"/>
      <c r="S235" s="13"/>
      <c r="T235" s="13" t="str">
        <f t="shared" si="47"/>
        <v>08.51</v>
      </c>
      <c r="U235" s="13"/>
      <c r="V235" s="13"/>
      <c r="W235" s="13" t="str">
        <f t="shared" si="38"/>
        <v>0851</v>
      </c>
      <c r="X235" s="10">
        <v>11.0</v>
      </c>
      <c r="Y235" s="13" t="str">
        <f t="shared" si="39"/>
        <v>P11AL</v>
      </c>
      <c r="Z235" s="10">
        <v>1.0</v>
      </c>
      <c r="AA235" s="24" t="str">
        <f t="shared" si="40"/>
        <v>Complex Peripheral Nerve Proc.</v>
      </c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>
      <c r="A236" s="8" t="s">
        <v>5</v>
      </c>
      <c r="B236" s="8" t="s">
        <v>420</v>
      </c>
      <c r="C236" s="8" t="s">
        <v>528</v>
      </c>
      <c r="D236" s="21" t="s">
        <v>2902</v>
      </c>
      <c r="E236" s="8" t="s">
        <v>568</v>
      </c>
      <c r="F236" s="8" t="str">
        <f>VLOOKUP($D236,proc!$A:$D,3,FALSE)</f>
        <v>4</v>
      </c>
      <c r="G236" s="8" t="str">
        <f>VLOOKUP($D236,proc!$A:$D,4,FALSE)</f>
        <v>0</v>
      </c>
      <c r="H236" s="13" t="str">
        <f t="shared" si="2"/>
        <v>0852</v>
      </c>
      <c r="I236" s="24" t="s">
        <v>2202</v>
      </c>
      <c r="J236" s="13" t="str">
        <f>VLOOKUP(H236,'upload c51prpdc'!A:C,3,FALSE)</f>
        <v>P11AL</v>
      </c>
      <c r="K236" s="22">
        <f>VLOOKUP($D236,'prosedur-2025'!$A:$H,3,FALSE)</f>
        <v>226</v>
      </c>
      <c r="L236" s="22">
        <f>VLOOKUP($D236,'prosedur-2025'!$A:$H,4,FALSE)</f>
        <v>23111666.8</v>
      </c>
      <c r="M236" s="22">
        <f>VLOOKUP($D236,'prosedur-2025'!$A:$H,5,FALSE)</f>
        <v>9463350</v>
      </c>
      <c r="N236" s="22">
        <f>VLOOKUP($D236,'prosedur-2025'!$A:$H,6,FALSE)</f>
        <v>14120401</v>
      </c>
      <c r="O236" s="22">
        <f>VLOOKUP($D236,'prosedur-2025'!$A:$H,7,FALSE)</f>
        <v>20412259</v>
      </c>
      <c r="P236" s="22">
        <f>VLOOKUP($D236,'prosedur-2025'!$A:$H,8,FALSE)</f>
        <v>44738881</v>
      </c>
      <c r="Q236" s="22">
        <f t="shared" si="46"/>
        <v>5223236696</v>
      </c>
      <c r="R236" s="13"/>
      <c r="S236" s="13"/>
      <c r="T236" s="13" t="str">
        <f t="shared" si="47"/>
        <v>08.52</v>
      </c>
      <c r="U236" s="13"/>
      <c r="V236" s="13"/>
      <c r="W236" s="13" t="str">
        <f t="shared" si="38"/>
        <v>0852</v>
      </c>
      <c r="X236" s="10">
        <v>11.0</v>
      </c>
      <c r="Y236" s="13" t="str">
        <f t="shared" si="39"/>
        <v>P11AL</v>
      </c>
      <c r="Z236" s="10">
        <v>1.0</v>
      </c>
      <c r="AA236" s="24" t="str">
        <f t="shared" si="40"/>
        <v>Complex Peripheral Nerve Proc.</v>
      </c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>
      <c r="A237" s="8" t="s">
        <v>5</v>
      </c>
      <c r="B237" s="8" t="s">
        <v>420</v>
      </c>
      <c r="C237" s="8" t="s">
        <v>528</v>
      </c>
      <c r="D237" s="21" t="s">
        <v>2903</v>
      </c>
      <c r="E237" s="8" t="s">
        <v>570</v>
      </c>
      <c r="F237" s="8" t="str">
        <f>VLOOKUP($D237,proc!$A:$D,3,FALSE)</f>
        <v>3</v>
      </c>
      <c r="G237" s="8" t="str">
        <f>VLOOKUP($D237,proc!$A:$D,4,FALSE)</f>
        <v>0</v>
      </c>
      <c r="H237" s="13" t="str">
        <f t="shared" si="2"/>
        <v>0859</v>
      </c>
      <c r="I237" s="24" t="s">
        <v>2202</v>
      </c>
      <c r="J237" s="13" t="str">
        <f>VLOOKUP(H237,'upload c51prpdc'!A:C,3,FALSE)</f>
        <v>P11AL</v>
      </c>
      <c r="K237" s="22">
        <f>VLOOKUP($D237,'prosedur-2025'!$A:$H,3,FALSE)</f>
        <v>191</v>
      </c>
      <c r="L237" s="22">
        <f>VLOOKUP($D237,'prosedur-2025'!$A:$H,4,FALSE)</f>
        <v>22062637.7</v>
      </c>
      <c r="M237" s="22">
        <f>VLOOKUP($D237,'prosedur-2025'!$A:$H,5,FALSE)</f>
        <v>9093550</v>
      </c>
      <c r="N237" s="22">
        <f>VLOOKUP($D237,'prosedur-2025'!$A:$H,6,FALSE)</f>
        <v>14981360</v>
      </c>
      <c r="O237" s="22">
        <f>VLOOKUP($D237,'prosedur-2025'!$A:$H,7,FALSE)</f>
        <v>26800189</v>
      </c>
      <c r="P237" s="22">
        <f>VLOOKUP($D237,'prosedur-2025'!$A:$H,8,FALSE)</f>
        <v>38276034</v>
      </c>
      <c r="Q237" s="22">
        <f t="shared" si="46"/>
        <v>4213963801</v>
      </c>
      <c r="R237" s="13"/>
      <c r="S237" s="13"/>
      <c r="T237" s="13" t="str">
        <f t="shared" si="47"/>
        <v>08.59</v>
      </c>
      <c r="U237" s="13"/>
      <c r="V237" s="13"/>
      <c r="W237" s="13" t="str">
        <f t="shared" si="38"/>
        <v>0859</v>
      </c>
      <c r="X237" s="10">
        <v>11.0</v>
      </c>
      <c r="Y237" s="13" t="str">
        <f t="shared" si="39"/>
        <v>P11AL</v>
      </c>
      <c r="Z237" s="10">
        <v>1.0</v>
      </c>
      <c r="AA237" s="24" t="str">
        <f t="shared" si="40"/>
        <v>Complex Peripheral Nerve Proc.</v>
      </c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>
      <c r="A238" s="8" t="s">
        <v>5</v>
      </c>
      <c r="B238" s="8" t="s">
        <v>420</v>
      </c>
      <c r="C238" s="8" t="s">
        <v>528</v>
      </c>
      <c r="D238" s="21" t="s">
        <v>2904</v>
      </c>
      <c r="E238" s="8" t="s">
        <v>572</v>
      </c>
      <c r="F238" s="8" t="str">
        <f>VLOOKUP($D238,proc!$A:$D,3,FALSE)</f>
        <v>0</v>
      </c>
      <c r="G238" s="8" t="str">
        <f>VLOOKUP($D238,proc!$A:$D,4,FALSE)</f>
        <v>0</v>
      </c>
      <c r="H238" s="13" t="str">
        <f t="shared" si="2"/>
        <v>3774</v>
      </c>
      <c r="I238" s="24" t="s">
        <v>2202</v>
      </c>
      <c r="J238" s="13" t="str">
        <f>VLOOKUP(H238,'upload c51prpdc'!A:C,3,FALSE)</f>
        <v>P11AL</v>
      </c>
      <c r="K238" s="22">
        <f>VLOOKUP($D238,'prosedur-2025'!$A:$H,3,FALSE)</f>
        <v>43</v>
      </c>
      <c r="L238" s="22">
        <f>VLOOKUP($D238,'prosedur-2025'!$A:$H,4,FALSE)</f>
        <v>117108303.2</v>
      </c>
      <c r="M238" s="22">
        <f>VLOOKUP($D238,'prosedur-2025'!$A:$H,5,FALSE)</f>
        <v>39128758</v>
      </c>
      <c r="N238" s="22">
        <f>VLOOKUP($D238,'prosedur-2025'!$A:$H,6,FALSE)</f>
        <v>48986862</v>
      </c>
      <c r="O238" s="22">
        <f>VLOOKUP($D238,'prosedur-2025'!$A:$H,7,FALSE)</f>
        <v>132842036</v>
      </c>
      <c r="P238" s="22">
        <f>VLOOKUP($D238,'prosedur-2025'!$A:$H,8,FALSE)</f>
        <v>350305070</v>
      </c>
      <c r="Q238" s="22">
        <f t="shared" si="46"/>
        <v>5035657039</v>
      </c>
      <c r="R238" s="13"/>
      <c r="S238" s="13"/>
      <c r="T238" s="13" t="str">
        <f t="shared" si="47"/>
        <v>37.74</v>
      </c>
      <c r="U238" s="13"/>
      <c r="V238" s="13"/>
      <c r="W238" s="13" t="str">
        <f t="shared" si="38"/>
        <v>3774</v>
      </c>
      <c r="X238" s="10">
        <v>11.0</v>
      </c>
      <c r="Y238" s="13" t="str">
        <f t="shared" si="39"/>
        <v>P11AL</v>
      </c>
      <c r="Z238" s="10">
        <v>1.0</v>
      </c>
      <c r="AA238" s="24" t="str">
        <f t="shared" si="40"/>
        <v>Complex Peripheral Nerve Proc.</v>
      </c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>
      <c r="A239" s="8" t="s">
        <v>5</v>
      </c>
      <c r="B239" s="8" t="s">
        <v>420</v>
      </c>
      <c r="C239" s="8" t="s">
        <v>528</v>
      </c>
      <c r="D239" s="21" t="s">
        <v>2905</v>
      </c>
      <c r="E239" s="8" t="s">
        <v>574</v>
      </c>
      <c r="F239" s="8" t="str">
        <f>VLOOKUP($D239,proc!$A:$D,3,FALSE)</f>
        <v>0</v>
      </c>
      <c r="G239" s="8" t="str">
        <f>VLOOKUP($D239,proc!$A:$D,4,FALSE)</f>
        <v>0</v>
      </c>
      <c r="H239" s="13" t="str">
        <f t="shared" si="2"/>
        <v>3775</v>
      </c>
      <c r="I239" s="24" t="s">
        <v>2202</v>
      </c>
      <c r="J239" s="13" t="str">
        <f>VLOOKUP(H239,'upload c51prpdc'!A:C,3,FALSE)</f>
        <v>P11AL</v>
      </c>
      <c r="K239" s="22">
        <f>VLOOKUP($D239,'prosedur-2025'!$A:$H,3,FALSE)</f>
        <v>62</v>
      </c>
      <c r="L239" s="22">
        <f>VLOOKUP($D239,'prosedur-2025'!$A:$H,4,FALSE)</f>
        <v>51038220.95</v>
      </c>
      <c r="M239" s="22">
        <f>VLOOKUP($D239,'prosedur-2025'!$A:$H,5,FALSE)</f>
        <v>23409343</v>
      </c>
      <c r="N239" s="22">
        <f>VLOOKUP($D239,'prosedur-2025'!$A:$H,6,FALSE)</f>
        <v>45507084</v>
      </c>
      <c r="O239" s="22">
        <f>VLOOKUP($D239,'prosedur-2025'!$A:$H,7,FALSE)</f>
        <v>73223186</v>
      </c>
      <c r="P239" s="22">
        <f>VLOOKUP($D239,'prosedur-2025'!$A:$H,8,FALSE)</f>
        <v>85314662</v>
      </c>
      <c r="Q239" s="22">
        <f t="shared" si="46"/>
        <v>3164369699</v>
      </c>
      <c r="R239" s="13"/>
      <c r="S239" s="13"/>
      <c r="T239" s="13" t="str">
        <f t="shared" si="47"/>
        <v>37.75</v>
      </c>
      <c r="U239" s="13"/>
      <c r="V239" s="13"/>
      <c r="W239" s="13" t="str">
        <f t="shared" si="38"/>
        <v>3775</v>
      </c>
      <c r="X239" s="10">
        <v>11.0</v>
      </c>
      <c r="Y239" s="13" t="str">
        <f t="shared" si="39"/>
        <v>P11AL</v>
      </c>
      <c r="Z239" s="10">
        <v>1.0</v>
      </c>
      <c r="AA239" s="24" t="str">
        <f t="shared" si="40"/>
        <v>Complex Peripheral Nerve Proc.</v>
      </c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>
      <c r="A240" s="8" t="s">
        <v>5</v>
      </c>
      <c r="B240" s="8" t="s">
        <v>420</v>
      </c>
      <c r="C240" s="8" t="s">
        <v>528</v>
      </c>
      <c r="D240" s="21" t="s">
        <v>2906</v>
      </c>
      <c r="E240" s="8" t="s">
        <v>577</v>
      </c>
      <c r="F240" s="8" t="str">
        <f>VLOOKUP($D240,proc!$A:$D,3,FALSE)</f>
        <v>0</v>
      </c>
      <c r="G240" s="8" t="str">
        <f>VLOOKUP($D240,proc!$A:$D,4,FALSE)</f>
        <v>0</v>
      </c>
      <c r="H240" s="13" t="str">
        <f t="shared" si="2"/>
        <v>3776</v>
      </c>
      <c r="I240" s="24" t="s">
        <v>2202</v>
      </c>
      <c r="J240" s="13" t="str">
        <f>VLOOKUP(H240,'upload c51prpdc'!A:C,3,FALSE)</f>
        <v>P11AL</v>
      </c>
      <c r="K240" s="22">
        <f>VLOOKUP($D240,'prosedur-2025'!$A:$H,3,FALSE)</f>
        <v>33</v>
      </c>
      <c r="L240" s="22">
        <f>VLOOKUP($D240,'prosedur-2025'!$A:$H,4,FALSE)</f>
        <v>44514928.09</v>
      </c>
      <c r="M240" s="22">
        <f>VLOOKUP($D240,'prosedur-2025'!$A:$H,5,FALSE)</f>
        <v>33303100</v>
      </c>
      <c r="N240" s="22">
        <f>VLOOKUP($D240,'prosedur-2025'!$A:$H,6,FALSE)</f>
        <v>37884005</v>
      </c>
      <c r="O240" s="22">
        <f>VLOOKUP($D240,'prosedur-2025'!$A:$H,7,FALSE)</f>
        <v>57503599</v>
      </c>
      <c r="P240" s="22">
        <f>VLOOKUP($D240,'prosedur-2025'!$A:$H,8,FALSE)</f>
        <v>70589460</v>
      </c>
      <c r="Q240" s="22">
        <f t="shared" si="46"/>
        <v>1468992627</v>
      </c>
      <c r="R240" s="13"/>
      <c r="S240" s="13"/>
      <c r="T240" s="13" t="str">
        <f t="shared" si="47"/>
        <v>37.76</v>
      </c>
      <c r="U240" s="13"/>
      <c r="V240" s="13"/>
      <c r="W240" s="13" t="str">
        <f t="shared" si="38"/>
        <v>3776</v>
      </c>
      <c r="X240" s="10">
        <v>11.0</v>
      </c>
      <c r="Y240" s="13" t="str">
        <f t="shared" si="39"/>
        <v>P11AL</v>
      </c>
      <c r="Z240" s="10">
        <v>1.0</v>
      </c>
      <c r="AA240" s="24" t="str">
        <f t="shared" si="40"/>
        <v>Complex Peripheral Nerve Proc.</v>
      </c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>
      <c r="A241" s="8" t="s">
        <v>5</v>
      </c>
      <c r="B241" s="8" t="s">
        <v>420</v>
      </c>
      <c r="C241" s="8" t="s">
        <v>528</v>
      </c>
      <c r="D241" s="21" t="s">
        <v>2907</v>
      </c>
      <c r="E241" s="8" t="s">
        <v>580</v>
      </c>
      <c r="F241" s="8" t="str">
        <f>VLOOKUP($D241,proc!$A:$D,3,FALSE)</f>
        <v>0</v>
      </c>
      <c r="G241" s="8" t="str">
        <f>VLOOKUP($D241,proc!$A:$D,4,FALSE)</f>
        <v>0</v>
      </c>
      <c r="H241" s="13" t="str">
        <f t="shared" si="2"/>
        <v>3777</v>
      </c>
      <c r="I241" s="24" t="s">
        <v>2202</v>
      </c>
      <c r="J241" s="13" t="str">
        <f>VLOOKUP(H241,'upload c51prpdc'!A:C,3,FALSE)</f>
        <v>P11AL</v>
      </c>
      <c r="K241" s="22">
        <f>VLOOKUP($D241,'prosedur-2025'!$A:$H,3,FALSE)</f>
        <v>7</v>
      </c>
      <c r="L241" s="22">
        <f>VLOOKUP($D241,'prosedur-2025'!$A:$H,4,FALSE)</f>
        <v>48392377.29</v>
      </c>
      <c r="M241" s="22">
        <f>VLOOKUP($D241,'prosedur-2025'!$A:$H,5,FALSE)</f>
        <v>26206959</v>
      </c>
      <c r="N241" s="22">
        <f>VLOOKUP($D241,'prosedur-2025'!$A:$H,6,FALSE)</f>
        <v>55474563</v>
      </c>
      <c r="O241" s="22">
        <f>VLOOKUP($D241,'prosedur-2025'!$A:$H,7,FALSE)</f>
        <v>64685498</v>
      </c>
      <c r="P241" s="22">
        <f>VLOOKUP($D241,'prosedur-2025'!$A:$H,8,FALSE)</f>
        <v>87843301</v>
      </c>
      <c r="Q241" s="22">
        <f t="shared" si="46"/>
        <v>338746641</v>
      </c>
      <c r="R241" s="13"/>
      <c r="S241" s="13"/>
      <c r="T241" s="13" t="str">
        <f t="shared" si="47"/>
        <v>37.77</v>
      </c>
      <c r="U241" s="13"/>
      <c r="V241" s="13"/>
      <c r="W241" s="13" t="str">
        <f t="shared" si="38"/>
        <v>3777</v>
      </c>
      <c r="X241" s="10">
        <v>11.0</v>
      </c>
      <c r="Y241" s="13" t="str">
        <f t="shared" si="39"/>
        <v>P11AL</v>
      </c>
      <c r="Z241" s="10">
        <v>1.0</v>
      </c>
      <c r="AA241" s="24" t="str">
        <f t="shared" si="40"/>
        <v>Complex Peripheral Nerve Proc.</v>
      </c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>
      <c r="A242" s="8" t="s">
        <v>5</v>
      </c>
      <c r="B242" s="8" t="s">
        <v>420</v>
      </c>
      <c r="C242" s="8" t="s">
        <v>528</v>
      </c>
      <c r="D242" s="21" t="s">
        <v>2908</v>
      </c>
      <c r="E242" s="8" t="s">
        <v>582</v>
      </c>
      <c r="F242" s="8" t="str">
        <f>VLOOKUP($D242,proc!$A:$D,3,FALSE)</f>
        <v>5</v>
      </c>
      <c r="G242" s="8" t="str">
        <f>VLOOKUP($D242,proc!$A:$D,4,FALSE)</f>
        <v>0</v>
      </c>
      <c r="H242" s="13" t="str">
        <f t="shared" si="2"/>
        <v>3779</v>
      </c>
      <c r="I242" s="24" t="s">
        <v>2202</v>
      </c>
      <c r="J242" s="13" t="str">
        <f>VLOOKUP(H242,'upload c51prpdc'!A:C,3,FALSE)</f>
        <v>P11AL</v>
      </c>
      <c r="K242" s="22">
        <f>VLOOKUP($D242,'prosedur-2025'!$A:$H,3,FALSE)</f>
        <v>81</v>
      </c>
      <c r="L242" s="22">
        <f>VLOOKUP($D242,'prosedur-2025'!$A:$H,4,FALSE)</f>
        <v>107285597</v>
      </c>
      <c r="M242" s="22">
        <f>VLOOKUP($D242,'prosedur-2025'!$A:$H,5,FALSE)</f>
        <v>43854109</v>
      </c>
      <c r="N242" s="22">
        <f>VLOOKUP($D242,'prosedur-2025'!$A:$H,6,FALSE)</f>
        <v>82182147</v>
      </c>
      <c r="O242" s="22">
        <f>VLOOKUP($D242,'prosedur-2025'!$A:$H,7,FALSE)</f>
        <v>136748120</v>
      </c>
      <c r="P242" s="22">
        <f>VLOOKUP($D242,'prosedur-2025'!$A:$H,8,FALSE)</f>
        <v>215639603</v>
      </c>
      <c r="Q242" s="22">
        <f t="shared" si="46"/>
        <v>8690133361</v>
      </c>
      <c r="R242" s="13"/>
      <c r="S242" s="13"/>
      <c r="T242" s="13" t="str">
        <f t="shared" si="47"/>
        <v>37.79</v>
      </c>
      <c r="U242" s="13"/>
      <c r="V242" s="13"/>
      <c r="W242" s="13" t="str">
        <f t="shared" si="38"/>
        <v>3779</v>
      </c>
      <c r="X242" s="10">
        <v>11.0</v>
      </c>
      <c r="Y242" s="13" t="str">
        <f t="shared" si="39"/>
        <v>P11AL</v>
      </c>
      <c r="Z242" s="10">
        <v>1.0</v>
      </c>
      <c r="AA242" s="24" t="str">
        <f t="shared" si="40"/>
        <v>Complex Peripheral Nerve Proc.</v>
      </c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>
      <c r="A243" s="8" t="s">
        <v>5</v>
      </c>
      <c r="B243" s="8" t="s">
        <v>420</v>
      </c>
      <c r="C243" s="8" t="s">
        <v>528</v>
      </c>
      <c r="D243" s="21" t="s">
        <v>2909</v>
      </c>
      <c r="E243" s="8" t="s">
        <v>584</v>
      </c>
      <c r="F243" s="8" t="str">
        <f>VLOOKUP($D243,proc!$A:$D,3,FALSE)</f>
        <v>4</v>
      </c>
      <c r="G243" s="8" t="str">
        <f>VLOOKUP($D243,proc!$A:$D,4,FALSE)</f>
        <v>0</v>
      </c>
      <c r="H243" s="13" t="str">
        <f t="shared" si="2"/>
        <v>3780</v>
      </c>
      <c r="I243" s="24" t="s">
        <v>2202</v>
      </c>
      <c r="J243" s="13" t="str">
        <f>VLOOKUP(H243,'upload c51prpdc'!A:C,3,FALSE)</f>
        <v>P11AL</v>
      </c>
      <c r="K243" s="22">
        <f>VLOOKUP($D243,'prosedur-2025'!$A:$H,3,FALSE)</f>
        <v>701</v>
      </c>
      <c r="L243" s="22">
        <f>VLOOKUP($D243,'prosedur-2025'!$A:$H,4,FALSE)</f>
        <v>68925904.37</v>
      </c>
      <c r="M243" s="22">
        <f>VLOOKUP($D243,'prosedur-2025'!$A:$H,5,FALSE)</f>
        <v>45440031</v>
      </c>
      <c r="N243" s="22">
        <f>VLOOKUP($D243,'prosedur-2025'!$A:$H,6,FALSE)</f>
        <v>58725098</v>
      </c>
      <c r="O243" s="22">
        <f>VLOOKUP($D243,'prosedur-2025'!$A:$H,7,FALSE)</f>
        <v>81546436</v>
      </c>
      <c r="P243" s="22">
        <f>VLOOKUP($D243,'prosedur-2025'!$A:$H,8,FALSE)</f>
        <v>112055194</v>
      </c>
      <c r="Q243" s="22">
        <f t="shared" si="46"/>
        <v>48317058966</v>
      </c>
      <c r="R243" s="13"/>
      <c r="S243" s="13"/>
      <c r="T243" s="13" t="str">
        <f t="shared" si="47"/>
        <v>37.80</v>
      </c>
      <c r="U243" s="13"/>
      <c r="V243" s="13"/>
      <c r="W243" s="13" t="str">
        <f t="shared" si="38"/>
        <v>3780</v>
      </c>
      <c r="X243" s="10">
        <v>11.0</v>
      </c>
      <c r="Y243" s="13" t="str">
        <f t="shared" si="39"/>
        <v>P11AL</v>
      </c>
      <c r="Z243" s="10">
        <v>1.0</v>
      </c>
      <c r="AA243" s="24" t="str">
        <f t="shared" si="40"/>
        <v>Complex Peripheral Nerve Proc.</v>
      </c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>
      <c r="A244" s="8" t="s">
        <v>5</v>
      </c>
      <c r="B244" s="8" t="s">
        <v>420</v>
      </c>
      <c r="C244" s="8" t="s">
        <v>528</v>
      </c>
      <c r="D244" s="21" t="s">
        <v>2910</v>
      </c>
      <c r="E244" s="8" t="s">
        <v>587</v>
      </c>
      <c r="F244" s="8" t="str">
        <f>VLOOKUP($D244,proc!$A:$D,3,FALSE)</f>
        <v>4</v>
      </c>
      <c r="G244" s="8" t="str">
        <f>VLOOKUP($D244,proc!$A:$D,4,FALSE)</f>
        <v>0</v>
      </c>
      <c r="H244" s="13" t="str">
        <f t="shared" si="2"/>
        <v>3785</v>
      </c>
      <c r="I244" s="24" t="s">
        <v>2202</v>
      </c>
      <c r="J244" s="13" t="str">
        <f>VLOOKUP(H244,'upload c51prpdc'!A:C,3,FALSE)</f>
        <v>P11AL</v>
      </c>
      <c r="K244" s="22">
        <f>VLOOKUP($D244,'prosedur-2025'!$A:$H,3,FALSE)</f>
        <v>58</v>
      </c>
      <c r="L244" s="22">
        <f>VLOOKUP($D244,'prosedur-2025'!$A:$H,4,FALSE)</f>
        <v>61561807.41</v>
      </c>
      <c r="M244" s="22">
        <f>VLOOKUP($D244,'prosedur-2025'!$A:$H,5,FALSE)</f>
        <v>37719640</v>
      </c>
      <c r="N244" s="22">
        <f>VLOOKUP($D244,'prosedur-2025'!$A:$H,6,FALSE)</f>
        <v>51062438</v>
      </c>
      <c r="O244" s="22">
        <f>VLOOKUP($D244,'prosedur-2025'!$A:$H,7,FALSE)</f>
        <v>61646400</v>
      </c>
      <c r="P244" s="22">
        <f>VLOOKUP($D244,'prosedur-2025'!$A:$H,8,FALSE)</f>
        <v>93954817</v>
      </c>
      <c r="Q244" s="22">
        <f t="shared" si="46"/>
        <v>3570584830</v>
      </c>
      <c r="R244" s="13"/>
      <c r="S244" s="13"/>
      <c r="T244" s="13" t="str">
        <f t="shared" si="47"/>
        <v>37.85</v>
      </c>
      <c r="U244" s="13"/>
      <c r="V244" s="13"/>
      <c r="W244" s="13" t="str">
        <f t="shared" si="38"/>
        <v>3785</v>
      </c>
      <c r="X244" s="10">
        <v>11.0</v>
      </c>
      <c r="Y244" s="13" t="str">
        <f t="shared" si="39"/>
        <v>P11AL</v>
      </c>
      <c r="Z244" s="10">
        <v>1.0</v>
      </c>
      <c r="AA244" s="24" t="str">
        <f t="shared" si="40"/>
        <v>Complex Peripheral Nerve Proc.</v>
      </c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>
      <c r="A245" s="8" t="s">
        <v>5</v>
      </c>
      <c r="B245" s="8" t="s">
        <v>420</v>
      </c>
      <c r="C245" s="8" t="s">
        <v>528</v>
      </c>
      <c r="D245" s="21" t="s">
        <v>2911</v>
      </c>
      <c r="E245" s="8" t="s">
        <v>591</v>
      </c>
      <c r="F245" s="8" t="str">
        <f>VLOOKUP($D245,proc!$A:$D,3,FALSE)</f>
        <v>4</v>
      </c>
      <c r="G245" s="8" t="str">
        <f>VLOOKUP($D245,proc!$A:$D,4,FALSE)</f>
        <v>0</v>
      </c>
      <c r="H245" s="13" t="str">
        <f t="shared" si="2"/>
        <v>3786</v>
      </c>
      <c r="I245" s="24" t="s">
        <v>2202</v>
      </c>
      <c r="J245" s="13" t="str">
        <f>VLOOKUP(H245,'upload c51prpdc'!A:C,3,FALSE)</f>
        <v>P11AL</v>
      </c>
      <c r="K245" s="22">
        <f>VLOOKUP($D245,'prosedur-2025'!$A:$H,3,FALSE)</f>
        <v>48</v>
      </c>
      <c r="L245" s="22">
        <f>VLOOKUP($D245,'prosedur-2025'!$A:$H,4,FALSE)</f>
        <v>69951539.69</v>
      </c>
      <c r="M245" s="22">
        <f>VLOOKUP($D245,'prosedur-2025'!$A:$H,5,FALSE)</f>
        <v>50406013</v>
      </c>
      <c r="N245" s="22">
        <f>VLOOKUP($D245,'prosedur-2025'!$A:$H,6,FALSE)</f>
        <v>61314736</v>
      </c>
      <c r="O245" s="22">
        <f>VLOOKUP($D245,'prosedur-2025'!$A:$H,7,FALSE)</f>
        <v>82702601</v>
      </c>
      <c r="P245" s="22">
        <f>VLOOKUP($D245,'prosedur-2025'!$A:$H,8,FALSE)</f>
        <v>105530769</v>
      </c>
      <c r="Q245" s="22">
        <f t="shared" si="46"/>
        <v>3357673905</v>
      </c>
      <c r="R245" s="13"/>
      <c r="S245" s="13"/>
      <c r="T245" s="13" t="str">
        <f t="shared" si="47"/>
        <v>37.86</v>
      </c>
      <c r="U245" s="13"/>
      <c r="V245" s="13"/>
      <c r="W245" s="13" t="str">
        <f t="shared" si="38"/>
        <v>3786</v>
      </c>
      <c r="X245" s="10">
        <v>11.0</v>
      </c>
      <c r="Y245" s="13" t="str">
        <f t="shared" si="39"/>
        <v>P11AL</v>
      </c>
      <c r="Z245" s="10">
        <v>1.0</v>
      </c>
      <c r="AA245" s="24" t="str">
        <f t="shared" si="40"/>
        <v>Complex Peripheral Nerve Proc.</v>
      </c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>
      <c r="A246" s="8" t="s">
        <v>5</v>
      </c>
      <c r="B246" s="8" t="s">
        <v>420</v>
      </c>
      <c r="C246" s="8" t="s">
        <v>528</v>
      </c>
      <c r="D246" s="21" t="s">
        <v>2912</v>
      </c>
      <c r="E246" s="8" t="s">
        <v>593</v>
      </c>
      <c r="F246" s="8" t="str">
        <f>VLOOKUP($D246,proc!$A:$D,3,FALSE)</f>
        <v>4</v>
      </c>
      <c r="G246" s="8" t="str">
        <f>VLOOKUP($D246,proc!$A:$D,4,FALSE)</f>
        <v>0</v>
      </c>
      <c r="H246" s="13" t="str">
        <f t="shared" si="2"/>
        <v>3787</v>
      </c>
      <c r="I246" s="24" t="s">
        <v>2202</v>
      </c>
      <c r="J246" s="13" t="str">
        <f>VLOOKUP(H246,'upload c51prpdc'!A:C,3,FALSE)</f>
        <v>P11AL</v>
      </c>
      <c r="K246" s="22">
        <f>VLOOKUP($D246,'prosedur-2025'!$A:$H,3,FALSE)</f>
        <v>40</v>
      </c>
      <c r="L246" s="22">
        <f>VLOOKUP($D246,'prosedur-2025'!$A:$H,4,FALSE)</f>
        <v>68810017.08</v>
      </c>
      <c r="M246" s="22">
        <f>VLOOKUP($D246,'prosedur-2025'!$A:$H,5,FALSE)</f>
        <v>44283194</v>
      </c>
      <c r="N246" s="22">
        <f>VLOOKUP($D246,'prosedur-2025'!$A:$H,6,FALSE)</f>
        <v>52425638</v>
      </c>
      <c r="O246" s="22">
        <f>VLOOKUP($D246,'prosedur-2025'!$A:$H,7,FALSE)</f>
        <v>65548150</v>
      </c>
      <c r="P246" s="22">
        <f>VLOOKUP($D246,'prosedur-2025'!$A:$H,8,FALSE)</f>
        <v>93300893</v>
      </c>
      <c r="Q246" s="22">
        <f t="shared" si="46"/>
        <v>2752400683</v>
      </c>
      <c r="R246" s="13"/>
      <c r="S246" s="13"/>
      <c r="T246" s="13" t="str">
        <f t="shared" si="47"/>
        <v>37.87</v>
      </c>
      <c r="U246" s="13"/>
      <c r="V246" s="13"/>
      <c r="W246" s="13" t="str">
        <f t="shared" si="38"/>
        <v>3787</v>
      </c>
      <c r="X246" s="10">
        <v>11.0</v>
      </c>
      <c r="Y246" s="13" t="str">
        <f t="shared" si="39"/>
        <v>P11AL</v>
      </c>
      <c r="Z246" s="10">
        <v>1.0</v>
      </c>
      <c r="AA246" s="24" t="str">
        <f t="shared" si="40"/>
        <v>Complex Peripheral Nerve Proc.</v>
      </c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>
      <c r="A247" s="8" t="s">
        <v>5</v>
      </c>
      <c r="B247" s="8" t="s">
        <v>420</v>
      </c>
      <c r="C247" s="8" t="s">
        <v>528</v>
      </c>
      <c r="D247" s="21" t="s">
        <v>2913</v>
      </c>
      <c r="E247" s="8" t="s">
        <v>595</v>
      </c>
      <c r="F247" s="8" t="str">
        <f>VLOOKUP($D247,proc!$A:$D,3,FALSE)</f>
        <v>4</v>
      </c>
      <c r="G247" s="8" t="str">
        <f>VLOOKUP($D247,proc!$A:$D,4,FALSE)</f>
        <v>0</v>
      </c>
      <c r="H247" s="13" t="str">
        <f t="shared" si="2"/>
        <v>3789</v>
      </c>
      <c r="I247" s="24" t="s">
        <v>2202</v>
      </c>
      <c r="J247" s="13" t="str">
        <f>VLOOKUP(H247,'upload c51prpdc'!A:C,3,FALSE)</f>
        <v>P11AL</v>
      </c>
      <c r="K247" s="22">
        <f>VLOOKUP($D247,'prosedur-2025'!$A:$H,3,FALSE)</f>
        <v>48</v>
      </c>
      <c r="L247" s="22">
        <f>VLOOKUP($D247,'prosedur-2025'!$A:$H,4,FALSE)</f>
        <v>66592010.81</v>
      </c>
      <c r="M247" s="22">
        <f>VLOOKUP($D247,'prosedur-2025'!$A:$H,5,FALSE)</f>
        <v>19519483</v>
      </c>
      <c r="N247" s="22">
        <f>VLOOKUP($D247,'prosedur-2025'!$A:$H,6,FALSE)</f>
        <v>47318099</v>
      </c>
      <c r="O247" s="22">
        <f>VLOOKUP($D247,'prosedur-2025'!$A:$H,7,FALSE)</f>
        <v>73157019</v>
      </c>
      <c r="P247" s="22">
        <f>VLOOKUP($D247,'prosedur-2025'!$A:$H,8,FALSE)</f>
        <v>176103443</v>
      </c>
      <c r="Q247" s="22">
        <f t="shared" si="46"/>
        <v>3196416519</v>
      </c>
      <c r="R247" s="13"/>
      <c r="S247" s="13"/>
      <c r="T247" s="13" t="str">
        <f t="shared" si="47"/>
        <v>37.89</v>
      </c>
      <c r="U247" s="13"/>
      <c r="V247" s="13"/>
      <c r="W247" s="13" t="str">
        <f t="shared" si="38"/>
        <v>3789</v>
      </c>
      <c r="X247" s="10">
        <v>11.0</v>
      </c>
      <c r="Y247" s="13" t="str">
        <f t="shared" si="39"/>
        <v>P11AL</v>
      </c>
      <c r="Z247" s="10">
        <v>1.0</v>
      </c>
      <c r="AA247" s="24" t="str">
        <f t="shared" si="40"/>
        <v>Complex Peripheral Nerve Proc.</v>
      </c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>
      <c r="A248" s="8" t="s">
        <v>5</v>
      </c>
      <c r="B248" s="8" t="s">
        <v>420</v>
      </c>
      <c r="C248" s="8" t="s">
        <v>528</v>
      </c>
      <c r="D248" s="21" t="s">
        <v>2914</v>
      </c>
      <c r="E248" s="8" t="s">
        <v>597</v>
      </c>
      <c r="F248" s="8" t="str">
        <f>VLOOKUP($D248,proc!$A:$D,3,FALSE)</f>
        <v>4</v>
      </c>
      <c r="G248" s="8" t="str">
        <f>VLOOKUP($D248,proc!$A:$D,4,FALSE)</f>
        <v>0</v>
      </c>
      <c r="H248" s="13" t="str">
        <f t="shared" si="2"/>
        <v>3802</v>
      </c>
      <c r="I248" s="24" t="s">
        <v>2202</v>
      </c>
      <c r="J248" s="13" t="str">
        <f>VLOOKUP(H248,'upload c51prpdc'!A:C,3,FALSE)</f>
        <v>P11AL</v>
      </c>
      <c r="K248" s="22">
        <f>VLOOKUP($D248,'prosedur-2025'!$A:$H,3,FALSE)</f>
        <v>77</v>
      </c>
      <c r="L248" s="22">
        <f>VLOOKUP($D248,'prosedur-2025'!$A:$H,4,FALSE)</f>
        <v>62840749.23</v>
      </c>
      <c r="M248" s="22">
        <f>VLOOKUP($D248,'prosedur-2025'!$A:$H,5,FALSE)</f>
        <v>9690243</v>
      </c>
      <c r="N248" s="22">
        <f>VLOOKUP($D248,'prosedur-2025'!$A:$H,6,FALSE)</f>
        <v>26660433</v>
      </c>
      <c r="O248" s="22">
        <f>VLOOKUP($D248,'prosedur-2025'!$A:$H,7,FALSE)</f>
        <v>104185031</v>
      </c>
      <c r="P248" s="22">
        <f>VLOOKUP($D248,'prosedur-2025'!$A:$H,8,FALSE)</f>
        <v>159282050</v>
      </c>
      <c r="Q248" s="22">
        <f t="shared" si="46"/>
        <v>4838737691</v>
      </c>
      <c r="R248" s="13"/>
      <c r="S248" s="13"/>
      <c r="T248" s="13" t="str">
        <f t="shared" si="47"/>
        <v>38.02</v>
      </c>
      <c r="U248" s="13"/>
      <c r="V248" s="13"/>
      <c r="W248" s="13" t="str">
        <f t="shared" si="38"/>
        <v>3802</v>
      </c>
      <c r="X248" s="10">
        <v>11.0</v>
      </c>
      <c r="Y248" s="13" t="str">
        <f t="shared" si="39"/>
        <v>P11AL</v>
      </c>
      <c r="Z248" s="10">
        <v>1.0</v>
      </c>
      <c r="AA248" s="24" t="str">
        <f t="shared" si="40"/>
        <v>Complex Peripheral Nerve Proc.</v>
      </c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>
      <c r="A249" s="8" t="s">
        <v>5</v>
      </c>
      <c r="B249" s="8" t="s">
        <v>420</v>
      </c>
      <c r="C249" s="8" t="s">
        <v>528</v>
      </c>
      <c r="D249" s="21" t="s">
        <v>2915</v>
      </c>
      <c r="E249" s="8" t="s">
        <v>598</v>
      </c>
      <c r="F249" s="8" t="str">
        <f>VLOOKUP($D249,proc!$A:$D,3,FALSE)</f>
        <v>5</v>
      </c>
      <c r="G249" s="8" t="str">
        <f>VLOOKUP($D249,proc!$A:$D,4,FALSE)</f>
        <v>0</v>
      </c>
      <c r="H249" s="13" t="str">
        <f t="shared" si="2"/>
        <v>3842</v>
      </c>
      <c r="I249" s="24" t="s">
        <v>2202</v>
      </c>
      <c r="J249" s="13" t="str">
        <f>VLOOKUP(H249,'upload c51prpdc'!A:C,3,FALSE)</f>
        <v>P11AL</v>
      </c>
      <c r="K249" s="22">
        <f>VLOOKUP($D249,'prosedur-2025'!$A:$H,3,FALSE)</f>
        <v>66</v>
      </c>
      <c r="L249" s="22">
        <f>VLOOKUP($D249,'prosedur-2025'!$A:$H,4,FALSE)</f>
        <v>190122880.2</v>
      </c>
      <c r="M249" s="22">
        <f>VLOOKUP($D249,'prosedur-2025'!$A:$H,5,FALSE)</f>
        <v>113706160</v>
      </c>
      <c r="N249" s="22">
        <f>VLOOKUP($D249,'prosedur-2025'!$A:$H,6,FALSE)</f>
        <v>156322261</v>
      </c>
      <c r="O249" s="22">
        <f>VLOOKUP($D249,'prosedur-2025'!$A:$H,7,FALSE)</f>
        <v>261520382</v>
      </c>
      <c r="P249" s="22">
        <f>VLOOKUP($D249,'prosedur-2025'!$A:$H,8,FALSE)</f>
        <v>347443824</v>
      </c>
      <c r="Q249" s="22">
        <f t="shared" si="46"/>
        <v>12548110090</v>
      </c>
      <c r="R249" s="13"/>
      <c r="S249" s="13"/>
      <c r="T249" s="13" t="str">
        <f t="shared" si="47"/>
        <v>38.42</v>
      </c>
      <c r="U249" s="13"/>
      <c r="V249" s="13"/>
      <c r="W249" s="13" t="str">
        <f t="shared" si="38"/>
        <v>3842</v>
      </c>
      <c r="X249" s="10">
        <v>11.0</v>
      </c>
      <c r="Y249" s="13" t="str">
        <f t="shared" si="39"/>
        <v>P11AL</v>
      </c>
      <c r="Z249" s="10">
        <v>1.0</v>
      </c>
      <c r="AA249" s="24" t="str">
        <f t="shared" si="40"/>
        <v>Complex Peripheral Nerve Proc.</v>
      </c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>
      <c r="A250" s="8" t="s">
        <v>5</v>
      </c>
      <c r="B250" s="8" t="s">
        <v>420</v>
      </c>
      <c r="C250" s="8" t="s">
        <v>528</v>
      </c>
      <c r="D250" s="21" t="s">
        <v>2917</v>
      </c>
      <c r="E250" s="8" t="s">
        <v>600</v>
      </c>
      <c r="F250" s="8" t="str">
        <f>VLOOKUP($D250,proc!$A:$D,3,FALSE)</f>
        <v>3</v>
      </c>
      <c r="G250" s="8" t="str">
        <f>VLOOKUP($D250,proc!$A:$D,4,FALSE)</f>
        <v>0</v>
      </c>
      <c r="H250" s="13" t="str">
        <f t="shared" si="2"/>
        <v>7670</v>
      </c>
      <c r="I250" s="24" t="s">
        <v>2202</v>
      </c>
      <c r="J250" s="13" t="str">
        <f>VLOOKUP(H250,'upload c51prpdc'!A:C,3,FALSE)</f>
        <v>P11AL</v>
      </c>
      <c r="K250" s="22">
        <f>VLOOKUP($D250,'prosedur-2025'!$A:$H,3,FALSE)</f>
        <v>53</v>
      </c>
      <c r="L250" s="22">
        <f>VLOOKUP($D250,'prosedur-2025'!$A:$H,4,FALSE)</f>
        <v>45062480.85</v>
      </c>
      <c r="M250" s="22">
        <f>VLOOKUP($D250,'prosedur-2025'!$A:$H,5,FALSE)</f>
        <v>19976897</v>
      </c>
      <c r="N250" s="22">
        <f>VLOOKUP($D250,'prosedur-2025'!$A:$H,6,FALSE)</f>
        <v>33773808</v>
      </c>
      <c r="O250" s="22">
        <f>VLOOKUP($D250,'prosedur-2025'!$A:$H,7,FALSE)</f>
        <v>51314636</v>
      </c>
      <c r="P250" s="22">
        <f>VLOOKUP($D250,'prosedur-2025'!$A:$H,8,FALSE)</f>
        <v>84464627</v>
      </c>
      <c r="Q250" s="22">
        <f t="shared" si="46"/>
        <v>2388311485</v>
      </c>
      <c r="R250" s="13"/>
      <c r="S250" s="13"/>
      <c r="T250" s="13" t="str">
        <f t="shared" si="47"/>
        <v>76.70</v>
      </c>
      <c r="U250" s="13"/>
      <c r="V250" s="13"/>
      <c r="W250" s="13" t="str">
        <f t="shared" si="38"/>
        <v>7670</v>
      </c>
      <c r="X250" s="10">
        <v>11.0</v>
      </c>
      <c r="Y250" s="13" t="str">
        <f t="shared" si="39"/>
        <v>P11AL</v>
      </c>
      <c r="Z250" s="10">
        <v>1.0</v>
      </c>
      <c r="AA250" s="24" t="str">
        <f t="shared" si="40"/>
        <v>Complex Peripheral Nerve Proc.</v>
      </c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>
      <c r="A251" s="8" t="s">
        <v>5</v>
      </c>
      <c r="B251" s="8" t="s">
        <v>420</v>
      </c>
      <c r="C251" s="8" t="s">
        <v>528</v>
      </c>
      <c r="D251" s="21" t="s">
        <v>2918</v>
      </c>
      <c r="E251" s="8" t="s">
        <v>602</v>
      </c>
      <c r="F251" s="8" t="str">
        <f>VLOOKUP($D251,proc!$A:$D,3,FALSE)</f>
        <v>4</v>
      </c>
      <c r="G251" s="8" t="str">
        <f>VLOOKUP($D251,proc!$A:$D,4,FALSE)</f>
        <v>0</v>
      </c>
      <c r="H251" s="13" t="str">
        <f t="shared" si="2"/>
        <v>7672</v>
      </c>
      <c r="I251" s="24" t="s">
        <v>2202</v>
      </c>
      <c r="J251" s="13" t="str">
        <f>VLOOKUP(H251,'upload c51prpdc'!A:C,3,FALSE)</f>
        <v>P11AL</v>
      </c>
      <c r="K251" s="22">
        <f>VLOOKUP($D251,'prosedur-2025'!$A:$H,3,FALSE)</f>
        <v>2152</v>
      </c>
      <c r="L251" s="22">
        <f>VLOOKUP($D251,'prosedur-2025'!$A:$H,4,FALSE)</f>
        <v>51960686.22</v>
      </c>
      <c r="M251" s="22">
        <f>VLOOKUP($D251,'prosedur-2025'!$A:$H,5,FALSE)</f>
        <v>24537250</v>
      </c>
      <c r="N251" s="22">
        <f>VLOOKUP($D251,'prosedur-2025'!$A:$H,6,FALSE)</f>
        <v>38038583</v>
      </c>
      <c r="O251" s="22">
        <f>VLOOKUP($D251,'prosedur-2025'!$A:$H,7,FALSE)</f>
        <v>65565810</v>
      </c>
      <c r="P251" s="22">
        <f>VLOOKUP($D251,'prosedur-2025'!$A:$H,8,FALSE)</f>
        <v>103740664</v>
      </c>
      <c r="Q251" s="22">
        <f t="shared" si="46"/>
        <v>111819396751</v>
      </c>
      <c r="R251" s="13"/>
      <c r="S251" s="13"/>
      <c r="T251" s="13" t="str">
        <f t="shared" si="47"/>
        <v>76.72</v>
      </c>
      <c r="U251" s="13"/>
      <c r="V251" s="13"/>
      <c r="W251" s="13" t="str">
        <f t="shared" si="38"/>
        <v>7672</v>
      </c>
      <c r="X251" s="10">
        <v>11.0</v>
      </c>
      <c r="Y251" s="13" t="str">
        <f t="shared" si="39"/>
        <v>P11AL</v>
      </c>
      <c r="Z251" s="10">
        <v>1.0</v>
      </c>
      <c r="AA251" s="24" t="str">
        <f t="shared" si="40"/>
        <v>Complex Peripheral Nerve Proc.</v>
      </c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>
      <c r="A252" s="8" t="s">
        <v>5</v>
      </c>
      <c r="B252" s="8" t="s">
        <v>420</v>
      </c>
      <c r="C252" s="8" t="s">
        <v>528</v>
      </c>
      <c r="D252" s="21" t="s">
        <v>2919</v>
      </c>
      <c r="E252" s="8" t="s">
        <v>604</v>
      </c>
      <c r="F252" s="8" t="str">
        <f>VLOOKUP($D252,proc!$A:$D,3,FALSE)</f>
        <v>4</v>
      </c>
      <c r="G252" s="8" t="str">
        <f>VLOOKUP($D252,proc!$A:$D,4,FALSE)</f>
        <v>0</v>
      </c>
      <c r="H252" s="13" t="str">
        <f t="shared" si="2"/>
        <v>7674</v>
      </c>
      <c r="I252" s="24" t="s">
        <v>2202</v>
      </c>
      <c r="J252" s="13" t="str">
        <f>VLOOKUP(H252,'upload c51prpdc'!A:C,3,FALSE)</f>
        <v>P11AL</v>
      </c>
      <c r="K252" s="22">
        <f>VLOOKUP($D252,'prosedur-2025'!$A:$H,3,FALSE)</f>
        <v>4317</v>
      </c>
      <c r="L252" s="22">
        <f>VLOOKUP($D252,'prosedur-2025'!$A:$H,4,FALSE)</f>
        <v>43634080.39</v>
      </c>
      <c r="M252" s="22">
        <f>VLOOKUP($D252,'prosedur-2025'!$A:$H,5,FALSE)</f>
        <v>21164493</v>
      </c>
      <c r="N252" s="22">
        <f>VLOOKUP($D252,'prosedur-2025'!$A:$H,6,FALSE)</f>
        <v>31541746</v>
      </c>
      <c r="O252" s="22">
        <f>VLOOKUP($D252,'prosedur-2025'!$A:$H,7,FALSE)</f>
        <v>52162063</v>
      </c>
      <c r="P252" s="22">
        <f>VLOOKUP($D252,'prosedur-2025'!$A:$H,8,FALSE)</f>
        <v>88310550</v>
      </c>
      <c r="Q252" s="22">
        <f t="shared" si="46"/>
        <v>188368325041</v>
      </c>
      <c r="R252" s="13"/>
      <c r="S252" s="13"/>
      <c r="T252" s="13" t="str">
        <f t="shared" si="47"/>
        <v>76.74</v>
      </c>
      <c r="U252" s="13"/>
      <c r="V252" s="13"/>
      <c r="W252" s="13" t="str">
        <f t="shared" si="38"/>
        <v>7674</v>
      </c>
      <c r="X252" s="10">
        <v>11.0</v>
      </c>
      <c r="Y252" s="13" t="str">
        <f t="shared" si="39"/>
        <v>P11AL</v>
      </c>
      <c r="Z252" s="10">
        <v>1.0</v>
      </c>
      <c r="AA252" s="24" t="str">
        <f t="shared" si="40"/>
        <v>Complex Peripheral Nerve Proc.</v>
      </c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>
      <c r="A253" s="8" t="s">
        <v>5</v>
      </c>
      <c r="B253" s="8" t="s">
        <v>420</v>
      </c>
      <c r="C253" s="8" t="s">
        <v>528</v>
      </c>
      <c r="D253" s="21" t="s">
        <v>2920</v>
      </c>
      <c r="E253" s="8" t="s">
        <v>606</v>
      </c>
      <c r="F253" s="8" t="str">
        <f>VLOOKUP($D253,proc!$A:$D,3,FALSE)</f>
        <v>4</v>
      </c>
      <c r="G253" s="8" t="str">
        <f>VLOOKUP($D253,proc!$A:$D,4,FALSE)</f>
        <v>0</v>
      </c>
      <c r="H253" s="13" t="str">
        <f t="shared" si="2"/>
        <v>7676</v>
      </c>
      <c r="I253" s="24" t="s">
        <v>2202</v>
      </c>
      <c r="J253" s="13" t="str">
        <f>VLOOKUP(H253,'upload c51prpdc'!A:C,3,FALSE)</f>
        <v>P11AL</v>
      </c>
      <c r="K253" s="22">
        <f>VLOOKUP($D253,'prosedur-2025'!$A:$H,3,FALSE)</f>
        <v>3783</v>
      </c>
      <c r="L253" s="22">
        <f>VLOOKUP($D253,'prosedur-2025'!$A:$H,4,FALSE)</f>
        <v>39514234.06</v>
      </c>
      <c r="M253" s="22">
        <f>VLOOKUP($D253,'prosedur-2025'!$A:$H,5,FALSE)</f>
        <v>18980500</v>
      </c>
      <c r="N253" s="22">
        <f>VLOOKUP($D253,'prosedur-2025'!$A:$H,6,FALSE)</f>
        <v>29106948</v>
      </c>
      <c r="O253" s="22">
        <f>VLOOKUP($D253,'prosedur-2025'!$A:$H,7,FALSE)</f>
        <v>47669498</v>
      </c>
      <c r="P253" s="22">
        <f>VLOOKUP($D253,'prosedur-2025'!$A:$H,8,FALSE)</f>
        <v>78448180</v>
      </c>
      <c r="Q253" s="22">
        <f t="shared" si="46"/>
        <v>149482347466</v>
      </c>
      <c r="R253" s="13"/>
      <c r="S253" s="13"/>
      <c r="T253" s="13" t="str">
        <f t="shared" si="47"/>
        <v>76.76</v>
      </c>
      <c r="U253" s="13"/>
      <c r="V253" s="13"/>
      <c r="W253" s="13" t="str">
        <f t="shared" si="38"/>
        <v>7676</v>
      </c>
      <c r="X253" s="10">
        <v>11.0</v>
      </c>
      <c r="Y253" s="13" t="str">
        <f t="shared" si="39"/>
        <v>P11AL</v>
      </c>
      <c r="Z253" s="10">
        <v>1.0</v>
      </c>
      <c r="AA253" s="24" t="str">
        <f t="shared" si="40"/>
        <v>Complex Peripheral Nerve Proc.</v>
      </c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>
      <c r="A254" s="8" t="s">
        <v>5</v>
      </c>
      <c r="B254" s="8" t="s">
        <v>420</v>
      </c>
      <c r="C254" s="8" t="s">
        <v>528</v>
      </c>
      <c r="D254" s="21" t="s">
        <v>2921</v>
      </c>
      <c r="E254" s="8" t="s">
        <v>609</v>
      </c>
      <c r="F254" s="8" t="str">
        <f>VLOOKUP($D254,proc!$A:$D,3,FALSE)</f>
        <v>3</v>
      </c>
      <c r="G254" s="8" t="str">
        <f>VLOOKUP($D254,proc!$A:$D,4,FALSE)</f>
        <v>0</v>
      </c>
      <c r="H254" s="13" t="str">
        <f t="shared" si="2"/>
        <v>7677</v>
      </c>
      <c r="I254" s="24" t="s">
        <v>2202</v>
      </c>
      <c r="J254" s="13" t="str">
        <f>VLOOKUP(H254,'upload c51prpdc'!A:C,3,FALSE)</f>
        <v>P11AL</v>
      </c>
      <c r="K254" s="22">
        <f>VLOOKUP($D254,'prosedur-2025'!$A:$H,3,FALSE)</f>
        <v>470</v>
      </c>
      <c r="L254" s="22">
        <f>VLOOKUP($D254,'prosedur-2025'!$A:$H,4,FALSE)</f>
        <v>25831337.09</v>
      </c>
      <c r="M254" s="22">
        <f>VLOOKUP($D254,'prosedur-2025'!$A:$H,5,FALSE)</f>
        <v>11474876</v>
      </c>
      <c r="N254" s="22">
        <f>VLOOKUP($D254,'prosedur-2025'!$A:$H,6,FALSE)</f>
        <v>19864525</v>
      </c>
      <c r="O254" s="22">
        <f>VLOOKUP($D254,'prosedur-2025'!$A:$H,7,FALSE)</f>
        <v>31484138</v>
      </c>
      <c r="P254" s="22">
        <f>VLOOKUP($D254,'prosedur-2025'!$A:$H,8,FALSE)</f>
        <v>51249138</v>
      </c>
      <c r="Q254" s="22">
        <f t="shared" si="46"/>
        <v>12140728430</v>
      </c>
      <c r="R254" s="13"/>
      <c r="S254" s="13"/>
      <c r="T254" s="13" t="str">
        <f t="shared" si="47"/>
        <v>76.77</v>
      </c>
      <c r="U254" s="13"/>
      <c r="V254" s="13"/>
      <c r="W254" s="13" t="str">
        <f t="shared" si="38"/>
        <v>7677</v>
      </c>
      <c r="X254" s="10">
        <v>11.0</v>
      </c>
      <c r="Y254" s="13" t="str">
        <f t="shared" si="39"/>
        <v>P11AL</v>
      </c>
      <c r="Z254" s="10">
        <v>1.0</v>
      </c>
      <c r="AA254" s="24" t="str">
        <f t="shared" si="40"/>
        <v>Complex Peripheral Nerve Proc.</v>
      </c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>
      <c r="A255" s="8" t="s">
        <v>5</v>
      </c>
      <c r="B255" s="8" t="s">
        <v>420</v>
      </c>
      <c r="C255" s="8" t="s">
        <v>528</v>
      </c>
      <c r="D255" s="21" t="s">
        <v>2922</v>
      </c>
      <c r="E255" s="8" t="s">
        <v>612</v>
      </c>
      <c r="F255" s="8" t="str">
        <f>VLOOKUP($D255,proc!$A:$D,3,FALSE)</f>
        <v>4</v>
      </c>
      <c r="G255" s="8" t="str">
        <f>VLOOKUP($D255,proc!$A:$D,4,FALSE)</f>
        <v>0</v>
      </c>
      <c r="H255" s="13" t="str">
        <f t="shared" si="2"/>
        <v>7679</v>
      </c>
      <c r="I255" s="24" t="s">
        <v>2202</v>
      </c>
      <c r="J255" s="13" t="str">
        <f>VLOOKUP(H255,'upload c51prpdc'!A:C,3,FALSE)</f>
        <v>P11AL</v>
      </c>
      <c r="K255" s="22">
        <f>VLOOKUP($D255,'prosedur-2025'!$A:$H,3,FALSE)</f>
        <v>1608</v>
      </c>
      <c r="L255" s="22">
        <f>VLOOKUP($D255,'prosedur-2025'!$A:$H,4,FALSE)</f>
        <v>60384390.19</v>
      </c>
      <c r="M255" s="22">
        <f>VLOOKUP($D255,'prosedur-2025'!$A:$H,5,FALSE)</f>
        <v>28596000</v>
      </c>
      <c r="N255" s="22">
        <f>VLOOKUP($D255,'prosedur-2025'!$A:$H,6,FALSE)</f>
        <v>47108187</v>
      </c>
      <c r="O255" s="22">
        <f>VLOOKUP($D255,'prosedur-2025'!$A:$H,7,FALSE)</f>
        <v>79732163</v>
      </c>
      <c r="P255" s="22">
        <f>VLOOKUP($D255,'prosedur-2025'!$A:$H,8,FALSE)</f>
        <v>118142007</v>
      </c>
      <c r="Q255" s="22">
        <f t="shared" si="46"/>
        <v>97098099423</v>
      </c>
      <c r="R255" s="13"/>
      <c r="S255" s="13"/>
      <c r="T255" s="13" t="str">
        <f t="shared" si="47"/>
        <v>76.79</v>
      </c>
      <c r="U255" s="13"/>
      <c r="V255" s="13"/>
      <c r="W255" s="13" t="str">
        <f t="shared" si="38"/>
        <v>7679</v>
      </c>
      <c r="X255" s="10">
        <v>11.0</v>
      </c>
      <c r="Y255" s="13" t="str">
        <f t="shared" si="39"/>
        <v>P11AL</v>
      </c>
      <c r="Z255" s="10">
        <v>1.0</v>
      </c>
      <c r="AA255" s="24" t="str">
        <f t="shared" si="40"/>
        <v>Complex Peripheral Nerve Proc.</v>
      </c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>
      <c r="A256" s="8" t="s">
        <v>5</v>
      </c>
      <c r="B256" s="8" t="s">
        <v>420</v>
      </c>
      <c r="C256" s="8" t="s">
        <v>528</v>
      </c>
      <c r="D256" s="21" t="s">
        <v>2923</v>
      </c>
      <c r="E256" s="8" t="s">
        <v>614</v>
      </c>
      <c r="F256" s="8" t="str">
        <f>VLOOKUP($D256,proc!$A:$D,3,FALSE)</f>
        <v>2</v>
      </c>
      <c r="G256" s="8" t="str">
        <f>VLOOKUP($D256,proc!$A:$D,4,FALSE)</f>
        <v>0</v>
      </c>
      <c r="H256" s="13" t="str">
        <f t="shared" si="2"/>
        <v>8255</v>
      </c>
      <c r="I256" s="24" t="s">
        <v>2202</v>
      </c>
      <c r="J256" s="13" t="str">
        <f>VLOOKUP(H256,'upload c51prpdc'!A:C,3,FALSE)</f>
        <v>P11AL</v>
      </c>
      <c r="K256" s="22">
        <f>VLOOKUP($D256,'prosedur-2025'!$A:$H,3,FALSE)</f>
        <v>47</v>
      </c>
      <c r="L256" s="22">
        <f>VLOOKUP($D256,'prosedur-2025'!$A:$H,4,FALSE)</f>
        <v>26101850.32</v>
      </c>
      <c r="M256" s="22">
        <f>VLOOKUP($D256,'prosedur-2025'!$A:$H,5,FALSE)</f>
        <v>9828072</v>
      </c>
      <c r="N256" s="22">
        <f>VLOOKUP($D256,'prosedur-2025'!$A:$H,6,FALSE)</f>
        <v>20076934</v>
      </c>
      <c r="O256" s="22">
        <f>VLOOKUP($D256,'prosedur-2025'!$A:$H,7,FALSE)</f>
        <v>33817452</v>
      </c>
      <c r="P256" s="22">
        <f>VLOOKUP($D256,'prosedur-2025'!$A:$H,8,FALSE)</f>
        <v>65305904</v>
      </c>
      <c r="Q256" s="22">
        <f t="shared" si="46"/>
        <v>1226786965</v>
      </c>
      <c r="R256" s="13"/>
      <c r="S256" s="13"/>
      <c r="T256" s="13" t="str">
        <f t="shared" si="47"/>
        <v>82.55</v>
      </c>
      <c r="U256" s="13"/>
      <c r="V256" s="13"/>
      <c r="W256" s="13" t="str">
        <f t="shared" si="38"/>
        <v>8255</v>
      </c>
      <c r="X256" s="10">
        <v>11.0</v>
      </c>
      <c r="Y256" s="13" t="str">
        <f t="shared" si="39"/>
        <v>P11AL</v>
      </c>
      <c r="Z256" s="10">
        <v>1.0</v>
      </c>
      <c r="AA256" s="24" t="str">
        <f t="shared" si="40"/>
        <v>Complex Peripheral Nerve Proc.</v>
      </c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>
      <c r="A257" s="8" t="s">
        <v>5</v>
      </c>
      <c r="B257" s="8" t="s">
        <v>420</v>
      </c>
      <c r="C257" s="8" t="s">
        <v>528</v>
      </c>
      <c r="D257" s="21" t="s">
        <v>2924</v>
      </c>
      <c r="E257" s="8" t="s">
        <v>616</v>
      </c>
      <c r="F257" s="8" t="str">
        <f>VLOOKUP($D257,proc!$A:$D,3,FALSE)</f>
        <v>3</v>
      </c>
      <c r="G257" s="8" t="str">
        <f>VLOOKUP($D257,proc!$A:$D,4,FALSE)</f>
        <v>0</v>
      </c>
      <c r="H257" s="13" t="str">
        <f t="shared" si="2"/>
        <v>8256</v>
      </c>
      <c r="I257" s="24" t="s">
        <v>2202</v>
      </c>
      <c r="J257" s="13" t="str">
        <f>VLOOKUP(H257,'upload c51prpdc'!A:C,3,FALSE)</f>
        <v>P11AL</v>
      </c>
      <c r="K257" s="22">
        <f>VLOOKUP($D257,'prosedur-2025'!$A:$H,3,FALSE)</f>
        <v>114</v>
      </c>
      <c r="L257" s="22">
        <f>VLOOKUP($D257,'prosedur-2025'!$A:$H,4,FALSE)</f>
        <v>34267833.37</v>
      </c>
      <c r="M257" s="22">
        <f>VLOOKUP($D257,'prosedur-2025'!$A:$H,5,FALSE)</f>
        <v>14440350</v>
      </c>
      <c r="N257" s="22">
        <f>VLOOKUP($D257,'prosedur-2025'!$A:$H,6,FALSE)</f>
        <v>26396540</v>
      </c>
      <c r="O257" s="22">
        <f>VLOOKUP($D257,'prosedur-2025'!$A:$H,7,FALSE)</f>
        <v>41808898</v>
      </c>
      <c r="P257" s="22">
        <f>VLOOKUP($D257,'prosedur-2025'!$A:$H,8,FALSE)</f>
        <v>65782325</v>
      </c>
      <c r="Q257" s="22">
        <f t="shared" si="46"/>
        <v>3906533004</v>
      </c>
      <c r="R257" s="13"/>
      <c r="S257" s="13"/>
      <c r="T257" s="13" t="str">
        <f t="shared" si="47"/>
        <v>82.56</v>
      </c>
      <c r="U257" s="13"/>
      <c r="V257" s="13"/>
      <c r="W257" s="13" t="str">
        <f t="shared" si="38"/>
        <v>8256</v>
      </c>
      <c r="X257" s="10">
        <v>11.0</v>
      </c>
      <c r="Y257" s="13" t="str">
        <f t="shared" si="39"/>
        <v>P11AL</v>
      </c>
      <c r="Z257" s="10">
        <v>1.0</v>
      </c>
      <c r="AA257" s="24" t="str">
        <f t="shared" si="40"/>
        <v>Complex Peripheral Nerve Proc.</v>
      </c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>
      <c r="A258" s="8" t="s">
        <v>5</v>
      </c>
      <c r="B258" s="8" t="s">
        <v>420</v>
      </c>
      <c r="C258" s="8" t="s">
        <v>528</v>
      </c>
      <c r="D258" s="21" t="s">
        <v>2925</v>
      </c>
      <c r="E258" s="8" t="s">
        <v>618</v>
      </c>
      <c r="F258" s="8" t="str">
        <f>VLOOKUP($D258,proc!$A:$D,3,FALSE)</f>
        <v>2</v>
      </c>
      <c r="G258" s="8" t="str">
        <f>VLOOKUP($D258,proc!$A:$D,4,FALSE)</f>
        <v>0</v>
      </c>
      <c r="H258" s="13" t="str">
        <f t="shared" si="2"/>
        <v>8258</v>
      </c>
      <c r="I258" s="24" t="s">
        <v>2202</v>
      </c>
      <c r="J258" s="13" t="str">
        <f>VLOOKUP(H258,'upload c51prpdc'!A:C,3,FALSE)</f>
        <v>P11AL</v>
      </c>
      <c r="K258" s="22">
        <f>VLOOKUP($D258,'prosedur-2025'!$A:$H,3,FALSE)</f>
        <v>15</v>
      </c>
      <c r="L258" s="22">
        <f>VLOOKUP($D258,'prosedur-2025'!$A:$H,4,FALSE)</f>
        <v>67455851.93</v>
      </c>
      <c r="M258" s="22">
        <f>VLOOKUP($D258,'prosedur-2025'!$A:$H,5,FALSE)</f>
        <v>41675767</v>
      </c>
      <c r="N258" s="22">
        <f>VLOOKUP($D258,'prosedur-2025'!$A:$H,6,FALSE)</f>
        <v>59915991</v>
      </c>
      <c r="O258" s="22">
        <f>VLOOKUP($D258,'prosedur-2025'!$A:$H,7,FALSE)</f>
        <v>70514089</v>
      </c>
      <c r="P258" s="22">
        <f>VLOOKUP($D258,'prosedur-2025'!$A:$H,8,FALSE)</f>
        <v>115963381</v>
      </c>
      <c r="Q258" s="22">
        <f t="shared" si="46"/>
        <v>1011837779</v>
      </c>
      <c r="R258" s="13"/>
      <c r="S258" s="13"/>
      <c r="T258" s="13" t="str">
        <f t="shared" si="47"/>
        <v>82.58</v>
      </c>
      <c r="U258" s="13"/>
      <c r="V258" s="13"/>
      <c r="W258" s="13" t="str">
        <f t="shared" si="38"/>
        <v>8258</v>
      </c>
      <c r="X258" s="10">
        <v>11.0</v>
      </c>
      <c r="Y258" s="13" t="str">
        <f t="shared" si="39"/>
        <v>P11AL</v>
      </c>
      <c r="Z258" s="10">
        <v>1.0</v>
      </c>
      <c r="AA258" s="24" t="str">
        <f t="shared" si="40"/>
        <v>Complex Peripheral Nerve Proc.</v>
      </c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>
      <c r="A259" s="8" t="s">
        <v>5</v>
      </c>
      <c r="B259" s="8" t="s">
        <v>420</v>
      </c>
      <c r="C259" s="8" t="s">
        <v>528</v>
      </c>
      <c r="D259" s="21" t="s">
        <v>2926</v>
      </c>
      <c r="E259" s="8" t="s">
        <v>620</v>
      </c>
      <c r="F259" s="8" t="str">
        <f>VLOOKUP($D259,proc!$A:$D,3,FALSE)</f>
        <v>2</v>
      </c>
      <c r="G259" s="8" t="str">
        <f>VLOOKUP($D259,proc!$A:$D,4,FALSE)</f>
        <v>0</v>
      </c>
      <c r="H259" s="13" t="str">
        <f t="shared" si="2"/>
        <v>8285</v>
      </c>
      <c r="I259" s="24" t="s">
        <v>2202</v>
      </c>
      <c r="J259" s="13" t="str">
        <f>VLOOKUP(H259,'upload c51prpdc'!A:C,3,FALSE)</f>
        <v>P11AL</v>
      </c>
      <c r="K259" s="22">
        <f>VLOOKUP($D259,'prosedur-2025'!$A:$H,3,FALSE)</f>
        <v>102</v>
      </c>
      <c r="L259" s="22">
        <f>VLOOKUP($D259,'prosedur-2025'!$A:$H,4,FALSE)</f>
        <v>21149444.92</v>
      </c>
      <c r="M259" s="22">
        <f>VLOOKUP($D259,'prosedur-2025'!$A:$H,5,FALSE)</f>
        <v>10309649</v>
      </c>
      <c r="N259" s="22">
        <f>VLOOKUP($D259,'prosedur-2025'!$A:$H,6,FALSE)</f>
        <v>11832575</v>
      </c>
      <c r="O259" s="22">
        <f>VLOOKUP($D259,'prosedur-2025'!$A:$H,7,FALSE)</f>
        <v>25328507</v>
      </c>
      <c r="P259" s="22">
        <f>VLOOKUP($D259,'prosedur-2025'!$A:$H,8,FALSE)</f>
        <v>47489001</v>
      </c>
      <c r="Q259" s="22">
        <f t="shared" si="46"/>
        <v>2157243382</v>
      </c>
      <c r="R259" s="13"/>
      <c r="S259" s="13"/>
      <c r="T259" s="13" t="str">
        <f t="shared" si="47"/>
        <v>82.85</v>
      </c>
      <c r="U259" s="13"/>
      <c r="V259" s="13"/>
      <c r="W259" s="13" t="str">
        <f t="shared" si="38"/>
        <v>8285</v>
      </c>
      <c r="X259" s="10">
        <v>11.0</v>
      </c>
      <c r="Y259" s="13" t="str">
        <f t="shared" si="39"/>
        <v>P11AL</v>
      </c>
      <c r="Z259" s="10">
        <v>1.0</v>
      </c>
      <c r="AA259" s="24" t="str">
        <f t="shared" si="40"/>
        <v>Complex Peripheral Nerve Proc.</v>
      </c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>
      <c r="A260" s="8" t="s">
        <v>5</v>
      </c>
      <c r="B260" s="8" t="s">
        <v>420</v>
      </c>
      <c r="C260" s="8" t="s">
        <v>528</v>
      </c>
      <c r="D260" s="21" t="s">
        <v>2927</v>
      </c>
      <c r="E260" s="8" t="s">
        <v>622</v>
      </c>
      <c r="F260" s="8" t="str">
        <f>VLOOKUP($D260,proc!$A:$D,3,FALSE)</f>
        <v>2</v>
      </c>
      <c r="G260" s="8" t="str">
        <f>VLOOKUP($D260,proc!$A:$D,4,FALSE)</f>
        <v>0</v>
      </c>
      <c r="H260" s="13" t="str">
        <f t="shared" si="2"/>
        <v>8313</v>
      </c>
      <c r="I260" s="24" t="s">
        <v>2202</v>
      </c>
      <c r="J260" s="13" t="str">
        <f>VLOOKUP(H260,'upload c51prpdc'!A:C,3,FALSE)</f>
        <v>P11AL</v>
      </c>
      <c r="K260" s="22">
        <f>VLOOKUP($D260,'prosedur-2025'!$A:$H,3,FALSE)</f>
        <v>722</v>
      </c>
      <c r="L260" s="22">
        <f>VLOOKUP($D260,'prosedur-2025'!$A:$H,4,FALSE)</f>
        <v>18343445.37</v>
      </c>
      <c r="M260" s="22">
        <f>VLOOKUP($D260,'prosedur-2025'!$A:$H,5,FALSE)</f>
        <v>7199611</v>
      </c>
      <c r="N260" s="22">
        <f>VLOOKUP($D260,'prosedur-2025'!$A:$H,6,FALSE)</f>
        <v>11182957</v>
      </c>
      <c r="O260" s="22">
        <f>VLOOKUP($D260,'prosedur-2025'!$A:$H,7,FALSE)</f>
        <v>23633970</v>
      </c>
      <c r="P260" s="22">
        <f>VLOOKUP($D260,'prosedur-2025'!$A:$H,8,FALSE)</f>
        <v>35735706</v>
      </c>
      <c r="Q260" s="22">
        <f t="shared" si="46"/>
        <v>13243967560</v>
      </c>
      <c r="R260" s="13"/>
      <c r="S260" s="13"/>
      <c r="T260" s="13" t="str">
        <f t="shared" si="47"/>
        <v>83.13</v>
      </c>
      <c r="U260" s="13"/>
      <c r="V260" s="13"/>
      <c r="W260" s="13" t="str">
        <f t="shared" si="38"/>
        <v>8313</v>
      </c>
      <c r="X260" s="10">
        <v>11.0</v>
      </c>
      <c r="Y260" s="13" t="str">
        <f t="shared" si="39"/>
        <v>P11AL</v>
      </c>
      <c r="Z260" s="10">
        <v>1.0</v>
      </c>
      <c r="AA260" s="24" t="str">
        <f t="shared" si="40"/>
        <v>Complex Peripheral Nerve Proc.</v>
      </c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>
      <c r="A261" s="8" t="s">
        <v>5</v>
      </c>
      <c r="B261" s="8" t="s">
        <v>420</v>
      </c>
      <c r="C261" s="8" t="s">
        <v>528</v>
      </c>
      <c r="D261" s="21" t="s">
        <v>2928</v>
      </c>
      <c r="E261" s="8" t="s">
        <v>624</v>
      </c>
      <c r="F261" s="8" t="str">
        <f>VLOOKUP($D261,proc!$A:$D,3,FALSE)</f>
        <v>2</v>
      </c>
      <c r="G261" s="8" t="str">
        <f>VLOOKUP($D261,proc!$A:$D,4,FALSE)</f>
        <v>0</v>
      </c>
      <c r="H261" s="13" t="str">
        <f t="shared" si="2"/>
        <v>8319</v>
      </c>
      <c r="I261" s="24" t="s">
        <v>2202</v>
      </c>
      <c r="J261" s="13" t="str">
        <f>VLOOKUP(H261,'upload c51prpdc'!A:C,3,FALSE)</f>
        <v>P11AL</v>
      </c>
      <c r="K261" s="22">
        <f>VLOOKUP($D261,'prosedur-2025'!$A:$H,3,FALSE)</f>
        <v>566</v>
      </c>
      <c r="L261" s="22">
        <f>VLOOKUP($D261,'prosedur-2025'!$A:$H,4,FALSE)</f>
        <v>21263714.57</v>
      </c>
      <c r="M261" s="22">
        <f>VLOOKUP($D261,'prosedur-2025'!$A:$H,5,FALSE)</f>
        <v>8172809</v>
      </c>
      <c r="N261" s="22">
        <f>VLOOKUP($D261,'prosedur-2025'!$A:$H,6,FALSE)</f>
        <v>15254778</v>
      </c>
      <c r="O261" s="22">
        <f>VLOOKUP($D261,'prosedur-2025'!$A:$H,7,FALSE)</f>
        <v>25541950</v>
      </c>
      <c r="P261" s="22">
        <f>VLOOKUP($D261,'prosedur-2025'!$A:$H,8,FALSE)</f>
        <v>40767660</v>
      </c>
      <c r="Q261" s="22">
        <f t="shared" si="46"/>
        <v>12035262447</v>
      </c>
      <c r="R261" s="13"/>
      <c r="S261" s="13"/>
      <c r="T261" s="13" t="str">
        <f t="shared" si="47"/>
        <v>83.19</v>
      </c>
      <c r="U261" s="13"/>
      <c r="V261" s="13"/>
      <c r="W261" s="13" t="str">
        <f t="shared" si="38"/>
        <v>8319</v>
      </c>
      <c r="X261" s="10">
        <v>11.0</v>
      </c>
      <c r="Y261" s="13" t="str">
        <f t="shared" si="39"/>
        <v>P11AL</v>
      </c>
      <c r="Z261" s="10">
        <v>1.0</v>
      </c>
      <c r="AA261" s="24" t="str">
        <f t="shared" si="40"/>
        <v>Complex Peripheral Nerve Proc.</v>
      </c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>
      <c r="A262" s="8" t="s">
        <v>5</v>
      </c>
      <c r="B262" s="8" t="s">
        <v>420</v>
      </c>
      <c r="C262" s="8" t="s">
        <v>528</v>
      </c>
      <c r="D262" s="21" t="s">
        <v>2929</v>
      </c>
      <c r="E262" s="8" t="s">
        <v>626</v>
      </c>
      <c r="F262" s="8" t="str">
        <f>VLOOKUP($D262,proc!$A:$D,3,FALSE)</f>
        <v>2</v>
      </c>
      <c r="G262" s="8" t="str">
        <f>VLOOKUP($D262,proc!$A:$D,4,FALSE)</f>
        <v>0</v>
      </c>
      <c r="H262" s="13" t="str">
        <f t="shared" si="2"/>
        <v>8371</v>
      </c>
      <c r="I262" s="24" t="s">
        <v>2202</v>
      </c>
      <c r="J262" s="13" t="str">
        <f>VLOOKUP(H262,'upload c51prpdc'!A:C,3,FALSE)</f>
        <v>P11AL</v>
      </c>
      <c r="K262" s="22">
        <f>VLOOKUP($D262,'prosedur-2025'!$A:$H,3,FALSE)</f>
        <v>70</v>
      </c>
      <c r="L262" s="22">
        <f>VLOOKUP($D262,'prosedur-2025'!$A:$H,4,FALSE)</f>
        <v>17871239.73</v>
      </c>
      <c r="M262" s="22">
        <f>VLOOKUP($D262,'prosedur-2025'!$A:$H,5,FALSE)</f>
        <v>7556651</v>
      </c>
      <c r="N262" s="22">
        <f>VLOOKUP($D262,'prosedur-2025'!$A:$H,6,FALSE)</f>
        <v>11571176</v>
      </c>
      <c r="O262" s="22">
        <f>VLOOKUP($D262,'prosedur-2025'!$A:$H,7,FALSE)</f>
        <v>18039833</v>
      </c>
      <c r="P262" s="22">
        <f>VLOOKUP($D262,'prosedur-2025'!$A:$H,8,FALSE)</f>
        <v>27350251</v>
      </c>
      <c r="Q262" s="22">
        <f t="shared" si="46"/>
        <v>1250986781</v>
      </c>
      <c r="R262" s="13"/>
      <c r="S262" s="13"/>
      <c r="T262" s="13" t="str">
        <f t="shared" si="47"/>
        <v>83.71</v>
      </c>
      <c r="U262" s="13"/>
      <c r="V262" s="13"/>
      <c r="W262" s="13" t="str">
        <f t="shared" si="38"/>
        <v>8371</v>
      </c>
      <c r="X262" s="10">
        <v>11.0</v>
      </c>
      <c r="Y262" s="13" t="str">
        <f t="shared" si="39"/>
        <v>P11AL</v>
      </c>
      <c r="Z262" s="10">
        <v>1.0</v>
      </c>
      <c r="AA262" s="24" t="str">
        <f t="shared" si="40"/>
        <v>Complex Peripheral Nerve Proc.</v>
      </c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>
      <c r="A263" s="8" t="s">
        <v>5</v>
      </c>
      <c r="B263" s="8" t="s">
        <v>420</v>
      </c>
      <c r="C263" s="8" t="s">
        <v>528</v>
      </c>
      <c r="D263" s="21" t="s">
        <v>2930</v>
      </c>
      <c r="E263" s="8" t="s">
        <v>630</v>
      </c>
      <c r="F263" s="8" t="str">
        <f>VLOOKUP($D263,proc!$A:$D,3,FALSE)</f>
        <v>2</v>
      </c>
      <c r="G263" s="8" t="str">
        <f>VLOOKUP($D263,proc!$A:$D,4,FALSE)</f>
        <v>0</v>
      </c>
      <c r="H263" s="13" t="str">
        <f t="shared" si="2"/>
        <v>8372</v>
      </c>
      <c r="I263" s="24" t="s">
        <v>2202</v>
      </c>
      <c r="J263" s="13" t="str">
        <f>VLOOKUP(H263,'upload c51prpdc'!A:C,3,FALSE)</f>
        <v>P11AL</v>
      </c>
      <c r="K263" s="22">
        <f>VLOOKUP($D263,'prosedur-2025'!$A:$H,3,FALSE)</f>
        <v>107</v>
      </c>
      <c r="L263" s="22">
        <f>VLOOKUP($D263,'prosedur-2025'!$A:$H,4,FALSE)</f>
        <v>14710961.02</v>
      </c>
      <c r="M263" s="22">
        <f>VLOOKUP($D263,'prosedur-2025'!$A:$H,5,FALSE)</f>
        <v>7338700</v>
      </c>
      <c r="N263" s="22">
        <f>VLOOKUP($D263,'prosedur-2025'!$A:$H,6,FALSE)</f>
        <v>13086218</v>
      </c>
      <c r="O263" s="22">
        <f>VLOOKUP($D263,'prosedur-2025'!$A:$H,7,FALSE)</f>
        <v>21354952</v>
      </c>
      <c r="P263" s="22">
        <f>VLOOKUP($D263,'prosedur-2025'!$A:$H,8,FALSE)</f>
        <v>27378534</v>
      </c>
      <c r="Q263" s="22">
        <f t="shared" si="46"/>
        <v>1574072829</v>
      </c>
      <c r="R263" s="13"/>
      <c r="S263" s="13"/>
      <c r="T263" s="13" t="str">
        <f t="shared" si="47"/>
        <v>83.72</v>
      </c>
      <c r="U263" s="13"/>
      <c r="V263" s="13"/>
      <c r="W263" s="13" t="str">
        <f t="shared" si="38"/>
        <v>8372</v>
      </c>
      <c r="X263" s="10">
        <v>11.0</v>
      </c>
      <c r="Y263" s="13" t="str">
        <f t="shared" si="39"/>
        <v>P11AL</v>
      </c>
      <c r="Z263" s="10">
        <v>1.0</v>
      </c>
      <c r="AA263" s="24" t="str">
        <f t="shared" si="40"/>
        <v>Complex Peripheral Nerve Proc.</v>
      </c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>
      <c r="A264" s="8" t="s">
        <v>5</v>
      </c>
      <c r="B264" s="8" t="s">
        <v>420</v>
      </c>
      <c r="C264" s="8" t="s">
        <v>528</v>
      </c>
      <c r="D264" s="21" t="s">
        <v>2931</v>
      </c>
      <c r="E264" s="8" t="s">
        <v>631</v>
      </c>
      <c r="F264" s="8" t="str">
        <f>VLOOKUP($D264,proc!$A:$D,3,FALSE)</f>
        <v>3</v>
      </c>
      <c r="G264" s="8" t="str">
        <f>VLOOKUP($D264,proc!$A:$D,4,FALSE)</f>
        <v>0</v>
      </c>
      <c r="H264" s="13" t="str">
        <f t="shared" si="2"/>
        <v>8375</v>
      </c>
      <c r="I264" s="24" t="s">
        <v>2202</v>
      </c>
      <c r="J264" s="13" t="str">
        <f>VLOOKUP(H264,'upload c51prpdc'!A:C,3,FALSE)</f>
        <v>P11AL</v>
      </c>
      <c r="K264" s="22">
        <f>VLOOKUP($D264,'prosedur-2025'!$A:$H,3,FALSE)</f>
        <v>271</v>
      </c>
      <c r="L264" s="22">
        <f>VLOOKUP($D264,'prosedur-2025'!$A:$H,4,FALSE)</f>
        <v>29869458.05</v>
      </c>
      <c r="M264" s="22">
        <f>VLOOKUP($D264,'prosedur-2025'!$A:$H,5,FALSE)</f>
        <v>16510400</v>
      </c>
      <c r="N264" s="22">
        <f>VLOOKUP($D264,'prosedur-2025'!$A:$H,6,FALSE)</f>
        <v>26444034</v>
      </c>
      <c r="O264" s="22">
        <f>VLOOKUP($D264,'prosedur-2025'!$A:$H,7,FALSE)</f>
        <v>37698993</v>
      </c>
      <c r="P264" s="22">
        <f>VLOOKUP($D264,'prosedur-2025'!$A:$H,8,FALSE)</f>
        <v>52951000</v>
      </c>
      <c r="Q264" s="22">
        <f t="shared" si="46"/>
        <v>8094623131</v>
      </c>
      <c r="R264" s="13"/>
      <c r="S264" s="13"/>
      <c r="T264" s="13" t="str">
        <f t="shared" si="47"/>
        <v>83.75</v>
      </c>
      <c r="U264" s="13"/>
      <c r="V264" s="13"/>
      <c r="W264" s="13" t="str">
        <f t="shared" si="38"/>
        <v>8375</v>
      </c>
      <c r="X264" s="10">
        <v>11.0</v>
      </c>
      <c r="Y264" s="13" t="str">
        <f t="shared" si="39"/>
        <v>P11AL</v>
      </c>
      <c r="Z264" s="10">
        <v>1.0</v>
      </c>
      <c r="AA264" s="24" t="str">
        <f t="shared" si="40"/>
        <v>Complex Peripheral Nerve Proc.</v>
      </c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>
      <c r="A265" s="8" t="s">
        <v>5</v>
      </c>
      <c r="B265" s="8" t="s">
        <v>420</v>
      </c>
      <c r="C265" s="8" t="s">
        <v>528</v>
      </c>
      <c r="D265" s="21" t="s">
        <v>2932</v>
      </c>
      <c r="E265" s="8" t="s">
        <v>633</v>
      </c>
      <c r="F265" s="8" t="str">
        <f>VLOOKUP($D265,proc!$A:$D,3,FALSE)</f>
        <v>3</v>
      </c>
      <c r="G265" s="8" t="str">
        <f>VLOOKUP($D265,proc!$A:$D,4,FALSE)</f>
        <v>0</v>
      </c>
      <c r="H265" s="13" t="str">
        <f t="shared" si="2"/>
        <v>8376</v>
      </c>
      <c r="I265" s="24" t="s">
        <v>2202</v>
      </c>
      <c r="J265" s="13" t="str">
        <f>VLOOKUP(H265,'upload c51prpdc'!A:C,3,FALSE)</f>
        <v>P11AL</v>
      </c>
      <c r="K265" s="22">
        <f>VLOOKUP($D265,'prosedur-2025'!$A:$H,3,FALSE)</f>
        <v>54</v>
      </c>
      <c r="L265" s="22">
        <f>VLOOKUP($D265,'prosedur-2025'!$A:$H,4,FALSE)</f>
        <v>17109970.19</v>
      </c>
      <c r="M265" s="22">
        <f>VLOOKUP($D265,'prosedur-2025'!$A:$H,5,FALSE)</f>
        <v>6205266</v>
      </c>
      <c r="N265" s="22">
        <f>VLOOKUP($D265,'prosedur-2025'!$A:$H,6,FALSE)</f>
        <v>9655223</v>
      </c>
      <c r="O265" s="22">
        <f>VLOOKUP($D265,'prosedur-2025'!$A:$H,7,FALSE)</f>
        <v>17116932</v>
      </c>
      <c r="P265" s="22">
        <f>VLOOKUP($D265,'prosedur-2025'!$A:$H,8,FALSE)</f>
        <v>36218643</v>
      </c>
      <c r="Q265" s="22">
        <f t="shared" si="46"/>
        <v>923938390</v>
      </c>
      <c r="R265" s="13"/>
      <c r="S265" s="13"/>
      <c r="T265" s="13" t="str">
        <f t="shared" si="47"/>
        <v>83.76</v>
      </c>
      <c r="U265" s="13"/>
      <c r="V265" s="13"/>
      <c r="W265" s="13" t="str">
        <f t="shared" si="38"/>
        <v>8376</v>
      </c>
      <c r="X265" s="10">
        <v>11.0</v>
      </c>
      <c r="Y265" s="13" t="str">
        <f t="shared" si="39"/>
        <v>P11AL</v>
      </c>
      <c r="Z265" s="10">
        <v>1.0</v>
      </c>
      <c r="AA265" s="24" t="str">
        <f t="shared" si="40"/>
        <v>Complex Peripheral Nerve Proc.</v>
      </c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>
      <c r="A266" s="8" t="s">
        <v>5</v>
      </c>
      <c r="B266" s="8" t="s">
        <v>420</v>
      </c>
      <c r="C266" s="8" t="s">
        <v>528</v>
      </c>
      <c r="D266" s="21" t="s">
        <v>2933</v>
      </c>
      <c r="E266" s="8" t="s">
        <v>635</v>
      </c>
      <c r="F266" s="8" t="str">
        <f>VLOOKUP($D266,proc!$A:$D,3,FALSE)</f>
        <v>4</v>
      </c>
      <c r="G266" s="8" t="str">
        <f>VLOOKUP($D266,proc!$A:$D,4,FALSE)</f>
        <v>0</v>
      </c>
      <c r="H266" s="13" t="str">
        <f t="shared" si="2"/>
        <v>8377</v>
      </c>
      <c r="I266" s="24" t="s">
        <v>2202</v>
      </c>
      <c r="J266" s="13" t="str">
        <f>VLOOKUP(H266,'upload c51prpdc'!A:C,3,FALSE)</f>
        <v>P11AL</v>
      </c>
      <c r="K266" s="22">
        <f>VLOOKUP($D266,'prosedur-2025'!$A:$H,3,FALSE)</f>
        <v>54</v>
      </c>
      <c r="L266" s="22">
        <f>VLOOKUP($D266,'prosedur-2025'!$A:$H,4,FALSE)</f>
        <v>32513092.57</v>
      </c>
      <c r="M266" s="22">
        <f>VLOOKUP($D266,'prosedur-2025'!$A:$H,5,FALSE)</f>
        <v>16675036</v>
      </c>
      <c r="N266" s="22">
        <f>VLOOKUP($D266,'prosedur-2025'!$A:$H,6,FALSE)</f>
        <v>28803200</v>
      </c>
      <c r="O266" s="22">
        <f>VLOOKUP($D266,'prosedur-2025'!$A:$H,7,FALSE)</f>
        <v>44070810</v>
      </c>
      <c r="P266" s="22">
        <f>VLOOKUP($D266,'prosedur-2025'!$A:$H,8,FALSE)</f>
        <v>56924769</v>
      </c>
      <c r="Q266" s="22">
        <f t="shared" si="46"/>
        <v>1755706999</v>
      </c>
      <c r="R266" s="13"/>
      <c r="S266" s="13"/>
      <c r="T266" s="13" t="str">
        <f t="shared" si="47"/>
        <v>83.77</v>
      </c>
      <c r="U266" s="13"/>
      <c r="V266" s="13"/>
      <c r="W266" s="13" t="str">
        <f t="shared" si="38"/>
        <v>8377</v>
      </c>
      <c r="X266" s="10">
        <v>11.0</v>
      </c>
      <c r="Y266" s="13" t="str">
        <f t="shared" si="39"/>
        <v>P11AL</v>
      </c>
      <c r="Z266" s="10">
        <v>1.0</v>
      </c>
      <c r="AA266" s="24" t="str">
        <f t="shared" si="40"/>
        <v>Complex Peripheral Nerve Proc.</v>
      </c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>
      <c r="A267" s="8" t="s">
        <v>5</v>
      </c>
      <c r="B267" s="8" t="s">
        <v>420</v>
      </c>
      <c r="C267" s="8" t="s">
        <v>528</v>
      </c>
      <c r="D267" s="21" t="s">
        <v>2934</v>
      </c>
      <c r="E267" s="8" t="s">
        <v>637</v>
      </c>
      <c r="F267" s="8" t="str">
        <f>VLOOKUP($D267,proc!$A:$D,3,FALSE)</f>
        <v>5</v>
      </c>
      <c r="G267" s="8" t="str">
        <f>VLOOKUP($D267,proc!$A:$D,4,FALSE)</f>
        <v>0</v>
      </c>
      <c r="H267" s="13" t="str">
        <f t="shared" si="2"/>
        <v>8415</v>
      </c>
      <c r="I267" s="24" t="s">
        <v>2202</v>
      </c>
      <c r="J267" s="13" t="str">
        <f>VLOOKUP(H267,'upload c51prpdc'!A:C,3,FALSE)</f>
        <v>P11AL</v>
      </c>
      <c r="K267" s="22">
        <f>VLOOKUP($D267,'prosedur-2025'!$A:$H,3,FALSE)</f>
        <v>7751</v>
      </c>
      <c r="L267" s="22">
        <f>VLOOKUP($D267,'prosedur-2025'!$A:$H,4,FALSE)</f>
        <v>29662575.86</v>
      </c>
      <c r="M267" s="22">
        <f>VLOOKUP($D267,'prosedur-2025'!$A:$H,5,FALSE)</f>
        <v>13306187</v>
      </c>
      <c r="N267" s="22">
        <f>VLOOKUP($D267,'prosedur-2025'!$A:$H,6,FALSE)</f>
        <v>19924205</v>
      </c>
      <c r="O267" s="22">
        <f>VLOOKUP($D267,'prosedur-2025'!$A:$H,7,FALSE)</f>
        <v>33424893</v>
      </c>
      <c r="P267" s="22">
        <f>VLOOKUP($D267,'prosedur-2025'!$A:$H,8,FALSE)</f>
        <v>59256335</v>
      </c>
      <c r="Q267" s="22">
        <f t="shared" si="46"/>
        <v>229914625486</v>
      </c>
      <c r="R267" s="13"/>
      <c r="S267" s="13"/>
      <c r="T267" s="13" t="str">
        <f t="shared" si="47"/>
        <v>84.15</v>
      </c>
      <c r="U267" s="13"/>
      <c r="V267" s="13"/>
      <c r="W267" s="13" t="str">
        <f t="shared" si="38"/>
        <v>8415</v>
      </c>
      <c r="X267" s="10">
        <v>11.0</v>
      </c>
      <c r="Y267" s="13" t="str">
        <f t="shared" si="39"/>
        <v>P11AL</v>
      </c>
      <c r="Z267" s="10">
        <v>1.0</v>
      </c>
      <c r="AA267" s="24" t="str">
        <f t="shared" si="40"/>
        <v>Complex Peripheral Nerve Proc.</v>
      </c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>
      <c r="A268" s="8" t="s">
        <v>5</v>
      </c>
      <c r="B268" s="8" t="s">
        <v>420</v>
      </c>
      <c r="C268" s="8" t="s">
        <v>528</v>
      </c>
      <c r="D268" s="21" t="s">
        <v>2935</v>
      </c>
      <c r="E268" s="8" t="s">
        <v>640</v>
      </c>
      <c r="F268" s="8" t="str">
        <f>VLOOKUP($D268,proc!$A:$D,3,FALSE)</f>
        <v>5</v>
      </c>
      <c r="G268" s="8" t="str">
        <f>VLOOKUP($D268,proc!$A:$D,4,FALSE)</f>
        <v>0</v>
      </c>
      <c r="H268" s="13" t="str">
        <f t="shared" si="2"/>
        <v>8417</v>
      </c>
      <c r="I268" s="24" t="s">
        <v>2202</v>
      </c>
      <c r="J268" s="13" t="str">
        <f>VLOOKUP(H268,'upload c51prpdc'!A:C,3,FALSE)</f>
        <v>P11AL</v>
      </c>
      <c r="K268" s="22">
        <f>VLOOKUP($D268,'prosedur-2025'!$A:$H,3,FALSE)</f>
        <v>3282</v>
      </c>
      <c r="L268" s="22">
        <f>VLOOKUP($D268,'prosedur-2025'!$A:$H,4,FALSE)</f>
        <v>43070173.47</v>
      </c>
      <c r="M268" s="22">
        <f>VLOOKUP($D268,'prosedur-2025'!$A:$H,5,FALSE)</f>
        <v>17732700</v>
      </c>
      <c r="N268" s="22">
        <f>VLOOKUP($D268,'prosedur-2025'!$A:$H,6,FALSE)</f>
        <v>29576853</v>
      </c>
      <c r="O268" s="22">
        <f>VLOOKUP($D268,'prosedur-2025'!$A:$H,7,FALSE)</f>
        <v>50700614</v>
      </c>
      <c r="P268" s="22">
        <f>VLOOKUP($D268,'prosedur-2025'!$A:$H,8,FALSE)</f>
        <v>87326323</v>
      </c>
      <c r="Q268" s="22">
        <f t="shared" si="46"/>
        <v>141356309334</v>
      </c>
      <c r="R268" s="13"/>
      <c r="S268" s="13"/>
      <c r="T268" s="13" t="str">
        <f t="shared" si="47"/>
        <v>84.17</v>
      </c>
      <c r="U268" s="13"/>
      <c r="V268" s="13"/>
      <c r="W268" s="13" t="str">
        <f t="shared" si="38"/>
        <v>8417</v>
      </c>
      <c r="X268" s="10">
        <v>11.0</v>
      </c>
      <c r="Y268" s="13" t="str">
        <f t="shared" si="39"/>
        <v>P11AL</v>
      </c>
      <c r="Z268" s="10">
        <v>1.0</v>
      </c>
      <c r="AA268" s="24" t="str">
        <f t="shared" si="40"/>
        <v>Complex Peripheral Nerve Proc.</v>
      </c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>
      <c r="A269" s="8" t="s">
        <v>5</v>
      </c>
      <c r="B269" s="8" t="s">
        <v>525</v>
      </c>
      <c r="C269" s="8" t="s">
        <v>743</v>
      </c>
      <c r="D269" s="21" t="s">
        <v>2939</v>
      </c>
      <c r="E269" s="8" t="s">
        <v>744</v>
      </c>
      <c r="F269" s="8" t="str">
        <f>VLOOKUP($D269,proc!$A:$D,3,FALSE)</f>
        <v>5</v>
      </c>
      <c r="G269" s="8" t="str">
        <f>VLOOKUP($D269,proc!$A:$D,4,FALSE)</f>
        <v>0</v>
      </c>
      <c r="H269" s="13" t="str">
        <f t="shared" si="2"/>
        <v>0061</v>
      </c>
      <c r="I269" s="13" t="s">
        <v>2204</v>
      </c>
      <c r="J269" s="13" t="str">
        <f>VLOOKUP(H269,'upload c51prpdc'!A:C,3,FALSE)</f>
        <v>P11AN</v>
      </c>
      <c r="K269" s="22">
        <f>VLOOKUP($D269,'prosedur-2025'!$A:$H,3,FALSE)</f>
        <v>208</v>
      </c>
      <c r="L269" s="22">
        <f>VLOOKUP($D269,'prosedur-2025'!$A:$H,4,FALSE)</f>
        <v>51084690.18</v>
      </c>
      <c r="M269" s="22">
        <f>VLOOKUP($D269,'prosedur-2025'!$A:$H,5,FALSE)</f>
        <v>33105595</v>
      </c>
      <c r="N269" s="22">
        <f>VLOOKUP($D269,'prosedur-2025'!$A:$H,6,FALSE)</f>
        <v>44721988</v>
      </c>
      <c r="O269" s="22">
        <f>VLOOKUP($D269,'prosedur-2025'!$A:$H,7,FALSE)</f>
        <v>58488465</v>
      </c>
      <c r="P269" s="22">
        <f>VLOOKUP($D269,'prosedur-2025'!$A:$H,8,FALSE)</f>
        <v>91209013</v>
      </c>
      <c r="Q269" s="22">
        <f t="shared" si="46"/>
        <v>10625615558</v>
      </c>
      <c r="R269" s="13"/>
      <c r="S269" s="13"/>
      <c r="T269" s="13" t="str">
        <f t="shared" si="47"/>
        <v>00.61</v>
      </c>
      <c r="U269" s="13"/>
      <c r="V269" s="13"/>
      <c r="W269" s="13" t="str">
        <f t="shared" si="38"/>
        <v>0061</v>
      </c>
      <c r="X269" s="10">
        <v>11.0</v>
      </c>
      <c r="Y269" s="13" t="str">
        <f t="shared" si="39"/>
        <v>P11AN</v>
      </c>
      <c r="Z269" s="10">
        <v>1.0</v>
      </c>
      <c r="AA269" s="13" t="str">
        <f t="shared" si="40"/>
        <v>Extracranial Vascular Proc.</v>
      </c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>
      <c r="A270" s="8" t="s">
        <v>5</v>
      </c>
      <c r="B270" s="8" t="s">
        <v>525</v>
      </c>
      <c r="C270" s="8" t="s">
        <v>743</v>
      </c>
      <c r="D270" s="21" t="s">
        <v>2940</v>
      </c>
      <c r="E270" s="8" t="s">
        <v>750</v>
      </c>
      <c r="F270" s="8" t="str">
        <f>VLOOKUP($D270,proc!$A:$D,3,FALSE)</f>
        <v>3</v>
      </c>
      <c r="G270" s="8" t="str">
        <f>VLOOKUP($D270,proc!$A:$D,4,FALSE)</f>
        <v>0</v>
      </c>
      <c r="H270" s="13" t="str">
        <f t="shared" si="2"/>
        <v>3810</v>
      </c>
      <c r="I270" s="13" t="s">
        <v>2204</v>
      </c>
      <c r="J270" s="13" t="str">
        <f>VLOOKUP(H270,'upload c51prpdc'!A:C,3,FALSE)</f>
        <v>P11AN</v>
      </c>
      <c r="K270" s="22">
        <f>VLOOKUP($D270,'prosedur-2025'!$A:$H,3,FALSE)</f>
        <v>20</v>
      </c>
      <c r="L270" s="22">
        <f>VLOOKUP($D270,'prosedur-2025'!$A:$H,4,FALSE)</f>
        <v>97432961.05</v>
      </c>
      <c r="M270" s="22">
        <f>VLOOKUP($D270,'prosedur-2025'!$A:$H,5,FALSE)</f>
        <v>18304523</v>
      </c>
      <c r="N270" s="22">
        <f>VLOOKUP($D270,'prosedur-2025'!$A:$H,6,FALSE)</f>
        <v>35532050</v>
      </c>
      <c r="O270" s="22">
        <f>VLOOKUP($D270,'prosedur-2025'!$A:$H,7,FALSE)</f>
        <v>128924238</v>
      </c>
      <c r="P270" s="22">
        <f>VLOOKUP($D270,'prosedur-2025'!$A:$H,8,FALSE)</f>
        <v>219631317</v>
      </c>
      <c r="Q270" s="22">
        <f t="shared" si="46"/>
        <v>1948659221</v>
      </c>
      <c r="R270" s="13"/>
      <c r="S270" s="13"/>
      <c r="T270" s="13" t="str">
        <f t="shared" si="47"/>
        <v>38.10</v>
      </c>
      <c r="U270" s="13"/>
      <c r="V270" s="13"/>
      <c r="W270" s="13" t="str">
        <f t="shared" si="38"/>
        <v>3810</v>
      </c>
      <c r="X270" s="10">
        <v>11.0</v>
      </c>
      <c r="Y270" s="13" t="str">
        <f t="shared" si="39"/>
        <v>P11AN</v>
      </c>
      <c r="Z270" s="10">
        <v>1.0</v>
      </c>
      <c r="AA270" s="13" t="str">
        <f t="shared" si="40"/>
        <v>Extracranial Vascular Proc.</v>
      </c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>
      <c r="A271" s="8" t="s">
        <v>5</v>
      </c>
      <c r="B271" s="8" t="s">
        <v>525</v>
      </c>
      <c r="C271" s="8" t="s">
        <v>743</v>
      </c>
      <c r="D271" s="21" t="s">
        <v>2942</v>
      </c>
      <c r="E271" s="8" t="s">
        <v>753</v>
      </c>
      <c r="F271" s="8" t="str">
        <f>VLOOKUP($D271,proc!$A:$D,3,FALSE)</f>
        <v>6</v>
      </c>
      <c r="G271" s="8" t="str">
        <f>VLOOKUP($D271,proc!$A:$D,4,FALSE)</f>
        <v>0</v>
      </c>
      <c r="H271" s="13" t="str">
        <f t="shared" si="2"/>
        <v>3812</v>
      </c>
      <c r="I271" s="13" t="s">
        <v>2204</v>
      </c>
      <c r="J271" s="13" t="str">
        <f>VLOOKUP(H271,'upload c51prpdc'!A:C,3,FALSE)</f>
        <v>P11AN</v>
      </c>
      <c r="K271" s="22">
        <f>VLOOKUP($D271,'prosedur-2025'!$A:$H,3,FALSE)</f>
        <v>16</v>
      </c>
      <c r="L271" s="22">
        <f>VLOOKUP($D271,'prosedur-2025'!$A:$H,4,FALSE)</f>
        <v>95171307.06</v>
      </c>
      <c r="M271" s="22">
        <f>VLOOKUP($D271,'prosedur-2025'!$A:$H,5,FALSE)</f>
        <v>20654101</v>
      </c>
      <c r="N271" s="22">
        <f>VLOOKUP($D271,'prosedur-2025'!$A:$H,6,FALSE)</f>
        <v>72432357</v>
      </c>
      <c r="O271" s="22">
        <f>VLOOKUP($D271,'prosedur-2025'!$A:$H,7,FALSE)</f>
        <v>163211488</v>
      </c>
      <c r="P271" s="22">
        <f>VLOOKUP($D271,'prosedur-2025'!$A:$H,8,FALSE)</f>
        <v>200567475</v>
      </c>
      <c r="Q271" s="22">
        <f t="shared" si="46"/>
        <v>1522740913</v>
      </c>
      <c r="R271" s="13"/>
      <c r="S271" s="13"/>
      <c r="T271" s="13" t="str">
        <f t="shared" si="47"/>
        <v>38.12</v>
      </c>
      <c r="U271" s="13"/>
      <c r="V271" s="13"/>
      <c r="W271" s="13" t="str">
        <f t="shared" si="38"/>
        <v>3812</v>
      </c>
      <c r="X271" s="10">
        <v>11.0</v>
      </c>
      <c r="Y271" s="13" t="str">
        <f t="shared" si="39"/>
        <v>P11AN</v>
      </c>
      <c r="Z271" s="10">
        <v>1.0</v>
      </c>
      <c r="AA271" s="13" t="str">
        <f t="shared" si="40"/>
        <v>Extracranial Vascular Proc.</v>
      </c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>
      <c r="A272" s="8" t="s">
        <v>5</v>
      </c>
      <c r="B272" s="8" t="s">
        <v>525</v>
      </c>
      <c r="C272" s="8" t="s">
        <v>743</v>
      </c>
      <c r="D272" s="21" t="s">
        <v>2943</v>
      </c>
      <c r="E272" s="8" t="s">
        <v>755</v>
      </c>
      <c r="F272" s="8" t="str">
        <f>VLOOKUP($D272,proc!$A:$D,3,FALSE)</f>
        <v>4</v>
      </c>
      <c r="G272" s="8" t="str">
        <f>VLOOKUP($D272,proc!$A:$D,4,FALSE)</f>
        <v>0</v>
      </c>
      <c r="H272" s="13" t="str">
        <f t="shared" si="2"/>
        <v>3832</v>
      </c>
      <c r="I272" s="13" t="s">
        <v>2204</v>
      </c>
      <c r="J272" s="13" t="str">
        <f>VLOOKUP(H272,'upload c51prpdc'!A:C,3,FALSE)</f>
        <v>P11AN</v>
      </c>
      <c r="K272" s="22">
        <f>VLOOKUP($D272,'prosedur-2025'!$A:$H,3,FALSE)</f>
        <v>84</v>
      </c>
      <c r="L272" s="22">
        <f>VLOOKUP($D272,'prosedur-2025'!$A:$H,4,FALSE)</f>
        <v>165906420.4</v>
      </c>
      <c r="M272" s="22">
        <f>VLOOKUP($D272,'prosedur-2025'!$A:$H,5,FALSE)</f>
        <v>59852768</v>
      </c>
      <c r="N272" s="22">
        <f>VLOOKUP($D272,'prosedur-2025'!$A:$H,6,FALSE)</f>
        <v>141837280</v>
      </c>
      <c r="O272" s="22">
        <f>VLOOKUP($D272,'prosedur-2025'!$A:$H,7,FALSE)</f>
        <v>247559191</v>
      </c>
      <c r="P272" s="22">
        <f>VLOOKUP($D272,'prosedur-2025'!$A:$H,8,FALSE)</f>
        <v>337535180</v>
      </c>
      <c r="Q272" s="22">
        <f t="shared" si="46"/>
        <v>13936139312</v>
      </c>
      <c r="R272" s="13"/>
      <c r="S272" s="13"/>
      <c r="T272" s="13" t="str">
        <f t="shared" si="47"/>
        <v>38.32</v>
      </c>
      <c r="U272" s="13"/>
      <c r="V272" s="13"/>
      <c r="W272" s="13" t="str">
        <f t="shared" si="38"/>
        <v>3832</v>
      </c>
      <c r="X272" s="10">
        <v>11.0</v>
      </c>
      <c r="Y272" s="13" t="str">
        <f t="shared" si="39"/>
        <v>P11AN</v>
      </c>
      <c r="Z272" s="10">
        <v>1.0</v>
      </c>
      <c r="AA272" s="13" t="str">
        <f t="shared" si="40"/>
        <v>Extracranial Vascular Proc.</v>
      </c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>
      <c r="A273" s="8" t="s">
        <v>5</v>
      </c>
      <c r="B273" s="8" t="s">
        <v>525</v>
      </c>
      <c r="C273" s="8" t="s">
        <v>743</v>
      </c>
      <c r="D273" s="21" t="s">
        <v>2944</v>
      </c>
      <c r="E273" s="8" t="s">
        <v>756</v>
      </c>
      <c r="F273" s="8" t="str">
        <f>VLOOKUP($D273,proc!$A:$D,3,FALSE)</f>
        <v>3</v>
      </c>
      <c r="G273" s="8" t="str">
        <f>VLOOKUP($D273,proc!$A:$D,4,FALSE)</f>
        <v>0</v>
      </c>
      <c r="H273" s="13" t="str">
        <f t="shared" si="2"/>
        <v>3862</v>
      </c>
      <c r="I273" s="13" t="s">
        <v>2204</v>
      </c>
      <c r="J273" s="13" t="str">
        <f>VLOOKUP(H273,'upload c51prpdc'!A:C,3,FALSE)</f>
        <v>P11AN</v>
      </c>
      <c r="K273" s="22">
        <f>VLOOKUP($D273,'prosedur-2025'!$A:$H,3,FALSE)</f>
        <v>184</v>
      </c>
      <c r="L273" s="22">
        <f>VLOOKUP($D273,'prosedur-2025'!$A:$H,4,FALSE)</f>
        <v>27669472.69</v>
      </c>
      <c r="M273" s="22">
        <f>VLOOKUP($D273,'prosedur-2025'!$A:$H,5,FALSE)</f>
        <v>8768141</v>
      </c>
      <c r="N273" s="22">
        <f>VLOOKUP($D273,'prosedur-2025'!$A:$H,6,FALSE)</f>
        <v>12347031</v>
      </c>
      <c r="O273" s="22">
        <f>VLOOKUP($D273,'prosedur-2025'!$A:$H,7,FALSE)</f>
        <v>22675765</v>
      </c>
      <c r="P273" s="22">
        <f>VLOOKUP($D273,'prosedur-2025'!$A:$H,8,FALSE)</f>
        <v>71497740</v>
      </c>
      <c r="Q273" s="22">
        <f t="shared" si="46"/>
        <v>5091182975</v>
      </c>
      <c r="R273" s="13"/>
      <c r="S273" s="13"/>
      <c r="T273" s="13" t="str">
        <f t="shared" si="47"/>
        <v>38.62</v>
      </c>
      <c r="U273" s="13"/>
      <c r="V273" s="13"/>
      <c r="W273" s="13" t="str">
        <f t="shared" si="38"/>
        <v>3862</v>
      </c>
      <c r="X273" s="10">
        <v>11.0</v>
      </c>
      <c r="Y273" s="13" t="str">
        <f t="shared" si="39"/>
        <v>P11AN</v>
      </c>
      <c r="Z273" s="10">
        <v>1.0</v>
      </c>
      <c r="AA273" s="13" t="str">
        <f t="shared" si="40"/>
        <v>Extracranial Vascular Proc.</v>
      </c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>
      <c r="A274" s="8" t="s">
        <v>5</v>
      </c>
      <c r="B274" s="8" t="s">
        <v>525</v>
      </c>
      <c r="C274" s="8" t="s">
        <v>743</v>
      </c>
      <c r="D274" s="21" t="s">
        <v>2945</v>
      </c>
      <c r="E274" s="8" t="s">
        <v>757</v>
      </c>
      <c r="F274" s="8" t="str">
        <f>VLOOKUP($D274,proc!$A:$D,3,FALSE)</f>
        <v>6</v>
      </c>
      <c r="G274" s="8" t="str">
        <f>VLOOKUP($D274,proc!$A:$D,4,FALSE)</f>
        <v>0</v>
      </c>
      <c r="H274" s="13" t="str">
        <f t="shared" si="2"/>
        <v>3922</v>
      </c>
      <c r="I274" s="13" t="s">
        <v>2204</v>
      </c>
      <c r="J274" s="13" t="str">
        <f>VLOOKUP(H274,'upload c51prpdc'!A:C,3,FALSE)</f>
        <v>P11AN</v>
      </c>
      <c r="K274" s="22">
        <f>VLOOKUP($D274,'prosedur-2025'!$A:$H,3,FALSE)</f>
        <v>13</v>
      </c>
      <c r="L274" s="22">
        <f>VLOOKUP($D274,'prosedur-2025'!$A:$H,4,FALSE)</f>
        <v>170190626.2</v>
      </c>
      <c r="M274" s="22">
        <f>VLOOKUP($D274,'prosedur-2025'!$A:$H,5,FALSE)</f>
        <v>58736561</v>
      </c>
      <c r="N274" s="22">
        <f>VLOOKUP($D274,'prosedur-2025'!$A:$H,6,FALSE)</f>
        <v>115986427</v>
      </c>
      <c r="O274" s="22">
        <f>VLOOKUP($D274,'prosedur-2025'!$A:$H,7,FALSE)</f>
        <v>263193600</v>
      </c>
      <c r="P274" s="22">
        <f>VLOOKUP($D274,'prosedur-2025'!$A:$H,8,FALSE)</f>
        <v>405241379</v>
      </c>
      <c r="Q274" s="22">
        <f t="shared" si="46"/>
        <v>2212478140</v>
      </c>
      <c r="R274" s="13"/>
      <c r="S274" s="13"/>
      <c r="T274" s="13" t="str">
        <f t="shared" si="47"/>
        <v>39.22</v>
      </c>
      <c r="U274" s="13"/>
      <c r="V274" s="13"/>
      <c r="W274" s="13" t="str">
        <f t="shared" si="38"/>
        <v>3922</v>
      </c>
      <c r="X274" s="10">
        <v>11.0</v>
      </c>
      <c r="Y274" s="13" t="str">
        <f t="shared" si="39"/>
        <v>P11AN</v>
      </c>
      <c r="Z274" s="10">
        <v>1.0</v>
      </c>
      <c r="AA274" s="13" t="str">
        <f t="shared" si="40"/>
        <v>Extracranial Vascular Proc.</v>
      </c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>
      <c r="A275" s="8" t="s">
        <v>5</v>
      </c>
      <c r="B275" s="8" t="s">
        <v>525</v>
      </c>
      <c r="C275" s="8" t="s">
        <v>743</v>
      </c>
      <c r="D275" s="21" t="s">
        <v>2946</v>
      </c>
      <c r="E275" s="8" t="s">
        <v>759</v>
      </c>
      <c r="F275" s="8" t="str">
        <f>VLOOKUP($D275,proc!$A:$D,3,FALSE)</f>
        <v>5</v>
      </c>
      <c r="G275" s="8" t="str">
        <f>VLOOKUP($D275,proc!$A:$D,4,FALSE)</f>
        <v>0</v>
      </c>
      <c r="H275" s="13" t="str">
        <f t="shared" si="2"/>
        <v>3929</v>
      </c>
      <c r="I275" s="13" t="s">
        <v>2204</v>
      </c>
      <c r="J275" s="13" t="str">
        <f>VLOOKUP(H275,'upload c51prpdc'!A:C,3,FALSE)</f>
        <v>P11AN</v>
      </c>
      <c r="K275" s="22">
        <f>VLOOKUP($D275,'prosedur-2025'!$A:$H,3,FALSE)</f>
        <v>554</v>
      </c>
      <c r="L275" s="22">
        <f>VLOOKUP($D275,'prosedur-2025'!$A:$H,4,FALSE)</f>
        <v>65766052.37</v>
      </c>
      <c r="M275" s="22">
        <f>VLOOKUP($D275,'prosedur-2025'!$A:$H,5,FALSE)</f>
        <v>20902843</v>
      </c>
      <c r="N275" s="22">
        <f>VLOOKUP($D275,'prosedur-2025'!$A:$H,6,FALSE)</f>
        <v>44246303</v>
      </c>
      <c r="O275" s="22">
        <f>VLOOKUP($D275,'prosedur-2025'!$A:$H,7,FALSE)</f>
        <v>83873837</v>
      </c>
      <c r="P275" s="22">
        <f>VLOOKUP($D275,'prosedur-2025'!$A:$H,8,FALSE)</f>
        <v>134637714</v>
      </c>
      <c r="Q275" s="22">
        <f t="shared" si="46"/>
        <v>36434393011</v>
      </c>
      <c r="R275" s="13"/>
      <c r="S275" s="13"/>
      <c r="T275" s="13" t="str">
        <f t="shared" si="47"/>
        <v>39.29</v>
      </c>
      <c r="U275" s="13"/>
      <c r="V275" s="13"/>
      <c r="W275" s="13" t="str">
        <f t="shared" si="38"/>
        <v>3929</v>
      </c>
      <c r="X275" s="10">
        <v>11.0</v>
      </c>
      <c r="Y275" s="13" t="str">
        <f t="shared" si="39"/>
        <v>P11AN</v>
      </c>
      <c r="Z275" s="10">
        <v>1.0</v>
      </c>
      <c r="AA275" s="13" t="str">
        <f t="shared" si="40"/>
        <v>Extracranial Vascular Proc.</v>
      </c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>
      <c r="A276" s="8" t="s">
        <v>5</v>
      </c>
      <c r="B276" s="8" t="s">
        <v>525</v>
      </c>
      <c r="C276" s="8" t="s">
        <v>743</v>
      </c>
      <c r="D276" s="21" t="s">
        <v>2947</v>
      </c>
      <c r="E276" s="8" t="s">
        <v>763</v>
      </c>
      <c r="F276" s="8" t="str">
        <f>VLOOKUP($D276,proc!$A:$D,3,FALSE)</f>
        <v>2</v>
      </c>
      <c r="G276" s="8" t="str">
        <f>VLOOKUP($D276,proc!$A:$D,4,FALSE)</f>
        <v>0</v>
      </c>
      <c r="H276" s="13" t="str">
        <f t="shared" si="2"/>
        <v>3930</v>
      </c>
      <c r="I276" s="13" t="s">
        <v>2204</v>
      </c>
      <c r="J276" s="13" t="str">
        <f>VLOOKUP(H276,'upload c51prpdc'!A:C,3,FALSE)</f>
        <v>P11AN</v>
      </c>
      <c r="K276" s="22">
        <f>VLOOKUP($D276,'prosedur-2025'!$A:$H,3,FALSE)</f>
        <v>203</v>
      </c>
      <c r="L276" s="22">
        <f>VLOOKUP($D276,'prosedur-2025'!$A:$H,4,FALSE)</f>
        <v>24812058.08</v>
      </c>
      <c r="M276" s="22">
        <f>VLOOKUP($D276,'prosedur-2025'!$A:$H,5,FALSE)</f>
        <v>11624200</v>
      </c>
      <c r="N276" s="22">
        <f>VLOOKUP($D276,'prosedur-2025'!$A:$H,6,FALSE)</f>
        <v>14982800</v>
      </c>
      <c r="O276" s="22">
        <f>VLOOKUP($D276,'prosedur-2025'!$A:$H,7,FALSE)</f>
        <v>27364242</v>
      </c>
      <c r="P276" s="22">
        <f>VLOOKUP($D276,'prosedur-2025'!$A:$H,8,FALSE)</f>
        <v>45587250</v>
      </c>
      <c r="Q276" s="22">
        <f t="shared" si="46"/>
        <v>5036847790</v>
      </c>
      <c r="R276" s="13"/>
      <c r="S276" s="13"/>
      <c r="T276" s="13" t="str">
        <f t="shared" si="47"/>
        <v>39.30</v>
      </c>
      <c r="U276" s="13"/>
      <c r="V276" s="13"/>
      <c r="W276" s="13" t="str">
        <f t="shared" si="38"/>
        <v>3930</v>
      </c>
      <c r="X276" s="10">
        <v>11.0</v>
      </c>
      <c r="Y276" s="13" t="str">
        <f t="shared" si="39"/>
        <v>P11AN</v>
      </c>
      <c r="Z276" s="10">
        <v>1.0</v>
      </c>
      <c r="AA276" s="13" t="str">
        <f t="shared" si="40"/>
        <v>Extracranial Vascular Proc.</v>
      </c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>
      <c r="A277" s="8" t="s">
        <v>5</v>
      </c>
      <c r="B277" s="8" t="s">
        <v>525</v>
      </c>
      <c r="C277" s="8" t="s">
        <v>743</v>
      </c>
      <c r="D277" s="21" t="s">
        <v>2948</v>
      </c>
      <c r="E277" s="8" t="s">
        <v>766</v>
      </c>
      <c r="F277" s="8" t="str">
        <f>VLOOKUP($D277,proc!$A:$D,3,FALSE)</f>
        <v>4</v>
      </c>
      <c r="G277" s="8" t="str">
        <f>VLOOKUP($D277,proc!$A:$D,4,FALSE)</f>
        <v>0</v>
      </c>
      <c r="H277" s="13" t="str">
        <f t="shared" si="2"/>
        <v>3931</v>
      </c>
      <c r="I277" s="13" t="s">
        <v>2204</v>
      </c>
      <c r="J277" s="13" t="str">
        <f>VLOOKUP(H277,'upload c51prpdc'!A:C,3,FALSE)</f>
        <v>P11AN</v>
      </c>
      <c r="K277" s="22">
        <f>VLOOKUP($D277,'prosedur-2025'!$A:$H,3,FALSE)</f>
        <v>3031</v>
      </c>
      <c r="L277" s="22">
        <f>VLOOKUP($D277,'prosedur-2025'!$A:$H,4,FALSE)</f>
        <v>22466036.05</v>
      </c>
      <c r="M277" s="22">
        <f>VLOOKUP($D277,'prosedur-2025'!$A:$H,5,FALSE)</f>
        <v>8766895</v>
      </c>
      <c r="N277" s="22">
        <f>VLOOKUP($D277,'prosedur-2025'!$A:$H,6,FALSE)</f>
        <v>12525950</v>
      </c>
      <c r="O277" s="22">
        <f>VLOOKUP($D277,'prosedur-2025'!$A:$H,7,FALSE)</f>
        <v>21538330</v>
      </c>
      <c r="P277" s="22">
        <f>VLOOKUP($D277,'prosedur-2025'!$A:$H,8,FALSE)</f>
        <v>39345097</v>
      </c>
      <c r="Q277" s="22">
        <f t="shared" si="46"/>
        <v>68094555264</v>
      </c>
      <c r="R277" s="13"/>
      <c r="S277" s="13"/>
      <c r="T277" s="13" t="str">
        <f t="shared" si="47"/>
        <v>39.31</v>
      </c>
      <c r="U277" s="13"/>
      <c r="V277" s="13"/>
      <c r="W277" s="13" t="str">
        <f t="shared" si="38"/>
        <v>3931</v>
      </c>
      <c r="X277" s="10">
        <v>11.0</v>
      </c>
      <c r="Y277" s="13" t="str">
        <f t="shared" si="39"/>
        <v>P11AN</v>
      </c>
      <c r="Z277" s="10">
        <v>1.0</v>
      </c>
      <c r="AA277" s="13" t="str">
        <f t="shared" si="40"/>
        <v>Extracranial Vascular Proc.</v>
      </c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>
      <c r="A278" s="8" t="s">
        <v>5</v>
      </c>
      <c r="B278" s="8" t="s">
        <v>525</v>
      </c>
      <c r="C278" s="8" t="s">
        <v>743</v>
      </c>
      <c r="D278" s="21" t="s">
        <v>2949</v>
      </c>
      <c r="E278" s="8" t="s">
        <v>769</v>
      </c>
      <c r="F278" s="8" t="str">
        <f>VLOOKUP($D278,proc!$A:$D,3,FALSE)</f>
        <v>4</v>
      </c>
      <c r="G278" s="8" t="str">
        <f>VLOOKUP($D278,proc!$A:$D,4,FALSE)</f>
        <v>0</v>
      </c>
      <c r="H278" s="13" t="str">
        <f t="shared" si="2"/>
        <v>3932</v>
      </c>
      <c r="I278" s="13" t="s">
        <v>2204</v>
      </c>
      <c r="J278" s="13" t="str">
        <f>VLOOKUP(H278,'upload c51prpdc'!A:C,3,FALSE)</f>
        <v>P11AN</v>
      </c>
      <c r="K278" s="22">
        <f>VLOOKUP($D278,'prosedur-2025'!$A:$H,3,FALSE)</f>
        <v>672</v>
      </c>
      <c r="L278" s="22">
        <f>VLOOKUP($D278,'prosedur-2025'!$A:$H,4,FALSE)</f>
        <v>24752331.17</v>
      </c>
      <c r="M278" s="22">
        <f>VLOOKUP($D278,'prosedur-2025'!$A:$H,5,FALSE)</f>
        <v>9742133</v>
      </c>
      <c r="N278" s="22">
        <f>VLOOKUP($D278,'prosedur-2025'!$A:$H,6,FALSE)</f>
        <v>16758767</v>
      </c>
      <c r="O278" s="22">
        <f>VLOOKUP($D278,'prosedur-2025'!$A:$H,7,FALSE)</f>
        <v>26139407</v>
      </c>
      <c r="P278" s="22">
        <f>VLOOKUP($D278,'prosedur-2025'!$A:$H,8,FALSE)</f>
        <v>44862057</v>
      </c>
      <c r="Q278" s="22">
        <f t="shared" si="46"/>
        <v>16633566548</v>
      </c>
      <c r="R278" s="13"/>
      <c r="S278" s="13"/>
      <c r="T278" s="13" t="str">
        <f t="shared" si="47"/>
        <v>39.32</v>
      </c>
      <c r="U278" s="13"/>
      <c r="V278" s="13"/>
      <c r="W278" s="13" t="str">
        <f t="shared" si="38"/>
        <v>3932</v>
      </c>
      <c r="X278" s="10">
        <v>11.0</v>
      </c>
      <c r="Y278" s="13" t="str">
        <f t="shared" si="39"/>
        <v>P11AN</v>
      </c>
      <c r="Z278" s="10">
        <v>1.0</v>
      </c>
      <c r="AA278" s="13" t="str">
        <f t="shared" si="40"/>
        <v>Extracranial Vascular Proc.</v>
      </c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>
      <c r="A279" s="8" t="s">
        <v>5</v>
      </c>
      <c r="B279" s="8" t="s">
        <v>525</v>
      </c>
      <c r="C279" s="8" t="s">
        <v>743</v>
      </c>
      <c r="D279" s="21" t="s">
        <v>2950</v>
      </c>
      <c r="E279" s="8" t="s">
        <v>771</v>
      </c>
      <c r="F279" s="8" t="str">
        <f>VLOOKUP($D279,proc!$A:$D,3,FALSE)</f>
        <v>5</v>
      </c>
      <c r="G279" s="8" t="str">
        <f>VLOOKUP($D279,proc!$A:$D,4,FALSE)</f>
        <v>0</v>
      </c>
      <c r="H279" s="13" t="str">
        <f t="shared" si="2"/>
        <v>3950</v>
      </c>
      <c r="I279" s="13" t="s">
        <v>2204</v>
      </c>
      <c r="J279" s="13" t="str">
        <f>VLOOKUP(H279,'upload c51prpdc'!A:C,3,FALSE)</f>
        <v>P11AN</v>
      </c>
      <c r="K279" s="22">
        <f>VLOOKUP($D279,'prosedur-2025'!$A:$H,3,FALSE)</f>
        <v>8772</v>
      </c>
      <c r="L279" s="22">
        <f>VLOOKUP($D279,'prosedur-2025'!$A:$H,4,FALSE)</f>
        <v>54216663.4</v>
      </c>
      <c r="M279" s="22">
        <f>VLOOKUP($D279,'prosedur-2025'!$A:$H,5,FALSE)</f>
        <v>29278309</v>
      </c>
      <c r="N279" s="22">
        <f>VLOOKUP($D279,'prosedur-2025'!$A:$H,6,FALSE)</f>
        <v>42963370</v>
      </c>
      <c r="O279" s="22">
        <f>VLOOKUP($D279,'prosedur-2025'!$A:$H,7,FALSE)</f>
        <v>65342513</v>
      </c>
      <c r="P279" s="22">
        <f>VLOOKUP($D279,'prosedur-2025'!$A:$H,8,FALSE)</f>
        <v>98336344</v>
      </c>
      <c r="Q279" s="22">
        <f t="shared" si="46"/>
        <v>475588571342</v>
      </c>
      <c r="R279" s="13"/>
      <c r="S279" s="13"/>
      <c r="T279" s="13" t="str">
        <f t="shared" si="47"/>
        <v>39.50</v>
      </c>
      <c r="U279" s="13"/>
      <c r="V279" s="13"/>
      <c r="W279" s="13" t="str">
        <f t="shared" si="38"/>
        <v>3950</v>
      </c>
      <c r="X279" s="10">
        <v>11.0</v>
      </c>
      <c r="Y279" s="13" t="str">
        <f t="shared" si="39"/>
        <v>P11AN</v>
      </c>
      <c r="Z279" s="10">
        <v>1.0</v>
      </c>
      <c r="AA279" s="13" t="str">
        <f t="shared" si="40"/>
        <v>Extracranial Vascular Proc.</v>
      </c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>
      <c r="A280" s="8" t="s">
        <v>5</v>
      </c>
      <c r="B280" s="8" t="s">
        <v>525</v>
      </c>
      <c r="C280" s="8" t="s">
        <v>743</v>
      </c>
      <c r="D280" s="21" t="s">
        <v>2951</v>
      </c>
      <c r="E280" s="8" t="s">
        <v>772</v>
      </c>
      <c r="F280" s="8" t="str">
        <f>VLOOKUP($D280,proc!$A:$D,3,FALSE)</f>
        <v>5</v>
      </c>
      <c r="G280" s="8" t="str">
        <f>VLOOKUP($D280,proc!$A:$D,4,FALSE)</f>
        <v>0</v>
      </c>
      <c r="H280" s="13" t="str">
        <f t="shared" si="2"/>
        <v>3956</v>
      </c>
      <c r="I280" s="13" t="s">
        <v>2204</v>
      </c>
      <c r="J280" s="13" t="str">
        <f>VLOOKUP(H280,'upload c51prpdc'!A:C,3,FALSE)</f>
        <v>P11AN</v>
      </c>
      <c r="K280" s="22">
        <f>VLOOKUP($D280,'prosedur-2025'!$A:$H,3,FALSE)</f>
        <v>100</v>
      </c>
      <c r="L280" s="22">
        <f>VLOOKUP($D280,'prosedur-2025'!$A:$H,4,FALSE)</f>
        <v>63291987.42</v>
      </c>
      <c r="M280" s="22">
        <f>VLOOKUP($D280,'prosedur-2025'!$A:$H,5,FALSE)</f>
        <v>12907912</v>
      </c>
      <c r="N280" s="22">
        <f>VLOOKUP($D280,'prosedur-2025'!$A:$H,6,FALSE)</f>
        <v>18320858</v>
      </c>
      <c r="O280" s="22">
        <f>VLOOKUP($D280,'prosedur-2025'!$A:$H,7,FALSE)</f>
        <v>41149070</v>
      </c>
      <c r="P280" s="22">
        <f>VLOOKUP($D280,'prosedur-2025'!$A:$H,8,FALSE)</f>
        <v>89501750</v>
      </c>
      <c r="Q280" s="22">
        <f t="shared" si="46"/>
        <v>6329198742</v>
      </c>
      <c r="R280" s="13"/>
      <c r="S280" s="13"/>
      <c r="T280" s="13" t="str">
        <f t="shared" si="47"/>
        <v>39.56</v>
      </c>
      <c r="U280" s="13"/>
      <c r="V280" s="13"/>
      <c r="W280" s="13" t="str">
        <f t="shared" si="38"/>
        <v>3956</v>
      </c>
      <c r="X280" s="10">
        <v>11.0</v>
      </c>
      <c r="Y280" s="13" t="str">
        <f t="shared" si="39"/>
        <v>P11AN</v>
      </c>
      <c r="Z280" s="10">
        <v>1.0</v>
      </c>
      <c r="AA280" s="13" t="str">
        <f t="shared" si="40"/>
        <v>Extracranial Vascular Proc.</v>
      </c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>
      <c r="A281" s="8" t="s">
        <v>5</v>
      </c>
      <c r="B281" s="8" t="s">
        <v>525</v>
      </c>
      <c r="C281" s="8" t="s">
        <v>743</v>
      </c>
      <c r="D281" s="21" t="s">
        <v>2952</v>
      </c>
      <c r="E281" s="8" t="s">
        <v>773</v>
      </c>
      <c r="F281" s="8" t="str">
        <f>VLOOKUP($D281,proc!$A:$D,3,FALSE)</f>
        <v>5</v>
      </c>
      <c r="G281" s="8" t="str">
        <f>VLOOKUP($D281,proc!$A:$D,4,FALSE)</f>
        <v>0</v>
      </c>
      <c r="H281" s="13" t="str">
        <f t="shared" si="2"/>
        <v>3957</v>
      </c>
      <c r="I281" s="13" t="s">
        <v>2204</v>
      </c>
      <c r="J281" s="13" t="str">
        <f>VLOOKUP(H281,'upload c51prpdc'!A:C,3,FALSE)</f>
        <v>P11AN</v>
      </c>
      <c r="K281" s="22">
        <f>VLOOKUP($D281,'prosedur-2025'!$A:$H,3,FALSE)</f>
        <v>42</v>
      </c>
      <c r="L281" s="22">
        <f>VLOOKUP($D281,'prosedur-2025'!$A:$H,4,FALSE)</f>
        <v>78355621.26</v>
      </c>
      <c r="M281" s="22">
        <f>VLOOKUP($D281,'prosedur-2025'!$A:$H,5,FALSE)</f>
        <v>13770950</v>
      </c>
      <c r="N281" s="22">
        <f>VLOOKUP($D281,'prosedur-2025'!$A:$H,6,FALSE)</f>
        <v>61302217</v>
      </c>
      <c r="O281" s="22">
        <f>VLOOKUP($D281,'prosedur-2025'!$A:$H,7,FALSE)</f>
        <v>101856262</v>
      </c>
      <c r="P281" s="22">
        <f>VLOOKUP($D281,'prosedur-2025'!$A:$H,8,FALSE)</f>
        <v>179238768</v>
      </c>
      <c r="Q281" s="22">
        <f t="shared" si="46"/>
        <v>3290936093</v>
      </c>
      <c r="R281" s="13"/>
      <c r="S281" s="13"/>
      <c r="T281" s="13" t="str">
        <f t="shared" si="47"/>
        <v>39.57</v>
      </c>
      <c r="U281" s="13"/>
      <c r="V281" s="13"/>
      <c r="W281" s="13" t="str">
        <f t="shared" si="38"/>
        <v>3957</v>
      </c>
      <c r="X281" s="10">
        <v>11.0</v>
      </c>
      <c r="Y281" s="13" t="str">
        <f t="shared" si="39"/>
        <v>P11AN</v>
      </c>
      <c r="Z281" s="10">
        <v>1.0</v>
      </c>
      <c r="AA281" s="13" t="str">
        <f t="shared" si="40"/>
        <v>Extracranial Vascular Proc.</v>
      </c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>
      <c r="A282" s="8" t="s">
        <v>5</v>
      </c>
      <c r="B282" s="8" t="s">
        <v>525</v>
      </c>
      <c r="C282" s="8" t="s">
        <v>743</v>
      </c>
      <c r="D282" s="21" t="s">
        <v>2953</v>
      </c>
      <c r="E282" s="8" t="s">
        <v>775</v>
      </c>
      <c r="F282" s="8" t="str">
        <f>VLOOKUP($D282,proc!$A:$D,3,FALSE)</f>
        <v>5</v>
      </c>
      <c r="G282" s="8" t="str">
        <f>VLOOKUP($D282,proc!$A:$D,4,FALSE)</f>
        <v>0</v>
      </c>
      <c r="H282" s="13" t="str">
        <f t="shared" si="2"/>
        <v>3958</v>
      </c>
      <c r="I282" s="13" t="s">
        <v>2204</v>
      </c>
      <c r="J282" s="13" t="str">
        <f>VLOOKUP(H282,'upload c51prpdc'!A:C,3,FALSE)</f>
        <v>P11AN</v>
      </c>
      <c r="K282" s="22">
        <f>VLOOKUP($D282,'prosedur-2025'!$A:$H,3,FALSE)</f>
        <v>105</v>
      </c>
      <c r="L282" s="22">
        <f>VLOOKUP($D282,'prosedur-2025'!$A:$H,4,FALSE)</f>
        <v>78095947.13</v>
      </c>
      <c r="M282" s="22">
        <f>VLOOKUP($D282,'prosedur-2025'!$A:$H,5,FALSE)</f>
        <v>15940699</v>
      </c>
      <c r="N282" s="22">
        <f>VLOOKUP($D282,'prosedur-2025'!$A:$H,6,FALSE)</f>
        <v>42870501</v>
      </c>
      <c r="O282" s="22">
        <f>VLOOKUP($D282,'prosedur-2025'!$A:$H,7,FALSE)</f>
        <v>113754060</v>
      </c>
      <c r="P282" s="22">
        <f>VLOOKUP($D282,'prosedur-2025'!$A:$H,8,FALSE)</f>
        <v>207465886</v>
      </c>
      <c r="Q282" s="22">
        <f t="shared" si="46"/>
        <v>8200074449</v>
      </c>
      <c r="R282" s="13"/>
      <c r="S282" s="13"/>
      <c r="T282" s="13" t="str">
        <f t="shared" si="47"/>
        <v>39.58</v>
      </c>
      <c r="U282" s="13"/>
      <c r="V282" s="13"/>
      <c r="W282" s="13" t="str">
        <f t="shared" si="38"/>
        <v>3958</v>
      </c>
      <c r="X282" s="10">
        <v>11.0</v>
      </c>
      <c r="Y282" s="13" t="str">
        <f t="shared" si="39"/>
        <v>P11AN</v>
      </c>
      <c r="Z282" s="10">
        <v>1.0</v>
      </c>
      <c r="AA282" s="13" t="str">
        <f t="shared" si="40"/>
        <v>Extracranial Vascular Proc.</v>
      </c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>
      <c r="A283" s="8" t="s">
        <v>5</v>
      </c>
      <c r="B283" s="8" t="s">
        <v>525</v>
      </c>
      <c r="C283" s="8" t="s">
        <v>743</v>
      </c>
      <c r="D283" s="21" t="s">
        <v>2955</v>
      </c>
      <c r="E283" s="8" t="s">
        <v>797</v>
      </c>
      <c r="F283" s="8" t="str">
        <f>VLOOKUP($D283,proc!$A:$D,3,FALSE)</f>
        <v>4</v>
      </c>
      <c r="G283" s="8" t="str">
        <f>VLOOKUP($D283,proc!$A:$D,4,FALSE)</f>
        <v>0</v>
      </c>
      <c r="H283" s="13" t="str">
        <f t="shared" si="2"/>
        <v>3959</v>
      </c>
      <c r="I283" s="13" t="s">
        <v>2204</v>
      </c>
      <c r="J283" s="13" t="str">
        <f>VLOOKUP(H283,'upload c51prpdc'!A:C,3,FALSE)</f>
        <v>P11AN</v>
      </c>
      <c r="K283" s="22">
        <f>VLOOKUP($D283,'prosedur-2025'!$A:$H,3,FALSE)</f>
        <v>2267</v>
      </c>
      <c r="L283" s="22">
        <f>VLOOKUP($D283,'prosedur-2025'!$A:$H,4,FALSE)</f>
        <v>41516239.86</v>
      </c>
      <c r="M283" s="22">
        <f>VLOOKUP($D283,'prosedur-2025'!$A:$H,5,FALSE)</f>
        <v>11372905</v>
      </c>
      <c r="N283" s="22">
        <f>VLOOKUP($D283,'prosedur-2025'!$A:$H,6,FALSE)</f>
        <v>18374852</v>
      </c>
      <c r="O283" s="22">
        <f>VLOOKUP($D283,'prosedur-2025'!$A:$H,7,FALSE)</f>
        <v>39837213</v>
      </c>
      <c r="P283" s="22">
        <f>VLOOKUP($D283,'prosedur-2025'!$A:$H,8,FALSE)</f>
        <v>87249375</v>
      </c>
      <c r="Q283" s="22">
        <f t="shared" si="46"/>
        <v>94117315758</v>
      </c>
      <c r="R283" s="13"/>
      <c r="S283" s="13"/>
      <c r="T283" s="13" t="str">
        <f t="shared" si="47"/>
        <v>39.59</v>
      </c>
      <c r="U283" s="13"/>
      <c r="V283" s="13"/>
      <c r="W283" s="13" t="str">
        <f t="shared" si="38"/>
        <v>3959</v>
      </c>
      <c r="X283" s="10">
        <v>11.0</v>
      </c>
      <c r="Y283" s="13" t="str">
        <f t="shared" si="39"/>
        <v>P11AN</v>
      </c>
      <c r="Z283" s="10">
        <v>1.0</v>
      </c>
      <c r="AA283" s="13" t="str">
        <f t="shared" si="40"/>
        <v>Extracranial Vascular Proc.</v>
      </c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>
      <c r="A284" s="8" t="s">
        <v>5</v>
      </c>
      <c r="B284" s="8" t="s">
        <v>525</v>
      </c>
      <c r="C284" s="8" t="s">
        <v>743</v>
      </c>
      <c r="D284" s="21" t="s">
        <v>2956</v>
      </c>
      <c r="E284" s="8" t="s">
        <v>800</v>
      </c>
      <c r="F284" s="8" t="str">
        <f>VLOOKUP($D284,proc!$A:$D,3,FALSE)</f>
        <v>0</v>
      </c>
      <c r="G284" s="8" t="str">
        <f>VLOOKUP($D284,proc!$A:$D,4,FALSE)</f>
        <v>0</v>
      </c>
      <c r="H284" s="13" t="str">
        <f t="shared" si="2"/>
        <v>3992</v>
      </c>
      <c r="I284" s="13" t="s">
        <v>2204</v>
      </c>
      <c r="J284" s="13" t="str">
        <f>VLOOKUP(H284,'upload c51prpdc'!A:C,3,FALSE)</f>
        <v>P11AN</v>
      </c>
      <c r="K284" s="22">
        <f>VLOOKUP($D284,'prosedur-2025'!$A:$H,3,FALSE)</f>
        <v>1303</v>
      </c>
      <c r="L284" s="22">
        <f>VLOOKUP($D284,'prosedur-2025'!$A:$H,4,FALSE)</f>
        <v>20562546.53</v>
      </c>
      <c r="M284" s="22">
        <f>VLOOKUP($D284,'prosedur-2025'!$A:$H,5,FALSE)</f>
        <v>9233967</v>
      </c>
      <c r="N284" s="22">
        <f>VLOOKUP($D284,'prosedur-2025'!$A:$H,6,FALSE)</f>
        <v>13275193</v>
      </c>
      <c r="O284" s="22">
        <f>VLOOKUP($D284,'prosedur-2025'!$A:$H,7,FALSE)</f>
        <v>23512400</v>
      </c>
      <c r="P284" s="22">
        <f>VLOOKUP($D284,'prosedur-2025'!$A:$H,8,FALSE)</f>
        <v>44878322</v>
      </c>
      <c r="Q284" s="22">
        <f t="shared" si="46"/>
        <v>26792998135</v>
      </c>
      <c r="R284" s="13"/>
      <c r="S284" s="13"/>
      <c r="T284" s="13" t="str">
        <f t="shared" si="47"/>
        <v>39.92</v>
      </c>
      <c r="U284" s="13"/>
      <c r="V284" s="13"/>
      <c r="W284" s="13" t="str">
        <f t="shared" si="38"/>
        <v>3992</v>
      </c>
      <c r="X284" s="10">
        <v>11.0</v>
      </c>
      <c r="Y284" s="13" t="str">
        <f t="shared" si="39"/>
        <v>P11AN</v>
      </c>
      <c r="Z284" s="10">
        <v>1.0</v>
      </c>
      <c r="AA284" s="13" t="str">
        <f t="shared" si="40"/>
        <v>Extracranial Vascular Proc.</v>
      </c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>
      <c r="A285" s="8" t="s">
        <v>5</v>
      </c>
      <c r="B285" s="8" t="s">
        <v>641</v>
      </c>
      <c r="C285" s="8" t="s">
        <v>642</v>
      </c>
      <c r="D285" s="21" t="s">
        <v>2960</v>
      </c>
      <c r="E285" s="8" t="s">
        <v>43</v>
      </c>
      <c r="F285" s="8" t="str">
        <f>VLOOKUP($D285,proc!$A:$D,3,FALSE)</f>
        <v>3</v>
      </c>
      <c r="G285" s="8" t="str">
        <f>VLOOKUP($D285,proc!$A:$D,4,FALSE)</f>
        <v>0</v>
      </c>
      <c r="H285" s="13" t="str">
        <f t="shared" si="2"/>
        <v>0405</v>
      </c>
      <c r="I285" s="10" t="s">
        <v>2197</v>
      </c>
      <c r="J285" s="13" t="str">
        <f>VLOOKUP(H285,'upload c51prpdc'!A:C,3,FALSE)</f>
        <v>P11AE</v>
      </c>
      <c r="K285" s="22">
        <f>VLOOKUP($D285,'prosedur-2025'!$A:$H,3,FALSE)</f>
        <v>5</v>
      </c>
      <c r="L285" s="22">
        <f>VLOOKUP($D285,'prosedur-2025'!$A:$H,4,FALSE)</f>
        <v>7810600.4</v>
      </c>
      <c r="M285" s="22">
        <f>VLOOKUP($D285,'prosedur-2025'!$A:$H,5,FALSE)</f>
        <v>2100250</v>
      </c>
      <c r="N285" s="22">
        <f>VLOOKUP($D285,'prosedur-2025'!$A:$H,6,FALSE)</f>
        <v>5304800</v>
      </c>
      <c r="O285" s="22">
        <f>VLOOKUP($D285,'prosedur-2025'!$A:$H,7,FALSE)</f>
        <v>5981000</v>
      </c>
      <c r="P285" s="22">
        <f>VLOOKUP($D285,'prosedur-2025'!$A:$H,8,FALSE)</f>
        <v>24066952</v>
      </c>
      <c r="Q285" s="22">
        <f t="shared" si="46"/>
        <v>39053002</v>
      </c>
      <c r="R285" s="13"/>
      <c r="S285" s="13"/>
      <c r="T285" s="13" t="str">
        <f t="shared" si="47"/>
        <v>04.05</v>
      </c>
      <c r="U285" s="13"/>
      <c r="V285" s="13"/>
      <c r="W285" s="13" t="str">
        <f t="shared" si="38"/>
        <v>0405</v>
      </c>
      <c r="X285" s="10">
        <v>11.0</v>
      </c>
      <c r="Y285" s="13" t="str">
        <f t="shared" si="39"/>
        <v>P11AE</v>
      </c>
      <c r="Z285" s="10">
        <v>1.0</v>
      </c>
      <c r="AA285" s="13" t="str">
        <f t="shared" si="40"/>
        <v>Moderate Craniotomy Proc.</v>
      </c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>
      <c r="A286" s="8" t="s">
        <v>5</v>
      </c>
      <c r="B286" s="8" t="s">
        <v>641</v>
      </c>
      <c r="C286" s="8" t="s">
        <v>642</v>
      </c>
      <c r="D286" s="21" t="s">
        <v>2971</v>
      </c>
      <c r="E286" s="8" t="s">
        <v>45</v>
      </c>
      <c r="F286" s="8" t="str">
        <f>VLOOKUP($D286,proc!$A:$D,3,FALSE)</f>
        <v>2</v>
      </c>
      <c r="G286" s="8" t="str">
        <f>VLOOKUP($D286,proc!$A:$D,4,FALSE)</f>
        <v>0</v>
      </c>
      <c r="H286" s="13" t="str">
        <f t="shared" si="2"/>
        <v>0406</v>
      </c>
      <c r="I286" s="13" t="s">
        <v>2203</v>
      </c>
      <c r="J286" s="13" t="str">
        <f>VLOOKUP(H286,'upload c51prpdc'!A:C,3,FALSE)</f>
        <v>P11AM</v>
      </c>
      <c r="K286" s="22">
        <f>VLOOKUP($D286,'prosedur-2025'!$A:$H,3,FALSE)</f>
        <v>15</v>
      </c>
      <c r="L286" s="22">
        <f>VLOOKUP($D286,'prosedur-2025'!$A:$H,4,FALSE)</f>
        <v>14506467.53</v>
      </c>
      <c r="M286" s="22">
        <f>VLOOKUP($D286,'prosedur-2025'!$A:$H,5,FALSE)</f>
        <v>5703795</v>
      </c>
      <c r="N286" s="22">
        <f>VLOOKUP($D286,'prosedur-2025'!$A:$H,6,FALSE)</f>
        <v>6357500</v>
      </c>
      <c r="O286" s="22">
        <f>VLOOKUP($D286,'prosedur-2025'!$A:$H,7,FALSE)</f>
        <v>8347073</v>
      </c>
      <c r="P286" s="22">
        <f>VLOOKUP($D286,'prosedur-2025'!$A:$H,8,FALSE)</f>
        <v>66117073</v>
      </c>
      <c r="Q286" s="22">
        <f t="shared" si="46"/>
        <v>217597013</v>
      </c>
      <c r="R286" s="13"/>
      <c r="S286" s="13"/>
      <c r="T286" s="13" t="str">
        <f t="shared" si="47"/>
        <v>04.06</v>
      </c>
      <c r="U286" s="13"/>
      <c r="V286" s="13"/>
      <c r="W286" s="13" t="str">
        <f t="shared" si="38"/>
        <v>0406</v>
      </c>
      <c r="X286" s="10">
        <v>11.0</v>
      </c>
      <c r="Y286" s="13" t="str">
        <f t="shared" si="39"/>
        <v>P11AM</v>
      </c>
      <c r="Z286" s="10">
        <v>1.0</v>
      </c>
      <c r="AA286" s="13" t="str">
        <f t="shared" si="40"/>
        <v>Simple Peripheral Nerve Proc.</v>
      </c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>
      <c r="A287" s="8" t="s">
        <v>5</v>
      </c>
      <c r="B287" s="8" t="s">
        <v>641</v>
      </c>
      <c r="C287" s="8" t="s">
        <v>642</v>
      </c>
      <c r="D287" s="21" t="s">
        <v>2972</v>
      </c>
      <c r="E287" s="8" t="s">
        <v>47</v>
      </c>
      <c r="F287" s="8" t="str">
        <f>VLOOKUP($D287,proc!$A:$D,3,FALSE)</f>
        <v>3</v>
      </c>
      <c r="G287" s="8" t="str">
        <f>VLOOKUP($D287,proc!$A:$D,4,FALSE)</f>
        <v>0</v>
      </c>
      <c r="H287" s="13" t="str">
        <f t="shared" si="2"/>
        <v>0407</v>
      </c>
      <c r="I287" s="13" t="s">
        <v>2203</v>
      </c>
      <c r="J287" s="13" t="str">
        <f>VLOOKUP(H287,'upload c51prpdc'!A:C,3,FALSE)</f>
        <v>P11AM</v>
      </c>
      <c r="K287" s="22">
        <f>VLOOKUP($D287,'prosedur-2025'!$A:$H,3,FALSE)</f>
        <v>254</v>
      </c>
      <c r="L287" s="22">
        <f>VLOOKUP($D287,'prosedur-2025'!$A:$H,4,FALSE)</f>
        <v>27370166.87</v>
      </c>
      <c r="M287" s="22">
        <f>VLOOKUP($D287,'prosedur-2025'!$A:$H,5,FALSE)</f>
        <v>7521954</v>
      </c>
      <c r="N287" s="22">
        <f>VLOOKUP($D287,'prosedur-2025'!$A:$H,6,FALSE)</f>
        <v>13288996</v>
      </c>
      <c r="O287" s="22">
        <f>VLOOKUP($D287,'prosedur-2025'!$A:$H,7,FALSE)</f>
        <v>31533802</v>
      </c>
      <c r="P287" s="22">
        <f>VLOOKUP($D287,'prosedur-2025'!$A:$H,8,FALSE)</f>
        <v>62884558</v>
      </c>
      <c r="Q287" s="22">
        <f t="shared" si="46"/>
        <v>6952022384</v>
      </c>
      <c r="R287" s="13"/>
      <c r="S287" s="13"/>
      <c r="T287" s="13" t="str">
        <f t="shared" si="47"/>
        <v>04.07</v>
      </c>
      <c r="U287" s="13"/>
      <c r="V287" s="13"/>
      <c r="W287" s="13" t="str">
        <f t="shared" si="38"/>
        <v>0407</v>
      </c>
      <c r="X287" s="10">
        <v>11.0</v>
      </c>
      <c r="Y287" s="13" t="str">
        <f t="shared" si="39"/>
        <v>P11AM</v>
      </c>
      <c r="Z287" s="10">
        <v>1.0</v>
      </c>
      <c r="AA287" s="13" t="str">
        <f t="shared" si="40"/>
        <v>Simple Peripheral Nerve Proc.</v>
      </c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>
      <c r="A288" s="8" t="s">
        <v>5</v>
      </c>
      <c r="B288" s="8" t="s">
        <v>641</v>
      </c>
      <c r="C288" s="8" t="s">
        <v>642</v>
      </c>
      <c r="D288" s="21" t="s">
        <v>2973</v>
      </c>
      <c r="E288" s="48" t="s">
        <v>95</v>
      </c>
      <c r="F288" s="8" t="str">
        <f>VLOOKUP($D288,proc!$A:$D,3,FALSE)</f>
        <v>0</v>
      </c>
      <c r="G288" s="8" t="str">
        <f>VLOOKUP($D288,proc!$A:$D,4,FALSE)</f>
        <v>0</v>
      </c>
      <c r="H288" s="13" t="str">
        <f t="shared" si="2"/>
        <v>0411</v>
      </c>
      <c r="I288" s="13" t="s">
        <v>2203</v>
      </c>
      <c r="J288" s="13" t="str">
        <f>VLOOKUP(H288,'upload c51prpdc'!A:C,3,FALSE)</f>
        <v>P11AM</v>
      </c>
      <c r="K288" s="22">
        <f>VLOOKUP($D288,'prosedur-2025'!$A:$H,3,FALSE)</f>
        <v>87</v>
      </c>
      <c r="L288" s="22">
        <f>VLOOKUP($D288,'prosedur-2025'!$A:$H,4,FALSE)</f>
        <v>12100096.82</v>
      </c>
      <c r="M288" s="22">
        <f>VLOOKUP($D288,'prosedur-2025'!$A:$H,5,FALSE)</f>
        <v>5173900</v>
      </c>
      <c r="N288" s="22">
        <f>VLOOKUP($D288,'prosedur-2025'!$A:$H,6,FALSE)</f>
        <v>7511452</v>
      </c>
      <c r="O288" s="22">
        <f>VLOOKUP($D288,'prosedur-2025'!$A:$H,7,FALSE)</f>
        <v>12710773</v>
      </c>
      <c r="P288" s="22">
        <f>VLOOKUP($D288,'prosedur-2025'!$A:$H,8,FALSE)</f>
        <v>21784081</v>
      </c>
      <c r="Q288" s="22">
        <f t="shared" si="46"/>
        <v>1052708423</v>
      </c>
      <c r="R288" s="13"/>
      <c r="S288" s="13"/>
      <c r="T288" s="13" t="str">
        <f t="shared" si="47"/>
        <v>04.11</v>
      </c>
      <c r="U288" s="13"/>
      <c r="V288" s="13"/>
      <c r="W288" s="13" t="str">
        <f t="shared" si="38"/>
        <v>0411</v>
      </c>
      <c r="X288" s="10">
        <v>11.0</v>
      </c>
      <c r="Y288" s="13" t="str">
        <f t="shared" si="39"/>
        <v>P11AM</v>
      </c>
      <c r="Z288" s="10">
        <v>1.0</v>
      </c>
      <c r="AA288" s="13" t="str">
        <f t="shared" si="40"/>
        <v>Simple Peripheral Nerve Proc.</v>
      </c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>
      <c r="A289" s="8" t="s">
        <v>5</v>
      </c>
      <c r="B289" s="8" t="s">
        <v>641</v>
      </c>
      <c r="C289" s="8" t="s">
        <v>642</v>
      </c>
      <c r="D289" s="21" t="s">
        <v>2974</v>
      </c>
      <c r="E289" s="48" t="s">
        <v>648</v>
      </c>
      <c r="F289" s="8" t="str">
        <f>VLOOKUP($D289,proc!$A:$D,3,FALSE)</f>
        <v>2</v>
      </c>
      <c r="G289" s="8" t="str">
        <f>VLOOKUP($D289,proc!$A:$D,4,FALSE)</f>
        <v>0</v>
      </c>
      <c r="H289" s="13" t="str">
        <f t="shared" si="2"/>
        <v>0412</v>
      </c>
      <c r="I289" s="13" t="s">
        <v>2203</v>
      </c>
      <c r="J289" s="13" t="str">
        <f>VLOOKUP(H289,'upload c51prpdc'!A:C,3,FALSE)</f>
        <v>P11AM</v>
      </c>
      <c r="K289" s="22">
        <f>VLOOKUP($D289,'prosedur-2025'!$A:$H,3,FALSE)</f>
        <v>159</v>
      </c>
      <c r="L289" s="22">
        <f>VLOOKUP($D289,'prosedur-2025'!$A:$H,4,FALSE)</f>
        <v>12778036.43</v>
      </c>
      <c r="M289" s="22">
        <f>VLOOKUP($D289,'prosedur-2025'!$A:$H,5,FALSE)</f>
        <v>6374250</v>
      </c>
      <c r="N289" s="22">
        <f>VLOOKUP($D289,'prosedur-2025'!$A:$H,6,FALSE)</f>
        <v>8347073</v>
      </c>
      <c r="O289" s="22">
        <f>VLOOKUP($D289,'prosedur-2025'!$A:$H,7,FALSE)</f>
        <v>11141300</v>
      </c>
      <c r="P289" s="22">
        <f>VLOOKUP($D289,'prosedur-2025'!$A:$H,8,FALSE)</f>
        <v>20971700</v>
      </c>
      <c r="Q289" s="22">
        <f t="shared" si="46"/>
        <v>2031707793</v>
      </c>
      <c r="R289" s="13"/>
      <c r="S289" s="13"/>
      <c r="T289" s="13" t="str">
        <f t="shared" si="47"/>
        <v>04.12</v>
      </c>
      <c r="U289" s="13"/>
      <c r="V289" s="13"/>
      <c r="W289" s="13" t="str">
        <f t="shared" si="38"/>
        <v>0412</v>
      </c>
      <c r="X289" s="10">
        <v>11.0</v>
      </c>
      <c r="Y289" s="13" t="str">
        <f t="shared" si="39"/>
        <v>P11AM</v>
      </c>
      <c r="Z289" s="10">
        <v>1.0</v>
      </c>
      <c r="AA289" s="13" t="str">
        <f t="shared" si="40"/>
        <v>Simple Peripheral Nerve Proc.</v>
      </c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>
      <c r="A290" s="8" t="s">
        <v>5</v>
      </c>
      <c r="B290" s="8" t="s">
        <v>641</v>
      </c>
      <c r="C290" s="8" t="s">
        <v>642</v>
      </c>
      <c r="D290" s="21" t="s">
        <v>2975</v>
      </c>
      <c r="E290" s="48" t="s">
        <v>127</v>
      </c>
      <c r="F290" s="8" t="str">
        <f>VLOOKUP($D290,proc!$A:$D,3,FALSE)</f>
        <v>2</v>
      </c>
      <c r="G290" s="8" t="str">
        <f>VLOOKUP($D290,proc!$A:$D,4,FALSE)</f>
        <v>0</v>
      </c>
      <c r="H290" s="13" t="str">
        <f t="shared" si="2"/>
        <v>0419</v>
      </c>
      <c r="I290" s="13" t="s">
        <v>2203</v>
      </c>
      <c r="J290" s="13" t="str">
        <f>VLOOKUP(H290,'upload c51prpdc'!A:C,3,FALSE)</f>
        <v>P11AM</v>
      </c>
      <c r="K290" s="22">
        <f>VLOOKUP($D290,'prosedur-2025'!$A:$H,3,FALSE)</f>
        <v>51</v>
      </c>
      <c r="L290" s="22">
        <f>VLOOKUP($D290,'prosedur-2025'!$A:$H,4,FALSE)</f>
        <v>38696968.73</v>
      </c>
      <c r="M290" s="22">
        <f>VLOOKUP($D290,'prosedur-2025'!$A:$H,5,FALSE)</f>
        <v>19172184</v>
      </c>
      <c r="N290" s="22">
        <f>VLOOKUP($D290,'prosedur-2025'!$A:$H,6,FALSE)</f>
        <v>22351084</v>
      </c>
      <c r="O290" s="22">
        <f>VLOOKUP($D290,'prosedur-2025'!$A:$H,7,FALSE)</f>
        <v>46454390</v>
      </c>
      <c r="P290" s="22">
        <f>VLOOKUP($D290,'prosedur-2025'!$A:$H,8,FALSE)</f>
        <v>96908520</v>
      </c>
      <c r="Q290" s="22">
        <f t="shared" si="46"/>
        <v>1973545405</v>
      </c>
      <c r="R290" s="13"/>
      <c r="S290" s="13"/>
      <c r="T290" s="13" t="str">
        <f t="shared" si="47"/>
        <v>04.19</v>
      </c>
      <c r="U290" s="13"/>
      <c r="V290" s="13"/>
      <c r="W290" s="13" t="str">
        <f t="shared" si="38"/>
        <v>0419</v>
      </c>
      <c r="X290" s="10">
        <v>11.0</v>
      </c>
      <c r="Y290" s="13" t="str">
        <f t="shared" si="39"/>
        <v>P11AM</v>
      </c>
      <c r="Z290" s="10">
        <v>1.0</v>
      </c>
      <c r="AA290" s="13" t="str">
        <f t="shared" si="40"/>
        <v>Simple Peripheral Nerve Proc.</v>
      </c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>
      <c r="A291" s="8" t="s">
        <v>5</v>
      </c>
      <c r="B291" s="8" t="s">
        <v>641</v>
      </c>
      <c r="C291" s="8" t="s">
        <v>642</v>
      </c>
      <c r="D291" s="21" t="s">
        <v>2976</v>
      </c>
      <c r="E291" s="8" t="s">
        <v>651</v>
      </c>
      <c r="F291" s="8" t="str">
        <f>VLOOKUP($D291,proc!$A:$D,3,FALSE)</f>
        <v>0</v>
      </c>
      <c r="G291" s="8" t="str">
        <f>VLOOKUP($D291,proc!$A:$D,4,FALSE)</f>
        <v>0</v>
      </c>
      <c r="H291" s="13" t="str">
        <f t="shared" si="2"/>
        <v>042</v>
      </c>
      <c r="I291" s="13" t="s">
        <v>2203</v>
      </c>
      <c r="J291" s="13" t="str">
        <f>VLOOKUP(H291,'upload c51prpdc'!A:C,3,FALSE)</f>
        <v>P11AM</v>
      </c>
      <c r="K291" s="22">
        <f>VLOOKUP($D291,'prosedur-2025'!$A:$H,3,FALSE)</f>
        <v>2301</v>
      </c>
      <c r="L291" s="22">
        <f>VLOOKUP($D291,'prosedur-2025'!$A:$H,4,FALSE)</f>
        <v>19335410.22</v>
      </c>
      <c r="M291" s="22">
        <f>VLOOKUP($D291,'prosedur-2025'!$A:$H,5,FALSE)</f>
        <v>5746000</v>
      </c>
      <c r="N291" s="22">
        <f>VLOOKUP($D291,'prosedur-2025'!$A:$H,6,FALSE)</f>
        <v>11527034</v>
      </c>
      <c r="O291" s="22">
        <f>VLOOKUP($D291,'prosedur-2025'!$A:$H,7,FALSE)</f>
        <v>30962457</v>
      </c>
      <c r="P291" s="22">
        <f>VLOOKUP($D291,'prosedur-2025'!$A:$H,8,FALSE)</f>
        <v>36807126</v>
      </c>
      <c r="Q291" s="22">
        <f t="shared" si="46"/>
        <v>44490778923</v>
      </c>
      <c r="R291" s="13"/>
      <c r="S291" s="13"/>
      <c r="T291" s="13" t="str">
        <f t="shared" si="47"/>
        <v>04.20</v>
      </c>
      <c r="U291" s="13"/>
      <c r="V291" s="13"/>
      <c r="W291" s="13" t="str">
        <f t="shared" si="38"/>
        <v>042</v>
      </c>
      <c r="X291" s="10">
        <v>11.0</v>
      </c>
      <c r="Y291" s="13" t="str">
        <f t="shared" si="39"/>
        <v>P11AM</v>
      </c>
      <c r="Z291" s="10">
        <v>1.0</v>
      </c>
      <c r="AA291" s="13" t="str">
        <f t="shared" si="40"/>
        <v>Simple Peripheral Nerve Proc.</v>
      </c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>
      <c r="A292" s="8" t="s">
        <v>5</v>
      </c>
      <c r="B292" s="8" t="s">
        <v>641</v>
      </c>
      <c r="C292" s="8" t="s">
        <v>642</v>
      </c>
      <c r="D292" s="21" t="s">
        <v>2977</v>
      </c>
      <c r="E292" s="8" t="s">
        <v>50</v>
      </c>
      <c r="F292" s="8" t="str">
        <f>VLOOKUP($D292,proc!$A:$D,3,FALSE)</f>
        <v>3</v>
      </c>
      <c r="G292" s="8" t="str">
        <f>VLOOKUP($D292,proc!$A:$D,4,FALSE)</f>
        <v>0</v>
      </c>
      <c r="H292" s="13" t="str">
        <f t="shared" si="2"/>
        <v>043</v>
      </c>
      <c r="I292" s="13" t="s">
        <v>2203</v>
      </c>
      <c r="J292" s="13" t="str">
        <f>VLOOKUP(H292,'upload c51prpdc'!A:C,3,FALSE)</f>
        <v>P11AM</v>
      </c>
      <c r="K292" s="22">
        <f>VLOOKUP($D292,'prosedur-2025'!$A:$H,3,FALSE)</f>
        <v>124</v>
      </c>
      <c r="L292" s="22">
        <f>VLOOKUP($D292,'prosedur-2025'!$A:$H,4,FALSE)</f>
        <v>26602250.17</v>
      </c>
      <c r="M292" s="22">
        <f>VLOOKUP($D292,'prosedur-2025'!$A:$H,5,FALSE)</f>
        <v>11430565</v>
      </c>
      <c r="N292" s="22">
        <f>VLOOKUP($D292,'prosedur-2025'!$A:$H,6,FALSE)</f>
        <v>17562600</v>
      </c>
      <c r="O292" s="22">
        <f>VLOOKUP($D292,'prosedur-2025'!$A:$H,7,FALSE)</f>
        <v>34668904</v>
      </c>
      <c r="P292" s="22">
        <f>VLOOKUP($D292,'prosedur-2025'!$A:$H,8,FALSE)</f>
        <v>52576935</v>
      </c>
      <c r="Q292" s="22">
        <f t="shared" si="46"/>
        <v>3298679021</v>
      </c>
      <c r="R292" s="13"/>
      <c r="S292" s="13"/>
      <c r="T292" s="13" t="str">
        <f t="shared" si="47"/>
        <v>04.30</v>
      </c>
      <c r="U292" s="13"/>
      <c r="V292" s="13"/>
      <c r="W292" s="13" t="str">
        <f t="shared" si="38"/>
        <v>043</v>
      </c>
      <c r="X292" s="10">
        <v>11.0</v>
      </c>
      <c r="Y292" s="13" t="str">
        <f t="shared" si="39"/>
        <v>P11AM</v>
      </c>
      <c r="Z292" s="10">
        <v>1.0</v>
      </c>
      <c r="AA292" s="13" t="str">
        <f t="shared" si="40"/>
        <v>Simple Peripheral Nerve Proc.</v>
      </c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>
      <c r="A293" s="8" t="s">
        <v>5</v>
      </c>
      <c r="B293" s="8" t="s">
        <v>641</v>
      </c>
      <c r="C293" s="8" t="s">
        <v>642</v>
      </c>
      <c r="D293" s="21" t="s">
        <v>2978</v>
      </c>
      <c r="E293" s="8" t="s">
        <v>654</v>
      </c>
      <c r="F293" s="8" t="str">
        <f>VLOOKUP($D293,proc!$A:$D,3,FALSE)</f>
        <v>4</v>
      </c>
      <c r="G293" s="8" t="str">
        <f>VLOOKUP($D293,proc!$A:$D,4,FALSE)</f>
        <v>1</v>
      </c>
      <c r="H293" s="13" t="str">
        <f t="shared" si="2"/>
        <v>04420</v>
      </c>
      <c r="I293" s="13" t="s">
        <v>2203</v>
      </c>
      <c r="J293" s="13" t="str">
        <f>VLOOKUP(H293,'upload c51prpdc'!A:C,3,FALSE)</f>
        <v>P11AM</v>
      </c>
      <c r="K293" s="13"/>
      <c r="L293" s="13"/>
      <c r="M293" s="13"/>
      <c r="N293" s="13"/>
      <c r="O293" s="13"/>
      <c r="P293" s="13"/>
      <c r="Q293" s="22"/>
      <c r="R293" s="13"/>
      <c r="S293" s="13"/>
      <c r="T293" s="13" t="str">
        <f t="shared" si="47"/>
        <v>04.42</v>
      </c>
      <c r="U293" s="13"/>
      <c r="V293" s="13"/>
      <c r="W293" s="13" t="str">
        <f t="shared" si="38"/>
        <v>04420</v>
      </c>
      <c r="X293" s="10">
        <v>11.0</v>
      </c>
      <c r="Y293" s="13" t="str">
        <f t="shared" si="39"/>
        <v>P11AM</v>
      </c>
      <c r="Z293" s="10">
        <v>1.0</v>
      </c>
      <c r="AA293" s="13" t="str">
        <f t="shared" si="40"/>
        <v>Simple Peripheral Nerve Proc.</v>
      </c>
      <c r="AB293" s="10" t="s">
        <v>4290</v>
      </c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>
      <c r="A294" s="8" t="s">
        <v>5</v>
      </c>
      <c r="B294" s="8" t="s">
        <v>641</v>
      </c>
      <c r="C294" s="8" t="s">
        <v>642</v>
      </c>
      <c r="D294" s="21" t="s">
        <v>2961</v>
      </c>
      <c r="E294" s="8" t="s">
        <v>294</v>
      </c>
      <c r="F294" s="8" t="str">
        <f>VLOOKUP($D294,proc!$A:$D,3,FALSE)</f>
        <v>4</v>
      </c>
      <c r="G294" s="8" t="str">
        <f>VLOOKUP($D294,proc!$A:$D,4,FALSE)</f>
        <v>1</v>
      </c>
      <c r="H294" s="13" t="str">
        <f t="shared" si="2"/>
        <v>04421</v>
      </c>
      <c r="I294" s="10" t="s">
        <v>2197</v>
      </c>
      <c r="J294" s="13" t="str">
        <f>VLOOKUP(H294,'upload c51prpdc'!A:C,3,FALSE)</f>
        <v>P11AE</v>
      </c>
      <c r="K294" s="13"/>
      <c r="L294" s="13"/>
      <c r="M294" s="13"/>
      <c r="N294" s="13"/>
      <c r="O294" s="13"/>
      <c r="P294" s="13"/>
      <c r="Q294" s="22"/>
      <c r="R294" s="13"/>
      <c r="S294" s="13"/>
      <c r="T294" s="13" t="str">
        <f t="shared" si="47"/>
        <v>04.42</v>
      </c>
      <c r="U294" s="13"/>
      <c r="V294" s="13"/>
      <c r="W294" s="13" t="str">
        <f t="shared" si="38"/>
        <v>04421</v>
      </c>
      <c r="X294" s="10">
        <v>11.0</v>
      </c>
      <c r="Y294" s="13" t="str">
        <f t="shared" si="39"/>
        <v>P11AE</v>
      </c>
      <c r="Z294" s="10">
        <v>1.0</v>
      </c>
      <c r="AA294" s="13" t="str">
        <f t="shared" si="40"/>
        <v>Moderate Craniotomy Proc.</v>
      </c>
      <c r="AB294" s="10" t="s">
        <v>4297</v>
      </c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>
      <c r="A295" s="8" t="s">
        <v>5</v>
      </c>
      <c r="B295" s="8" t="s">
        <v>641</v>
      </c>
      <c r="C295" s="8" t="s">
        <v>642</v>
      </c>
      <c r="D295" s="21" t="s">
        <v>2979</v>
      </c>
      <c r="E295" s="8" t="s">
        <v>62</v>
      </c>
      <c r="F295" s="8" t="str">
        <f>VLOOKUP($D295,proc!$A:$D,3,FALSE)</f>
        <v>1</v>
      </c>
      <c r="G295" s="8" t="str">
        <f>VLOOKUP($D295,proc!$A:$D,4,FALSE)</f>
        <v>0</v>
      </c>
      <c r="H295" s="13" t="str">
        <f t="shared" si="2"/>
        <v>0443</v>
      </c>
      <c r="I295" s="13" t="s">
        <v>2203</v>
      </c>
      <c r="J295" s="13" t="str">
        <f>VLOOKUP(H295,'upload c51prpdc'!A:C,3,FALSE)</f>
        <v>P11AM</v>
      </c>
      <c r="K295" s="22">
        <f>VLOOKUP($D295,'prosedur-2025'!$A:$H,3,FALSE)</f>
        <v>1078</v>
      </c>
      <c r="L295" s="22">
        <f>VLOOKUP($D295,'prosedur-2025'!$A:$H,4,FALSE)</f>
        <v>20310532.27</v>
      </c>
      <c r="M295" s="22">
        <f>VLOOKUP($D295,'prosedur-2025'!$A:$H,5,FALSE)</f>
        <v>7358003</v>
      </c>
      <c r="N295" s="22">
        <f>VLOOKUP($D295,'prosedur-2025'!$A:$H,6,FALSE)</f>
        <v>11910515</v>
      </c>
      <c r="O295" s="22">
        <f>VLOOKUP($D295,'prosedur-2025'!$A:$H,7,FALSE)</f>
        <v>26359949</v>
      </c>
      <c r="P295" s="22">
        <f>VLOOKUP($D295,'prosedur-2025'!$A:$H,8,FALSE)</f>
        <v>53118219</v>
      </c>
      <c r="Q295" s="22">
        <f t="shared" ref="Q295:Q300" si="48">K295*L295</f>
        <v>21894753790</v>
      </c>
      <c r="R295" s="13"/>
      <c r="S295" s="13"/>
      <c r="T295" s="13" t="str">
        <f t="shared" si="47"/>
        <v>04.43</v>
      </c>
      <c r="U295" s="13"/>
      <c r="V295" s="13"/>
      <c r="W295" s="13" t="str">
        <f t="shared" si="38"/>
        <v>0443</v>
      </c>
      <c r="X295" s="10">
        <v>11.0</v>
      </c>
      <c r="Y295" s="13" t="str">
        <f t="shared" si="39"/>
        <v>P11AM</v>
      </c>
      <c r="Z295" s="10">
        <v>1.0</v>
      </c>
      <c r="AA295" s="13" t="str">
        <f t="shared" si="40"/>
        <v>Simple Peripheral Nerve Proc.</v>
      </c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>
      <c r="A296" s="8" t="s">
        <v>5</v>
      </c>
      <c r="B296" s="8" t="s">
        <v>641</v>
      </c>
      <c r="C296" s="8" t="s">
        <v>642</v>
      </c>
      <c r="D296" s="21" t="s">
        <v>2980</v>
      </c>
      <c r="E296" s="8" t="s">
        <v>64</v>
      </c>
      <c r="F296" s="8" t="str">
        <f>VLOOKUP($D296,proc!$A:$D,3,FALSE)</f>
        <v>2</v>
      </c>
      <c r="G296" s="8" t="str">
        <f>VLOOKUP($D296,proc!$A:$D,4,FALSE)</f>
        <v>0</v>
      </c>
      <c r="H296" s="13" t="str">
        <f t="shared" si="2"/>
        <v>0444</v>
      </c>
      <c r="I296" s="13" t="s">
        <v>2203</v>
      </c>
      <c r="J296" s="13" t="str">
        <f>VLOOKUP(H296,'upload c51prpdc'!A:C,3,FALSE)</f>
        <v>P11AM</v>
      </c>
      <c r="K296" s="22">
        <f>VLOOKUP($D296,'prosedur-2025'!$A:$H,3,FALSE)</f>
        <v>64</v>
      </c>
      <c r="L296" s="22">
        <f>VLOOKUP($D296,'prosedur-2025'!$A:$H,4,FALSE)</f>
        <v>18226028.91</v>
      </c>
      <c r="M296" s="22">
        <f>VLOOKUP($D296,'prosedur-2025'!$A:$H,5,FALSE)</f>
        <v>8418561</v>
      </c>
      <c r="N296" s="22">
        <f>VLOOKUP($D296,'prosedur-2025'!$A:$H,6,FALSE)</f>
        <v>12438662</v>
      </c>
      <c r="O296" s="22">
        <f>VLOOKUP($D296,'prosedur-2025'!$A:$H,7,FALSE)</f>
        <v>27209151</v>
      </c>
      <c r="P296" s="22">
        <f>VLOOKUP($D296,'prosedur-2025'!$A:$H,8,FALSE)</f>
        <v>34276896</v>
      </c>
      <c r="Q296" s="22">
        <f t="shared" si="48"/>
        <v>1166465850</v>
      </c>
      <c r="R296" s="13"/>
      <c r="S296" s="13"/>
      <c r="T296" s="13" t="str">
        <f t="shared" si="47"/>
        <v>04.44</v>
      </c>
      <c r="U296" s="13"/>
      <c r="V296" s="13"/>
      <c r="W296" s="13" t="str">
        <f t="shared" si="38"/>
        <v>0444</v>
      </c>
      <c r="X296" s="10">
        <v>11.0</v>
      </c>
      <c r="Y296" s="13" t="str">
        <f t="shared" si="39"/>
        <v>P11AM</v>
      </c>
      <c r="Z296" s="10">
        <v>1.0</v>
      </c>
      <c r="AA296" s="13" t="str">
        <f t="shared" si="40"/>
        <v>Simple Peripheral Nerve Proc.</v>
      </c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>
      <c r="A297" s="8" t="s">
        <v>5</v>
      </c>
      <c r="B297" s="8" t="s">
        <v>641</v>
      </c>
      <c r="C297" s="8" t="s">
        <v>642</v>
      </c>
      <c r="D297" s="21" t="s">
        <v>2981</v>
      </c>
      <c r="E297" s="8" t="s">
        <v>56</v>
      </c>
      <c r="F297" s="8" t="str">
        <f>VLOOKUP($D297,proc!$A:$D,3,FALSE)</f>
        <v>3</v>
      </c>
      <c r="G297" s="8" t="str">
        <f>VLOOKUP($D297,proc!$A:$D,4,FALSE)</f>
        <v>0</v>
      </c>
      <c r="H297" s="13" t="str">
        <f t="shared" si="2"/>
        <v>0449</v>
      </c>
      <c r="I297" s="13" t="s">
        <v>2203</v>
      </c>
      <c r="J297" s="13" t="str">
        <f>VLOOKUP(H297,'upload c51prpdc'!A:C,3,FALSE)</f>
        <v>P11AM</v>
      </c>
      <c r="K297" s="22">
        <f>VLOOKUP($D297,'prosedur-2025'!$A:$H,3,FALSE)</f>
        <v>1329</v>
      </c>
      <c r="L297" s="22">
        <f>VLOOKUP($D297,'prosedur-2025'!$A:$H,4,FALSE)</f>
        <v>28403727.78</v>
      </c>
      <c r="M297" s="22">
        <f>VLOOKUP($D297,'prosedur-2025'!$A:$H,5,FALSE)</f>
        <v>9851232</v>
      </c>
      <c r="N297" s="22">
        <f>VLOOKUP($D297,'prosedur-2025'!$A:$H,6,FALSE)</f>
        <v>17255085</v>
      </c>
      <c r="O297" s="22">
        <f>VLOOKUP($D297,'prosedur-2025'!$A:$H,7,FALSE)</f>
        <v>38024230</v>
      </c>
      <c r="P297" s="22">
        <f>VLOOKUP($D297,'prosedur-2025'!$A:$H,8,FALSE)</f>
        <v>62287386</v>
      </c>
      <c r="Q297" s="22">
        <f t="shared" si="48"/>
        <v>37748554221</v>
      </c>
      <c r="R297" s="13"/>
      <c r="S297" s="13"/>
      <c r="T297" s="13" t="str">
        <f t="shared" si="47"/>
        <v>04.49</v>
      </c>
      <c r="U297" s="13"/>
      <c r="V297" s="13"/>
      <c r="W297" s="13" t="str">
        <f t="shared" si="38"/>
        <v>0449</v>
      </c>
      <c r="X297" s="10">
        <v>11.0</v>
      </c>
      <c r="Y297" s="13" t="str">
        <f t="shared" si="39"/>
        <v>P11AM</v>
      </c>
      <c r="Z297" s="10">
        <v>1.0</v>
      </c>
      <c r="AA297" s="13" t="str">
        <f t="shared" si="40"/>
        <v>Simple Peripheral Nerve Proc.</v>
      </c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>
      <c r="A298" s="8" t="s">
        <v>5</v>
      </c>
      <c r="B298" s="8" t="s">
        <v>641</v>
      </c>
      <c r="C298" s="8" t="s">
        <v>642</v>
      </c>
      <c r="D298" s="21" t="s">
        <v>2982</v>
      </c>
      <c r="E298" s="8" t="s">
        <v>659</v>
      </c>
      <c r="F298" s="8" t="str">
        <f>VLOOKUP($D298,proc!$A:$D,3,FALSE)</f>
        <v>3</v>
      </c>
      <c r="G298" s="8" t="str">
        <f>VLOOKUP($D298,proc!$A:$D,4,FALSE)</f>
        <v>0</v>
      </c>
      <c r="H298" s="13" t="str">
        <f t="shared" si="2"/>
        <v>046</v>
      </c>
      <c r="I298" s="13" t="s">
        <v>2203</v>
      </c>
      <c r="J298" s="13" t="str">
        <f>VLOOKUP(H298,'upload c51prpdc'!A:C,3,FALSE)</f>
        <v>P11AM</v>
      </c>
      <c r="K298" s="22">
        <f>VLOOKUP($D298,'prosedur-2025'!$A:$H,3,FALSE)</f>
        <v>98</v>
      </c>
      <c r="L298" s="22">
        <f>VLOOKUP($D298,'prosedur-2025'!$A:$H,4,FALSE)</f>
        <v>39071337.37</v>
      </c>
      <c r="M298" s="22">
        <f>VLOOKUP($D298,'prosedur-2025'!$A:$H,5,FALSE)</f>
        <v>22844385</v>
      </c>
      <c r="N298" s="22">
        <f>VLOOKUP($D298,'prosedur-2025'!$A:$H,6,FALSE)</f>
        <v>31345398</v>
      </c>
      <c r="O298" s="22">
        <f>VLOOKUP($D298,'prosedur-2025'!$A:$H,7,FALSE)</f>
        <v>51043846</v>
      </c>
      <c r="P298" s="22">
        <f>VLOOKUP($D298,'prosedur-2025'!$A:$H,8,FALSE)</f>
        <v>67291000</v>
      </c>
      <c r="Q298" s="22">
        <f t="shared" si="48"/>
        <v>3828991062</v>
      </c>
      <c r="R298" s="13"/>
      <c r="S298" s="13"/>
      <c r="T298" s="13" t="str">
        <f t="shared" si="47"/>
        <v>04.60</v>
      </c>
      <c r="U298" s="13"/>
      <c r="V298" s="13"/>
      <c r="W298" s="13" t="str">
        <f t="shared" si="38"/>
        <v>046</v>
      </c>
      <c r="X298" s="10">
        <v>11.0</v>
      </c>
      <c r="Y298" s="13" t="str">
        <f t="shared" si="39"/>
        <v>P11AM</v>
      </c>
      <c r="Z298" s="10">
        <v>1.0</v>
      </c>
      <c r="AA298" s="13" t="str">
        <f t="shared" si="40"/>
        <v>Simple Peripheral Nerve Proc.</v>
      </c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>
      <c r="A299" s="8" t="s">
        <v>5</v>
      </c>
      <c r="B299" s="8" t="s">
        <v>641</v>
      </c>
      <c r="C299" s="8" t="s">
        <v>642</v>
      </c>
      <c r="D299" s="21" t="s">
        <v>2983</v>
      </c>
      <c r="E299" s="8" t="s">
        <v>661</v>
      </c>
      <c r="F299" s="8" t="str">
        <f>VLOOKUP($D299,proc!$A:$D,3,FALSE)</f>
        <v>4</v>
      </c>
      <c r="G299" s="8" t="str">
        <f>VLOOKUP($D299,proc!$A:$D,4,FALSE)</f>
        <v>0</v>
      </c>
      <c r="H299" s="13" t="str">
        <f t="shared" si="2"/>
        <v>0471</v>
      </c>
      <c r="I299" s="13" t="s">
        <v>2203</v>
      </c>
      <c r="J299" s="13" t="str">
        <f>VLOOKUP(H299,'upload c51prpdc'!A:C,3,FALSE)</f>
        <v>P11AM</v>
      </c>
      <c r="K299" s="22">
        <f>VLOOKUP($D299,'prosedur-2025'!$A:$H,3,FALSE)</f>
        <v>3</v>
      </c>
      <c r="L299" s="22">
        <f>VLOOKUP($D299,'prosedur-2025'!$A:$H,4,FALSE)</f>
        <v>43406688.67</v>
      </c>
      <c r="M299" s="22">
        <f>VLOOKUP($D299,'prosedur-2025'!$A:$H,5,FALSE)</f>
        <v>7135000</v>
      </c>
      <c r="N299" s="22">
        <f>VLOOKUP($D299,'prosedur-2025'!$A:$H,6,FALSE)</f>
        <v>54112475</v>
      </c>
      <c r="O299" s="22">
        <f>VLOOKUP($D299,'prosedur-2025'!$A:$H,7,FALSE)</f>
        <v>68972591</v>
      </c>
      <c r="P299" s="22">
        <f>VLOOKUP($D299,'prosedur-2025'!$A:$H,8,FALSE)</f>
        <v>68972591</v>
      </c>
      <c r="Q299" s="22">
        <f t="shared" si="48"/>
        <v>130220066</v>
      </c>
      <c r="R299" s="13"/>
      <c r="S299" s="13"/>
      <c r="T299" s="13" t="str">
        <f t="shared" si="47"/>
        <v>04.71</v>
      </c>
      <c r="U299" s="13"/>
      <c r="V299" s="13"/>
      <c r="W299" s="13" t="str">
        <f t="shared" si="38"/>
        <v>0471</v>
      </c>
      <c r="X299" s="10">
        <v>11.0</v>
      </c>
      <c r="Y299" s="13" t="str">
        <f t="shared" si="39"/>
        <v>P11AM</v>
      </c>
      <c r="Z299" s="10">
        <v>1.0</v>
      </c>
      <c r="AA299" s="13" t="str">
        <f t="shared" si="40"/>
        <v>Simple Peripheral Nerve Proc.</v>
      </c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>
      <c r="A300" s="8" t="s">
        <v>5</v>
      </c>
      <c r="B300" s="8" t="s">
        <v>641</v>
      </c>
      <c r="C300" s="8" t="s">
        <v>642</v>
      </c>
      <c r="D300" s="21" t="s">
        <v>2984</v>
      </c>
      <c r="E300" s="8" t="s">
        <v>663</v>
      </c>
      <c r="F300" s="8" t="str">
        <f>VLOOKUP($D300,proc!$A:$D,3,FALSE)</f>
        <v>3</v>
      </c>
      <c r="G300" s="8" t="str">
        <f>VLOOKUP($D300,proc!$A:$D,4,FALSE)</f>
        <v>0</v>
      </c>
      <c r="H300" s="13" t="str">
        <f t="shared" si="2"/>
        <v>0472</v>
      </c>
      <c r="I300" s="13" t="s">
        <v>2203</v>
      </c>
      <c r="J300" s="13" t="str">
        <f>VLOOKUP(H300,'upload c51prpdc'!A:C,3,FALSE)</f>
        <v>P11AM</v>
      </c>
      <c r="K300" s="22">
        <f>VLOOKUP($D300,'prosedur-2025'!$A:$H,3,FALSE)</f>
        <v>7</v>
      </c>
      <c r="L300" s="22">
        <f>VLOOKUP($D300,'prosedur-2025'!$A:$H,4,FALSE)</f>
        <v>74613560.43</v>
      </c>
      <c r="M300" s="22">
        <f>VLOOKUP($D300,'prosedur-2025'!$A:$H,5,FALSE)</f>
        <v>28800367</v>
      </c>
      <c r="N300" s="22">
        <f>VLOOKUP($D300,'prosedur-2025'!$A:$H,6,FALSE)</f>
        <v>73593722</v>
      </c>
      <c r="O300" s="22">
        <f>VLOOKUP($D300,'prosedur-2025'!$A:$H,7,FALSE)</f>
        <v>88523948</v>
      </c>
      <c r="P300" s="22">
        <f>VLOOKUP($D300,'prosedur-2025'!$A:$H,8,FALSE)</f>
        <v>164278896</v>
      </c>
      <c r="Q300" s="22">
        <f t="shared" si="48"/>
        <v>522294923</v>
      </c>
      <c r="R300" s="13"/>
      <c r="S300" s="13"/>
      <c r="T300" s="13" t="str">
        <f t="shared" si="47"/>
        <v>04.72</v>
      </c>
      <c r="U300" s="13"/>
      <c r="V300" s="13"/>
      <c r="W300" s="13" t="str">
        <f t="shared" si="38"/>
        <v>0472</v>
      </c>
      <c r="X300" s="10">
        <v>11.0</v>
      </c>
      <c r="Y300" s="13" t="str">
        <f t="shared" si="39"/>
        <v>P11AM</v>
      </c>
      <c r="Z300" s="10">
        <v>1.0</v>
      </c>
      <c r="AA300" s="13" t="str">
        <f t="shared" si="40"/>
        <v>Simple Peripheral Nerve Proc.</v>
      </c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>
      <c r="A301" s="8" t="s">
        <v>5</v>
      </c>
      <c r="B301" s="8" t="s">
        <v>641</v>
      </c>
      <c r="C301" s="8" t="s">
        <v>642</v>
      </c>
      <c r="D301" s="21" t="s">
        <v>2985</v>
      </c>
      <c r="E301" s="8" t="s">
        <v>666</v>
      </c>
      <c r="F301" s="8" t="str">
        <f>VLOOKUP($D301,proc!$A:$D,3,FALSE)</f>
        <v>3</v>
      </c>
      <c r="G301" s="8" t="str">
        <f>VLOOKUP($D301,proc!$A:$D,4,FALSE)</f>
        <v>0</v>
      </c>
      <c r="H301" s="13" t="str">
        <f t="shared" si="2"/>
        <v>0473</v>
      </c>
      <c r="I301" s="13" t="s">
        <v>2203</v>
      </c>
      <c r="J301" s="13" t="str">
        <f>VLOOKUP(H301,'upload c51prpdc'!A:C,3,FALSE)</f>
        <v>P11AM</v>
      </c>
      <c r="K301" s="13"/>
      <c r="L301" s="13"/>
      <c r="M301" s="13"/>
      <c r="N301" s="13"/>
      <c r="O301" s="13"/>
      <c r="P301" s="13"/>
      <c r="Q301" s="22"/>
      <c r="R301" s="13"/>
      <c r="S301" s="13"/>
      <c r="T301" s="13" t="str">
        <f t="shared" si="47"/>
        <v>04.73</v>
      </c>
      <c r="U301" s="13"/>
      <c r="V301" s="13"/>
      <c r="W301" s="13" t="str">
        <f t="shared" si="38"/>
        <v>0473</v>
      </c>
      <c r="X301" s="10">
        <v>11.0</v>
      </c>
      <c r="Y301" s="13" t="str">
        <f t="shared" si="39"/>
        <v>P11AM</v>
      </c>
      <c r="Z301" s="10">
        <v>1.0</v>
      </c>
      <c r="AA301" s="13" t="str">
        <f t="shared" si="40"/>
        <v>Simple Peripheral Nerve Proc.</v>
      </c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>
      <c r="A302" s="8" t="s">
        <v>5</v>
      </c>
      <c r="B302" s="8" t="s">
        <v>641</v>
      </c>
      <c r="C302" s="8" t="s">
        <v>642</v>
      </c>
      <c r="D302" s="21" t="s">
        <v>2986</v>
      </c>
      <c r="E302" s="8" t="s">
        <v>668</v>
      </c>
      <c r="F302" s="8" t="str">
        <f>VLOOKUP($D302,proc!$A:$D,3,FALSE)</f>
        <v>3</v>
      </c>
      <c r="G302" s="8" t="str">
        <f>VLOOKUP($D302,proc!$A:$D,4,FALSE)</f>
        <v>0</v>
      </c>
      <c r="H302" s="13" t="str">
        <f t="shared" si="2"/>
        <v>0476</v>
      </c>
      <c r="I302" s="13" t="s">
        <v>2203</v>
      </c>
      <c r="J302" s="13" t="str">
        <f>VLOOKUP(H302,'upload c51prpdc'!A:C,3,FALSE)</f>
        <v>P11AM</v>
      </c>
      <c r="K302" s="22">
        <f>VLOOKUP($D302,'prosedur-2025'!$A:$H,3,FALSE)</f>
        <v>40</v>
      </c>
      <c r="L302" s="22">
        <f>VLOOKUP($D302,'prosedur-2025'!$A:$H,4,FALSE)</f>
        <v>24261174.3</v>
      </c>
      <c r="M302" s="22">
        <f>VLOOKUP($D302,'prosedur-2025'!$A:$H,5,FALSE)</f>
        <v>14439000</v>
      </c>
      <c r="N302" s="22">
        <f>VLOOKUP($D302,'prosedur-2025'!$A:$H,6,FALSE)</f>
        <v>22677008</v>
      </c>
      <c r="O302" s="22">
        <f>VLOOKUP($D302,'prosedur-2025'!$A:$H,7,FALSE)</f>
        <v>27841350</v>
      </c>
      <c r="P302" s="22">
        <f>VLOOKUP($D302,'prosedur-2025'!$A:$H,8,FALSE)</f>
        <v>38099009</v>
      </c>
      <c r="Q302" s="22">
        <f t="shared" ref="Q302:Q308" si="49">K302*L302</f>
        <v>970446972</v>
      </c>
      <c r="R302" s="13"/>
      <c r="S302" s="13"/>
      <c r="T302" s="13" t="str">
        <f t="shared" si="47"/>
        <v>04.76</v>
      </c>
      <c r="U302" s="13"/>
      <c r="V302" s="13"/>
      <c r="W302" s="13" t="str">
        <f t="shared" si="38"/>
        <v>0476</v>
      </c>
      <c r="X302" s="10">
        <v>11.0</v>
      </c>
      <c r="Y302" s="13" t="str">
        <f t="shared" si="39"/>
        <v>P11AM</v>
      </c>
      <c r="Z302" s="10">
        <v>1.0</v>
      </c>
      <c r="AA302" s="13" t="str">
        <f t="shared" si="40"/>
        <v>Simple Peripheral Nerve Proc.</v>
      </c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>
      <c r="A303" s="8" t="s">
        <v>5</v>
      </c>
      <c r="B303" s="8" t="s">
        <v>641</v>
      </c>
      <c r="C303" s="8" t="s">
        <v>642</v>
      </c>
      <c r="D303" s="21" t="s">
        <v>2987</v>
      </c>
      <c r="E303" s="8" t="s">
        <v>670</v>
      </c>
      <c r="F303" s="8" t="str">
        <f>VLOOKUP($D303,proc!$A:$D,3,FALSE)</f>
        <v>1</v>
      </c>
      <c r="G303" s="8" t="str">
        <f>VLOOKUP($D303,proc!$A:$D,4,FALSE)</f>
        <v>0</v>
      </c>
      <c r="H303" s="13" t="str">
        <f t="shared" si="2"/>
        <v>0492</v>
      </c>
      <c r="I303" s="13" t="s">
        <v>2203</v>
      </c>
      <c r="J303" s="13" t="str">
        <f>VLOOKUP(H303,'upload c51prpdc'!A:C,3,FALSE)</f>
        <v>P11AM</v>
      </c>
      <c r="K303" s="22">
        <f>VLOOKUP($D303,'prosedur-2025'!$A:$H,3,FALSE)</f>
        <v>6</v>
      </c>
      <c r="L303" s="22">
        <f>VLOOKUP($D303,'prosedur-2025'!$A:$H,4,FALSE)</f>
        <v>23111559.33</v>
      </c>
      <c r="M303" s="22">
        <f>VLOOKUP($D303,'prosedur-2025'!$A:$H,5,FALSE)</f>
        <v>6980289</v>
      </c>
      <c r="N303" s="22">
        <f>VLOOKUP($D303,'prosedur-2025'!$A:$H,6,FALSE)</f>
        <v>25445183</v>
      </c>
      <c r="O303" s="22">
        <f>VLOOKUP($D303,'prosedur-2025'!$A:$H,7,FALSE)</f>
        <v>35929034</v>
      </c>
      <c r="P303" s="22">
        <f>VLOOKUP($D303,'prosedur-2025'!$A:$H,8,FALSE)</f>
        <v>36794991</v>
      </c>
      <c r="Q303" s="22">
        <f t="shared" si="49"/>
        <v>138669356</v>
      </c>
      <c r="R303" s="13"/>
      <c r="S303" s="13"/>
      <c r="T303" s="13" t="str">
        <f t="shared" si="47"/>
        <v>04.92</v>
      </c>
      <c r="U303" s="13"/>
      <c r="V303" s="13"/>
      <c r="W303" s="13" t="str">
        <f t="shared" si="38"/>
        <v>0492</v>
      </c>
      <c r="X303" s="10">
        <v>11.0</v>
      </c>
      <c r="Y303" s="13" t="str">
        <f t="shared" si="39"/>
        <v>P11AM</v>
      </c>
      <c r="Z303" s="10">
        <v>1.0</v>
      </c>
      <c r="AA303" s="13" t="str">
        <f t="shared" si="40"/>
        <v>Simple Peripheral Nerve Proc.</v>
      </c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>
      <c r="A304" s="8" t="s">
        <v>5</v>
      </c>
      <c r="B304" s="8" t="s">
        <v>641</v>
      </c>
      <c r="C304" s="8" t="s">
        <v>642</v>
      </c>
      <c r="D304" s="21" t="s">
        <v>2988</v>
      </c>
      <c r="E304" s="8" t="s">
        <v>672</v>
      </c>
      <c r="F304" s="8" t="str">
        <f>VLOOKUP($D304,proc!$A:$D,3,FALSE)</f>
        <v>1</v>
      </c>
      <c r="G304" s="8" t="str">
        <f>VLOOKUP($D304,proc!$A:$D,4,FALSE)</f>
        <v>0</v>
      </c>
      <c r="H304" s="13" t="str">
        <f t="shared" si="2"/>
        <v>0493</v>
      </c>
      <c r="I304" s="13" t="s">
        <v>2203</v>
      </c>
      <c r="J304" s="13" t="str">
        <f>VLOOKUP(H304,'upload c51prpdc'!A:C,3,FALSE)</f>
        <v>P11AM</v>
      </c>
      <c r="K304" s="22">
        <f>VLOOKUP($D304,'prosedur-2025'!$A:$H,3,FALSE)</f>
        <v>1</v>
      </c>
      <c r="L304" s="22">
        <f>VLOOKUP($D304,'prosedur-2025'!$A:$H,4,FALSE)</f>
        <v>33660000</v>
      </c>
      <c r="M304" s="22">
        <f>VLOOKUP($D304,'prosedur-2025'!$A:$H,5,FALSE)</f>
        <v>33660000</v>
      </c>
      <c r="N304" s="22">
        <f>VLOOKUP($D304,'prosedur-2025'!$A:$H,6,FALSE)</f>
        <v>33660000</v>
      </c>
      <c r="O304" s="22">
        <f>VLOOKUP($D304,'prosedur-2025'!$A:$H,7,FALSE)</f>
        <v>33660000</v>
      </c>
      <c r="P304" s="22">
        <f>VLOOKUP($D304,'prosedur-2025'!$A:$H,8,FALSE)</f>
        <v>33660000</v>
      </c>
      <c r="Q304" s="22">
        <f t="shared" si="49"/>
        <v>33660000</v>
      </c>
      <c r="R304" s="13"/>
      <c r="S304" s="13"/>
      <c r="T304" s="13" t="str">
        <f t="shared" si="47"/>
        <v>04.93</v>
      </c>
      <c r="U304" s="13"/>
      <c r="V304" s="13"/>
      <c r="W304" s="13" t="str">
        <f t="shared" si="38"/>
        <v>0493</v>
      </c>
      <c r="X304" s="10">
        <v>11.0</v>
      </c>
      <c r="Y304" s="13" t="str">
        <f t="shared" si="39"/>
        <v>P11AM</v>
      </c>
      <c r="Z304" s="10">
        <v>1.0</v>
      </c>
      <c r="AA304" s="13" t="str">
        <f t="shared" si="40"/>
        <v>Simple Peripheral Nerve Proc.</v>
      </c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>
      <c r="A305" s="8" t="s">
        <v>5</v>
      </c>
      <c r="B305" s="8" t="s">
        <v>641</v>
      </c>
      <c r="C305" s="8" t="s">
        <v>642</v>
      </c>
      <c r="D305" s="21" t="s">
        <v>2990</v>
      </c>
      <c r="E305" s="8" t="s">
        <v>101</v>
      </c>
      <c r="F305" s="8" t="str">
        <f>VLOOKUP($D305,proc!$A:$D,3,FALSE)</f>
        <v>1</v>
      </c>
      <c r="G305" s="8" t="str">
        <f>VLOOKUP($D305,proc!$A:$D,4,FALSE)</f>
        <v>0</v>
      </c>
      <c r="H305" s="13" t="str">
        <f t="shared" si="2"/>
        <v>0499</v>
      </c>
      <c r="I305" s="13" t="s">
        <v>2203</v>
      </c>
      <c r="J305" s="13" t="str">
        <f>VLOOKUP(H305,'upload c51prpdc'!A:C,3,FALSE)</f>
        <v>P11AM</v>
      </c>
      <c r="K305" s="22">
        <f>VLOOKUP($D305,'prosedur-2025'!$A:$H,3,FALSE)</f>
        <v>19</v>
      </c>
      <c r="L305" s="22">
        <f>VLOOKUP($D305,'prosedur-2025'!$A:$H,4,FALSE)</f>
        <v>15188142</v>
      </c>
      <c r="M305" s="22">
        <f>VLOOKUP($D305,'prosedur-2025'!$A:$H,5,FALSE)</f>
        <v>8154154</v>
      </c>
      <c r="N305" s="22">
        <f>VLOOKUP($D305,'prosedur-2025'!$A:$H,6,FALSE)</f>
        <v>10099597</v>
      </c>
      <c r="O305" s="22">
        <f>VLOOKUP($D305,'prosedur-2025'!$A:$H,7,FALSE)</f>
        <v>15808751</v>
      </c>
      <c r="P305" s="22">
        <f>VLOOKUP($D305,'prosedur-2025'!$A:$H,8,FALSE)</f>
        <v>39723787</v>
      </c>
      <c r="Q305" s="22">
        <f t="shared" si="49"/>
        <v>288574698</v>
      </c>
      <c r="R305" s="13"/>
      <c r="S305" s="13"/>
      <c r="T305" s="13" t="str">
        <f t="shared" si="47"/>
        <v>04.99</v>
      </c>
      <c r="U305" s="13"/>
      <c r="V305" s="13"/>
      <c r="W305" s="13" t="str">
        <f t="shared" si="38"/>
        <v>0499</v>
      </c>
      <c r="X305" s="10">
        <v>11.0</v>
      </c>
      <c r="Y305" s="13" t="str">
        <f t="shared" si="39"/>
        <v>P11AM</v>
      </c>
      <c r="Z305" s="10">
        <v>1.0</v>
      </c>
      <c r="AA305" s="13" t="str">
        <f t="shared" si="40"/>
        <v>Simple Peripheral Nerve Proc.</v>
      </c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>
      <c r="A306" s="8" t="s">
        <v>5</v>
      </c>
      <c r="B306" s="8" t="s">
        <v>641</v>
      </c>
      <c r="C306" s="8" t="s">
        <v>642</v>
      </c>
      <c r="D306" s="21" t="s">
        <v>2991</v>
      </c>
      <c r="E306" s="48" t="s">
        <v>130</v>
      </c>
      <c r="F306" s="8" t="str">
        <f>VLOOKUP($D306,proc!$A:$D,3,FALSE)</f>
        <v>3</v>
      </c>
      <c r="G306" s="8" t="str">
        <f>VLOOKUP($D306,proc!$A:$D,4,FALSE)</f>
        <v>0</v>
      </c>
      <c r="H306" s="13" t="str">
        <f t="shared" si="2"/>
        <v>0519</v>
      </c>
      <c r="I306" s="13" t="s">
        <v>2203</v>
      </c>
      <c r="J306" s="13" t="str">
        <f>VLOOKUP(H306,'upload c51prpdc'!A:C,3,FALSE)</f>
        <v>P11AM</v>
      </c>
      <c r="K306" s="22">
        <f>VLOOKUP($D306,'prosedur-2025'!$A:$H,3,FALSE)</f>
        <v>52</v>
      </c>
      <c r="L306" s="22">
        <f>VLOOKUP($D306,'prosedur-2025'!$A:$H,4,FALSE)</f>
        <v>14056190.35</v>
      </c>
      <c r="M306" s="22">
        <f>VLOOKUP($D306,'prosedur-2025'!$A:$H,5,FALSE)</f>
        <v>10289503</v>
      </c>
      <c r="N306" s="22">
        <f>VLOOKUP($D306,'prosedur-2025'!$A:$H,6,FALSE)</f>
        <v>13236071</v>
      </c>
      <c r="O306" s="22">
        <f>VLOOKUP($D306,'prosedur-2025'!$A:$H,7,FALSE)</f>
        <v>15901521</v>
      </c>
      <c r="P306" s="22">
        <f>VLOOKUP($D306,'prosedur-2025'!$A:$H,8,FALSE)</f>
        <v>18973609</v>
      </c>
      <c r="Q306" s="22">
        <f t="shared" si="49"/>
        <v>730921898</v>
      </c>
      <c r="R306" s="13"/>
      <c r="S306" s="13"/>
      <c r="T306" s="13" t="str">
        <f t="shared" si="47"/>
        <v>05.19</v>
      </c>
      <c r="U306" s="13"/>
      <c r="V306" s="13"/>
      <c r="W306" s="13" t="str">
        <f t="shared" si="38"/>
        <v>0519</v>
      </c>
      <c r="X306" s="10">
        <v>11.0</v>
      </c>
      <c r="Y306" s="13" t="str">
        <f t="shared" si="39"/>
        <v>P11AM</v>
      </c>
      <c r="Z306" s="10">
        <v>1.0</v>
      </c>
      <c r="AA306" s="13" t="str">
        <f t="shared" si="40"/>
        <v>Simple Peripheral Nerve Proc.</v>
      </c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>
      <c r="A307" s="8" t="s">
        <v>5</v>
      </c>
      <c r="B307" s="8" t="s">
        <v>641</v>
      </c>
      <c r="C307" s="8" t="s">
        <v>642</v>
      </c>
      <c r="D307" s="21" t="s">
        <v>2992</v>
      </c>
      <c r="E307" s="8" t="s">
        <v>676</v>
      </c>
      <c r="F307" s="8" t="str">
        <f>VLOOKUP($D307,proc!$A:$D,3,FALSE)</f>
        <v>3</v>
      </c>
      <c r="G307" s="8" t="str">
        <f>VLOOKUP($D307,proc!$A:$D,4,FALSE)</f>
        <v>0</v>
      </c>
      <c r="H307" s="13" t="str">
        <f t="shared" si="2"/>
        <v>0589</v>
      </c>
      <c r="I307" s="13" t="s">
        <v>2203</v>
      </c>
      <c r="J307" s="13" t="str">
        <f>VLOOKUP(H307,'upload c51prpdc'!A:C,3,FALSE)</f>
        <v>P11AM</v>
      </c>
      <c r="K307" s="22">
        <f>VLOOKUP($D307,'prosedur-2025'!$A:$H,3,FALSE)</f>
        <v>7</v>
      </c>
      <c r="L307" s="22">
        <f>VLOOKUP($D307,'prosedur-2025'!$A:$H,4,FALSE)</f>
        <v>18180185.57</v>
      </c>
      <c r="M307" s="22">
        <f>VLOOKUP($D307,'prosedur-2025'!$A:$H,5,FALSE)</f>
        <v>11517620</v>
      </c>
      <c r="N307" s="22">
        <f>VLOOKUP($D307,'prosedur-2025'!$A:$H,6,FALSE)</f>
        <v>14746627</v>
      </c>
      <c r="O307" s="22">
        <f>VLOOKUP($D307,'prosedur-2025'!$A:$H,7,FALSE)</f>
        <v>29107562</v>
      </c>
      <c r="P307" s="22">
        <f>VLOOKUP($D307,'prosedur-2025'!$A:$H,8,FALSE)</f>
        <v>35067534</v>
      </c>
      <c r="Q307" s="22">
        <f t="shared" si="49"/>
        <v>127261299</v>
      </c>
      <c r="R307" s="13"/>
      <c r="S307" s="13"/>
      <c r="T307" s="13" t="str">
        <f t="shared" si="47"/>
        <v>05.89</v>
      </c>
      <c r="U307" s="13"/>
      <c r="V307" s="13"/>
      <c r="W307" s="13" t="str">
        <f t="shared" si="38"/>
        <v>0589</v>
      </c>
      <c r="X307" s="10">
        <v>11.0</v>
      </c>
      <c r="Y307" s="13" t="str">
        <f t="shared" si="39"/>
        <v>P11AM</v>
      </c>
      <c r="Z307" s="10">
        <v>1.0</v>
      </c>
      <c r="AA307" s="13" t="str">
        <f t="shared" si="40"/>
        <v>Simple Peripheral Nerve Proc.</v>
      </c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>
      <c r="A308" s="8" t="s">
        <v>5</v>
      </c>
      <c r="B308" s="8" t="s">
        <v>641</v>
      </c>
      <c r="C308" s="8" t="s">
        <v>642</v>
      </c>
      <c r="D308" s="21" t="s">
        <v>2993</v>
      </c>
      <c r="E308" s="8" t="s">
        <v>107</v>
      </c>
      <c r="F308" s="8" t="str">
        <f>VLOOKUP($D308,proc!$A:$D,3,FALSE)</f>
        <v>2</v>
      </c>
      <c r="G308" s="8" t="str">
        <f>VLOOKUP($D308,proc!$A:$D,4,FALSE)</f>
        <v>0</v>
      </c>
      <c r="H308" s="13" t="str">
        <f t="shared" si="2"/>
        <v>059</v>
      </c>
      <c r="I308" s="13" t="s">
        <v>2203</v>
      </c>
      <c r="J308" s="13" t="str">
        <f>VLOOKUP(H308,'upload c51prpdc'!A:C,3,FALSE)</f>
        <v>P11AM</v>
      </c>
      <c r="K308" s="22">
        <f>VLOOKUP($D308,'prosedur-2025'!$A:$H,3,FALSE)</f>
        <v>55</v>
      </c>
      <c r="L308" s="22">
        <f>VLOOKUP($D308,'prosedur-2025'!$A:$H,4,FALSE)</f>
        <v>17485958.16</v>
      </c>
      <c r="M308" s="22">
        <f>VLOOKUP($D308,'prosedur-2025'!$A:$H,5,FALSE)</f>
        <v>4298057</v>
      </c>
      <c r="N308" s="22">
        <f>VLOOKUP($D308,'prosedur-2025'!$A:$H,6,FALSE)</f>
        <v>11301779</v>
      </c>
      <c r="O308" s="22">
        <f>VLOOKUP($D308,'prosedur-2025'!$A:$H,7,FALSE)</f>
        <v>21576690</v>
      </c>
      <c r="P308" s="22">
        <f>VLOOKUP($D308,'prosedur-2025'!$A:$H,8,FALSE)</f>
        <v>37161167</v>
      </c>
      <c r="Q308" s="22">
        <f t="shared" si="49"/>
        <v>961727699</v>
      </c>
      <c r="R308" s="13"/>
      <c r="S308" s="13"/>
      <c r="T308" s="13" t="str">
        <f t="shared" si="47"/>
        <v>05.90</v>
      </c>
      <c r="U308" s="13"/>
      <c r="V308" s="13"/>
      <c r="W308" s="13" t="str">
        <f t="shared" si="38"/>
        <v>059</v>
      </c>
      <c r="X308" s="10">
        <v>11.0</v>
      </c>
      <c r="Y308" s="13" t="str">
        <f t="shared" si="39"/>
        <v>P11AM</v>
      </c>
      <c r="Z308" s="10">
        <v>1.0</v>
      </c>
      <c r="AA308" s="13" t="str">
        <f t="shared" si="40"/>
        <v>Simple Peripheral Nerve Proc.</v>
      </c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>
      <c r="A309" s="8" t="s">
        <v>5</v>
      </c>
      <c r="B309" s="8" t="s">
        <v>641</v>
      </c>
      <c r="C309" s="8" t="s">
        <v>642</v>
      </c>
      <c r="D309" s="21" t="s">
        <v>2994</v>
      </c>
      <c r="E309" s="48" t="s">
        <v>680</v>
      </c>
      <c r="F309" s="8" t="str">
        <f>VLOOKUP($D309,proc!$A:$D,3,FALSE)</f>
        <v>3</v>
      </c>
      <c r="G309" s="8" t="str">
        <f>VLOOKUP($D309,proc!$A:$D,4,FALSE)</f>
        <v>0</v>
      </c>
      <c r="H309" s="13" t="str">
        <f t="shared" si="2"/>
        <v>0719</v>
      </c>
      <c r="I309" s="13" t="s">
        <v>2203</v>
      </c>
      <c r="J309" s="13" t="str">
        <f>VLOOKUP(H309,'upload c51prpdc'!A:C,3,FALSE)</f>
        <v>P11AM</v>
      </c>
      <c r="K309" s="13"/>
      <c r="L309" s="13"/>
      <c r="M309" s="13"/>
      <c r="N309" s="13"/>
      <c r="O309" s="13"/>
      <c r="P309" s="13"/>
      <c r="Q309" s="22"/>
      <c r="R309" s="13"/>
      <c r="S309" s="13"/>
      <c r="T309" s="13" t="str">
        <f t="shared" si="47"/>
        <v>07.19</v>
      </c>
      <c r="U309" s="13"/>
      <c r="V309" s="13"/>
      <c r="W309" s="13" t="str">
        <f t="shared" si="38"/>
        <v>0719</v>
      </c>
      <c r="X309" s="10">
        <v>11.0</v>
      </c>
      <c r="Y309" s="13" t="str">
        <f t="shared" si="39"/>
        <v>P11AM</v>
      </c>
      <c r="Z309" s="10">
        <v>1.0</v>
      </c>
      <c r="AA309" s="13" t="str">
        <f t="shared" si="40"/>
        <v>Simple Peripheral Nerve Proc.</v>
      </c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>
      <c r="A310" s="8" t="s">
        <v>5</v>
      </c>
      <c r="B310" s="8" t="s">
        <v>641</v>
      </c>
      <c r="C310" s="8" t="s">
        <v>642</v>
      </c>
      <c r="D310" s="21" t="s">
        <v>2995</v>
      </c>
      <c r="E310" s="8" t="s">
        <v>682</v>
      </c>
      <c r="F310" s="8" t="str">
        <f>VLOOKUP($D310,proc!$A:$D,3,FALSE)</f>
        <v>3</v>
      </c>
      <c r="G310" s="8" t="str">
        <f>VLOOKUP($D310,proc!$A:$D,4,FALSE)</f>
        <v>0</v>
      </c>
      <c r="H310" s="13" t="str">
        <f t="shared" si="2"/>
        <v>2762</v>
      </c>
      <c r="I310" s="13" t="s">
        <v>2203</v>
      </c>
      <c r="J310" s="13" t="str">
        <f>VLOOKUP(H310,'upload c51prpdc'!A:C,3,FALSE)</f>
        <v>P11AM</v>
      </c>
      <c r="K310" s="22">
        <f>VLOOKUP($D310,'prosedur-2025'!$A:$H,3,FALSE)</f>
        <v>1573</v>
      </c>
      <c r="L310" s="22">
        <f>VLOOKUP($D310,'prosedur-2025'!$A:$H,4,FALSE)</f>
        <v>17588840.46</v>
      </c>
      <c r="M310" s="22">
        <f>VLOOKUP($D310,'prosedur-2025'!$A:$H,5,FALSE)</f>
        <v>7783113</v>
      </c>
      <c r="N310" s="22">
        <f>VLOOKUP($D310,'prosedur-2025'!$A:$H,6,FALSE)</f>
        <v>13647939</v>
      </c>
      <c r="O310" s="22">
        <f>VLOOKUP($D310,'prosedur-2025'!$A:$H,7,FALSE)</f>
        <v>24219919</v>
      </c>
      <c r="P310" s="22">
        <f>VLOOKUP($D310,'prosedur-2025'!$A:$H,8,FALSE)</f>
        <v>34703571</v>
      </c>
      <c r="Q310" s="22">
        <f t="shared" ref="Q310:Q315" si="50">K310*L310</f>
        <v>27667246042</v>
      </c>
      <c r="R310" s="13"/>
      <c r="S310" s="13"/>
      <c r="T310" s="13" t="str">
        <f t="shared" si="47"/>
        <v>27.62</v>
      </c>
      <c r="U310" s="13"/>
      <c r="V310" s="13"/>
      <c r="W310" s="13" t="str">
        <f t="shared" si="38"/>
        <v>2762</v>
      </c>
      <c r="X310" s="10">
        <v>11.0</v>
      </c>
      <c r="Y310" s="13" t="str">
        <f t="shared" si="39"/>
        <v>P11AM</v>
      </c>
      <c r="Z310" s="10">
        <v>1.0</v>
      </c>
      <c r="AA310" s="13" t="str">
        <f t="shared" si="40"/>
        <v>Simple Peripheral Nerve Proc.</v>
      </c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>
      <c r="A311" s="8" t="s">
        <v>5</v>
      </c>
      <c r="B311" s="8" t="s">
        <v>641</v>
      </c>
      <c r="C311" s="8" t="s">
        <v>642</v>
      </c>
      <c r="D311" s="21" t="s">
        <v>2996</v>
      </c>
      <c r="E311" s="8" t="s">
        <v>684</v>
      </c>
      <c r="F311" s="8" t="str">
        <f>VLOOKUP($D311,proc!$A:$D,3,FALSE)</f>
        <v>3</v>
      </c>
      <c r="G311" s="8" t="str">
        <f>VLOOKUP($D311,proc!$A:$D,4,FALSE)</f>
        <v>0</v>
      </c>
      <c r="H311" s="13" t="str">
        <f t="shared" si="2"/>
        <v>2769</v>
      </c>
      <c r="I311" s="13" t="s">
        <v>2203</v>
      </c>
      <c r="J311" s="13" t="str">
        <f>VLOOKUP(H311,'upload c51prpdc'!A:C,3,FALSE)</f>
        <v>P11AM</v>
      </c>
      <c r="K311" s="22">
        <f>VLOOKUP($D311,'prosedur-2025'!$A:$H,3,FALSE)</f>
        <v>613</v>
      </c>
      <c r="L311" s="22">
        <f>VLOOKUP($D311,'prosedur-2025'!$A:$H,4,FALSE)</f>
        <v>18890218.54</v>
      </c>
      <c r="M311" s="22">
        <f>VLOOKUP($D311,'prosedur-2025'!$A:$H,5,FALSE)</f>
        <v>8239856</v>
      </c>
      <c r="N311" s="22">
        <f>VLOOKUP($D311,'prosedur-2025'!$A:$H,6,FALSE)</f>
        <v>13355017</v>
      </c>
      <c r="O311" s="22">
        <f>VLOOKUP($D311,'prosedur-2025'!$A:$H,7,FALSE)</f>
        <v>23112100</v>
      </c>
      <c r="P311" s="22">
        <f>VLOOKUP($D311,'prosedur-2025'!$A:$H,8,FALSE)</f>
        <v>36922650</v>
      </c>
      <c r="Q311" s="22">
        <f t="shared" si="50"/>
        <v>11579703967</v>
      </c>
      <c r="R311" s="13"/>
      <c r="S311" s="13"/>
      <c r="T311" s="13" t="str">
        <f t="shared" si="47"/>
        <v>27.69</v>
      </c>
      <c r="U311" s="13"/>
      <c r="V311" s="13"/>
      <c r="W311" s="13" t="str">
        <f t="shared" si="38"/>
        <v>2769</v>
      </c>
      <c r="X311" s="10">
        <v>11.0</v>
      </c>
      <c r="Y311" s="13" t="str">
        <f t="shared" si="39"/>
        <v>P11AM</v>
      </c>
      <c r="Z311" s="10">
        <v>1.0</v>
      </c>
      <c r="AA311" s="13" t="str">
        <f t="shared" si="40"/>
        <v>Simple Peripheral Nerve Proc.</v>
      </c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>
      <c r="A312" s="8" t="s">
        <v>5</v>
      </c>
      <c r="B312" s="8" t="s">
        <v>641</v>
      </c>
      <c r="C312" s="8" t="s">
        <v>642</v>
      </c>
      <c r="D312" s="21" t="s">
        <v>2997</v>
      </c>
      <c r="E312" s="8" t="s">
        <v>686</v>
      </c>
      <c r="F312" s="8" t="str">
        <f>VLOOKUP($D312,proc!$A:$D,3,FALSE)</f>
        <v>3</v>
      </c>
      <c r="G312" s="8" t="str">
        <f>VLOOKUP($D312,proc!$A:$D,4,FALSE)</f>
        <v>0</v>
      </c>
      <c r="H312" s="13" t="str">
        <f t="shared" si="2"/>
        <v>294</v>
      </c>
      <c r="I312" s="13" t="s">
        <v>2203</v>
      </c>
      <c r="J312" s="13" t="str">
        <f>VLOOKUP(H312,'upload c51prpdc'!A:C,3,FALSE)</f>
        <v>P11AM</v>
      </c>
      <c r="K312" s="22">
        <f>VLOOKUP($D312,'prosedur-2025'!$A:$H,3,FALSE)</f>
        <v>313</v>
      </c>
      <c r="L312" s="22">
        <f>VLOOKUP($D312,'prosedur-2025'!$A:$H,4,FALSE)</f>
        <v>20740106.81</v>
      </c>
      <c r="M312" s="22">
        <f>VLOOKUP($D312,'prosedur-2025'!$A:$H,5,FALSE)</f>
        <v>10958441</v>
      </c>
      <c r="N312" s="22">
        <f>VLOOKUP($D312,'prosedur-2025'!$A:$H,6,FALSE)</f>
        <v>16118805</v>
      </c>
      <c r="O312" s="22">
        <f>VLOOKUP($D312,'prosedur-2025'!$A:$H,7,FALSE)</f>
        <v>21672400</v>
      </c>
      <c r="P312" s="22">
        <f>VLOOKUP($D312,'prosedur-2025'!$A:$H,8,FALSE)</f>
        <v>38024566</v>
      </c>
      <c r="Q312" s="22">
        <f t="shared" si="50"/>
        <v>6491653433</v>
      </c>
      <c r="R312" s="13"/>
      <c r="S312" s="13"/>
      <c r="T312" s="13" t="str">
        <f t="shared" si="47"/>
        <v>29.40</v>
      </c>
      <c r="U312" s="13"/>
      <c r="V312" s="13"/>
      <c r="W312" s="13" t="str">
        <f t="shared" si="38"/>
        <v>294</v>
      </c>
      <c r="X312" s="10">
        <v>11.0</v>
      </c>
      <c r="Y312" s="13" t="str">
        <f t="shared" si="39"/>
        <v>P11AM</v>
      </c>
      <c r="Z312" s="10">
        <v>1.0</v>
      </c>
      <c r="AA312" s="13" t="str">
        <f t="shared" si="40"/>
        <v>Simple Peripheral Nerve Proc.</v>
      </c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>
      <c r="A313" s="8" t="s">
        <v>5</v>
      </c>
      <c r="B313" s="8" t="s">
        <v>641</v>
      </c>
      <c r="C313" s="8" t="s">
        <v>642</v>
      </c>
      <c r="D313" s="21" t="s">
        <v>2998</v>
      </c>
      <c r="E313" s="8" t="s">
        <v>689</v>
      </c>
      <c r="F313" s="8" t="str">
        <f>VLOOKUP($D313,proc!$A:$D,3,FALSE)</f>
        <v>2</v>
      </c>
      <c r="G313" s="8" t="str">
        <f>VLOOKUP($D313,proc!$A:$D,4,FALSE)</f>
        <v>0</v>
      </c>
      <c r="H313" s="13" t="str">
        <f t="shared" si="2"/>
        <v>2959</v>
      </c>
      <c r="I313" s="13" t="s">
        <v>2203</v>
      </c>
      <c r="J313" s="13" t="str">
        <f>VLOOKUP(H313,'upload c51prpdc'!A:C,3,FALSE)</f>
        <v>P11AM</v>
      </c>
      <c r="K313" s="22">
        <f>VLOOKUP($D313,'prosedur-2025'!$A:$H,3,FALSE)</f>
        <v>103</v>
      </c>
      <c r="L313" s="22">
        <f>VLOOKUP($D313,'prosedur-2025'!$A:$H,4,FALSE)</f>
        <v>17358391.12</v>
      </c>
      <c r="M313" s="22">
        <f>VLOOKUP($D313,'prosedur-2025'!$A:$H,5,FALSE)</f>
        <v>8671543</v>
      </c>
      <c r="N313" s="22">
        <f>VLOOKUP($D313,'prosedur-2025'!$A:$H,6,FALSE)</f>
        <v>9898985</v>
      </c>
      <c r="O313" s="22">
        <f>VLOOKUP($D313,'prosedur-2025'!$A:$H,7,FALSE)</f>
        <v>12486554</v>
      </c>
      <c r="P313" s="22">
        <f>VLOOKUP($D313,'prosedur-2025'!$A:$H,8,FALSE)</f>
        <v>27011758</v>
      </c>
      <c r="Q313" s="22">
        <f t="shared" si="50"/>
        <v>1787914285</v>
      </c>
      <c r="R313" s="13"/>
      <c r="S313" s="13"/>
      <c r="T313" s="13" t="str">
        <f t="shared" si="47"/>
        <v>29.59</v>
      </c>
      <c r="U313" s="13"/>
      <c r="V313" s="13"/>
      <c r="W313" s="13" t="str">
        <f t="shared" si="38"/>
        <v>2959</v>
      </c>
      <c r="X313" s="10">
        <v>11.0</v>
      </c>
      <c r="Y313" s="13" t="str">
        <f t="shared" si="39"/>
        <v>P11AM</v>
      </c>
      <c r="Z313" s="10">
        <v>1.0</v>
      </c>
      <c r="AA313" s="13" t="str">
        <f t="shared" si="40"/>
        <v>Simple Peripheral Nerve Proc.</v>
      </c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>
      <c r="A314" s="8" t="s">
        <v>5</v>
      </c>
      <c r="B314" s="8" t="s">
        <v>641</v>
      </c>
      <c r="C314" s="8" t="s">
        <v>642</v>
      </c>
      <c r="D314" s="21" t="s">
        <v>2999</v>
      </c>
      <c r="E314" s="48" t="s">
        <v>691</v>
      </c>
      <c r="F314" s="8" t="str">
        <f>VLOOKUP($D314,proc!$A:$D,3,FALSE)</f>
        <v>3</v>
      </c>
      <c r="G314" s="8" t="str">
        <f>VLOOKUP($D314,proc!$A:$D,4,FALSE)</f>
        <v>0</v>
      </c>
      <c r="H314" s="13" t="str">
        <f t="shared" si="2"/>
        <v>3821</v>
      </c>
      <c r="I314" s="13" t="s">
        <v>2203</v>
      </c>
      <c r="J314" s="13" t="str">
        <f>VLOOKUP(H314,'upload c51prpdc'!A:C,3,FALSE)</f>
        <v>P11AM</v>
      </c>
      <c r="K314" s="22">
        <f>VLOOKUP($D314,'prosedur-2025'!$A:$H,3,FALSE)</f>
        <v>85</v>
      </c>
      <c r="L314" s="22">
        <f>VLOOKUP($D314,'prosedur-2025'!$A:$H,4,FALSE)</f>
        <v>17310666.08</v>
      </c>
      <c r="M314" s="22">
        <f>VLOOKUP($D314,'prosedur-2025'!$A:$H,5,FALSE)</f>
        <v>8555566</v>
      </c>
      <c r="N314" s="22">
        <f>VLOOKUP($D314,'prosedur-2025'!$A:$H,6,FALSE)</f>
        <v>11981025</v>
      </c>
      <c r="O314" s="22">
        <f>VLOOKUP($D314,'prosedur-2025'!$A:$H,7,FALSE)</f>
        <v>19207367</v>
      </c>
      <c r="P314" s="22">
        <f>VLOOKUP($D314,'prosedur-2025'!$A:$H,8,FALSE)</f>
        <v>34841744</v>
      </c>
      <c r="Q314" s="22">
        <f t="shared" si="50"/>
        <v>1471406617</v>
      </c>
      <c r="R314" s="13"/>
      <c r="S314" s="13"/>
      <c r="T314" s="13" t="str">
        <f t="shared" si="47"/>
        <v>38.21</v>
      </c>
      <c r="U314" s="13"/>
      <c r="V314" s="13"/>
      <c r="W314" s="13" t="str">
        <f t="shared" si="38"/>
        <v>3821</v>
      </c>
      <c r="X314" s="10">
        <v>11.0</v>
      </c>
      <c r="Y314" s="13" t="str">
        <f t="shared" si="39"/>
        <v>P11AM</v>
      </c>
      <c r="Z314" s="10">
        <v>1.0</v>
      </c>
      <c r="AA314" s="13" t="str">
        <f t="shared" si="40"/>
        <v>Simple Peripheral Nerve Proc.</v>
      </c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>
      <c r="A315" s="8" t="s">
        <v>5</v>
      </c>
      <c r="B315" s="8" t="s">
        <v>641</v>
      </c>
      <c r="C315" s="8" t="s">
        <v>642</v>
      </c>
      <c r="D315" s="21" t="s">
        <v>3000</v>
      </c>
      <c r="E315" s="8" t="s">
        <v>693</v>
      </c>
      <c r="F315" s="8" t="str">
        <f>VLOOKUP($D315,proc!$A:$D,3,FALSE)</f>
        <v>4</v>
      </c>
      <c r="G315" s="8" t="str">
        <f>VLOOKUP($D315,proc!$A:$D,4,FALSE)</f>
        <v>0</v>
      </c>
      <c r="H315" s="13" t="str">
        <f t="shared" si="2"/>
        <v>4400</v>
      </c>
      <c r="I315" s="13" t="s">
        <v>2203</v>
      </c>
      <c r="J315" s="13" t="str">
        <f>VLOOKUP(H315,'upload c51prpdc'!A:C,3,FALSE)</f>
        <v>P11AM</v>
      </c>
      <c r="K315" s="22">
        <f>VLOOKUP($D315,'prosedur-2025'!$A:$H,3,FALSE)</f>
        <v>2</v>
      </c>
      <c r="L315" s="22">
        <f>VLOOKUP($D315,'prosedur-2025'!$A:$H,4,FALSE)</f>
        <v>23538517</v>
      </c>
      <c r="M315" s="22">
        <f>VLOOKUP($D315,'prosedur-2025'!$A:$H,5,FALSE)</f>
        <v>10670034</v>
      </c>
      <c r="N315" s="22">
        <f>VLOOKUP($D315,'prosedur-2025'!$A:$H,6,FALSE)</f>
        <v>10670034</v>
      </c>
      <c r="O315" s="22">
        <f>VLOOKUP($D315,'prosedur-2025'!$A:$H,7,FALSE)</f>
        <v>36407000</v>
      </c>
      <c r="P315" s="22">
        <f>VLOOKUP($D315,'prosedur-2025'!$A:$H,8,FALSE)</f>
        <v>36407000</v>
      </c>
      <c r="Q315" s="22">
        <f t="shared" si="50"/>
        <v>47077034</v>
      </c>
      <c r="R315" s="13"/>
      <c r="S315" s="13"/>
      <c r="T315" s="13" t="str">
        <f t="shared" si="47"/>
        <v>44.00</v>
      </c>
      <c r="U315" s="13"/>
      <c r="V315" s="13"/>
      <c r="W315" s="13" t="str">
        <f t="shared" si="38"/>
        <v>4400</v>
      </c>
      <c r="X315" s="10">
        <v>11.0</v>
      </c>
      <c r="Y315" s="13" t="str">
        <f t="shared" si="39"/>
        <v>P11AM</v>
      </c>
      <c r="Z315" s="10">
        <v>1.0</v>
      </c>
      <c r="AA315" s="13" t="str">
        <f t="shared" si="40"/>
        <v>Simple Peripheral Nerve Proc.</v>
      </c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>
      <c r="A316" s="8" t="s">
        <v>5</v>
      </c>
      <c r="B316" s="8" t="s">
        <v>641</v>
      </c>
      <c r="C316" s="8" t="s">
        <v>642</v>
      </c>
      <c r="D316" s="21" t="s">
        <v>3001</v>
      </c>
      <c r="E316" s="8" t="s">
        <v>695</v>
      </c>
      <c r="F316" s="8" t="str">
        <f>VLOOKUP($D316,proc!$A:$D,3,FALSE)</f>
        <v>4</v>
      </c>
      <c r="G316" s="8" t="str">
        <f>VLOOKUP($D316,proc!$A:$D,4,FALSE)</f>
        <v>0</v>
      </c>
      <c r="H316" s="13" t="str">
        <f t="shared" si="2"/>
        <v>4401</v>
      </c>
      <c r="I316" s="13" t="s">
        <v>2203</v>
      </c>
      <c r="J316" s="13" t="str">
        <f>VLOOKUP(H316,'upload c51prpdc'!A:C,3,FALSE)</f>
        <v>P11AM</v>
      </c>
      <c r="K316" s="13"/>
      <c r="L316" s="13"/>
      <c r="M316" s="13"/>
      <c r="N316" s="13"/>
      <c r="O316" s="13"/>
      <c r="P316" s="13"/>
      <c r="Q316" s="22"/>
      <c r="R316" s="13"/>
      <c r="S316" s="13"/>
      <c r="T316" s="13" t="str">
        <f t="shared" si="47"/>
        <v>44.01</v>
      </c>
      <c r="U316" s="13"/>
      <c r="V316" s="13"/>
      <c r="W316" s="13" t="str">
        <f t="shared" si="38"/>
        <v>4401</v>
      </c>
      <c r="X316" s="10">
        <v>11.0</v>
      </c>
      <c r="Y316" s="13" t="str">
        <f t="shared" si="39"/>
        <v>P11AM</v>
      </c>
      <c r="Z316" s="10">
        <v>1.0</v>
      </c>
      <c r="AA316" s="13" t="str">
        <f t="shared" si="40"/>
        <v>Simple Peripheral Nerve Proc.</v>
      </c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>
      <c r="A317" s="8" t="s">
        <v>5</v>
      </c>
      <c r="B317" s="8" t="s">
        <v>641</v>
      </c>
      <c r="C317" s="8" t="s">
        <v>642</v>
      </c>
      <c r="D317" s="21" t="s">
        <v>3002</v>
      </c>
      <c r="E317" s="8" t="s">
        <v>698</v>
      </c>
      <c r="F317" s="8" t="str">
        <f>VLOOKUP($D317,proc!$A:$D,3,FALSE)</f>
        <v>4</v>
      </c>
      <c r="G317" s="8" t="str">
        <f>VLOOKUP($D317,proc!$A:$D,4,FALSE)</f>
        <v>0</v>
      </c>
      <c r="H317" s="13" t="str">
        <f t="shared" si="2"/>
        <v>4402</v>
      </c>
      <c r="I317" s="13" t="s">
        <v>2203</v>
      </c>
      <c r="J317" s="13" t="str">
        <f>VLOOKUP(H317,'upload c51prpdc'!A:C,3,FALSE)</f>
        <v>P11AM</v>
      </c>
      <c r="K317" s="22">
        <f>VLOOKUP($D317,'prosedur-2025'!$A:$H,3,FALSE)</f>
        <v>1</v>
      </c>
      <c r="L317" s="22">
        <f>VLOOKUP($D317,'prosedur-2025'!$A:$H,4,FALSE)</f>
        <v>31590873</v>
      </c>
      <c r="M317" s="22">
        <f>VLOOKUP($D317,'prosedur-2025'!$A:$H,5,FALSE)</f>
        <v>31590873</v>
      </c>
      <c r="N317" s="22">
        <f>VLOOKUP($D317,'prosedur-2025'!$A:$H,6,FALSE)</f>
        <v>31590873</v>
      </c>
      <c r="O317" s="22">
        <f>VLOOKUP($D317,'prosedur-2025'!$A:$H,7,FALSE)</f>
        <v>31590873</v>
      </c>
      <c r="P317" s="22">
        <f>VLOOKUP($D317,'prosedur-2025'!$A:$H,8,FALSE)</f>
        <v>31590873</v>
      </c>
      <c r="Q317" s="22">
        <f t="shared" ref="Q317:Q339" si="51">K317*L317</f>
        <v>31590873</v>
      </c>
      <c r="R317" s="13"/>
      <c r="S317" s="13"/>
      <c r="T317" s="13" t="str">
        <f t="shared" si="47"/>
        <v>44.02</v>
      </c>
      <c r="U317" s="13"/>
      <c r="V317" s="13"/>
      <c r="W317" s="13" t="str">
        <f t="shared" si="38"/>
        <v>4402</v>
      </c>
      <c r="X317" s="10">
        <v>11.0</v>
      </c>
      <c r="Y317" s="13" t="str">
        <f t="shared" si="39"/>
        <v>P11AM</v>
      </c>
      <c r="Z317" s="10">
        <v>1.0</v>
      </c>
      <c r="AA317" s="13" t="str">
        <f t="shared" si="40"/>
        <v>Simple Peripheral Nerve Proc.</v>
      </c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>
      <c r="A318" s="8" t="s">
        <v>5</v>
      </c>
      <c r="B318" s="8" t="s">
        <v>641</v>
      </c>
      <c r="C318" s="8" t="s">
        <v>642</v>
      </c>
      <c r="D318" s="21" t="s">
        <v>3003</v>
      </c>
      <c r="E318" s="8" t="s">
        <v>700</v>
      </c>
      <c r="F318" s="8" t="str">
        <f>VLOOKUP($D318,proc!$A:$D,3,FALSE)</f>
        <v>4</v>
      </c>
      <c r="G318" s="8" t="str">
        <f>VLOOKUP($D318,proc!$A:$D,4,FALSE)</f>
        <v>0</v>
      </c>
      <c r="H318" s="13" t="str">
        <f t="shared" si="2"/>
        <v>4403</v>
      </c>
      <c r="I318" s="13" t="s">
        <v>2203</v>
      </c>
      <c r="J318" s="13" t="str">
        <f>VLOOKUP(H318,'upload c51prpdc'!A:C,3,FALSE)</f>
        <v>P11AM</v>
      </c>
      <c r="K318" s="22">
        <f>VLOOKUP($D318,'prosedur-2025'!$A:$H,3,FALSE)</f>
        <v>1</v>
      </c>
      <c r="L318" s="22">
        <f>VLOOKUP($D318,'prosedur-2025'!$A:$H,4,FALSE)</f>
        <v>52078392</v>
      </c>
      <c r="M318" s="22">
        <f>VLOOKUP($D318,'prosedur-2025'!$A:$H,5,FALSE)</f>
        <v>52078392</v>
      </c>
      <c r="N318" s="22">
        <f>VLOOKUP($D318,'prosedur-2025'!$A:$H,6,FALSE)</f>
        <v>52078392</v>
      </c>
      <c r="O318" s="22">
        <f>VLOOKUP($D318,'prosedur-2025'!$A:$H,7,FALSE)</f>
        <v>52078392</v>
      </c>
      <c r="P318" s="22">
        <f>VLOOKUP($D318,'prosedur-2025'!$A:$H,8,FALSE)</f>
        <v>52078392</v>
      </c>
      <c r="Q318" s="22">
        <f t="shared" si="51"/>
        <v>52078392</v>
      </c>
      <c r="R318" s="13"/>
      <c r="S318" s="13"/>
      <c r="T318" s="13" t="str">
        <f t="shared" si="47"/>
        <v>44.03</v>
      </c>
      <c r="U318" s="13"/>
      <c r="V318" s="13"/>
      <c r="W318" s="13" t="str">
        <f t="shared" si="38"/>
        <v>4403</v>
      </c>
      <c r="X318" s="10">
        <v>11.0</v>
      </c>
      <c r="Y318" s="13" t="str">
        <f t="shared" si="39"/>
        <v>P11AM</v>
      </c>
      <c r="Z318" s="10">
        <v>1.0</v>
      </c>
      <c r="AA318" s="13" t="str">
        <f t="shared" si="40"/>
        <v>Simple Peripheral Nerve Proc.</v>
      </c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>
      <c r="A319" s="14" t="s">
        <v>5</v>
      </c>
      <c r="B319" s="14" t="s">
        <v>641</v>
      </c>
      <c r="C319" s="14" t="s">
        <v>642</v>
      </c>
      <c r="D319" s="15" t="s">
        <v>6153</v>
      </c>
      <c r="E319" s="14" t="s">
        <v>6155</v>
      </c>
      <c r="F319" s="14" t="str">
        <f>VLOOKUP($D319,proc!$A:$D,3,FALSE)</f>
        <v>3</v>
      </c>
      <c r="G319" s="14" t="str">
        <f>VLOOKUP($D319,proc!$A:$D,4,FALSE)</f>
        <v>0</v>
      </c>
      <c r="H319" s="17" t="str">
        <f t="shared" si="2"/>
        <v>8126</v>
      </c>
      <c r="I319" s="17" t="e">
        <v>#N/A</v>
      </c>
      <c r="J319" s="17" t="str">
        <f>VLOOKUP(H319,'upload c51prpdc'!A:C,3,FALSE)</f>
        <v>#N/A</v>
      </c>
      <c r="K319" s="18">
        <f>VLOOKUP($D319,'prosedur-2025'!$A:$H,3,FALSE)</f>
        <v>66</v>
      </c>
      <c r="L319" s="18">
        <f>VLOOKUP($D319,'prosedur-2025'!$A:$H,4,FALSE)</f>
        <v>32517575.24</v>
      </c>
      <c r="M319" s="18">
        <f>VLOOKUP($D319,'prosedur-2025'!$A:$H,5,FALSE)</f>
        <v>18941441</v>
      </c>
      <c r="N319" s="18">
        <f>VLOOKUP($D319,'prosedur-2025'!$A:$H,6,FALSE)</f>
        <v>27836700</v>
      </c>
      <c r="O319" s="18">
        <f>VLOOKUP($D319,'prosedur-2025'!$A:$H,7,FALSE)</f>
        <v>39568950</v>
      </c>
      <c r="P319" s="18">
        <f>VLOOKUP($D319,'prosedur-2025'!$A:$H,8,FALSE)</f>
        <v>51044574</v>
      </c>
      <c r="Q319" s="18">
        <f t="shared" si="51"/>
        <v>2146159966</v>
      </c>
      <c r="R319" s="19" t="s">
        <v>3024</v>
      </c>
      <c r="S319" s="20" t="s">
        <v>2160</v>
      </c>
      <c r="T319" s="17" t="str">
        <f t="shared" si="47"/>
        <v>81.26</v>
      </c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</row>
    <row r="320">
      <c r="A320" s="8" t="s">
        <v>5</v>
      </c>
      <c r="B320" s="8" t="s">
        <v>641</v>
      </c>
      <c r="C320" s="8" t="s">
        <v>642</v>
      </c>
      <c r="D320" s="21" t="s">
        <v>3005</v>
      </c>
      <c r="E320" s="48" t="s">
        <v>702</v>
      </c>
      <c r="F320" s="8" t="str">
        <f>VLOOKUP($D320,proc!$A:$D,3,FALSE)</f>
        <v>3</v>
      </c>
      <c r="G320" s="8" t="str">
        <f>VLOOKUP($D320,proc!$A:$D,4,FALSE)</f>
        <v>0</v>
      </c>
      <c r="H320" s="13" t="str">
        <f t="shared" si="2"/>
        <v>8321</v>
      </c>
      <c r="I320" s="13" t="s">
        <v>2203</v>
      </c>
      <c r="J320" s="13" t="str">
        <f>VLOOKUP(H320,'upload c51prpdc'!A:C,3,FALSE)</f>
        <v>P11AM</v>
      </c>
      <c r="K320" s="22">
        <f>VLOOKUP($D320,'prosedur-2025'!$A:$H,3,FALSE)</f>
        <v>22108</v>
      </c>
      <c r="L320" s="22">
        <f>VLOOKUP($D320,'prosedur-2025'!$A:$H,4,FALSE)</f>
        <v>10199594.4</v>
      </c>
      <c r="M320" s="22">
        <f>VLOOKUP($D320,'prosedur-2025'!$A:$H,5,FALSE)</f>
        <v>5635012</v>
      </c>
      <c r="N320" s="22">
        <f>VLOOKUP($D320,'prosedur-2025'!$A:$H,6,FALSE)</f>
        <v>7799216</v>
      </c>
      <c r="O320" s="22">
        <f>VLOOKUP($D320,'prosedur-2025'!$A:$H,7,FALSE)</f>
        <v>11088889</v>
      </c>
      <c r="P320" s="22">
        <f>VLOOKUP($D320,'prosedur-2025'!$A:$H,8,FALSE)</f>
        <v>17449059</v>
      </c>
      <c r="Q320" s="22">
        <f t="shared" si="51"/>
        <v>225492632916</v>
      </c>
      <c r="R320" s="13"/>
      <c r="S320" s="13"/>
      <c r="T320" s="13" t="str">
        <f t="shared" si="47"/>
        <v>83.21</v>
      </c>
      <c r="U320" s="13"/>
      <c r="V320" s="13"/>
      <c r="W320" s="13" t="str">
        <f t="shared" ref="W320:W337" si="52">H320</f>
        <v>8321</v>
      </c>
      <c r="X320" s="10">
        <v>11.0</v>
      </c>
      <c r="Y320" s="13" t="str">
        <f t="shared" ref="Y320:Y337" si="53">J320</f>
        <v>P11AM</v>
      </c>
      <c r="Z320" s="10">
        <v>1.0</v>
      </c>
      <c r="AA320" s="13" t="str">
        <f t="shared" ref="AA320:AA337" si="54">I320</f>
        <v>Simple Peripheral Nerve Proc.</v>
      </c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>
      <c r="A321" s="8" t="s">
        <v>5</v>
      </c>
      <c r="B321" s="8" t="s">
        <v>641</v>
      </c>
      <c r="C321" s="8" t="s">
        <v>642</v>
      </c>
      <c r="D321" s="21" t="s">
        <v>3006</v>
      </c>
      <c r="E321" s="8" t="s">
        <v>704</v>
      </c>
      <c r="F321" s="8" t="str">
        <f>VLOOKUP($D321,proc!$A:$D,3,FALSE)</f>
        <v>2</v>
      </c>
      <c r="G321" s="8" t="str">
        <f>VLOOKUP($D321,proc!$A:$D,4,FALSE)</f>
        <v>0</v>
      </c>
      <c r="H321" s="13" t="str">
        <f t="shared" si="2"/>
        <v>8345</v>
      </c>
      <c r="I321" s="13" t="s">
        <v>2203</v>
      </c>
      <c r="J321" s="13" t="str">
        <f>VLOOKUP(H321,'upload c51prpdc'!A:C,3,FALSE)</f>
        <v>P11AM</v>
      </c>
      <c r="K321" s="22">
        <f>VLOOKUP($D321,'prosedur-2025'!$A:$H,3,FALSE)</f>
        <v>6790</v>
      </c>
      <c r="L321" s="22">
        <f>VLOOKUP($D321,'prosedur-2025'!$A:$H,4,FALSE)</f>
        <v>11279026.12</v>
      </c>
      <c r="M321" s="22">
        <f>VLOOKUP($D321,'prosedur-2025'!$A:$H,5,FALSE)</f>
        <v>6216058</v>
      </c>
      <c r="N321" s="22">
        <f>VLOOKUP($D321,'prosedur-2025'!$A:$H,6,FALSE)</f>
        <v>8662223</v>
      </c>
      <c r="O321" s="22">
        <f>VLOOKUP($D321,'prosedur-2025'!$A:$H,7,FALSE)</f>
        <v>12336893</v>
      </c>
      <c r="P321" s="22">
        <f>VLOOKUP($D321,'prosedur-2025'!$A:$H,8,FALSE)</f>
        <v>18424425</v>
      </c>
      <c r="Q321" s="22">
        <f t="shared" si="51"/>
        <v>76584587335</v>
      </c>
      <c r="R321" s="13"/>
      <c r="S321" s="13"/>
      <c r="T321" s="13" t="str">
        <f t="shared" si="47"/>
        <v>83.45</v>
      </c>
      <c r="U321" s="13"/>
      <c r="V321" s="13"/>
      <c r="W321" s="13" t="str">
        <f t="shared" si="52"/>
        <v>8345</v>
      </c>
      <c r="X321" s="10">
        <v>11.0</v>
      </c>
      <c r="Y321" s="13" t="str">
        <f t="shared" si="53"/>
        <v>P11AM</v>
      </c>
      <c r="Z321" s="10">
        <v>1.0</v>
      </c>
      <c r="AA321" s="13" t="str">
        <f t="shared" si="54"/>
        <v>Simple Peripheral Nerve Proc.</v>
      </c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>
      <c r="A322" s="8" t="s">
        <v>5</v>
      </c>
      <c r="B322" s="8" t="s">
        <v>641</v>
      </c>
      <c r="C322" s="8" t="s">
        <v>642</v>
      </c>
      <c r="D322" s="21" t="s">
        <v>3007</v>
      </c>
      <c r="E322" s="8" t="s">
        <v>707</v>
      </c>
      <c r="F322" s="8" t="str">
        <f>VLOOKUP($D322,proc!$A:$D,3,FALSE)</f>
        <v>2</v>
      </c>
      <c r="G322" s="8" t="str">
        <f>VLOOKUP($D322,proc!$A:$D,4,FALSE)</f>
        <v>0</v>
      </c>
      <c r="H322" s="13" t="str">
        <f t="shared" si="2"/>
        <v>8373</v>
      </c>
      <c r="I322" s="13" t="s">
        <v>2203</v>
      </c>
      <c r="J322" s="13" t="str">
        <f>VLOOKUP(H322,'upload c51prpdc'!A:C,3,FALSE)</f>
        <v>P11AM</v>
      </c>
      <c r="K322" s="22">
        <f>VLOOKUP($D322,'prosedur-2025'!$A:$H,3,FALSE)</f>
        <v>1804</v>
      </c>
      <c r="L322" s="22">
        <f>VLOOKUP($D322,'prosedur-2025'!$A:$H,4,FALSE)</f>
        <v>13464769.14</v>
      </c>
      <c r="M322" s="22">
        <f>VLOOKUP($D322,'prosedur-2025'!$A:$H,5,FALSE)</f>
        <v>6761545</v>
      </c>
      <c r="N322" s="22">
        <f>VLOOKUP($D322,'prosedur-2025'!$A:$H,6,FALSE)</f>
        <v>10250000</v>
      </c>
      <c r="O322" s="22">
        <f>VLOOKUP($D322,'prosedur-2025'!$A:$H,7,FALSE)</f>
        <v>15139000</v>
      </c>
      <c r="P322" s="22">
        <f>VLOOKUP($D322,'prosedur-2025'!$A:$H,8,FALSE)</f>
        <v>26502508</v>
      </c>
      <c r="Q322" s="22">
        <f t="shared" si="51"/>
        <v>24290443523</v>
      </c>
      <c r="R322" s="13"/>
      <c r="S322" s="13"/>
      <c r="T322" s="13" t="str">
        <f t="shared" si="47"/>
        <v>83.73</v>
      </c>
      <c r="U322" s="13"/>
      <c r="V322" s="13"/>
      <c r="W322" s="13" t="str">
        <f t="shared" si="52"/>
        <v>8373</v>
      </c>
      <c r="X322" s="10">
        <v>11.0</v>
      </c>
      <c r="Y322" s="13" t="str">
        <f t="shared" si="53"/>
        <v>P11AM</v>
      </c>
      <c r="Z322" s="10">
        <v>1.0</v>
      </c>
      <c r="AA322" s="13" t="str">
        <f t="shared" si="54"/>
        <v>Simple Peripheral Nerve Proc.</v>
      </c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>
      <c r="A323" s="8" t="s">
        <v>5</v>
      </c>
      <c r="B323" s="8" t="s">
        <v>641</v>
      </c>
      <c r="C323" s="8" t="s">
        <v>642</v>
      </c>
      <c r="D323" s="21" t="s">
        <v>3008</v>
      </c>
      <c r="E323" s="8" t="s">
        <v>710</v>
      </c>
      <c r="F323" s="8" t="str">
        <f>VLOOKUP($D323,proc!$A:$D,3,FALSE)</f>
        <v>3</v>
      </c>
      <c r="G323" s="8" t="str">
        <f>VLOOKUP($D323,proc!$A:$D,4,FALSE)</f>
        <v>0</v>
      </c>
      <c r="H323" s="13" t="str">
        <f t="shared" si="2"/>
        <v>8374</v>
      </c>
      <c r="I323" s="13" t="s">
        <v>2203</v>
      </c>
      <c r="J323" s="13" t="str">
        <f>VLOOKUP(H323,'upload c51prpdc'!A:C,3,FALSE)</f>
        <v>P11AM</v>
      </c>
      <c r="K323" s="22">
        <f>VLOOKUP($D323,'prosedur-2025'!$A:$H,3,FALSE)</f>
        <v>568</v>
      </c>
      <c r="L323" s="22">
        <f>VLOOKUP($D323,'prosedur-2025'!$A:$H,4,FALSE)</f>
        <v>12381601.27</v>
      </c>
      <c r="M323" s="22">
        <f>VLOOKUP($D323,'prosedur-2025'!$A:$H,5,FALSE)</f>
        <v>6421100</v>
      </c>
      <c r="N323" s="22">
        <f>VLOOKUP($D323,'prosedur-2025'!$A:$H,6,FALSE)</f>
        <v>8730779</v>
      </c>
      <c r="O323" s="22">
        <f>VLOOKUP($D323,'prosedur-2025'!$A:$H,7,FALSE)</f>
        <v>12918207</v>
      </c>
      <c r="P323" s="22">
        <f>VLOOKUP($D323,'prosedur-2025'!$A:$H,8,FALSE)</f>
        <v>23793000</v>
      </c>
      <c r="Q323" s="22">
        <f t="shared" si="51"/>
        <v>7032749524</v>
      </c>
      <c r="R323" s="13"/>
      <c r="S323" s="13"/>
      <c r="T323" s="13" t="str">
        <f t="shared" si="47"/>
        <v>83.74</v>
      </c>
      <c r="U323" s="13"/>
      <c r="V323" s="13"/>
      <c r="W323" s="13" t="str">
        <f t="shared" si="52"/>
        <v>8374</v>
      </c>
      <c r="X323" s="10">
        <v>11.0</v>
      </c>
      <c r="Y323" s="13" t="str">
        <f t="shared" si="53"/>
        <v>P11AM</v>
      </c>
      <c r="Z323" s="10">
        <v>1.0</v>
      </c>
      <c r="AA323" s="13" t="str">
        <f t="shared" si="54"/>
        <v>Simple Peripheral Nerve Proc.</v>
      </c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>
      <c r="A324" s="8" t="s">
        <v>5</v>
      </c>
      <c r="B324" s="8" t="s">
        <v>641</v>
      </c>
      <c r="C324" s="8" t="s">
        <v>642</v>
      </c>
      <c r="D324" s="21" t="s">
        <v>3009</v>
      </c>
      <c r="E324" s="8" t="s">
        <v>712</v>
      </c>
      <c r="F324" s="8" t="str">
        <f>VLOOKUP($D324,proc!$A:$D,3,FALSE)</f>
        <v>3</v>
      </c>
      <c r="G324" s="8" t="str">
        <f>VLOOKUP($D324,proc!$A:$D,4,FALSE)</f>
        <v>0</v>
      </c>
      <c r="H324" s="13" t="str">
        <f t="shared" si="2"/>
        <v>8379</v>
      </c>
      <c r="I324" s="13" t="s">
        <v>2203</v>
      </c>
      <c r="J324" s="13" t="str">
        <f>VLOOKUP(H324,'upload c51prpdc'!A:C,3,FALSE)</f>
        <v>P11AM</v>
      </c>
      <c r="K324" s="22">
        <f>VLOOKUP($D324,'prosedur-2025'!$A:$H,3,FALSE)</f>
        <v>165</v>
      </c>
      <c r="L324" s="22">
        <f>VLOOKUP($D324,'prosedur-2025'!$A:$H,4,FALSE)</f>
        <v>8320023.03</v>
      </c>
      <c r="M324" s="22">
        <f>VLOOKUP($D324,'prosedur-2025'!$A:$H,5,FALSE)</f>
        <v>3198342</v>
      </c>
      <c r="N324" s="22">
        <f>VLOOKUP($D324,'prosedur-2025'!$A:$H,6,FALSE)</f>
        <v>4326980</v>
      </c>
      <c r="O324" s="22">
        <f>VLOOKUP($D324,'prosedur-2025'!$A:$H,7,FALSE)</f>
        <v>9171039</v>
      </c>
      <c r="P324" s="22">
        <f>VLOOKUP($D324,'prosedur-2025'!$A:$H,8,FALSE)</f>
        <v>16033116</v>
      </c>
      <c r="Q324" s="22">
        <f t="shared" si="51"/>
        <v>1372803800</v>
      </c>
      <c r="R324" s="13"/>
      <c r="S324" s="13"/>
      <c r="T324" s="13" t="str">
        <f t="shared" si="47"/>
        <v>83.79</v>
      </c>
      <c r="U324" s="13"/>
      <c r="V324" s="13"/>
      <c r="W324" s="13" t="str">
        <f t="shared" si="52"/>
        <v>8379</v>
      </c>
      <c r="X324" s="10">
        <v>11.0</v>
      </c>
      <c r="Y324" s="13" t="str">
        <f t="shared" si="53"/>
        <v>P11AM</v>
      </c>
      <c r="Z324" s="10">
        <v>1.0</v>
      </c>
      <c r="AA324" s="13" t="str">
        <f t="shared" si="54"/>
        <v>Simple Peripheral Nerve Proc.</v>
      </c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>
      <c r="A325" s="8" t="s">
        <v>5</v>
      </c>
      <c r="B325" s="8" t="s">
        <v>641</v>
      </c>
      <c r="C325" s="8" t="s">
        <v>642</v>
      </c>
      <c r="D325" s="21" t="s">
        <v>3010</v>
      </c>
      <c r="E325" s="8" t="s">
        <v>714</v>
      </c>
      <c r="F325" s="8" t="str">
        <f>VLOOKUP($D325,proc!$A:$D,3,FALSE)</f>
        <v>3</v>
      </c>
      <c r="G325" s="8" t="str">
        <f>VLOOKUP($D325,proc!$A:$D,4,FALSE)</f>
        <v>0</v>
      </c>
      <c r="H325" s="13" t="str">
        <f t="shared" si="2"/>
        <v>8385</v>
      </c>
      <c r="I325" s="13" t="s">
        <v>2203</v>
      </c>
      <c r="J325" s="13" t="str">
        <f>VLOOKUP(H325,'upload c51prpdc'!A:C,3,FALSE)</f>
        <v>P11AM</v>
      </c>
      <c r="K325" s="22">
        <f>VLOOKUP($D325,'prosedur-2025'!$A:$H,3,FALSE)</f>
        <v>742</v>
      </c>
      <c r="L325" s="22">
        <f>VLOOKUP($D325,'prosedur-2025'!$A:$H,4,FALSE)</f>
        <v>20794778.27</v>
      </c>
      <c r="M325" s="22">
        <f>VLOOKUP($D325,'prosedur-2025'!$A:$H,5,FALSE)</f>
        <v>10064639</v>
      </c>
      <c r="N325" s="22">
        <f>VLOOKUP($D325,'prosedur-2025'!$A:$H,6,FALSE)</f>
        <v>16268558</v>
      </c>
      <c r="O325" s="22">
        <f>VLOOKUP($D325,'prosedur-2025'!$A:$H,7,FALSE)</f>
        <v>26689024</v>
      </c>
      <c r="P325" s="22">
        <f>VLOOKUP($D325,'prosedur-2025'!$A:$H,8,FALSE)</f>
        <v>40393700</v>
      </c>
      <c r="Q325" s="22">
        <f t="shared" si="51"/>
        <v>15429725476</v>
      </c>
      <c r="R325" s="13"/>
      <c r="S325" s="13"/>
      <c r="T325" s="13" t="str">
        <f t="shared" si="47"/>
        <v>83.85</v>
      </c>
      <c r="U325" s="13"/>
      <c r="V325" s="13"/>
      <c r="W325" s="13" t="str">
        <f t="shared" si="52"/>
        <v>8385</v>
      </c>
      <c r="X325" s="10">
        <v>11.0</v>
      </c>
      <c r="Y325" s="13" t="str">
        <f t="shared" si="53"/>
        <v>P11AM</v>
      </c>
      <c r="Z325" s="10">
        <v>1.0</v>
      </c>
      <c r="AA325" s="13" t="str">
        <f t="shared" si="54"/>
        <v>Simple Peripheral Nerve Proc.</v>
      </c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>
      <c r="A326" s="8" t="s">
        <v>5</v>
      </c>
      <c r="B326" s="8" t="s">
        <v>641</v>
      </c>
      <c r="C326" s="8" t="s">
        <v>642</v>
      </c>
      <c r="D326" s="21" t="s">
        <v>3011</v>
      </c>
      <c r="E326" s="8" t="s">
        <v>717</v>
      </c>
      <c r="F326" s="8" t="str">
        <f>VLOOKUP($D326,proc!$A:$D,3,FALSE)</f>
        <v>2</v>
      </c>
      <c r="G326" s="8" t="str">
        <f>VLOOKUP($D326,proc!$A:$D,4,FALSE)</f>
        <v>0</v>
      </c>
      <c r="H326" s="13" t="str">
        <f t="shared" si="2"/>
        <v>8387</v>
      </c>
      <c r="I326" s="13" t="s">
        <v>2203</v>
      </c>
      <c r="J326" s="13" t="str">
        <f>VLOOKUP(H326,'upload c51prpdc'!A:C,3,FALSE)</f>
        <v>P11AM</v>
      </c>
      <c r="K326" s="22">
        <f>VLOOKUP($D326,'prosedur-2025'!$A:$H,3,FALSE)</f>
        <v>910</v>
      </c>
      <c r="L326" s="22">
        <f>VLOOKUP($D326,'prosedur-2025'!$A:$H,4,FALSE)</f>
        <v>20934699.23</v>
      </c>
      <c r="M326" s="22">
        <f>VLOOKUP($D326,'prosedur-2025'!$A:$H,5,FALSE)</f>
        <v>7335000</v>
      </c>
      <c r="N326" s="22">
        <f>VLOOKUP($D326,'prosedur-2025'!$A:$H,6,FALSE)</f>
        <v>11631395</v>
      </c>
      <c r="O326" s="22">
        <f>VLOOKUP($D326,'prosedur-2025'!$A:$H,7,FALSE)</f>
        <v>21694126</v>
      </c>
      <c r="P326" s="22">
        <f>VLOOKUP($D326,'prosedur-2025'!$A:$H,8,FALSE)</f>
        <v>43535484</v>
      </c>
      <c r="Q326" s="22">
        <f t="shared" si="51"/>
        <v>19050576301</v>
      </c>
      <c r="R326" s="13"/>
      <c r="S326" s="13"/>
      <c r="T326" s="13" t="str">
        <f t="shared" si="47"/>
        <v>83.87</v>
      </c>
      <c r="U326" s="13"/>
      <c r="V326" s="13"/>
      <c r="W326" s="13" t="str">
        <f t="shared" si="52"/>
        <v>8387</v>
      </c>
      <c r="X326" s="10">
        <v>11.0</v>
      </c>
      <c r="Y326" s="13" t="str">
        <f t="shared" si="53"/>
        <v>P11AM</v>
      </c>
      <c r="Z326" s="10">
        <v>1.0</v>
      </c>
      <c r="AA326" s="13" t="str">
        <f t="shared" si="54"/>
        <v>Simple Peripheral Nerve Proc.</v>
      </c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>
      <c r="A327" s="8" t="s">
        <v>5</v>
      </c>
      <c r="B327" s="8" t="s">
        <v>641</v>
      </c>
      <c r="C327" s="8" t="s">
        <v>642</v>
      </c>
      <c r="D327" s="21" t="s">
        <v>3012</v>
      </c>
      <c r="E327" s="8" t="s">
        <v>719</v>
      </c>
      <c r="F327" s="8" t="str">
        <f>VLOOKUP($D327,proc!$A:$D,3,FALSE)</f>
        <v>2</v>
      </c>
      <c r="G327" s="8" t="str">
        <f>VLOOKUP($D327,proc!$A:$D,4,FALSE)</f>
        <v>0</v>
      </c>
      <c r="H327" s="13" t="str">
        <f t="shared" si="2"/>
        <v>8388</v>
      </c>
      <c r="I327" s="13" t="s">
        <v>2203</v>
      </c>
      <c r="J327" s="13" t="str">
        <f>VLOOKUP(H327,'upload c51prpdc'!A:C,3,FALSE)</f>
        <v>P11AM</v>
      </c>
      <c r="K327" s="22">
        <f>VLOOKUP($D327,'prosedur-2025'!$A:$H,3,FALSE)</f>
        <v>3884</v>
      </c>
      <c r="L327" s="22">
        <f>VLOOKUP($D327,'prosedur-2025'!$A:$H,4,FALSE)</f>
        <v>15361221.25</v>
      </c>
      <c r="M327" s="22">
        <f>VLOOKUP($D327,'prosedur-2025'!$A:$H,5,FALSE)</f>
        <v>7418207</v>
      </c>
      <c r="N327" s="22">
        <f>VLOOKUP($D327,'prosedur-2025'!$A:$H,6,FALSE)</f>
        <v>10666653</v>
      </c>
      <c r="O327" s="22">
        <f>VLOOKUP($D327,'prosedur-2025'!$A:$H,7,FALSE)</f>
        <v>17109123</v>
      </c>
      <c r="P327" s="22">
        <f>VLOOKUP($D327,'prosedur-2025'!$A:$H,8,FALSE)</f>
        <v>29612763</v>
      </c>
      <c r="Q327" s="22">
        <f t="shared" si="51"/>
        <v>59662983324</v>
      </c>
      <c r="R327" s="13"/>
      <c r="S327" s="13"/>
      <c r="T327" s="13" t="str">
        <f t="shared" si="47"/>
        <v>83.88</v>
      </c>
      <c r="U327" s="13"/>
      <c r="V327" s="13"/>
      <c r="W327" s="13" t="str">
        <f t="shared" si="52"/>
        <v>8388</v>
      </c>
      <c r="X327" s="10">
        <v>11.0</v>
      </c>
      <c r="Y327" s="13" t="str">
        <f t="shared" si="53"/>
        <v>P11AM</v>
      </c>
      <c r="Z327" s="10">
        <v>1.0</v>
      </c>
      <c r="AA327" s="13" t="str">
        <f t="shared" si="54"/>
        <v>Simple Peripheral Nerve Proc.</v>
      </c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>
      <c r="A328" s="14" t="s">
        <v>5</v>
      </c>
      <c r="B328" s="14" t="s">
        <v>641</v>
      </c>
      <c r="C328" s="14" t="s">
        <v>642</v>
      </c>
      <c r="D328" s="15" t="s">
        <v>3013</v>
      </c>
      <c r="E328" s="14" t="s">
        <v>721</v>
      </c>
      <c r="F328" s="14" t="str">
        <f>VLOOKUP($D328,proc!$A:$D,3,FALSE)</f>
        <v>3</v>
      </c>
      <c r="G328" s="14" t="str">
        <f>VLOOKUP($D328,proc!$A:$D,4,FALSE)</f>
        <v>0</v>
      </c>
      <c r="H328" s="13" t="str">
        <f t="shared" si="2"/>
        <v>8389</v>
      </c>
      <c r="I328" s="17" t="s">
        <v>2203</v>
      </c>
      <c r="J328" s="13" t="str">
        <f>VLOOKUP(H328,'upload c51prpdc'!A:C,3,FALSE)</f>
        <v>P11AM</v>
      </c>
      <c r="K328" s="18">
        <f>VLOOKUP($D328,'prosedur-2025'!$A:$H,3,FALSE)</f>
        <v>126</v>
      </c>
      <c r="L328" s="18">
        <f>VLOOKUP($D328,'prosedur-2025'!$A:$H,4,FALSE)</f>
        <v>16273604.87</v>
      </c>
      <c r="M328" s="18">
        <f>VLOOKUP($D328,'prosedur-2025'!$A:$H,5,FALSE)</f>
        <v>6049903</v>
      </c>
      <c r="N328" s="18">
        <f>VLOOKUP($D328,'prosedur-2025'!$A:$H,6,FALSE)</f>
        <v>10384795</v>
      </c>
      <c r="O328" s="18">
        <f>VLOOKUP($D328,'prosedur-2025'!$A:$H,7,FALSE)</f>
        <v>22073716</v>
      </c>
      <c r="P328" s="18">
        <f>VLOOKUP($D328,'prosedur-2025'!$A:$H,8,FALSE)</f>
        <v>28540192</v>
      </c>
      <c r="Q328" s="18">
        <f t="shared" si="51"/>
        <v>2050474213</v>
      </c>
      <c r="R328" s="17"/>
      <c r="S328" s="17"/>
      <c r="T328" s="13" t="str">
        <f t="shared" si="47"/>
        <v>83.89</v>
      </c>
      <c r="U328" s="17"/>
      <c r="V328" s="17"/>
      <c r="W328" s="13" t="str">
        <f t="shared" si="52"/>
        <v>8389</v>
      </c>
      <c r="X328" s="10">
        <v>11.0</v>
      </c>
      <c r="Y328" s="13" t="str">
        <f t="shared" si="53"/>
        <v>P11AM</v>
      </c>
      <c r="Z328" s="10">
        <v>1.0</v>
      </c>
      <c r="AA328" s="13" t="str">
        <f t="shared" si="54"/>
        <v>Simple Peripheral Nerve Proc.</v>
      </c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</row>
    <row r="329">
      <c r="A329" s="8" t="s">
        <v>5</v>
      </c>
      <c r="B329" s="8" t="s">
        <v>641</v>
      </c>
      <c r="C329" s="8" t="s">
        <v>642</v>
      </c>
      <c r="D329" s="21" t="s">
        <v>3014</v>
      </c>
      <c r="E329" s="8" t="s">
        <v>723</v>
      </c>
      <c r="F329" s="8" t="str">
        <f>VLOOKUP($D329,proc!$A:$D,3,FALSE)</f>
        <v>2</v>
      </c>
      <c r="G329" s="8" t="str">
        <f>VLOOKUP($D329,proc!$A:$D,4,FALSE)</f>
        <v>0</v>
      </c>
      <c r="H329" s="13" t="str">
        <f t="shared" si="2"/>
        <v>8393</v>
      </c>
      <c r="I329" s="13" t="s">
        <v>2203</v>
      </c>
      <c r="J329" s="13" t="str">
        <f>VLOOKUP(H329,'upload c51prpdc'!A:C,3,FALSE)</f>
        <v>P11AM</v>
      </c>
      <c r="K329" s="22">
        <f>VLOOKUP($D329,'prosedur-2025'!$A:$H,3,FALSE)</f>
        <v>10</v>
      </c>
      <c r="L329" s="22">
        <f>VLOOKUP($D329,'prosedur-2025'!$A:$H,4,FALSE)</f>
        <v>38075076.4</v>
      </c>
      <c r="M329" s="22">
        <f>VLOOKUP($D329,'prosedur-2025'!$A:$H,5,FALSE)</f>
        <v>5959589</v>
      </c>
      <c r="N329" s="22">
        <f>VLOOKUP($D329,'prosedur-2025'!$A:$H,6,FALSE)</f>
        <v>11313477</v>
      </c>
      <c r="O329" s="22">
        <f>VLOOKUP($D329,'prosedur-2025'!$A:$H,7,FALSE)</f>
        <v>55577875</v>
      </c>
      <c r="P329" s="22">
        <f>VLOOKUP($D329,'prosedur-2025'!$A:$H,8,FALSE)</f>
        <v>99334743</v>
      </c>
      <c r="Q329" s="22">
        <f t="shared" si="51"/>
        <v>380750764</v>
      </c>
      <c r="R329" s="13"/>
      <c r="S329" s="13"/>
      <c r="T329" s="13" t="str">
        <f t="shared" si="47"/>
        <v>83.93</v>
      </c>
      <c r="U329" s="13"/>
      <c r="V329" s="13"/>
      <c r="W329" s="13" t="str">
        <f t="shared" si="52"/>
        <v>8393</v>
      </c>
      <c r="X329" s="10">
        <v>11.0</v>
      </c>
      <c r="Y329" s="13" t="str">
        <f t="shared" si="53"/>
        <v>P11AM</v>
      </c>
      <c r="Z329" s="10">
        <v>1.0</v>
      </c>
      <c r="AA329" s="13" t="str">
        <f t="shared" si="54"/>
        <v>Simple Peripheral Nerve Proc.</v>
      </c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>
      <c r="A330" s="8" t="s">
        <v>5</v>
      </c>
      <c r="B330" s="8" t="s">
        <v>641</v>
      </c>
      <c r="C330" s="8" t="s">
        <v>642</v>
      </c>
      <c r="D330" s="21" t="s">
        <v>3015</v>
      </c>
      <c r="E330" s="8" t="s">
        <v>725</v>
      </c>
      <c r="F330" s="8" t="str">
        <f>VLOOKUP($D330,proc!$A:$D,3,FALSE)</f>
        <v>4</v>
      </c>
      <c r="G330" s="8" t="str">
        <f>VLOOKUP($D330,proc!$A:$D,4,FALSE)</f>
        <v>0</v>
      </c>
      <c r="H330" s="13" t="str">
        <f t="shared" si="2"/>
        <v>8411</v>
      </c>
      <c r="I330" s="13" t="s">
        <v>2203</v>
      </c>
      <c r="J330" s="13" t="str">
        <f>VLOOKUP(H330,'upload c51prpdc'!A:C,3,FALSE)</f>
        <v>P11AM</v>
      </c>
      <c r="K330" s="22">
        <f>VLOOKUP($D330,'prosedur-2025'!$A:$H,3,FALSE)</f>
        <v>39173</v>
      </c>
      <c r="L330" s="22">
        <f>VLOOKUP($D330,'prosedur-2025'!$A:$H,4,FALSE)</f>
        <v>14627636.18</v>
      </c>
      <c r="M330" s="22">
        <f>VLOOKUP($D330,'prosedur-2025'!$A:$H,5,FALSE)</f>
        <v>7430000</v>
      </c>
      <c r="N330" s="22">
        <f>VLOOKUP($D330,'prosedur-2025'!$A:$H,6,FALSE)</f>
        <v>10594436</v>
      </c>
      <c r="O330" s="22">
        <f>VLOOKUP($D330,'prosedur-2025'!$A:$H,7,FALSE)</f>
        <v>15975818</v>
      </c>
      <c r="P330" s="22">
        <f>VLOOKUP($D330,'prosedur-2025'!$A:$H,8,FALSE)</f>
        <v>26180585</v>
      </c>
      <c r="Q330" s="22">
        <f t="shared" si="51"/>
        <v>573008391919</v>
      </c>
      <c r="R330" s="13"/>
      <c r="S330" s="13"/>
      <c r="T330" s="13" t="str">
        <f t="shared" si="47"/>
        <v>84.11</v>
      </c>
      <c r="U330" s="13"/>
      <c r="V330" s="13"/>
      <c r="W330" s="13" t="str">
        <f t="shared" si="52"/>
        <v>8411</v>
      </c>
      <c r="X330" s="10">
        <v>11.0</v>
      </c>
      <c r="Y330" s="13" t="str">
        <f t="shared" si="53"/>
        <v>P11AM</v>
      </c>
      <c r="Z330" s="10">
        <v>1.0</v>
      </c>
      <c r="AA330" s="13" t="str">
        <f t="shared" si="54"/>
        <v>Simple Peripheral Nerve Proc.</v>
      </c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>
      <c r="A331" s="8" t="s">
        <v>5</v>
      </c>
      <c r="B331" s="8" t="s">
        <v>641</v>
      </c>
      <c r="C331" s="8" t="s">
        <v>642</v>
      </c>
      <c r="D331" s="21" t="s">
        <v>3016</v>
      </c>
      <c r="E331" s="8" t="s">
        <v>110</v>
      </c>
      <c r="F331" s="8" t="str">
        <f>VLOOKUP($D331,proc!$A:$D,3,FALSE)</f>
        <v>4</v>
      </c>
      <c r="G331" s="8" t="str">
        <f>VLOOKUP($D331,proc!$A:$D,4,FALSE)</f>
        <v>0</v>
      </c>
      <c r="H331" s="13" t="str">
        <f t="shared" si="2"/>
        <v>8622</v>
      </c>
      <c r="I331" s="13" t="s">
        <v>2203</v>
      </c>
      <c r="J331" s="13" t="str">
        <f>VLOOKUP(H331,'upload c51prpdc'!A:C,3,FALSE)</f>
        <v>P11AM</v>
      </c>
      <c r="K331" s="22">
        <f>VLOOKUP($D331,'prosedur-2025'!$A:$H,3,FALSE)</f>
        <v>329484</v>
      </c>
      <c r="L331" s="22">
        <f>VLOOKUP($D331,'prosedur-2025'!$A:$H,4,FALSE)</f>
        <v>13758496.23</v>
      </c>
      <c r="M331" s="22">
        <f>VLOOKUP($D331,'prosedur-2025'!$A:$H,5,FALSE)</f>
        <v>6409250</v>
      </c>
      <c r="N331" s="22">
        <f>VLOOKUP($D331,'prosedur-2025'!$A:$H,6,FALSE)</f>
        <v>9246589</v>
      </c>
      <c r="O331" s="22">
        <f>VLOOKUP($D331,'prosedur-2025'!$A:$H,7,FALSE)</f>
        <v>14179597</v>
      </c>
      <c r="P331" s="22">
        <f>VLOOKUP($D331,'prosedur-2025'!$A:$H,8,FALSE)</f>
        <v>23880356</v>
      </c>
      <c r="Q331" s="22">
        <f t="shared" si="51"/>
        <v>4533204371189</v>
      </c>
      <c r="R331" s="13"/>
      <c r="S331" s="13"/>
      <c r="T331" s="13" t="str">
        <f t="shared" si="47"/>
        <v>86.22</v>
      </c>
      <c r="U331" s="13"/>
      <c r="V331" s="13"/>
      <c r="W331" s="13" t="str">
        <f t="shared" si="52"/>
        <v>8622</v>
      </c>
      <c r="X331" s="10">
        <v>11.0</v>
      </c>
      <c r="Y331" s="13" t="str">
        <f t="shared" si="53"/>
        <v>P11AM</v>
      </c>
      <c r="Z331" s="10">
        <v>1.0</v>
      </c>
      <c r="AA331" s="13" t="str">
        <f t="shared" si="54"/>
        <v>Simple Peripheral Nerve Proc.</v>
      </c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>
      <c r="A332" s="8" t="s">
        <v>5</v>
      </c>
      <c r="B332" s="8" t="s">
        <v>641</v>
      </c>
      <c r="C332" s="8" t="s">
        <v>642</v>
      </c>
      <c r="D332" s="21" t="s">
        <v>3017</v>
      </c>
      <c r="E332" s="8" t="s">
        <v>729</v>
      </c>
      <c r="F332" s="8" t="str">
        <f>VLOOKUP($D332,proc!$A:$D,3,FALSE)</f>
        <v>3</v>
      </c>
      <c r="G332" s="8" t="str">
        <f>VLOOKUP($D332,proc!$A:$D,4,FALSE)</f>
        <v>0</v>
      </c>
      <c r="H332" s="13" t="str">
        <f t="shared" si="2"/>
        <v>8681</v>
      </c>
      <c r="I332" s="13" t="s">
        <v>2203</v>
      </c>
      <c r="J332" s="13" t="str">
        <f>VLOOKUP(H332,'upload c51prpdc'!A:C,3,FALSE)</f>
        <v>P11AM</v>
      </c>
      <c r="K332" s="22">
        <f>VLOOKUP($D332,'prosedur-2025'!$A:$H,3,FALSE)</f>
        <v>50</v>
      </c>
      <c r="L332" s="22">
        <f>VLOOKUP($D332,'prosedur-2025'!$A:$H,4,FALSE)</f>
        <v>18341398.8</v>
      </c>
      <c r="M332" s="22">
        <f>VLOOKUP($D332,'prosedur-2025'!$A:$H,5,FALSE)</f>
        <v>7388065</v>
      </c>
      <c r="N332" s="22">
        <f>VLOOKUP($D332,'prosedur-2025'!$A:$H,6,FALSE)</f>
        <v>9779500</v>
      </c>
      <c r="O332" s="22">
        <f>VLOOKUP($D332,'prosedur-2025'!$A:$H,7,FALSE)</f>
        <v>15580149</v>
      </c>
      <c r="P332" s="22">
        <f>VLOOKUP($D332,'prosedur-2025'!$A:$H,8,FALSE)</f>
        <v>44879140</v>
      </c>
      <c r="Q332" s="22">
        <f t="shared" si="51"/>
        <v>917069940</v>
      </c>
      <c r="R332" s="13"/>
      <c r="S332" s="13"/>
      <c r="T332" s="13" t="str">
        <f t="shared" si="47"/>
        <v>86.81</v>
      </c>
      <c r="U332" s="13"/>
      <c r="V332" s="13"/>
      <c r="W332" s="13" t="str">
        <f t="shared" si="52"/>
        <v>8681</v>
      </c>
      <c r="X332" s="10">
        <v>11.0</v>
      </c>
      <c r="Y332" s="13" t="str">
        <f t="shared" si="53"/>
        <v>P11AM</v>
      </c>
      <c r="Z332" s="10">
        <v>1.0</v>
      </c>
      <c r="AA332" s="13" t="str">
        <f t="shared" si="54"/>
        <v>Simple Peripheral Nerve Proc.</v>
      </c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>
      <c r="A333" s="8" t="s">
        <v>5</v>
      </c>
      <c r="B333" s="8" t="s">
        <v>641</v>
      </c>
      <c r="C333" s="8" t="s">
        <v>642</v>
      </c>
      <c r="D333" s="21" t="s">
        <v>3018</v>
      </c>
      <c r="E333" s="8" t="s">
        <v>731</v>
      </c>
      <c r="F333" s="8" t="str">
        <f>VLOOKUP($D333,proc!$A:$D,3,FALSE)</f>
        <v>2</v>
      </c>
      <c r="G333" s="8" t="str">
        <f>VLOOKUP($D333,proc!$A:$D,4,FALSE)</f>
        <v>0</v>
      </c>
      <c r="H333" s="13" t="str">
        <f t="shared" si="2"/>
        <v>8694</v>
      </c>
      <c r="I333" s="13" t="s">
        <v>2203</v>
      </c>
      <c r="J333" s="13" t="str">
        <f>VLOOKUP(H333,'upload c51prpdc'!A:C,3,FALSE)</f>
        <v>P11AM</v>
      </c>
      <c r="K333" s="22">
        <f>VLOOKUP($D333,'prosedur-2025'!$A:$H,3,FALSE)</f>
        <v>2</v>
      </c>
      <c r="L333" s="22">
        <f>VLOOKUP($D333,'prosedur-2025'!$A:$H,4,FALSE)</f>
        <v>37622293.5</v>
      </c>
      <c r="M333" s="22">
        <f>VLOOKUP($D333,'prosedur-2025'!$A:$H,5,FALSE)</f>
        <v>14114587</v>
      </c>
      <c r="N333" s="22">
        <f>VLOOKUP($D333,'prosedur-2025'!$A:$H,6,FALSE)</f>
        <v>14114587</v>
      </c>
      <c r="O333" s="22">
        <f>VLOOKUP($D333,'prosedur-2025'!$A:$H,7,FALSE)</f>
        <v>61130000</v>
      </c>
      <c r="P333" s="22">
        <f>VLOOKUP($D333,'prosedur-2025'!$A:$H,8,FALSE)</f>
        <v>61130000</v>
      </c>
      <c r="Q333" s="22">
        <f t="shared" si="51"/>
        <v>75244587</v>
      </c>
      <c r="R333" s="13"/>
      <c r="S333" s="13"/>
      <c r="T333" s="13" t="str">
        <f t="shared" si="47"/>
        <v>86.94</v>
      </c>
      <c r="U333" s="13"/>
      <c r="V333" s="13"/>
      <c r="W333" s="13" t="str">
        <f t="shared" si="52"/>
        <v>8694</v>
      </c>
      <c r="X333" s="10">
        <v>11.0</v>
      </c>
      <c r="Y333" s="13" t="str">
        <f t="shared" si="53"/>
        <v>P11AM</v>
      </c>
      <c r="Z333" s="10">
        <v>1.0</v>
      </c>
      <c r="AA333" s="13" t="str">
        <f t="shared" si="54"/>
        <v>Simple Peripheral Nerve Proc.</v>
      </c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>
      <c r="A334" s="8" t="s">
        <v>5</v>
      </c>
      <c r="B334" s="8" t="s">
        <v>641</v>
      </c>
      <c r="C334" s="8" t="s">
        <v>642</v>
      </c>
      <c r="D334" s="21" t="s">
        <v>3019</v>
      </c>
      <c r="E334" s="8" t="s">
        <v>733</v>
      </c>
      <c r="F334" s="8" t="str">
        <f>VLOOKUP($D334,proc!$A:$D,3,FALSE)</f>
        <v>2</v>
      </c>
      <c r="G334" s="8" t="str">
        <f>VLOOKUP($D334,proc!$A:$D,4,FALSE)</f>
        <v>0</v>
      </c>
      <c r="H334" s="13" t="str">
        <f t="shared" si="2"/>
        <v>8695</v>
      </c>
      <c r="I334" s="13" t="s">
        <v>2203</v>
      </c>
      <c r="J334" s="13" t="str">
        <f>VLOOKUP(H334,'upload c51prpdc'!A:C,3,FALSE)</f>
        <v>P11AM</v>
      </c>
      <c r="K334" s="22">
        <f>VLOOKUP($D334,'prosedur-2025'!$A:$H,3,FALSE)</f>
        <v>6</v>
      </c>
      <c r="L334" s="22">
        <f>VLOOKUP($D334,'prosedur-2025'!$A:$H,4,FALSE)</f>
        <v>29251578.33</v>
      </c>
      <c r="M334" s="22">
        <f>VLOOKUP($D334,'prosedur-2025'!$A:$H,5,FALSE)</f>
        <v>25996699</v>
      </c>
      <c r="N334" s="22">
        <f>VLOOKUP($D334,'prosedur-2025'!$A:$H,6,FALSE)</f>
        <v>26811275</v>
      </c>
      <c r="O334" s="22">
        <f>VLOOKUP($D334,'prosedur-2025'!$A:$H,7,FALSE)</f>
        <v>36240182</v>
      </c>
      <c r="P334" s="22">
        <f>VLOOKUP($D334,'prosedur-2025'!$A:$H,8,FALSE)</f>
        <v>42410937</v>
      </c>
      <c r="Q334" s="22">
        <f t="shared" si="51"/>
        <v>175509470</v>
      </c>
      <c r="R334" s="13"/>
      <c r="S334" s="13"/>
      <c r="T334" s="13" t="str">
        <f t="shared" si="47"/>
        <v>86.95</v>
      </c>
      <c r="U334" s="13"/>
      <c r="V334" s="13"/>
      <c r="W334" s="13" t="str">
        <f t="shared" si="52"/>
        <v>8695</v>
      </c>
      <c r="X334" s="10">
        <v>11.0</v>
      </c>
      <c r="Y334" s="13" t="str">
        <f t="shared" si="53"/>
        <v>P11AM</v>
      </c>
      <c r="Z334" s="10">
        <v>1.0</v>
      </c>
      <c r="AA334" s="13" t="str">
        <f t="shared" si="54"/>
        <v>Simple Peripheral Nerve Proc.</v>
      </c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>
      <c r="A335" s="8" t="s">
        <v>5</v>
      </c>
      <c r="B335" s="8" t="s">
        <v>641</v>
      </c>
      <c r="C335" s="8" t="s">
        <v>642</v>
      </c>
      <c r="D335" s="21" t="s">
        <v>3020</v>
      </c>
      <c r="E335" s="8" t="s">
        <v>735</v>
      </c>
      <c r="F335" s="8" t="str">
        <f>VLOOKUP($D335,proc!$A:$D,3,FALSE)</f>
        <v>2</v>
      </c>
      <c r="G335" s="8" t="str">
        <f>VLOOKUP($D335,proc!$A:$D,4,FALSE)</f>
        <v>0</v>
      </c>
      <c r="H335" s="13" t="str">
        <f t="shared" si="2"/>
        <v>8696</v>
      </c>
      <c r="I335" s="13" t="s">
        <v>2203</v>
      </c>
      <c r="J335" s="13" t="str">
        <f>VLOOKUP(H335,'upload c51prpdc'!A:C,3,FALSE)</f>
        <v>P11AM</v>
      </c>
      <c r="K335" s="22">
        <f>VLOOKUP($D335,'prosedur-2025'!$A:$H,3,FALSE)</f>
        <v>7</v>
      </c>
      <c r="L335" s="22">
        <f>VLOOKUP($D335,'prosedur-2025'!$A:$H,4,FALSE)</f>
        <v>23475681</v>
      </c>
      <c r="M335" s="22">
        <f>VLOOKUP($D335,'prosedur-2025'!$A:$H,5,FALSE)</f>
        <v>7696988</v>
      </c>
      <c r="N335" s="22">
        <f>VLOOKUP($D335,'prosedur-2025'!$A:$H,6,FALSE)</f>
        <v>18008150</v>
      </c>
      <c r="O335" s="22">
        <f>VLOOKUP($D335,'prosedur-2025'!$A:$H,7,FALSE)</f>
        <v>38324011</v>
      </c>
      <c r="P335" s="22">
        <f>VLOOKUP($D335,'prosedur-2025'!$A:$H,8,FALSE)</f>
        <v>48720829</v>
      </c>
      <c r="Q335" s="22">
        <f t="shared" si="51"/>
        <v>164329767</v>
      </c>
      <c r="R335" s="13"/>
      <c r="S335" s="13"/>
      <c r="T335" s="13" t="str">
        <f t="shared" si="47"/>
        <v>86.96</v>
      </c>
      <c r="U335" s="13"/>
      <c r="V335" s="13"/>
      <c r="W335" s="13" t="str">
        <f t="shared" si="52"/>
        <v>8696</v>
      </c>
      <c r="X335" s="10">
        <v>11.0</v>
      </c>
      <c r="Y335" s="13" t="str">
        <f t="shared" si="53"/>
        <v>P11AM</v>
      </c>
      <c r="Z335" s="10">
        <v>1.0</v>
      </c>
      <c r="AA335" s="13" t="str">
        <f t="shared" si="54"/>
        <v>Simple Peripheral Nerve Proc.</v>
      </c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>
      <c r="A336" s="8" t="s">
        <v>5</v>
      </c>
      <c r="B336" s="8" t="s">
        <v>641</v>
      </c>
      <c r="C336" s="8" t="s">
        <v>642</v>
      </c>
      <c r="D336" s="21" t="s">
        <v>3021</v>
      </c>
      <c r="E336" s="8" t="s">
        <v>737</v>
      </c>
      <c r="F336" s="8" t="str">
        <f>VLOOKUP($D336,proc!$A:$D,3,FALSE)</f>
        <v>2</v>
      </c>
      <c r="G336" s="8" t="str">
        <f>VLOOKUP($D336,proc!$A:$D,4,FALSE)</f>
        <v>0</v>
      </c>
      <c r="H336" s="13" t="str">
        <f t="shared" si="2"/>
        <v>8697</v>
      </c>
      <c r="I336" s="13" t="s">
        <v>2203</v>
      </c>
      <c r="J336" s="13" t="str">
        <f>VLOOKUP(H336,'upload c51prpdc'!A:C,3,FALSE)</f>
        <v>P11AM</v>
      </c>
      <c r="K336" s="22">
        <f>VLOOKUP($D336,'prosedur-2025'!$A:$H,3,FALSE)</f>
        <v>1</v>
      </c>
      <c r="L336" s="22">
        <f>VLOOKUP($D336,'prosedur-2025'!$A:$H,4,FALSE)</f>
        <v>13099500</v>
      </c>
      <c r="M336" s="22">
        <f>VLOOKUP($D336,'prosedur-2025'!$A:$H,5,FALSE)</f>
        <v>13099500</v>
      </c>
      <c r="N336" s="22">
        <f>VLOOKUP($D336,'prosedur-2025'!$A:$H,6,FALSE)</f>
        <v>13099500</v>
      </c>
      <c r="O336" s="22">
        <f>VLOOKUP($D336,'prosedur-2025'!$A:$H,7,FALSE)</f>
        <v>13099500</v>
      </c>
      <c r="P336" s="22">
        <f>VLOOKUP($D336,'prosedur-2025'!$A:$H,8,FALSE)</f>
        <v>13099500</v>
      </c>
      <c r="Q336" s="22">
        <f t="shared" si="51"/>
        <v>13099500</v>
      </c>
      <c r="R336" s="13"/>
      <c r="S336" s="13"/>
      <c r="T336" s="13" t="str">
        <f t="shared" si="47"/>
        <v>86.97</v>
      </c>
      <c r="U336" s="13"/>
      <c r="V336" s="13"/>
      <c r="W336" s="13" t="str">
        <f t="shared" si="52"/>
        <v>8697</v>
      </c>
      <c r="X336" s="10">
        <v>11.0</v>
      </c>
      <c r="Y336" s="13" t="str">
        <f t="shared" si="53"/>
        <v>P11AM</v>
      </c>
      <c r="Z336" s="10">
        <v>1.0</v>
      </c>
      <c r="AA336" s="13" t="str">
        <f t="shared" si="54"/>
        <v>Simple Peripheral Nerve Proc.</v>
      </c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>
      <c r="A337" s="8" t="s">
        <v>5</v>
      </c>
      <c r="B337" s="8" t="s">
        <v>641</v>
      </c>
      <c r="C337" s="8" t="s">
        <v>642</v>
      </c>
      <c r="D337" s="21" t="s">
        <v>3022</v>
      </c>
      <c r="E337" s="8" t="s">
        <v>740</v>
      </c>
      <c r="F337" s="8" t="str">
        <f>VLOOKUP($D337,proc!$A:$D,3,FALSE)</f>
        <v>2</v>
      </c>
      <c r="G337" s="8" t="str">
        <f>VLOOKUP($D337,proc!$A:$D,4,FALSE)</f>
        <v>0</v>
      </c>
      <c r="H337" s="13" t="str">
        <f t="shared" si="2"/>
        <v>8698</v>
      </c>
      <c r="I337" s="13" t="s">
        <v>2203</v>
      </c>
      <c r="J337" s="13" t="str">
        <f>VLOOKUP(H337,'upload c51prpdc'!A:C,3,FALSE)</f>
        <v>P11AM</v>
      </c>
      <c r="K337" s="22">
        <f>VLOOKUP($D337,'prosedur-2025'!$A:$H,3,FALSE)</f>
        <v>1</v>
      </c>
      <c r="L337" s="22">
        <f>VLOOKUP($D337,'prosedur-2025'!$A:$H,4,FALSE)</f>
        <v>5750000</v>
      </c>
      <c r="M337" s="22">
        <f>VLOOKUP($D337,'prosedur-2025'!$A:$H,5,FALSE)</f>
        <v>5750000</v>
      </c>
      <c r="N337" s="22">
        <f>VLOOKUP($D337,'prosedur-2025'!$A:$H,6,FALSE)</f>
        <v>5750000</v>
      </c>
      <c r="O337" s="22">
        <f>VLOOKUP($D337,'prosedur-2025'!$A:$H,7,FALSE)</f>
        <v>5750000</v>
      </c>
      <c r="P337" s="22">
        <f>VLOOKUP($D337,'prosedur-2025'!$A:$H,8,FALSE)</f>
        <v>5750000</v>
      </c>
      <c r="Q337" s="22">
        <f t="shared" si="51"/>
        <v>5750000</v>
      </c>
      <c r="R337" s="13"/>
      <c r="S337" s="13"/>
      <c r="T337" s="13" t="str">
        <f t="shared" si="47"/>
        <v>86.98</v>
      </c>
      <c r="U337" s="13"/>
      <c r="V337" s="13"/>
      <c r="W337" s="13" t="str">
        <f t="shared" si="52"/>
        <v>8698</v>
      </c>
      <c r="X337" s="10">
        <v>11.0</v>
      </c>
      <c r="Y337" s="13" t="str">
        <f t="shared" si="53"/>
        <v>P11AM</v>
      </c>
      <c r="Z337" s="10">
        <v>1.0</v>
      </c>
      <c r="AA337" s="13" t="str">
        <f t="shared" si="54"/>
        <v>Simple Peripheral Nerve Proc.</v>
      </c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>
      <c r="A338" s="8" t="s">
        <v>155</v>
      </c>
      <c r="B338" s="8" t="s">
        <v>253</v>
      </c>
      <c r="C338" s="21" t="s">
        <v>254</v>
      </c>
      <c r="D338" s="57" t="s">
        <v>6938</v>
      </c>
      <c r="E338" s="8" t="s">
        <v>255</v>
      </c>
      <c r="F338" s="8" t="str">
        <f>VLOOKUP($D338,proc!$A:$D,3,FALSE)</f>
        <v>0</v>
      </c>
      <c r="G338" s="8" t="str">
        <f>VLOOKUP($D338,proc!$A:$D,4,FALSE)</f>
        <v>0</v>
      </c>
      <c r="H338" s="13" t="str">
        <f t="shared" si="2"/>
        <v>9910</v>
      </c>
      <c r="I338" s="13" t="s">
        <v>2190</v>
      </c>
      <c r="J338" s="10" t="s">
        <v>253</v>
      </c>
      <c r="K338" s="22">
        <f>VLOOKUP($D338,'prosedur-2025'!$A:$H,3,FALSE)</f>
        <v>10455</v>
      </c>
      <c r="L338" s="22">
        <f>VLOOKUP($D338,'prosedur-2025'!$A:$H,4,FALSE)</f>
        <v>21437708.87</v>
      </c>
      <c r="M338" s="22">
        <f>VLOOKUP($D338,'prosedur-2025'!$A:$H,5,FALSE)</f>
        <v>10662150</v>
      </c>
      <c r="N338" s="22">
        <f>VLOOKUP($D338,'prosedur-2025'!$A:$H,6,FALSE)</f>
        <v>14202653</v>
      </c>
      <c r="O338" s="22">
        <f>VLOOKUP($D338,'prosedur-2025'!$A:$H,7,FALSE)</f>
        <v>20733600</v>
      </c>
      <c r="P338" s="22">
        <f>VLOOKUP($D338,'prosedur-2025'!$A:$H,8,FALSE)</f>
        <v>41844668</v>
      </c>
      <c r="Q338" s="22">
        <f t="shared" si="51"/>
        <v>224131246215</v>
      </c>
      <c r="R338" s="13"/>
      <c r="S338" s="13"/>
      <c r="T338" s="13" t="str">
        <f t="shared" si="47"/>
        <v>99.10</v>
      </c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>
      <c r="A339" s="102" t="s">
        <v>5</v>
      </c>
      <c r="B339" s="57" t="s">
        <v>811</v>
      </c>
      <c r="C339" s="57" t="s">
        <v>813</v>
      </c>
      <c r="D339" s="57" t="s">
        <v>2966</v>
      </c>
      <c r="E339" s="10" t="s">
        <v>15</v>
      </c>
      <c r="F339" s="8">
        <v>0.0</v>
      </c>
      <c r="G339" s="8">
        <v>0.0</v>
      </c>
      <c r="H339" s="13" t="str">
        <f t="shared" si="2"/>
        <v>8841</v>
      </c>
      <c r="I339" s="10" t="s">
        <v>813</v>
      </c>
      <c r="J339" s="13" t="str">
        <f>VLOOKUP(H339,'upload c51prpdc'!A:C,3,FALSE)</f>
        <v>P11AQ</v>
      </c>
      <c r="K339" s="22">
        <f>VLOOKUP($D339,'prosedur-2025'!$A:$H,3,FALSE)</f>
        <v>10804</v>
      </c>
      <c r="L339" s="22">
        <f>VLOOKUP($D339,'prosedur-2025'!$A:$H,4,FALSE)</f>
        <v>35432784.75</v>
      </c>
      <c r="M339" s="22">
        <f>VLOOKUP($D339,'prosedur-2025'!$A:$H,5,FALSE)</f>
        <v>14333765</v>
      </c>
      <c r="N339" s="22">
        <f>VLOOKUP($D339,'prosedur-2025'!$A:$H,6,FALSE)</f>
        <v>19559146</v>
      </c>
      <c r="O339" s="22">
        <f>VLOOKUP($D339,'prosedur-2025'!$A:$H,7,FALSE)</f>
        <v>28849285</v>
      </c>
      <c r="P339" s="22">
        <f>VLOOKUP($D339,'prosedur-2025'!$A:$H,8,FALSE)</f>
        <v>75546100</v>
      </c>
      <c r="Q339" s="22">
        <f t="shared" si="51"/>
        <v>382815806404</v>
      </c>
      <c r="R339" s="13"/>
      <c r="S339" s="13"/>
      <c r="T339" s="13" t="str">
        <f t="shared" si="47"/>
        <v>88.41</v>
      </c>
      <c r="U339" s="13"/>
      <c r="V339" s="13"/>
      <c r="W339" s="13" t="str">
        <f t="shared" ref="W339:W340" si="55">H339</f>
        <v>8841</v>
      </c>
      <c r="X339" s="10">
        <v>11.0</v>
      </c>
      <c r="Y339" s="13" t="str">
        <f t="shared" ref="Y339:Y340" si="56">J339</f>
        <v>P11AQ</v>
      </c>
      <c r="Z339" s="10">
        <v>1.0</v>
      </c>
      <c r="AA339" s="13" t="str">
        <f t="shared" ref="AA339:AA340" si="57">I339</f>
        <v>Neurologic Angiography</v>
      </c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>
      <c r="A340" s="102" t="s">
        <v>5</v>
      </c>
      <c r="B340" s="57" t="s">
        <v>811</v>
      </c>
      <c r="C340" s="57" t="s">
        <v>813</v>
      </c>
      <c r="D340" s="57" t="s">
        <v>9207</v>
      </c>
      <c r="E340" s="10" t="s">
        <v>9209</v>
      </c>
      <c r="F340" s="8">
        <v>0.0</v>
      </c>
      <c r="G340" s="8">
        <v>1.0</v>
      </c>
      <c r="H340" s="13" t="str">
        <f t="shared" si="2"/>
        <v>88411</v>
      </c>
      <c r="I340" s="10" t="s">
        <v>813</v>
      </c>
      <c r="J340" s="13" t="s">
        <v>811</v>
      </c>
      <c r="K340" s="13"/>
      <c r="L340" s="13"/>
      <c r="M340" s="13"/>
      <c r="N340" s="13"/>
      <c r="O340" s="13"/>
      <c r="P340" s="13"/>
      <c r="Q340" s="22"/>
      <c r="R340" s="13"/>
      <c r="S340" s="13"/>
      <c r="T340" s="13"/>
      <c r="U340" s="13"/>
      <c r="V340" s="13"/>
      <c r="W340" s="13" t="str">
        <f t="shared" si="55"/>
        <v>88411</v>
      </c>
      <c r="X340" s="10">
        <v>11.0</v>
      </c>
      <c r="Y340" s="13" t="str">
        <f t="shared" si="56"/>
        <v>P11AQ</v>
      </c>
      <c r="Z340" s="10">
        <v>1.0</v>
      </c>
      <c r="AA340" s="13" t="str">
        <f t="shared" si="57"/>
        <v>Neurologic Angiography</v>
      </c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>
      <c r="A341" s="57" t="s">
        <v>155</v>
      </c>
      <c r="B341" s="57" t="s">
        <v>249</v>
      </c>
      <c r="C341" s="57" t="s">
        <v>250</v>
      </c>
      <c r="D341" s="57" t="s">
        <v>7008</v>
      </c>
      <c r="E341" s="10" t="s">
        <v>251</v>
      </c>
      <c r="F341" s="8">
        <v>0.0</v>
      </c>
      <c r="G341" s="8">
        <v>0.0</v>
      </c>
      <c r="H341" s="13" t="str">
        <f t="shared" si="2"/>
        <v>9971</v>
      </c>
      <c r="I341" s="10" t="s">
        <v>2189</v>
      </c>
      <c r="J341" s="57" t="s">
        <v>249</v>
      </c>
      <c r="K341" s="13"/>
      <c r="L341" s="13"/>
      <c r="M341" s="13"/>
      <c r="N341" s="13"/>
      <c r="O341" s="13"/>
      <c r="P341" s="13"/>
      <c r="Q341" s="22"/>
      <c r="R341" s="13"/>
      <c r="S341" s="13"/>
      <c r="T341" s="13" t="str">
        <f>TEXT(VALUE(D341),"00.00")</f>
        <v>99.71</v>
      </c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>
      <c r="A342" s="57" t="s">
        <v>5</v>
      </c>
      <c r="B342" s="57" t="s">
        <v>2187</v>
      </c>
      <c r="C342" s="21" t="s">
        <v>2188</v>
      </c>
      <c r="D342" s="21" t="s">
        <v>9222</v>
      </c>
      <c r="E342" s="21" t="s">
        <v>9223</v>
      </c>
      <c r="F342" s="8"/>
      <c r="G342" s="8"/>
      <c r="H342" s="13" t="str">
        <f t="shared" si="2"/>
        <v>CK046</v>
      </c>
      <c r="I342" s="21" t="s">
        <v>2188</v>
      </c>
      <c r="J342" s="57" t="s">
        <v>2187</v>
      </c>
      <c r="K342" s="13"/>
      <c r="L342" s="22"/>
      <c r="M342" s="22"/>
      <c r="N342" s="22"/>
      <c r="O342" s="22"/>
      <c r="P342" s="22"/>
      <c r="Q342" s="22"/>
      <c r="R342" s="13"/>
      <c r="S342" s="13"/>
      <c r="T342" s="13"/>
      <c r="U342" s="13"/>
      <c r="V342" s="13"/>
      <c r="W342" s="13" t="str">
        <f t="shared" ref="W342:W351" si="58">H342</f>
        <v>CK046</v>
      </c>
      <c r="X342" s="10">
        <v>11.0</v>
      </c>
      <c r="Y342" s="24" t="str">
        <f t="shared" ref="Y342:Y351" si="59">J342</f>
        <v>P11AR</v>
      </c>
      <c r="Z342" s="10">
        <v>1.0</v>
      </c>
      <c r="AA342" s="24" t="str">
        <f t="shared" ref="AA342:AA351" si="60">I342</f>
        <v>Percutaneous Transluminal Angiography (PTA) Cerebral</v>
      </c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>
      <c r="A343" s="57" t="s">
        <v>5</v>
      </c>
      <c r="B343" s="57" t="s">
        <v>2187</v>
      </c>
      <c r="C343" s="21" t="s">
        <v>2188</v>
      </c>
      <c r="D343" s="21" t="s">
        <v>9236</v>
      </c>
      <c r="E343" s="21" t="s">
        <v>9237</v>
      </c>
      <c r="F343" s="8"/>
      <c r="G343" s="8"/>
      <c r="H343" s="13" t="str">
        <f t="shared" si="2"/>
        <v>CK047</v>
      </c>
      <c r="I343" s="21" t="s">
        <v>2188</v>
      </c>
      <c r="J343" s="57" t="s">
        <v>2187</v>
      </c>
      <c r="K343" s="13"/>
      <c r="L343" s="22"/>
      <c r="M343" s="22"/>
      <c r="N343" s="22"/>
      <c r="O343" s="22"/>
      <c r="P343" s="22"/>
      <c r="Q343" s="22"/>
      <c r="R343" s="13"/>
      <c r="S343" s="13"/>
      <c r="T343" s="13"/>
      <c r="U343" s="13"/>
      <c r="V343" s="13"/>
      <c r="W343" s="13" t="str">
        <f t="shared" si="58"/>
        <v>CK047</v>
      </c>
      <c r="X343" s="10">
        <v>11.0</v>
      </c>
      <c r="Y343" s="24" t="str">
        <f t="shared" si="59"/>
        <v>P11AR</v>
      </c>
      <c r="Z343" s="10">
        <v>1.0</v>
      </c>
      <c r="AA343" s="24" t="str">
        <f t="shared" si="60"/>
        <v>Percutaneous Transluminal Angiography (PTA) Cerebral</v>
      </c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>
      <c r="A344" s="57" t="s">
        <v>5</v>
      </c>
      <c r="B344" s="57" t="s">
        <v>2187</v>
      </c>
      <c r="C344" s="21" t="s">
        <v>2188</v>
      </c>
      <c r="D344" s="21" t="s">
        <v>9244</v>
      </c>
      <c r="E344" s="21" t="s">
        <v>9246</v>
      </c>
      <c r="F344" s="8"/>
      <c r="G344" s="8"/>
      <c r="H344" s="13" t="str">
        <f t="shared" si="2"/>
        <v>CK048</v>
      </c>
      <c r="I344" s="21" t="s">
        <v>2188</v>
      </c>
      <c r="J344" s="57" t="s">
        <v>2187</v>
      </c>
      <c r="K344" s="13"/>
      <c r="L344" s="22"/>
      <c r="M344" s="22"/>
      <c r="N344" s="22"/>
      <c r="O344" s="22"/>
      <c r="P344" s="22"/>
      <c r="Q344" s="22"/>
      <c r="R344" s="13"/>
      <c r="S344" s="13"/>
      <c r="T344" s="13"/>
      <c r="U344" s="13"/>
      <c r="V344" s="13"/>
      <c r="W344" s="13" t="str">
        <f t="shared" si="58"/>
        <v>CK048</v>
      </c>
      <c r="X344" s="10">
        <v>11.0</v>
      </c>
      <c r="Y344" s="24" t="str">
        <f t="shared" si="59"/>
        <v>P11AR</v>
      </c>
      <c r="Z344" s="10">
        <v>1.0</v>
      </c>
      <c r="AA344" s="24" t="str">
        <f t="shared" si="60"/>
        <v>Percutaneous Transluminal Angiography (PTA) Cerebral</v>
      </c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>
      <c r="A345" s="57" t="s">
        <v>5</v>
      </c>
      <c r="B345" s="57" t="s">
        <v>2187</v>
      </c>
      <c r="C345" s="21" t="s">
        <v>2188</v>
      </c>
      <c r="D345" s="21" t="s">
        <v>9254</v>
      </c>
      <c r="E345" s="21" t="s">
        <v>9255</v>
      </c>
      <c r="F345" s="8"/>
      <c r="G345" s="8"/>
      <c r="H345" s="13" t="str">
        <f t="shared" si="2"/>
        <v>CK049</v>
      </c>
      <c r="I345" s="21" t="s">
        <v>2188</v>
      </c>
      <c r="J345" s="57" t="s">
        <v>2187</v>
      </c>
      <c r="K345" s="13"/>
      <c r="L345" s="22"/>
      <c r="M345" s="22"/>
      <c r="N345" s="22"/>
      <c r="O345" s="22"/>
      <c r="P345" s="22"/>
      <c r="Q345" s="22"/>
      <c r="R345" s="13"/>
      <c r="S345" s="13"/>
      <c r="T345" s="13"/>
      <c r="U345" s="13"/>
      <c r="V345" s="13"/>
      <c r="W345" s="13" t="str">
        <f t="shared" si="58"/>
        <v>CK049</v>
      </c>
      <c r="X345" s="10">
        <v>11.0</v>
      </c>
      <c r="Y345" s="24" t="str">
        <f t="shared" si="59"/>
        <v>P11AR</v>
      </c>
      <c r="Z345" s="10">
        <v>1.0</v>
      </c>
      <c r="AA345" s="24" t="str">
        <f t="shared" si="60"/>
        <v>Percutaneous Transluminal Angiography (PTA) Cerebral</v>
      </c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>
      <c r="A346" s="57" t="s">
        <v>5</v>
      </c>
      <c r="B346" s="57" t="s">
        <v>2187</v>
      </c>
      <c r="C346" s="21" t="s">
        <v>2188</v>
      </c>
      <c r="D346" s="21" t="s">
        <v>9262</v>
      </c>
      <c r="E346" s="21" t="s">
        <v>9263</v>
      </c>
      <c r="F346" s="8"/>
      <c r="G346" s="8"/>
      <c r="H346" s="13" t="str">
        <f t="shared" si="2"/>
        <v>CK050</v>
      </c>
      <c r="I346" s="21" t="s">
        <v>2188</v>
      </c>
      <c r="J346" s="57" t="s">
        <v>2187</v>
      </c>
      <c r="K346" s="13"/>
      <c r="L346" s="22"/>
      <c r="M346" s="22"/>
      <c r="N346" s="22"/>
      <c r="O346" s="22"/>
      <c r="P346" s="22"/>
      <c r="Q346" s="22"/>
      <c r="R346" s="13"/>
      <c r="S346" s="13"/>
      <c r="T346" s="13"/>
      <c r="U346" s="13"/>
      <c r="V346" s="13"/>
      <c r="W346" s="13" t="str">
        <f t="shared" si="58"/>
        <v>CK050</v>
      </c>
      <c r="X346" s="10">
        <v>11.0</v>
      </c>
      <c r="Y346" s="24" t="str">
        <f t="shared" si="59"/>
        <v>P11AR</v>
      </c>
      <c r="Z346" s="10">
        <v>1.0</v>
      </c>
      <c r="AA346" s="24" t="str">
        <f t="shared" si="60"/>
        <v>Percutaneous Transluminal Angiography (PTA) Cerebral</v>
      </c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>
      <c r="A347" s="57" t="s">
        <v>5</v>
      </c>
      <c r="B347" s="57" t="s">
        <v>2187</v>
      </c>
      <c r="C347" s="21" t="s">
        <v>2188</v>
      </c>
      <c r="D347" s="21" t="s">
        <v>9270</v>
      </c>
      <c r="E347" s="21" t="s">
        <v>9271</v>
      </c>
      <c r="F347" s="8"/>
      <c r="G347" s="8"/>
      <c r="H347" s="13" t="str">
        <f t="shared" si="2"/>
        <v>CK051</v>
      </c>
      <c r="I347" s="21" t="s">
        <v>2188</v>
      </c>
      <c r="J347" s="57" t="s">
        <v>2187</v>
      </c>
      <c r="K347" s="13"/>
      <c r="L347" s="22"/>
      <c r="M347" s="22"/>
      <c r="N347" s="22"/>
      <c r="O347" s="22"/>
      <c r="P347" s="22"/>
      <c r="Q347" s="22"/>
      <c r="R347" s="13"/>
      <c r="S347" s="13"/>
      <c r="T347" s="13"/>
      <c r="U347" s="13"/>
      <c r="V347" s="13"/>
      <c r="W347" s="13" t="str">
        <f t="shared" si="58"/>
        <v>CK051</v>
      </c>
      <c r="X347" s="10">
        <v>11.0</v>
      </c>
      <c r="Y347" s="24" t="str">
        <f t="shared" si="59"/>
        <v>P11AR</v>
      </c>
      <c r="Z347" s="10">
        <v>1.0</v>
      </c>
      <c r="AA347" s="24" t="str">
        <f t="shared" si="60"/>
        <v>Percutaneous Transluminal Angiography (PTA) Cerebral</v>
      </c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>
      <c r="A348" s="57" t="s">
        <v>5</v>
      </c>
      <c r="B348" s="57" t="s">
        <v>2187</v>
      </c>
      <c r="C348" s="21" t="s">
        <v>2188</v>
      </c>
      <c r="D348" s="21" t="s">
        <v>9278</v>
      </c>
      <c r="E348" s="21" t="s">
        <v>9280</v>
      </c>
      <c r="F348" s="8"/>
      <c r="G348" s="8"/>
      <c r="H348" s="13" t="str">
        <f t="shared" si="2"/>
        <v>CK052</v>
      </c>
      <c r="I348" s="21" t="s">
        <v>2188</v>
      </c>
      <c r="J348" s="57" t="s">
        <v>2187</v>
      </c>
      <c r="K348" s="13"/>
      <c r="L348" s="22"/>
      <c r="M348" s="22"/>
      <c r="N348" s="22"/>
      <c r="O348" s="22"/>
      <c r="P348" s="22"/>
      <c r="Q348" s="22"/>
      <c r="R348" s="13"/>
      <c r="S348" s="13"/>
      <c r="T348" s="13"/>
      <c r="U348" s="13"/>
      <c r="V348" s="13"/>
      <c r="W348" s="13" t="str">
        <f t="shared" si="58"/>
        <v>CK052</v>
      </c>
      <c r="X348" s="10">
        <v>11.0</v>
      </c>
      <c r="Y348" s="24" t="str">
        <f t="shared" si="59"/>
        <v>P11AR</v>
      </c>
      <c r="Z348" s="10">
        <v>1.0</v>
      </c>
      <c r="AA348" s="24" t="str">
        <f t="shared" si="60"/>
        <v>Percutaneous Transluminal Angiography (PTA) Cerebral</v>
      </c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>
      <c r="A349" s="57" t="s">
        <v>5</v>
      </c>
      <c r="B349" s="57" t="s">
        <v>2187</v>
      </c>
      <c r="C349" s="21" t="s">
        <v>2188</v>
      </c>
      <c r="D349" s="21" t="s">
        <v>9288</v>
      </c>
      <c r="E349" s="21" t="s">
        <v>9289</v>
      </c>
      <c r="F349" s="8"/>
      <c r="G349" s="8"/>
      <c r="H349" s="13" t="str">
        <f t="shared" si="2"/>
        <v>CK053</v>
      </c>
      <c r="I349" s="21" t="s">
        <v>2188</v>
      </c>
      <c r="J349" s="57" t="s">
        <v>2187</v>
      </c>
      <c r="K349" s="13"/>
      <c r="L349" s="22"/>
      <c r="M349" s="22"/>
      <c r="N349" s="22"/>
      <c r="O349" s="22"/>
      <c r="P349" s="22"/>
      <c r="Q349" s="22"/>
      <c r="R349" s="13"/>
      <c r="S349" s="13"/>
      <c r="T349" s="13"/>
      <c r="U349" s="13"/>
      <c r="V349" s="13"/>
      <c r="W349" s="13" t="str">
        <f t="shared" si="58"/>
        <v>CK053</v>
      </c>
      <c r="X349" s="10">
        <v>11.0</v>
      </c>
      <c r="Y349" s="24" t="str">
        <f t="shared" si="59"/>
        <v>P11AR</v>
      </c>
      <c r="Z349" s="10">
        <v>1.0</v>
      </c>
      <c r="AA349" s="24" t="str">
        <f t="shared" si="60"/>
        <v>Percutaneous Transluminal Angiography (PTA) Cerebral</v>
      </c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>
      <c r="A350" s="57" t="s">
        <v>5</v>
      </c>
      <c r="B350" s="57" t="s">
        <v>2187</v>
      </c>
      <c r="C350" s="21" t="s">
        <v>2188</v>
      </c>
      <c r="D350" s="21" t="s">
        <v>9296</v>
      </c>
      <c r="E350" s="21" t="s">
        <v>9297</v>
      </c>
      <c r="F350" s="8"/>
      <c r="G350" s="8"/>
      <c r="H350" s="13" t="str">
        <f t="shared" si="2"/>
        <v>CK054</v>
      </c>
      <c r="I350" s="21" t="s">
        <v>2188</v>
      </c>
      <c r="J350" s="57" t="s">
        <v>2187</v>
      </c>
      <c r="K350" s="13"/>
      <c r="L350" s="22"/>
      <c r="M350" s="22"/>
      <c r="N350" s="22"/>
      <c r="O350" s="22"/>
      <c r="P350" s="22"/>
      <c r="Q350" s="22"/>
      <c r="R350" s="13"/>
      <c r="S350" s="13"/>
      <c r="T350" s="13"/>
      <c r="U350" s="13"/>
      <c r="V350" s="13"/>
      <c r="W350" s="13" t="str">
        <f t="shared" si="58"/>
        <v>CK054</v>
      </c>
      <c r="X350" s="10">
        <v>11.0</v>
      </c>
      <c r="Y350" s="24" t="str">
        <f t="shared" si="59"/>
        <v>P11AR</v>
      </c>
      <c r="Z350" s="10">
        <v>1.0</v>
      </c>
      <c r="AA350" s="24" t="str">
        <f t="shared" si="60"/>
        <v>Percutaneous Transluminal Angiography (PTA) Cerebral</v>
      </c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>
      <c r="A351" s="57" t="s">
        <v>5</v>
      </c>
      <c r="B351" s="57" t="s">
        <v>2187</v>
      </c>
      <c r="C351" s="21" t="s">
        <v>2188</v>
      </c>
      <c r="D351" s="21" t="s">
        <v>9308</v>
      </c>
      <c r="E351" s="21" t="s">
        <v>9310</v>
      </c>
      <c r="F351" s="8"/>
      <c r="G351" s="8"/>
      <c r="H351" s="13" t="str">
        <f t="shared" si="2"/>
        <v>CK055</v>
      </c>
      <c r="I351" s="21" t="s">
        <v>2188</v>
      </c>
      <c r="J351" s="57" t="s">
        <v>2187</v>
      </c>
      <c r="K351" s="13"/>
      <c r="L351" s="22"/>
      <c r="M351" s="22"/>
      <c r="N351" s="22"/>
      <c r="O351" s="22"/>
      <c r="P351" s="22"/>
      <c r="Q351" s="22"/>
      <c r="R351" s="13"/>
      <c r="S351" s="13"/>
      <c r="T351" s="13"/>
      <c r="U351" s="13"/>
      <c r="V351" s="13"/>
      <c r="W351" s="13" t="str">
        <f t="shared" si="58"/>
        <v>CK055</v>
      </c>
      <c r="X351" s="10">
        <v>11.0</v>
      </c>
      <c r="Y351" s="24" t="str">
        <f t="shared" si="59"/>
        <v>P11AR</v>
      </c>
      <c r="Z351" s="10">
        <v>1.0</v>
      </c>
      <c r="AA351" s="24" t="str">
        <f t="shared" si="60"/>
        <v>Percutaneous Transluminal Angiography (PTA) Cerebral</v>
      </c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>
      <c r="A352" s="21" t="s">
        <v>155</v>
      </c>
      <c r="B352" s="21" t="s">
        <v>2191</v>
      </c>
      <c r="C352" s="57" t="s">
        <v>2192</v>
      </c>
      <c r="D352" s="21" t="s">
        <v>3101</v>
      </c>
      <c r="E352" s="21" t="s">
        <v>3102</v>
      </c>
      <c r="F352" s="8"/>
      <c r="G352" s="8"/>
      <c r="H352" s="13" t="str">
        <f t="shared" si="2"/>
        <v>0045</v>
      </c>
      <c r="I352" s="21" t="str">
        <f t="shared" ref="I352:I361" si="61">C352</f>
        <v>Number of Stents</v>
      </c>
      <c r="J352" s="57" t="s">
        <v>2191</v>
      </c>
      <c r="K352" s="13"/>
      <c r="L352" s="22"/>
      <c r="M352" s="22"/>
      <c r="N352" s="22"/>
      <c r="O352" s="22"/>
      <c r="P352" s="22"/>
      <c r="Q352" s="22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24" t="str">
        <f t="shared" ref="AC352:AC361" si="62">B352</f>
        <v>11PEX</v>
      </c>
      <c r="AD352" s="13" t="str">
        <f t="shared" ref="AD352:AD361" si="63">H352</f>
        <v>0045</v>
      </c>
      <c r="AE352" s="10">
        <v>1.0</v>
      </c>
      <c r="AF352" s="13"/>
      <c r="AG352" s="13"/>
      <c r="AH352" s="13"/>
      <c r="AI352" s="13"/>
      <c r="AJ352" s="13"/>
      <c r="AK352" s="13"/>
      <c r="AL352" s="13"/>
    </row>
    <row r="353">
      <c r="A353" s="21" t="s">
        <v>155</v>
      </c>
      <c r="B353" s="21" t="s">
        <v>2191</v>
      </c>
      <c r="C353" s="57" t="s">
        <v>2192</v>
      </c>
      <c r="D353" s="21" t="s">
        <v>3103</v>
      </c>
      <c r="E353" s="21" t="s">
        <v>3104</v>
      </c>
      <c r="F353" s="8"/>
      <c r="G353" s="8"/>
      <c r="H353" s="13" t="str">
        <f t="shared" si="2"/>
        <v>0046</v>
      </c>
      <c r="I353" s="21" t="str">
        <f t="shared" si="61"/>
        <v>Number of Stents</v>
      </c>
      <c r="J353" s="57" t="s">
        <v>2191</v>
      </c>
      <c r="K353" s="13"/>
      <c r="L353" s="22"/>
      <c r="M353" s="22"/>
      <c r="N353" s="22"/>
      <c r="O353" s="22"/>
      <c r="P353" s="22"/>
      <c r="Q353" s="22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24" t="str">
        <f t="shared" si="62"/>
        <v>11PEX</v>
      </c>
      <c r="AD353" s="13" t="str">
        <f t="shared" si="63"/>
        <v>0046</v>
      </c>
      <c r="AE353" s="10">
        <v>1.0</v>
      </c>
      <c r="AF353" s="13"/>
      <c r="AG353" s="13"/>
      <c r="AH353" s="13"/>
      <c r="AI353" s="13"/>
      <c r="AJ353" s="13"/>
      <c r="AK353" s="13"/>
      <c r="AL353" s="13"/>
    </row>
    <row r="354">
      <c r="A354" s="21" t="s">
        <v>155</v>
      </c>
      <c r="B354" s="21" t="s">
        <v>2191</v>
      </c>
      <c r="C354" s="57" t="s">
        <v>2192</v>
      </c>
      <c r="D354" s="21" t="s">
        <v>3105</v>
      </c>
      <c r="E354" s="21" t="s">
        <v>3106</v>
      </c>
      <c r="F354" s="8"/>
      <c r="G354" s="8"/>
      <c r="H354" s="13" t="str">
        <f t="shared" si="2"/>
        <v>0047</v>
      </c>
      <c r="I354" s="21" t="str">
        <f t="shared" si="61"/>
        <v>Number of Stents</v>
      </c>
      <c r="J354" s="57" t="s">
        <v>2191</v>
      </c>
      <c r="K354" s="13"/>
      <c r="L354" s="22"/>
      <c r="M354" s="22"/>
      <c r="N354" s="22"/>
      <c r="O354" s="22"/>
      <c r="P354" s="22"/>
      <c r="Q354" s="22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24" t="str">
        <f t="shared" si="62"/>
        <v>11PEX</v>
      </c>
      <c r="AD354" s="13" t="str">
        <f t="shared" si="63"/>
        <v>0047</v>
      </c>
      <c r="AE354" s="10">
        <v>1.0</v>
      </c>
      <c r="AF354" s="13"/>
      <c r="AG354" s="13"/>
      <c r="AH354" s="13"/>
      <c r="AI354" s="13"/>
      <c r="AJ354" s="13"/>
      <c r="AK354" s="13"/>
      <c r="AL354" s="13"/>
    </row>
    <row r="355">
      <c r="A355" s="21" t="s">
        <v>155</v>
      </c>
      <c r="B355" s="21" t="s">
        <v>2191</v>
      </c>
      <c r="C355" s="57" t="s">
        <v>2192</v>
      </c>
      <c r="D355" s="21" t="s">
        <v>3107</v>
      </c>
      <c r="E355" s="21" t="s">
        <v>3108</v>
      </c>
      <c r="F355" s="8"/>
      <c r="G355" s="8"/>
      <c r="H355" s="13" t="str">
        <f t="shared" si="2"/>
        <v>0048</v>
      </c>
      <c r="I355" s="21" t="str">
        <f t="shared" si="61"/>
        <v>Number of Stents</v>
      </c>
      <c r="J355" s="57" t="s">
        <v>2191</v>
      </c>
      <c r="K355" s="13"/>
      <c r="L355" s="22"/>
      <c r="M355" s="22"/>
      <c r="N355" s="22"/>
      <c r="O355" s="22"/>
      <c r="P355" s="22"/>
      <c r="Q355" s="22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24" t="str">
        <f t="shared" si="62"/>
        <v>11PEX</v>
      </c>
      <c r="AD355" s="13" t="str">
        <f t="shared" si="63"/>
        <v>0048</v>
      </c>
      <c r="AE355" s="10">
        <v>1.0</v>
      </c>
      <c r="AF355" s="13"/>
      <c r="AG355" s="13"/>
      <c r="AH355" s="13"/>
      <c r="AI355" s="13"/>
      <c r="AJ355" s="13"/>
      <c r="AK355" s="13"/>
      <c r="AL355" s="13"/>
    </row>
    <row r="356">
      <c r="A356" s="8" t="s">
        <v>155</v>
      </c>
      <c r="B356" s="8" t="s">
        <v>2193</v>
      </c>
      <c r="C356" s="57" t="s">
        <v>2194</v>
      </c>
      <c r="D356" s="21" t="s">
        <v>3121</v>
      </c>
      <c r="E356" s="21" t="s">
        <v>3122</v>
      </c>
      <c r="F356" s="8"/>
      <c r="G356" s="8"/>
      <c r="H356" s="13" t="str">
        <f t="shared" si="2"/>
        <v>0055</v>
      </c>
      <c r="I356" s="21" t="str">
        <f t="shared" si="61"/>
        <v>Insertion of Non-Coronary Stents</v>
      </c>
      <c r="J356" s="10" t="s">
        <v>2193</v>
      </c>
      <c r="K356" s="13"/>
      <c r="L356" s="22"/>
      <c r="M356" s="22"/>
      <c r="N356" s="22"/>
      <c r="O356" s="22"/>
      <c r="P356" s="22"/>
      <c r="Q356" s="22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 t="str">
        <f t="shared" si="62"/>
        <v>11PFX</v>
      </c>
      <c r="AD356" s="13" t="str">
        <f t="shared" si="63"/>
        <v>0055</v>
      </c>
      <c r="AE356" s="10">
        <v>1.0</v>
      </c>
      <c r="AF356" s="13"/>
      <c r="AG356" s="13"/>
      <c r="AH356" s="13"/>
      <c r="AI356" s="13"/>
      <c r="AJ356" s="13"/>
      <c r="AK356" s="13"/>
      <c r="AL356" s="13"/>
    </row>
    <row r="357">
      <c r="A357" s="8" t="s">
        <v>155</v>
      </c>
      <c r="B357" s="8" t="s">
        <v>2193</v>
      </c>
      <c r="C357" s="57" t="s">
        <v>2194</v>
      </c>
      <c r="D357" s="21" t="s">
        <v>3129</v>
      </c>
      <c r="E357" s="21" t="s">
        <v>3130</v>
      </c>
      <c r="F357" s="8"/>
      <c r="G357" s="8"/>
      <c r="H357" s="13" t="str">
        <f t="shared" si="2"/>
        <v>0063</v>
      </c>
      <c r="I357" s="21" t="str">
        <f t="shared" si="61"/>
        <v>Insertion of Non-Coronary Stents</v>
      </c>
      <c r="J357" s="10" t="s">
        <v>2193</v>
      </c>
      <c r="K357" s="13"/>
      <c r="L357" s="22"/>
      <c r="M357" s="22"/>
      <c r="N357" s="22"/>
      <c r="O357" s="22"/>
      <c r="P357" s="22"/>
      <c r="Q357" s="22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 t="str">
        <f t="shared" si="62"/>
        <v>11PFX</v>
      </c>
      <c r="AD357" s="13" t="str">
        <f t="shared" si="63"/>
        <v>0063</v>
      </c>
      <c r="AE357" s="10">
        <v>1.0</v>
      </c>
      <c r="AF357" s="13"/>
      <c r="AG357" s="13"/>
      <c r="AH357" s="13"/>
      <c r="AI357" s="13"/>
      <c r="AJ357" s="13"/>
      <c r="AK357" s="13"/>
      <c r="AL357" s="13"/>
    </row>
    <row r="358">
      <c r="A358" s="8" t="s">
        <v>155</v>
      </c>
      <c r="B358" s="8" t="s">
        <v>2193</v>
      </c>
      <c r="C358" s="57" t="s">
        <v>2194</v>
      </c>
      <c r="D358" s="21" t="s">
        <v>3131</v>
      </c>
      <c r="E358" s="21" t="s">
        <v>3132</v>
      </c>
      <c r="F358" s="8"/>
      <c r="G358" s="8"/>
      <c r="H358" s="13" t="str">
        <f t="shared" si="2"/>
        <v>0064</v>
      </c>
      <c r="I358" s="21" t="str">
        <f t="shared" si="61"/>
        <v>Insertion of Non-Coronary Stents</v>
      </c>
      <c r="J358" s="10" t="s">
        <v>2193</v>
      </c>
      <c r="K358" s="13"/>
      <c r="L358" s="22"/>
      <c r="M358" s="22"/>
      <c r="N358" s="22"/>
      <c r="O358" s="22"/>
      <c r="P358" s="22"/>
      <c r="Q358" s="22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 t="str">
        <f t="shared" si="62"/>
        <v>11PFX</v>
      </c>
      <c r="AD358" s="13" t="str">
        <f t="shared" si="63"/>
        <v>0064</v>
      </c>
      <c r="AE358" s="10">
        <v>1.0</v>
      </c>
      <c r="AF358" s="13"/>
      <c r="AG358" s="13"/>
      <c r="AH358" s="13"/>
      <c r="AI358" s="13"/>
      <c r="AJ358" s="13"/>
      <c r="AK358" s="13"/>
      <c r="AL358" s="13"/>
    </row>
    <row r="359">
      <c r="A359" s="8" t="s">
        <v>155</v>
      </c>
      <c r="B359" s="8" t="s">
        <v>2193</v>
      </c>
      <c r="C359" s="57" t="s">
        <v>2194</v>
      </c>
      <c r="D359" s="21" t="s">
        <v>3133</v>
      </c>
      <c r="E359" s="21" t="s">
        <v>3134</v>
      </c>
      <c r="F359" s="8"/>
      <c r="G359" s="8"/>
      <c r="H359" s="13" t="str">
        <f t="shared" si="2"/>
        <v>0065</v>
      </c>
      <c r="I359" s="21" t="str">
        <f t="shared" si="61"/>
        <v>Insertion of Non-Coronary Stents</v>
      </c>
      <c r="J359" s="10" t="s">
        <v>2193</v>
      </c>
      <c r="K359" s="13"/>
      <c r="L359" s="22"/>
      <c r="M359" s="22"/>
      <c r="N359" s="22"/>
      <c r="O359" s="22"/>
      <c r="P359" s="22"/>
      <c r="Q359" s="22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 t="str">
        <f t="shared" si="62"/>
        <v>11PFX</v>
      </c>
      <c r="AD359" s="13" t="str">
        <f t="shared" si="63"/>
        <v>0065</v>
      </c>
      <c r="AE359" s="10">
        <v>1.0</v>
      </c>
      <c r="AF359" s="13"/>
      <c r="AG359" s="13"/>
      <c r="AH359" s="13"/>
      <c r="AI359" s="13"/>
      <c r="AJ359" s="13"/>
      <c r="AK359" s="13"/>
      <c r="AL359" s="13"/>
    </row>
    <row r="360">
      <c r="A360" s="8" t="s">
        <v>155</v>
      </c>
      <c r="B360" s="8" t="s">
        <v>2193</v>
      </c>
      <c r="C360" s="57" t="s">
        <v>2194</v>
      </c>
      <c r="D360" s="21" t="s">
        <v>9376</v>
      </c>
      <c r="E360" s="106" t="s">
        <v>9379</v>
      </c>
      <c r="F360" s="8"/>
      <c r="G360" s="8"/>
      <c r="H360" s="13" t="str">
        <f t="shared" si="2"/>
        <v>00650</v>
      </c>
      <c r="I360" s="21" t="str">
        <f t="shared" si="61"/>
        <v>Insertion of Non-Coronary Stents</v>
      </c>
      <c r="J360" s="10" t="s">
        <v>2193</v>
      </c>
      <c r="K360" s="13"/>
      <c r="L360" s="22"/>
      <c r="M360" s="22"/>
      <c r="N360" s="22"/>
      <c r="O360" s="22"/>
      <c r="P360" s="22"/>
      <c r="Q360" s="22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 t="str">
        <f t="shared" si="62"/>
        <v>11PFX</v>
      </c>
      <c r="AD360" s="13" t="str">
        <f t="shared" si="63"/>
        <v>00650</v>
      </c>
      <c r="AE360" s="10">
        <v>1.0</v>
      </c>
      <c r="AF360" s="13"/>
      <c r="AG360" s="13"/>
      <c r="AH360" s="13"/>
      <c r="AI360" s="13"/>
      <c r="AJ360" s="13"/>
      <c r="AK360" s="13"/>
      <c r="AL360" s="13"/>
    </row>
    <row r="361">
      <c r="A361" s="8" t="s">
        <v>155</v>
      </c>
      <c r="B361" s="8" t="s">
        <v>2193</v>
      </c>
      <c r="C361" s="57" t="s">
        <v>2194</v>
      </c>
      <c r="D361" s="21" t="s">
        <v>5095</v>
      </c>
      <c r="E361" s="21" t="s">
        <v>5096</v>
      </c>
      <c r="F361" s="8"/>
      <c r="G361" s="8"/>
      <c r="H361" s="13" t="str">
        <f t="shared" si="2"/>
        <v>3990</v>
      </c>
      <c r="I361" s="21" t="str">
        <f t="shared" si="61"/>
        <v>Insertion of Non-Coronary Stents</v>
      </c>
      <c r="J361" s="10" t="s">
        <v>2193</v>
      </c>
      <c r="K361" s="13"/>
      <c r="L361" s="22"/>
      <c r="M361" s="22"/>
      <c r="N361" s="22"/>
      <c r="O361" s="22"/>
      <c r="P361" s="22"/>
      <c r="Q361" s="22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 t="str">
        <f t="shared" si="62"/>
        <v>11PFX</v>
      </c>
      <c r="AD361" s="13" t="str">
        <f t="shared" si="63"/>
        <v>3990</v>
      </c>
      <c r="AE361" s="10">
        <v>1.0</v>
      </c>
      <c r="AF361" s="13"/>
      <c r="AG361" s="13"/>
      <c r="AH361" s="13"/>
      <c r="AI361" s="13"/>
      <c r="AJ361" s="13"/>
      <c r="AK361" s="13"/>
      <c r="AL361" s="13"/>
    </row>
    <row r="362">
      <c r="A362" s="24"/>
      <c r="B362" s="24"/>
      <c r="C362" s="24"/>
      <c r="D362" s="24"/>
      <c r="E362" s="13"/>
      <c r="F362" s="8"/>
      <c r="G362" s="8"/>
      <c r="H362" s="13"/>
      <c r="I362" s="13"/>
      <c r="J362" s="13"/>
      <c r="K362" s="13"/>
      <c r="L362" s="22"/>
      <c r="M362" s="22"/>
      <c r="N362" s="22"/>
      <c r="O362" s="22"/>
      <c r="P362" s="22"/>
      <c r="Q362" s="22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>
      <c r="A363" s="24"/>
      <c r="B363" s="24"/>
      <c r="C363" s="24"/>
      <c r="D363" s="24"/>
      <c r="E363" s="13"/>
      <c r="F363" s="8"/>
      <c r="G363" s="8"/>
      <c r="H363" s="13"/>
      <c r="I363" s="13"/>
      <c r="J363" s="13"/>
      <c r="K363" s="13"/>
      <c r="L363" s="22"/>
      <c r="M363" s="22"/>
      <c r="N363" s="22"/>
      <c r="O363" s="22"/>
      <c r="P363" s="22"/>
      <c r="Q363" s="22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>
      <c r="A364" s="24"/>
      <c r="B364" s="24"/>
      <c r="C364" s="24"/>
      <c r="D364" s="24"/>
      <c r="E364" s="13"/>
      <c r="F364" s="8"/>
      <c r="G364" s="8"/>
      <c r="H364" s="13"/>
      <c r="I364" s="13"/>
      <c r="J364" s="13"/>
      <c r="K364" s="13"/>
      <c r="L364" s="22"/>
      <c r="M364" s="22"/>
      <c r="N364" s="22"/>
      <c r="O364" s="22"/>
      <c r="P364" s="22"/>
      <c r="Q364" s="22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>
      <c r="A365" s="24"/>
      <c r="B365" s="24"/>
      <c r="C365" s="24"/>
      <c r="D365" s="24"/>
      <c r="E365" s="13"/>
      <c r="F365" s="8"/>
      <c r="G365" s="8"/>
      <c r="H365" s="13"/>
      <c r="I365" s="13"/>
      <c r="J365" s="13"/>
      <c r="K365" s="13"/>
      <c r="L365" s="22"/>
      <c r="M365" s="22"/>
      <c r="N365" s="22"/>
      <c r="O365" s="22"/>
      <c r="P365" s="22"/>
      <c r="Q365" s="22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>
      <c r="A366" s="24"/>
      <c r="B366" s="24"/>
      <c r="C366" s="24"/>
      <c r="D366" s="24"/>
      <c r="E366" s="13"/>
      <c r="F366" s="8"/>
      <c r="G366" s="8"/>
      <c r="H366" s="13"/>
      <c r="I366" s="13"/>
      <c r="J366" s="13"/>
      <c r="K366" s="13"/>
      <c r="L366" s="22"/>
      <c r="M366" s="22"/>
      <c r="N366" s="22"/>
      <c r="O366" s="22"/>
      <c r="P366" s="22"/>
      <c r="Q366" s="22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>
      <c r="A367" s="24"/>
      <c r="B367" s="24"/>
      <c r="C367" s="24"/>
      <c r="D367" s="24"/>
      <c r="E367" s="13"/>
      <c r="F367" s="8"/>
      <c r="G367" s="8"/>
      <c r="H367" s="13"/>
      <c r="I367" s="13"/>
      <c r="J367" s="13"/>
      <c r="K367" s="13"/>
      <c r="L367" s="22"/>
      <c r="M367" s="22"/>
      <c r="N367" s="22"/>
      <c r="O367" s="22"/>
      <c r="P367" s="22"/>
      <c r="Q367" s="22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>
      <c r="A368" s="24"/>
      <c r="B368" s="24"/>
      <c r="C368" s="24"/>
      <c r="D368" s="24"/>
      <c r="E368" s="13"/>
      <c r="F368" s="8"/>
      <c r="G368" s="8"/>
      <c r="H368" s="13"/>
      <c r="I368" s="13"/>
      <c r="J368" s="13"/>
      <c r="K368" s="13"/>
      <c r="L368" s="22"/>
      <c r="M368" s="22"/>
      <c r="N368" s="22"/>
      <c r="O368" s="22"/>
      <c r="P368" s="22"/>
      <c r="Q368" s="22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>
      <c r="A369" s="24"/>
      <c r="B369" s="24"/>
      <c r="C369" s="24"/>
      <c r="D369" s="24"/>
      <c r="E369" s="13"/>
      <c r="F369" s="8"/>
      <c r="G369" s="8"/>
      <c r="H369" s="13"/>
      <c r="I369" s="13"/>
      <c r="J369" s="13"/>
      <c r="K369" s="13"/>
      <c r="L369" s="22"/>
      <c r="M369" s="22"/>
      <c r="N369" s="22"/>
      <c r="O369" s="22"/>
      <c r="P369" s="22"/>
      <c r="Q369" s="22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>
      <c r="A370" s="24"/>
      <c r="B370" s="24"/>
      <c r="C370" s="24"/>
      <c r="D370" s="24"/>
      <c r="E370" s="13"/>
      <c r="F370" s="8"/>
      <c r="G370" s="8"/>
      <c r="H370" s="13"/>
      <c r="I370" s="13"/>
      <c r="J370" s="13"/>
      <c r="K370" s="13"/>
      <c r="L370" s="22"/>
      <c r="M370" s="22"/>
      <c r="N370" s="22"/>
      <c r="O370" s="22"/>
      <c r="P370" s="22"/>
      <c r="Q370" s="22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>
      <c r="A371" s="24"/>
      <c r="B371" s="24"/>
      <c r="C371" s="24"/>
      <c r="D371" s="24"/>
      <c r="E371" s="13"/>
      <c r="F371" s="8"/>
      <c r="G371" s="8"/>
      <c r="H371" s="13"/>
      <c r="I371" s="13"/>
      <c r="J371" s="13"/>
      <c r="K371" s="13"/>
      <c r="L371" s="22"/>
      <c r="M371" s="22"/>
      <c r="N371" s="22"/>
      <c r="O371" s="22"/>
      <c r="P371" s="22"/>
      <c r="Q371" s="22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>
      <c r="A372" s="24"/>
      <c r="B372" s="24"/>
      <c r="C372" s="24"/>
      <c r="D372" s="24"/>
      <c r="E372" s="13"/>
      <c r="F372" s="8"/>
      <c r="G372" s="8"/>
      <c r="H372" s="13"/>
      <c r="I372" s="13"/>
      <c r="J372" s="13"/>
      <c r="K372" s="13"/>
      <c r="L372" s="22"/>
      <c r="M372" s="22"/>
      <c r="N372" s="22"/>
      <c r="O372" s="22"/>
      <c r="P372" s="22"/>
      <c r="Q372" s="22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>
      <c r="A373" s="24"/>
      <c r="B373" s="24"/>
      <c r="C373" s="24"/>
      <c r="D373" s="24"/>
      <c r="E373" s="13"/>
      <c r="F373" s="8"/>
      <c r="G373" s="8"/>
      <c r="H373" s="13"/>
      <c r="I373" s="13"/>
      <c r="J373" s="13"/>
      <c r="K373" s="13"/>
      <c r="L373" s="22"/>
      <c r="M373" s="22"/>
      <c r="N373" s="22"/>
      <c r="O373" s="22"/>
      <c r="P373" s="22"/>
      <c r="Q373" s="22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>
      <c r="A374" s="24"/>
      <c r="B374" s="24"/>
      <c r="C374" s="24"/>
      <c r="D374" s="24"/>
      <c r="E374" s="13"/>
      <c r="F374" s="8"/>
      <c r="G374" s="8"/>
      <c r="H374" s="13"/>
      <c r="I374" s="13"/>
      <c r="J374" s="13"/>
      <c r="K374" s="13"/>
      <c r="L374" s="22"/>
      <c r="M374" s="22"/>
      <c r="N374" s="22"/>
      <c r="O374" s="22"/>
      <c r="P374" s="22"/>
      <c r="Q374" s="22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>
      <c r="A375" s="24"/>
      <c r="B375" s="24"/>
      <c r="C375" s="24"/>
      <c r="D375" s="24"/>
      <c r="E375" s="13"/>
      <c r="F375" s="8"/>
      <c r="G375" s="8"/>
      <c r="H375" s="13"/>
      <c r="I375" s="13"/>
      <c r="J375" s="13"/>
      <c r="K375" s="13"/>
      <c r="L375" s="22"/>
      <c r="M375" s="22"/>
      <c r="N375" s="22"/>
      <c r="O375" s="22"/>
      <c r="P375" s="22"/>
      <c r="Q375" s="22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>
      <c r="A376" s="24"/>
      <c r="B376" s="24"/>
      <c r="C376" s="24"/>
      <c r="D376" s="24"/>
      <c r="E376" s="13"/>
      <c r="F376" s="8"/>
      <c r="G376" s="8"/>
      <c r="H376" s="13"/>
      <c r="I376" s="13"/>
      <c r="J376" s="13"/>
      <c r="K376" s="13"/>
      <c r="L376" s="22"/>
      <c r="M376" s="22"/>
      <c r="N376" s="22"/>
      <c r="O376" s="22"/>
      <c r="P376" s="22"/>
      <c r="Q376" s="22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>
      <c r="A377" s="24"/>
      <c r="B377" s="24"/>
      <c r="C377" s="24"/>
      <c r="D377" s="24"/>
      <c r="E377" s="13"/>
      <c r="F377" s="8"/>
      <c r="G377" s="8"/>
      <c r="H377" s="13"/>
      <c r="I377" s="13"/>
      <c r="J377" s="13"/>
      <c r="K377" s="13"/>
      <c r="L377" s="22"/>
      <c r="M377" s="22"/>
      <c r="N377" s="22"/>
      <c r="O377" s="22"/>
      <c r="P377" s="22"/>
      <c r="Q377" s="22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>
      <c r="A378" s="24"/>
      <c r="B378" s="24"/>
      <c r="C378" s="24"/>
      <c r="D378" s="24"/>
      <c r="E378" s="13"/>
      <c r="F378" s="8"/>
      <c r="G378" s="8"/>
      <c r="H378" s="13"/>
      <c r="I378" s="13"/>
      <c r="J378" s="13"/>
      <c r="K378" s="13"/>
      <c r="L378" s="22"/>
      <c r="M378" s="22"/>
      <c r="N378" s="22"/>
      <c r="O378" s="22"/>
      <c r="P378" s="22"/>
      <c r="Q378" s="22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>
      <c r="A379" s="24"/>
      <c r="B379" s="24"/>
      <c r="C379" s="24"/>
      <c r="D379" s="24"/>
      <c r="E379" s="13"/>
      <c r="F379" s="8"/>
      <c r="G379" s="8"/>
      <c r="H379" s="13"/>
      <c r="I379" s="13"/>
      <c r="J379" s="13"/>
      <c r="K379" s="13"/>
      <c r="L379" s="22"/>
      <c r="M379" s="22"/>
      <c r="N379" s="22"/>
      <c r="O379" s="22"/>
      <c r="P379" s="22"/>
      <c r="Q379" s="22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>
      <c r="A380" s="24"/>
      <c r="B380" s="24"/>
      <c r="C380" s="24"/>
      <c r="D380" s="24"/>
      <c r="E380" s="13"/>
      <c r="F380" s="8"/>
      <c r="G380" s="8"/>
      <c r="H380" s="13"/>
      <c r="I380" s="13"/>
      <c r="J380" s="13"/>
      <c r="K380" s="13"/>
      <c r="L380" s="22"/>
      <c r="M380" s="22"/>
      <c r="N380" s="22"/>
      <c r="O380" s="22"/>
      <c r="P380" s="22"/>
      <c r="Q380" s="22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>
      <c r="A381" s="24"/>
      <c r="B381" s="24"/>
      <c r="C381" s="24"/>
      <c r="D381" s="24"/>
      <c r="E381" s="13"/>
      <c r="F381" s="8"/>
      <c r="G381" s="8"/>
      <c r="H381" s="13"/>
      <c r="I381" s="13"/>
      <c r="J381" s="13"/>
      <c r="K381" s="13"/>
      <c r="L381" s="22"/>
      <c r="M381" s="22"/>
      <c r="N381" s="22"/>
      <c r="O381" s="22"/>
      <c r="P381" s="22"/>
      <c r="Q381" s="22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>
      <c r="A382" s="24"/>
      <c r="B382" s="24"/>
      <c r="C382" s="24"/>
      <c r="D382" s="24"/>
      <c r="E382" s="13"/>
      <c r="F382" s="8"/>
      <c r="G382" s="8"/>
      <c r="H382" s="13"/>
      <c r="I382" s="13"/>
      <c r="J382" s="13"/>
      <c r="K382" s="13"/>
      <c r="L382" s="22"/>
      <c r="M382" s="22"/>
      <c r="N382" s="22"/>
      <c r="O382" s="22"/>
      <c r="P382" s="22"/>
      <c r="Q382" s="22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>
      <c r="A383" s="24"/>
      <c r="B383" s="24"/>
      <c r="C383" s="24"/>
      <c r="D383" s="24"/>
      <c r="E383" s="13"/>
      <c r="F383" s="8"/>
      <c r="G383" s="8"/>
      <c r="H383" s="13"/>
      <c r="I383" s="13"/>
      <c r="J383" s="13"/>
      <c r="K383" s="13"/>
      <c r="L383" s="22"/>
      <c r="M383" s="22"/>
      <c r="N383" s="22"/>
      <c r="O383" s="22"/>
      <c r="P383" s="22"/>
      <c r="Q383" s="22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>
      <c r="A384" s="24"/>
      <c r="B384" s="24"/>
      <c r="C384" s="24"/>
      <c r="D384" s="24"/>
      <c r="E384" s="13"/>
      <c r="F384" s="8"/>
      <c r="G384" s="8"/>
      <c r="H384" s="13"/>
      <c r="I384" s="13"/>
      <c r="J384" s="13"/>
      <c r="K384" s="13"/>
      <c r="L384" s="22"/>
      <c r="M384" s="22"/>
      <c r="N384" s="22"/>
      <c r="O384" s="22"/>
      <c r="P384" s="22"/>
      <c r="Q384" s="22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>
      <c r="A385" s="24"/>
      <c r="B385" s="24"/>
      <c r="C385" s="24"/>
      <c r="D385" s="24"/>
      <c r="E385" s="13"/>
      <c r="F385" s="8"/>
      <c r="G385" s="8"/>
      <c r="H385" s="13"/>
      <c r="I385" s="13"/>
      <c r="J385" s="13"/>
      <c r="K385" s="13"/>
      <c r="L385" s="22"/>
      <c r="M385" s="22"/>
      <c r="N385" s="22"/>
      <c r="O385" s="22"/>
      <c r="P385" s="22"/>
      <c r="Q385" s="22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>
      <c r="A386" s="24"/>
      <c r="B386" s="24"/>
      <c r="C386" s="24"/>
      <c r="D386" s="24"/>
      <c r="E386" s="13"/>
      <c r="F386" s="8"/>
      <c r="G386" s="8"/>
      <c r="H386" s="13"/>
      <c r="I386" s="13"/>
      <c r="J386" s="13"/>
      <c r="K386" s="13"/>
      <c r="L386" s="22"/>
      <c r="M386" s="22"/>
      <c r="N386" s="22"/>
      <c r="O386" s="22"/>
      <c r="P386" s="22"/>
      <c r="Q386" s="22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>
      <c r="A387" s="24"/>
      <c r="B387" s="24"/>
      <c r="C387" s="24"/>
      <c r="D387" s="24"/>
      <c r="E387" s="13"/>
      <c r="F387" s="8"/>
      <c r="G387" s="8"/>
      <c r="H387" s="13"/>
      <c r="I387" s="13"/>
      <c r="J387" s="13"/>
      <c r="K387" s="13"/>
      <c r="L387" s="22"/>
      <c r="M387" s="22"/>
      <c r="N387" s="22"/>
      <c r="O387" s="22"/>
      <c r="P387" s="22"/>
      <c r="Q387" s="22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>
      <c r="A388" s="24"/>
      <c r="B388" s="24"/>
      <c r="C388" s="24"/>
      <c r="D388" s="24"/>
      <c r="E388" s="13"/>
      <c r="F388" s="8"/>
      <c r="G388" s="8"/>
      <c r="H388" s="13"/>
      <c r="I388" s="13"/>
      <c r="J388" s="13"/>
      <c r="K388" s="13"/>
      <c r="L388" s="22"/>
      <c r="M388" s="22"/>
      <c r="N388" s="22"/>
      <c r="O388" s="22"/>
      <c r="P388" s="22"/>
      <c r="Q388" s="22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</row>
    <row r="389">
      <c r="A389" s="24"/>
      <c r="B389" s="24"/>
      <c r="C389" s="24"/>
      <c r="D389" s="24"/>
      <c r="E389" s="13"/>
      <c r="F389" s="8"/>
      <c r="G389" s="8"/>
      <c r="H389" s="13"/>
      <c r="I389" s="13"/>
      <c r="J389" s="13"/>
      <c r="K389" s="13"/>
      <c r="L389" s="22"/>
      <c r="M389" s="22"/>
      <c r="N389" s="22"/>
      <c r="O389" s="22"/>
      <c r="P389" s="22"/>
      <c r="Q389" s="22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</row>
    <row r="390">
      <c r="A390" s="24"/>
      <c r="B390" s="24"/>
      <c r="C390" s="24"/>
      <c r="D390" s="24"/>
      <c r="E390" s="13"/>
      <c r="F390" s="8"/>
      <c r="G390" s="8"/>
      <c r="H390" s="13"/>
      <c r="I390" s="13"/>
      <c r="J390" s="13"/>
      <c r="K390" s="13"/>
      <c r="L390" s="22"/>
      <c r="M390" s="22"/>
      <c r="N390" s="22"/>
      <c r="O390" s="22"/>
      <c r="P390" s="22"/>
      <c r="Q390" s="22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</row>
    <row r="391">
      <c r="A391" s="24"/>
      <c r="B391" s="24"/>
      <c r="C391" s="24"/>
      <c r="D391" s="24"/>
      <c r="E391" s="13"/>
      <c r="F391" s="8"/>
      <c r="G391" s="8"/>
      <c r="H391" s="13"/>
      <c r="I391" s="13"/>
      <c r="J391" s="13"/>
      <c r="K391" s="13"/>
      <c r="L391" s="22"/>
      <c r="M391" s="22"/>
      <c r="N391" s="22"/>
      <c r="O391" s="22"/>
      <c r="P391" s="22"/>
      <c r="Q391" s="22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</row>
    <row r="392">
      <c r="A392" s="24"/>
      <c r="B392" s="24"/>
      <c r="C392" s="24"/>
      <c r="D392" s="24"/>
      <c r="E392" s="13"/>
      <c r="F392" s="8"/>
      <c r="G392" s="8"/>
      <c r="H392" s="13"/>
      <c r="I392" s="13"/>
      <c r="J392" s="13"/>
      <c r="K392" s="13"/>
      <c r="L392" s="22"/>
      <c r="M392" s="22"/>
      <c r="N392" s="22"/>
      <c r="O392" s="22"/>
      <c r="P392" s="22"/>
      <c r="Q392" s="22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</row>
    <row r="393">
      <c r="A393" s="24"/>
      <c r="B393" s="24"/>
      <c r="C393" s="24"/>
      <c r="D393" s="24"/>
      <c r="E393" s="13"/>
      <c r="F393" s="8"/>
      <c r="G393" s="8"/>
      <c r="H393" s="13"/>
      <c r="I393" s="13"/>
      <c r="J393" s="13"/>
      <c r="K393" s="13"/>
      <c r="L393" s="22"/>
      <c r="M393" s="22"/>
      <c r="N393" s="22"/>
      <c r="O393" s="22"/>
      <c r="P393" s="22"/>
      <c r="Q393" s="22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</row>
    <row r="394">
      <c r="A394" s="24"/>
      <c r="B394" s="24"/>
      <c r="C394" s="24"/>
      <c r="D394" s="24"/>
      <c r="E394" s="13"/>
      <c r="F394" s="8"/>
      <c r="G394" s="8"/>
      <c r="H394" s="13"/>
      <c r="I394" s="13"/>
      <c r="J394" s="13"/>
      <c r="K394" s="13"/>
      <c r="L394" s="22"/>
      <c r="M394" s="22"/>
      <c r="N394" s="22"/>
      <c r="O394" s="22"/>
      <c r="P394" s="22"/>
      <c r="Q394" s="22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</row>
    <row r="395">
      <c r="A395" s="24"/>
      <c r="B395" s="24"/>
      <c r="C395" s="24"/>
      <c r="D395" s="24"/>
      <c r="E395" s="13"/>
      <c r="F395" s="8"/>
      <c r="G395" s="8"/>
      <c r="H395" s="13"/>
      <c r="I395" s="13"/>
      <c r="J395" s="13"/>
      <c r="K395" s="13"/>
      <c r="L395" s="22"/>
      <c r="M395" s="22"/>
      <c r="N395" s="22"/>
      <c r="O395" s="22"/>
      <c r="P395" s="22"/>
      <c r="Q395" s="22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</row>
    <row r="396">
      <c r="A396" s="24"/>
      <c r="B396" s="24"/>
      <c r="C396" s="24"/>
      <c r="D396" s="24"/>
      <c r="E396" s="13"/>
      <c r="F396" s="8"/>
      <c r="G396" s="8"/>
      <c r="H396" s="13"/>
      <c r="I396" s="13"/>
      <c r="J396" s="13"/>
      <c r="K396" s="13"/>
      <c r="L396" s="22"/>
      <c r="M396" s="22"/>
      <c r="N396" s="22"/>
      <c r="O396" s="22"/>
      <c r="P396" s="22"/>
      <c r="Q396" s="22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</row>
    <row r="397">
      <c r="A397" s="24"/>
      <c r="B397" s="24"/>
      <c r="C397" s="24"/>
      <c r="D397" s="24"/>
      <c r="E397" s="13"/>
      <c r="F397" s="8"/>
      <c r="G397" s="8"/>
      <c r="H397" s="13"/>
      <c r="I397" s="13"/>
      <c r="J397" s="13"/>
      <c r="K397" s="13"/>
      <c r="L397" s="22"/>
      <c r="M397" s="22"/>
      <c r="N397" s="22"/>
      <c r="O397" s="22"/>
      <c r="P397" s="22"/>
      <c r="Q397" s="22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</row>
    <row r="398">
      <c r="A398" s="24"/>
      <c r="B398" s="24"/>
      <c r="C398" s="24"/>
      <c r="D398" s="24"/>
      <c r="E398" s="13"/>
      <c r="F398" s="8"/>
      <c r="G398" s="8"/>
      <c r="H398" s="13"/>
      <c r="I398" s="13"/>
      <c r="J398" s="13"/>
      <c r="K398" s="13"/>
      <c r="L398" s="22"/>
      <c r="M398" s="22"/>
      <c r="N398" s="22"/>
      <c r="O398" s="22"/>
      <c r="P398" s="22"/>
      <c r="Q398" s="22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</row>
    <row r="399">
      <c r="A399" s="24"/>
      <c r="B399" s="24"/>
      <c r="C399" s="24"/>
      <c r="D399" s="24"/>
      <c r="E399" s="13"/>
      <c r="F399" s="8"/>
      <c r="G399" s="8"/>
      <c r="H399" s="13"/>
      <c r="I399" s="13"/>
      <c r="J399" s="13"/>
      <c r="K399" s="13"/>
      <c r="L399" s="22"/>
      <c r="M399" s="22"/>
      <c r="N399" s="22"/>
      <c r="O399" s="22"/>
      <c r="P399" s="22"/>
      <c r="Q399" s="22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</row>
    <row r="400">
      <c r="A400" s="24"/>
      <c r="B400" s="24"/>
      <c r="C400" s="24"/>
      <c r="D400" s="24"/>
      <c r="E400" s="13"/>
      <c r="F400" s="8"/>
      <c r="G400" s="8"/>
      <c r="H400" s="13"/>
      <c r="I400" s="13"/>
      <c r="J400" s="13"/>
      <c r="K400" s="13"/>
      <c r="L400" s="22"/>
      <c r="M400" s="22"/>
      <c r="N400" s="22"/>
      <c r="O400" s="22"/>
      <c r="P400" s="22"/>
      <c r="Q400" s="22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</row>
    <row r="401">
      <c r="A401" s="24"/>
      <c r="B401" s="24"/>
      <c r="C401" s="24"/>
      <c r="D401" s="24"/>
      <c r="E401" s="13"/>
      <c r="F401" s="8"/>
      <c r="G401" s="8"/>
      <c r="H401" s="13"/>
      <c r="I401" s="13"/>
      <c r="J401" s="13"/>
      <c r="K401" s="13"/>
      <c r="L401" s="22"/>
      <c r="M401" s="22"/>
      <c r="N401" s="22"/>
      <c r="O401" s="22"/>
      <c r="P401" s="22"/>
      <c r="Q401" s="22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</row>
    <row r="402">
      <c r="A402" s="24"/>
      <c r="B402" s="24"/>
      <c r="C402" s="24"/>
      <c r="D402" s="24"/>
      <c r="E402" s="13"/>
      <c r="F402" s="8"/>
      <c r="G402" s="8"/>
      <c r="H402" s="13"/>
      <c r="I402" s="13"/>
      <c r="J402" s="13"/>
      <c r="K402" s="13"/>
      <c r="L402" s="22"/>
      <c r="M402" s="22"/>
      <c r="N402" s="22"/>
      <c r="O402" s="22"/>
      <c r="P402" s="22"/>
      <c r="Q402" s="22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</row>
    <row r="403">
      <c r="A403" s="24"/>
      <c r="B403" s="24"/>
      <c r="C403" s="24"/>
      <c r="D403" s="24"/>
      <c r="E403" s="13"/>
      <c r="F403" s="8"/>
      <c r="G403" s="8"/>
      <c r="H403" s="13"/>
      <c r="I403" s="13"/>
      <c r="J403" s="13"/>
      <c r="K403" s="13"/>
      <c r="L403" s="22"/>
      <c r="M403" s="22"/>
      <c r="N403" s="22"/>
      <c r="O403" s="22"/>
      <c r="P403" s="22"/>
      <c r="Q403" s="22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</row>
    <row r="404">
      <c r="A404" s="24"/>
      <c r="B404" s="24"/>
      <c r="C404" s="24"/>
      <c r="D404" s="24"/>
      <c r="E404" s="13"/>
      <c r="F404" s="8"/>
      <c r="G404" s="8"/>
      <c r="H404" s="13"/>
      <c r="I404" s="13"/>
      <c r="J404" s="13"/>
      <c r="K404" s="13"/>
      <c r="L404" s="22"/>
      <c r="M404" s="22"/>
      <c r="N404" s="22"/>
      <c r="O404" s="22"/>
      <c r="P404" s="22"/>
      <c r="Q404" s="22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</row>
    <row r="405">
      <c r="A405" s="24"/>
      <c r="B405" s="24"/>
      <c r="C405" s="24"/>
      <c r="D405" s="24"/>
      <c r="E405" s="13"/>
      <c r="F405" s="8"/>
      <c r="G405" s="8"/>
      <c r="H405" s="13"/>
      <c r="I405" s="13"/>
      <c r="J405" s="13"/>
      <c r="K405" s="13"/>
      <c r="L405" s="22"/>
      <c r="M405" s="22"/>
      <c r="N405" s="22"/>
      <c r="O405" s="22"/>
      <c r="P405" s="22"/>
      <c r="Q405" s="22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</row>
    <row r="406">
      <c r="A406" s="24"/>
      <c r="B406" s="24"/>
      <c r="C406" s="24"/>
      <c r="D406" s="24"/>
      <c r="E406" s="13"/>
      <c r="F406" s="8"/>
      <c r="G406" s="8"/>
      <c r="H406" s="13"/>
      <c r="I406" s="13"/>
      <c r="J406" s="13"/>
      <c r="K406" s="13"/>
      <c r="L406" s="22"/>
      <c r="M406" s="22"/>
      <c r="N406" s="22"/>
      <c r="O406" s="22"/>
      <c r="P406" s="22"/>
      <c r="Q406" s="22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</row>
    <row r="407">
      <c r="A407" s="24"/>
      <c r="B407" s="24"/>
      <c r="C407" s="24"/>
      <c r="D407" s="24"/>
      <c r="E407" s="13"/>
      <c r="F407" s="8"/>
      <c r="G407" s="8"/>
      <c r="H407" s="13"/>
      <c r="I407" s="13"/>
      <c r="J407" s="13"/>
      <c r="K407" s="13"/>
      <c r="L407" s="22"/>
      <c r="M407" s="22"/>
      <c r="N407" s="22"/>
      <c r="O407" s="22"/>
      <c r="P407" s="22"/>
      <c r="Q407" s="22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>
      <c r="A408" s="24"/>
      <c r="B408" s="24"/>
      <c r="C408" s="24"/>
      <c r="D408" s="24"/>
      <c r="E408" s="13"/>
      <c r="F408" s="8"/>
      <c r="G408" s="8"/>
      <c r="H408" s="13"/>
      <c r="I408" s="13"/>
      <c r="J408" s="13"/>
      <c r="K408" s="13"/>
      <c r="L408" s="22"/>
      <c r="M408" s="22"/>
      <c r="N408" s="22"/>
      <c r="O408" s="22"/>
      <c r="P408" s="22"/>
      <c r="Q408" s="22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</row>
    <row r="409">
      <c r="A409" s="24"/>
      <c r="B409" s="24"/>
      <c r="C409" s="24"/>
      <c r="D409" s="24"/>
      <c r="E409" s="13"/>
      <c r="F409" s="8"/>
      <c r="G409" s="8"/>
      <c r="H409" s="13"/>
      <c r="I409" s="13"/>
      <c r="J409" s="13"/>
      <c r="K409" s="13"/>
      <c r="L409" s="22"/>
      <c r="M409" s="22"/>
      <c r="N409" s="22"/>
      <c r="O409" s="22"/>
      <c r="P409" s="22"/>
      <c r="Q409" s="22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</row>
    <row r="410">
      <c r="A410" s="24"/>
      <c r="B410" s="24"/>
      <c r="C410" s="24"/>
      <c r="D410" s="24"/>
      <c r="E410" s="13"/>
      <c r="F410" s="8"/>
      <c r="G410" s="8"/>
      <c r="H410" s="13"/>
      <c r="I410" s="13"/>
      <c r="J410" s="13"/>
      <c r="K410" s="13"/>
      <c r="L410" s="22"/>
      <c r="M410" s="22"/>
      <c r="N410" s="22"/>
      <c r="O410" s="22"/>
      <c r="P410" s="22"/>
      <c r="Q410" s="22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</row>
    <row r="411">
      <c r="A411" s="24"/>
      <c r="B411" s="24"/>
      <c r="C411" s="24"/>
      <c r="D411" s="24"/>
      <c r="E411" s="13"/>
      <c r="F411" s="8"/>
      <c r="G411" s="8"/>
      <c r="H411" s="13"/>
      <c r="I411" s="13"/>
      <c r="J411" s="13"/>
      <c r="K411" s="13"/>
      <c r="L411" s="22"/>
      <c r="M411" s="22"/>
      <c r="N411" s="22"/>
      <c r="O411" s="22"/>
      <c r="P411" s="22"/>
      <c r="Q411" s="22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</row>
    <row r="412">
      <c r="A412" s="24"/>
      <c r="B412" s="24"/>
      <c r="C412" s="24"/>
      <c r="D412" s="24"/>
      <c r="E412" s="13"/>
      <c r="F412" s="8"/>
      <c r="G412" s="8"/>
      <c r="H412" s="13"/>
      <c r="I412" s="13"/>
      <c r="J412" s="13"/>
      <c r="K412" s="13"/>
      <c r="L412" s="22"/>
      <c r="M412" s="22"/>
      <c r="N412" s="22"/>
      <c r="O412" s="22"/>
      <c r="P412" s="22"/>
      <c r="Q412" s="22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</row>
    <row r="413">
      <c r="A413" s="24"/>
      <c r="B413" s="24"/>
      <c r="C413" s="24"/>
      <c r="D413" s="24"/>
      <c r="E413" s="13"/>
      <c r="F413" s="8"/>
      <c r="G413" s="8"/>
      <c r="H413" s="13"/>
      <c r="I413" s="13"/>
      <c r="J413" s="13"/>
      <c r="K413" s="13"/>
      <c r="L413" s="22"/>
      <c r="M413" s="22"/>
      <c r="N413" s="22"/>
      <c r="O413" s="22"/>
      <c r="P413" s="22"/>
      <c r="Q413" s="22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</row>
    <row r="414">
      <c r="A414" s="24"/>
      <c r="B414" s="24"/>
      <c r="C414" s="24"/>
      <c r="D414" s="24"/>
      <c r="E414" s="13"/>
      <c r="F414" s="8"/>
      <c r="G414" s="8"/>
      <c r="H414" s="13"/>
      <c r="I414" s="13"/>
      <c r="J414" s="13"/>
      <c r="K414" s="13"/>
      <c r="L414" s="22"/>
      <c r="M414" s="22"/>
      <c r="N414" s="22"/>
      <c r="O414" s="22"/>
      <c r="P414" s="22"/>
      <c r="Q414" s="22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</row>
    <row r="415">
      <c r="A415" s="24"/>
      <c r="B415" s="24"/>
      <c r="C415" s="24"/>
      <c r="D415" s="24"/>
      <c r="E415" s="13"/>
      <c r="F415" s="8"/>
      <c r="G415" s="8"/>
      <c r="H415" s="13"/>
      <c r="I415" s="13"/>
      <c r="J415" s="13"/>
      <c r="K415" s="13"/>
      <c r="L415" s="22"/>
      <c r="M415" s="22"/>
      <c r="N415" s="22"/>
      <c r="O415" s="22"/>
      <c r="P415" s="22"/>
      <c r="Q415" s="22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</row>
    <row r="416">
      <c r="A416" s="24"/>
      <c r="B416" s="24"/>
      <c r="C416" s="24"/>
      <c r="D416" s="24"/>
      <c r="E416" s="13"/>
      <c r="F416" s="8"/>
      <c r="G416" s="8"/>
      <c r="H416" s="13"/>
      <c r="I416" s="13"/>
      <c r="J416" s="13"/>
      <c r="K416" s="13"/>
      <c r="L416" s="22"/>
      <c r="M416" s="22"/>
      <c r="N416" s="22"/>
      <c r="O416" s="22"/>
      <c r="P416" s="22"/>
      <c r="Q416" s="22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</row>
    <row r="417">
      <c r="A417" s="24"/>
      <c r="B417" s="24"/>
      <c r="C417" s="24"/>
      <c r="D417" s="24"/>
      <c r="E417" s="13"/>
      <c r="F417" s="8"/>
      <c r="G417" s="8"/>
      <c r="H417" s="13"/>
      <c r="I417" s="13"/>
      <c r="J417" s="13"/>
      <c r="K417" s="13"/>
      <c r="L417" s="22"/>
      <c r="M417" s="22"/>
      <c r="N417" s="22"/>
      <c r="O417" s="22"/>
      <c r="P417" s="22"/>
      <c r="Q417" s="22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</row>
    <row r="418">
      <c r="A418" s="24"/>
      <c r="B418" s="24"/>
      <c r="C418" s="24"/>
      <c r="D418" s="24"/>
      <c r="E418" s="13"/>
      <c r="F418" s="8"/>
      <c r="G418" s="8"/>
      <c r="H418" s="13"/>
      <c r="I418" s="13"/>
      <c r="J418" s="13"/>
      <c r="K418" s="13"/>
      <c r="L418" s="22"/>
      <c r="M418" s="22"/>
      <c r="N418" s="22"/>
      <c r="O418" s="22"/>
      <c r="P418" s="22"/>
      <c r="Q418" s="22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</row>
    <row r="419">
      <c r="A419" s="24"/>
      <c r="B419" s="24"/>
      <c r="C419" s="24"/>
      <c r="D419" s="24"/>
      <c r="E419" s="13"/>
      <c r="F419" s="8"/>
      <c r="G419" s="8"/>
      <c r="H419" s="13"/>
      <c r="I419" s="13"/>
      <c r="J419" s="13"/>
      <c r="K419" s="13"/>
      <c r="L419" s="22"/>
      <c r="M419" s="22"/>
      <c r="N419" s="22"/>
      <c r="O419" s="22"/>
      <c r="P419" s="22"/>
      <c r="Q419" s="22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</row>
    <row r="420">
      <c r="A420" s="24"/>
      <c r="B420" s="24"/>
      <c r="C420" s="24"/>
      <c r="D420" s="24"/>
      <c r="E420" s="13"/>
      <c r="F420" s="8"/>
      <c r="G420" s="8"/>
      <c r="H420" s="13"/>
      <c r="I420" s="13"/>
      <c r="J420" s="13"/>
      <c r="K420" s="13"/>
      <c r="L420" s="22"/>
      <c r="M420" s="22"/>
      <c r="N420" s="22"/>
      <c r="O420" s="22"/>
      <c r="P420" s="22"/>
      <c r="Q420" s="22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</row>
    <row r="421">
      <c r="A421" s="24"/>
      <c r="B421" s="24"/>
      <c r="C421" s="24"/>
      <c r="D421" s="24"/>
      <c r="E421" s="13"/>
      <c r="F421" s="8"/>
      <c r="G421" s="8"/>
      <c r="H421" s="13"/>
      <c r="I421" s="13"/>
      <c r="J421" s="13"/>
      <c r="K421" s="13"/>
      <c r="L421" s="22"/>
      <c r="M421" s="22"/>
      <c r="N421" s="22"/>
      <c r="O421" s="22"/>
      <c r="P421" s="22"/>
      <c r="Q421" s="22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</row>
    <row r="422">
      <c r="A422" s="24"/>
      <c r="B422" s="24"/>
      <c r="C422" s="24"/>
      <c r="D422" s="24"/>
      <c r="E422" s="13"/>
      <c r="F422" s="8"/>
      <c r="G422" s="8"/>
      <c r="H422" s="13"/>
      <c r="I422" s="13"/>
      <c r="J422" s="13"/>
      <c r="K422" s="13"/>
      <c r="L422" s="22"/>
      <c r="M422" s="22"/>
      <c r="N422" s="22"/>
      <c r="O422" s="22"/>
      <c r="P422" s="22"/>
      <c r="Q422" s="22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</row>
    <row r="423">
      <c r="A423" s="24"/>
      <c r="B423" s="24"/>
      <c r="C423" s="24"/>
      <c r="D423" s="24"/>
      <c r="E423" s="13"/>
      <c r="F423" s="8"/>
      <c r="G423" s="8"/>
      <c r="H423" s="13"/>
      <c r="I423" s="13"/>
      <c r="J423" s="13"/>
      <c r="K423" s="13"/>
      <c r="L423" s="22"/>
      <c r="M423" s="22"/>
      <c r="N423" s="22"/>
      <c r="O423" s="22"/>
      <c r="P423" s="22"/>
      <c r="Q423" s="22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</row>
    <row r="424">
      <c r="A424" s="24"/>
      <c r="B424" s="24"/>
      <c r="C424" s="24"/>
      <c r="D424" s="24"/>
      <c r="E424" s="13"/>
      <c r="F424" s="8"/>
      <c r="G424" s="8"/>
      <c r="H424" s="13"/>
      <c r="I424" s="13"/>
      <c r="J424" s="13"/>
      <c r="K424" s="13"/>
      <c r="L424" s="22"/>
      <c r="M424" s="22"/>
      <c r="N424" s="22"/>
      <c r="O424" s="22"/>
      <c r="P424" s="22"/>
      <c r="Q424" s="22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</row>
    <row r="425">
      <c r="A425" s="24"/>
      <c r="B425" s="24"/>
      <c r="C425" s="24"/>
      <c r="D425" s="24"/>
      <c r="E425" s="13"/>
      <c r="F425" s="8"/>
      <c r="G425" s="8"/>
      <c r="H425" s="13"/>
      <c r="I425" s="13"/>
      <c r="J425" s="13"/>
      <c r="K425" s="13"/>
      <c r="L425" s="22"/>
      <c r="M425" s="22"/>
      <c r="N425" s="22"/>
      <c r="O425" s="22"/>
      <c r="P425" s="22"/>
      <c r="Q425" s="22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</row>
    <row r="426">
      <c r="A426" s="24"/>
      <c r="B426" s="24"/>
      <c r="C426" s="24"/>
      <c r="D426" s="24"/>
      <c r="E426" s="13"/>
      <c r="F426" s="8"/>
      <c r="G426" s="8"/>
      <c r="H426" s="13"/>
      <c r="I426" s="13"/>
      <c r="J426" s="13"/>
      <c r="K426" s="13"/>
      <c r="L426" s="22"/>
      <c r="M426" s="22"/>
      <c r="N426" s="22"/>
      <c r="O426" s="22"/>
      <c r="P426" s="22"/>
      <c r="Q426" s="22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</row>
    <row r="427">
      <c r="A427" s="24"/>
      <c r="B427" s="24"/>
      <c r="C427" s="24"/>
      <c r="D427" s="24"/>
      <c r="E427" s="13"/>
      <c r="F427" s="8"/>
      <c r="G427" s="8"/>
      <c r="H427" s="13"/>
      <c r="I427" s="13"/>
      <c r="J427" s="13"/>
      <c r="K427" s="13"/>
      <c r="L427" s="22"/>
      <c r="M427" s="22"/>
      <c r="N427" s="22"/>
      <c r="O427" s="22"/>
      <c r="P427" s="22"/>
      <c r="Q427" s="22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</row>
    <row r="428">
      <c r="A428" s="24"/>
      <c r="B428" s="24"/>
      <c r="C428" s="24"/>
      <c r="D428" s="24"/>
      <c r="E428" s="13"/>
      <c r="F428" s="8"/>
      <c r="G428" s="8"/>
      <c r="H428" s="13"/>
      <c r="I428" s="13"/>
      <c r="J428" s="13"/>
      <c r="K428" s="13"/>
      <c r="L428" s="22"/>
      <c r="M428" s="22"/>
      <c r="N428" s="22"/>
      <c r="O428" s="22"/>
      <c r="P428" s="22"/>
      <c r="Q428" s="22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</row>
    <row r="429">
      <c r="A429" s="24"/>
      <c r="B429" s="24"/>
      <c r="C429" s="24"/>
      <c r="D429" s="24"/>
      <c r="E429" s="13"/>
      <c r="F429" s="8"/>
      <c r="G429" s="8"/>
      <c r="H429" s="13"/>
      <c r="I429" s="13"/>
      <c r="J429" s="13"/>
      <c r="K429" s="13"/>
      <c r="L429" s="22"/>
      <c r="M429" s="22"/>
      <c r="N429" s="22"/>
      <c r="O429" s="22"/>
      <c r="P429" s="22"/>
      <c r="Q429" s="22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</row>
    <row r="430">
      <c r="A430" s="24"/>
      <c r="B430" s="24"/>
      <c r="C430" s="24"/>
      <c r="D430" s="24"/>
      <c r="E430" s="13"/>
      <c r="F430" s="8"/>
      <c r="G430" s="8"/>
      <c r="H430" s="13"/>
      <c r="I430" s="13"/>
      <c r="J430" s="13"/>
      <c r="K430" s="13"/>
      <c r="L430" s="22"/>
      <c r="M430" s="22"/>
      <c r="N430" s="22"/>
      <c r="O430" s="22"/>
      <c r="P430" s="22"/>
      <c r="Q430" s="22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>
      <c r="A431" s="24"/>
      <c r="B431" s="24"/>
      <c r="C431" s="24"/>
      <c r="D431" s="24"/>
      <c r="E431" s="13"/>
      <c r="F431" s="8"/>
      <c r="G431" s="8"/>
      <c r="H431" s="13"/>
      <c r="I431" s="13"/>
      <c r="J431" s="13"/>
      <c r="K431" s="13"/>
      <c r="L431" s="22"/>
      <c r="M431" s="22"/>
      <c r="N431" s="22"/>
      <c r="O431" s="22"/>
      <c r="P431" s="22"/>
      <c r="Q431" s="22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</row>
    <row r="432">
      <c r="A432" s="24"/>
      <c r="B432" s="24"/>
      <c r="C432" s="24"/>
      <c r="D432" s="24"/>
      <c r="E432" s="13"/>
      <c r="F432" s="8"/>
      <c r="G432" s="8"/>
      <c r="H432" s="13"/>
      <c r="I432" s="13"/>
      <c r="J432" s="13"/>
      <c r="K432" s="13"/>
      <c r="L432" s="22"/>
      <c r="M432" s="22"/>
      <c r="N432" s="22"/>
      <c r="O432" s="22"/>
      <c r="P432" s="22"/>
      <c r="Q432" s="22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</row>
    <row r="433">
      <c r="A433" s="24"/>
      <c r="B433" s="24"/>
      <c r="C433" s="24"/>
      <c r="D433" s="24"/>
      <c r="E433" s="13"/>
      <c r="F433" s="8"/>
      <c r="G433" s="8"/>
      <c r="H433" s="13"/>
      <c r="I433" s="13"/>
      <c r="J433" s="13"/>
      <c r="K433" s="13"/>
      <c r="L433" s="22"/>
      <c r="M433" s="22"/>
      <c r="N433" s="22"/>
      <c r="O433" s="22"/>
      <c r="P433" s="22"/>
      <c r="Q433" s="22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</row>
    <row r="434">
      <c r="A434" s="24"/>
      <c r="B434" s="24"/>
      <c r="C434" s="24"/>
      <c r="D434" s="24"/>
      <c r="E434" s="13"/>
      <c r="F434" s="8"/>
      <c r="G434" s="8"/>
      <c r="H434" s="13"/>
      <c r="I434" s="13"/>
      <c r="J434" s="13"/>
      <c r="K434" s="13"/>
      <c r="L434" s="22"/>
      <c r="M434" s="22"/>
      <c r="N434" s="22"/>
      <c r="O434" s="22"/>
      <c r="P434" s="22"/>
      <c r="Q434" s="22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</row>
    <row r="435">
      <c r="A435" s="24"/>
      <c r="B435" s="24"/>
      <c r="C435" s="24"/>
      <c r="D435" s="24"/>
      <c r="E435" s="13"/>
      <c r="F435" s="8"/>
      <c r="G435" s="8"/>
      <c r="H435" s="13"/>
      <c r="I435" s="13"/>
      <c r="J435" s="13"/>
      <c r="K435" s="13"/>
      <c r="L435" s="22"/>
      <c r="M435" s="22"/>
      <c r="N435" s="22"/>
      <c r="O435" s="22"/>
      <c r="P435" s="22"/>
      <c r="Q435" s="22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</row>
    <row r="436">
      <c r="A436" s="24"/>
      <c r="B436" s="24"/>
      <c r="C436" s="24"/>
      <c r="D436" s="24"/>
      <c r="E436" s="13"/>
      <c r="F436" s="8"/>
      <c r="G436" s="8"/>
      <c r="H436" s="13"/>
      <c r="I436" s="13"/>
      <c r="J436" s="13"/>
      <c r="K436" s="13"/>
      <c r="L436" s="22"/>
      <c r="M436" s="22"/>
      <c r="N436" s="22"/>
      <c r="O436" s="22"/>
      <c r="P436" s="22"/>
      <c r="Q436" s="22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</row>
    <row r="437">
      <c r="A437" s="24"/>
      <c r="B437" s="24"/>
      <c r="C437" s="24"/>
      <c r="D437" s="24"/>
      <c r="E437" s="13"/>
      <c r="F437" s="8"/>
      <c r="G437" s="8"/>
      <c r="H437" s="13"/>
      <c r="I437" s="13"/>
      <c r="J437" s="13"/>
      <c r="K437" s="13"/>
      <c r="L437" s="22"/>
      <c r="M437" s="22"/>
      <c r="N437" s="22"/>
      <c r="O437" s="22"/>
      <c r="P437" s="22"/>
      <c r="Q437" s="22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</row>
    <row r="438">
      <c r="A438" s="24"/>
      <c r="B438" s="24"/>
      <c r="C438" s="24"/>
      <c r="D438" s="24"/>
      <c r="E438" s="13"/>
      <c r="F438" s="8"/>
      <c r="G438" s="8"/>
      <c r="H438" s="13"/>
      <c r="I438" s="13"/>
      <c r="J438" s="13"/>
      <c r="K438" s="13"/>
      <c r="L438" s="22"/>
      <c r="M438" s="22"/>
      <c r="N438" s="22"/>
      <c r="O438" s="22"/>
      <c r="P438" s="22"/>
      <c r="Q438" s="22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>
      <c r="A439" s="24"/>
      <c r="B439" s="24"/>
      <c r="C439" s="24"/>
      <c r="D439" s="24"/>
      <c r="E439" s="13"/>
      <c r="F439" s="8"/>
      <c r="G439" s="8"/>
      <c r="H439" s="13"/>
      <c r="I439" s="13"/>
      <c r="J439" s="13"/>
      <c r="K439" s="13"/>
      <c r="L439" s="22"/>
      <c r="M439" s="22"/>
      <c r="N439" s="22"/>
      <c r="O439" s="22"/>
      <c r="P439" s="22"/>
      <c r="Q439" s="22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</row>
    <row r="440">
      <c r="A440" s="24"/>
      <c r="B440" s="24"/>
      <c r="C440" s="24"/>
      <c r="D440" s="24"/>
      <c r="E440" s="13"/>
      <c r="F440" s="8"/>
      <c r="G440" s="8"/>
      <c r="H440" s="13"/>
      <c r="I440" s="13"/>
      <c r="J440" s="13"/>
      <c r="K440" s="13"/>
      <c r="L440" s="22"/>
      <c r="M440" s="22"/>
      <c r="N440" s="22"/>
      <c r="O440" s="22"/>
      <c r="P440" s="22"/>
      <c r="Q440" s="22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</row>
    <row r="441">
      <c r="A441" s="24"/>
      <c r="B441" s="24"/>
      <c r="C441" s="24"/>
      <c r="D441" s="24"/>
      <c r="E441" s="13"/>
      <c r="F441" s="8"/>
      <c r="G441" s="8"/>
      <c r="H441" s="13"/>
      <c r="I441" s="13"/>
      <c r="J441" s="13"/>
      <c r="K441" s="13"/>
      <c r="L441" s="22"/>
      <c r="M441" s="22"/>
      <c r="N441" s="22"/>
      <c r="O441" s="22"/>
      <c r="P441" s="22"/>
      <c r="Q441" s="22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</row>
    <row r="442">
      <c r="A442" s="24"/>
      <c r="B442" s="24"/>
      <c r="C442" s="24"/>
      <c r="D442" s="24"/>
      <c r="E442" s="13"/>
      <c r="F442" s="8"/>
      <c r="G442" s="8"/>
      <c r="H442" s="13"/>
      <c r="I442" s="13"/>
      <c r="J442" s="13"/>
      <c r="K442" s="13"/>
      <c r="L442" s="22"/>
      <c r="M442" s="22"/>
      <c r="N442" s="22"/>
      <c r="O442" s="22"/>
      <c r="P442" s="22"/>
      <c r="Q442" s="22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</row>
    <row r="443">
      <c r="A443" s="24"/>
      <c r="B443" s="24"/>
      <c r="C443" s="24"/>
      <c r="D443" s="24"/>
      <c r="E443" s="13"/>
      <c r="F443" s="8"/>
      <c r="G443" s="8"/>
      <c r="H443" s="13"/>
      <c r="I443" s="13"/>
      <c r="J443" s="13"/>
      <c r="K443" s="13"/>
      <c r="L443" s="22"/>
      <c r="M443" s="22"/>
      <c r="N443" s="22"/>
      <c r="O443" s="22"/>
      <c r="P443" s="22"/>
      <c r="Q443" s="22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</row>
    <row r="444">
      <c r="A444" s="24"/>
      <c r="B444" s="24"/>
      <c r="C444" s="24"/>
      <c r="D444" s="24"/>
      <c r="E444" s="13"/>
      <c r="F444" s="8"/>
      <c r="G444" s="8"/>
      <c r="H444" s="13"/>
      <c r="I444" s="13"/>
      <c r="J444" s="13"/>
      <c r="K444" s="13"/>
      <c r="L444" s="22"/>
      <c r="M444" s="22"/>
      <c r="N444" s="22"/>
      <c r="O444" s="22"/>
      <c r="P444" s="22"/>
      <c r="Q444" s="22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</row>
    <row r="445">
      <c r="A445" s="24"/>
      <c r="B445" s="24"/>
      <c r="C445" s="24"/>
      <c r="D445" s="24"/>
      <c r="E445" s="13"/>
      <c r="F445" s="8"/>
      <c r="G445" s="8"/>
      <c r="H445" s="13"/>
      <c r="I445" s="13"/>
      <c r="J445" s="13"/>
      <c r="K445" s="13"/>
      <c r="L445" s="22"/>
      <c r="M445" s="22"/>
      <c r="N445" s="22"/>
      <c r="O445" s="22"/>
      <c r="P445" s="22"/>
      <c r="Q445" s="22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</row>
    <row r="446">
      <c r="A446" s="24"/>
      <c r="B446" s="24"/>
      <c r="C446" s="24"/>
      <c r="D446" s="24"/>
      <c r="E446" s="13"/>
      <c r="F446" s="8"/>
      <c r="G446" s="8"/>
      <c r="H446" s="13"/>
      <c r="I446" s="13"/>
      <c r="J446" s="13"/>
      <c r="K446" s="13"/>
      <c r="L446" s="22"/>
      <c r="M446" s="22"/>
      <c r="N446" s="22"/>
      <c r="O446" s="22"/>
      <c r="P446" s="22"/>
      <c r="Q446" s="22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</row>
    <row r="447">
      <c r="A447" s="24"/>
      <c r="B447" s="24"/>
      <c r="C447" s="24"/>
      <c r="D447" s="24"/>
      <c r="E447" s="13"/>
      <c r="F447" s="8"/>
      <c r="G447" s="8"/>
      <c r="H447" s="13"/>
      <c r="I447" s="13"/>
      <c r="J447" s="13"/>
      <c r="K447" s="13"/>
      <c r="L447" s="22"/>
      <c r="M447" s="22"/>
      <c r="N447" s="22"/>
      <c r="O447" s="22"/>
      <c r="P447" s="22"/>
      <c r="Q447" s="22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</row>
    <row r="448">
      <c r="A448" s="24"/>
      <c r="B448" s="24"/>
      <c r="C448" s="24"/>
      <c r="D448" s="24"/>
      <c r="E448" s="13"/>
      <c r="F448" s="8"/>
      <c r="G448" s="8"/>
      <c r="H448" s="13"/>
      <c r="I448" s="13"/>
      <c r="J448" s="13"/>
      <c r="K448" s="13"/>
      <c r="L448" s="22"/>
      <c r="M448" s="22"/>
      <c r="N448" s="22"/>
      <c r="O448" s="22"/>
      <c r="P448" s="22"/>
      <c r="Q448" s="22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</row>
    <row r="449">
      <c r="A449" s="24"/>
      <c r="B449" s="24"/>
      <c r="C449" s="24"/>
      <c r="D449" s="24"/>
      <c r="E449" s="13"/>
      <c r="F449" s="8"/>
      <c r="G449" s="8"/>
      <c r="H449" s="13"/>
      <c r="I449" s="13"/>
      <c r="J449" s="13"/>
      <c r="K449" s="13"/>
      <c r="L449" s="22"/>
      <c r="M449" s="22"/>
      <c r="N449" s="22"/>
      <c r="O449" s="22"/>
      <c r="P449" s="22"/>
      <c r="Q449" s="22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</row>
    <row r="450">
      <c r="A450" s="24"/>
      <c r="B450" s="24"/>
      <c r="C450" s="24"/>
      <c r="D450" s="24"/>
      <c r="E450" s="13"/>
      <c r="F450" s="8"/>
      <c r="G450" s="8"/>
      <c r="H450" s="13"/>
      <c r="I450" s="13"/>
      <c r="J450" s="13"/>
      <c r="K450" s="13"/>
      <c r="L450" s="22"/>
      <c r="M450" s="22"/>
      <c r="N450" s="22"/>
      <c r="O450" s="22"/>
      <c r="P450" s="22"/>
      <c r="Q450" s="22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</row>
    <row r="451">
      <c r="A451" s="24"/>
      <c r="B451" s="24"/>
      <c r="C451" s="24"/>
      <c r="D451" s="24"/>
      <c r="E451" s="13"/>
      <c r="F451" s="8"/>
      <c r="G451" s="8"/>
      <c r="H451" s="13"/>
      <c r="I451" s="13"/>
      <c r="J451" s="13"/>
      <c r="K451" s="13"/>
      <c r="L451" s="22"/>
      <c r="M451" s="22"/>
      <c r="N451" s="22"/>
      <c r="O451" s="22"/>
      <c r="P451" s="22"/>
      <c r="Q451" s="22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</row>
    <row r="452">
      <c r="A452" s="24"/>
      <c r="B452" s="24"/>
      <c r="C452" s="24"/>
      <c r="D452" s="24"/>
      <c r="E452" s="13"/>
      <c r="F452" s="8"/>
      <c r="G452" s="8"/>
      <c r="H452" s="13"/>
      <c r="I452" s="13"/>
      <c r="J452" s="13"/>
      <c r="K452" s="13"/>
      <c r="L452" s="22"/>
      <c r="M452" s="22"/>
      <c r="N452" s="22"/>
      <c r="O452" s="22"/>
      <c r="P452" s="22"/>
      <c r="Q452" s="22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</row>
    <row r="453">
      <c r="A453" s="24"/>
      <c r="B453" s="24"/>
      <c r="C453" s="24"/>
      <c r="D453" s="24"/>
      <c r="E453" s="13"/>
      <c r="F453" s="8"/>
      <c r="G453" s="8"/>
      <c r="H453" s="13"/>
      <c r="I453" s="13"/>
      <c r="J453" s="13"/>
      <c r="K453" s="13"/>
      <c r="L453" s="22"/>
      <c r="M453" s="22"/>
      <c r="N453" s="22"/>
      <c r="O453" s="22"/>
      <c r="P453" s="22"/>
      <c r="Q453" s="22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</row>
    <row r="454">
      <c r="A454" s="24"/>
      <c r="B454" s="24"/>
      <c r="C454" s="24"/>
      <c r="D454" s="24"/>
      <c r="E454" s="13"/>
      <c r="F454" s="8"/>
      <c r="G454" s="8"/>
      <c r="H454" s="13"/>
      <c r="I454" s="13"/>
      <c r="J454" s="13"/>
      <c r="K454" s="13"/>
      <c r="L454" s="22"/>
      <c r="M454" s="22"/>
      <c r="N454" s="22"/>
      <c r="O454" s="22"/>
      <c r="P454" s="22"/>
      <c r="Q454" s="22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</row>
    <row r="455">
      <c r="A455" s="24"/>
      <c r="B455" s="24"/>
      <c r="C455" s="24"/>
      <c r="D455" s="24"/>
      <c r="E455" s="13"/>
      <c r="F455" s="8"/>
      <c r="G455" s="8"/>
      <c r="H455" s="13"/>
      <c r="I455" s="13"/>
      <c r="J455" s="13"/>
      <c r="K455" s="13"/>
      <c r="L455" s="22"/>
      <c r="M455" s="22"/>
      <c r="N455" s="22"/>
      <c r="O455" s="22"/>
      <c r="P455" s="22"/>
      <c r="Q455" s="22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</row>
    <row r="456">
      <c r="A456" s="24"/>
      <c r="B456" s="24"/>
      <c r="C456" s="24"/>
      <c r="D456" s="24"/>
      <c r="E456" s="13"/>
      <c r="F456" s="8"/>
      <c r="G456" s="8"/>
      <c r="H456" s="13"/>
      <c r="I456" s="13"/>
      <c r="J456" s="13"/>
      <c r="K456" s="13"/>
      <c r="L456" s="22"/>
      <c r="M456" s="22"/>
      <c r="N456" s="22"/>
      <c r="O456" s="22"/>
      <c r="P456" s="22"/>
      <c r="Q456" s="22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</row>
    <row r="457">
      <c r="A457" s="24"/>
      <c r="B457" s="24"/>
      <c r="C457" s="24"/>
      <c r="D457" s="24"/>
      <c r="E457" s="13"/>
      <c r="F457" s="8"/>
      <c r="G457" s="8"/>
      <c r="H457" s="13"/>
      <c r="I457" s="13"/>
      <c r="J457" s="13"/>
      <c r="K457" s="13"/>
      <c r="L457" s="22"/>
      <c r="M457" s="22"/>
      <c r="N457" s="22"/>
      <c r="O457" s="22"/>
      <c r="P457" s="22"/>
      <c r="Q457" s="22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</row>
    <row r="458">
      <c r="A458" s="24"/>
      <c r="B458" s="24"/>
      <c r="C458" s="24"/>
      <c r="D458" s="24"/>
      <c r="E458" s="13"/>
      <c r="F458" s="8"/>
      <c r="G458" s="8"/>
      <c r="H458" s="13"/>
      <c r="I458" s="13"/>
      <c r="J458" s="13"/>
      <c r="K458" s="13"/>
      <c r="L458" s="22"/>
      <c r="M458" s="22"/>
      <c r="N458" s="22"/>
      <c r="O458" s="22"/>
      <c r="P458" s="22"/>
      <c r="Q458" s="22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</row>
    <row r="459">
      <c r="A459" s="24"/>
      <c r="B459" s="24"/>
      <c r="C459" s="24"/>
      <c r="D459" s="24"/>
      <c r="E459" s="13"/>
      <c r="F459" s="8"/>
      <c r="G459" s="8"/>
      <c r="H459" s="13"/>
      <c r="I459" s="13"/>
      <c r="J459" s="13"/>
      <c r="K459" s="13"/>
      <c r="L459" s="22"/>
      <c r="M459" s="22"/>
      <c r="N459" s="22"/>
      <c r="O459" s="22"/>
      <c r="P459" s="22"/>
      <c r="Q459" s="22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</row>
    <row r="460">
      <c r="A460" s="24"/>
      <c r="B460" s="24"/>
      <c r="C460" s="24"/>
      <c r="D460" s="24"/>
      <c r="E460" s="13"/>
      <c r="F460" s="8"/>
      <c r="G460" s="8"/>
      <c r="H460" s="13"/>
      <c r="I460" s="13"/>
      <c r="J460" s="13"/>
      <c r="K460" s="13"/>
      <c r="L460" s="22"/>
      <c r="M460" s="22"/>
      <c r="N460" s="22"/>
      <c r="O460" s="22"/>
      <c r="P460" s="22"/>
      <c r="Q460" s="22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</row>
    <row r="461">
      <c r="A461" s="24"/>
      <c r="B461" s="24"/>
      <c r="C461" s="24"/>
      <c r="D461" s="24"/>
      <c r="E461" s="13"/>
      <c r="F461" s="8"/>
      <c r="G461" s="8"/>
      <c r="H461" s="13"/>
      <c r="I461" s="13"/>
      <c r="J461" s="13"/>
      <c r="K461" s="13"/>
      <c r="L461" s="22"/>
      <c r="M461" s="22"/>
      <c r="N461" s="22"/>
      <c r="O461" s="22"/>
      <c r="P461" s="22"/>
      <c r="Q461" s="22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</row>
    <row r="462">
      <c r="A462" s="24"/>
      <c r="B462" s="24"/>
      <c r="C462" s="24"/>
      <c r="D462" s="24"/>
      <c r="E462" s="13"/>
      <c r="F462" s="8"/>
      <c r="G462" s="8"/>
      <c r="H462" s="13"/>
      <c r="I462" s="13"/>
      <c r="J462" s="13"/>
      <c r="K462" s="13"/>
      <c r="L462" s="22"/>
      <c r="M462" s="22"/>
      <c r="N462" s="22"/>
      <c r="O462" s="22"/>
      <c r="P462" s="22"/>
      <c r="Q462" s="22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</row>
    <row r="463">
      <c r="A463" s="24"/>
      <c r="B463" s="24"/>
      <c r="C463" s="24"/>
      <c r="D463" s="24"/>
      <c r="E463" s="13"/>
      <c r="F463" s="8"/>
      <c r="G463" s="8"/>
      <c r="H463" s="13"/>
      <c r="I463" s="13"/>
      <c r="J463" s="13"/>
      <c r="K463" s="13"/>
      <c r="L463" s="22"/>
      <c r="M463" s="22"/>
      <c r="N463" s="22"/>
      <c r="O463" s="22"/>
      <c r="P463" s="22"/>
      <c r="Q463" s="22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</row>
    <row r="464">
      <c r="A464" s="24"/>
      <c r="B464" s="24"/>
      <c r="C464" s="24"/>
      <c r="D464" s="24"/>
      <c r="E464" s="13"/>
      <c r="F464" s="8"/>
      <c r="G464" s="8"/>
      <c r="H464" s="13"/>
      <c r="I464" s="13"/>
      <c r="J464" s="13"/>
      <c r="K464" s="13"/>
      <c r="L464" s="22"/>
      <c r="M464" s="22"/>
      <c r="N464" s="22"/>
      <c r="O464" s="22"/>
      <c r="P464" s="22"/>
      <c r="Q464" s="22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</row>
    <row r="465">
      <c r="A465" s="24"/>
      <c r="B465" s="24"/>
      <c r="C465" s="24"/>
      <c r="D465" s="24"/>
      <c r="E465" s="13"/>
      <c r="F465" s="8"/>
      <c r="G465" s="8"/>
      <c r="H465" s="13"/>
      <c r="I465" s="13"/>
      <c r="J465" s="13"/>
      <c r="K465" s="13"/>
      <c r="L465" s="22"/>
      <c r="M465" s="22"/>
      <c r="N465" s="22"/>
      <c r="O465" s="22"/>
      <c r="P465" s="22"/>
      <c r="Q465" s="22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</row>
    <row r="466">
      <c r="A466" s="24"/>
      <c r="B466" s="24"/>
      <c r="C466" s="24"/>
      <c r="D466" s="24"/>
      <c r="E466" s="13"/>
      <c r="F466" s="8"/>
      <c r="G466" s="8"/>
      <c r="H466" s="13"/>
      <c r="I466" s="13"/>
      <c r="J466" s="13"/>
      <c r="K466" s="13"/>
      <c r="L466" s="22"/>
      <c r="M466" s="22"/>
      <c r="N466" s="22"/>
      <c r="O466" s="22"/>
      <c r="P466" s="22"/>
      <c r="Q466" s="22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</row>
    <row r="467">
      <c r="A467" s="24"/>
      <c r="B467" s="24"/>
      <c r="C467" s="24"/>
      <c r="D467" s="24"/>
      <c r="E467" s="13"/>
      <c r="F467" s="8"/>
      <c r="G467" s="8"/>
      <c r="H467" s="13"/>
      <c r="I467" s="13"/>
      <c r="J467" s="13"/>
      <c r="K467" s="13"/>
      <c r="L467" s="22"/>
      <c r="M467" s="22"/>
      <c r="N467" s="22"/>
      <c r="O467" s="22"/>
      <c r="P467" s="22"/>
      <c r="Q467" s="22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</row>
    <row r="468">
      <c r="A468" s="24"/>
      <c r="B468" s="24"/>
      <c r="C468" s="24"/>
      <c r="D468" s="24"/>
      <c r="E468" s="13"/>
      <c r="F468" s="8"/>
      <c r="G468" s="8"/>
      <c r="H468" s="13"/>
      <c r="I468" s="13"/>
      <c r="J468" s="13"/>
      <c r="K468" s="13"/>
      <c r="L468" s="22"/>
      <c r="M468" s="22"/>
      <c r="N468" s="22"/>
      <c r="O468" s="22"/>
      <c r="P468" s="22"/>
      <c r="Q468" s="22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</row>
    <row r="469">
      <c r="A469" s="24"/>
      <c r="B469" s="24"/>
      <c r="C469" s="24"/>
      <c r="D469" s="24"/>
      <c r="E469" s="13"/>
      <c r="F469" s="8"/>
      <c r="G469" s="8"/>
      <c r="H469" s="13"/>
      <c r="I469" s="13"/>
      <c r="J469" s="13"/>
      <c r="K469" s="13"/>
      <c r="L469" s="22"/>
      <c r="M469" s="22"/>
      <c r="N469" s="22"/>
      <c r="O469" s="22"/>
      <c r="P469" s="22"/>
      <c r="Q469" s="22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</row>
    <row r="470">
      <c r="A470" s="24"/>
      <c r="B470" s="24"/>
      <c r="C470" s="24"/>
      <c r="D470" s="24"/>
      <c r="E470" s="13"/>
      <c r="F470" s="8"/>
      <c r="G470" s="8"/>
      <c r="H470" s="13"/>
      <c r="I470" s="13"/>
      <c r="J470" s="13"/>
      <c r="K470" s="13"/>
      <c r="L470" s="22"/>
      <c r="M470" s="22"/>
      <c r="N470" s="22"/>
      <c r="O470" s="22"/>
      <c r="P470" s="22"/>
      <c r="Q470" s="22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</row>
    <row r="471">
      <c r="A471" s="24"/>
      <c r="B471" s="24"/>
      <c r="C471" s="24"/>
      <c r="D471" s="24"/>
      <c r="E471" s="13"/>
      <c r="F471" s="8"/>
      <c r="G471" s="8"/>
      <c r="H471" s="13"/>
      <c r="I471" s="13"/>
      <c r="J471" s="13"/>
      <c r="K471" s="13"/>
      <c r="L471" s="22"/>
      <c r="M471" s="22"/>
      <c r="N471" s="22"/>
      <c r="O471" s="22"/>
      <c r="P471" s="22"/>
      <c r="Q471" s="22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</row>
    <row r="472">
      <c r="A472" s="24"/>
      <c r="B472" s="24"/>
      <c r="C472" s="24"/>
      <c r="D472" s="24"/>
      <c r="E472" s="13"/>
      <c r="F472" s="8"/>
      <c r="G472" s="8"/>
      <c r="H472" s="13"/>
      <c r="I472" s="13"/>
      <c r="J472" s="13"/>
      <c r="K472" s="13"/>
      <c r="L472" s="22"/>
      <c r="M472" s="22"/>
      <c r="N472" s="22"/>
      <c r="O472" s="22"/>
      <c r="P472" s="22"/>
      <c r="Q472" s="22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</row>
    <row r="473">
      <c r="A473" s="24"/>
      <c r="B473" s="24"/>
      <c r="C473" s="24"/>
      <c r="D473" s="24"/>
      <c r="E473" s="13"/>
      <c r="F473" s="8"/>
      <c r="G473" s="8"/>
      <c r="H473" s="13"/>
      <c r="I473" s="13"/>
      <c r="J473" s="13"/>
      <c r="K473" s="13"/>
      <c r="L473" s="22"/>
      <c r="M473" s="22"/>
      <c r="N473" s="22"/>
      <c r="O473" s="22"/>
      <c r="P473" s="22"/>
      <c r="Q473" s="22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</row>
    <row r="474">
      <c r="A474" s="24"/>
      <c r="B474" s="24"/>
      <c r="C474" s="24"/>
      <c r="D474" s="24"/>
      <c r="E474" s="13"/>
      <c r="F474" s="8"/>
      <c r="G474" s="8"/>
      <c r="H474" s="13"/>
      <c r="I474" s="13"/>
      <c r="J474" s="13"/>
      <c r="K474" s="13"/>
      <c r="L474" s="22"/>
      <c r="M474" s="22"/>
      <c r="N474" s="22"/>
      <c r="O474" s="22"/>
      <c r="P474" s="22"/>
      <c r="Q474" s="22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</row>
    <row r="475">
      <c r="A475" s="24"/>
      <c r="B475" s="24"/>
      <c r="C475" s="24"/>
      <c r="D475" s="24"/>
      <c r="E475" s="13"/>
      <c r="F475" s="8"/>
      <c r="G475" s="8"/>
      <c r="H475" s="13"/>
      <c r="I475" s="13"/>
      <c r="J475" s="13"/>
      <c r="K475" s="13"/>
      <c r="L475" s="22"/>
      <c r="M475" s="22"/>
      <c r="N475" s="22"/>
      <c r="O475" s="22"/>
      <c r="P475" s="22"/>
      <c r="Q475" s="22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</row>
    <row r="476">
      <c r="A476" s="24"/>
      <c r="B476" s="24"/>
      <c r="C476" s="24"/>
      <c r="D476" s="24"/>
      <c r="E476" s="13"/>
      <c r="F476" s="8"/>
      <c r="G476" s="8"/>
      <c r="H476" s="13"/>
      <c r="I476" s="13"/>
      <c r="J476" s="13"/>
      <c r="K476" s="13"/>
      <c r="L476" s="22"/>
      <c r="M476" s="22"/>
      <c r="N476" s="22"/>
      <c r="O476" s="22"/>
      <c r="P476" s="22"/>
      <c r="Q476" s="22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</row>
    <row r="477">
      <c r="A477" s="24"/>
      <c r="B477" s="24"/>
      <c r="C477" s="24"/>
      <c r="D477" s="24"/>
      <c r="E477" s="13"/>
      <c r="F477" s="8"/>
      <c r="G477" s="8"/>
      <c r="H477" s="13"/>
      <c r="I477" s="13"/>
      <c r="J477" s="13"/>
      <c r="K477" s="13"/>
      <c r="L477" s="22"/>
      <c r="M477" s="22"/>
      <c r="N477" s="22"/>
      <c r="O477" s="22"/>
      <c r="P477" s="22"/>
      <c r="Q477" s="22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</row>
    <row r="478">
      <c r="A478" s="24"/>
      <c r="B478" s="24"/>
      <c r="C478" s="24"/>
      <c r="D478" s="24"/>
      <c r="E478" s="13"/>
      <c r="F478" s="8"/>
      <c r="G478" s="8"/>
      <c r="H478" s="13"/>
      <c r="I478" s="13"/>
      <c r="J478" s="13"/>
      <c r="K478" s="13"/>
      <c r="L478" s="22"/>
      <c r="M478" s="22"/>
      <c r="N478" s="22"/>
      <c r="O478" s="22"/>
      <c r="P478" s="22"/>
      <c r="Q478" s="22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</row>
    <row r="479">
      <c r="A479" s="24"/>
      <c r="B479" s="24"/>
      <c r="C479" s="24"/>
      <c r="D479" s="24"/>
      <c r="E479" s="13"/>
      <c r="F479" s="8"/>
      <c r="G479" s="8"/>
      <c r="H479" s="13"/>
      <c r="I479" s="13"/>
      <c r="J479" s="13"/>
      <c r="K479" s="13"/>
      <c r="L479" s="22"/>
      <c r="M479" s="22"/>
      <c r="N479" s="22"/>
      <c r="O479" s="22"/>
      <c r="P479" s="22"/>
      <c r="Q479" s="22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</row>
    <row r="480">
      <c r="A480" s="24"/>
      <c r="B480" s="24"/>
      <c r="C480" s="24"/>
      <c r="D480" s="24"/>
      <c r="E480" s="13"/>
      <c r="F480" s="8"/>
      <c r="G480" s="8"/>
      <c r="H480" s="13"/>
      <c r="I480" s="13"/>
      <c r="J480" s="13"/>
      <c r="K480" s="13"/>
      <c r="L480" s="22"/>
      <c r="M480" s="22"/>
      <c r="N480" s="22"/>
      <c r="O480" s="22"/>
      <c r="P480" s="22"/>
      <c r="Q480" s="22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</row>
    <row r="481">
      <c r="A481" s="24"/>
      <c r="B481" s="24"/>
      <c r="C481" s="24"/>
      <c r="D481" s="24"/>
      <c r="E481" s="13"/>
      <c r="F481" s="8"/>
      <c r="G481" s="8"/>
      <c r="H481" s="13"/>
      <c r="I481" s="13"/>
      <c r="J481" s="13"/>
      <c r="K481" s="13"/>
      <c r="L481" s="22"/>
      <c r="M481" s="22"/>
      <c r="N481" s="22"/>
      <c r="O481" s="22"/>
      <c r="P481" s="22"/>
      <c r="Q481" s="22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</row>
    <row r="482">
      <c r="A482" s="24"/>
      <c r="B482" s="24"/>
      <c r="C482" s="24"/>
      <c r="D482" s="24"/>
      <c r="E482" s="13"/>
      <c r="F482" s="8"/>
      <c r="G482" s="8"/>
      <c r="H482" s="13"/>
      <c r="I482" s="13"/>
      <c r="J482" s="13"/>
      <c r="K482" s="13"/>
      <c r="L482" s="22"/>
      <c r="M482" s="22"/>
      <c r="N482" s="22"/>
      <c r="O482" s="22"/>
      <c r="P482" s="22"/>
      <c r="Q482" s="22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</row>
    <row r="483">
      <c r="A483" s="24"/>
      <c r="B483" s="24"/>
      <c r="C483" s="24"/>
      <c r="D483" s="24"/>
      <c r="E483" s="13"/>
      <c r="F483" s="8"/>
      <c r="G483" s="8"/>
      <c r="H483" s="13"/>
      <c r="I483" s="13"/>
      <c r="J483" s="13"/>
      <c r="K483" s="13"/>
      <c r="L483" s="22"/>
      <c r="M483" s="22"/>
      <c r="N483" s="22"/>
      <c r="O483" s="22"/>
      <c r="P483" s="22"/>
      <c r="Q483" s="22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</row>
    <row r="484">
      <c r="A484" s="24"/>
      <c r="B484" s="24"/>
      <c r="C484" s="24"/>
      <c r="D484" s="24"/>
      <c r="E484" s="13"/>
      <c r="F484" s="8"/>
      <c r="G484" s="8"/>
      <c r="H484" s="13"/>
      <c r="I484" s="13"/>
      <c r="J484" s="13"/>
      <c r="K484" s="13"/>
      <c r="L484" s="22"/>
      <c r="M484" s="22"/>
      <c r="N484" s="22"/>
      <c r="O484" s="22"/>
      <c r="P484" s="22"/>
      <c r="Q484" s="22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</row>
    <row r="485">
      <c r="A485" s="24"/>
      <c r="B485" s="24"/>
      <c r="C485" s="24"/>
      <c r="D485" s="24"/>
      <c r="E485" s="13"/>
      <c r="F485" s="8"/>
      <c r="G485" s="8"/>
      <c r="H485" s="13"/>
      <c r="I485" s="13"/>
      <c r="J485" s="13"/>
      <c r="K485" s="13"/>
      <c r="L485" s="22"/>
      <c r="M485" s="22"/>
      <c r="N485" s="22"/>
      <c r="O485" s="22"/>
      <c r="P485" s="22"/>
      <c r="Q485" s="22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</row>
    <row r="486">
      <c r="A486" s="24"/>
      <c r="B486" s="24"/>
      <c r="C486" s="24"/>
      <c r="D486" s="24"/>
      <c r="E486" s="13"/>
      <c r="F486" s="8"/>
      <c r="G486" s="8"/>
      <c r="H486" s="13"/>
      <c r="I486" s="13"/>
      <c r="J486" s="13"/>
      <c r="K486" s="13"/>
      <c r="L486" s="22"/>
      <c r="M486" s="22"/>
      <c r="N486" s="22"/>
      <c r="O486" s="22"/>
      <c r="P486" s="22"/>
      <c r="Q486" s="22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</row>
    <row r="487">
      <c r="A487" s="24"/>
      <c r="B487" s="24"/>
      <c r="C487" s="24"/>
      <c r="D487" s="24"/>
      <c r="E487" s="13"/>
      <c r="F487" s="8"/>
      <c r="G487" s="8"/>
      <c r="H487" s="13"/>
      <c r="I487" s="13"/>
      <c r="J487" s="13"/>
      <c r="K487" s="13"/>
      <c r="L487" s="22"/>
      <c r="M487" s="22"/>
      <c r="N487" s="22"/>
      <c r="O487" s="22"/>
      <c r="P487" s="22"/>
      <c r="Q487" s="22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</row>
    <row r="488">
      <c r="A488" s="24"/>
      <c r="B488" s="24"/>
      <c r="C488" s="24"/>
      <c r="D488" s="24"/>
      <c r="E488" s="13"/>
      <c r="F488" s="8"/>
      <c r="G488" s="8"/>
      <c r="H488" s="13"/>
      <c r="I488" s="13"/>
      <c r="J488" s="13"/>
      <c r="K488" s="13"/>
      <c r="L488" s="22"/>
      <c r="M488" s="22"/>
      <c r="N488" s="22"/>
      <c r="O488" s="22"/>
      <c r="P488" s="22"/>
      <c r="Q488" s="22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</row>
    <row r="489">
      <c r="A489" s="24"/>
      <c r="B489" s="24"/>
      <c r="C489" s="24"/>
      <c r="D489" s="24"/>
      <c r="E489" s="13"/>
      <c r="F489" s="8"/>
      <c r="G489" s="8"/>
      <c r="H489" s="13"/>
      <c r="I489" s="13"/>
      <c r="J489" s="13"/>
      <c r="K489" s="13"/>
      <c r="L489" s="22"/>
      <c r="M489" s="22"/>
      <c r="N489" s="22"/>
      <c r="O489" s="22"/>
      <c r="P489" s="22"/>
      <c r="Q489" s="22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</row>
    <row r="490">
      <c r="A490" s="24"/>
      <c r="B490" s="24"/>
      <c r="C490" s="24"/>
      <c r="D490" s="24"/>
      <c r="E490" s="13"/>
      <c r="F490" s="8"/>
      <c r="G490" s="8"/>
      <c r="H490" s="13"/>
      <c r="I490" s="13"/>
      <c r="J490" s="13"/>
      <c r="K490" s="13"/>
      <c r="L490" s="22"/>
      <c r="M490" s="22"/>
      <c r="N490" s="22"/>
      <c r="O490" s="22"/>
      <c r="P490" s="22"/>
      <c r="Q490" s="22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</row>
    <row r="491">
      <c r="A491" s="24"/>
      <c r="B491" s="24"/>
      <c r="C491" s="24"/>
      <c r="D491" s="24"/>
      <c r="E491" s="13"/>
      <c r="F491" s="8"/>
      <c r="G491" s="8"/>
      <c r="H491" s="13"/>
      <c r="I491" s="13"/>
      <c r="J491" s="13"/>
      <c r="K491" s="13"/>
      <c r="L491" s="22"/>
      <c r="M491" s="22"/>
      <c r="N491" s="22"/>
      <c r="O491" s="22"/>
      <c r="P491" s="22"/>
      <c r="Q491" s="22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</row>
    <row r="492">
      <c r="A492" s="24"/>
      <c r="B492" s="24"/>
      <c r="C492" s="24"/>
      <c r="D492" s="24"/>
      <c r="E492" s="13"/>
      <c r="F492" s="8"/>
      <c r="G492" s="8"/>
      <c r="H492" s="13"/>
      <c r="I492" s="13"/>
      <c r="J492" s="13"/>
      <c r="K492" s="13"/>
      <c r="L492" s="22"/>
      <c r="M492" s="22"/>
      <c r="N492" s="22"/>
      <c r="O492" s="22"/>
      <c r="P492" s="22"/>
      <c r="Q492" s="22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</row>
    <row r="493">
      <c r="A493" s="24"/>
      <c r="B493" s="24"/>
      <c r="C493" s="24"/>
      <c r="D493" s="24"/>
      <c r="E493" s="13"/>
      <c r="F493" s="8"/>
      <c r="G493" s="8"/>
      <c r="H493" s="13"/>
      <c r="I493" s="13"/>
      <c r="J493" s="13"/>
      <c r="K493" s="13"/>
      <c r="L493" s="22"/>
      <c r="M493" s="22"/>
      <c r="N493" s="22"/>
      <c r="O493" s="22"/>
      <c r="P493" s="22"/>
      <c r="Q493" s="22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</row>
    <row r="494">
      <c r="A494" s="24"/>
      <c r="B494" s="24"/>
      <c r="C494" s="24"/>
      <c r="D494" s="24"/>
      <c r="E494" s="13"/>
      <c r="F494" s="8"/>
      <c r="G494" s="8"/>
      <c r="H494" s="13"/>
      <c r="I494" s="13"/>
      <c r="J494" s="13"/>
      <c r="K494" s="13"/>
      <c r="L494" s="22"/>
      <c r="M494" s="22"/>
      <c r="N494" s="22"/>
      <c r="O494" s="22"/>
      <c r="P494" s="22"/>
      <c r="Q494" s="22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</row>
    <row r="495">
      <c r="A495" s="24"/>
      <c r="B495" s="24"/>
      <c r="C495" s="24"/>
      <c r="D495" s="24"/>
      <c r="E495" s="13"/>
      <c r="F495" s="8"/>
      <c r="G495" s="8"/>
      <c r="H495" s="13"/>
      <c r="I495" s="13"/>
      <c r="J495" s="13"/>
      <c r="K495" s="13"/>
      <c r="L495" s="22"/>
      <c r="M495" s="22"/>
      <c r="N495" s="22"/>
      <c r="O495" s="22"/>
      <c r="P495" s="22"/>
      <c r="Q495" s="22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</row>
    <row r="496">
      <c r="A496" s="24"/>
      <c r="B496" s="24"/>
      <c r="C496" s="24"/>
      <c r="D496" s="24"/>
      <c r="E496" s="13"/>
      <c r="F496" s="8"/>
      <c r="G496" s="8"/>
      <c r="H496" s="13"/>
      <c r="I496" s="13"/>
      <c r="J496" s="13"/>
      <c r="K496" s="13"/>
      <c r="L496" s="22"/>
      <c r="M496" s="22"/>
      <c r="N496" s="22"/>
      <c r="O496" s="22"/>
      <c r="P496" s="22"/>
      <c r="Q496" s="22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</row>
    <row r="497">
      <c r="A497" s="24"/>
      <c r="B497" s="24"/>
      <c r="C497" s="24"/>
      <c r="D497" s="24"/>
      <c r="E497" s="13"/>
      <c r="F497" s="8"/>
      <c r="G497" s="8"/>
      <c r="H497" s="13"/>
      <c r="I497" s="13"/>
      <c r="J497" s="13"/>
      <c r="K497" s="13"/>
      <c r="L497" s="22"/>
      <c r="M497" s="22"/>
      <c r="N497" s="22"/>
      <c r="O497" s="22"/>
      <c r="P497" s="22"/>
      <c r="Q497" s="22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</row>
    <row r="498">
      <c r="A498" s="24"/>
      <c r="B498" s="24"/>
      <c r="C498" s="24"/>
      <c r="D498" s="24"/>
      <c r="E498" s="13"/>
      <c r="F498" s="8"/>
      <c r="G498" s="8"/>
      <c r="H498" s="13"/>
      <c r="I498" s="13"/>
      <c r="J498" s="13"/>
      <c r="K498" s="13"/>
      <c r="L498" s="22"/>
      <c r="M498" s="22"/>
      <c r="N498" s="22"/>
      <c r="O498" s="22"/>
      <c r="P498" s="22"/>
      <c r="Q498" s="22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</row>
    <row r="499">
      <c r="A499" s="24"/>
      <c r="B499" s="24"/>
      <c r="C499" s="24"/>
      <c r="D499" s="24"/>
      <c r="E499" s="13"/>
      <c r="F499" s="8"/>
      <c r="G499" s="8"/>
      <c r="H499" s="13"/>
      <c r="I499" s="13"/>
      <c r="J499" s="13"/>
      <c r="K499" s="13"/>
      <c r="L499" s="22"/>
      <c r="M499" s="22"/>
      <c r="N499" s="22"/>
      <c r="O499" s="22"/>
      <c r="P499" s="22"/>
      <c r="Q499" s="22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</row>
    <row r="500">
      <c r="A500" s="24"/>
      <c r="B500" s="24"/>
      <c r="C500" s="24"/>
      <c r="D500" s="24"/>
      <c r="E500" s="13"/>
      <c r="F500" s="8"/>
      <c r="G500" s="8"/>
      <c r="H500" s="13"/>
      <c r="I500" s="13"/>
      <c r="J500" s="13"/>
      <c r="K500" s="13"/>
      <c r="L500" s="22"/>
      <c r="M500" s="22"/>
      <c r="N500" s="22"/>
      <c r="O500" s="22"/>
      <c r="P500" s="22"/>
      <c r="Q500" s="22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</row>
    <row r="501">
      <c r="A501" s="24"/>
      <c r="B501" s="24"/>
      <c r="C501" s="24"/>
      <c r="D501" s="24"/>
      <c r="E501" s="13"/>
      <c r="F501" s="8"/>
      <c r="G501" s="8"/>
      <c r="H501" s="13"/>
      <c r="I501" s="13"/>
      <c r="J501" s="13"/>
      <c r="K501" s="13"/>
      <c r="L501" s="22"/>
      <c r="M501" s="22"/>
      <c r="N501" s="22"/>
      <c r="O501" s="22"/>
      <c r="P501" s="22"/>
      <c r="Q501" s="22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</row>
    <row r="502">
      <c r="A502" s="24"/>
      <c r="B502" s="24"/>
      <c r="C502" s="24"/>
      <c r="D502" s="24"/>
      <c r="E502" s="13"/>
      <c r="F502" s="8"/>
      <c r="G502" s="8"/>
      <c r="H502" s="13"/>
      <c r="I502" s="13"/>
      <c r="J502" s="13"/>
      <c r="K502" s="13"/>
      <c r="L502" s="22"/>
      <c r="M502" s="22"/>
      <c r="N502" s="22"/>
      <c r="O502" s="22"/>
      <c r="P502" s="22"/>
      <c r="Q502" s="22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</row>
    <row r="503">
      <c r="A503" s="24"/>
      <c r="B503" s="24"/>
      <c r="C503" s="24"/>
      <c r="D503" s="24"/>
      <c r="E503" s="13"/>
      <c r="F503" s="8"/>
      <c r="G503" s="8"/>
      <c r="H503" s="13"/>
      <c r="I503" s="13"/>
      <c r="J503" s="13"/>
      <c r="K503" s="13"/>
      <c r="L503" s="22"/>
      <c r="M503" s="22"/>
      <c r="N503" s="22"/>
      <c r="O503" s="22"/>
      <c r="P503" s="22"/>
      <c r="Q503" s="22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</row>
    <row r="504">
      <c r="A504" s="24"/>
      <c r="B504" s="24"/>
      <c r="C504" s="24"/>
      <c r="D504" s="24"/>
      <c r="E504" s="13"/>
      <c r="F504" s="8"/>
      <c r="G504" s="8"/>
      <c r="H504" s="13"/>
      <c r="I504" s="13"/>
      <c r="J504" s="13"/>
      <c r="K504" s="13"/>
      <c r="L504" s="22"/>
      <c r="M504" s="22"/>
      <c r="N504" s="22"/>
      <c r="O504" s="22"/>
      <c r="P504" s="22"/>
      <c r="Q504" s="22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</row>
    <row r="505">
      <c r="A505" s="24"/>
      <c r="B505" s="24"/>
      <c r="C505" s="24"/>
      <c r="D505" s="24"/>
      <c r="E505" s="13"/>
      <c r="F505" s="8"/>
      <c r="G505" s="8"/>
      <c r="H505" s="13"/>
      <c r="I505" s="13"/>
      <c r="J505" s="13"/>
      <c r="K505" s="13"/>
      <c r="L505" s="22"/>
      <c r="M505" s="22"/>
      <c r="N505" s="22"/>
      <c r="O505" s="22"/>
      <c r="P505" s="22"/>
      <c r="Q505" s="22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</row>
    <row r="506">
      <c r="A506" s="24"/>
      <c r="B506" s="24"/>
      <c r="C506" s="24"/>
      <c r="D506" s="24"/>
      <c r="E506" s="13"/>
      <c r="F506" s="8"/>
      <c r="G506" s="8"/>
      <c r="H506" s="13"/>
      <c r="I506" s="13"/>
      <c r="J506" s="13"/>
      <c r="K506" s="13"/>
      <c r="L506" s="22"/>
      <c r="M506" s="22"/>
      <c r="N506" s="22"/>
      <c r="O506" s="22"/>
      <c r="P506" s="22"/>
      <c r="Q506" s="22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</row>
    <row r="507">
      <c r="A507" s="24"/>
      <c r="B507" s="24"/>
      <c r="C507" s="24"/>
      <c r="D507" s="24"/>
      <c r="E507" s="13"/>
      <c r="F507" s="8"/>
      <c r="G507" s="8"/>
      <c r="H507" s="13"/>
      <c r="I507" s="13"/>
      <c r="J507" s="13"/>
      <c r="K507" s="13"/>
      <c r="L507" s="22"/>
      <c r="M507" s="22"/>
      <c r="N507" s="22"/>
      <c r="O507" s="22"/>
      <c r="P507" s="22"/>
      <c r="Q507" s="22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</row>
    <row r="508">
      <c r="A508" s="24"/>
      <c r="B508" s="24"/>
      <c r="C508" s="24"/>
      <c r="D508" s="24"/>
      <c r="E508" s="13"/>
      <c r="F508" s="8"/>
      <c r="G508" s="8"/>
      <c r="H508" s="13"/>
      <c r="I508" s="13"/>
      <c r="J508" s="13"/>
      <c r="K508" s="13"/>
      <c r="L508" s="22"/>
      <c r="M508" s="22"/>
      <c r="N508" s="22"/>
      <c r="O508" s="22"/>
      <c r="P508" s="22"/>
      <c r="Q508" s="22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</row>
    <row r="509">
      <c r="A509" s="24"/>
      <c r="B509" s="24"/>
      <c r="C509" s="24"/>
      <c r="D509" s="24"/>
      <c r="E509" s="13"/>
      <c r="F509" s="8"/>
      <c r="G509" s="8"/>
      <c r="H509" s="13"/>
      <c r="I509" s="13"/>
      <c r="J509" s="13"/>
      <c r="K509" s="13"/>
      <c r="L509" s="22"/>
      <c r="M509" s="22"/>
      <c r="N509" s="22"/>
      <c r="O509" s="22"/>
      <c r="P509" s="22"/>
      <c r="Q509" s="22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</row>
    <row r="510">
      <c r="A510" s="24"/>
      <c r="B510" s="24"/>
      <c r="C510" s="24"/>
      <c r="D510" s="24"/>
      <c r="E510" s="13"/>
      <c r="F510" s="8"/>
      <c r="G510" s="8"/>
      <c r="H510" s="13"/>
      <c r="I510" s="13"/>
      <c r="J510" s="13"/>
      <c r="K510" s="13"/>
      <c r="L510" s="22"/>
      <c r="M510" s="22"/>
      <c r="N510" s="22"/>
      <c r="O510" s="22"/>
      <c r="P510" s="22"/>
      <c r="Q510" s="22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</row>
    <row r="511">
      <c r="A511" s="24"/>
      <c r="B511" s="24"/>
      <c r="C511" s="24"/>
      <c r="D511" s="24"/>
      <c r="E511" s="13"/>
      <c r="F511" s="8"/>
      <c r="G511" s="8"/>
      <c r="H511" s="13"/>
      <c r="I511" s="13"/>
      <c r="J511" s="13"/>
      <c r="K511" s="13"/>
      <c r="L511" s="22"/>
      <c r="M511" s="22"/>
      <c r="N511" s="22"/>
      <c r="O511" s="22"/>
      <c r="P511" s="22"/>
      <c r="Q511" s="22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</row>
    <row r="512">
      <c r="A512" s="24"/>
      <c r="B512" s="24"/>
      <c r="C512" s="24"/>
      <c r="D512" s="24"/>
      <c r="E512" s="13"/>
      <c r="F512" s="8"/>
      <c r="G512" s="8"/>
      <c r="H512" s="13"/>
      <c r="I512" s="13"/>
      <c r="J512" s="13"/>
      <c r="K512" s="13"/>
      <c r="L512" s="22"/>
      <c r="M512" s="22"/>
      <c r="N512" s="22"/>
      <c r="O512" s="22"/>
      <c r="P512" s="22"/>
      <c r="Q512" s="22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</row>
    <row r="513">
      <c r="A513" s="24"/>
      <c r="B513" s="24"/>
      <c r="C513" s="24"/>
      <c r="D513" s="24"/>
      <c r="E513" s="13"/>
      <c r="F513" s="8"/>
      <c r="G513" s="8"/>
      <c r="H513" s="13"/>
      <c r="I513" s="13"/>
      <c r="J513" s="13"/>
      <c r="K513" s="13"/>
      <c r="L513" s="22"/>
      <c r="M513" s="22"/>
      <c r="N513" s="22"/>
      <c r="O513" s="22"/>
      <c r="P513" s="22"/>
      <c r="Q513" s="22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</row>
    <row r="514">
      <c r="A514" s="24"/>
      <c r="B514" s="24"/>
      <c r="C514" s="24"/>
      <c r="D514" s="24"/>
      <c r="E514" s="13"/>
      <c r="F514" s="8"/>
      <c r="G514" s="8"/>
      <c r="H514" s="13"/>
      <c r="I514" s="13"/>
      <c r="J514" s="13"/>
      <c r="K514" s="13"/>
      <c r="L514" s="22"/>
      <c r="M514" s="22"/>
      <c r="N514" s="22"/>
      <c r="O514" s="22"/>
      <c r="P514" s="22"/>
      <c r="Q514" s="22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</row>
    <row r="515">
      <c r="A515" s="24"/>
      <c r="B515" s="24"/>
      <c r="C515" s="24"/>
      <c r="D515" s="24"/>
      <c r="E515" s="13"/>
      <c r="F515" s="8"/>
      <c r="G515" s="8"/>
      <c r="H515" s="13"/>
      <c r="I515" s="13"/>
      <c r="J515" s="13"/>
      <c r="K515" s="13"/>
      <c r="L515" s="22"/>
      <c r="M515" s="22"/>
      <c r="N515" s="22"/>
      <c r="O515" s="22"/>
      <c r="P515" s="22"/>
      <c r="Q515" s="22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</row>
    <row r="516">
      <c r="A516" s="24"/>
      <c r="B516" s="24"/>
      <c r="C516" s="24"/>
      <c r="D516" s="24"/>
      <c r="E516" s="13"/>
      <c r="F516" s="8"/>
      <c r="G516" s="8"/>
      <c r="H516" s="13"/>
      <c r="I516" s="13"/>
      <c r="J516" s="13"/>
      <c r="K516" s="13"/>
      <c r="L516" s="22"/>
      <c r="M516" s="22"/>
      <c r="N516" s="22"/>
      <c r="O516" s="22"/>
      <c r="P516" s="22"/>
      <c r="Q516" s="22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</row>
    <row r="517">
      <c r="A517" s="24"/>
      <c r="B517" s="24"/>
      <c r="C517" s="24"/>
      <c r="D517" s="24"/>
      <c r="E517" s="13"/>
      <c r="F517" s="8"/>
      <c r="G517" s="8"/>
      <c r="H517" s="13"/>
      <c r="I517" s="13"/>
      <c r="J517" s="13"/>
      <c r="K517" s="13"/>
      <c r="L517" s="22"/>
      <c r="M517" s="22"/>
      <c r="N517" s="22"/>
      <c r="O517" s="22"/>
      <c r="P517" s="22"/>
      <c r="Q517" s="22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</row>
    <row r="518">
      <c r="A518" s="24"/>
      <c r="B518" s="24"/>
      <c r="C518" s="24"/>
      <c r="D518" s="24"/>
      <c r="E518" s="13"/>
      <c r="F518" s="8"/>
      <c r="G518" s="8"/>
      <c r="H518" s="13"/>
      <c r="I518" s="13"/>
      <c r="J518" s="13"/>
      <c r="K518" s="13"/>
      <c r="L518" s="22"/>
      <c r="M518" s="22"/>
      <c r="N518" s="22"/>
      <c r="O518" s="22"/>
      <c r="P518" s="22"/>
      <c r="Q518" s="22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</row>
    <row r="519">
      <c r="A519" s="24"/>
      <c r="B519" s="24"/>
      <c r="C519" s="24"/>
      <c r="D519" s="24"/>
      <c r="E519" s="13"/>
      <c r="F519" s="8"/>
      <c r="G519" s="8"/>
      <c r="H519" s="13"/>
      <c r="I519" s="13"/>
      <c r="J519" s="13"/>
      <c r="K519" s="13"/>
      <c r="L519" s="22"/>
      <c r="M519" s="22"/>
      <c r="N519" s="22"/>
      <c r="O519" s="22"/>
      <c r="P519" s="22"/>
      <c r="Q519" s="22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</row>
    <row r="520">
      <c r="A520" s="24"/>
      <c r="B520" s="24"/>
      <c r="C520" s="24"/>
      <c r="D520" s="24"/>
      <c r="E520" s="13"/>
      <c r="F520" s="8"/>
      <c r="G520" s="8"/>
      <c r="H520" s="13"/>
      <c r="I520" s="13"/>
      <c r="J520" s="13"/>
      <c r="K520" s="13"/>
      <c r="L520" s="22"/>
      <c r="M520" s="22"/>
      <c r="N520" s="22"/>
      <c r="O520" s="22"/>
      <c r="P520" s="22"/>
      <c r="Q520" s="22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</row>
    <row r="521">
      <c r="A521" s="24"/>
      <c r="B521" s="24"/>
      <c r="C521" s="24"/>
      <c r="D521" s="24"/>
      <c r="E521" s="13"/>
      <c r="F521" s="8"/>
      <c r="G521" s="8"/>
      <c r="H521" s="13"/>
      <c r="I521" s="13"/>
      <c r="J521" s="13"/>
      <c r="K521" s="13"/>
      <c r="L521" s="22"/>
      <c r="M521" s="22"/>
      <c r="N521" s="22"/>
      <c r="O521" s="22"/>
      <c r="P521" s="22"/>
      <c r="Q521" s="22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</row>
    <row r="522">
      <c r="A522" s="24"/>
      <c r="B522" s="24"/>
      <c r="C522" s="24"/>
      <c r="D522" s="24"/>
      <c r="E522" s="13"/>
      <c r="F522" s="8"/>
      <c r="G522" s="8"/>
      <c r="H522" s="13"/>
      <c r="I522" s="13"/>
      <c r="J522" s="13"/>
      <c r="K522" s="13"/>
      <c r="L522" s="22"/>
      <c r="M522" s="22"/>
      <c r="N522" s="22"/>
      <c r="O522" s="22"/>
      <c r="P522" s="22"/>
      <c r="Q522" s="22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</row>
    <row r="523">
      <c r="A523" s="24"/>
      <c r="B523" s="24"/>
      <c r="C523" s="24"/>
      <c r="D523" s="24"/>
      <c r="E523" s="13"/>
      <c r="F523" s="8"/>
      <c r="G523" s="8"/>
      <c r="H523" s="13"/>
      <c r="I523" s="13"/>
      <c r="J523" s="13"/>
      <c r="K523" s="13"/>
      <c r="L523" s="22"/>
      <c r="M523" s="22"/>
      <c r="N523" s="22"/>
      <c r="O523" s="22"/>
      <c r="P523" s="22"/>
      <c r="Q523" s="22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</row>
    <row r="524">
      <c r="A524" s="24"/>
      <c r="B524" s="24"/>
      <c r="C524" s="24"/>
      <c r="D524" s="24"/>
      <c r="E524" s="13"/>
      <c r="F524" s="8"/>
      <c r="G524" s="8"/>
      <c r="H524" s="13"/>
      <c r="I524" s="13"/>
      <c r="J524" s="13"/>
      <c r="K524" s="13"/>
      <c r="L524" s="22"/>
      <c r="M524" s="22"/>
      <c r="N524" s="22"/>
      <c r="O524" s="22"/>
      <c r="P524" s="22"/>
      <c r="Q524" s="22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</row>
    <row r="525">
      <c r="A525" s="24"/>
      <c r="B525" s="24"/>
      <c r="C525" s="24"/>
      <c r="D525" s="24"/>
      <c r="E525" s="13"/>
      <c r="F525" s="8"/>
      <c r="G525" s="8"/>
      <c r="H525" s="13"/>
      <c r="I525" s="13"/>
      <c r="J525" s="13"/>
      <c r="K525" s="13"/>
      <c r="L525" s="22"/>
      <c r="M525" s="22"/>
      <c r="N525" s="22"/>
      <c r="O525" s="22"/>
      <c r="P525" s="22"/>
      <c r="Q525" s="22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</row>
    <row r="526">
      <c r="A526" s="24"/>
      <c r="B526" s="24"/>
      <c r="C526" s="24"/>
      <c r="D526" s="24"/>
      <c r="E526" s="13"/>
      <c r="F526" s="8"/>
      <c r="G526" s="8"/>
      <c r="H526" s="13"/>
      <c r="I526" s="13"/>
      <c r="J526" s="13"/>
      <c r="K526" s="13"/>
      <c r="L526" s="22"/>
      <c r="M526" s="22"/>
      <c r="N526" s="22"/>
      <c r="O526" s="22"/>
      <c r="P526" s="22"/>
      <c r="Q526" s="22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</row>
    <row r="527">
      <c r="A527" s="24"/>
      <c r="B527" s="24"/>
      <c r="C527" s="24"/>
      <c r="D527" s="24"/>
      <c r="E527" s="13"/>
      <c r="F527" s="8"/>
      <c r="G527" s="8"/>
      <c r="H527" s="13"/>
      <c r="I527" s="13"/>
      <c r="J527" s="13"/>
      <c r="K527" s="13"/>
      <c r="L527" s="22"/>
      <c r="M527" s="22"/>
      <c r="N527" s="22"/>
      <c r="O527" s="22"/>
      <c r="P527" s="22"/>
      <c r="Q527" s="22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</row>
    <row r="528">
      <c r="A528" s="24"/>
      <c r="B528" s="24"/>
      <c r="C528" s="24"/>
      <c r="D528" s="24"/>
      <c r="E528" s="13"/>
      <c r="F528" s="8"/>
      <c r="G528" s="8"/>
      <c r="H528" s="13"/>
      <c r="I528" s="13"/>
      <c r="J528" s="13"/>
      <c r="K528" s="13"/>
      <c r="L528" s="22"/>
      <c r="M528" s="22"/>
      <c r="N528" s="22"/>
      <c r="O528" s="22"/>
      <c r="P528" s="22"/>
      <c r="Q528" s="22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</row>
    <row r="529">
      <c r="A529" s="24"/>
      <c r="B529" s="24"/>
      <c r="C529" s="24"/>
      <c r="D529" s="24"/>
      <c r="E529" s="13"/>
      <c r="F529" s="8"/>
      <c r="G529" s="8"/>
      <c r="H529" s="13"/>
      <c r="I529" s="13"/>
      <c r="J529" s="13"/>
      <c r="K529" s="13"/>
      <c r="L529" s="22"/>
      <c r="M529" s="22"/>
      <c r="N529" s="22"/>
      <c r="O529" s="22"/>
      <c r="P529" s="22"/>
      <c r="Q529" s="22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</row>
    <row r="530">
      <c r="A530" s="24"/>
      <c r="B530" s="24"/>
      <c r="C530" s="24"/>
      <c r="D530" s="24"/>
      <c r="E530" s="13"/>
      <c r="F530" s="8"/>
      <c r="G530" s="8"/>
      <c r="H530" s="13"/>
      <c r="I530" s="13"/>
      <c r="J530" s="13"/>
      <c r="K530" s="13"/>
      <c r="L530" s="22"/>
      <c r="M530" s="22"/>
      <c r="N530" s="22"/>
      <c r="O530" s="22"/>
      <c r="P530" s="22"/>
      <c r="Q530" s="22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</row>
    <row r="531">
      <c r="A531" s="24"/>
      <c r="B531" s="24"/>
      <c r="C531" s="24"/>
      <c r="D531" s="24"/>
      <c r="E531" s="13"/>
      <c r="F531" s="8"/>
      <c r="G531" s="8"/>
      <c r="H531" s="13"/>
      <c r="I531" s="13"/>
      <c r="J531" s="13"/>
      <c r="K531" s="13"/>
      <c r="L531" s="22"/>
      <c r="M531" s="22"/>
      <c r="N531" s="22"/>
      <c r="O531" s="22"/>
      <c r="P531" s="22"/>
      <c r="Q531" s="22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</row>
    <row r="532">
      <c r="A532" s="24"/>
      <c r="B532" s="24"/>
      <c r="C532" s="24"/>
      <c r="D532" s="24"/>
      <c r="E532" s="13"/>
      <c r="F532" s="8"/>
      <c r="G532" s="8"/>
      <c r="H532" s="13"/>
      <c r="I532" s="13"/>
      <c r="J532" s="13"/>
      <c r="K532" s="13"/>
      <c r="L532" s="22"/>
      <c r="M532" s="22"/>
      <c r="N532" s="22"/>
      <c r="O532" s="22"/>
      <c r="P532" s="22"/>
      <c r="Q532" s="22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</row>
    <row r="533">
      <c r="A533" s="24"/>
      <c r="B533" s="24"/>
      <c r="C533" s="24"/>
      <c r="D533" s="24"/>
      <c r="E533" s="13"/>
      <c r="F533" s="8"/>
      <c r="G533" s="8"/>
      <c r="H533" s="13"/>
      <c r="I533" s="13"/>
      <c r="J533" s="13"/>
      <c r="K533" s="13"/>
      <c r="L533" s="22"/>
      <c r="M533" s="22"/>
      <c r="N533" s="22"/>
      <c r="O533" s="22"/>
      <c r="P533" s="22"/>
      <c r="Q533" s="22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</row>
    <row r="534">
      <c r="A534" s="24"/>
      <c r="B534" s="24"/>
      <c r="C534" s="24"/>
      <c r="D534" s="24"/>
      <c r="E534" s="13"/>
      <c r="F534" s="8"/>
      <c r="G534" s="8"/>
      <c r="H534" s="13"/>
      <c r="I534" s="13"/>
      <c r="J534" s="13"/>
      <c r="K534" s="13"/>
      <c r="L534" s="22"/>
      <c r="M534" s="22"/>
      <c r="N534" s="22"/>
      <c r="O534" s="22"/>
      <c r="P534" s="22"/>
      <c r="Q534" s="22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</row>
    <row r="535">
      <c r="A535" s="24"/>
      <c r="B535" s="24"/>
      <c r="C535" s="24"/>
      <c r="D535" s="24"/>
      <c r="E535" s="13"/>
      <c r="F535" s="8"/>
      <c r="G535" s="8"/>
      <c r="H535" s="13"/>
      <c r="I535" s="13"/>
      <c r="J535" s="13"/>
      <c r="K535" s="13"/>
      <c r="L535" s="22"/>
      <c r="M535" s="22"/>
      <c r="N535" s="22"/>
      <c r="O535" s="22"/>
      <c r="P535" s="22"/>
      <c r="Q535" s="22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</row>
    <row r="536">
      <c r="A536" s="24"/>
      <c r="B536" s="24"/>
      <c r="C536" s="24"/>
      <c r="D536" s="24"/>
      <c r="E536" s="13"/>
      <c r="F536" s="8"/>
      <c r="G536" s="8"/>
      <c r="H536" s="13"/>
      <c r="I536" s="13"/>
      <c r="J536" s="13"/>
      <c r="K536" s="13"/>
      <c r="L536" s="22"/>
      <c r="M536" s="22"/>
      <c r="N536" s="22"/>
      <c r="O536" s="22"/>
      <c r="P536" s="22"/>
      <c r="Q536" s="22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</row>
    <row r="537">
      <c r="A537" s="24"/>
      <c r="B537" s="24"/>
      <c r="C537" s="24"/>
      <c r="D537" s="24"/>
      <c r="E537" s="13"/>
      <c r="F537" s="8"/>
      <c r="G537" s="8"/>
      <c r="H537" s="13"/>
      <c r="I537" s="13"/>
      <c r="J537" s="13"/>
      <c r="K537" s="13"/>
      <c r="L537" s="22"/>
      <c r="M537" s="22"/>
      <c r="N537" s="22"/>
      <c r="O537" s="22"/>
      <c r="P537" s="22"/>
      <c r="Q537" s="22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</row>
    <row r="538">
      <c r="A538" s="24"/>
      <c r="B538" s="24"/>
      <c r="C538" s="24"/>
      <c r="D538" s="24"/>
      <c r="E538" s="13"/>
      <c r="F538" s="8"/>
      <c r="G538" s="8"/>
      <c r="H538" s="13"/>
      <c r="I538" s="13"/>
      <c r="J538" s="13"/>
      <c r="K538" s="13"/>
      <c r="L538" s="22"/>
      <c r="M538" s="22"/>
      <c r="N538" s="22"/>
      <c r="O538" s="22"/>
      <c r="P538" s="22"/>
      <c r="Q538" s="22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</row>
    <row r="539">
      <c r="A539" s="24"/>
      <c r="B539" s="24"/>
      <c r="C539" s="24"/>
      <c r="D539" s="24"/>
      <c r="E539" s="13"/>
      <c r="F539" s="8"/>
      <c r="G539" s="8"/>
      <c r="H539" s="13"/>
      <c r="I539" s="13"/>
      <c r="J539" s="13"/>
      <c r="K539" s="13"/>
      <c r="L539" s="22"/>
      <c r="M539" s="22"/>
      <c r="N539" s="22"/>
      <c r="O539" s="22"/>
      <c r="P539" s="22"/>
      <c r="Q539" s="22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</row>
    <row r="540">
      <c r="A540" s="24"/>
      <c r="B540" s="24"/>
      <c r="C540" s="24"/>
      <c r="D540" s="24"/>
      <c r="E540" s="13"/>
      <c r="F540" s="8"/>
      <c r="G540" s="8"/>
      <c r="H540" s="13"/>
      <c r="I540" s="13"/>
      <c r="J540" s="13"/>
      <c r="K540" s="13"/>
      <c r="L540" s="22"/>
      <c r="M540" s="22"/>
      <c r="N540" s="22"/>
      <c r="O540" s="22"/>
      <c r="P540" s="22"/>
      <c r="Q540" s="22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</row>
    <row r="541">
      <c r="A541" s="24"/>
      <c r="B541" s="24"/>
      <c r="C541" s="24"/>
      <c r="D541" s="24"/>
      <c r="E541" s="13"/>
      <c r="F541" s="8"/>
      <c r="G541" s="8"/>
      <c r="H541" s="13"/>
      <c r="I541" s="13"/>
      <c r="J541" s="13"/>
      <c r="K541" s="13"/>
      <c r="L541" s="22"/>
      <c r="M541" s="22"/>
      <c r="N541" s="22"/>
      <c r="O541" s="22"/>
      <c r="P541" s="22"/>
      <c r="Q541" s="22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</row>
    <row r="542">
      <c r="A542" s="24"/>
      <c r="B542" s="24"/>
      <c r="C542" s="24"/>
      <c r="D542" s="24"/>
      <c r="E542" s="13"/>
      <c r="F542" s="8"/>
      <c r="G542" s="8"/>
      <c r="H542" s="13"/>
      <c r="I542" s="13"/>
      <c r="J542" s="13"/>
      <c r="K542" s="13"/>
      <c r="L542" s="22"/>
      <c r="M542" s="22"/>
      <c r="N542" s="22"/>
      <c r="O542" s="22"/>
      <c r="P542" s="22"/>
      <c r="Q542" s="22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</row>
    <row r="543">
      <c r="A543" s="24"/>
      <c r="B543" s="24"/>
      <c r="C543" s="24"/>
      <c r="D543" s="24"/>
      <c r="E543" s="13"/>
      <c r="F543" s="8"/>
      <c r="G543" s="8"/>
      <c r="H543" s="13"/>
      <c r="I543" s="13"/>
      <c r="J543" s="13"/>
      <c r="K543" s="13"/>
      <c r="L543" s="22"/>
      <c r="M543" s="22"/>
      <c r="N543" s="22"/>
      <c r="O543" s="22"/>
      <c r="P543" s="22"/>
      <c r="Q543" s="22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</row>
    <row r="544">
      <c r="A544" s="24"/>
      <c r="B544" s="24"/>
      <c r="C544" s="24"/>
      <c r="D544" s="24"/>
      <c r="E544" s="13"/>
      <c r="F544" s="8"/>
      <c r="G544" s="8"/>
      <c r="H544" s="13"/>
      <c r="I544" s="13"/>
      <c r="J544" s="13"/>
      <c r="K544" s="13"/>
      <c r="L544" s="22"/>
      <c r="M544" s="22"/>
      <c r="N544" s="22"/>
      <c r="O544" s="22"/>
      <c r="P544" s="22"/>
      <c r="Q544" s="22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</row>
    <row r="545">
      <c r="A545" s="24"/>
      <c r="B545" s="24"/>
      <c r="C545" s="24"/>
      <c r="D545" s="24"/>
      <c r="E545" s="13"/>
      <c r="F545" s="8"/>
      <c r="G545" s="8"/>
      <c r="H545" s="13"/>
      <c r="I545" s="13"/>
      <c r="J545" s="13"/>
      <c r="K545" s="13"/>
      <c r="L545" s="22"/>
      <c r="M545" s="22"/>
      <c r="N545" s="22"/>
      <c r="O545" s="22"/>
      <c r="P545" s="22"/>
      <c r="Q545" s="22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</row>
    <row r="546">
      <c r="A546" s="24"/>
      <c r="B546" s="24"/>
      <c r="C546" s="24"/>
      <c r="D546" s="24"/>
      <c r="E546" s="13"/>
      <c r="F546" s="8"/>
      <c r="G546" s="8"/>
      <c r="H546" s="13"/>
      <c r="I546" s="13"/>
      <c r="J546" s="13"/>
      <c r="K546" s="13"/>
      <c r="L546" s="22"/>
      <c r="M546" s="22"/>
      <c r="N546" s="22"/>
      <c r="O546" s="22"/>
      <c r="P546" s="22"/>
      <c r="Q546" s="22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</row>
    <row r="547">
      <c r="A547" s="24"/>
      <c r="B547" s="24"/>
      <c r="C547" s="24"/>
      <c r="D547" s="24"/>
      <c r="E547" s="13"/>
      <c r="F547" s="8"/>
      <c r="G547" s="8"/>
      <c r="H547" s="13"/>
      <c r="I547" s="13"/>
      <c r="J547" s="13"/>
      <c r="K547" s="13"/>
      <c r="L547" s="22"/>
      <c r="M547" s="22"/>
      <c r="N547" s="22"/>
      <c r="O547" s="22"/>
      <c r="P547" s="22"/>
      <c r="Q547" s="22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</row>
    <row r="548">
      <c r="A548" s="24"/>
      <c r="B548" s="24"/>
      <c r="C548" s="24"/>
      <c r="D548" s="24"/>
      <c r="E548" s="13"/>
      <c r="F548" s="8"/>
      <c r="G548" s="8"/>
      <c r="H548" s="13"/>
      <c r="I548" s="13"/>
      <c r="J548" s="13"/>
      <c r="K548" s="13"/>
      <c r="L548" s="22"/>
      <c r="M548" s="22"/>
      <c r="N548" s="22"/>
      <c r="O548" s="22"/>
      <c r="P548" s="22"/>
      <c r="Q548" s="22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</row>
    <row r="549">
      <c r="A549" s="24"/>
      <c r="B549" s="24"/>
      <c r="C549" s="24"/>
      <c r="D549" s="24"/>
      <c r="E549" s="13"/>
      <c r="F549" s="8"/>
      <c r="G549" s="8"/>
      <c r="H549" s="13"/>
      <c r="I549" s="13"/>
      <c r="J549" s="13"/>
      <c r="K549" s="13"/>
      <c r="L549" s="22"/>
      <c r="M549" s="22"/>
      <c r="N549" s="22"/>
      <c r="O549" s="22"/>
      <c r="P549" s="22"/>
      <c r="Q549" s="22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</row>
    <row r="550">
      <c r="A550" s="24"/>
      <c r="B550" s="24"/>
      <c r="C550" s="24"/>
      <c r="D550" s="24"/>
      <c r="E550" s="13"/>
      <c r="F550" s="8"/>
      <c r="G550" s="8"/>
      <c r="H550" s="13"/>
      <c r="I550" s="13"/>
      <c r="J550" s="13"/>
      <c r="K550" s="13"/>
      <c r="L550" s="22"/>
      <c r="M550" s="22"/>
      <c r="N550" s="22"/>
      <c r="O550" s="22"/>
      <c r="P550" s="22"/>
      <c r="Q550" s="22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</row>
    <row r="551">
      <c r="A551" s="24"/>
      <c r="B551" s="24"/>
      <c r="C551" s="24"/>
      <c r="D551" s="24"/>
      <c r="E551" s="13"/>
      <c r="F551" s="8"/>
      <c r="G551" s="8"/>
      <c r="H551" s="13"/>
      <c r="I551" s="13"/>
      <c r="J551" s="13"/>
      <c r="K551" s="13"/>
      <c r="L551" s="22"/>
      <c r="M551" s="22"/>
      <c r="N551" s="22"/>
      <c r="O551" s="22"/>
      <c r="P551" s="22"/>
      <c r="Q551" s="22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</row>
    <row r="552">
      <c r="A552" s="24"/>
      <c r="B552" s="24"/>
      <c r="C552" s="24"/>
      <c r="D552" s="24"/>
      <c r="E552" s="13"/>
      <c r="F552" s="8"/>
      <c r="G552" s="8"/>
      <c r="H552" s="13"/>
      <c r="I552" s="13"/>
      <c r="J552" s="13"/>
      <c r="K552" s="13"/>
      <c r="L552" s="22"/>
      <c r="M552" s="22"/>
      <c r="N552" s="22"/>
      <c r="O552" s="22"/>
      <c r="P552" s="22"/>
      <c r="Q552" s="22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</row>
    <row r="553">
      <c r="A553" s="24"/>
      <c r="B553" s="24"/>
      <c r="C553" s="24"/>
      <c r="D553" s="24"/>
      <c r="E553" s="13"/>
      <c r="F553" s="8"/>
      <c r="G553" s="8"/>
      <c r="H553" s="13"/>
      <c r="I553" s="13"/>
      <c r="J553" s="13"/>
      <c r="K553" s="13"/>
      <c r="L553" s="22"/>
      <c r="M553" s="22"/>
      <c r="N553" s="22"/>
      <c r="O553" s="22"/>
      <c r="P553" s="22"/>
      <c r="Q553" s="22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</row>
    <row r="554">
      <c r="A554" s="24"/>
      <c r="B554" s="24"/>
      <c r="C554" s="24"/>
      <c r="D554" s="24"/>
      <c r="E554" s="13"/>
      <c r="F554" s="8"/>
      <c r="G554" s="8"/>
      <c r="H554" s="13"/>
      <c r="I554" s="13"/>
      <c r="J554" s="13"/>
      <c r="K554" s="13"/>
      <c r="L554" s="22"/>
      <c r="M554" s="22"/>
      <c r="N554" s="22"/>
      <c r="O554" s="22"/>
      <c r="P554" s="22"/>
      <c r="Q554" s="22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</row>
    <row r="555">
      <c r="A555" s="24"/>
      <c r="B555" s="24"/>
      <c r="C555" s="24"/>
      <c r="D555" s="24"/>
      <c r="E555" s="13"/>
      <c r="F555" s="8"/>
      <c r="G555" s="8"/>
      <c r="H555" s="13"/>
      <c r="I555" s="13"/>
      <c r="J555" s="13"/>
      <c r="K555" s="13"/>
      <c r="L555" s="22"/>
      <c r="M555" s="22"/>
      <c r="N555" s="22"/>
      <c r="O555" s="22"/>
      <c r="P555" s="22"/>
      <c r="Q555" s="22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</row>
    <row r="556">
      <c r="A556" s="24"/>
      <c r="B556" s="24"/>
      <c r="C556" s="24"/>
      <c r="D556" s="24"/>
      <c r="E556" s="13"/>
      <c r="F556" s="8"/>
      <c r="G556" s="8"/>
      <c r="H556" s="13"/>
      <c r="I556" s="13"/>
      <c r="J556" s="13"/>
      <c r="K556" s="13"/>
      <c r="L556" s="22"/>
      <c r="M556" s="22"/>
      <c r="N556" s="22"/>
      <c r="O556" s="22"/>
      <c r="P556" s="22"/>
      <c r="Q556" s="22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</row>
    <row r="557">
      <c r="A557" s="24"/>
      <c r="B557" s="24"/>
      <c r="C557" s="24"/>
      <c r="D557" s="24"/>
      <c r="E557" s="13"/>
      <c r="F557" s="8"/>
      <c r="G557" s="8"/>
      <c r="H557" s="13"/>
      <c r="I557" s="13"/>
      <c r="J557" s="13"/>
      <c r="K557" s="13"/>
      <c r="L557" s="22"/>
      <c r="M557" s="22"/>
      <c r="N557" s="22"/>
      <c r="O557" s="22"/>
      <c r="P557" s="22"/>
      <c r="Q557" s="22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</row>
    <row r="558">
      <c r="A558" s="24"/>
      <c r="B558" s="24"/>
      <c r="C558" s="24"/>
      <c r="D558" s="24"/>
      <c r="E558" s="13"/>
      <c r="F558" s="8"/>
      <c r="G558" s="8"/>
      <c r="H558" s="13"/>
      <c r="I558" s="13"/>
      <c r="J558" s="13"/>
      <c r="K558" s="13"/>
      <c r="L558" s="22"/>
      <c r="M558" s="22"/>
      <c r="N558" s="22"/>
      <c r="O558" s="22"/>
      <c r="P558" s="22"/>
      <c r="Q558" s="22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</row>
    <row r="559">
      <c r="A559" s="24"/>
      <c r="B559" s="24"/>
      <c r="C559" s="24"/>
      <c r="D559" s="24"/>
      <c r="E559" s="13"/>
      <c r="F559" s="8"/>
      <c r="G559" s="8"/>
      <c r="H559" s="13"/>
      <c r="I559" s="13"/>
      <c r="J559" s="13"/>
      <c r="K559" s="13"/>
      <c r="L559" s="22"/>
      <c r="M559" s="22"/>
      <c r="N559" s="22"/>
      <c r="O559" s="22"/>
      <c r="P559" s="22"/>
      <c r="Q559" s="22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</row>
    <row r="560">
      <c r="A560" s="24"/>
      <c r="B560" s="24"/>
      <c r="C560" s="24"/>
      <c r="D560" s="24"/>
      <c r="E560" s="13"/>
      <c r="F560" s="8"/>
      <c r="G560" s="8"/>
      <c r="H560" s="13"/>
      <c r="I560" s="13"/>
      <c r="J560" s="13"/>
      <c r="K560" s="13"/>
      <c r="L560" s="22"/>
      <c r="M560" s="22"/>
      <c r="N560" s="22"/>
      <c r="O560" s="22"/>
      <c r="P560" s="22"/>
      <c r="Q560" s="22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</row>
    <row r="561">
      <c r="A561" s="24"/>
      <c r="B561" s="24"/>
      <c r="C561" s="24"/>
      <c r="D561" s="24"/>
      <c r="E561" s="13"/>
      <c r="F561" s="8"/>
      <c r="G561" s="8"/>
      <c r="H561" s="13"/>
      <c r="I561" s="13"/>
      <c r="J561" s="13"/>
      <c r="K561" s="13"/>
      <c r="L561" s="22"/>
      <c r="M561" s="22"/>
      <c r="N561" s="22"/>
      <c r="O561" s="22"/>
      <c r="P561" s="22"/>
      <c r="Q561" s="22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</row>
    <row r="562">
      <c r="A562" s="24"/>
      <c r="B562" s="24"/>
      <c r="C562" s="24"/>
      <c r="D562" s="24"/>
      <c r="E562" s="13"/>
      <c r="F562" s="8"/>
      <c r="G562" s="8"/>
      <c r="H562" s="13"/>
      <c r="I562" s="13"/>
      <c r="J562" s="13"/>
      <c r="K562" s="13"/>
      <c r="L562" s="22"/>
      <c r="M562" s="22"/>
      <c r="N562" s="22"/>
      <c r="O562" s="22"/>
      <c r="P562" s="22"/>
      <c r="Q562" s="22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</row>
    <row r="563">
      <c r="A563" s="24"/>
      <c r="B563" s="24"/>
      <c r="C563" s="24"/>
      <c r="D563" s="24"/>
      <c r="E563" s="13"/>
      <c r="F563" s="8"/>
      <c r="G563" s="8"/>
      <c r="H563" s="13"/>
      <c r="I563" s="13"/>
      <c r="J563" s="13"/>
      <c r="K563" s="13"/>
      <c r="L563" s="22"/>
      <c r="M563" s="22"/>
      <c r="N563" s="22"/>
      <c r="O563" s="22"/>
      <c r="P563" s="22"/>
      <c r="Q563" s="22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</row>
    <row r="564">
      <c r="A564" s="24"/>
      <c r="B564" s="24"/>
      <c r="C564" s="24"/>
      <c r="D564" s="24"/>
      <c r="E564" s="13"/>
      <c r="F564" s="8"/>
      <c r="G564" s="8"/>
      <c r="H564" s="13"/>
      <c r="I564" s="13"/>
      <c r="J564" s="13"/>
      <c r="K564" s="13"/>
      <c r="L564" s="22"/>
      <c r="M564" s="22"/>
      <c r="N564" s="22"/>
      <c r="O564" s="22"/>
      <c r="P564" s="22"/>
      <c r="Q564" s="22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</row>
    <row r="565">
      <c r="A565" s="24"/>
      <c r="B565" s="24"/>
      <c r="C565" s="24"/>
      <c r="D565" s="24"/>
      <c r="E565" s="13"/>
      <c r="F565" s="8"/>
      <c r="G565" s="8"/>
      <c r="H565" s="13"/>
      <c r="I565" s="13"/>
      <c r="J565" s="13"/>
      <c r="K565" s="13"/>
      <c r="L565" s="22"/>
      <c r="M565" s="22"/>
      <c r="N565" s="22"/>
      <c r="O565" s="22"/>
      <c r="P565" s="22"/>
      <c r="Q565" s="22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</row>
    <row r="566">
      <c r="A566" s="24"/>
      <c r="B566" s="24"/>
      <c r="C566" s="24"/>
      <c r="D566" s="24"/>
      <c r="E566" s="13"/>
      <c r="F566" s="8"/>
      <c r="G566" s="8"/>
      <c r="H566" s="13"/>
      <c r="I566" s="13"/>
      <c r="J566" s="13"/>
      <c r="K566" s="13"/>
      <c r="L566" s="22"/>
      <c r="M566" s="22"/>
      <c r="N566" s="22"/>
      <c r="O566" s="22"/>
      <c r="P566" s="22"/>
      <c r="Q566" s="22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</row>
    <row r="567">
      <c r="A567" s="24"/>
      <c r="B567" s="24"/>
      <c r="C567" s="24"/>
      <c r="D567" s="24"/>
      <c r="E567" s="13"/>
      <c r="F567" s="8"/>
      <c r="G567" s="8"/>
      <c r="H567" s="13"/>
      <c r="I567" s="13"/>
      <c r="J567" s="13"/>
      <c r="K567" s="13"/>
      <c r="L567" s="22"/>
      <c r="M567" s="22"/>
      <c r="N567" s="22"/>
      <c r="O567" s="22"/>
      <c r="P567" s="22"/>
      <c r="Q567" s="22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</row>
    <row r="568">
      <c r="A568" s="24"/>
      <c r="B568" s="24"/>
      <c r="C568" s="24"/>
      <c r="D568" s="24"/>
      <c r="E568" s="13"/>
      <c r="F568" s="8"/>
      <c r="G568" s="8"/>
      <c r="H568" s="13"/>
      <c r="I568" s="13"/>
      <c r="J568" s="13"/>
      <c r="K568" s="13"/>
      <c r="L568" s="22"/>
      <c r="M568" s="22"/>
      <c r="N568" s="22"/>
      <c r="O568" s="22"/>
      <c r="P568" s="22"/>
      <c r="Q568" s="22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</row>
    <row r="569">
      <c r="A569" s="24"/>
      <c r="B569" s="24"/>
      <c r="C569" s="24"/>
      <c r="D569" s="24"/>
      <c r="E569" s="13"/>
      <c r="F569" s="8"/>
      <c r="G569" s="8"/>
      <c r="H569" s="13"/>
      <c r="I569" s="13"/>
      <c r="J569" s="13"/>
      <c r="K569" s="13"/>
      <c r="L569" s="22"/>
      <c r="M569" s="22"/>
      <c r="N569" s="22"/>
      <c r="O569" s="22"/>
      <c r="P569" s="22"/>
      <c r="Q569" s="22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</row>
    <row r="570">
      <c r="A570" s="24"/>
      <c r="B570" s="24"/>
      <c r="C570" s="24"/>
      <c r="D570" s="24"/>
      <c r="E570" s="13"/>
      <c r="F570" s="8"/>
      <c r="G570" s="8"/>
      <c r="H570" s="13"/>
      <c r="I570" s="13"/>
      <c r="J570" s="13"/>
      <c r="K570" s="13"/>
      <c r="L570" s="22"/>
      <c r="M570" s="22"/>
      <c r="N570" s="22"/>
      <c r="O570" s="22"/>
      <c r="P570" s="22"/>
      <c r="Q570" s="22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</row>
    <row r="571">
      <c r="A571" s="24"/>
      <c r="B571" s="24"/>
      <c r="C571" s="24"/>
      <c r="D571" s="24"/>
      <c r="E571" s="13"/>
      <c r="F571" s="8"/>
      <c r="G571" s="8"/>
      <c r="H571" s="13"/>
      <c r="I571" s="13"/>
      <c r="J571" s="13"/>
      <c r="K571" s="13"/>
      <c r="L571" s="22"/>
      <c r="M571" s="22"/>
      <c r="N571" s="22"/>
      <c r="O571" s="22"/>
      <c r="P571" s="22"/>
      <c r="Q571" s="22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</row>
    <row r="572">
      <c r="A572" s="24"/>
      <c r="B572" s="24"/>
      <c r="C572" s="24"/>
      <c r="D572" s="24"/>
      <c r="E572" s="13"/>
      <c r="F572" s="8"/>
      <c r="G572" s="8"/>
      <c r="H572" s="13"/>
      <c r="I572" s="13"/>
      <c r="J572" s="13"/>
      <c r="K572" s="13"/>
      <c r="L572" s="22"/>
      <c r="M572" s="22"/>
      <c r="N572" s="22"/>
      <c r="O572" s="22"/>
      <c r="P572" s="22"/>
      <c r="Q572" s="22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</row>
    <row r="573">
      <c r="A573" s="24"/>
      <c r="B573" s="24"/>
      <c r="C573" s="24"/>
      <c r="D573" s="24"/>
      <c r="E573" s="13"/>
      <c r="F573" s="8"/>
      <c r="G573" s="8"/>
      <c r="H573" s="13"/>
      <c r="I573" s="13"/>
      <c r="J573" s="13"/>
      <c r="K573" s="13"/>
      <c r="L573" s="22"/>
      <c r="M573" s="22"/>
      <c r="N573" s="22"/>
      <c r="O573" s="22"/>
      <c r="P573" s="22"/>
      <c r="Q573" s="22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</row>
    <row r="574">
      <c r="A574" s="24"/>
      <c r="B574" s="24"/>
      <c r="C574" s="24"/>
      <c r="D574" s="24"/>
      <c r="E574" s="13"/>
      <c r="F574" s="8"/>
      <c r="G574" s="8"/>
      <c r="H574" s="13"/>
      <c r="I574" s="13"/>
      <c r="J574" s="13"/>
      <c r="K574" s="13"/>
      <c r="L574" s="22"/>
      <c r="M574" s="22"/>
      <c r="N574" s="22"/>
      <c r="O574" s="22"/>
      <c r="P574" s="22"/>
      <c r="Q574" s="22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</row>
    <row r="575">
      <c r="A575" s="24"/>
      <c r="B575" s="24"/>
      <c r="C575" s="24"/>
      <c r="D575" s="24"/>
      <c r="E575" s="13"/>
      <c r="F575" s="8"/>
      <c r="G575" s="8"/>
      <c r="H575" s="13"/>
      <c r="I575" s="13"/>
      <c r="J575" s="13"/>
      <c r="K575" s="13"/>
      <c r="L575" s="22"/>
      <c r="M575" s="22"/>
      <c r="N575" s="22"/>
      <c r="O575" s="22"/>
      <c r="P575" s="22"/>
      <c r="Q575" s="22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</row>
    <row r="576">
      <c r="A576" s="24"/>
      <c r="B576" s="24"/>
      <c r="C576" s="24"/>
      <c r="D576" s="24"/>
      <c r="E576" s="13"/>
      <c r="F576" s="8"/>
      <c r="G576" s="8"/>
      <c r="H576" s="13"/>
      <c r="I576" s="13"/>
      <c r="J576" s="13"/>
      <c r="K576" s="13"/>
      <c r="L576" s="22"/>
      <c r="M576" s="22"/>
      <c r="N576" s="22"/>
      <c r="O576" s="22"/>
      <c r="P576" s="22"/>
      <c r="Q576" s="22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</row>
    <row r="577">
      <c r="A577" s="24"/>
      <c r="B577" s="24"/>
      <c r="C577" s="24"/>
      <c r="D577" s="24"/>
      <c r="E577" s="13"/>
      <c r="F577" s="8"/>
      <c r="G577" s="8"/>
      <c r="H577" s="13"/>
      <c r="I577" s="13"/>
      <c r="J577" s="13"/>
      <c r="K577" s="13"/>
      <c r="L577" s="22"/>
      <c r="M577" s="22"/>
      <c r="N577" s="22"/>
      <c r="O577" s="22"/>
      <c r="P577" s="22"/>
      <c r="Q577" s="22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</row>
    <row r="578">
      <c r="A578" s="24"/>
      <c r="B578" s="24"/>
      <c r="C578" s="24"/>
      <c r="D578" s="24"/>
      <c r="E578" s="13"/>
      <c r="F578" s="8"/>
      <c r="G578" s="8"/>
      <c r="H578" s="13"/>
      <c r="I578" s="13"/>
      <c r="J578" s="13"/>
      <c r="K578" s="13"/>
      <c r="L578" s="22"/>
      <c r="M578" s="22"/>
      <c r="N578" s="22"/>
      <c r="O578" s="22"/>
      <c r="P578" s="22"/>
      <c r="Q578" s="22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</row>
    <row r="579">
      <c r="A579" s="24"/>
      <c r="B579" s="24"/>
      <c r="C579" s="24"/>
      <c r="D579" s="24"/>
      <c r="E579" s="13"/>
      <c r="F579" s="8"/>
      <c r="G579" s="8"/>
      <c r="H579" s="13"/>
      <c r="I579" s="13"/>
      <c r="J579" s="13"/>
      <c r="K579" s="13"/>
      <c r="L579" s="22"/>
      <c r="M579" s="22"/>
      <c r="N579" s="22"/>
      <c r="O579" s="22"/>
      <c r="P579" s="22"/>
      <c r="Q579" s="22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</row>
    <row r="580">
      <c r="A580" s="24"/>
      <c r="B580" s="24"/>
      <c r="C580" s="24"/>
      <c r="D580" s="24"/>
      <c r="E580" s="13"/>
      <c r="F580" s="8"/>
      <c r="G580" s="8"/>
      <c r="H580" s="13"/>
      <c r="I580" s="13"/>
      <c r="J580" s="13"/>
      <c r="K580" s="13"/>
      <c r="L580" s="22"/>
      <c r="M580" s="22"/>
      <c r="N580" s="22"/>
      <c r="O580" s="22"/>
      <c r="P580" s="22"/>
      <c r="Q580" s="22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</row>
    <row r="581">
      <c r="A581" s="24"/>
      <c r="B581" s="24"/>
      <c r="C581" s="24"/>
      <c r="D581" s="24"/>
      <c r="E581" s="13"/>
      <c r="F581" s="8"/>
      <c r="G581" s="8"/>
      <c r="H581" s="13"/>
      <c r="I581" s="13"/>
      <c r="J581" s="13"/>
      <c r="K581" s="13"/>
      <c r="L581" s="22"/>
      <c r="M581" s="22"/>
      <c r="N581" s="22"/>
      <c r="O581" s="22"/>
      <c r="P581" s="22"/>
      <c r="Q581" s="22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</row>
    <row r="582">
      <c r="A582" s="24"/>
      <c r="B582" s="24"/>
      <c r="C582" s="24"/>
      <c r="D582" s="24"/>
      <c r="E582" s="13"/>
      <c r="F582" s="8"/>
      <c r="G582" s="8"/>
      <c r="H582" s="13"/>
      <c r="I582" s="13"/>
      <c r="J582" s="13"/>
      <c r="K582" s="13"/>
      <c r="L582" s="22"/>
      <c r="M582" s="22"/>
      <c r="N582" s="22"/>
      <c r="O582" s="22"/>
      <c r="P582" s="22"/>
      <c r="Q582" s="22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</row>
    <row r="583">
      <c r="A583" s="24"/>
      <c r="B583" s="24"/>
      <c r="C583" s="24"/>
      <c r="D583" s="24"/>
      <c r="E583" s="13"/>
      <c r="F583" s="8"/>
      <c r="G583" s="8"/>
      <c r="H583" s="13"/>
      <c r="I583" s="13"/>
      <c r="J583" s="13"/>
      <c r="K583" s="13"/>
      <c r="L583" s="22"/>
      <c r="M583" s="22"/>
      <c r="N583" s="22"/>
      <c r="O583" s="22"/>
      <c r="P583" s="22"/>
      <c r="Q583" s="22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</row>
    <row r="584">
      <c r="A584" s="24"/>
      <c r="B584" s="24"/>
      <c r="C584" s="24"/>
      <c r="D584" s="24"/>
      <c r="E584" s="13"/>
      <c r="F584" s="8"/>
      <c r="G584" s="8"/>
      <c r="H584" s="13"/>
      <c r="I584" s="13"/>
      <c r="J584" s="13"/>
      <c r="K584" s="13"/>
      <c r="L584" s="22"/>
      <c r="M584" s="22"/>
      <c r="N584" s="22"/>
      <c r="O584" s="22"/>
      <c r="P584" s="22"/>
      <c r="Q584" s="22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</row>
    <row r="585">
      <c r="A585" s="24"/>
      <c r="B585" s="24"/>
      <c r="C585" s="24"/>
      <c r="D585" s="24"/>
      <c r="E585" s="13"/>
      <c r="F585" s="8"/>
      <c r="G585" s="8"/>
      <c r="H585" s="13"/>
      <c r="I585" s="13"/>
      <c r="J585" s="13"/>
      <c r="K585" s="13"/>
      <c r="L585" s="22"/>
      <c r="M585" s="22"/>
      <c r="N585" s="22"/>
      <c r="O585" s="22"/>
      <c r="P585" s="22"/>
      <c r="Q585" s="22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</row>
    <row r="586">
      <c r="A586" s="24"/>
      <c r="B586" s="24"/>
      <c r="C586" s="24"/>
      <c r="D586" s="24"/>
      <c r="E586" s="13"/>
      <c r="F586" s="8"/>
      <c r="G586" s="8"/>
      <c r="H586" s="13"/>
      <c r="I586" s="13"/>
      <c r="J586" s="13"/>
      <c r="K586" s="13"/>
      <c r="L586" s="22"/>
      <c r="M586" s="22"/>
      <c r="N586" s="22"/>
      <c r="O586" s="22"/>
      <c r="P586" s="22"/>
      <c r="Q586" s="22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</row>
    <row r="587">
      <c r="A587" s="24"/>
      <c r="B587" s="24"/>
      <c r="C587" s="24"/>
      <c r="D587" s="24"/>
      <c r="E587" s="13"/>
      <c r="F587" s="8"/>
      <c r="G587" s="8"/>
      <c r="H587" s="13"/>
      <c r="I587" s="13"/>
      <c r="J587" s="13"/>
      <c r="K587" s="13"/>
      <c r="L587" s="22"/>
      <c r="M587" s="22"/>
      <c r="N587" s="22"/>
      <c r="O587" s="22"/>
      <c r="P587" s="22"/>
      <c r="Q587" s="22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</row>
    <row r="588">
      <c r="A588" s="24"/>
      <c r="B588" s="24"/>
      <c r="C588" s="24"/>
      <c r="D588" s="24"/>
      <c r="E588" s="13"/>
      <c r="F588" s="8"/>
      <c r="G588" s="8"/>
      <c r="H588" s="13"/>
      <c r="I588" s="13"/>
      <c r="J588" s="13"/>
      <c r="K588" s="13"/>
      <c r="L588" s="22"/>
      <c r="M588" s="22"/>
      <c r="N588" s="22"/>
      <c r="O588" s="22"/>
      <c r="P588" s="22"/>
      <c r="Q588" s="22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</row>
    <row r="589">
      <c r="A589" s="24"/>
      <c r="B589" s="24"/>
      <c r="C589" s="24"/>
      <c r="D589" s="24"/>
      <c r="E589" s="13"/>
      <c r="F589" s="8"/>
      <c r="G589" s="8"/>
      <c r="H589" s="13"/>
      <c r="I589" s="13"/>
      <c r="J589" s="13"/>
      <c r="K589" s="13"/>
      <c r="L589" s="22"/>
      <c r="M589" s="22"/>
      <c r="N589" s="22"/>
      <c r="O589" s="22"/>
      <c r="P589" s="22"/>
      <c r="Q589" s="22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</row>
    <row r="590">
      <c r="A590" s="24"/>
      <c r="B590" s="24"/>
      <c r="C590" s="24"/>
      <c r="D590" s="24"/>
      <c r="E590" s="13"/>
      <c r="F590" s="8"/>
      <c r="G590" s="8"/>
      <c r="H590" s="13"/>
      <c r="I590" s="13"/>
      <c r="J590" s="13"/>
      <c r="K590" s="13"/>
      <c r="L590" s="22"/>
      <c r="M590" s="22"/>
      <c r="N590" s="22"/>
      <c r="O590" s="22"/>
      <c r="P590" s="22"/>
      <c r="Q590" s="22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</row>
    <row r="591">
      <c r="A591" s="24"/>
      <c r="B591" s="24"/>
      <c r="C591" s="24"/>
      <c r="D591" s="24"/>
      <c r="E591" s="13"/>
      <c r="F591" s="8"/>
      <c r="G591" s="8"/>
      <c r="H591" s="13"/>
      <c r="I591" s="13"/>
      <c r="J591" s="13"/>
      <c r="K591" s="13"/>
      <c r="L591" s="22"/>
      <c r="M591" s="22"/>
      <c r="N591" s="22"/>
      <c r="O591" s="22"/>
      <c r="P591" s="22"/>
      <c r="Q591" s="22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</row>
    <row r="592">
      <c r="A592" s="24"/>
      <c r="B592" s="24"/>
      <c r="C592" s="24"/>
      <c r="D592" s="24"/>
      <c r="E592" s="13"/>
      <c r="F592" s="8"/>
      <c r="G592" s="8"/>
      <c r="H592" s="13"/>
      <c r="I592" s="13"/>
      <c r="J592" s="13"/>
      <c r="K592" s="13"/>
      <c r="L592" s="22"/>
      <c r="M592" s="22"/>
      <c r="N592" s="22"/>
      <c r="O592" s="22"/>
      <c r="P592" s="22"/>
      <c r="Q592" s="22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</row>
    <row r="593">
      <c r="A593" s="24"/>
      <c r="B593" s="24"/>
      <c r="C593" s="24"/>
      <c r="D593" s="24"/>
      <c r="E593" s="13"/>
      <c r="F593" s="8"/>
      <c r="G593" s="8"/>
      <c r="H593" s="13"/>
      <c r="I593" s="13"/>
      <c r="J593" s="13"/>
      <c r="K593" s="13"/>
      <c r="L593" s="22"/>
      <c r="M593" s="22"/>
      <c r="N593" s="22"/>
      <c r="O593" s="22"/>
      <c r="P593" s="22"/>
      <c r="Q593" s="22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</row>
    <row r="594">
      <c r="A594" s="24"/>
      <c r="B594" s="24"/>
      <c r="C594" s="24"/>
      <c r="D594" s="24"/>
      <c r="E594" s="13"/>
      <c r="F594" s="8"/>
      <c r="G594" s="8"/>
      <c r="H594" s="13"/>
      <c r="I594" s="13"/>
      <c r="J594" s="13"/>
      <c r="K594" s="13"/>
      <c r="L594" s="22"/>
      <c r="M594" s="22"/>
      <c r="N594" s="22"/>
      <c r="O594" s="22"/>
      <c r="P594" s="22"/>
      <c r="Q594" s="22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</row>
    <row r="595">
      <c r="A595" s="24"/>
      <c r="B595" s="24"/>
      <c r="C595" s="24"/>
      <c r="D595" s="24"/>
      <c r="E595" s="13"/>
      <c r="F595" s="8"/>
      <c r="G595" s="8"/>
      <c r="H595" s="13"/>
      <c r="I595" s="13"/>
      <c r="J595" s="13"/>
      <c r="K595" s="13"/>
      <c r="L595" s="22"/>
      <c r="M595" s="22"/>
      <c r="N595" s="22"/>
      <c r="O595" s="22"/>
      <c r="P595" s="22"/>
      <c r="Q595" s="22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</row>
    <row r="596">
      <c r="A596" s="24"/>
      <c r="B596" s="24"/>
      <c r="C596" s="24"/>
      <c r="D596" s="24"/>
      <c r="E596" s="13"/>
      <c r="F596" s="8"/>
      <c r="G596" s="8"/>
      <c r="H596" s="13"/>
      <c r="I596" s="13"/>
      <c r="J596" s="13"/>
      <c r="K596" s="13"/>
      <c r="L596" s="22"/>
      <c r="M596" s="22"/>
      <c r="N596" s="22"/>
      <c r="O596" s="22"/>
      <c r="P596" s="22"/>
      <c r="Q596" s="22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</row>
    <row r="597">
      <c r="A597" s="24"/>
      <c r="B597" s="24"/>
      <c r="C597" s="24"/>
      <c r="D597" s="24"/>
      <c r="E597" s="13"/>
      <c r="F597" s="8"/>
      <c r="G597" s="8"/>
      <c r="H597" s="13"/>
      <c r="I597" s="13"/>
      <c r="J597" s="13"/>
      <c r="K597" s="13"/>
      <c r="L597" s="22"/>
      <c r="M597" s="22"/>
      <c r="N597" s="22"/>
      <c r="O597" s="22"/>
      <c r="P597" s="22"/>
      <c r="Q597" s="22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</row>
    <row r="598">
      <c r="A598" s="24"/>
      <c r="B598" s="24"/>
      <c r="C598" s="24"/>
      <c r="D598" s="24"/>
      <c r="E598" s="13"/>
      <c r="F598" s="8"/>
      <c r="G598" s="8"/>
      <c r="H598" s="13"/>
      <c r="I598" s="13"/>
      <c r="J598" s="13"/>
      <c r="K598" s="13"/>
      <c r="L598" s="22"/>
      <c r="M598" s="22"/>
      <c r="N598" s="22"/>
      <c r="O598" s="22"/>
      <c r="P598" s="22"/>
      <c r="Q598" s="22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</row>
    <row r="599">
      <c r="A599" s="24"/>
      <c r="B599" s="24"/>
      <c r="C599" s="24"/>
      <c r="D599" s="24"/>
      <c r="E599" s="13"/>
      <c r="F599" s="8"/>
      <c r="G599" s="8"/>
      <c r="H599" s="13"/>
      <c r="I599" s="13"/>
      <c r="J599" s="13"/>
      <c r="K599" s="13"/>
      <c r="L599" s="22"/>
      <c r="M599" s="22"/>
      <c r="N599" s="22"/>
      <c r="O599" s="22"/>
      <c r="P599" s="22"/>
      <c r="Q599" s="22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</row>
    <row r="600">
      <c r="A600" s="24"/>
      <c r="B600" s="24"/>
      <c r="C600" s="24"/>
      <c r="D600" s="24"/>
      <c r="E600" s="13"/>
      <c r="F600" s="8"/>
      <c r="G600" s="8"/>
      <c r="H600" s="13"/>
      <c r="I600" s="13"/>
      <c r="J600" s="13"/>
      <c r="K600" s="13"/>
      <c r="L600" s="22"/>
      <c r="M600" s="22"/>
      <c r="N600" s="22"/>
      <c r="O600" s="22"/>
      <c r="P600" s="22"/>
      <c r="Q600" s="22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</row>
    <row r="601">
      <c r="A601" s="24"/>
      <c r="B601" s="24"/>
      <c r="C601" s="24"/>
      <c r="D601" s="24"/>
      <c r="E601" s="13"/>
      <c r="F601" s="8"/>
      <c r="G601" s="8"/>
      <c r="H601" s="13"/>
      <c r="I601" s="13"/>
      <c r="J601" s="13"/>
      <c r="K601" s="13"/>
      <c r="L601" s="22"/>
      <c r="M601" s="22"/>
      <c r="N601" s="22"/>
      <c r="O601" s="22"/>
      <c r="P601" s="22"/>
      <c r="Q601" s="22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</row>
    <row r="602">
      <c r="A602" s="24"/>
      <c r="B602" s="24"/>
      <c r="C602" s="24"/>
      <c r="D602" s="24"/>
      <c r="E602" s="13"/>
      <c r="F602" s="8"/>
      <c r="G602" s="8"/>
      <c r="H602" s="13"/>
      <c r="I602" s="13"/>
      <c r="J602" s="13"/>
      <c r="K602" s="13"/>
      <c r="L602" s="22"/>
      <c r="M602" s="22"/>
      <c r="N602" s="22"/>
      <c r="O602" s="22"/>
      <c r="P602" s="22"/>
      <c r="Q602" s="22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</row>
    <row r="603">
      <c r="A603" s="24"/>
      <c r="B603" s="24"/>
      <c r="C603" s="24"/>
      <c r="D603" s="24"/>
      <c r="E603" s="13"/>
      <c r="F603" s="8"/>
      <c r="G603" s="8"/>
      <c r="H603" s="13"/>
      <c r="I603" s="13"/>
      <c r="J603" s="13"/>
      <c r="K603" s="13"/>
      <c r="L603" s="22"/>
      <c r="M603" s="22"/>
      <c r="N603" s="22"/>
      <c r="O603" s="22"/>
      <c r="P603" s="22"/>
      <c r="Q603" s="22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</row>
    <row r="604">
      <c r="A604" s="24"/>
      <c r="B604" s="24"/>
      <c r="C604" s="24"/>
      <c r="D604" s="24"/>
      <c r="E604" s="13"/>
      <c r="F604" s="8"/>
      <c r="G604" s="8"/>
      <c r="H604" s="13"/>
      <c r="I604" s="13"/>
      <c r="J604" s="13"/>
      <c r="K604" s="13"/>
      <c r="L604" s="22"/>
      <c r="M604" s="22"/>
      <c r="N604" s="22"/>
      <c r="O604" s="22"/>
      <c r="P604" s="22"/>
      <c r="Q604" s="22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</row>
    <row r="605">
      <c r="A605" s="24"/>
      <c r="B605" s="24"/>
      <c r="C605" s="24"/>
      <c r="D605" s="24"/>
      <c r="E605" s="13"/>
      <c r="F605" s="8"/>
      <c r="G605" s="8"/>
      <c r="H605" s="13"/>
      <c r="I605" s="13"/>
      <c r="J605" s="13"/>
      <c r="K605" s="13"/>
      <c r="L605" s="22"/>
      <c r="M605" s="22"/>
      <c r="N605" s="22"/>
      <c r="O605" s="22"/>
      <c r="P605" s="22"/>
      <c r="Q605" s="22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</row>
    <row r="606">
      <c r="A606" s="24"/>
      <c r="B606" s="24"/>
      <c r="C606" s="24"/>
      <c r="D606" s="24"/>
      <c r="E606" s="13"/>
      <c r="F606" s="8"/>
      <c r="G606" s="8"/>
      <c r="H606" s="13"/>
      <c r="I606" s="13"/>
      <c r="J606" s="13"/>
      <c r="K606" s="13"/>
      <c r="L606" s="22"/>
      <c r="M606" s="22"/>
      <c r="N606" s="22"/>
      <c r="O606" s="22"/>
      <c r="P606" s="22"/>
      <c r="Q606" s="22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</row>
    <row r="607">
      <c r="A607" s="24"/>
      <c r="B607" s="24"/>
      <c r="C607" s="24"/>
      <c r="D607" s="24"/>
      <c r="E607" s="13"/>
      <c r="F607" s="8"/>
      <c r="G607" s="8"/>
      <c r="H607" s="13"/>
      <c r="I607" s="13"/>
      <c r="J607" s="13"/>
      <c r="K607" s="13"/>
      <c r="L607" s="22"/>
      <c r="M607" s="22"/>
      <c r="N607" s="22"/>
      <c r="O607" s="22"/>
      <c r="P607" s="22"/>
      <c r="Q607" s="22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</row>
    <row r="608">
      <c r="A608" s="24"/>
      <c r="B608" s="24"/>
      <c r="C608" s="24"/>
      <c r="D608" s="24"/>
      <c r="E608" s="13"/>
      <c r="F608" s="8"/>
      <c r="G608" s="8"/>
      <c r="H608" s="13"/>
      <c r="I608" s="13"/>
      <c r="J608" s="13"/>
      <c r="K608" s="13"/>
      <c r="L608" s="22"/>
      <c r="M608" s="22"/>
      <c r="N608" s="22"/>
      <c r="O608" s="22"/>
      <c r="P608" s="22"/>
      <c r="Q608" s="22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</row>
    <row r="609">
      <c r="A609" s="24"/>
      <c r="B609" s="24"/>
      <c r="C609" s="24"/>
      <c r="D609" s="24"/>
      <c r="E609" s="13"/>
      <c r="F609" s="8"/>
      <c r="G609" s="8"/>
      <c r="H609" s="13"/>
      <c r="I609" s="13"/>
      <c r="J609" s="13"/>
      <c r="K609" s="13"/>
      <c r="L609" s="22"/>
      <c r="M609" s="22"/>
      <c r="N609" s="22"/>
      <c r="O609" s="22"/>
      <c r="P609" s="22"/>
      <c r="Q609" s="22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</row>
    <row r="610">
      <c r="A610" s="24"/>
      <c r="B610" s="24"/>
      <c r="C610" s="24"/>
      <c r="D610" s="24"/>
      <c r="E610" s="13"/>
      <c r="F610" s="8"/>
      <c r="G610" s="8"/>
      <c r="H610" s="13"/>
      <c r="I610" s="13"/>
      <c r="J610" s="13"/>
      <c r="K610" s="13"/>
      <c r="L610" s="22"/>
      <c r="M610" s="22"/>
      <c r="N610" s="22"/>
      <c r="O610" s="22"/>
      <c r="P610" s="22"/>
      <c r="Q610" s="22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</row>
    <row r="611">
      <c r="A611" s="24"/>
      <c r="B611" s="24"/>
      <c r="C611" s="24"/>
      <c r="D611" s="24"/>
      <c r="E611" s="13"/>
      <c r="F611" s="8"/>
      <c r="G611" s="8"/>
      <c r="H611" s="13"/>
      <c r="I611" s="13"/>
      <c r="J611" s="13"/>
      <c r="K611" s="13"/>
      <c r="L611" s="22"/>
      <c r="M611" s="22"/>
      <c r="N611" s="22"/>
      <c r="O611" s="22"/>
      <c r="P611" s="22"/>
      <c r="Q611" s="22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</row>
    <row r="612">
      <c r="A612" s="24"/>
      <c r="B612" s="24"/>
      <c r="C612" s="24"/>
      <c r="D612" s="24"/>
      <c r="E612" s="13"/>
      <c r="F612" s="8"/>
      <c r="G612" s="8"/>
      <c r="H612" s="13"/>
      <c r="I612" s="13"/>
      <c r="J612" s="13"/>
      <c r="K612" s="13"/>
      <c r="L612" s="22"/>
      <c r="M612" s="22"/>
      <c r="N612" s="22"/>
      <c r="O612" s="22"/>
      <c r="P612" s="22"/>
      <c r="Q612" s="22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</row>
    <row r="613">
      <c r="A613" s="24"/>
      <c r="B613" s="24"/>
      <c r="C613" s="24"/>
      <c r="D613" s="24"/>
      <c r="E613" s="13"/>
      <c r="F613" s="8"/>
      <c r="G613" s="8"/>
      <c r="H613" s="13"/>
      <c r="I613" s="13"/>
      <c r="J613" s="13"/>
      <c r="K613" s="13"/>
      <c r="L613" s="22"/>
      <c r="M613" s="22"/>
      <c r="N613" s="22"/>
      <c r="O613" s="22"/>
      <c r="P613" s="22"/>
      <c r="Q613" s="22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</row>
    <row r="614">
      <c r="A614" s="24"/>
      <c r="B614" s="24"/>
      <c r="C614" s="24"/>
      <c r="D614" s="24"/>
      <c r="E614" s="13"/>
      <c r="F614" s="8"/>
      <c r="G614" s="8"/>
      <c r="H614" s="13"/>
      <c r="I614" s="13"/>
      <c r="J614" s="13"/>
      <c r="K614" s="13"/>
      <c r="L614" s="22"/>
      <c r="M614" s="22"/>
      <c r="N614" s="22"/>
      <c r="O614" s="22"/>
      <c r="P614" s="22"/>
      <c r="Q614" s="22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</row>
    <row r="615">
      <c r="A615" s="24"/>
      <c r="B615" s="24"/>
      <c r="C615" s="24"/>
      <c r="D615" s="24"/>
      <c r="E615" s="13"/>
      <c r="F615" s="8"/>
      <c r="G615" s="8"/>
      <c r="H615" s="13"/>
      <c r="I615" s="13"/>
      <c r="J615" s="13"/>
      <c r="K615" s="13"/>
      <c r="L615" s="22"/>
      <c r="M615" s="22"/>
      <c r="N615" s="22"/>
      <c r="O615" s="22"/>
      <c r="P615" s="22"/>
      <c r="Q615" s="22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</row>
    <row r="616">
      <c r="A616" s="24"/>
      <c r="B616" s="24"/>
      <c r="C616" s="24"/>
      <c r="D616" s="24"/>
      <c r="E616" s="13"/>
      <c r="F616" s="8"/>
      <c r="G616" s="8"/>
      <c r="H616" s="13"/>
      <c r="I616" s="13"/>
      <c r="J616" s="13"/>
      <c r="K616" s="13"/>
      <c r="L616" s="22"/>
      <c r="M616" s="22"/>
      <c r="N616" s="22"/>
      <c r="O616" s="22"/>
      <c r="P616" s="22"/>
      <c r="Q616" s="22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</row>
    <row r="617">
      <c r="A617" s="24"/>
      <c r="B617" s="24"/>
      <c r="C617" s="24"/>
      <c r="D617" s="24"/>
      <c r="E617" s="13"/>
      <c r="F617" s="8"/>
      <c r="G617" s="8"/>
      <c r="H617" s="13"/>
      <c r="I617" s="13"/>
      <c r="J617" s="13"/>
      <c r="K617" s="13"/>
      <c r="L617" s="22"/>
      <c r="M617" s="22"/>
      <c r="N617" s="22"/>
      <c r="O617" s="22"/>
      <c r="P617" s="22"/>
      <c r="Q617" s="22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</row>
    <row r="618">
      <c r="A618" s="24"/>
      <c r="B618" s="24"/>
      <c r="C618" s="24"/>
      <c r="D618" s="24"/>
      <c r="E618" s="13"/>
      <c r="F618" s="8"/>
      <c r="G618" s="8"/>
      <c r="H618" s="13"/>
      <c r="I618" s="13"/>
      <c r="J618" s="13"/>
      <c r="K618" s="13"/>
      <c r="L618" s="22"/>
      <c r="M618" s="22"/>
      <c r="N618" s="22"/>
      <c r="O618" s="22"/>
      <c r="P618" s="22"/>
      <c r="Q618" s="22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</row>
    <row r="619">
      <c r="A619" s="24"/>
      <c r="B619" s="24"/>
      <c r="C619" s="24"/>
      <c r="D619" s="24"/>
      <c r="E619" s="13"/>
      <c r="F619" s="8"/>
      <c r="G619" s="8"/>
      <c r="H619" s="13"/>
      <c r="I619" s="13"/>
      <c r="J619" s="13"/>
      <c r="K619" s="13"/>
      <c r="L619" s="22"/>
      <c r="M619" s="22"/>
      <c r="N619" s="22"/>
      <c r="O619" s="22"/>
      <c r="P619" s="22"/>
      <c r="Q619" s="22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</row>
    <row r="620">
      <c r="A620" s="24"/>
      <c r="B620" s="24"/>
      <c r="C620" s="24"/>
      <c r="D620" s="24"/>
      <c r="E620" s="13"/>
      <c r="F620" s="8"/>
      <c r="G620" s="8"/>
      <c r="H620" s="13"/>
      <c r="I620" s="13"/>
      <c r="J620" s="13"/>
      <c r="K620" s="13"/>
      <c r="L620" s="22"/>
      <c r="M620" s="22"/>
      <c r="N620" s="22"/>
      <c r="O620" s="22"/>
      <c r="P620" s="22"/>
      <c r="Q620" s="22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</row>
    <row r="621">
      <c r="A621" s="24"/>
      <c r="B621" s="24"/>
      <c r="C621" s="24"/>
      <c r="D621" s="24"/>
      <c r="E621" s="13"/>
      <c r="F621" s="8"/>
      <c r="G621" s="8"/>
      <c r="H621" s="13"/>
      <c r="I621" s="13"/>
      <c r="J621" s="13"/>
      <c r="K621" s="13"/>
      <c r="L621" s="22"/>
      <c r="M621" s="22"/>
      <c r="N621" s="22"/>
      <c r="O621" s="22"/>
      <c r="P621" s="22"/>
      <c r="Q621" s="22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</row>
    <row r="622">
      <c r="A622" s="24"/>
      <c r="B622" s="24"/>
      <c r="C622" s="24"/>
      <c r="D622" s="24"/>
      <c r="E622" s="13"/>
      <c r="F622" s="8"/>
      <c r="G622" s="8"/>
      <c r="H622" s="13"/>
      <c r="I622" s="13"/>
      <c r="J622" s="13"/>
      <c r="K622" s="13"/>
      <c r="L622" s="22"/>
      <c r="M622" s="22"/>
      <c r="N622" s="22"/>
      <c r="O622" s="22"/>
      <c r="P622" s="22"/>
      <c r="Q622" s="22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</row>
    <row r="623">
      <c r="A623" s="24"/>
      <c r="B623" s="24"/>
      <c r="C623" s="24"/>
      <c r="D623" s="24"/>
      <c r="E623" s="13"/>
      <c r="F623" s="8"/>
      <c r="G623" s="8"/>
      <c r="H623" s="13"/>
      <c r="I623" s="13"/>
      <c r="J623" s="13"/>
      <c r="K623" s="13"/>
      <c r="L623" s="22"/>
      <c r="M623" s="22"/>
      <c r="N623" s="22"/>
      <c r="O623" s="22"/>
      <c r="P623" s="22"/>
      <c r="Q623" s="22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</row>
    <row r="624">
      <c r="A624" s="24"/>
      <c r="B624" s="24"/>
      <c r="C624" s="24"/>
      <c r="D624" s="24"/>
      <c r="E624" s="13"/>
      <c r="F624" s="8"/>
      <c r="G624" s="8"/>
      <c r="H624" s="13"/>
      <c r="I624" s="13"/>
      <c r="J624" s="13"/>
      <c r="K624" s="13"/>
      <c r="L624" s="22"/>
      <c r="M624" s="22"/>
      <c r="N624" s="22"/>
      <c r="O624" s="22"/>
      <c r="P624" s="22"/>
      <c r="Q624" s="22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</row>
    <row r="625">
      <c r="A625" s="24"/>
      <c r="B625" s="24"/>
      <c r="C625" s="24"/>
      <c r="D625" s="24"/>
      <c r="E625" s="13"/>
      <c r="F625" s="8"/>
      <c r="G625" s="8"/>
      <c r="H625" s="13"/>
      <c r="I625" s="13"/>
      <c r="J625" s="13"/>
      <c r="K625" s="13"/>
      <c r="L625" s="22"/>
      <c r="M625" s="22"/>
      <c r="N625" s="22"/>
      <c r="O625" s="22"/>
      <c r="P625" s="22"/>
      <c r="Q625" s="22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</row>
    <row r="626">
      <c r="A626" s="24"/>
      <c r="B626" s="24"/>
      <c r="C626" s="24"/>
      <c r="D626" s="24"/>
      <c r="E626" s="13"/>
      <c r="F626" s="8"/>
      <c r="G626" s="8"/>
      <c r="H626" s="13"/>
      <c r="I626" s="13"/>
      <c r="J626" s="13"/>
      <c r="K626" s="13"/>
      <c r="L626" s="22"/>
      <c r="M626" s="22"/>
      <c r="N626" s="22"/>
      <c r="O626" s="22"/>
      <c r="P626" s="22"/>
      <c r="Q626" s="22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</row>
    <row r="627">
      <c r="A627" s="24"/>
      <c r="B627" s="24"/>
      <c r="C627" s="24"/>
      <c r="D627" s="24"/>
      <c r="E627" s="13"/>
      <c r="F627" s="8"/>
      <c r="G627" s="8"/>
      <c r="H627" s="13"/>
      <c r="I627" s="13"/>
      <c r="J627" s="13"/>
      <c r="K627" s="13"/>
      <c r="L627" s="22"/>
      <c r="M627" s="22"/>
      <c r="N627" s="22"/>
      <c r="O627" s="22"/>
      <c r="P627" s="22"/>
      <c r="Q627" s="22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</row>
    <row r="628">
      <c r="A628" s="24"/>
      <c r="B628" s="24"/>
      <c r="C628" s="24"/>
      <c r="D628" s="24"/>
      <c r="E628" s="13"/>
      <c r="F628" s="8"/>
      <c r="G628" s="8"/>
      <c r="H628" s="13"/>
      <c r="I628" s="13"/>
      <c r="J628" s="13"/>
      <c r="K628" s="13"/>
      <c r="L628" s="22"/>
      <c r="M628" s="22"/>
      <c r="N628" s="22"/>
      <c r="O628" s="22"/>
      <c r="P628" s="22"/>
      <c r="Q628" s="22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</row>
    <row r="629">
      <c r="A629" s="24"/>
      <c r="B629" s="24"/>
      <c r="C629" s="24"/>
      <c r="D629" s="24"/>
      <c r="E629" s="13"/>
      <c r="F629" s="8"/>
      <c r="G629" s="8"/>
      <c r="H629" s="13"/>
      <c r="I629" s="13"/>
      <c r="J629" s="13"/>
      <c r="K629" s="13"/>
      <c r="L629" s="22"/>
      <c r="M629" s="22"/>
      <c r="N629" s="22"/>
      <c r="O629" s="22"/>
      <c r="P629" s="22"/>
      <c r="Q629" s="22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</row>
    <row r="630">
      <c r="A630" s="24"/>
      <c r="B630" s="24"/>
      <c r="C630" s="24"/>
      <c r="D630" s="24"/>
      <c r="E630" s="13"/>
      <c r="F630" s="8"/>
      <c r="G630" s="8"/>
      <c r="H630" s="13"/>
      <c r="I630" s="13"/>
      <c r="J630" s="13"/>
      <c r="K630" s="13"/>
      <c r="L630" s="22"/>
      <c r="M630" s="22"/>
      <c r="N630" s="22"/>
      <c r="O630" s="22"/>
      <c r="P630" s="22"/>
      <c r="Q630" s="22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</row>
    <row r="631">
      <c r="A631" s="24"/>
      <c r="B631" s="24"/>
      <c r="C631" s="24"/>
      <c r="D631" s="24"/>
      <c r="E631" s="13"/>
      <c r="F631" s="8"/>
      <c r="G631" s="8"/>
      <c r="H631" s="13"/>
      <c r="I631" s="13"/>
      <c r="J631" s="13"/>
      <c r="K631" s="13"/>
      <c r="L631" s="22"/>
      <c r="M631" s="22"/>
      <c r="N631" s="22"/>
      <c r="O631" s="22"/>
      <c r="P631" s="22"/>
      <c r="Q631" s="22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</row>
    <row r="632">
      <c r="A632" s="24"/>
      <c r="B632" s="24"/>
      <c r="C632" s="24"/>
      <c r="D632" s="24"/>
      <c r="E632" s="13"/>
      <c r="F632" s="8"/>
      <c r="G632" s="8"/>
      <c r="H632" s="13"/>
      <c r="I632" s="13"/>
      <c r="J632" s="13"/>
      <c r="K632" s="13"/>
      <c r="L632" s="22"/>
      <c r="M632" s="22"/>
      <c r="N632" s="22"/>
      <c r="O632" s="22"/>
      <c r="P632" s="22"/>
      <c r="Q632" s="22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</row>
    <row r="633">
      <c r="A633" s="24"/>
      <c r="B633" s="24"/>
      <c r="C633" s="24"/>
      <c r="D633" s="24"/>
      <c r="E633" s="13"/>
      <c r="F633" s="8"/>
      <c r="G633" s="8"/>
      <c r="H633" s="13"/>
      <c r="I633" s="13"/>
      <c r="J633" s="13"/>
      <c r="K633" s="13"/>
      <c r="L633" s="22"/>
      <c r="M633" s="22"/>
      <c r="N633" s="22"/>
      <c r="O633" s="22"/>
      <c r="P633" s="22"/>
      <c r="Q633" s="22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</row>
    <row r="634">
      <c r="A634" s="24"/>
      <c r="B634" s="24"/>
      <c r="C634" s="24"/>
      <c r="D634" s="24"/>
      <c r="E634" s="13"/>
      <c r="F634" s="8"/>
      <c r="G634" s="8"/>
      <c r="H634" s="13"/>
      <c r="I634" s="13"/>
      <c r="J634" s="13"/>
      <c r="K634" s="13"/>
      <c r="L634" s="22"/>
      <c r="M634" s="22"/>
      <c r="N634" s="22"/>
      <c r="O634" s="22"/>
      <c r="P634" s="22"/>
      <c r="Q634" s="22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</row>
    <row r="635">
      <c r="A635" s="24"/>
      <c r="B635" s="24"/>
      <c r="C635" s="24"/>
      <c r="D635" s="24"/>
      <c r="E635" s="13"/>
      <c r="F635" s="8"/>
      <c r="G635" s="8"/>
      <c r="H635" s="13"/>
      <c r="I635" s="13"/>
      <c r="J635" s="13"/>
      <c r="K635" s="13"/>
      <c r="L635" s="22"/>
      <c r="M635" s="22"/>
      <c r="N635" s="22"/>
      <c r="O635" s="22"/>
      <c r="P635" s="22"/>
      <c r="Q635" s="22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</row>
    <row r="636">
      <c r="A636" s="24"/>
      <c r="B636" s="24"/>
      <c r="C636" s="24"/>
      <c r="D636" s="24"/>
      <c r="E636" s="13"/>
      <c r="F636" s="8"/>
      <c r="G636" s="8"/>
      <c r="H636" s="13"/>
      <c r="I636" s="13"/>
      <c r="J636" s="13"/>
      <c r="K636" s="13"/>
      <c r="L636" s="22"/>
      <c r="M636" s="22"/>
      <c r="N636" s="22"/>
      <c r="O636" s="22"/>
      <c r="P636" s="22"/>
      <c r="Q636" s="22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</row>
    <row r="637">
      <c r="A637" s="24"/>
      <c r="B637" s="24"/>
      <c r="C637" s="24"/>
      <c r="D637" s="24"/>
      <c r="E637" s="13"/>
      <c r="F637" s="8"/>
      <c r="G637" s="8"/>
      <c r="H637" s="13"/>
      <c r="I637" s="13"/>
      <c r="J637" s="13"/>
      <c r="K637" s="13"/>
      <c r="L637" s="22"/>
      <c r="M637" s="22"/>
      <c r="N637" s="22"/>
      <c r="O637" s="22"/>
      <c r="P637" s="22"/>
      <c r="Q637" s="22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</row>
    <row r="638">
      <c r="A638" s="24"/>
      <c r="B638" s="24"/>
      <c r="C638" s="24"/>
      <c r="D638" s="24"/>
      <c r="E638" s="13"/>
      <c r="F638" s="8"/>
      <c r="G638" s="8"/>
      <c r="H638" s="13"/>
      <c r="I638" s="13"/>
      <c r="J638" s="13"/>
      <c r="K638" s="13"/>
      <c r="L638" s="22"/>
      <c r="M638" s="22"/>
      <c r="N638" s="22"/>
      <c r="O638" s="22"/>
      <c r="P638" s="22"/>
      <c r="Q638" s="22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</row>
    <row r="639">
      <c r="A639" s="24"/>
      <c r="B639" s="24"/>
      <c r="C639" s="24"/>
      <c r="D639" s="24"/>
      <c r="E639" s="13"/>
      <c r="F639" s="8"/>
      <c r="G639" s="8"/>
      <c r="H639" s="13"/>
      <c r="I639" s="13"/>
      <c r="J639" s="13"/>
      <c r="K639" s="13"/>
      <c r="L639" s="22"/>
      <c r="M639" s="22"/>
      <c r="N639" s="22"/>
      <c r="O639" s="22"/>
      <c r="P639" s="22"/>
      <c r="Q639" s="22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</row>
    <row r="640">
      <c r="A640" s="24"/>
      <c r="B640" s="24"/>
      <c r="C640" s="24"/>
      <c r="D640" s="24"/>
      <c r="E640" s="13"/>
      <c r="F640" s="8"/>
      <c r="G640" s="8"/>
      <c r="H640" s="13"/>
      <c r="I640" s="13"/>
      <c r="J640" s="13"/>
      <c r="K640" s="13"/>
      <c r="L640" s="22"/>
      <c r="M640" s="22"/>
      <c r="N640" s="22"/>
      <c r="O640" s="22"/>
      <c r="P640" s="22"/>
      <c r="Q640" s="22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</row>
    <row r="641">
      <c r="A641" s="24"/>
      <c r="B641" s="24"/>
      <c r="C641" s="24"/>
      <c r="D641" s="24"/>
      <c r="E641" s="13"/>
      <c r="F641" s="8"/>
      <c r="G641" s="8"/>
      <c r="H641" s="13"/>
      <c r="I641" s="13"/>
      <c r="J641" s="13"/>
      <c r="K641" s="13"/>
      <c r="L641" s="22"/>
      <c r="M641" s="22"/>
      <c r="N641" s="22"/>
      <c r="O641" s="22"/>
      <c r="P641" s="22"/>
      <c r="Q641" s="22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</row>
    <row r="642">
      <c r="A642" s="24"/>
      <c r="B642" s="24"/>
      <c r="C642" s="24"/>
      <c r="D642" s="24"/>
      <c r="E642" s="13"/>
      <c r="F642" s="8"/>
      <c r="G642" s="8"/>
      <c r="H642" s="13"/>
      <c r="I642" s="13"/>
      <c r="J642" s="13"/>
      <c r="K642" s="13"/>
      <c r="L642" s="22"/>
      <c r="M642" s="22"/>
      <c r="N642" s="22"/>
      <c r="O642" s="22"/>
      <c r="P642" s="22"/>
      <c r="Q642" s="22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</row>
    <row r="643">
      <c r="A643" s="24"/>
      <c r="B643" s="24"/>
      <c r="C643" s="24"/>
      <c r="D643" s="24"/>
      <c r="E643" s="13"/>
      <c r="F643" s="8"/>
      <c r="G643" s="8"/>
      <c r="H643" s="13"/>
      <c r="I643" s="13"/>
      <c r="J643" s="13"/>
      <c r="K643" s="13"/>
      <c r="L643" s="22"/>
      <c r="M643" s="22"/>
      <c r="N643" s="22"/>
      <c r="O643" s="22"/>
      <c r="P643" s="22"/>
      <c r="Q643" s="22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</row>
    <row r="644">
      <c r="A644" s="24"/>
      <c r="B644" s="24"/>
      <c r="C644" s="24"/>
      <c r="D644" s="24"/>
      <c r="E644" s="13"/>
      <c r="F644" s="8"/>
      <c r="G644" s="8"/>
      <c r="H644" s="13"/>
      <c r="I644" s="13"/>
      <c r="J644" s="13"/>
      <c r="K644" s="13"/>
      <c r="L644" s="22"/>
      <c r="M644" s="22"/>
      <c r="N644" s="22"/>
      <c r="O644" s="22"/>
      <c r="P644" s="22"/>
      <c r="Q644" s="22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</row>
    <row r="645">
      <c r="A645" s="24"/>
      <c r="B645" s="24"/>
      <c r="C645" s="24"/>
      <c r="D645" s="24"/>
      <c r="E645" s="13"/>
      <c r="F645" s="8"/>
      <c r="G645" s="8"/>
      <c r="H645" s="13"/>
      <c r="I645" s="13"/>
      <c r="J645" s="13"/>
      <c r="K645" s="13"/>
      <c r="L645" s="22"/>
      <c r="M645" s="22"/>
      <c r="N645" s="22"/>
      <c r="O645" s="22"/>
      <c r="P645" s="22"/>
      <c r="Q645" s="22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</row>
    <row r="646">
      <c r="A646" s="24"/>
      <c r="B646" s="24"/>
      <c r="C646" s="24"/>
      <c r="D646" s="24"/>
      <c r="E646" s="13"/>
      <c r="F646" s="8"/>
      <c r="G646" s="8"/>
      <c r="H646" s="13"/>
      <c r="I646" s="13"/>
      <c r="J646" s="13"/>
      <c r="K646" s="13"/>
      <c r="L646" s="22"/>
      <c r="M646" s="22"/>
      <c r="N646" s="22"/>
      <c r="O646" s="22"/>
      <c r="P646" s="22"/>
      <c r="Q646" s="22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</row>
    <row r="647">
      <c r="A647" s="24"/>
      <c r="B647" s="24"/>
      <c r="C647" s="24"/>
      <c r="D647" s="24"/>
      <c r="E647" s="13"/>
      <c r="F647" s="8"/>
      <c r="G647" s="8"/>
      <c r="H647" s="13"/>
      <c r="I647" s="13"/>
      <c r="J647" s="13"/>
      <c r="K647" s="13"/>
      <c r="L647" s="22"/>
      <c r="M647" s="22"/>
      <c r="N647" s="22"/>
      <c r="O647" s="22"/>
      <c r="P647" s="22"/>
      <c r="Q647" s="22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</row>
    <row r="648">
      <c r="A648" s="24"/>
      <c r="B648" s="24"/>
      <c r="C648" s="24"/>
      <c r="D648" s="24"/>
      <c r="E648" s="13"/>
      <c r="F648" s="8"/>
      <c r="G648" s="8"/>
      <c r="H648" s="13"/>
      <c r="I648" s="13"/>
      <c r="J648" s="13"/>
      <c r="K648" s="13"/>
      <c r="L648" s="22"/>
      <c r="M648" s="22"/>
      <c r="N648" s="22"/>
      <c r="O648" s="22"/>
      <c r="P648" s="22"/>
      <c r="Q648" s="22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</row>
    <row r="649">
      <c r="A649" s="24"/>
      <c r="B649" s="24"/>
      <c r="C649" s="24"/>
      <c r="D649" s="24"/>
      <c r="E649" s="13"/>
      <c r="F649" s="8"/>
      <c r="G649" s="8"/>
      <c r="H649" s="13"/>
      <c r="I649" s="13"/>
      <c r="J649" s="13"/>
      <c r="K649" s="13"/>
      <c r="L649" s="22"/>
      <c r="M649" s="22"/>
      <c r="N649" s="22"/>
      <c r="O649" s="22"/>
      <c r="P649" s="22"/>
      <c r="Q649" s="22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</row>
    <row r="650">
      <c r="A650" s="24"/>
      <c r="B650" s="24"/>
      <c r="C650" s="24"/>
      <c r="D650" s="24"/>
      <c r="E650" s="13"/>
      <c r="F650" s="8"/>
      <c r="G650" s="8"/>
      <c r="H650" s="13"/>
      <c r="I650" s="13"/>
      <c r="J650" s="13"/>
      <c r="K650" s="13"/>
      <c r="L650" s="22"/>
      <c r="M650" s="22"/>
      <c r="N650" s="22"/>
      <c r="O650" s="22"/>
      <c r="P650" s="22"/>
      <c r="Q650" s="22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</row>
    <row r="651">
      <c r="A651" s="24"/>
      <c r="B651" s="24"/>
      <c r="C651" s="24"/>
      <c r="D651" s="24"/>
      <c r="E651" s="13"/>
      <c r="F651" s="8"/>
      <c r="G651" s="8"/>
      <c r="H651" s="13"/>
      <c r="I651" s="13"/>
      <c r="J651" s="13"/>
      <c r="K651" s="13"/>
      <c r="L651" s="22"/>
      <c r="M651" s="22"/>
      <c r="N651" s="22"/>
      <c r="O651" s="22"/>
      <c r="P651" s="22"/>
      <c r="Q651" s="22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</row>
    <row r="652">
      <c r="A652" s="24"/>
      <c r="B652" s="24"/>
      <c r="C652" s="24"/>
      <c r="D652" s="24"/>
      <c r="E652" s="13"/>
      <c r="F652" s="8"/>
      <c r="G652" s="8"/>
      <c r="H652" s="13"/>
      <c r="I652" s="13"/>
      <c r="J652" s="13"/>
      <c r="K652" s="13"/>
      <c r="L652" s="22"/>
      <c r="M652" s="22"/>
      <c r="N652" s="22"/>
      <c r="O652" s="22"/>
      <c r="P652" s="22"/>
      <c r="Q652" s="22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</row>
    <row r="653">
      <c r="A653" s="24"/>
      <c r="B653" s="24"/>
      <c r="C653" s="24"/>
      <c r="D653" s="24"/>
      <c r="E653" s="13"/>
      <c r="F653" s="8"/>
      <c r="G653" s="8"/>
      <c r="H653" s="13"/>
      <c r="I653" s="13"/>
      <c r="J653" s="13"/>
      <c r="K653" s="13"/>
      <c r="L653" s="22"/>
      <c r="M653" s="22"/>
      <c r="N653" s="22"/>
      <c r="O653" s="22"/>
      <c r="P653" s="22"/>
      <c r="Q653" s="22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</row>
    <row r="654">
      <c r="A654" s="24"/>
      <c r="B654" s="24"/>
      <c r="C654" s="24"/>
      <c r="D654" s="24"/>
      <c r="E654" s="13"/>
      <c r="F654" s="8"/>
      <c r="G654" s="8"/>
      <c r="H654" s="13"/>
      <c r="I654" s="13"/>
      <c r="J654" s="13"/>
      <c r="K654" s="13"/>
      <c r="L654" s="22"/>
      <c r="M654" s="22"/>
      <c r="N654" s="22"/>
      <c r="O654" s="22"/>
      <c r="P654" s="22"/>
      <c r="Q654" s="22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</row>
    <row r="655">
      <c r="A655" s="24"/>
      <c r="B655" s="24"/>
      <c r="C655" s="24"/>
      <c r="D655" s="24"/>
      <c r="E655" s="13"/>
      <c r="F655" s="8"/>
      <c r="G655" s="8"/>
      <c r="H655" s="13"/>
      <c r="I655" s="13"/>
      <c r="J655" s="13"/>
      <c r="K655" s="13"/>
      <c r="L655" s="22"/>
      <c r="M655" s="22"/>
      <c r="N655" s="22"/>
      <c r="O655" s="22"/>
      <c r="P655" s="22"/>
      <c r="Q655" s="22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</row>
    <row r="656">
      <c r="A656" s="24"/>
      <c r="B656" s="24"/>
      <c r="C656" s="24"/>
      <c r="D656" s="24"/>
      <c r="E656" s="13"/>
      <c r="F656" s="8"/>
      <c r="G656" s="8"/>
      <c r="H656" s="13"/>
      <c r="I656" s="13"/>
      <c r="J656" s="13"/>
      <c r="K656" s="13"/>
      <c r="L656" s="22"/>
      <c r="M656" s="22"/>
      <c r="N656" s="22"/>
      <c r="O656" s="22"/>
      <c r="P656" s="22"/>
      <c r="Q656" s="22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</row>
    <row r="657">
      <c r="A657" s="24"/>
      <c r="B657" s="24"/>
      <c r="C657" s="24"/>
      <c r="D657" s="24"/>
      <c r="E657" s="13"/>
      <c r="F657" s="8"/>
      <c r="G657" s="8"/>
      <c r="H657" s="13"/>
      <c r="I657" s="13"/>
      <c r="J657" s="13"/>
      <c r="K657" s="13"/>
      <c r="L657" s="22"/>
      <c r="M657" s="22"/>
      <c r="N657" s="22"/>
      <c r="O657" s="22"/>
      <c r="P657" s="22"/>
      <c r="Q657" s="22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</row>
    <row r="658">
      <c r="A658" s="24"/>
      <c r="B658" s="24"/>
      <c r="C658" s="24"/>
      <c r="D658" s="24"/>
      <c r="E658" s="13"/>
      <c r="F658" s="8"/>
      <c r="G658" s="8"/>
      <c r="H658" s="13"/>
      <c r="I658" s="13"/>
      <c r="J658" s="13"/>
      <c r="K658" s="13"/>
      <c r="L658" s="22"/>
      <c r="M658" s="22"/>
      <c r="N658" s="22"/>
      <c r="O658" s="22"/>
      <c r="P658" s="22"/>
      <c r="Q658" s="22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</row>
    <row r="659">
      <c r="A659" s="24"/>
      <c r="B659" s="24"/>
      <c r="C659" s="24"/>
      <c r="D659" s="24"/>
      <c r="E659" s="13"/>
      <c r="F659" s="8"/>
      <c r="G659" s="8"/>
      <c r="H659" s="13"/>
      <c r="I659" s="13"/>
      <c r="J659" s="13"/>
      <c r="K659" s="13"/>
      <c r="L659" s="22"/>
      <c r="M659" s="22"/>
      <c r="N659" s="22"/>
      <c r="O659" s="22"/>
      <c r="P659" s="22"/>
      <c r="Q659" s="22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</row>
    <row r="660">
      <c r="A660" s="24"/>
      <c r="B660" s="24"/>
      <c r="C660" s="24"/>
      <c r="D660" s="24"/>
      <c r="E660" s="13"/>
      <c r="F660" s="8"/>
      <c r="G660" s="8"/>
      <c r="H660" s="13"/>
      <c r="I660" s="13"/>
      <c r="J660" s="13"/>
      <c r="K660" s="13"/>
      <c r="L660" s="22"/>
      <c r="M660" s="22"/>
      <c r="N660" s="22"/>
      <c r="O660" s="22"/>
      <c r="P660" s="22"/>
      <c r="Q660" s="22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</row>
    <row r="661">
      <c r="A661" s="24"/>
      <c r="B661" s="24"/>
      <c r="C661" s="24"/>
      <c r="D661" s="24"/>
      <c r="E661" s="13"/>
      <c r="F661" s="8"/>
      <c r="G661" s="8"/>
      <c r="H661" s="13"/>
      <c r="I661" s="13"/>
      <c r="J661" s="13"/>
      <c r="K661" s="13"/>
      <c r="L661" s="22"/>
      <c r="M661" s="22"/>
      <c r="N661" s="22"/>
      <c r="O661" s="22"/>
      <c r="P661" s="22"/>
      <c r="Q661" s="22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</row>
    <row r="662">
      <c r="A662" s="24"/>
      <c r="B662" s="24"/>
      <c r="C662" s="24"/>
      <c r="D662" s="24"/>
      <c r="E662" s="13"/>
      <c r="F662" s="8"/>
      <c r="G662" s="8"/>
      <c r="H662" s="13"/>
      <c r="I662" s="13"/>
      <c r="J662" s="13"/>
      <c r="K662" s="13"/>
      <c r="L662" s="22"/>
      <c r="M662" s="22"/>
      <c r="N662" s="22"/>
      <c r="O662" s="22"/>
      <c r="P662" s="22"/>
      <c r="Q662" s="22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</row>
    <row r="663">
      <c r="A663" s="24"/>
      <c r="B663" s="24"/>
      <c r="C663" s="24"/>
      <c r="D663" s="24"/>
      <c r="E663" s="13"/>
      <c r="F663" s="8"/>
      <c r="G663" s="8"/>
      <c r="H663" s="13"/>
      <c r="I663" s="13"/>
      <c r="J663" s="13"/>
      <c r="K663" s="13"/>
      <c r="L663" s="22"/>
      <c r="M663" s="22"/>
      <c r="N663" s="22"/>
      <c r="O663" s="22"/>
      <c r="P663" s="22"/>
      <c r="Q663" s="22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</row>
    <row r="664">
      <c r="A664" s="24"/>
      <c r="B664" s="24"/>
      <c r="C664" s="24"/>
      <c r="D664" s="24"/>
      <c r="E664" s="13"/>
      <c r="F664" s="8"/>
      <c r="G664" s="8"/>
      <c r="H664" s="13"/>
      <c r="I664" s="13"/>
      <c r="J664" s="13"/>
      <c r="K664" s="13"/>
      <c r="L664" s="22"/>
      <c r="M664" s="22"/>
      <c r="N664" s="22"/>
      <c r="O664" s="22"/>
      <c r="P664" s="22"/>
      <c r="Q664" s="22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</row>
    <row r="665">
      <c r="A665" s="24"/>
      <c r="B665" s="24"/>
      <c r="C665" s="24"/>
      <c r="D665" s="24"/>
      <c r="E665" s="13"/>
      <c r="F665" s="8"/>
      <c r="G665" s="8"/>
      <c r="H665" s="13"/>
      <c r="I665" s="13"/>
      <c r="J665" s="13"/>
      <c r="K665" s="13"/>
      <c r="L665" s="22"/>
      <c r="M665" s="22"/>
      <c r="N665" s="22"/>
      <c r="O665" s="22"/>
      <c r="P665" s="22"/>
      <c r="Q665" s="22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</row>
    <row r="666">
      <c r="A666" s="24"/>
      <c r="B666" s="24"/>
      <c r="C666" s="24"/>
      <c r="D666" s="24"/>
      <c r="E666" s="13"/>
      <c r="F666" s="8"/>
      <c r="G666" s="8"/>
      <c r="H666" s="13"/>
      <c r="I666" s="13"/>
      <c r="J666" s="13"/>
      <c r="K666" s="13"/>
      <c r="L666" s="22"/>
      <c r="M666" s="22"/>
      <c r="N666" s="22"/>
      <c r="O666" s="22"/>
      <c r="P666" s="22"/>
      <c r="Q666" s="22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</row>
    <row r="667">
      <c r="A667" s="24"/>
      <c r="B667" s="24"/>
      <c r="C667" s="24"/>
      <c r="D667" s="24"/>
      <c r="E667" s="13"/>
      <c r="F667" s="8"/>
      <c r="G667" s="8"/>
      <c r="H667" s="13"/>
      <c r="I667" s="13"/>
      <c r="J667" s="13"/>
      <c r="K667" s="13"/>
      <c r="L667" s="22"/>
      <c r="M667" s="22"/>
      <c r="N667" s="22"/>
      <c r="O667" s="22"/>
      <c r="P667" s="22"/>
      <c r="Q667" s="22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</row>
    <row r="668">
      <c r="A668" s="24"/>
      <c r="B668" s="24"/>
      <c r="C668" s="24"/>
      <c r="D668" s="24"/>
      <c r="E668" s="13"/>
      <c r="F668" s="8"/>
      <c r="G668" s="8"/>
      <c r="H668" s="13"/>
      <c r="I668" s="13"/>
      <c r="J668" s="13"/>
      <c r="K668" s="13"/>
      <c r="L668" s="22"/>
      <c r="M668" s="22"/>
      <c r="N668" s="22"/>
      <c r="O668" s="22"/>
      <c r="P668" s="22"/>
      <c r="Q668" s="22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</row>
    <row r="669">
      <c r="A669" s="24"/>
      <c r="B669" s="24"/>
      <c r="C669" s="24"/>
      <c r="D669" s="24"/>
      <c r="E669" s="13"/>
      <c r="F669" s="8"/>
      <c r="G669" s="8"/>
      <c r="H669" s="13"/>
      <c r="I669" s="13"/>
      <c r="J669" s="13"/>
      <c r="K669" s="13"/>
      <c r="L669" s="22"/>
      <c r="M669" s="22"/>
      <c r="N669" s="22"/>
      <c r="O669" s="22"/>
      <c r="P669" s="22"/>
      <c r="Q669" s="22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</row>
    <row r="670">
      <c r="A670" s="24"/>
      <c r="B670" s="24"/>
      <c r="C670" s="24"/>
      <c r="D670" s="24"/>
      <c r="E670" s="13"/>
      <c r="F670" s="8"/>
      <c r="G670" s="8"/>
      <c r="H670" s="13"/>
      <c r="I670" s="13"/>
      <c r="J670" s="13"/>
      <c r="K670" s="13"/>
      <c r="L670" s="22"/>
      <c r="M670" s="22"/>
      <c r="N670" s="22"/>
      <c r="O670" s="22"/>
      <c r="P670" s="22"/>
      <c r="Q670" s="22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</row>
    <row r="671">
      <c r="A671" s="24"/>
      <c r="B671" s="24"/>
      <c r="C671" s="24"/>
      <c r="D671" s="24"/>
      <c r="E671" s="13"/>
      <c r="F671" s="8"/>
      <c r="G671" s="8"/>
      <c r="H671" s="13"/>
      <c r="I671" s="13"/>
      <c r="J671" s="13"/>
      <c r="K671" s="13"/>
      <c r="L671" s="22"/>
      <c r="M671" s="22"/>
      <c r="N671" s="22"/>
      <c r="O671" s="22"/>
      <c r="P671" s="22"/>
      <c r="Q671" s="22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</row>
    <row r="672">
      <c r="A672" s="24"/>
      <c r="B672" s="24"/>
      <c r="C672" s="24"/>
      <c r="D672" s="24"/>
      <c r="E672" s="13"/>
      <c r="F672" s="8"/>
      <c r="G672" s="8"/>
      <c r="H672" s="13"/>
      <c r="I672" s="13"/>
      <c r="J672" s="13"/>
      <c r="K672" s="13"/>
      <c r="L672" s="22"/>
      <c r="M672" s="22"/>
      <c r="N672" s="22"/>
      <c r="O672" s="22"/>
      <c r="P672" s="22"/>
      <c r="Q672" s="22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</row>
    <row r="673">
      <c r="A673" s="24"/>
      <c r="B673" s="24"/>
      <c r="C673" s="24"/>
      <c r="D673" s="24"/>
      <c r="E673" s="13"/>
      <c r="F673" s="8"/>
      <c r="G673" s="8"/>
      <c r="H673" s="13"/>
      <c r="I673" s="13"/>
      <c r="J673" s="13"/>
      <c r="K673" s="13"/>
      <c r="L673" s="22"/>
      <c r="M673" s="22"/>
      <c r="N673" s="22"/>
      <c r="O673" s="22"/>
      <c r="P673" s="22"/>
      <c r="Q673" s="22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</row>
    <row r="674">
      <c r="A674" s="24"/>
      <c r="B674" s="24"/>
      <c r="C674" s="24"/>
      <c r="D674" s="24"/>
      <c r="E674" s="13"/>
      <c r="F674" s="8"/>
      <c r="G674" s="8"/>
      <c r="H674" s="13"/>
      <c r="I674" s="13"/>
      <c r="J674" s="13"/>
      <c r="K674" s="13"/>
      <c r="L674" s="22"/>
      <c r="M674" s="22"/>
      <c r="N674" s="22"/>
      <c r="O674" s="22"/>
      <c r="P674" s="22"/>
      <c r="Q674" s="22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</row>
    <row r="675">
      <c r="A675" s="24"/>
      <c r="B675" s="24"/>
      <c r="C675" s="24"/>
      <c r="D675" s="24"/>
      <c r="E675" s="13"/>
      <c r="F675" s="8"/>
      <c r="G675" s="8"/>
      <c r="H675" s="13"/>
      <c r="I675" s="13"/>
      <c r="J675" s="13"/>
      <c r="K675" s="13"/>
      <c r="L675" s="22"/>
      <c r="M675" s="22"/>
      <c r="N675" s="22"/>
      <c r="O675" s="22"/>
      <c r="P675" s="22"/>
      <c r="Q675" s="22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</row>
    <row r="676">
      <c r="A676" s="24"/>
      <c r="B676" s="24"/>
      <c r="C676" s="24"/>
      <c r="D676" s="24"/>
      <c r="E676" s="13"/>
      <c r="F676" s="8"/>
      <c r="G676" s="8"/>
      <c r="H676" s="13"/>
      <c r="I676" s="13"/>
      <c r="J676" s="13"/>
      <c r="K676" s="13"/>
      <c r="L676" s="22"/>
      <c r="M676" s="22"/>
      <c r="N676" s="22"/>
      <c r="O676" s="22"/>
      <c r="P676" s="22"/>
      <c r="Q676" s="22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</row>
    <row r="677">
      <c r="A677" s="24"/>
      <c r="B677" s="24"/>
      <c r="C677" s="24"/>
      <c r="D677" s="24"/>
      <c r="E677" s="13"/>
      <c r="F677" s="8"/>
      <c r="G677" s="8"/>
      <c r="H677" s="13"/>
      <c r="I677" s="13"/>
      <c r="J677" s="13"/>
      <c r="K677" s="13"/>
      <c r="L677" s="22"/>
      <c r="M677" s="22"/>
      <c r="N677" s="22"/>
      <c r="O677" s="22"/>
      <c r="P677" s="22"/>
      <c r="Q677" s="22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</row>
    <row r="678">
      <c r="A678" s="24"/>
      <c r="B678" s="24"/>
      <c r="C678" s="24"/>
      <c r="D678" s="24"/>
      <c r="E678" s="13"/>
      <c r="F678" s="8"/>
      <c r="G678" s="8"/>
      <c r="H678" s="13"/>
      <c r="I678" s="13"/>
      <c r="J678" s="13"/>
      <c r="K678" s="13"/>
      <c r="L678" s="22"/>
      <c r="M678" s="22"/>
      <c r="N678" s="22"/>
      <c r="O678" s="22"/>
      <c r="P678" s="22"/>
      <c r="Q678" s="22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</row>
    <row r="679">
      <c r="A679" s="24"/>
      <c r="B679" s="24"/>
      <c r="C679" s="24"/>
      <c r="D679" s="24"/>
      <c r="E679" s="13"/>
      <c r="F679" s="8"/>
      <c r="G679" s="8"/>
      <c r="H679" s="13"/>
      <c r="I679" s="13"/>
      <c r="J679" s="13"/>
      <c r="K679" s="13"/>
      <c r="L679" s="22"/>
      <c r="M679" s="22"/>
      <c r="N679" s="22"/>
      <c r="O679" s="22"/>
      <c r="P679" s="22"/>
      <c r="Q679" s="22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</row>
    <row r="680">
      <c r="A680" s="24"/>
      <c r="B680" s="24"/>
      <c r="C680" s="24"/>
      <c r="D680" s="24"/>
      <c r="E680" s="13"/>
      <c r="F680" s="8"/>
      <c r="G680" s="8"/>
      <c r="H680" s="13"/>
      <c r="I680" s="13"/>
      <c r="J680" s="13"/>
      <c r="K680" s="13"/>
      <c r="L680" s="22"/>
      <c r="M680" s="22"/>
      <c r="N680" s="22"/>
      <c r="O680" s="22"/>
      <c r="P680" s="22"/>
      <c r="Q680" s="22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</row>
    <row r="681">
      <c r="A681" s="24"/>
      <c r="B681" s="24"/>
      <c r="C681" s="24"/>
      <c r="D681" s="24"/>
      <c r="E681" s="13"/>
      <c r="F681" s="8"/>
      <c r="G681" s="8"/>
      <c r="H681" s="13"/>
      <c r="I681" s="13"/>
      <c r="J681" s="13"/>
      <c r="K681" s="13"/>
      <c r="L681" s="22"/>
      <c r="M681" s="22"/>
      <c r="N681" s="22"/>
      <c r="O681" s="22"/>
      <c r="P681" s="22"/>
      <c r="Q681" s="22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</row>
    <row r="682">
      <c r="A682" s="24"/>
      <c r="B682" s="24"/>
      <c r="C682" s="24"/>
      <c r="D682" s="24"/>
      <c r="E682" s="13"/>
      <c r="F682" s="8"/>
      <c r="G682" s="8"/>
      <c r="H682" s="13"/>
      <c r="I682" s="13"/>
      <c r="J682" s="13"/>
      <c r="K682" s="13"/>
      <c r="L682" s="22"/>
      <c r="M682" s="22"/>
      <c r="N682" s="22"/>
      <c r="O682" s="22"/>
      <c r="P682" s="22"/>
      <c r="Q682" s="22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</row>
    <row r="683">
      <c r="A683" s="24"/>
      <c r="B683" s="24"/>
      <c r="C683" s="24"/>
      <c r="D683" s="24"/>
      <c r="E683" s="13"/>
      <c r="F683" s="8"/>
      <c r="G683" s="8"/>
      <c r="H683" s="13"/>
      <c r="I683" s="13"/>
      <c r="J683" s="13"/>
      <c r="K683" s="13"/>
      <c r="L683" s="22"/>
      <c r="M683" s="22"/>
      <c r="N683" s="22"/>
      <c r="O683" s="22"/>
      <c r="P683" s="22"/>
      <c r="Q683" s="22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</row>
    <row r="684">
      <c r="A684" s="24"/>
      <c r="B684" s="24"/>
      <c r="C684" s="24"/>
      <c r="D684" s="24"/>
      <c r="E684" s="13"/>
      <c r="F684" s="8"/>
      <c r="G684" s="8"/>
      <c r="H684" s="13"/>
      <c r="I684" s="13"/>
      <c r="J684" s="13"/>
      <c r="K684" s="13"/>
      <c r="L684" s="22"/>
      <c r="M684" s="22"/>
      <c r="N684" s="22"/>
      <c r="O684" s="22"/>
      <c r="P684" s="22"/>
      <c r="Q684" s="22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</row>
    <row r="685">
      <c r="A685" s="24"/>
      <c r="B685" s="24"/>
      <c r="C685" s="24"/>
      <c r="D685" s="24"/>
      <c r="E685" s="13"/>
      <c r="F685" s="8"/>
      <c r="G685" s="8"/>
      <c r="H685" s="13"/>
      <c r="I685" s="13"/>
      <c r="J685" s="13"/>
      <c r="K685" s="13"/>
      <c r="L685" s="22"/>
      <c r="M685" s="22"/>
      <c r="N685" s="22"/>
      <c r="O685" s="22"/>
      <c r="P685" s="22"/>
      <c r="Q685" s="22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</row>
    <row r="686">
      <c r="A686" s="24"/>
      <c r="B686" s="24"/>
      <c r="C686" s="24"/>
      <c r="D686" s="24"/>
      <c r="E686" s="13"/>
      <c r="F686" s="8"/>
      <c r="G686" s="8"/>
      <c r="H686" s="13"/>
      <c r="I686" s="13"/>
      <c r="J686" s="13"/>
      <c r="K686" s="13"/>
      <c r="L686" s="22"/>
      <c r="M686" s="22"/>
      <c r="N686" s="22"/>
      <c r="O686" s="22"/>
      <c r="P686" s="22"/>
      <c r="Q686" s="22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</row>
    <row r="687">
      <c r="A687" s="24"/>
      <c r="B687" s="24"/>
      <c r="C687" s="24"/>
      <c r="D687" s="24"/>
      <c r="E687" s="13"/>
      <c r="F687" s="8"/>
      <c r="G687" s="8"/>
      <c r="H687" s="13"/>
      <c r="I687" s="13"/>
      <c r="J687" s="13"/>
      <c r="K687" s="13"/>
      <c r="L687" s="22"/>
      <c r="M687" s="22"/>
      <c r="N687" s="22"/>
      <c r="O687" s="22"/>
      <c r="P687" s="22"/>
      <c r="Q687" s="22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</row>
    <row r="688">
      <c r="A688" s="24"/>
      <c r="B688" s="24"/>
      <c r="C688" s="24"/>
      <c r="D688" s="24"/>
      <c r="E688" s="13"/>
      <c r="F688" s="8"/>
      <c r="G688" s="8"/>
      <c r="H688" s="13"/>
      <c r="I688" s="13"/>
      <c r="J688" s="13"/>
      <c r="K688" s="13"/>
      <c r="L688" s="22"/>
      <c r="M688" s="22"/>
      <c r="N688" s="22"/>
      <c r="O688" s="22"/>
      <c r="P688" s="22"/>
      <c r="Q688" s="22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</row>
    <row r="689">
      <c r="A689" s="24"/>
      <c r="B689" s="24"/>
      <c r="C689" s="24"/>
      <c r="D689" s="24"/>
      <c r="E689" s="13"/>
      <c r="F689" s="8"/>
      <c r="G689" s="8"/>
      <c r="H689" s="13"/>
      <c r="I689" s="13"/>
      <c r="J689" s="13"/>
      <c r="K689" s="13"/>
      <c r="L689" s="22"/>
      <c r="M689" s="22"/>
      <c r="N689" s="22"/>
      <c r="O689" s="22"/>
      <c r="P689" s="22"/>
      <c r="Q689" s="22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</row>
    <row r="690">
      <c r="A690" s="24"/>
      <c r="B690" s="24"/>
      <c r="C690" s="24"/>
      <c r="D690" s="24"/>
      <c r="E690" s="13"/>
      <c r="F690" s="8"/>
      <c r="G690" s="8"/>
      <c r="H690" s="13"/>
      <c r="I690" s="13"/>
      <c r="J690" s="13"/>
      <c r="K690" s="13"/>
      <c r="L690" s="22"/>
      <c r="M690" s="22"/>
      <c r="N690" s="22"/>
      <c r="O690" s="22"/>
      <c r="P690" s="22"/>
      <c r="Q690" s="22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</row>
    <row r="691">
      <c r="A691" s="24"/>
      <c r="B691" s="24"/>
      <c r="C691" s="24"/>
      <c r="D691" s="24"/>
      <c r="E691" s="13"/>
      <c r="F691" s="8"/>
      <c r="G691" s="8"/>
      <c r="H691" s="13"/>
      <c r="I691" s="13"/>
      <c r="J691" s="13"/>
      <c r="K691" s="13"/>
      <c r="L691" s="22"/>
      <c r="M691" s="22"/>
      <c r="N691" s="22"/>
      <c r="O691" s="22"/>
      <c r="P691" s="22"/>
      <c r="Q691" s="22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</row>
    <row r="692">
      <c r="A692" s="24"/>
      <c r="B692" s="24"/>
      <c r="C692" s="24"/>
      <c r="D692" s="24"/>
      <c r="E692" s="13"/>
      <c r="F692" s="8"/>
      <c r="G692" s="8"/>
      <c r="H692" s="13"/>
      <c r="I692" s="13"/>
      <c r="J692" s="13"/>
      <c r="K692" s="13"/>
      <c r="L692" s="22"/>
      <c r="M692" s="22"/>
      <c r="N692" s="22"/>
      <c r="O692" s="22"/>
      <c r="P692" s="22"/>
      <c r="Q692" s="22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</row>
    <row r="693">
      <c r="A693" s="24"/>
      <c r="B693" s="24"/>
      <c r="C693" s="24"/>
      <c r="D693" s="24"/>
      <c r="E693" s="13"/>
      <c r="F693" s="8"/>
      <c r="G693" s="8"/>
      <c r="H693" s="13"/>
      <c r="I693" s="13"/>
      <c r="J693" s="13"/>
      <c r="K693" s="13"/>
      <c r="L693" s="22"/>
      <c r="M693" s="22"/>
      <c r="N693" s="22"/>
      <c r="O693" s="22"/>
      <c r="P693" s="22"/>
      <c r="Q693" s="22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</row>
    <row r="694">
      <c r="A694" s="24"/>
      <c r="B694" s="24"/>
      <c r="C694" s="24"/>
      <c r="D694" s="24"/>
      <c r="E694" s="13"/>
      <c r="F694" s="8"/>
      <c r="G694" s="8"/>
      <c r="H694" s="13"/>
      <c r="I694" s="13"/>
      <c r="J694" s="13"/>
      <c r="K694" s="13"/>
      <c r="L694" s="22"/>
      <c r="M694" s="22"/>
      <c r="N694" s="22"/>
      <c r="O694" s="22"/>
      <c r="P694" s="22"/>
      <c r="Q694" s="22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</row>
    <row r="695">
      <c r="A695" s="24"/>
      <c r="B695" s="24"/>
      <c r="C695" s="24"/>
      <c r="D695" s="24"/>
      <c r="E695" s="13"/>
      <c r="F695" s="8"/>
      <c r="G695" s="8"/>
      <c r="H695" s="13"/>
      <c r="I695" s="13"/>
      <c r="J695" s="13"/>
      <c r="K695" s="13"/>
      <c r="L695" s="22"/>
      <c r="M695" s="22"/>
      <c r="N695" s="22"/>
      <c r="O695" s="22"/>
      <c r="P695" s="22"/>
      <c r="Q695" s="22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</row>
    <row r="696">
      <c r="A696" s="24"/>
      <c r="B696" s="24"/>
      <c r="C696" s="24"/>
      <c r="D696" s="24"/>
      <c r="E696" s="13"/>
      <c r="F696" s="8"/>
      <c r="G696" s="8"/>
      <c r="H696" s="13"/>
      <c r="I696" s="13"/>
      <c r="J696" s="13"/>
      <c r="K696" s="13"/>
      <c r="L696" s="22"/>
      <c r="M696" s="22"/>
      <c r="N696" s="22"/>
      <c r="O696" s="22"/>
      <c r="P696" s="22"/>
      <c r="Q696" s="22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</row>
    <row r="697">
      <c r="A697" s="24"/>
      <c r="B697" s="24"/>
      <c r="C697" s="24"/>
      <c r="D697" s="24"/>
      <c r="E697" s="13"/>
      <c r="F697" s="8"/>
      <c r="G697" s="8"/>
      <c r="H697" s="13"/>
      <c r="I697" s="13"/>
      <c r="J697" s="13"/>
      <c r="K697" s="13"/>
      <c r="L697" s="22"/>
      <c r="M697" s="22"/>
      <c r="N697" s="22"/>
      <c r="O697" s="22"/>
      <c r="P697" s="22"/>
      <c r="Q697" s="22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</row>
    <row r="698">
      <c r="A698" s="24"/>
      <c r="B698" s="24"/>
      <c r="C698" s="24"/>
      <c r="D698" s="24"/>
      <c r="E698" s="13"/>
      <c r="F698" s="8"/>
      <c r="G698" s="8"/>
      <c r="H698" s="13"/>
      <c r="I698" s="13"/>
      <c r="J698" s="13"/>
      <c r="K698" s="13"/>
      <c r="L698" s="22"/>
      <c r="M698" s="22"/>
      <c r="N698" s="22"/>
      <c r="O698" s="22"/>
      <c r="P698" s="22"/>
      <c r="Q698" s="22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</row>
    <row r="699">
      <c r="A699" s="24"/>
      <c r="B699" s="24"/>
      <c r="C699" s="24"/>
      <c r="D699" s="24"/>
      <c r="E699" s="13"/>
      <c r="F699" s="8"/>
      <c r="G699" s="8"/>
      <c r="H699" s="13"/>
      <c r="I699" s="13"/>
      <c r="J699" s="13"/>
      <c r="K699" s="13"/>
      <c r="L699" s="22"/>
      <c r="M699" s="22"/>
      <c r="N699" s="22"/>
      <c r="O699" s="22"/>
      <c r="P699" s="22"/>
      <c r="Q699" s="22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</row>
    <row r="700">
      <c r="A700" s="24"/>
      <c r="B700" s="24"/>
      <c r="C700" s="24"/>
      <c r="D700" s="24"/>
      <c r="E700" s="13"/>
      <c r="F700" s="8"/>
      <c r="G700" s="8"/>
      <c r="H700" s="13"/>
      <c r="I700" s="13"/>
      <c r="J700" s="13"/>
      <c r="K700" s="13"/>
      <c r="L700" s="22"/>
      <c r="M700" s="22"/>
      <c r="N700" s="22"/>
      <c r="O700" s="22"/>
      <c r="P700" s="22"/>
      <c r="Q700" s="22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</row>
    <row r="701">
      <c r="A701" s="24"/>
      <c r="B701" s="24"/>
      <c r="C701" s="24"/>
      <c r="D701" s="24"/>
      <c r="E701" s="13"/>
      <c r="F701" s="8"/>
      <c r="G701" s="8"/>
      <c r="H701" s="13"/>
      <c r="I701" s="13"/>
      <c r="J701" s="13"/>
      <c r="K701" s="13"/>
      <c r="L701" s="22"/>
      <c r="M701" s="22"/>
      <c r="N701" s="22"/>
      <c r="O701" s="22"/>
      <c r="P701" s="22"/>
      <c r="Q701" s="22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</row>
    <row r="702">
      <c r="A702" s="24"/>
      <c r="B702" s="24"/>
      <c r="C702" s="24"/>
      <c r="D702" s="24"/>
      <c r="E702" s="13"/>
      <c r="F702" s="8"/>
      <c r="G702" s="8"/>
      <c r="H702" s="13"/>
      <c r="I702" s="13"/>
      <c r="J702" s="13"/>
      <c r="K702" s="13"/>
      <c r="L702" s="22"/>
      <c r="M702" s="22"/>
      <c r="N702" s="22"/>
      <c r="O702" s="22"/>
      <c r="P702" s="22"/>
      <c r="Q702" s="22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</row>
    <row r="703">
      <c r="A703" s="24"/>
      <c r="B703" s="24"/>
      <c r="C703" s="24"/>
      <c r="D703" s="24"/>
      <c r="E703" s="13"/>
      <c r="F703" s="8"/>
      <c r="G703" s="8"/>
      <c r="H703" s="13"/>
      <c r="I703" s="13"/>
      <c r="J703" s="13"/>
      <c r="K703" s="13"/>
      <c r="L703" s="22"/>
      <c r="M703" s="22"/>
      <c r="N703" s="22"/>
      <c r="O703" s="22"/>
      <c r="P703" s="22"/>
      <c r="Q703" s="22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</row>
    <row r="704">
      <c r="A704" s="24"/>
      <c r="B704" s="24"/>
      <c r="C704" s="24"/>
      <c r="D704" s="24"/>
      <c r="E704" s="13"/>
      <c r="F704" s="8"/>
      <c r="G704" s="8"/>
      <c r="H704" s="13"/>
      <c r="I704" s="13"/>
      <c r="J704" s="13"/>
      <c r="K704" s="13"/>
      <c r="L704" s="22"/>
      <c r="M704" s="22"/>
      <c r="N704" s="22"/>
      <c r="O704" s="22"/>
      <c r="P704" s="22"/>
      <c r="Q704" s="22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</row>
    <row r="705">
      <c r="A705" s="24"/>
      <c r="B705" s="24"/>
      <c r="C705" s="24"/>
      <c r="D705" s="24"/>
      <c r="E705" s="13"/>
      <c r="F705" s="8"/>
      <c r="G705" s="8"/>
      <c r="H705" s="13"/>
      <c r="I705" s="13"/>
      <c r="J705" s="13"/>
      <c r="K705" s="13"/>
      <c r="L705" s="22"/>
      <c r="M705" s="22"/>
      <c r="N705" s="22"/>
      <c r="O705" s="22"/>
      <c r="P705" s="22"/>
      <c r="Q705" s="22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</row>
    <row r="706">
      <c r="A706" s="24"/>
      <c r="B706" s="24"/>
      <c r="C706" s="24"/>
      <c r="D706" s="24"/>
      <c r="E706" s="13"/>
      <c r="F706" s="8"/>
      <c r="G706" s="8"/>
      <c r="H706" s="13"/>
      <c r="I706" s="13"/>
      <c r="J706" s="13"/>
      <c r="K706" s="13"/>
      <c r="L706" s="22"/>
      <c r="M706" s="22"/>
      <c r="N706" s="22"/>
      <c r="O706" s="22"/>
      <c r="P706" s="22"/>
      <c r="Q706" s="22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</row>
    <row r="707">
      <c r="A707" s="24"/>
      <c r="B707" s="24"/>
      <c r="C707" s="24"/>
      <c r="D707" s="24"/>
      <c r="E707" s="13"/>
      <c r="F707" s="8"/>
      <c r="G707" s="8"/>
      <c r="H707" s="13"/>
      <c r="I707" s="13"/>
      <c r="J707" s="13"/>
      <c r="K707" s="13"/>
      <c r="L707" s="22"/>
      <c r="M707" s="22"/>
      <c r="N707" s="22"/>
      <c r="O707" s="22"/>
      <c r="P707" s="22"/>
      <c r="Q707" s="22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</row>
    <row r="708">
      <c r="A708" s="24"/>
      <c r="B708" s="24"/>
      <c r="C708" s="24"/>
      <c r="D708" s="24"/>
      <c r="E708" s="13"/>
      <c r="F708" s="8"/>
      <c r="G708" s="8"/>
      <c r="H708" s="13"/>
      <c r="I708" s="13"/>
      <c r="J708" s="13"/>
      <c r="K708" s="13"/>
      <c r="L708" s="22"/>
      <c r="M708" s="22"/>
      <c r="N708" s="22"/>
      <c r="O708" s="22"/>
      <c r="P708" s="22"/>
      <c r="Q708" s="22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</row>
    <row r="709">
      <c r="A709" s="24"/>
      <c r="B709" s="24"/>
      <c r="C709" s="24"/>
      <c r="D709" s="24"/>
      <c r="E709" s="13"/>
      <c r="F709" s="8"/>
      <c r="G709" s="8"/>
      <c r="H709" s="13"/>
      <c r="I709" s="13"/>
      <c r="J709" s="13"/>
      <c r="K709" s="13"/>
      <c r="L709" s="22"/>
      <c r="M709" s="22"/>
      <c r="N709" s="22"/>
      <c r="O709" s="22"/>
      <c r="P709" s="22"/>
      <c r="Q709" s="22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</row>
    <row r="710">
      <c r="A710" s="24"/>
      <c r="B710" s="24"/>
      <c r="C710" s="24"/>
      <c r="D710" s="24"/>
      <c r="E710" s="13"/>
      <c r="F710" s="8"/>
      <c r="G710" s="8"/>
      <c r="H710" s="13"/>
      <c r="I710" s="13"/>
      <c r="J710" s="13"/>
      <c r="K710" s="13"/>
      <c r="L710" s="22"/>
      <c r="M710" s="22"/>
      <c r="N710" s="22"/>
      <c r="O710" s="22"/>
      <c r="P710" s="22"/>
      <c r="Q710" s="22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</row>
    <row r="711">
      <c r="A711" s="24"/>
      <c r="B711" s="24"/>
      <c r="C711" s="24"/>
      <c r="D711" s="24"/>
      <c r="E711" s="13"/>
      <c r="F711" s="8"/>
      <c r="G711" s="8"/>
      <c r="H711" s="13"/>
      <c r="I711" s="13"/>
      <c r="J711" s="13"/>
      <c r="K711" s="13"/>
      <c r="L711" s="22"/>
      <c r="M711" s="22"/>
      <c r="N711" s="22"/>
      <c r="O711" s="22"/>
      <c r="P711" s="22"/>
      <c r="Q711" s="22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</row>
    <row r="712">
      <c r="A712" s="24"/>
      <c r="B712" s="24"/>
      <c r="C712" s="24"/>
      <c r="D712" s="24"/>
      <c r="E712" s="13"/>
      <c r="F712" s="8"/>
      <c r="G712" s="8"/>
      <c r="H712" s="13"/>
      <c r="I712" s="13"/>
      <c r="J712" s="13"/>
      <c r="K712" s="13"/>
      <c r="L712" s="22"/>
      <c r="M712" s="22"/>
      <c r="N712" s="22"/>
      <c r="O712" s="22"/>
      <c r="P712" s="22"/>
      <c r="Q712" s="22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</row>
    <row r="713">
      <c r="A713" s="24"/>
      <c r="B713" s="24"/>
      <c r="C713" s="24"/>
      <c r="D713" s="24"/>
      <c r="E713" s="13"/>
      <c r="F713" s="8"/>
      <c r="G713" s="8"/>
      <c r="H713" s="13"/>
      <c r="I713" s="13"/>
      <c r="J713" s="13"/>
      <c r="K713" s="13"/>
      <c r="L713" s="22"/>
      <c r="M713" s="22"/>
      <c r="N713" s="22"/>
      <c r="O713" s="22"/>
      <c r="P713" s="22"/>
      <c r="Q713" s="22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</row>
    <row r="714">
      <c r="A714" s="24"/>
      <c r="B714" s="24"/>
      <c r="C714" s="24"/>
      <c r="D714" s="24"/>
      <c r="E714" s="13"/>
      <c r="F714" s="8"/>
      <c r="G714" s="8"/>
      <c r="H714" s="13"/>
      <c r="I714" s="13"/>
      <c r="J714" s="13"/>
      <c r="K714" s="13"/>
      <c r="L714" s="22"/>
      <c r="M714" s="22"/>
      <c r="N714" s="22"/>
      <c r="O714" s="22"/>
      <c r="P714" s="22"/>
      <c r="Q714" s="22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</row>
    <row r="715">
      <c r="A715" s="24"/>
      <c r="B715" s="24"/>
      <c r="C715" s="24"/>
      <c r="D715" s="24"/>
      <c r="E715" s="13"/>
      <c r="F715" s="8"/>
      <c r="G715" s="8"/>
      <c r="H715" s="13"/>
      <c r="I715" s="13"/>
      <c r="J715" s="13"/>
      <c r="K715" s="13"/>
      <c r="L715" s="22"/>
      <c r="M715" s="22"/>
      <c r="N715" s="22"/>
      <c r="O715" s="22"/>
      <c r="P715" s="22"/>
      <c r="Q715" s="22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</row>
    <row r="716">
      <c r="A716" s="24"/>
      <c r="B716" s="24"/>
      <c r="C716" s="24"/>
      <c r="D716" s="24"/>
      <c r="E716" s="13"/>
      <c r="F716" s="8"/>
      <c r="G716" s="8"/>
      <c r="H716" s="13"/>
      <c r="I716" s="13"/>
      <c r="J716" s="13"/>
      <c r="K716" s="13"/>
      <c r="L716" s="22"/>
      <c r="M716" s="22"/>
      <c r="N716" s="22"/>
      <c r="O716" s="22"/>
      <c r="P716" s="22"/>
      <c r="Q716" s="22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</row>
    <row r="717">
      <c r="A717" s="24"/>
      <c r="B717" s="24"/>
      <c r="C717" s="24"/>
      <c r="D717" s="24"/>
      <c r="E717" s="13"/>
      <c r="F717" s="8"/>
      <c r="G717" s="8"/>
      <c r="H717" s="13"/>
      <c r="I717" s="13"/>
      <c r="J717" s="13"/>
      <c r="K717" s="13"/>
      <c r="L717" s="22"/>
      <c r="M717" s="22"/>
      <c r="N717" s="22"/>
      <c r="O717" s="22"/>
      <c r="P717" s="22"/>
      <c r="Q717" s="22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</row>
    <row r="718">
      <c r="A718" s="24"/>
      <c r="B718" s="24"/>
      <c r="C718" s="24"/>
      <c r="D718" s="24"/>
      <c r="E718" s="13"/>
      <c r="F718" s="8"/>
      <c r="G718" s="8"/>
      <c r="H718" s="13"/>
      <c r="I718" s="13"/>
      <c r="J718" s="13"/>
      <c r="K718" s="13"/>
      <c r="L718" s="22"/>
      <c r="M718" s="22"/>
      <c r="N718" s="22"/>
      <c r="O718" s="22"/>
      <c r="P718" s="22"/>
      <c r="Q718" s="22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</row>
    <row r="719">
      <c r="A719" s="24"/>
      <c r="B719" s="24"/>
      <c r="C719" s="24"/>
      <c r="D719" s="24"/>
      <c r="E719" s="13"/>
      <c r="F719" s="8"/>
      <c r="G719" s="8"/>
      <c r="H719" s="13"/>
      <c r="I719" s="13"/>
      <c r="J719" s="13"/>
      <c r="K719" s="13"/>
      <c r="L719" s="22"/>
      <c r="M719" s="22"/>
      <c r="N719" s="22"/>
      <c r="O719" s="22"/>
      <c r="P719" s="22"/>
      <c r="Q719" s="22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</row>
    <row r="720">
      <c r="A720" s="24"/>
      <c r="B720" s="24"/>
      <c r="C720" s="24"/>
      <c r="D720" s="24"/>
      <c r="E720" s="13"/>
      <c r="F720" s="8"/>
      <c r="G720" s="8"/>
      <c r="H720" s="13"/>
      <c r="I720" s="13"/>
      <c r="J720" s="13"/>
      <c r="K720" s="13"/>
      <c r="L720" s="22"/>
      <c r="M720" s="22"/>
      <c r="N720" s="22"/>
      <c r="O720" s="22"/>
      <c r="P720" s="22"/>
      <c r="Q720" s="22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</row>
    <row r="721">
      <c r="A721" s="24"/>
      <c r="B721" s="24"/>
      <c r="C721" s="24"/>
      <c r="D721" s="24"/>
      <c r="E721" s="13"/>
      <c r="F721" s="8"/>
      <c r="G721" s="8"/>
      <c r="H721" s="13"/>
      <c r="I721" s="13"/>
      <c r="J721" s="13"/>
      <c r="K721" s="13"/>
      <c r="L721" s="22"/>
      <c r="M721" s="22"/>
      <c r="N721" s="22"/>
      <c r="O721" s="22"/>
      <c r="P721" s="22"/>
      <c r="Q721" s="22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</row>
    <row r="722">
      <c r="A722" s="24"/>
      <c r="B722" s="24"/>
      <c r="C722" s="24"/>
      <c r="D722" s="24"/>
      <c r="E722" s="13"/>
      <c r="F722" s="8"/>
      <c r="G722" s="8"/>
      <c r="H722" s="13"/>
      <c r="I722" s="13"/>
      <c r="J722" s="13"/>
      <c r="K722" s="13"/>
      <c r="L722" s="22"/>
      <c r="M722" s="22"/>
      <c r="N722" s="22"/>
      <c r="O722" s="22"/>
      <c r="P722" s="22"/>
      <c r="Q722" s="22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</row>
    <row r="723">
      <c r="A723" s="24"/>
      <c r="B723" s="24"/>
      <c r="C723" s="24"/>
      <c r="D723" s="24"/>
      <c r="E723" s="13"/>
      <c r="F723" s="8"/>
      <c r="G723" s="8"/>
      <c r="H723" s="13"/>
      <c r="I723" s="13"/>
      <c r="J723" s="13"/>
      <c r="K723" s="13"/>
      <c r="L723" s="22"/>
      <c r="M723" s="22"/>
      <c r="N723" s="22"/>
      <c r="O723" s="22"/>
      <c r="P723" s="22"/>
      <c r="Q723" s="22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</row>
    <row r="724">
      <c r="A724" s="24"/>
      <c r="B724" s="24"/>
      <c r="C724" s="24"/>
      <c r="D724" s="24"/>
      <c r="E724" s="13"/>
      <c r="F724" s="8"/>
      <c r="G724" s="8"/>
      <c r="H724" s="13"/>
      <c r="I724" s="13"/>
      <c r="J724" s="13"/>
      <c r="K724" s="13"/>
      <c r="L724" s="22"/>
      <c r="M724" s="22"/>
      <c r="N724" s="22"/>
      <c r="O724" s="22"/>
      <c r="P724" s="22"/>
      <c r="Q724" s="22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</row>
    <row r="725">
      <c r="A725" s="24"/>
      <c r="B725" s="24"/>
      <c r="C725" s="24"/>
      <c r="D725" s="24"/>
      <c r="E725" s="13"/>
      <c r="F725" s="8"/>
      <c r="G725" s="8"/>
      <c r="H725" s="13"/>
      <c r="I725" s="13"/>
      <c r="J725" s="13"/>
      <c r="K725" s="13"/>
      <c r="L725" s="22"/>
      <c r="M725" s="22"/>
      <c r="N725" s="22"/>
      <c r="O725" s="22"/>
      <c r="P725" s="22"/>
      <c r="Q725" s="22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</row>
    <row r="726">
      <c r="A726" s="24"/>
      <c r="B726" s="24"/>
      <c r="C726" s="24"/>
      <c r="D726" s="24"/>
      <c r="E726" s="13"/>
      <c r="F726" s="8"/>
      <c r="G726" s="8"/>
      <c r="H726" s="13"/>
      <c r="I726" s="13"/>
      <c r="J726" s="13"/>
      <c r="K726" s="13"/>
      <c r="L726" s="22"/>
      <c r="M726" s="22"/>
      <c r="N726" s="22"/>
      <c r="O726" s="22"/>
      <c r="P726" s="22"/>
      <c r="Q726" s="22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</row>
    <row r="727">
      <c r="A727" s="24"/>
      <c r="B727" s="24"/>
      <c r="C727" s="24"/>
      <c r="D727" s="24"/>
      <c r="E727" s="13"/>
      <c r="F727" s="8"/>
      <c r="G727" s="8"/>
      <c r="H727" s="13"/>
      <c r="I727" s="13"/>
      <c r="J727" s="13"/>
      <c r="K727" s="13"/>
      <c r="L727" s="22"/>
      <c r="M727" s="22"/>
      <c r="N727" s="22"/>
      <c r="O727" s="22"/>
      <c r="P727" s="22"/>
      <c r="Q727" s="22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</row>
    <row r="728">
      <c r="A728" s="24"/>
      <c r="B728" s="24"/>
      <c r="C728" s="24"/>
      <c r="D728" s="24"/>
      <c r="E728" s="13"/>
      <c r="F728" s="8"/>
      <c r="G728" s="8"/>
      <c r="H728" s="13"/>
      <c r="I728" s="13"/>
      <c r="J728" s="13"/>
      <c r="K728" s="13"/>
      <c r="L728" s="22"/>
      <c r="M728" s="22"/>
      <c r="N728" s="22"/>
      <c r="O728" s="22"/>
      <c r="P728" s="22"/>
      <c r="Q728" s="22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</row>
    <row r="729">
      <c r="A729" s="24"/>
      <c r="B729" s="24"/>
      <c r="C729" s="24"/>
      <c r="D729" s="24"/>
      <c r="E729" s="13"/>
      <c r="F729" s="8"/>
      <c r="G729" s="8"/>
      <c r="H729" s="13"/>
      <c r="I729" s="13"/>
      <c r="J729" s="13"/>
      <c r="K729" s="13"/>
      <c r="L729" s="22"/>
      <c r="M729" s="22"/>
      <c r="N729" s="22"/>
      <c r="O729" s="22"/>
      <c r="P729" s="22"/>
      <c r="Q729" s="22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</row>
    <row r="730">
      <c r="A730" s="24"/>
      <c r="B730" s="24"/>
      <c r="C730" s="24"/>
      <c r="D730" s="24"/>
      <c r="E730" s="13"/>
      <c r="F730" s="8"/>
      <c r="G730" s="8"/>
      <c r="H730" s="13"/>
      <c r="I730" s="13"/>
      <c r="J730" s="13"/>
      <c r="K730" s="13"/>
      <c r="L730" s="22"/>
      <c r="M730" s="22"/>
      <c r="N730" s="22"/>
      <c r="O730" s="22"/>
      <c r="P730" s="22"/>
      <c r="Q730" s="22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</row>
    <row r="731">
      <c r="A731" s="24"/>
      <c r="B731" s="24"/>
      <c r="C731" s="24"/>
      <c r="D731" s="24"/>
      <c r="E731" s="13"/>
      <c r="F731" s="8"/>
      <c r="G731" s="8"/>
      <c r="H731" s="13"/>
      <c r="I731" s="13"/>
      <c r="J731" s="13"/>
      <c r="K731" s="13"/>
      <c r="L731" s="22"/>
      <c r="M731" s="22"/>
      <c r="N731" s="22"/>
      <c r="O731" s="22"/>
      <c r="P731" s="22"/>
      <c r="Q731" s="22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</row>
    <row r="732">
      <c r="A732" s="24"/>
      <c r="B732" s="24"/>
      <c r="C732" s="24"/>
      <c r="D732" s="24"/>
      <c r="E732" s="13"/>
      <c r="F732" s="8"/>
      <c r="G732" s="8"/>
      <c r="H732" s="13"/>
      <c r="I732" s="13"/>
      <c r="J732" s="13"/>
      <c r="K732" s="13"/>
      <c r="L732" s="22"/>
      <c r="M732" s="22"/>
      <c r="N732" s="22"/>
      <c r="O732" s="22"/>
      <c r="P732" s="22"/>
      <c r="Q732" s="22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</row>
    <row r="733">
      <c r="A733" s="24"/>
      <c r="B733" s="24"/>
      <c r="C733" s="24"/>
      <c r="D733" s="24"/>
      <c r="E733" s="13"/>
      <c r="F733" s="8"/>
      <c r="G733" s="8"/>
      <c r="H733" s="13"/>
      <c r="I733" s="13"/>
      <c r="J733" s="13"/>
      <c r="K733" s="13"/>
      <c r="L733" s="22"/>
      <c r="M733" s="22"/>
      <c r="N733" s="22"/>
      <c r="O733" s="22"/>
      <c r="P733" s="22"/>
      <c r="Q733" s="22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</row>
    <row r="734">
      <c r="A734" s="24"/>
      <c r="B734" s="24"/>
      <c r="C734" s="24"/>
      <c r="D734" s="24"/>
      <c r="E734" s="13"/>
      <c r="F734" s="8"/>
      <c r="G734" s="8"/>
      <c r="H734" s="13"/>
      <c r="I734" s="13"/>
      <c r="J734" s="13"/>
      <c r="K734" s="13"/>
      <c r="L734" s="22"/>
      <c r="M734" s="22"/>
      <c r="N734" s="22"/>
      <c r="O734" s="22"/>
      <c r="P734" s="22"/>
      <c r="Q734" s="22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</row>
    <row r="735">
      <c r="A735" s="24"/>
      <c r="B735" s="24"/>
      <c r="C735" s="24"/>
      <c r="D735" s="24"/>
      <c r="E735" s="13"/>
      <c r="F735" s="8"/>
      <c r="G735" s="8"/>
      <c r="H735" s="13"/>
      <c r="I735" s="13"/>
      <c r="J735" s="13"/>
      <c r="K735" s="13"/>
      <c r="L735" s="22"/>
      <c r="M735" s="22"/>
      <c r="N735" s="22"/>
      <c r="O735" s="22"/>
      <c r="P735" s="22"/>
      <c r="Q735" s="22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</row>
    <row r="736">
      <c r="A736" s="24"/>
      <c r="B736" s="24"/>
      <c r="C736" s="24"/>
      <c r="D736" s="24"/>
      <c r="E736" s="13"/>
      <c r="F736" s="8"/>
      <c r="G736" s="8"/>
      <c r="H736" s="13"/>
      <c r="I736" s="13"/>
      <c r="J736" s="13"/>
      <c r="K736" s="13"/>
      <c r="L736" s="22"/>
      <c r="M736" s="22"/>
      <c r="N736" s="22"/>
      <c r="O736" s="22"/>
      <c r="P736" s="22"/>
      <c r="Q736" s="22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</row>
    <row r="737">
      <c r="A737" s="24"/>
      <c r="B737" s="24"/>
      <c r="C737" s="24"/>
      <c r="D737" s="24"/>
      <c r="E737" s="13"/>
      <c r="F737" s="8"/>
      <c r="G737" s="8"/>
      <c r="H737" s="13"/>
      <c r="I737" s="13"/>
      <c r="J737" s="13"/>
      <c r="K737" s="13"/>
      <c r="L737" s="22"/>
      <c r="M737" s="22"/>
      <c r="N737" s="22"/>
      <c r="O737" s="22"/>
      <c r="P737" s="22"/>
      <c r="Q737" s="22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</row>
    <row r="738">
      <c r="A738" s="24"/>
      <c r="B738" s="24"/>
      <c r="C738" s="24"/>
      <c r="D738" s="24"/>
      <c r="E738" s="13"/>
      <c r="F738" s="8"/>
      <c r="G738" s="8"/>
      <c r="H738" s="13"/>
      <c r="I738" s="13"/>
      <c r="J738" s="13"/>
      <c r="K738" s="13"/>
      <c r="L738" s="22"/>
      <c r="M738" s="22"/>
      <c r="N738" s="22"/>
      <c r="O738" s="22"/>
      <c r="P738" s="22"/>
      <c r="Q738" s="22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</row>
    <row r="739">
      <c r="A739" s="24"/>
      <c r="B739" s="24"/>
      <c r="C739" s="24"/>
      <c r="D739" s="24"/>
      <c r="E739" s="13"/>
      <c r="F739" s="8"/>
      <c r="G739" s="8"/>
      <c r="H739" s="13"/>
      <c r="I739" s="13"/>
      <c r="J739" s="13"/>
      <c r="K739" s="13"/>
      <c r="L739" s="22"/>
      <c r="M739" s="22"/>
      <c r="N739" s="22"/>
      <c r="O739" s="22"/>
      <c r="P739" s="22"/>
      <c r="Q739" s="22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</row>
    <row r="740">
      <c r="A740" s="24"/>
      <c r="B740" s="24"/>
      <c r="C740" s="24"/>
      <c r="D740" s="24"/>
      <c r="E740" s="13"/>
      <c r="F740" s="8"/>
      <c r="G740" s="8"/>
      <c r="H740" s="13"/>
      <c r="I740" s="13"/>
      <c r="J740" s="13"/>
      <c r="K740" s="13"/>
      <c r="L740" s="22"/>
      <c r="M740" s="22"/>
      <c r="N740" s="22"/>
      <c r="O740" s="22"/>
      <c r="P740" s="22"/>
      <c r="Q740" s="22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</row>
    <row r="741">
      <c r="A741" s="24"/>
      <c r="B741" s="24"/>
      <c r="C741" s="24"/>
      <c r="D741" s="24"/>
      <c r="E741" s="13"/>
      <c r="F741" s="8"/>
      <c r="G741" s="8"/>
      <c r="H741" s="13"/>
      <c r="I741" s="13"/>
      <c r="J741" s="13"/>
      <c r="K741" s="13"/>
      <c r="L741" s="22"/>
      <c r="M741" s="22"/>
      <c r="N741" s="22"/>
      <c r="O741" s="22"/>
      <c r="P741" s="22"/>
      <c r="Q741" s="22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</row>
    <row r="742">
      <c r="A742" s="24"/>
      <c r="B742" s="24"/>
      <c r="C742" s="24"/>
      <c r="D742" s="24"/>
      <c r="E742" s="13"/>
      <c r="F742" s="8"/>
      <c r="G742" s="8"/>
      <c r="H742" s="13"/>
      <c r="I742" s="13"/>
      <c r="J742" s="13"/>
      <c r="K742" s="13"/>
      <c r="L742" s="22"/>
      <c r="M742" s="22"/>
      <c r="N742" s="22"/>
      <c r="O742" s="22"/>
      <c r="P742" s="22"/>
      <c r="Q742" s="22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</row>
    <row r="743">
      <c r="A743" s="24"/>
      <c r="B743" s="24"/>
      <c r="C743" s="24"/>
      <c r="D743" s="24"/>
      <c r="E743" s="13"/>
      <c r="F743" s="8"/>
      <c r="G743" s="8"/>
      <c r="H743" s="13"/>
      <c r="I743" s="13"/>
      <c r="J743" s="13"/>
      <c r="K743" s="13"/>
      <c r="L743" s="22"/>
      <c r="M743" s="22"/>
      <c r="N743" s="22"/>
      <c r="O743" s="22"/>
      <c r="P743" s="22"/>
      <c r="Q743" s="22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</row>
    <row r="744">
      <c r="A744" s="24"/>
      <c r="B744" s="24"/>
      <c r="C744" s="24"/>
      <c r="D744" s="24"/>
      <c r="E744" s="13"/>
      <c r="F744" s="8"/>
      <c r="G744" s="8"/>
      <c r="H744" s="13"/>
      <c r="I744" s="13"/>
      <c r="J744" s="13"/>
      <c r="K744" s="13"/>
      <c r="L744" s="22"/>
      <c r="M744" s="22"/>
      <c r="N744" s="22"/>
      <c r="O744" s="22"/>
      <c r="P744" s="22"/>
      <c r="Q744" s="22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</row>
    <row r="745">
      <c r="A745" s="24"/>
      <c r="B745" s="24"/>
      <c r="C745" s="24"/>
      <c r="D745" s="24"/>
      <c r="E745" s="13"/>
      <c r="F745" s="8"/>
      <c r="G745" s="8"/>
      <c r="H745" s="13"/>
      <c r="I745" s="13"/>
      <c r="J745" s="13"/>
      <c r="K745" s="13"/>
      <c r="L745" s="22"/>
      <c r="M745" s="22"/>
      <c r="N745" s="22"/>
      <c r="O745" s="22"/>
      <c r="P745" s="22"/>
      <c r="Q745" s="22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</row>
    <row r="746">
      <c r="A746" s="24"/>
      <c r="B746" s="24"/>
      <c r="C746" s="24"/>
      <c r="D746" s="24"/>
      <c r="E746" s="13"/>
      <c r="F746" s="8"/>
      <c r="G746" s="8"/>
      <c r="H746" s="13"/>
      <c r="I746" s="13"/>
      <c r="J746" s="13"/>
      <c r="K746" s="13"/>
      <c r="L746" s="22"/>
      <c r="M746" s="22"/>
      <c r="N746" s="22"/>
      <c r="O746" s="22"/>
      <c r="P746" s="22"/>
      <c r="Q746" s="22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</row>
    <row r="747">
      <c r="A747" s="24"/>
      <c r="B747" s="24"/>
      <c r="C747" s="24"/>
      <c r="D747" s="24"/>
      <c r="E747" s="13"/>
      <c r="F747" s="8"/>
      <c r="G747" s="8"/>
      <c r="H747" s="13"/>
      <c r="I747" s="13"/>
      <c r="J747" s="13"/>
      <c r="K747" s="13"/>
      <c r="L747" s="22"/>
      <c r="M747" s="22"/>
      <c r="N747" s="22"/>
      <c r="O747" s="22"/>
      <c r="P747" s="22"/>
      <c r="Q747" s="22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</row>
    <row r="748">
      <c r="A748" s="24"/>
      <c r="B748" s="24"/>
      <c r="C748" s="24"/>
      <c r="D748" s="24"/>
      <c r="E748" s="13"/>
      <c r="F748" s="8"/>
      <c r="G748" s="8"/>
      <c r="H748" s="13"/>
      <c r="I748" s="13"/>
      <c r="J748" s="13"/>
      <c r="K748" s="13"/>
      <c r="L748" s="22"/>
      <c r="M748" s="22"/>
      <c r="N748" s="22"/>
      <c r="O748" s="22"/>
      <c r="P748" s="22"/>
      <c r="Q748" s="22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</row>
    <row r="749">
      <c r="A749" s="24"/>
      <c r="B749" s="24"/>
      <c r="C749" s="24"/>
      <c r="D749" s="24"/>
      <c r="E749" s="13"/>
      <c r="F749" s="8"/>
      <c r="G749" s="8"/>
      <c r="H749" s="13"/>
      <c r="I749" s="13"/>
      <c r="J749" s="13"/>
      <c r="K749" s="13"/>
      <c r="L749" s="22"/>
      <c r="M749" s="22"/>
      <c r="N749" s="22"/>
      <c r="O749" s="22"/>
      <c r="P749" s="22"/>
      <c r="Q749" s="22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</row>
    <row r="750">
      <c r="A750" s="24"/>
      <c r="B750" s="24"/>
      <c r="C750" s="24"/>
      <c r="D750" s="24"/>
      <c r="E750" s="13"/>
      <c r="F750" s="8"/>
      <c r="G750" s="8"/>
      <c r="H750" s="13"/>
      <c r="I750" s="13"/>
      <c r="J750" s="13"/>
      <c r="K750" s="13"/>
      <c r="L750" s="22"/>
      <c r="M750" s="22"/>
      <c r="N750" s="22"/>
      <c r="O750" s="22"/>
      <c r="P750" s="22"/>
      <c r="Q750" s="22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</row>
    <row r="751">
      <c r="A751" s="24"/>
      <c r="B751" s="24"/>
      <c r="C751" s="24"/>
      <c r="D751" s="24"/>
      <c r="E751" s="13"/>
      <c r="F751" s="8"/>
      <c r="G751" s="8"/>
      <c r="H751" s="13"/>
      <c r="I751" s="13"/>
      <c r="J751" s="13"/>
      <c r="K751" s="13"/>
      <c r="L751" s="22"/>
      <c r="M751" s="22"/>
      <c r="N751" s="22"/>
      <c r="O751" s="22"/>
      <c r="P751" s="22"/>
      <c r="Q751" s="22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</row>
    <row r="752">
      <c r="A752" s="24"/>
      <c r="B752" s="24"/>
      <c r="C752" s="24"/>
      <c r="D752" s="24"/>
      <c r="E752" s="13"/>
      <c r="F752" s="8"/>
      <c r="G752" s="8"/>
      <c r="H752" s="13"/>
      <c r="I752" s="13"/>
      <c r="J752" s="13"/>
      <c r="K752" s="13"/>
      <c r="L752" s="22"/>
      <c r="M752" s="22"/>
      <c r="N752" s="22"/>
      <c r="O752" s="22"/>
      <c r="P752" s="22"/>
      <c r="Q752" s="22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</row>
    <row r="753">
      <c r="A753" s="24"/>
      <c r="B753" s="24"/>
      <c r="C753" s="24"/>
      <c r="D753" s="24"/>
      <c r="E753" s="13"/>
      <c r="F753" s="8"/>
      <c r="G753" s="8"/>
      <c r="H753" s="13"/>
      <c r="I753" s="13"/>
      <c r="J753" s="13"/>
      <c r="K753" s="13"/>
      <c r="L753" s="22"/>
      <c r="M753" s="22"/>
      <c r="N753" s="22"/>
      <c r="O753" s="22"/>
      <c r="P753" s="22"/>
      <c r="Q753" s="22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</row>
    <row r="754">
      <c r="A754" s="24"/>
      <c r="B754" s="24"/>
      <c r="C754" s="24"/>
      <c r="D754" s="24"/>
      <c r="E754" s="13"/>
      <c r="F754" s="8"/>
      <c r="G754" s="8"/>
      <c r="H754" s="13"/>
      <c r="I754" s="13"/>
      <c r="J754" s="13"/>
      <c r="K754" s="13"/>
      <c r="L754" s="22"/>
      <c r="M754" s="22"/>
      <c r="N754" s="22"/>
      <c r="O754" s="22"/>
      <c r="P754" s="22"/>
      <c r="Q754" s="22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</row>
    <row r="755">
      <c r="A755" s="24"/>
      <c r="B755" s="24"/>
      <c r="C755" s="24"/>
      <c r="D755" s="24"/>
      <c r="E755" s="13"/>
      <c r="F755" s="8"/>
      <c r="G755" s="8"/>
      <c r="H755" s="13"/>
      <c r="I755" s="13"/>
      <c r="J755" s="13"/>
      <c r="K755" s="13"/>
      <c r="L755" s="22"/>
      <c r="M755" s="22"/>
      <c r="N755" s="22"/>
      <c r="O755" s="22"/>
      <c r="P755" s="22"/>
      <c r="Q755" s="22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</row>
    <row r="756">
      <c r="A756" s="24"/>
      <c r="B756" s="24"/>
      <c r="C756" s="24"/>
      <c r="D756" s="24"/>
      <c r="E756" s="13"/>
      <c r="F756" s="8"/>
      <c r="G756" s="8"/>
      <c r="H756" s="13"/>
      <c r="I756" s="13"/>
      <c r="J756" s="13"/>
      <c r="K756" s="13"/>
      <c r="L756" s="22"/>
      <c r="M756" s="22"/>
      <c r="N756" s="22"/>
      <c r="O756" s="22"/>
      <c r="P756" s="22"/>
      <c r="Q756" s="22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</row>
    <row r="757">
      <c r="A757" s="24"/>
      <c r="B757" s="24"/>
      <c r="C757" s="24"/>
      <c r="D757" s="24"/>
      <c r="E757" s="13"/>
      <c r="F757" s="8"/>
      <c r="G757" s="8"/>
      <c r="H757" s="13"/>
      <c r="I757" s="13"/>
      <c r="J757" s="13"/>
      <c r="K757" s="13"/>
      <c r="L757" s="22"/>
      <c r="M757" s="22"/>
      <c r="N757" s="22"/>
      <c r="O757" s="22"/>
      <c r="P757" s="22"/>
      <c r="Q757" s="22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</row>
    <row r="758">
      <c r="A758" s="24"/>
      <c r="B758" s="24"/>
      <c r="C758" s="24"/>
      <c r="D758" s="24"/>
      <c r="E758" s="13"/>
      <c r="F758" s="8"/>
      <c r="G758" s="8"/>
      <c r="H758" s="13"/>
      <c r="I758" s="13"/>
      <c r="J758" s="13"/>
      <c r="K758" s="13"/>
      <c r="L758" s="22"/>
      <c r="M758" s="22"/>
      <c r="N758" s="22"/>
      <c r="O758" s="22"/>
      <c r="P758" s="22"/>
      <c r="Q758" s="22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</row>
    <row r="759">
      <c r="A759" s="24"/>
      <c r="B759" s="24"/>
      <c r="C759" s="24"/>
      <c r="D759" s="24"/>
      <c r="E759" s="13"/>
      <c r="F759" s="8"/>
      <c r="G759" s="8"/>
      <c r="H759" s="13"/>
      <c r="I759" s="13"/>
      <c r="J759" s="13"/>
      <c r="K759" s="13"/>
      <c r="L759" s="22"/>
      <c r="M759" s="22"/>
      <c r="N759" s="22"/>
      <c r="O759" s="22"/>
      <c r="P759" s="22"/>
      <c r="Q759" s="22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</row>
    <row r="760">
      <c r="A760" s="24"/>
      <c r="B760" s="24"/>
      <c r="C760" s="24"/>
      <c r="D760" s="24"/>
      <c r="E760" s="13"/>
      <c r="F760" s="8"/>
      <c r="G760" s="8"/>
      <c r="H760" s="13"/>
      <c r="I760" s="13"/>
      <c r="J760" s="13"/>
      <c r="K760" s="13"/>
      <c r="L760" s="22"/>
      <c r="M760" s="22"/>
      <c r="N760" s="22"/>
      <c r="O760" s="22"/>
      <c r="P760" s="22"/>
      <c r="Q760" s="22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</row>
    <row r="761">
      <c r="A761" s="24"/>
      <c r="B761" s="24"/>
      <c r="C761" s="24"/>
      <c r="D761" s="24"/>
      <c r="E761" s="13"/>
      <c r="F761" s="8"/>
      <c r="G761" s="8"/>
      <c r="H761" s="13"/>
      <c r="I761" s="13"/>
      <c r="J761" s="13"/>
      <c r="K761" s="13"/>
      <c r="L761" s="22"/>
      <c r="M761" s="22"/>
      <c r="N761" s="22"/>
      <c r="O761" s="22"/>
      <c r="P761" s="22"/>
      <c r="Q761" s="22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</row>
    <row r="762">
      <c r="A762" s="24"/>
      <c r="B762" s="24"/>
      <c r="C762" s="24"/>
      <c r="D762" s="24"/>
      <c r="E762" s="13"/>
      <c r="F762" s="8"/>
      <c r="G762" s="8"/>
      <c r="H762" s="13"/>
      <c r="I762" s="13"/>
      <c r="J762" s="13"/>
      <c r="K762" s="13"/>
      <c r="L762" s="22"/>
      <c r="M762" s="22"/>
      <c r="N762" s="22"/>
      <c r="O762" s="22"/>
      <c r="P762" s="22"/>
      <c r="Q762" s="22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</row>
    <row r="763">
      <c r="A763" s="24"/>
      <c r="B763" s="24"/>
      <c r="C763" s="24"/>
      <c r="D763" s="24"/>
      <c r="E763" s="13"/>
      <c r="F763" s="8"/>
      <c r="G763" s="8"/>
      <c r="H763" s="13"/>
      <c r="I763" s="13"/>
      <c r="J763" s="13"/>
      <c r="K763" s="13"/>
      <c r="L763" s="22"/>
      <c r="M763" s="22"/>
      <c r="N763" s="22"/>
      <c r="O763" s="22"/>
      <c r="P763" s="22"/>
      <c r="Q763" s="22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</row>
    <row r="764">
      <c r="A764" s="24"/>
      <c r="B764" s="24"/>
      <c r="C764" s="24"/>
      <c r="D764" s="24"/>
      <c r="E764" s="13"/>
      <c r="F764" s="8"/>
      <c r="G764" s="8"/>
      <c r="H764" s="13"/>
      <c r="I764" s="13"/>
      <c r="J764" s="13"/>
      <c r="K764" s="13"/>
      <c r="L764" s="22"/>
      <c r="M764" s="22"/>
      <c r="N764" s="22"/>
      <c r="O764" s="22"/>
      <c r="P764" s="22"/>
      <c r="Q764" s="22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</row>
    <row r="765">
      <c r="A765" s="24"/>
      <c r="B765" s="24"/>
      <c r="C765" s="24"/>
      <c r="D765" s="24"/>
      <c r="E765" s="13"/>
      <c r="F765" s="8"/>
      <c r="G765" s="8"/>
      <c r="H765" s="13"/>
      <c r="I765" s="13"/>
      <c r="J765" s="13"/>
      <c r="K765" s="13"/>
      <c r="L765" s="22"/>
      <c r="M765" s="22"/>
      <c r="N765" s="22"/>
      <c r="O765" s="22"/>
      <c r="P765" s="22"/>
      <c r="Q765" s="22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</row>
    <row r="766">
      <c r="A766" s="24"/>
      <c r="B766" s="24"/>
      <c r="C766" s="24"/>
      <c r="D766" s="24"/>
      <c r="E766" s="13"/>
      <c r="F766" s="8"/>
      <c r="G766" s="8"/>
      <c r="H766" s="13"/>
      <c r="I766" s="13"/>
      <c r="J766" s="13"/>
      <c r="K766" s="13"/>
      <c r="L766" s="22"/>
      <c r="M766" s="22"/>
      <c r="N766" s="22"/>
      <c r="O766" s="22"/>
      <c r="P766" s="22"/>
      <c r="Q766" s="22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</row>
    <row r="767">
      <c r="A767" s="24"/>
      <c r="B767" s="24"/>
      <c r="C767" s="24"/>
      <c r="D767" s="24"/>
      <c r="E767" s="13"/>
      <c r="F767" s="8"/>
      <c r="G767" s="8"/>
      <c r="H767" s="13"/>
      <c r="I767" s="13"/>
      <c r="J767" s="13"/>
      <c r="K767" s="13"/>
      <c r="L767" s="22"/>
      <c r="M767" s="22"/>
      <c r="N767" s="22"/>
      <c r="O767" s="22"/>
      <c r="P767" s="22"/>
      <c r="Q767" s="22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</row>
    <row r="768">
      <c r="A768" s="24"/>
      <c r="B768" s="24"/>
      <c r="C768" s="24"/>
      <c r="D768" s="24"/>
      <c r="E768" s="13"/>
      <c r="F768" s="8"/>
      <c r="G768" s="8"/>
      <c r="H768" s="13"/>
      <c r="I768" s="13"/>
      <c r="J768" s="13"/>
      <c r="K768" s="13"/>
      <c r="L768" s="22"/>
      <c r="M768" s="22"/>
      <c r="N768" s="22"/>
      <c r="O768" s="22"/>
      <c r="P768" s="22"/>
      <c r="Q768" s="22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</row>
    <row r="769">
      <c r="A769" s="24"/>
      <c r="B769" s="24"/>
      <c r="C769" s="24"/>
      <c r="D769" s="24"/>
      <c r="E769" s="13"/>
      <c r="F769" s="8"/>
      <c r="G769" s="8"/>
      <c r="H769" s="13"/>
      <c r="I769" s="13"/>
      <c r="J769" s="13"/>
      <c r="K769" s="13"/>
      <c r="L769" s="22"/>
      <c r="M769" s="22"/>
      <c r="N769" s="22"/>
      <c r="O769" s="22"/>
      <c r="P769" s="22"/>
      <c r="Q769" s="22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</row>
    <row r="770">
      <c r="A770" s="24"/>
      <c r="B770" s="24"/>
      <c r="C770" s="24"/>
      <c r="D770" s="24"/>
      <c r="E770" s="13"/>
      <c r="F770" s="8"/>
      <c r="G770" s="8"/>
      <c r="H770" s="13"/>
      <c r="I770" s="13"/>
      <c r="J770" s="13"/>
      <c r="K770" s="13"/>
      <c r="L770" s="22"/>
      <c r="M770" s="22"/>
      <c r="N770" s="22"/>
      <c r="O770" s="22"/>
      <c r="P770" s="22"/>
      <c r="Q770" s="22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</row>
    <row r="771">
      <c r="A771" s="24"/>
      <c r="B771" s="24"/>
      <c r="C771" s="24"/>
      <c r="D771" s="24"/>
      <c r="E771" s="13"/>
      <c r="F771" s="8"/>
      <c r="G771" s="8"/>
      <c r="H771" s="13"/>
      <c r="I771" s="13"/>
      <c r="J771" s="13"/>
      <c r="K771" s="13"/>
      <c r="L771" s="22"/>
      <c r="M771" s="22"/>
      <c r="N771" s="22"/>
      <c r="O771" s="22"/>
      <c r="P771" s="22"/>
      <c r="Q771" s="22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</row>
    <row r="772">
      <c r="A772" s="24"/>
      <c r="B772" s="24"/>
      <c r="C772" s="24"/>
      <c r="D772" s="24"/>
      <c r="E772" s="13"/>
      <c r="F772" s="8"/>
      <c r="G772" s="8"/>
      <c r="H772" s="13"/>
      <c r="I772" s="13"/>
      <c r="J772" s="13"/>
      <c r="K772" s="13"/>
      <c r="L772" s="22"/>
      <c r="M772" s="22"/>
      <c r="N772" s="22"/>
      <c r="O772" s="22"/>
      <c r="P772" s="22"/>
      <c r="Q772" s="22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</row>
    <row r="773">
      <c r="A773" s="24"/>
      <c r="B773" s="24"/>
      <c r="C773" s="24"/>
      <c r="D773" s="24"/>
      <c r="E773" s="13"/>
      <c r="F773" s="8"/>
      <c r="G773" s="8"/>
      <c r="H773" s="13"/>
      <c r="I773" s="13"/>
      <c r="J773" s="13"/>
      <c r="K773" s="13"/>
      <c r="L773" s="22"/>
      <c r="M773" s="22"/>
      <c r="N773" s="22"/>
      <c r="O773" s="22"/>
      <c r="P773" s="22"/>
      <c r="Q773" s="22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</row>
    <row r="774">
      <c r="A774" s="24"/>
      <c r="B774" s="24"/>
      <c r="C774" s="24"/>
      <c r="D774" s="24"/>
      <c r="E774" s="13"/>
      <c r="F774" s="8"/>
      <c r="G774" s="8"/>
      <c r="H774" s="13"/>
      <c r="I774" s="13"/>
      <c r="J774" s="13"/>
      <c r="K774" s="13"/>
      <c r="L774" s="22"/>
      <c r="M774" s="22"/>
      <c r="N774" s="22"/>
      <c r="O774" s="22"/>
      <c r="P774" s="22"/>
      <c r="Q774" s="22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</row>
    <row r="775">
      <c r="A775" s="24"/>
      <c r="B775" s="24"/>
      <c r="C775" s="24"/>
      <c r="D775" s="24"/>
      <c r="E775" s="13"/>
      <c r="F775" s="8"/>
      <c r="G775" s="8"/>
      <c r="H775" s="13"/>
      <c r="I775" s="13"/>
      <c r="J775" s="13"/>
      <c r="K775" s="13"/>
      <c r="L775" s="22"/>
      <c r="M775" s="22"/>
      <c r="N775" s="22"/>
      <c r="O775" s="22"/>
      <c r="P775" s="22"/>
      <c r="Q775" s="22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</row>
    <row r="776">
      <c r="A776" s="24"/>
      <c r="B776" s="24"/>
      <c r="C776" s="24"/>
      <c r="D776" s="24"/>
      <c r="E776" s="13"/>
      <c r="F776" s="8"/>
      <c r="G776" s="8"/>
      <c r="H776" s="13"/>
      <c r="I776" s="13"/>
      <c r="J776" s="13"/>
      <c r="K776" s="13"/>
      <c r="L776" s="22"/>
      <c r="M776" s="22"/>
      <c r="N776" s="22"/>
      <c r="O776" s="22"/>
      <c r="P776" s="22"/>
      <c r="Q776" s="22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</row>
    <row r="777">
      <c r="A777" s="24"/>
      <c r="B777" s="24"/>
      <c r="C777" s="24"/>
      <c r="D777" s="24"/>
      <c r="E777" s="13"/>
      <c r="F777" s="8"/>
      <c r="G777" s="8"/>
      <c r="H777" s="13"/>
      <c r="I777" s="13"/>
      <c r="J777" s="13"/>
      <c r="K777" s="13"/>
      <c r="L777" s="22"/>
      <c r="M777" s="22"/>
      <c r="N777" s="22"/>
      <c r="O777" s="22"/>
      <c r="P777" s="22"/>
      <c r="Q777" s="22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</row>
    <row r="778">
      <c r="A778" s="24"/>
      <c r="B778" s="24"/>
      <c r="C778" s="24"/>
      <c r="D778" s="24"/>
      <c r="E778" s="13"/>
      <c r="F778" s="8"/>
      <c r="G778" s="8"/>
      <c r="H778" s="13"/>
      <c r="I778" s="13"/>
      <c r="J778" s="13"/>
      <c r="K778" s="13"/>
      <c r="L778" s="22"/>
      <c r="M778" s="22"/>
      <c r="N778" s="22"/>
      <c r="O778" s="22"/>
      <c r="P778" s="22"/>
      <c r="Q778" s="22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</row>
    <row r="779">
      <c r="A779" s="24"/>
      <c r="B779" s="24"/>
      <c r="C779" s="24"/>
      <c r="D779" s="24"/>
      <c r="E779" s="13"/>
      <c r="F779" s="8"/>
      <c r="G779" s="8"/>
      <c r="H779" s="13"/>
      <c r="I779" s="13"/>
      <c r="J779" s="13"/>
      <c r="K779" s="13"/>
      <c r="L779" s="22"/>
      <c r="M779" s="22"/>
      <c r="N779" s="22"/>
      <c r="O779" s="22"/>
      <c r="P779" s="22"/>
      <c r="Q779" s="22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</row>
    <row r="780">
      <c r="A780" s="24"/>
      <c r="B780" s="24"/>
      <c r="C780" s="24"/>
      <c r="D780" s="24"/>
      <c r="E780" s="13"/>
      <c r="F780" s="8"/>
      <c r="G780" s="8"/>
      <c r="H780" s="13"/>
      <c r="I780" s="13"/>
      <c r="J780" s="13"/>
      <c r="K780" s="13"/>
      <c r="L780" s="22"/>
      <c r="M780" s="22"/>
      <c r="N780" s="22"/>
      <c r="O780" s="22"/>
      <c r="P780" s="22"/>
      <c r="Q780" s="22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</row>
    <row r="781">
      <c r="A781" s="24"/>
      <c r="B781" s="24"/>
      <c r="C781" s="24"/>
      <c r="D781" s="24"/>
      <c r="E781" s="13"/>
      <c r="F781" s="8"/>
      <c r="G781" s="8"/>
      <c r="H781" s="13"/>
      <c r="I781" s="13"/>
      <c r="J781" s="13"/>
      <c r="K781" s="13"/>
      <c r="L781" s="22"/>
      <c r="M781" s="22"/>
      <c r="N781" s="22"/>
      <c r="O781" s="22"/>
      <c r="P781" s="22"/>
      <c r="Q781" s="22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</row>
    <row r="782">
      <c r="A782" s="24"/>
      <c r="B782" s="24"/>
      <c r="C782" s="24"/>
      <c r="D782" s="24"/>
      <c r="E782" s="13"/>
      <c r="F782" s="8"/>
      <c r="G782" s="8"/>
      <c r="H782" s="13"/>
      <c r="I782" s="13"/>
      <c r="J782" s="13"/>
      <c r="K782" s="13"/>
      <c r="L782" s="22"/>
      <c r="M782" s="22"/>
      <c r="N782" s="22"/>
      <c r="O782" s="22"/>
      <c r="P782" s="22"/>
      <c r="Q782" s="22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</row>
    <row r="783">
      <c r="A783" s="24"/>
      <c r="B783" s="24"/>
      <c r="C783" s="24"/>
      <c r="D783" s="24"/>
      <c r="E783" s="13"/>
      <c r="F783" s="8"/>
      <c r="G783" s="8"/>
      <c r="H783" s="13"/>
      <c r="I783" s="13"/>
      <c r="J783" s="13"/>
      <c r="K783" s="13"/>
      <c r="L783" s="22"/>
      <c r="M783" s="22"/>
      <c r="N783" s="22"/>
      <c r="O783" s="22"/>
      <c r="P783" s="22"/>
      <c r="Q783" s="22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</row>
    <row r="784">
      <c r="A784" s="24"/>
      <c r="B784" s="24"/>
      <c r="C784" s="24"/>
      <c r="D784" s="24"/>
      <c r="E784" s="13"/>
      <c r="F784" s="8"/>
      <c r="G784" s="8"/>
      <c r="H784" s="13"/>
      <c r="I784" s="13"/>
      <c r="J784" s="13"/>
      <c r="K784" s="13"/>
      <c r="L784" s="22"/>
      <c r="M784" s="22"/>
      <c r="N784" s="22"/>
      <c r="O784" s="22"/>
      <c r="P784" s="22"/>
      <c r="Q784" s="22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</row>
    <row r="785">
      <c r="A785" s="24"/>
      <c r="B785" s="24"/>
      <c r="C785" s="24"/>
      <c r="D785" s="24"/>
      <c r="E785" s="13"/>
      <c r="F785" s="8"/>
      <c r="G785" s="8"/>
      <c r="H785" s="13"/>
      <c r="I785" s="13"/>
      <c r="J785" s="13"/>
      <c r="K785" s="13"/>
      <c r="L785" s="22"/>
      <c r="M785" s="22"/>
      <c r="N785" s="22"/>
      <c r="O785" s="22"/>
      <c r="P785" s="22"/>
      <c r="Q785" s="22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</row>
    <row r="786">
      <c r="A786" s="24"/>
      <c r="B786" s="24"/>
      <c r="C786" s="24"/>
      <c r="D786" s="24"/>
      <c r="E786" s="13"/>
      <c r="F786" s="8"/>
      <c r="G786" s="8"/>
      <c r="H786" s="13"/>
      <c r="I786" s="13"/>
      <c r="J786" s="13"/>
      <c r="K786" s="13"/>
      <c r="L786" s="22"/>
      <c r="M786" s="22"/>
      <c r="N786" s="22"/>
      <c r="O786" s="22"/>
      <c r="P786" s="22"/>
      <c r="Q786" s="22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</row>
    <row r="787">
      <c r="A787" s="24"/>
      <c r="B787" s="24"/>
      <c r="C787" s="24"/>
      <c r="D787" s="24"/>
      <c r="E787" s="13"/>
      <c r="F787" s="8"/>
      <c r="G787" s="8"/>
      <c r="H787" s="13"/>
      <c r="I787" s="13"/>
      <c r="J787" s="13"/>
      <c r="K787" s="13"/>
      <c r="L787" s="22"/>
      <c r="M787" s="22"/>
      <c r="N787" s="22"/>
      <c r="O787" s="22"/>
      <c r="P787" s="22"/>
      <c r="Q787" s="22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</row>
    <row r="788">
      <c r="A788" s="24"/>
      <c r="B788" s="24"/>
      <c r="C788" s="24"/>
      <c r="D788" s="24"/>
      <c r="E788" s="13"/>
      <c r="F788" s="8"/>
      <c r="G788" s="8"/>
      <c r="H788" s="13"/>
      <c r="I788" s="13"/>
      <c r="J788" s="13"/>
      <c r="K788" s="13"/>
      <c r="L788" s="22"/>
      <c r="M788" s="22"/>
      <c r="N788" s="22"/>
      <c r="O788" s="22"/>
      <c r="P788" s="22"/>
      <c r="Q788" s="22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</row>
    <row r="789">
      <c r="A789" s="24"/>
      <c r="B789" s="24"/>
      <c r="C789" s="24"/>
      <c r="D789" s="24"/>
      <c r="E789" s="13"/>
      <c r="F789" s="8"/>
      <c r="G789" s="8"/>
      <c r="H789" s="13"/>
      <c r="I789" s="13"/>
      <c r="J789" s="13"/>
      <c r="K789" s="13"/>
      <c r="L789" s="22"/>
      <c r="M789" s="22"/>
      <c r="N789" s="22"/>
      <c r="O789" s="22"/>
      <c r="P789" s="22"/>
      <c r="Q789" s="22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</row>
    <row r="790">
      <c r="A790" s="24"/>
      <c r="B790" s="24"/>
      <c r="C790" s="24"/>
      <c r="D790" s="24"/>
      <c r="E790" s="13"/>
      <c r="F790" s="8"/>
      <c r="G790" s="8"/>
      <c r="H790" s="13"/>
      <c r="I790" s="13"/>
      <c r="J790" s="13"/>
      <c r="K790" s="13"/>
      <c r="L790" s="22"/>
      <c r="M790" s="22"/>
      <c r="N790" s="22"/>
      <c r="O790" s="22"/>
      <c r="P790" s="22"/>
      <c r="Q790" s="22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</row>
    <row r="791">
      <c r="A791" s="24"/>
      <c r="B791" s="24"/>
      <c r="C791" s="24"/>
      <c r="D791" s="24"/>
      <c r="E791" s="13"/>
      <c r="F791" s="8"/>
      <c r="G791" s="8"/>
      <c r="H791" s="13"/>
      <c r="I791" s="13"/>
      <c r="J791" s="13"/>
      <c r="K791" s="13"/>
      <c r="L791" s="22"/>
      <c r="M791" s="22"/>
      <c r="N791" s="22"/>
      <c r="O791" s="22"/>
      <c r="P791" s="22"/>
      <c r="Q791" s="22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</row>
    <row r="792">
      <c r="A792" s="24"/>
      <c r="B792" s="24"/>
      <c r="C792" s="24"/>
      <c r="D792" s="24"/>
      <c r="E792" s="13"/>
      <c r="F792" s="8"/>
      <c r="G792" s="8"/>
      <c r="H792" s="13"/>
      <c r="I792" s="13"/>
      <c r="J792" s="13"/>
      <c r="K792" s="13"/>
      <c r="L792" s="22"/>
      <c r="M792" s="22"/>
      <c r="N792" s="22"/>
      <c r="O792" s="22"/>
      <c r="P792" s="22"/>
      <c r="Q792" s="22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</row>
    <row r="793">
      <c r="A793" s="24"/>
      <c r="B793" s="24"/>
      <c r="C793" s="24"/>
      <c r="D793" s="24"/>
      <c r="E793" s="13"/>
      <c r="F793" s="8"/>
      <c r="G793" s="8"/>
      <c r="H793" s="13"/>
      <c r="I793" s="13"/>
      <c r="J793" s="13"/>
      <c r="K793" s="13"/>
      <c r="L793" s="22"/>
      <c r="M793" s="22"/>
      <c r="N793" s="22"/>
      <c r="O793" s="22"/>
      <c r="P793" s="22"/>
      <c r="Q793" s="22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</row>
    <row r="794">
      <c r="A794" s="24"/>
      <c r="B794" s="24"/>
      <c r="C794" s="24"/>
      <c r="D794" s="24"/>
      <c r="E794" s="13"/>
      <c r="F794" s="8"/>
      <c r="G794" s="8"/>
      <c r="H794" s="13"/>
      <c r="I794" s="13"/>
      <c r="J794" s="13"/>
      <c r="K794" s="13"/>
      <c r="L794" s="22"/>
      <c r="M794" s="22"/>
      <c r="N794" s="22"/>
      <c r="O794" s="22"/>
      <c r="P794" s="22"/>
      <c r="Q794" s="22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</row>
    <row r="795">
      <c r="A795" s="24"/>
      <c r="B795" s="24"/>
      <c r="C795" s="24"/>
      <c r="D795" s="24"/>
      <c r="E795" s="13"/>
      <c r="F795" s="8"/>
      <c r="G795" s="8"/>
      <c r="H795" s="13"/>
      <c r="I795" s="13"/>
      <c r="J795" s="13"/>
      <c r="K795" s="13"/>
      <c r="L795" s="22"/>
      <c r="M795" s="22"/>
      <c r="N795" s="22"/>
      <c r="O795" s="22"/>
      <c r="P795" s="22"/>
      <c r="Q795" s="22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</row>
    <row r="796">
      <c r="A796" s="24"/>
      <c r="B796" s="24"/>
      <c r="C796" s="24"/>
      <c r="D796" s="24"/>
      <c r="E796" s="13"/>
      <c r="F796" s="8"/>
      <c r="G796" s="8"/>
      <c r="H796" s="13"/>
      <c r="I796" s="13"/>
      <c r="J796" s="13"/>
      <c r="K796" s="13"/>
      <c r="L796" s="22"/>
      <c r="M796" s="22"/>
      <c r="N796" s="22"/>
      <c r="O796" s="22"/>
      <c r="P796" s="22"/>
      <c r="Q796" s="22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</row>
    <row r="797">
      <c r="A797" s="24"/>
      <c r="B797" s="24"/>
      <c r="C797" s="24"/>
      <c r="D797" s="24"/>
      <c r="E797" s="13"/>
      <c r="F797" s="8"/>
      <c r="G797" s="8"/>
      <c r="H797" s="13"/>
      <c r="I797" s="13"/>
      <c r="J797" s="13"/>
      <c r="K797" s="13"/>
      <c r="L797" s="22"/>
      <c r="M797" s="22"/>
      <c r="N797" s="22"/>
      <c r="O797" s="22"/>
      <c r="P797" s="22"/>
      <c r="Q797" s="22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</row>
    <row r="798">
      <c r="A798" s="24"/>
      <c r="B798" s="24"/>
      <c r="C798" s="24"/>
      <c r="D798" s="24"/>
      <c r="E798" s="13"/>
      <c r="F798" s="8"/>
      <c r="G798" s="8"/>
      <c r="H798" s="13"/>
      <c r="I798" s="13"/>
      <c r="J798" s="13"/>
      <c r="K798" s="13"/>
      <c r="L798" s="22"/>
      <c r="M798" s="22"/>
      <c r="N798" s="22"/>
      <c r="O798" s="22"/>
      <c r="P798" s="22"/>
      <c r="Q798" s="22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</row>
    <row r="799">
      <c r="A799" s="24"/>
      <c r="B799" s="24"/>
      <c r="C799" s="24"/>
      <c r="D799" s="24"/>
      <c r="E799" s="13"/>
      <c r="F799" s="8"/>
      <c r="G799" s="8"/>
      <c r="H799" s="13"/>
      <c r="I799" s="13"/>
      <c r="J799" s="13"/>
      <c r="K799" s="13"/>
      <c r="L799" s="22"/>
      <c r="M799" s="22"/>
      <c r="N799" s="22"/>
      <c r="O799" s="22"/>
      <c r="P799" s="22"/>
      <c r="Q799" s="22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</row>
    <row r="800">
      <c r="A800" s="24"/>
      <c r="B800" s="24"/>
      <c r="C800" s="24"/>
      <c r="D800" s="24"/>
      <c r="E800" s="13"/>
      <c r="F800" s="8"/>
      <c r="G800" s="8"/>
      <c r="H800" s="13"/>
      <c r="I800" s="13"/>
      <c r="J800" s="13"/>
      <c r="K800" s="13"/>
      <c r="L800" s="22"/>
      <c r="M800" s="22"/>
      <c r="N800" s="22"/>
      <c r="O800" s="22"/>
      <c r="P800" s="22"/>
      <c r="Q800" s="22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</row>
    <row r="801">
      <c r="A801" s="24"/>
      <c r="B801" s="24"/>
      <c r="C801" s="24"/>
      <c r="D801" s="24"/>
      <c r="E801" s="13"/>
      <c r="F801" s="8"/>
      <c r="G801" s="8"/>
      <c r="H801" s="13"/>
      <c r="I801" s="13"/>
      <c r="J801" s="13"/>
      <c r="K801" s="13"/>
      <c r="L801" s="22"/>
      <c r="M801" s="22"/>
      <c r="N801" s="22"/>
      <c r="O801" s="22"/>
      <c r="P801" s="22"/>
      <c r="Q801" s="22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</row>
    <row r="802">
      <c r="A802" s="24"/>
      <c r="B802" s="24"/>
      <c r="C802" s="24"/>
      <c r="D802" s="24"/>
      <c r="E802" s="13"/>
      <c r="F802" s="8"/>
      <c r="G802" s="8"/>
      <c r="H802" s="13"/>
      <c r="I802" s="13"/>
      <c r="J802" s="13"/>
      <c r="K802" s="13"/>
      <c r="L802" s="22"/>
      <c r="M802" s="22"/>
      <c r="N802" s="22"/>
      <c r="O802" s="22"/>
      <c r="P802" s="22"/>
      <c r="Q802" s="22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</row>
    <row r="803">
      <c r="A803" s="24"/>
      <c r="B803" s="24"/>
      <c r="C803" s="24"/>
      <c r="D803" s="24"/>
      <c r="E803" s="13"/>
      <c r="F803" s="8"/>
      <c r="G803" s="8"/>
      <c r="H803" s="13"/>
      <c r="I803" s="13"/>
      <c r="J803" s="13"/>
      <c r="K803" s="13"/>
      <c r="L803" s="22"/>
      <c r="M803" s="22"/>
      <c r="N803" s="22"/>
      <c r="O803" s="22"/>
      <c r="P803" s="22"/>
      <c r="Q803" s="22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</row>
    <row r="804">
      <c r="A804" s="24"/>
      <c r="B804" s="24"/>
      <c r="C804" s="24"/>
      <c r="D804" s="24"/>
      <c r="E804" s="13"/>
      <c r="F804" s="8"/>
      <c r="G804" s="8"/>
      <c r="H804" s="13"/>
      <c r="I804" s="13"/>
      <c r="J804" s="13"/>
      <c r="K804" s="13"/>
      <c r="L804" s="22"/>
      <c r="M804" s="22"/>
      <c r="N804" s="22"/>
      <c r="O804" s="22"/>
      <c r="P804" s="22"/>
      <c r="Q804" s="22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</row>
    <row r="805">
      <c r="A805" s="24"/>
      <c r="B805" s="24"/>
      <c r="C805" s="24"/>
      <c r="D805" s="24"/>
      <c r="E805" s="13"/>
      <c r="F805" s="8"/>
      <c r="G805" s="8"/>
      <c r="H805" s="13"/>
      <c r="I805" s="13"/>
      <c r="J805" s="13"/>
      <c r="K805" s="13"/>
      <c r="L805" s="22"/>
      <c r="M805" s="22"/>
      <c r="N805" s="22"/>
      <c r="O805" s="22"/>
      <c r="P805" s="22"/>
      <c r="Q805" s="22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</row>
    <row r="806">
      <c r="A806" s="24"/>
      <c r="B806" s="24"/>
      <c r="C806" s="24"/>
      <c r="D806" s="24"/>
      <c r="E806" s="13"/>
      <c r="F806" s="8"/>
      <c r="G806" s="8"/>
      <c r="H806" s="13"/>
      <c r="I806" s="13"/>
      <c r="J806" s="13"/>
      <c r="K806" s="13"/>
      <c r="L806" s="22"/>
      <c r="M806" s="22"/>
      <c r="N806" s="22"/>
      <c r="O806" s="22"/>
      <c r="P806" s="22"/>
      <c r="Q806" s="22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</row>
    <row r="807">
      <c r="A807" s="24"/>
      <c r="B807" s="24"/>
      <c r="C807" s="24"/>
      <c r="D807" s="24"/>
      <c r="E807" s="13"/>
      <c r="F807" s="8"/>
      <c r="G807" s="8"/>
      <c r="H807" s="13"/>
      <c r="I807" s="13"/>
      <c r="J807" s="13"/>
      <c r="K807" s="13"/>
      <c r="L807" s="22"/>
      <c r="M807" s="22"/>
      <c r="N807" s="22"/>
      <c r="O807" s="22"/>
      <c r="P807" s="22"/>
      <c r="Q807" s="22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</row>
    <row r="808">
      <c r="A808" s="24"/>
      <c r="B808" s="24"/>
      <c r="C808" s="24"/>
      <c r="D808" s="24"/>
      <c r="E808" s="13"/>
      <c r="F808" s="8"/>
      <c r="G808" s="8"/>
      <c r="H808" s="13"/>
      <c r="I808" s="13"/>
      <c r="J808" s="13"/>
      <c r="K808" s="13"/>
      <c r="L808" s="22"/>
      <c r="M808" s="22"/>
      <c r="N808" s="22"/>
      <c r="O808" s="22"/>
      <c r="P808" s="22"/>
      <c r="Q808" s="22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</row>
    <row r="809">
      <c r="A809" s="24"/>
      <c r="B809" s="24"/>
      <c r="C809" s="24"/>
      <c r="D809" s="24"/>
      <c r="E809" s="13"/>
      <c r="F809" s="8"/>
      <c r="G809" s="8"/>
      <c r="H809" s="13"/>
      <c r="I809" s="13"/>
      <c r="J809" s="13"/>
      <c r="K809" s="13"/>
      <c r="L809" s="22"/>
      <c r="M809" s="22"/>
      <c r="N809" s="22"/>
      <c r="O809" s="22"/>
      <c r="P809" s="22"/>
      <c r="Q809" s="22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</row>
    <row r="810">
      <c r="A810" s="24"/>
      <c r="B810" s="24"/>
      <c r="C810" s="24"/>
      <c r="D810" s="24"/>
      <c r="E810" s="13"/>
      <c r="F810" s="8"/>
      <c r="G810" s="8"/>
      <c r="H810" s="13"/>
      <c r="I810" s="13"/>
      <c r="J810" s="13"/>
      <c r="K810" s="13"/>
      <c r="L810" s="22"/>
      <c r="M810" s="22"/>
      <c r="N810" s="22"/>
      <c r="O810" s="22"/>
      <c r="P810" s="22"/>
      <c r="Q810" s="22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</row>
    <row r="811">
      <c r="A811" s="24"/>
      <c r="B811" s="24"/>
      <c r="C811" s="24"/>
      <c r="D811" s="24"/>
      <c r="E811" s="13"/>
      <c r="F811" s="8"/>
      <c r="G811" s="8"/>
      <c r="H811" s="13"/>
      <c r="I811" s="13"/>
      <c r="J811" s="13"/>
      <c r="K811" s="13"/>
      <c r="L811" s="22"/>
      <c r="M811" s="22"/>
      <c r="N811" s="22"/>
      <c r="O811" s="22"/>
      <c r="P811" s="22"/>
      <c r="Q811" s="22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</row>
    <row r="812">
      <c r="A812" s="24"/>
      <c r="B812" s="24"/>
      <c r="C812" s="24"/>
      <c r="D812" s="24"/>
      <c r="E812" s="13"/>
      <c r="F812" s="8"/>
      <c r="G812" s="8"/>
      <c r="H812" s="13"/>
      <c r="I812" s="13"/>
      <c r="J812" s="13"/>
      <c r="K812" s="13"/>
      <c r="L812" s="22"/>
      <c r="M812" s="22"/>
      <c r="N812" s="22"/>
      <c r="O812" s="22"/>
      <c r="P812" s="22"/>
      <c r="Q812" s="22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</row>
    <row r="813">
      <c r="A813" s="24"/>
      <c r="B813" s="24"/>
      <c r="C813" s="24"/>
      <c r="D813" s="24"/>
      <c r="E813" s="13"/>
      <c r="F813" s="8"/>
      <c r="G813" s="8"/>
      <c r="H813" s="13"/>
      <c r="I813" s="13"/>
      <c r="J813" s="13"/>
      <c r="K813" s="13"/>
      <c r="L813" s="22"/>
      <c r="M813" s="22"/>
      <c r="N813" s="22"/>
      <c r="O813" s="22"/>
      <c r="P813" s="22"/>
      <c r="Q813" s="22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</row>
    <row r="814">
      <c r="A814" s="24"/>
      <c r="B814" s="24"/>
      <c r="C814" s="24"/>
      <c r="D814" s="24"/>
      <c r="E814" s="13"/>
      <c r="F814" s="8"/>
      <c r="G814" s="8"/>
      <c r="H814" s="13"/>
      <c r="I814" s="13"/>
      <c r="J814" s="13"/>
      <c r="K814" s="13"/>
      <c r="L814" s="22"/>
      <c r="M814" s="22"/>
      <c r="N814" s="22"/>
      <c r="O814" s="22"/>
      <c r="P814" s="22"/>
      <c r="Q814" s="22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</row>
    <row r="815">
      <c r="A815" s="24"/>
      <c r="B815" s="24"/>
      <c r="C815" s="24"/>
      <c r="D815" s="24"/>
      <c r="E815" s="13"/>
      <c r="F815" s="8"/>
      <c r="G815" s="8"/>
      <c r="H815" s="13"/>
      <c r="I815" s="13"/>
      <c r="J815" s="13"/>
      <c r="K815" s="13"/>
      <c r="L815" s="22"/>
      <c r="M815" s="22"/>
      <c r="N815" s="22"/>
      <c r="O815" s="22"/>
      <c r="P815" s="22"/>
      <c r="Q815" s="22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</row>
    <row r="816">
      <c r="A816" s="24"/>
      <c r="B816" s="24"/>
      <c r="C816" s="24"/>
      <c r="D816" s="24"/>
      <c r="E816" s="13"/>
      <c r="F816" s="8"/>
      <c r="G816" s="8"/>
      <c r="H816" s="13"/>
      <c r="I816" s="13"/>
      <c r="J816" s="13"/>
      <c r="K816" s="13"/>
      <c r="L816" s="22"/>
      <c r="M816" s="22"/>
      <c r="N816" s="22"/>
      <c r="O816" s="22"/>
      <c r="P816" s="22"/>
      <c r="Q816" s="22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</row>
    <row r="817">
      <c r="A817" s="24"/>
      <c r="B817" s="24"/>
      <c r="C817" s="24"/>
      <c r="D817" s="24"/>
      <c r="E817" s="13"/>
      <c r="F817" s="8"/>
      <c r="G817" s="8"/>
      <c r="H817" s="13"/>
      <c r="I817" s="13"/>
      <c r="J817" s="13"/>
      <c r="K817" s="13"/>
      <c r="L817" s="22"/>
      <c r="M817" s="22"/>
      <c r="N817" s="22"/>
      <c r="O817" s="22"/>
      <c r="P817" s="22"/>
      <c r="Q817" s="22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</row>
    <row r="818">
      <c r="A818" s="24"/>
      <c r="B818" s="24"/>
      <c r="C818" s="24"/>
      <c r="D818" s="24"/>
      <c r="E818" s="13"/>
      <c r="F818" s="8"/>
      <c r="G818" s="8"/>
      <c r="H818" s="13"/>
      <c r="I818" s="13"/>
      <c r="J818" s="13"/>
      <c r="K818" s="13"/>
      <c r="L818" s="22"/>
      <c r="M818" s="22"/>
      <c r="N818" s="22"/>
      <c r="O818" s="22"/>
      <c r="P818" s="22"/>
      <c r="Q818" s="22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</row>
    <row r="819">
      <c r="A819" s="24"/>
      <c r="B819" s="24"/>
      <c r="C819" s="24"/>
      <c r="D819" s="24"/>
      <c r="E819" s="13"/>
      <c r="F819" s="8"/>
      <c r="G819" s="8"/>
      <c r="H819" s="13"/>
      <c r="I819" s="13"/>
      <c r="J819" s="13"/>
      <c r="K819" s="13"/>
      <c r="L819" s="22"/>
      <c r="M819" s="22"/>
      <c r="N819" s="22"/>
      <c r="O819" s="22"/>
      <c r="P819" s="22"/>
      <c r="Q819" s="22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</row>
    <row r="820">
      <c r="A820" s="24"/>
      <c r="B820" s="24"/>
      <c r="C820" s="24"/>
      <c r="D820" s="24"/>
      <c r="E820" s="13"/>
      <c r="F820" s="8"/>
      <c r="G820" s="8"/>
      <c r="H820" s="13"/>
      <c r="I820" s="13"/>
      <c r="J820" s="13"/>
      <c r="K820" s="13"/>
      <c r="L820" s="22"/>
      <c r="M820" s="22"/>
      <c r="N820" s="22"/>
      <c r="O820" s="22"/>
      <c r="P820" s="22"/>
      <c r="Q820" s="22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</row>
    <row r="821">
      <c r="A821" s="24"/>
      <c r="B821" s="24"/>
      <c r="C821" s="24"/>
      <c r="D821" s="24"/>
      <c r="E821" s="13"/>
      <c r="F821" s="8"/>
      <c r="G821" s="8"/>
      <c r="H821" s="13"/>
      <c r="I821" s="13"/>
      <c r="J821" s="13"/>
      <c r="K821" s="13"/>
      <c r="L821" s="22"/>
      <c r="M821" s="22"/>
      <c r="N821" s="22"/>
      <c r="O821" s="22"/>
      <c r="P821" s="22"/>
      <c r="Q821" s="22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</row>
    <row r="822">
      <c r="A822" s="24"/>
      <c r="B822" s="24"/>
      <c r="C822" s="24"/>
      <c r="D822" s="24"/>
      <c r="E822" s="13"/>
      <c r="F822" s="8"/>
      <c r="G822" s="8"/>
      <c r="H822" s="13"/>
      <c r="I822" s="13"/>
      <c r="J822" s="13"/>
      <c r="K822" s="13"/>
      <c r="L822" s="22"/>
      <c r="M822" s="22"/>
      <c r="N822" s="22"/>
      <c r="O822" s="22"/>
      <c r="P822" s="22"/>
      <c r="Q822" s="22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</row>
    <row r="823">
      <c r="A823" s="24"/>
      <c r="B823" s="24"/>
      <c r="C823" s="24"/>
      <c r="D823" s="24"/>
      <c r="E823" s="13"/>
      <c r="F823" s="8"/>
      <c r="G823" s="8"/>
      <c r="H823" s="13"/>
      <c r="I823" s="13"/>
      <c r="J823" s="13"/>
      <c r="K823" s="13"/>
      <c r="L823" s="22"/>
      <c r="M823" s="22"/>
      <c r="N823" s="22"/>
      <c r="O823" s="22"/>
      <c r="P823" s="22"/>
      <c r="Q823" s="22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</row>
    <row r="824">
      <c r="A824" s="24"/>
      <c r="B824" s="24"/>
      <c r="C824" s="24"/>
      <c r="D824" s="24"/>
      <c r="E824" s="13"/>
      <c r="F824" s="8"/>
      <c r="G824" s="8"/>
      <c r="H824" s="13"/>
      <c r="I824" s="13"/>
      <c r="J824" s="13"/>
      <c r="K824" s="13"/>
      <c r="L824" s="22"/>
      <c r="M824" s="22"/>
      <c r="N824" s="22"/>
      <c r="O824" s="22"/>
      <c r="P824" s="22"/>
      <c r="Q824" s="22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</row>
    <row r="825">
      <c r="A825" s="24"/>
      <c r="B825" s="24"/>
      <c r="C825" s="24"/>
      <c r="D825" s="24"/>
      <c r="E825" s="13"/>
      <c r="F825" s="8"/>
      <c r="G825" s="8"/>
      <c r="H825" s="13"/>
      <c r="I825" s="13"/>
      <c r="J825" s="13"/>
      <c r="K825" s="13"/>
      <c r="L825" s="22"/>
      <c r="M825" s="22"/>
      <c r="N825" s="22"/>
      <c r="O825" s="22"/>
      <c r="P825" s="22"/>
      <c r="Q825" s="22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</row>
    <row r="826">
      <c r="A826" s="24"/>
      <c r="B826" s="24"/>
      <c r="C826" s="24"/>
      <c r="D826" s="24"/>
      <c r="E826" s="13"/>
      <c r="F826" s="8"/>
      <c r="G826" s="8"/>
      <c r="H826" s="13"/>
      <c r="I826" s="13"/>
      <c r="J826" s="13"/>
      <c r="K826" s="13"/>
      <c r="L826" s="22"/>
      <c r="M826" s="22"/>
      <c r="N826" s="22"/>
      <c r="O826" s="22"/>
      <c r="P826" s="22"/>
      <c r="Q826" s="22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</row>
    <row r="827">
      <c r="A827" s="24"/>
      <c r="B827" s="24"/>
      <c r="C827" s="24"/>
      <c r="D827" s="24"/>
      <c r="E827" s="13"/>
      <c r="F827" s="8"/>
      <c r="G827" s="8"/>
      <c r="H827" s="13"/>
      <c r="I827" s="13"/>
      <c r="J827" s="13"/>
      <c r="K827" s="13"/>
      <c r="L827" s="22"/>
      <c r="M827" s="22"/>
      <c r="N827" s="22"/>
      <c r="O827" s="22"/>
      <c r="P827" s="22"/>
      <c r="Q827" s="22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</row>
    <row r="828">
      <c r="A828" s="24"/>
      <c r="B828" s="24"/>
      <c r="C828" s="24"/>
      <c r="D828" s="24"/>
      <c r="E828" s="13"/>
      <c r="F828" s="8"/>
      <c r="G828" s="8"/>
      <c r="H828" s="13"/>
      <c r="I828" s="13"/>
      <c r="J828" s="13"/>
      <c r="K828" s="13"/>
      <c r="L828" s="22"/>
      <c r="M828" s="22"/>
      <c r="N828" s="22"/>
      <c r="O828" s="22"/>
      <c r="P828" s="22"/>
      <c r="Q828" s="22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</row>
    <row r="829">
      <c r="A829" s="24"/>
      <c r="B829" s="24"/>
      <c r="C829" s="24"/>
      <c r="D829" s="24"/>
      <c r="E829" s="13"/>
      <c r="F829" s="8"/>
      <c r="G829" s="8"/>
      <c r="H829" s="13"/>
      <c r="I829" s="13"/>
      <c r="J829" s="13"/>
      <c r="K829" s="13"/>
      <c r="L829" s="22"/>
      <c r="M829" s="22"/>
      <c r="N829" s="22"/>
      <c r="O829" s="22"/>
      <c r="P829" s="22"/>
      <c r="Q829" s="22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</row>
    <row r="830">
      <c r="A830" s="24"/>
      <c r="B830" s="24"/>
      <c r="C830" s="24"/>
      <c r="D830" s="24"/>
      <c r="E830" s="13"/>
      <c r="F830" s="8"/>
      <c r="G830" s="8"/>
      <c r="H830" s="13"/>
      <c r="I830" s="13"/>
      <c r="J830" s="13"/>
      <c r="K830" s="13"/>
      <c r="L830" s="22"/>
      <c r="M830" s="22"/>
      <c r="N830" s="22"/>
      <c r="O830" s="22"/>
      <c r="P830" s="22"/>
      <c r="Q830" s="22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</row>
    <row r="831">
      <c r="A831" s="24"/>
      <c r="B831" s="24"/>
      <c r="C831" s="24"/>
      <c r="D831" s="24"/>
      <c r="E831" s="13"/>
      <c r="F831" s="8"/>
      <c r="G831" s="8"/>
      <c r="H831" s="13"/>
      <c r="I831" s="13"/>
      <c r="J831" s="13"/>
      <c r="K831" s="13"/>
      <c r="L831" s="22"/>
      <c r="M831" s="22"/>
      <c r="N831" s="22"/>
      <c r="O831" s="22"/>
      <c r="P831" s="22"/>
      <c r="Q831" s="22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</row>
    <row r="832">
      <c r="A832" s="24"/>
      <c r="B832" s="24"/>
      <c r="C832" s="24"/>
      <c r="D832" s="24"/>
      <c r="E832" s="13"/>
      <c r="F832" s="8"/>
      <c r="G832" s="8"/>
      <c r="H832" s="13"/>
      <c r="I832" s="13"/>
      <c r="J832" s="13"/>
      <c r="K832" s="13"/>
      <c r="L832" s="22"/>
      <c r="M832" s="22"/>
      <c r="N832" s="22"/>
      <c r="O832" s="22"/>
      <c r="P832" s="22"/>
      <c r="Q832" s="22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</row>
    <row r="833">
      <c r="A833" s="24"/>
      <c r="B833" s="24"/>
      <c r="C833" s="24"/>
      <c r="D833" s="24"/>
      <c r="E833" s="13"/>
      <c r="F833" s="8"/>
      <c r="G833" s="8"/>
      <c r="H833" s="13"/>
      <c r="I833" s="13"/>
      <c r="J833" s="13"/>
      <c r="K833" s="13"/>
      <c r="L833" s="22"/>
      <c r="M833" s="22"/>
      <c r="N833" s="22"/>
      <c r="O833" s="22"/>
      <c r="P833" s="22"/>
      <c r="Q833" s="22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</row>
    <row r="834">
      <c r="A834" s="24"/>
      <c r="B834" s="24"/>
      <c r="C834" s="24"/>
      <c r="D834" s="24"/>
      <c r="E834" s="13"/>
      <c r="F834" s="8"/>
      <c r="G834" s="8"/>
      <c r="H834" s="13"/>
      <c r="I834" s="13"/>
      <c r="J834" s="13"/>
      <c r="K834" s="13"/>
      <c r="L834" s="22"/>
      <c r="M834" s="22"/>
      <c r="N834" s="22"/>
      <c r="O834" s="22"/>
      <c r="P834" s="22"/>
      <c r="Q834" s="22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</row>
    <row r="835">
      <c r="A835" s="24"/>
      <c r="B835" s="24"/>
      <c r="C835" s="24"/>
      <c r="D835" s="24"/>
      <c r="E835" s="13"/>
      <c r="F835" s="8"/>
      <c r="G835" s="8"/>
      <c r="H835" s="13"/>
      <c r="I835" s="13"/>
      <c r="J835" s="13"/>
      <c r="K835" s="13"/>
      <c r="L835" s="22"/>
      <c r="M835" s="22"/>
      <c r="N835" s="22"/>
      <c r="O835" s="22"/>
      <c r="P835" s="22"/>
      <c r="Q835" s="22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</row>
    <row r="836">
      <c r="A836" s="24"/>
      <c r="B836" s="24"/>
      <c r="C836" s="24"/>
      <c r="D836" s="24"/>
      <c r="E836" s="13"/>
      <c r="F836" s="8"/>
      <c r="G836" s="8"/>
      <c r="H836" s="13"/>
      <c r="I836" s="13"/>
      <c r="J836" s="13"/>
      <c r="K836" s="13"/>
      <c r="L836" s="22"/>
      <c r="M836" s="22"/>
      <c r="N836" s="22"/>
      <c r="O836" s="22"/>
      <c r="P836" s="22"/>
      <c r="Q836" s="22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</row>
    <row r="837">
      <c r="A837" s="24"/>
      <c r="B837" s="24"/>
      <c r="C837" s="24"/>
      <c r="D837" s="24"/>
      <c r="E837" s="13"/>
      <c r="F837" s="8"/>
      <c r="G837" s="8"/>
      <c r="H837" s="13"/>
      <c r="I837" s="13"/>
      <c r="J837" s="13"/>
      <c r="K837" s="13"/>
      <c r="L837" s="22"/>
      <c r="M837" s="22"/>
      <c r="N837" s="22"/>
      <c r="O837" s="22"/>
      <c r="P837" s="22"/>
      <c r="Q837" s="22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</row>
    <row r="838">
      <c r="A838" s="24"/>
      <c r="B838" s="24"/>
      <c r="C838" s="24"/>
      <c r="D838" s="24"/>
      <c r="E838" s="13"/>
      <c r="F838" s="8"/>
      <c r="G838" s="8"/>
      <c r="H838" s="13"/>
      <c r="I838" s="13"/>
      <c r="J838" s="13"/>
      <c r="K838" s="13"/>
      <c r="L838" s="22"/>
      <c r="M838" s="22"/>
      <c r="N838" s="22"/>
      <c r="O838" s="22"/>
      <c r="P838" s="22"/>
      <c r="Q838" s="22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</row>
    <row r="839">
      <c r="A839" s="24"/>
      <c r="B839" s="24"/>
      <c r="C839" s="24"/>
      <c r="D839" s="24"/>
      <c r="E839" s="13"/>
      <c r="F839" s="8"/>
      <c r="G839" s="8"/>
      <c r="H839" s="13"/>
      <c r="I839" s="13"/>
      <c r="J839" s="13"/>
      <c r="K839" s="13"/>
      <c r="L839" s="22"/>
      <c r="M839" s="22"/>
      <c r="N839" s="22"/>
      <c r="O839" s="22"/>
      <c r="P839" s="22"/>
      <c r="Q839" s="22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</row>
    <row r="840">
      <c r="A840" s="24"/>
      <c r="B840" s="24"/>
      <c r="C840" s="24"/>
      <c r="D840" s="24"/>
      <c r="E840" s="13"/>
      <c r="F840" s="8"/>
      <c r="G840" s="8"/>
      <c r="H840" s="13"/>
      <c r="I840" s="13"/>
      <c r="J840" s="13"/>
      <c r="K840" s="13"/>
      <c r="L840" s="22"/>
      <c r="M840" s="22"/>
      <c r="N840" s="22"/>
      <c r="O840" s="22"/>
      <c r="P840" s="22"/>
      <c r="Q840" s="22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</row>
    <row r="841">
      <c r="A841" s="24"/>
      <c r="B841" s="24"/>
      <c r="C841" s="24"/>
      <c r="D841" s="24"/>
      <c r="E841" s="13"/>
      <c r="F841" s="8"/>
      <c r="G841" s="8"/>
      <c r="H841" s="13"/>
      <c r="I841" s="13"/>
      <c r="J841" s="13"/>
      <c r="K841" s="13"/>
      <c r="L841" s="22"/>
      <c r="M841" s="22"/>
      <c r="N841" s="22"/>
      <c r="O841" s="22"/>
      <c r="P841" s="22"/>
      <c r="Q841" s="22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</row>
    <row r="842">
      <c r="A842" s="24"/>
      <c r="B842" s="24"/>
      <c r="C842" s="24"/>
      <c r="D842" s="24"/>
      <c r="E842" s="13"/>
      <c r="F842" s="8"/>
      <c r="G842" s="8"/>
      <c r="H842" s="13"/>
      <c r="I842" s="13"/>
      <c r="J842" s="13"/>
      <c r="K842" s="13"/>
      <c r="L842" s="22"/>
      <c r="M842" s="22"/>
      <c r="N842" s="22"/>
      <c r="O842" s="22"/>
      <c r="P842" s="22"/>
      <c r="Q842" s="22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</row>
    <row r="843">
      <c r="A843" s="24"/>
      <c r="B843" s="24"/>
      <c r="C843" s="24"/>
      <c r="D843" s="24"/>
      <c r="E843" s="13"/>
      <c r="F843" s="8"/>
      <c r="G843" s="8"/>
      <c r="H843" s="13"/>
      <c r="I843" s="13"/>
      <c r="J843" s="13"/>
      <c r="K843" s="13"/>
      <c r="L843" s="22"/>
      <c r="M843" s="22"/>
      <c r="N843" s="22"/>
      <c r="O843" s="22"/>
      <c r="P843" s="22"/>
      <c r="Q843" s="22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</row>
    <row r="844">
      <c r="A844" s="24"/>
      <c r="B844" s="24"/>
      <c r="C844" s="24"/>
      <c r="D844" s="24"/>
      <c r="E844" s="13"/>
      <c r="F844" s="8"/>
      <c r="G844" s="8"/>
      <c r="H844" s="13"/>
      <c r="I844" s="13"/>
      <c r="J844" s="13"/>
      <c r="K844" s="13"/>
      <c r="L844" s="22"/>
      <c r="M844" s="22"/>
      <c r="N844" s="22"/>
      <c r="O844" s="22"/>
      <c r="P844" s="22"/>
      <c r="Q844" s="22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</row>
    <row r="845">
      <c r="A845" s="24"/>
      <c r="B845" s="24"/>
      <c r="C845" s="24"/>
      <c r="D845" s="24"/>
      <c r="E845" s="13"/>
      <c r="F845" s="8"/>
      <c r="G845" s="8"/>
      <c r="H845" s="13"/>
      <c r="I845" s="13"/>
      <c r="J845" s="13"/>
      <c r="K845" s="13"/>
      <c r="L845" s="22"/>
      <c r="M845" s="22"/>
      <c r="N845" s="22"/>
      <c r="O845" s="22"/>
      <c r="P845" s="22"/>
      <c r="Q845" s="22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</row>
    <row r="846">
      <c r="A846" s="24"/>
      <c r="B846" s="24"/>
      <c r="C846" s="24"/>
      <c r="D846" s="24"/>
      <c r="E846" s="13"/>
      <c r="F846" s="8"/>
      <c r="G846" s="8"/>
      <c r="H846" s="13"/>
      <c r="I846" s="13"/>
      <c r="J846" s="13"/>
      <c r="K846" s="13"/>
      <c r="L846" s="22"/>
      <c r="M846" s="22"/>
      <c r="N846" s="22"/>
      <c r="O846" s="22"/>
      <c r="P846" s="22"/>
      <c r="Q846" s="22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</row>
    <row r="847">
      <c r="A847" s="24"/>
      <c r="B847" s="24"/>
      <c r="C847" s="24"/>
      <c r="D847" s="24"/>
      <c r="E847" s="13"/>
      <c r="F847" s="8"/>
      <c r="G847" s="8"/>
      <c r="H847" s="13"/>
      <c r="I847" s="13"/>
      <c r="J847" s="13"/>
      <c r="K847" s="13"/>
      <c r="L847" s="22"/>
      <c r="M847" s="22"/>
      <c r="N847" s="22"/>
      <c r="O847" s="22"/>
      <c r="P847" s="22"/>
      <c r="Q847" s="22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</row>
    <row r="848">
      <c r="A848" s="24"/>
      <c r="B848" s="24"/>
      <c r="C848" s="24"/>
      <c r="D848" s="24"/>
      <c r="E848" s="13"/>
      <c r="F848" s="8"/>
      <c r="G848" s="8"/>
      <c r="H848" s="13"/>
      <c r="I848" s="13"/>
      <c r="J848" s="13"/>
      <c r="K848" s="13"/>
      <c r="L848" s="22"/>
      <c r="M848" s="22"/>
      <c r="N848" s="22"/>
      <c r="O848" s="22"/>
      <c r="P848" s="22"/>
      <c r="Q848" s="22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</row>
    <row r="849">
      <c r="A849" s="24"/>
      <c r="B849" s="24"/>
      <c r="C849" s="24"/>
      <c r="D849" s="24"/>
      <c r="E849" s="13"/>
      <c r="F849" s="8"/>
      <c r="G849" s="8"/>
      <c r="H849" s="13"/>
      <c r="I849" s="13"/>
      <c r="J849" s="13"/>
      <c r="K849" s="13"/>
      <c r="L849" s="22"/>
      <c r="M849" s="22"/>
      <c r="N849" s="22"/>
      <c r="O849" s="22"/>
      <c r="P849" s="22"/>
      <c r="Q849" s="22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</row>
    <row r="850">
      <c r="A850" s="24"/>
      <c r="B850" s="24"/>
      <c r="C850" s="24"/>
      <c r="D850" s="24"/>
      <c r="E850" s="13"/>
      <c r="F850" s="8"/>
      <c r="G850" s="8"/>
      <c r="H850" s="13"/>
      <c r="I850" s="13"/>
      <c r="J850" s="13"/>
      <c r="K850" s="13"/>
      <c r="L850" s="22"/>
      <c r="M850" s="22"/>
      <c r="N850" s="22"/>
      <c r="O850" s="22"/>
      <c r="P850" s="22"/>
      <c r="Q850" s="22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</row>
    <row r="851">
      <c r="A851" s="24"/>
      <c r="B851" s="24"/>
      <c r="C851" s="24"/>
      <c r="D851" s="24"/>
      <c r="E851" s="13"/>
      <c r="F851" s="8"/>
      <c r="G851" s="8"/>
      <c r="H851" s="13"/>
      <c r="I851" s="13"/>
      <c r="J851" s="13"/>
      <c r="K851" s="13"/>
      <c r="L851" s="22"/>
      <c r="M851" s="22"/>
      <c r="N851" s="22"/>
      <c r="O851" s="22"/>
      <c r="P851" s="22"/>
      <c r="Q851" s="22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</row>
    <row r="852">
      <c r="A852" s="24"/>
      <c r="B852" s="24"/>
      <c r="C852" s="24"/>
      <c r="D852" s="24"/>
      <c r="E852" s="13"/>
      <c r="F852" s="8"/>
      <c r="G852" s="8"/>
      <c r="H852" s="13"/>
      <c r="I852" s="13"/>
      <c r="J852" s="13"/>
      <c r="K852" s="13"/>
      <c r="L852" s="22"/>
      <c r="M852" s="22"/>
      <c r="N852" s="22"/>
      <c r="O852" s="22"/>
      <c r="P852" s="22"/>
      <c r="Q852" s="22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</row>
    <row r="853">
      <c r="A853" s="24"/>
      <c r="B853" s="24"/>
      <c r="C853" s="24"/>
      <c r="D853" s="24"/>
      <c r="E853" s="13"/>
      <c r="F853" s="8"/>
      <c r="G853" s="8"/>
      <c r="H853" s="13"/>
      <c r="I853" s="13"/>
      <c r="J853" s="13"/>
      <c r="K853" s="13"/>
      <c r="L853" s="22"/>
      <c r="M853" s="22"/>
      <c r="N853" s="22"/>
      <c r="O853" s="22"/>
      <c r="P853" s="22"/>
      <c r="Q853" s="22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</row>
    <row r="854">
      <c r="A854" s="24"/>
      <c r="B854" s="24"/>
      <c r="C854" s="24"/>
      <c r="D854" s="24"/>
      <c r="E854" s="13"/>
      <c r="F854" s="8"/>
      <c r="G854" s="8"/>
      <c r="H854" s="13"/>
      <c r="I854" s="13"/>
      <c r="J854" s="13"/>
      <c r="K854" s="13"/>
      <c r="L854" s="22"/>
      <c r="M854" s="22"/>
      <c r="N854" s="22"/>
      <c r="O854" s="22"/>
      <c r="P854" s="22"/>
      <c r="Q854" s="22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</row>
    <row r="855">
      <c r="A855" s="24"/>
      <c r="B855" s="24"/>
      <c r="C855" s="24"/>
      <c r="D855" s="24"/>
      <c r="E855" s="13"/>
      <c r="F855" s="8"/>
      <c r="G855" s="8"/>
      <c r="H855" s="13"/>
      <c r="I855" s="13"/>
      <c r="J855" s="13"/>
      <c r="K855" s="13"/>
      <c r="L855" s="22"/>
      <c r="M855" s="22"/>
      <c r="N855" s="22"/>
      <c r="O855" s="22"/>
      <c r="P855" s="22"/>
      <c r="Q855" s="22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</row>
    <row r="856">
      <c r="A856" s="24"/>
      <c r="B856" s="24"/>
      <c r="C856" s="24"/>
      <c r="D856" s="24"/>
      <c r="E856" s="13"/>
      <c r="F856" s="8"/>
      <c r="G856" s="8"/>
      <c r="H856" s="13"/>
      <c r="I856" s="13"/>
      <c r="J856" s="13"/>
      <c r="K856" s="13"/>
      <c r="L856" s="22"/>
      <c r="M856" s="22"/>
      <c r="N856" s="22"/>
      <c r="O856" s="22"/>
      <c r="P856" s="22"/>
      <c r="Q856" s="22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</row>
    <row r="857">
      <c r="A857" s="24"/>
      <c r="B857" s="24"/>
      <c r="C857" s="24"/>
      <c r="D857" s="24"/>
      <c r="E857" s="13"/>
      <c r="F857" s="8"/>
      <c r="G857" s="8"/>
      <c r="H857" s="13"/>
      <c r="I857" s="13"/>
      <c r="J857" s="13"/>
      <c r="K857" s="13"/>
      <c r="L857" s="22"/>
      <c r="M857" s="22"/>
      <c r="N857" s="22"/>
      <c r="O857" s="22"/>
      <c r="P857" s="22"/>
      <c r="Q857" s="22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</row>
    <row r="858">
      <c r="A858" s="24"/>
      <c r="B858" s="24"/>
      <c r="C858" s="24"/>
      <c r="D858" s="24"/>
      <c r="E858" s="13"/>
      <c r="F858" s="8"/>
      <c r="G858" s="8"/>
      <c r="H858" s="13"/>
      <c r="I858" s="13"/>
      <c r="J858" s="13"/>
      <c r="K858" s="13"/>
      <c r="L858" s="22"/>
      <c r="M858" s="22"/>
      <c r="N858" s="22"/>
      <c r="O858" s="22"/>
      <c r="P858" s="22"/>
      <c r="Q858" s="22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</row>
    <row r="859">
      <c r="A859" s="24"/>
      <c r="B859" s="24"/>
      <c r="C859" s="24"/>
      <c r="D859" s="24"/>
      <c r="E859" s="13"/>
      <c r="F859" s="8"/>
      <c r="G859" s="8"/>
      <c r="H859" s="13"/>
      <c r="I859" s="13"/>
      <c r="J859" s="13"/>
      <c r="K859" s="13"/>
      <c r="L859" s="22"/>
      <c r="M859" s="22"/>
      <c r="N859" s="22"/>
      <c r="O859" s="22"/>
      <c r="P859" s="22"/>
      <c r="Q859" s="22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</row>
    <row r="860">
      <c r="A860" s="24"/>
      <c r="B860" s="24"/>
      <c r="C860" s="24"/>
      <c r="D860" s="24"/>
      <c r="E860" s="13"/>
      <c r="F860" s="8"/>
      <c r="G860" s="8"/>
      <c r="H860" s="13"/>
      <c r="I860" s="13"/>
      <c r="J860" s="13"/>
      <c r="K860" s="13"/>
      <c r="L860" s="22"/>
      <c r="M860" s="22"/>
      <c r="N860" s="22"/>
      <c r="O860" s="22"/>
      <c r="P860" s="22"/>
      <c r="Q860" s="22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</row>
    <row r="861">
      <c r="A861" s="24"/>
      <c r="B861" s="24"/>
      <c r="C861" s="24"/>
      <c r="D861" s="24"/>
      <c r="E861" s="13"/>
      <c r="F861" s="8"/>
      <c r="G861" s="8"/>
      <c r="H861" s="13"/>
      <c r="I861" s="13"/>
      <c r="J861" s="13"/>
      <c r="K861" s="13"/>
      <c r="L861" s="22"/>
      <c r="M861" s="22"/>
      <c r="N861" s="22"/>
      <c r="O861" s="22"/>
      <c r="P861" s="22"/>
      <c r="Q861" s="22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</row>
    <row r="862">
      <c r="A862" s="24"/>
      <c r="B862" s="24"/>
      <c r="C862" s="24"/>
      <c r="D862" s="24"/>
      <c r="E862" s="13"/>
      <c r="F862" s="8"/>
      <c r="G862" s="8"/>
      <c r="H862" s="13"/>
      <c r="I862" s="13"/>
      <c r="J862" s="13"/>
      <c r="K862" s="13"/>
      <c r="L862" s="22"/>
      <c r="M862" s="22"/>
      <c r="N862" s="22"/>
      <c r="O862" s="22"/>
      <c r="P862" s="22"/>
      <c r="Q862" s="22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</row>
    <row r="863">
      <c r="A863" s="24"/>
      <c r="B863" s="24"/>
      <c r="C863" s="24"/>
      <c r="D863" s="24"/>
      <c r="E863" s="13"/>
      <c r="F863" s="8"/>
      <c r="G863" s="8"/>
      <c r="H863" s="13"/>
      <c r="I863" s="13"/>
      <c r="J863" s="13"/>
      <c r="K863" s="13"/>
      <c r="L863" s="22"/>
      <c r="M863" s="22"/>
      <c r="N863" s="22"/>
      <c r="O863" s="22"/>
      <c r="P863" s="22"/>
      <c r="Q863" s="22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</row>
    <row r="864">
      <c r="A864" s="24"/>
      <c r="B864" s="24"/>
      <c r="C864" s="24"/>
      <c r="D864" s="24"/>
      <c r="E864" s="13"/>
      <c r="F864" s="8"/>
      <c r="G864" s="8"/>
      <c r="H864" s="13"/>
      <c r="I864" s="13"/>
      <c r="J864" s="13"/>
      <c r="K864" s="13"/>
      <c r="L864" s="22"/>
      <c r="M864" s="22"/>
      <c r="N864" s="22"/>
      <c r="O864" s="22"/>
      <c r="P864" s="22"/>
      <c r="Q864" s="22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</row>
    <row r="865">
      <c r="A865" s="24"/>
      <c r="B865" s="24"/>
      <c r="C865" s="24"/>
      <c r="D865" s="24"/>
      <c r="E865" s="13"/>
      <c r="F865" s="8"/>
      <c r="G865" s="8"/>
      <c r="H865" s="13"/>
      <c r="I865" s="13"/>
      <c r="J865" s="13"/>
      <c r="K865" s="13"/>
      <c r="L865" s="22"/>
      <c r="M865" s="22"/>
      <c r="N865" s="22"/>
      <c r="O865" s="22"/>
      <c r="P865" s="22"/>
      <c r="Q865" s="22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</row>
    <row r="866">
      <c r="A866" s="24"/>
      <c r="B866" s="24"/>
      <c r="C866" s="24"/>
      <c r="D866" s="24"/>
      <c r="E866" s="13"/>
      <c r="F866" s="8"/>
      <c r="G866" s="8"/>
      <c r="H866" s="13"/>
      <c r="I866" s="13"/>
      <c r="J866" s="13"/>
      <c r="K866" s="13"/>
      <c r="L866" s="22"/>
      <c r="M866" s="22"/>
      <c r="N866" s="22"/>
      <c r="O866" s="22"/>
      <c r="P866" s="22"/>
      <c r="Q866" s="22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</row>
    <row r="867">
      <c r="A867" s="24"/>
      <c r="B867" s="24"/>
      <c r="C867" s="24"/>
      <c r="D867" s="24"/>
      <c r="E867" s="13"/>
      <c r="F867" s="8"/>
      <c r="G867" s="8"/>
      <c r="H867" s="13"/>
      <c r="I867" s="13"/>
      <c r="J867" s="13"/>
      <c r="K867" s="13"/>
      <c r="L867" s="22"/>
      <c r="M867" s="22"/>
      <c r="N867" s="22"/>
      <c r="O867" s="22"/>
      <c r="P867" s="22"/>
      <c r="Q867" s="22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</row>
    <row r="868">
      <c r="A868" s="24"/>
      <c r="B868" s="24"/>
      <c r="C868" s="24"/>
      <c r="D868" s="24"/>
      <c r="E868" s="13"/>
      <c r="F868" s="8"/>
      <c r="G868" s="8"/>
      <c r="H868" s="13"/>
      <c r="I868" s="13"/>
      <c r="J868" s="13"/>
      <c r="K868" s="13"/>
      <c r="L868" s="22"/>
      <c r="M868" s="22"/>
      <c r="N868" s="22"/>
      <c r="O868" s="22"/>
      <c r="P868" s="22"/>
      <c r="Q868" s="22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</row>
    <row r="869">
      <c r="A869" s="24"/>
      <c r="B869" s="24"/>
      <c r="C869" s="24"/>
      <c r="D869" s="24"/>
      <c r="E869" s="13"/>
      <c r="F869" s="8"/>
      <c r="G869" s="8"/>
      <c r="H869" s="13"/>
      <c r="I869" s="13"/>
      <c r="J869" s="13"/>
      <c r="K869" s="13"/>
      <c r="L869" s="22"/>
      <c r="M869" s="22"/>
      <c r="N869" s="22"/>
      <c r="O869" s="22"/>
      <c r="P869" s="22"/>
      <c r="Q869" s="22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</row>
    <row r="870">
      <c r="A870" s="24"/>
      <c r="B870" s="24"/>
      <c r="C870" s="24"/>
      <c r="D870" s="24"/>
      <c r="E870" s="13"/>
      <c r="F870" s="8"/>
      <c r="G870" s="8"/>
      <c r="H870" s="13"/>
      <c r="I870" s="13"/>
      <c r="J870" s="13"/>
      <c r="K870" s="13"/>
      <c r="L870" s="22"/>
      <c r="M870" s="22"/>
      <c r="N870" s="22"/>
      <c r="O870" s="22"/>
      <c r="P870" s="22"/>
      <c r="Q870" s="22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</row>
    <row r="871">
      <c r="A871" s="24"/>
      <c r="B871" s="24"/>
      <c r="C871" s="24"/>
      <c r="D871" s="24"/>
      <c r="E871" s="13"/>
      <c r="F871" s="8"/>
      <c r="G871" s="8"/>
      <c r="H871" s="13"/>
      <c r="I871" s="13"/>
      <c r="J871" s="13"/>
      <c r="K871" s="13"/>
      <c r="L871" s="22"/>
      <c r="M871" s="22"/>
      <c r="N871" s="22"/>
      <c r="O871" s="22"/>
      <c r="P871" s="22"/>
      <c r="Q871" s="22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</row>
    <row r="872">
      <c r="A872" s="24"/>
      <c r="B872" s="24"/>
      <c r="C872" s="24"/>
      <c r="D872" s="24"/>
      <c r="E872" s="13"/>
      <c r="F872" s="8"/>
      <c r="G872" s="8"/>
      <c r="H872" s="13"/>
      <c r="I872" s="13"/>
      <c r="J872" s="13"/>
      <c r="K872" s="13"/>
      <c r="L872" s="22"/>
      <c r="M872" s="22"/>
      <c r="N872" s="22"/>
      <c r="O872" s="22"/>
      <c r="P872" s="22"/>
      <c r="Q872" s="22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</row>
    <row r="873">
      <c r="A873" s="24"/>
      <c r="B873" s="24"/>
      <c r="C873" s="24"/>
      <c r="D873" s="24"/>
      <c r="E873" s="13"/>
      <c r="F873" s="8"/>
      <c r="G873" s="8"/>
      <c r="H873" s="13"/>
      <c r="I873" s="13"/>
      <c r="J873" s="13"/>
      <c r="K873" s="13"/>
      <c r="L873" s="22"/>
      <c r="M873" s="22"/>
      <c r="N873" s="22"/>
      <c r="O873" s="22"/>
      <c r="P873" s="22"/>
      <c r="Q873" s="22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</row>
    <row r="874">
      <c r="A874" s="24"/>
      <c r="B874" s="24"/>
      <c r="C874" s="24"/>
      <c r="D874" s="24"/>
      <c r="E874" s="13"/>
      <c r="F874" s="8"/>
      <c r="G874" s="8"/>
      <c r="H874" s="13"/>
      <c r="I874" s="13"/>
      <c r="J874" s="13"/>
      <c r="K874" s="13"/>
      <c r="L874" s="22"/>
      <c r="M874" s="22"/>
      <c r="N874" s="22"/>
      <c r="O874" s="22"/>
      <c r="P874" s="22"/>
      <c r="Q874" s="22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</row>
    <row r="875">
      <c r="A875" s="24"/>
      <c r="B875" s="24"/>
      <c r="C875" s="24"/>
      <c r="D875" s="24"/>
      <c r="E875" s="13"/>
      <c r="F875" s="8"/>
      <c r="G875" s="8"/>
      <c r="H875" s="13"/>
      <c r="I875" s="13"/>
      <c r="J875" s="13"/>
      <c r="K875" s="13"/>
      <c r="L875" s="22"/>
      <c r="M875" s="22"/>
      <c r="N875" s="22"/>
      <c r="O875" s="22"/>
      <c r="P875" s="22"/>
      <c r="Q875" s="22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</row>
    <row r="876">
      <c r="A876" s="24"/>
      <c r="B876" s="24"/>
      <c r="C876" s="24"/>
      <c r="D876" s="24"/>
      <c r="E876" s="13"/>
      <c r="F876" s="8"/>
      <c r="G876" s="8"/>
      <c r="H876" s="13"/>
      <c r="I876" s="13"/>
      <c r="J876" s="13"/>
      <c r="K876" s="13"/>
      <c r="L876" s="22"/>
      <c r="M876" s="22"/>
      <c r="N876" s="22"/>
      <c r="O876" s="22"/>
      <c r="P876" s="22"/>
      <c r="Q876" s="22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</row>
    <row r="877">
      <c r="A877" s="24"/>
      <c r="B877" s="24"/>
      <c r="C877" s="24"/>
      <c r="D877" s="24"/>
      <c r="E877" s="13"/>
      <c r="F877" s="8"/>
      <c r="G877" s="8"/>
      <c r="H877" s="13"/>
      <c r="I877" s="13"/>
      <c r="J877" s="13"/>
      <c r="K877" s="13"/>
      <c r="L877" s="22"/>
      <c r="M877" s="22"/>
      <c r="N877" s="22"/>
      <c r="O877" s="22"/>
      <c r="P877" s="22"/>
      <c r="Q877" s="22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</row>
    <row r="878">
      <c r="A878" s="24"/>
      <c r="B878" s="24"/>
      <c r="C878" s="24"/>
      <c r="D878" s="24"/>
      <c r="E878" s="13"/>
      <c r="F878" s="8"/>
      <c r="G878" s="8"/>
      <c r="H878" s="13"/>
      <c r="I878" s="13"/>
      <c r="J878" s="13"/>
      <c r="K878" s="13"/>
      <c r="L878" s="22"/>
      <c r="M878" s="22"/>
      <c r="N878" s="22"/>
      <c r="O878" s="22"/>
      <c r="P878" s="22"/>
      <c r="Q878" s="22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</row>
    <row r="879">
      <c r="A879" s="24"/>
      <c r="B879" s="24"/>
      <c r="C879" s="24"/>
      <c r="D879" s="24"/>
      <c r="E879" s="13"/>
      <c r="F879" s="8"/>
      <c r="G879" s="8"/>
      <c r="H879" s="13"/>
      <c r="I879" s="13"/>
      <c r="J879" s="13"/>
      <c r="K879" s="13"/>
      <c r="L879" s="22"/>
      <c r="M879" s="22"/>
      <c r="N879" s="22"/>
      <c r="O879" s="22"/>
      <c r="P879" s="22"/>
      <c r="Q879" s="22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</row>
    <row r="880">
      <c r="A880" s="24"/>
      <c r="B880" s="24"/>
      <c r="C880" s="24"/>
      <c r="D880" s="24"/>
      <c r="E880" s="13"/>
      <c r="F880" s="8"/>
      <c r="G880" s="8"/>
      <c r="H880" s="13"/>
      <c r="I880" s="13"/>
      <c r="J880" s="13"/>
      <c r="K880" s="13"/>
      <c r="L880" s="22"/>
      <c r="M880" s="22"/>
      <c r="N880" s="22"/>
      <c r="O880" s="22"/>
      <c r="P880" s="22"/>
      <c r="Q880" s="22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</row>
    <row r="881">
      <c r="A881" s="24"/>
      <c r="B881" s="24"/>
      <c r="C881" s="24"/>
      <c r="D881" s="24"/>
      <c r="E881" s="13"/>
      <c r="F881" s="8"/>
      <c r="G881" s="8"/>
      <c r="H881" s="13"/>
      <c r="I881" s="13"/>
      <c r="J881" s="13"/>
      <c r="K881" s="13"/>
      <c r="L881" s="22"/>
      <c r="M881" s="22"/>
      <c r="N881" s="22"/>
      <c r="O881" s="22"/>
      <c r="P881" s="22"/>
      <c r="Q881" s="22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</row>
    <row r="882">
      <c r="A882" s="24"/>
      <c r="B882" s="24"/>
      <c r="C882" s="24"/>
      <c r="D882" s="24"/>
      <c r="E882" s="13"/>
      <c r="F882" s="8"/>
      <c r="G882" s="8"/>
      <c r="H882" s="13"/>
      <c r="I882" s="13"/>
      <c r="J882" s="13"/>
      <c r="K882" s="13"/>
      <c r="L882" s="22"/>
      <c r="M882" s="22"/>
      <c r="N882" s="22"/>
      <c r="O882" s="22"/>
      <c r="P882" s="22"/>
      <c r="Q882" s="22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</row>
    <row r="883">
      <c r="A883" s="24"/>
      <c r="B883" s="24"/>
      <c r="C883" s="24"/>
      <c r="D883" s="24"/>
      <c r="E883" s="13"/>
      <c r="F883" s="8"/>
      <c r="G883" s="8"/>
      <c r="H883" s="13"/>
      <c r="I883" s="13"/>
      <c r="J883" s="13"/>
      <c r="K883" s="13"/>
      <c r="L883" s="22"/>
      <c r="M883" s="22"/>
      <c r="N883" s="22"/>
      <c r="O883" s="22"/>
      <c r="P883" s="22"/>
      <c r="Q883" s="22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</row>
    <row r="884">
      <c r="A884" s="24"/>
      <c r="B884" s="24"/>
      <c r="C884" s="24"/>
      <c r="D884" s="24"/>
      <c r="E884" s="13"/>
      <c r="F884" s="8"/>
      <c r="G884" s="8"/>
      <c r="H884" s="13"/>
      <c r="I884" s="13"/>
      <c r="J884" s="13"/>
      <c r="K884" s="13"/>
      <c r="L884" s="22"/>
      <c r="M884" s="22"/>
      <c r="N884" s="22"/>
      <c r="O884" s="22"/>
      <c r="P884" s="22"/>
      <c r="Q884" s="22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</row>
    <row r="885">
      <c r="A885" s="24"/>
      <c r="B885" s="24"/>
      <c r="C885" s="24"/>
      <c r="D885" s="24"/>
      <c r="E885" s="13"/>
      <c r="F885" s="8"/>
      <c r="G885" s="8"/>
      <c r="H885" s="13"/>
      <c r="I885" s="13"/>
      <c r="J885" s="13"/>
      <c r="K885" s="13"/>
      <c r="L885" s="22"/>
      <c r="M885" s="22"/>
      <c r="N885" s="22"/>
      <c r="O885" s="22"/>
      <c r="P885" s="22"/>
      <c r="Q885" s="22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</row>
    <row r="886">
      <c r="A886" s="24"/>
      <c r="B886" s="24"/>
      <c r="C886" s="24"/>
      <c r="D886" s="24"/>
      <c r="E886" s="13"/>
      <c r="F886" s="8"/>
      <c r="G886" s="8"/>
      <c r="H886" s="13"/>
      <c r="I886" s="13"/>
      <c r="J886" s="13"/>
      <c r="K886" s="13"/>
      <c r="L886" s="22"/>
      <c r="M886" s="22"/>
      <c r="N886" s="22"/>
      <c r="O886" s="22"/>
      <c r="P886" s="22"/>
      <c r="Q886" s="22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</row>
    <row r="887">
      <c r="A887" s="24"/>
      <c r="B887" s="24"/>
      <c r="C887" s="24"/>
      <c r="D887" s="24"/>
      <c r="E887" s="13"/>
      <c r="F887" s="8"/>
      <c r="G887" s="8"/>
      <c r="H887" s="13"/>
      <c r="I887" s="13"/>
      <c r="J887" s="13"/>
      <c r="K887" s="13"/>
      <c r="L887" s="22"/>
      <c r="M887" s="22"/>
      <c r="N887" s="22"/>
      <c r="O887" s="22"/>
      <c r="P887" s="22"/>
      <c r="Q887" s="22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</row>
    <row r="888">
      <c r="A888" s="24"/>
      <c r="B888" s="24"/>
      <c r="C888" s="24"/>
      <c r="D888" s="24"/>
      <c r="E888" s="13"/>
      <c r="F888" s="8"/>
      <c r="G888" s="8"/>
      <c r="H888" s="13"/>
      <c r="I888" s="13"/>
      <c r="J888" s="13"/>
      <c r="K888" s="13"/>
      <c r="L888" s="22"/>
      <c r="M888" s="22"/>
      <c r="N888" s="22"/>
      <c r="O888" s="22"/>
      <c r="P888" s="22"/>
      <c r="Q888" s="22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</row>
    <row r="889">
      <c r="A889" s="24"/>
      <c r="B889" s="24"/>
      <c r="C889" s="24"/>
      <c r="D889" s="24"/>
      <c r="E889" s="13"/>
      <c r="F889" s="8"/>
      <c r="G889" s="8"/>
      <c r="H889" s="13"/>
      <c r="I889" s="13"/>
      <c r="J889" s="13"/>
      <c r="K889" s="13"/>
      <c r="L889" s="22"/>
      <c r="M889" s="22"/>
      <c r="N889" s="22"/>
      <c r="O889" s="22"/>
      <c r="P889" s="22"/>
      <c r="Q889" s="22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</row>
    <row r="890">
      <c r="A890" s="24"/>
      <c r="B890" s="24"/>
      <c r="C890" s="24"/>
      <c r="D890" s="24"/>
      <c r="E890" s="13"/>
      <c r="F890" s="8"/>
      <c r="G890" s="8"/>
      <c r="H890" s="13"/>
      <c r="I890" s="13"/>
      <c r="J890" s="13"/>
      <c r="K890" s="13"/>
      <c r="L890" s="22"/>
      <c r="M890" s="22"/>
      <c r="N890" s="22"/>
      <c r="O890" s="22"/>
      <c r="P890" s="22"/>
      <c r="Q890" s="22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</row>
    <row r="891">
      <c r="A891" s="24"/>
      <c r="B891" s="24"/>
      <c r="C891" s="24"/>
      <c r="D891" s="24"/>
      <c r="E891" s="13"/>
      <c r="F891" s="8"/>
      <c r="G891" s="8"/>
      <c r="H891" s="13"/>
      <c r="I891" s="13"/>
      <c r="J891" s="13"/>
      <c r="K891" s="13"/>
      <c r="L891" s="22"/>
      <c r="M891" s="22"/>
      <c r="N891" s="22"/>
      <c r="O891" s="22"/>
      <c r="P891" s="22"/>
      <c r="Q891" s="22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</row>
    <row r="892">
      <c r="A892" s="24"/>
      <c r="B892" s="24"/>
      <c r="C892" s="24"/>
      <c r="D892" s="24"/>
      <c r="E892" s="13"/>
      <c r="F892" s="8"/>
      <c r="G892" s="8"/>
      <c r="H892" s="13"/>
      <c r="I892" s="13"/>
      <c r="J892" s="13"/>
      <c r="K892" s="13"/>
      <c r="L892" s="22"/>
      <c r="M892" s="22"/>
      <c r="N892" s="22"/>
      <c r="O892" s="22"/>
      <c r="P892" s="22"/>
      <c r="Q892" s="22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</row>
    <row r="893">
      <c r="A893" s="24"/>
      <c r="B893" s="24"/>
      <c r="C893" s="24"/>
      <c r="D893" s="24"/>
      <c r="E893" s="13"/>
      <c r="F893" s="8"/>
      <c r="G893" s="8"/>
      <c r="H893" s="13"/>
      <c r="I893" s="13"/>
      <c r="J893" s="13"/>
      <c r="K893" s="13"/>
      <c r="L893" s="22"/>
      <c r="M893" s="22"/>
      <c r="N893" s="22"/>
      <c r="O893" s="22"/>
      <c r="P893" s="22"/>
      <c r="Q893" s="22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</row>
    <row r="894">
      <c r="A894" s="24"/>
      <c r="B894" s="24"/>
      <c r="C894" s="24"/>
      <c r="D894" s="24"/>
      <c r="E894" s="13"/>
      <c r="F894" s="8"/>
      <c r="G894" s="8"/>
      <c r="H894" s="13"/>
      <c r="I894" s="13"/>
      <c r="J894" s="13"/>
      <c r="K894" s="13"/>
      <c r="L894" s="22"/>
      <c r="M894" s="22"/>
      <c r="N894" s="22"/>
      <c r="O894" s="22"/>
      <c r="P894" s="22"/>
      <c r="Q894" s="22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</row>
    <row r="895">
      <c r="A895" s="24"/>
      <c r="B895" s="24"/>
      <c r="C895" s="24"/>
      <c r="D895" s="24"/>
      <c r="E895" s="13"/>
      <c r="F895" s="8"/>
      <c r="G895" s="8"/>
      <c r="H895" s="13"/>
      <c r="I895" s="13"/>
      <c r="J895" s="13"/>
      <c r="K895" s="13"/>
      <c r="L895" s="22"/>
      <c r="M895" s="22"/>
      <c r="N895" s="22"/>
      <c r="O895" s="22"/>
      <c r="P895" s="22"/>
      <c r="Q895" s="22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</row>
    <row r="896">
      <c r="A896" s="24"/>
      <c r="B896" s="24"/>
      <c r="C896" s="24"/>
      <c r="D896" s="24"/>
      <c r="E896" s="13"/>
      <c r="F896" s="8"/>
      <c r="G896" s="8"/>
      <c r="H896" s="13"/>
      <c r="I896" s="13"/>
      <c r="J896" s="13"/>
      <c r="K896" s="13"/>
      <c r="L896" s="22"/>
      <c r="M896" s="22"/>
      <c r="N896" s="22"/>
      <c r="O896" s="22"/>
      <c r="P896" s="22"/>
      <c r="Q896" s="22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</row>
    <row r="897">
      <c r="A897" s="24"/>
      <c r="B897" s="24"/>
      <c r="C897" s="24"/>
      <c r="D897" s="24"/>
      <c r="E897" s="13"/>
      <c r="F897" s="8"/>
      <c r="G897" s="8"/>
      <c r="H897" s="13"/>
      <c r="I897" s="13"/>
      <c r="J897" s="13"/>
      <c r="K897" s="13"/>
      <c r="L897" s="22"/>
      <c r="M897" s="22"/>
      <c r="N897" s="22"/>
      <c r="O897" s="22"/>
      <c r="P897" s="22"/>
      <c r="Q897" s="22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</row>
    <row r="898">
      <c r="A898" s="24"/>
      <c r="B898" s="24"/>
      <c r="C898" s="24"/>
      <c r="D898" s="24"/>
      <c r="E898" s="13"/>
      <c r="F898" s="8"/>
      <c r="G898" s="8"/>
      <c r="H898" s="13"/>
      <c r="I898" s="13"/>
      <c r="J898" s="13"/>
      <c r="K898" s="13"/>
      <c r="L898" s="22"/>
      <c r="M898" s="22"/>
      <c r="N898" s="22"/>
      <c r="O898" s="22"/>
      <c r="P898" s="22"/>
      <c r="Q898" s="22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</row>
    <row r="899">
      <c r="A899" s="24"/>
      <c r="B899" s="24"/>
      <c r="C899" s="24"/>
      <c r="D899" s="24"/>
      <c r="E899" s="13"/>
      <c r="F899" s="8"/>
      <c r="G899" s="8"/>
      <c r="H899" s="13"/>
      <c r="I899" s="13"/>
      <c r="J899" s="13"/>
      <c r="K899" s="13"/>
      <c r="L899" s="22"/>
      <c r="M899" s="22"/>
      <c r="N899" s="22"/>
      <c r="O899" s="22"/>
      <c r="P899" s="22"/>
      <c r="Q899" s="22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</row>
    <row r="900">
      <c r="A900" s="24"/>
      <c r="B900" s="24"/>
      <c r="C900" s="24"/>
      <c r="D900" s="24"/>
      <c r="E900" s="13"/>
      <c r="F900" s="8"/>
      <c r="G900" s="8"/>
      <c r="H900" s="13"/>
      <c r="I900" s="13"/>
      <c r="J900" s="13"/>
      <c r="K900" s="13"/>
      <c r="L900" s="22"/>
      <c r="M900" s="22"/>
      <c r="N900" s="22"/>
      <c r="O900" s="22"/>
      <c r="P900" s="22"/>
      <c r="Q900" s="22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</row>
    <row r="901">
      <c r="A901" s="24"/>
      <c r="B901" s="24"/>
      <c r="C901" s="24"/>
      <c r="D901" s="24"/>
      <c r="E901" s="13"/>
      <c r="F901" s="8"/>
      <c r="G901" s="8"/>
      <c r="H901" s="13"/>
      <c r="I901" s="13"/>
      <c r="J901" s="13"/>
      <c r="K901" s="13"/>
      <c r="L901" s="22"/>
      <c r="M901" s="22"/>
      <c r="N901" s="22"/>
      <c r="O901" s="22"/>
      <c r="P901" s="22"/>
      <c r="Q901" s="22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</row>
    <row r="902">
      <c r="A902" s="24"/>
      <c r="B902" s="24"/>
      <c r="C902" s="24"/>
      <c r="D902" s="24"/>
      <c r="E902" s="13"/>
      <c r="F902" s="8"/>
      <c r="G902" s="8"/>
      <c r="H902" s="13"/>
      <c r="I902" s="13"/>
      <c r="J902" s="13"/>
      <c r="K902" s="13"/>
      <c r="L902" s="22"/>
      <c r="M902" s="22"/>
      <c r="N902" s="22"/>
      <c r="O902" s="22"/>
      <c r="P902" s="22"/>
      <c r="Q902" s="22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</row>
    <row r="903">
      <c r="A903" s="24"/>
      <c r="B903" s="24"/>
      <c r="C903" s="24"/>
      <c r="D903" s="24"/>
      <c r="E903" s="13"/>
      <c r="F903" s="8"/>
      <c r="G903" s="8"/>
      <c r="H903" s="13"/>
      <c r="I903" s="13"/>
      <c r="J903" s="13"/>
      <c r="K903" s="13"/>
      <c r="L903" s="22"/>
      <c r="M903" s="22"/>
      <c r="N903" s="22"/>
      <c r="O903" s="22"/>
      <c r="P903" s="22"/>
      <c r="Q903" s="22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</row>
    <row r="904">
      <c r="A904" s="24"/>
      <c r="B904" s="24"/>
      <c r="C904" s="24"/>
      <c r="D904" s="24"/>
      <c r="E904" s="13"/>
      <c r="F904" s="8"/>
      <c r="G904" s="8"/>
      <c r="H904" s="13"/>
      <c r="I904" s="13"/>
      <c r="J904" s="13"/>
      <c r="K904" s="13"/>
      <c r="L904" s="22"/>
      <c r="M904" s="22"/>
      <c r="N904" s="22"/>
      <c r="O904" s="22"/>
      <c r="P904" s="22"/>
      <c r="Q904" s="22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</row>
    <row r="905">
      <c r="A905" s="24"/>
      <c r="B905" s="24"/>
      <c r="C905" s="24"/>
      <c r="D905" s="24"/>
      <c r="E905" s="13"/>
      <c r="F905" s="8"/>
      <c r="G905" s="8"/>
      <c r="H905" s="13"/>
      <c r="I905" s="13"/>
      <c r="J905" s="13"/>
      <c r="K905" s="13"/>
      <c r="L905" s="22"/>
      <c r="M905" s="22"/>
      <c r="N905" s="22"/>
      <c r="O905" s="22"/>
      <c r="P905" s="22"/>
      <c r="Q905" s="22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</row>
    <row r="906">
      <c r="A906" s="24"/>
      <c r="B906" s="24"/>
      <c r="C906" s="24"/>
      <c r="D906" s="24"/>
      <c r="E906" s="13"/>
      <c r="F906" s="8"/>
      <c r="G906" s="8"/>
      <c r="H906" s="13"/>
      <c r="I906" s="13"/>
      <c r="J906" s="13"/>
      <c r="K906" s="13"/>
      <c r="L906" s="22"/>
      <c r="M906" s="22"/>
      <c r="N906" s="22"/>
      <c r="O906" s="22"/>
      <c r="P906" s="22"/>
      <c r="Q906" s="22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</row>
    <row r="907">
      <c r="A907" s="24"/>
      <c r="B907" s="24"/>
      <c r="C907" s="24"/>
      <c r="D907" s="24"/>
      <c r="E907" s="13"/>
      <c r="F907" s="8"/>
      <c r="G907" s="8"/>
      <c r="H907" s="13"/>
      <c r="I907" s="13"/>
      <c r="J907" s="13"/>
      <c r="K907" s="13"/>
      <c r="L907" s="22"/>
      <c r="M907" s="22"/>
      <c r="N907" s="22"/>
      <c r="O907" s="22"/>
      <c r="P907" s="22"/>
      <c r="Q907" s="22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</row>
    <row r="908">
      <c r="A908" s="24"/>
      <c r="B908" s="24"/>
      <c r="C908" s="24"/>
      <c r="D908" s="24"/>
      <c r="E908" s="13"/>
      <c r="F908" s="8"/>
      <c r="G908" s="8"/>
      <c r="H908" s="13"/>
      <c r="I908" s="13"/>
      <c r="J908" s="13"/>
      <c r="K908" s="13"/>
      <c r="L908" s="22"/>
      <c r="M908" s="22"/>
      <c r="N908" s="22"/>
      <c r="O908" s="22"/>
      <c r="P908" s="22"/>
      <c r="Q908" s="22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</row>
    <row r="909">
      <c r="A909" s="24"/>
      <c r="B909" s="24"/>
      <c r="C909" s="24"/>
      <c r="D909" s="24"/>
      <c r="E909" s="13"/>
      <c r="F909" s="8"/>
      <c r="G909" s="8"/>
      <c r="H909" s="13"/>
      <c r="I909" s="13"/>
      <c r="J909" s="13"/>
      <c r="K909" s="13"/>
      <c r="L909" s="22"/>
      <c r="M909" s="22"/>
      <c r="N909" s="22"/>
      <c r="O909" s="22"/>
      <c r="P909" s="22"/>
      <c r="Q909" s="22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</row>
    <row r="910">
      <c r="A910" s="24"/>
      <c r="B910" s="24"/>
      <c r="C910" s="24"/>
      <c r="D910" s="24"/>
      <c r="E910" s="13"/>
      <c r="F910" s="8"/>
      <c r="G910" s="8"/>
      <c r="H910" s="13"/>
      <c r="I910" s="13"/>
      <c r="J910" s="13"/>
      <c r="K910" s="13"/>
      <c r="L910" s="22"/>
      <c r="M910" s="22"/>
      <c r="N910" s="22"/>
      <c r="O910" s="22"/>
      <c r="P910" s="22"/>
      <c r="Q910" s="22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</row>
    <row r="911">
      <c r="A911" s="24"/>
      <c r="B911" s="24"/>
      <c r="C911" s="24"/>
      <c r="D911" s="24"/>
      <c r="E911" s="13"/>
      <c r="F911" s="8"/>
      <c r="G911" s="8"/>
      <c r="H911" s="13"/>
      <c r="I911" s="13"/>
      <c r="J911" s="13"/>
      <c r="K911" s="13"/>
      <c r="L911" s="22"/>
      <c r="M911" s="22"/>
      <c r="N911" s="22"/>
      <c r="O911" s="22"/>
      <c r="P911" s="22"/>
      <c r="Q911" s="22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</row>
    <row r="912">
      <c r="A912" s="24"/>
      <c r="B912" s="24"/>
      <c r="C912" s="24"/>
      <c r="D912" s="24"/>
      <c r="E912" s="13"/>
      <c r="F912" s="8"/>
      <c r="G912" s="8"/>
      <c r="H912" s="13"/>
      <c r="I912" s="13"/>
      <c r="J912" s="13"/>
      <c r="K912" s="13"/>
      <c r="L912" s="22"/>
      <c r="M912" s="22"/>
      <c r="N912" s="22"/>
      <c r="O912" s="22"/>
      <c r="P912" s="22"/>
      <c r="Q912" s="22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</row>
    <row r="913">
      <c r="A913" s="24"/>
      <c r="B913" s="24"/>
      <c r="C913" s="24"/>
      <c r="D913" s="24"/>
      <c r="E913" s="13"/>
      <c r="F913" s="8"/>
      <c r="G913" s="8"/>
      <c r="H913" s="13"/>
      <c r="I913" s="13"/>
      <c r="J913" s="13"/>
      <c r="K913" s="13"/>
      <c r="L913" s="22"/>
      <c r="M913" s="22"/>
      <c r="N913" s="22"/>
      <c r="O913" s="22"/>
      <c r="P913" s="22"/>
      <c r="Q913" s="22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</row>
    <row r="914">
      <c r="A914" s="24"/>
      <c r="B914" s="24"/>
      <c r="C914" s="24"/>
      <c r="D914" s="24"/>
      <c r="E914" s="13"/>
      <c r="F914" s="8"/>
      <c r="G914" s="8"/>
      <c r="H914" s="13"/>
      <c r="I914" s="13"/>
      <c r="J914" s="13"/>
      <c r="K914" s="13"/>
      <c r="L914" s="22"/>
      <c r="M914" s="22"/>
      <c r="N914" s="22"/>
      <c r="O914" s="22"/>
      <c r="P914" s="22"/>
      <c r="Q914" s="22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</row>
    <row r="915">
      <c r="A915" s="24"/>
      <c r="B915" s="24"/>
      <c r="C915" s="24"/>
      <c r="D915" s="24"/>
      <c r="E915" s="13"/>
      <c r="F915" s="8"/>
      <c r="G915" s="8"/>
      <c r="H915" s="13"/>
      <c r="I915" s="13"/>
      <c r="J915" s="13"/>
      <c r="K915" s="13"/>
      <c r="L915" s="22"/>
      <c r="M915" s="22"/>
      <c r="N915" s="22"/>
      <c r="O915" s="22"/>
      <c r="P915" s="22"/>
      <c r="Q915" s="22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</row>
    <row r="916">
      <c r="A916" s="24"/>
      <c r="B916" s="24"/>
      <c r="C916" s="24"/>
      <c r="D916" s="24"/>
      <c r="E916" s="13"/>
      <c r="F916" s="8"/>
      <c r="G916" s="8"/>
      <c r="H916" s="13"/>
      <c r="I916" s="13"/>
      <c r="J916" s="13"/>
      <c r="K916" s="13"/>
      <c r="L916" s="22"/>
      <c r="M916" s="22"/>
      <c r="N916" s="22"/>
      <c r="O916" s="22"/>
      <c r="P916" s="22"/>
      <c r="Q916" s="22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</row>
    <row r="917">
      <c r="A917" s="24"/>
      <c r="B917" s="24"/>
      <c r="C917" s="24"/>
      <c r="D917" s="24"/>
      <c r="E917" s="13"/>
      <c r="F917" s="8"/>
      <c r="G917" s="8"/>
      <c r="H917" s="13"/>
      <c r="I917" s="13"/>
      <c r="J917" s="13"/>
      <c r="K917" s="13"/>
      <c r="L917" s="22"/>
      <c r="M917" s="22"/>
      <c r="N917" s="22"/>
      <c r="O917" s="22"/>
      <c r="P917" s="22"/>
      <c r="Q917" s="22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</row>
    <row r="918">
      <c r="A918" s="24"/>
      <c r="B918" s="24"/>
      <c r="C918" s="24"/>
      <c r="D918" s="24"/>
      <c r="E918" s="13"/>
      <c r="F918" s="8"/>
      <c r="G918" s="8"/>
      <c r="H918" s="13"/>
      <c r="I918" s="13"/>
      <c r="J918" s="13"/>
      <c r="K918" s="13"/>
      <c r="L918" s="22"/>
      <c r="M918" s="22"/>
      <c r="N918" s="22"/>
      <c r="O918" s="22"/>
      <c r="P918" s="22"/>
      <c r="Q918" s="22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</row>
    <row r="919">
      <c r="A919" s="24"/>
      <c r="B919" s="24"/>
      <c r="C919" s="24"/>
      <c r="D919" s="24"/>
      <c r="E919" s="13"/>
      <c r="F919" s="8"/>
      <c r="G919" s="8"/>
      <c r="H919" s="13"/>
      <c r="I919" s="13"/>
      <c r="J919" s="13"/>
      <c r="K919" s="13"/>
      <c r="L919" s="22"/>
      <c r="M919" s="22"/>
      <c r="N919" s="22"/>
      <c r="O919" s="22"/>
      <c r="P919" s="22"/>
      <c r="Q919" s="22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</row>
    <row r="920">
      <c r="A920" s="24"/>
      <c r="B920" s="24"/>
      <c r="C920" s="24"/>
      <c r="D920" s="24"/>
      <c r="E920" s="13"/>
      <c r="F920" s="8"/>
      <c r="G920" s="8"/>
      <c r="H920" s="13"/>
      <c r="I920" s="13"/>
      <c r="J920" s="13"/>
      <c r="K920" s="13"/>
      <c r="L920" s="22"/>
      <c r="M920" s="22"/>
      <c r="N920" s="22"/>
      <c r="O920" s="22"/>
      <c r="P920" s="22"/>
      <c r="Q920" s="22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</row>
    <row r="921">
      <c r="A921" s="24"/>
      <c r="B921" s="24"/>
      <c r="C921" s="24"/>
      <c r="D921" s="24"/>
      <c r="E921" s="13"/>
      <c r="F921" s="8"/>
      <c r="G921" s="8"/>
      <c r="H921" s="13"/>
      <c r="I921" s="13"/>
      <c r="J921" s="13"/>
      <c r="K921" s="13"/>
      <c r="L921" s="22"/>
      <c r="M921" s="22"/>
      <c r="N921" s="22"/>
      <c r="O921" s="22"/>
      <c r="P921" s="22"/>
      <c r="Q921" s="22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</row>
    <row r="922">
      <c r="A922" s="24"/>
      <c r="B922" s="24"/>
      <c r="C922" s="24"/>
      <c r="D922" s="24"/>
      <c r="E922" s="13"/>
      <c r="F922" s="8"/>
      <c r="G922" s="8"/>
      <c r="H922" s="13"/>
      <c r="I922" s="13"/>
      <c r="J922" s="13"/>
      <c r="K922" s="13"/>
      <c r="L922" s="22"/>
      <c r="M922" s="22"/>
      <c r="N922" s="22"/>
      <c r="O922" s="22"/>
      <c r="P922" s="22"/>
      <c r="Q922" s="22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</row>
    <row r="923">
      <c r="A923" s="24"/>
      <c r="B923" s="24"/>
      <c r="C923" s="24"/>
      <c r="D923" s="24"/>
      <c r="E923" s="13"/>
      <c r="F923" s="8"/>
      <c r="G923" s="8"/>
      <c r="H923" s="13"/>
      <c r="I923" s="13"/>
      <c r="J923" s="13"/>
      <c r="K923" s="13"/>
      <c r="L923" s="22"/>
      <c r="M923" s="22"/>
      <c r="N923" s="22"/>
      <c r="O923" s="22"/>
      <c r="P923" s="22"/>
      <c r="Q923" s="22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</row>
    <row r="924">
      <c r="A924" s="24"/>
      <c r="B924" s="24"/>
      <c r="C924" s="24"/>
      <c r="D924" s="24"/>
      <c r="E924" s="13"/>
      <c r="F924" s="8"/>
      <c r="G924" s="8"/>
      <c r="H924" s="13"/>
      <c r="I924" s="13"/>
      <c r="J924" s="13"/>
      <c r="K924" s="13"/>
      <c r="L924" s="22"/>
      <c r="M924" s="22"/>
      <c r="N924" s="22"/>
      <c r="O924" s="22"/>
      <c r="P924" s="22"/>
      <c r="Q924" s="22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</row>
    <row r="925">
      <c r="A925" s="24"/>
      <c r="B925" s="24"/>
      <c r="C925" s="24"/>
      <c r="D925" s="24"/>
      <c r="E925" s="13"/>
      <c r="F925" s="8"/>
      <c r="G925" s="8"/>
      <c r="H925" s="13"/>
      <c r="I925" s="13"/>
      <c r="J925" s="13"/>
      <c r="K925" s="13"/>
      <c r="L925" s="22"/>
      <c r="M925" s="22"/>
      <c r="N925" s="22"/>
      <c r="O925" s="22"/>
      <c r="P925" s="22"/>
      <c r="Q925" s="22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</row>
    <row r="926">
      <c r="A926" s="24"/>
      <c r="B926" s="24"/>
      <c r="C926" s="24"/>
      <c r="D926" s="24"/>
      <c r="E926" s="13"/>
      <c r="F926" s="8"/>
      <c r="G926" s="8"/>
      <c r="H926" s="13"/>
      <c r="I926" s="13"/>
      <c r="J926" s="13"/>
      <c r="K926" s="13"/>
      <c r="L926" s="22"/>
      <c r="M926" s="22"/>
      <c r="N926" s="22"/>
      <c r="O926" s="22"/>
      <c r="P926" s="22"/>
      <c r="Q926" s="22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</row>
    <row r="927">
      <c r="A927" s="24"/>
      <c r="B927" s="24"/>
      <c r="C927" s="24"/>
      <c r="D927" s="24"/>
      <c r="E927" s="13"/>
      <c r="F927" s="8"/>
      <c r="G927" s="8"/>
      <c r="H927" s="13"/>
      <c r="I927" s="13"/>
      <c r="J927" s="13"/>
      <c r="K927" s="13"/>
      <c r="L927" s="22"/>
      <c r="M927" s="22"/>
      <c r="N927" s="22"/>
      <c r="O927" s="22"/>
      <c r="P927" s="22"/>
      <c r="Q927" s="22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</row>
    <row r="928">
      <c r="A928" s="24"/>
      <c r="B928" s="24"/>
      <c r="C928" s="24"/>
      <c r="D928" s="24"/>
      <c r="E928" s="13"/>
      <c r="F928" s="8"/>
      <c r="G928" s="8"/>
      <c r="H928" s="13"/>
      <c r="I928" s="13"/>
      <c r="J928" s="13"/>
      <c r="K928" s="13"/>
      <c r="L928" s="22"/>
      <c r="M928" s="22"/>
      <c r="N928" s="22"/>
      <c r="O928" s="22"/>
      <c r="P928" s="22"/>
      <c r="Q928" s="22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</row>
    <row r="929">
      <c r="A929" s="24"/>
      <c r="B929" s="24"/>
      <c r="C929" s="24"/>
      <c r="D929" s="24"/>
      <c r="E929" s="13"/>
      <c r="F929" s="8"/>
      <c r="G929" s="8"/>
      <c r="H929" s="13"/>
      <c r="I929" s="13"/>
      <c r="J929" s="13"/>
      <c r="K929" s="13"/>
      <c r="L929" s="22"/>
      <c r="M929" s="22"/>
      <c r="N929" s="22"/>
      <c r="O929" s="22"/>
      <c r="P929" s="22"/>
      <c r="Q929" s="22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</row>
    <row r="930">
      <c r="A930" s="24"/>
      <c r="B930" s="24"/>
      <c r="C930" s="24"/>
      <c r="D930" s="24"/>
      <c r="E930" s="13"/>
      <c r="F930" s="8"/>
      <c r="G930" s="8"/>
      <c r="H930" s="13"/>
      <c r="I930" s="13"/>
      <c r="J930" s="13"/>
      <c r="K930" s="13"/>
      <c r="L930" s="22"/>
      <c r="M930" s="22"/>
      <c r="N930" s="22"/>
      <c r="O930" s="22"/>
      <c r="P930" s="22"/>
      <c r="Q930" s="22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</row>
    <row r="931">
      <c r="A931" s="24"/>
      <c r="B931" s="24"/>
      <c r="C931" s="24"/>
      <c r="D931" s="24"/>
      <c r="E931" s="13"/>
      <c r="F931" s="8"/>
      <c r="G931" s="8"/>
      <c r="H931" s="13"/>
      <c r="I931" s="13"/>
      <c r="J931" s="13"/>
      <c r="K931" s="13"/>
      <c r="L931" s="22"/>
      <c r="M931" s="22"/>
      <c r="N931" s="22"/>
      <c r="O931" s="22"/>
      <c r="P931" s="22"/>
      <c r="Q931" s="22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</row>
    <row r="932">
      <c r="A932" s="24"/>
      <c r="B932" s="24"/>
      <c r="C932" s="24"/>
      <c r="D932" s="24"/>
      <c r="E932" s="13"/>
      <c r="F932" s="8"/>
      <c r="G932" s="8"/>
      <c r="H932" s="13"/>
      <c r="I932" s="13"/>
      <c r="J932" s="13"/>
      <c r="K932" s="13"/>
      <c r="L932" s="22"/>
      <c r="M932" s="22"/>
      <c r="N932" s="22"/>
      <c r="O932" s="22"/>
      <c r="P932" s="22"/>
      <c r="Q932" s="22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</row>
    <row r="933">
      <c r="A933" s="24"/>
      <c r="B933" s="24"/>
      <c r="C933" s="24"/>
      <c r="D933" s="24"/>
      <c r="E933" s="13"/>
      <c r="F933" s="8"/>
      <c r="G933" s="8"/>
      <c r="H933" s="13"/>
      <c r="I933" s="13"/>
      <c r="J933" s="13"/>
      <c r="K933" s="13"/>
      <c r="L933" s="22"/>
      <c r="M933" s="22"/>
      <c r="N933" s="22"/>
      <c r="O933" s="22"/>
      <c r="P933" s="22"/>
      <c r="Q933" s="22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</row>
    <row r="934">
      <c r="A934" s="24"/>
      <c r="B934" s="24"/>
      <c r="C934" s="24"/>
      <c r="D934" s="24"/>
      <c r="E934" s="13"/>
      <c r="F934" s="8"/>
      <c r="G934" s="8"/>
      <c r="H934" s="13"/>
      <c r="I934" s="13"/>
      <c r="J934" s="13"/>
      <c r="K934" s="13"/>
      <c r="L934" s="22"/>
      <c r="M934" s="22"/>
      <c r="N934" s="22"/>
      <c r="O934" s="22"/>
      <c r="P934" s="22"/>
      <c r="Q934" s="22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</row>
    <row r="935">
      <c r="A935" s="24"/>
      <c r="B935" s="24"/>
      <c r="C935" s="24"/>
      <c r="D935" s="24"/>
      <c r="E935" s="13"/>
      <c r="F935" s="8"/>
      <c r="G935" s="8"/>
      <c r="H935" s="13"/>
      <c r="I935" s="13"/>
      <c r="J935" s="13"/>
      <c r="K935" s="13"/>
      <c r="L935" s="22"/>
      <c r="M935" s="22"/>
      <c r="N935" s="22"/>
      <c r="O935" s="22"/>
      <c r="P935" s="22"/>
      <c r="Q935" s="22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</row>
    <row r="936">
      <c r="A936" s="24"/>
      <c r="B936" s="24"/>
      <c r="C936" s="24"/>
      <c r="D936" s="24"/>
      <c r="E936" s="13"/>
      <c r="F936" s="8"/>
      <c r="G936" s="8"/>
      <c r="H936" s="13"/>
      <c r="I936" s="13"/>
      <c r="J936" s="13"/>
      <c r="K936" s="13"/>
      <c r="L936" s="22"/>
      <c r="M936" s="22"/>
      <c r="N936" s="22"/>
      <c r="O936" s="22"/>
      <c r="P936" s="22"/>
      <c r="Q936" s="22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</row>
    <row r="937">
      <c r="A937" s="24"/>
      <c r="B937" s="24"/>
      <c r="C937" s="24"/>
      <c r="D937" s="24"/>
      <c r="E937" s="13"/>
      <c r="F937" s="8"/>
      <c r="G937" s="8"/>
      <c r="H937" s="13"/>
      <c r="I937" s="13"/>
      <c r="J937" s="13"/>
      <c r="K937" s="13"/>
      <c r="L937" s="22"/>
      <c r="M937" s="22"/>
      <c r="N937" s="22"/>
      <c r="O937" s="22"/>
      <c r="P937" s="22"/>
      <c r="Q937" s="22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</row>
    <row r="938">
      <c r="A938" s="24"/>
      <c r="B938" s="24"/>
      <c r="C938" s="24"/>
      <c r="D938" s="24"/>
      <c r="E938" s="13"/>
      <c r="F938" s="8"/>
      <c r="G938" s="8"/>
      <c r="H938" s="13"/>
      <c r="I938" s="13"/>
      <c r="J938" s="13"/>
      <c r="K938" s="13"/>
      <c r="L938" s="22"/>
      <c r="M938" s="22"/>
      <c r="N938" s="22"/>
      <c r="O938" s="22"/>
      <c r="P938" s="22"/>
      <c r="Q938" s="22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</row>
    <row r="939">
      <c r="A939" s="24"/>
      <c r="B939" s="24"/>
      <c r="C939" s="24"/>
      <c r="D939" s="24"/>
      <c r="E939" s="13"/>
      <c r="F939" s="8"/>
      <c r="G939" s="8"/>
      <c r="H939" s="13"/>
      <c r="I939" s="13"/>
      <c r="J939" s="13"/>
      <c r="K939" s="13"/>
      <c r="L939" s="22"/>
      <c r="M939" s="22"/>
      <c r="N939" s="22"/>
      <c r="O939" s="22"/>
      <c r="P939" s="22"/>
      <c r="Q939" s="22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</row>
    <row r="940">
      <c r="A940" s="24"/>
      <c r="B940" s="24"/>
      <c r="C940" s="24"/>
      <c r="D940" s="24"/>
      <c r="E940" s="13"/>
      <c r="F940" s="8"/>
      <c r="G940" s="8"/>
      <c r="H940" s="13"/>
      <c r="I940" s="13"/>
      <c r="J940" s="13"/>
      <c r="K940" s="13"/>
      <c r="L940" s="22"/>
      <c r="M940" s="22"/>
      <c r="N940" s="22"/>
      <c r="O940" s="22"/>
      <c r="P940" s="22"/>
      <c r="Q940" s="22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</row>
    <row r="941">
      <c r="A941" s="24"/>
      <c r="B941" s="24"/>
      <c r="C941" s="24"/>
      <c r="D941" s="24"/>
      <c r="E941" s="13"/>
      <c r="F941" s="8"/>
      <c r="G941" s="8"/>
      <c r="H941" s="13"/>
      <c r="I941" s="13"/>
      <c r="J941" s="13"/>
      <c r="K941" s="13"/>
      <c r="L941" s="22"/>
      <c r="M941" s="22"/>
      <c r="N941" s="22"/>
      <c r="O941" s="22"/>
      <c r="P941" s="22"/>
      <c r="Q941" s="22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</row>
    <row r="942">
      <c r="A942" s="24"/>
      <c r="B942" s="24"/>
      <c r="C942" s="24"/>
      <c r="D942" s="24"/>
      <c r="E942" s="13"/>
      <c r="F942" s="8"/>
      <c r="G942" s="8"/>
      <c r="H942" s="13"/>
      <c r="I942" s="13"/>
      <c r="J942" s="13"/>
      <c r="K942" s="13"/>
      <c r="L942" s="22"/>
      <c r="M942" s="22"/>
      <c r="N942" s="22"/>
      <c r="O942" s="22"/>
      <c r="P942" s="22"/>
      <c r="Q942" s="22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</row>
    <row r="943">
      <c r="A943" s="24"/>
      <c r="B943" s="24"/>
      <c r="C943" s="24"/>
      <c r="D943" s="24"/>
      <c r="E943" s="13"/>
      <c r="F943" s="8"/>
      <c r="G943" s="8"/>
      <c r="H943" s="13"/>
      <c r="I943" s="13"/>
      <c r="J943" s="13"/>
      <c r="K943" s="13"/>
      <c r="L943" s="22"/>
      <c r="M943" s="22"/>
      <c r="N943" s="22"/>
      <c r="O943" s="22"/>
      <c r="P943" s="22"/>
      <c r="Q943" s="22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</row>
    <row r="944">
      <c r="A944" s="24"/>
      <c r="B944" s="24"/>
      <c r="C944" s="24"/>
      <c r="D944" s="24"/>
      <c r="E944" s="13"/>
      <c r="F944" s="8"/>
      <c r="G944" s="8"/>
      <c r="H944" s="13"/>
      <c r="I944" s="13"/>
      <c r="J944" s="13"/>
      <c r="K944" s="13"/>
      <c r="L944" s="22"/>
      <c r="M944" s="22"/>
      <c r="N944" s="22"/>
      <c r="O944" s="22"/>
      <c r="P944" s="22"/>
      <c r="Q944" s="22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</row>
    <row r="945">
      <c r="A945" s="24"/>
      <c r="B945" s="24"/>
      <c r="C945" s="24"/>
      <c r="D945" s="24"/>
      <c r="E945" s="13"/>
      <c r="F945" s="8"/>
      <c r="G945" s="8"/>
      <c r="H945" s="13"/>
      <c r="I945" s="13"/>
      <c r="J945" s="13"/>
      <c r="K945" s="13"/>
      <c r="L945" s="22"/>
      <c r="M945" s="22"/>
      <c r="N945" s="22"/>
      <c r="O945" s="22"/>
      <c r="P945" s="22"/>
      <c r="Q945" s="22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</row>
    <row r="946">
      <c r="A946" s="24"/>
      <c r="B946" s="24"/>
      <c r="C946" s="24"/>
      <c r="D946" s="24"/>
      <c r="E946" s="13"/>
      <c r="F946" s="8"/>
      <c r="G946" s="8"/>
      <c r="H946" s="13"/>
      <c r="I946" s="13"/>
      <c r="J946" s="13"/>
      <c r="K946" s="13"/>
      <c r="L946" s="22"/>
      <c r="M946" s="22"/>
      <c r="N946" s="22"/>
      <c r="O946" s="22"/>
      <c r="P946" s="22"/>
      <c r="Q946" s="22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</row>
    <row r="947">
      <c r="A947" s="24"/>
      <c r="B947" s="24"/>
      <c r="C947" s="24"/>
      <c r="D947" s="24"/>
      <c r="E947" s="13"/>
      <c r="F947" s="8"/>
      <c r="G947" s="8"/>
      <c r="H947" s="13"/>
      <c r="I947" s="13"/>
      <c r="J947" s="13"/>
      <c r="K947" s="13"/>
      <c r="L947" s="22"/>
      <c r="M947" s="22"/>
      <c r="N947" s="22"/>
      <c r="O947" s="22"/>
      <c r="P947" s="22"/>
      <c r="Q947" s="22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</row>
    <row r="948">
      <c r="A948" s="24"/>
      <c r="B948" s="24"/>
      <c r="C948" s="24"/>
      <c r="D948" s="24"/>
      <c r="E948" s="13"/>
      <c r="F948" s="8"/>
      <c r="G948" s="8"/>
      <c r="H948" s="13"/>
      <c r="I948" s="13"/>
      <c r="J948" s="13"/>
      <c r="K948" s="13"/>
      <c r="L948" s="22"/>
      <c r="M948" s="22"/>
      <c r="N948" s="22"/>
      <c r="O948" s="22"/>
      <c r="P948" s="22"/>
      <c r="Q948" s="22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</row>
    <row r="949">
      <c r="A949" s="24"/>
      <c r="B949" s="24"/>
      <c r="C949" s="24"/>
      <c r="D949" s="24"/>
      <c r="E949" s="13"/>
      <c r="F949" s="8"/>
      <c r="G949" s="8"/>
      <c r="H949" s="13"/>
      <c r="I949" s="13"/>
      <c r="J949" s="13"/>
      <c r="K949" s="13"/>
      <c r="L949" s="22"/>
      <c r="M949" s="22"/>
      <c r="N949" s="22"/>
      <c r="O949" s="22"/>
      <c r="P949" s="22"/>
      <c r="Q949" s="22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</row>
    <row r="950">
      <c r="A950" s="24"/>
      <c r="B950" s="24"/>
      <c r="C950" s="24"/>
      <c r="D950" s="24"/>
      <c r="E950" s="13"/>
      <c r="F950" s="8"/>
      <c r="G950" s="8"/>
      <c r="H950" s="13"/>
      <c r="I950" s="13"/>
      <c r="J950" s="13"/>
      <c r="K950" s="13"/>
      <c r="L950" s="22"/>
      <c r="M950" s="22"/>
      <c r="N950" s="22"/>
      <c r="O950" s="22"/>
      <c r="P950" s="22"/>
      <c r="Q950" s="22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</row>
    <row r="951">
      <c r="A951" s="24"/>
      <c r="B951" s="24"/>
      <c r="C951" s="24"/>
      <c r="D951" s="24"/>
      <c r="E951" s="13"/>
      <c r="F951" s="8"/>
      <c r="G951" s="8"/>
      <c r="H951" s="13"/>
      <c r="I951" s="13"/>
      <c r="J951" s="13"/>
      <c r="K951" s="13"/>
      <c r="L951" s="22"/>
      <c r="M951" s="22"/>
      <c r="N951" s="22"/>
      <c r="O951" s="22"/>
      <c r="P951" s="22"/>
      <c r="Q951" s="22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</row>
    <row r="952">
      <c r="A952" s="24"/>
      <c r="B952" s="24"/>
      <c r="C952" s="24"/>
      <c r="D952" s="24"/>
      <c r="E952" s="13"/>
      <c r="F952" s="8"/>
      <c r="G952" s="8"/>
      <c r="H952" s="13"/>
      <c r="I952" s="13"/>
      <c r="J952" s="13"/>
      <c r="K952" s="13"/>
      <c r="L952" s="22"/>
      <c r="M952" s="22"/>
      <c r="N952" s="22"/>
      <c r="O952" s="22"/>
      <c r="P952" s="22"/>
      <c r="Q952" s="22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</row>
    <row r="953">
      <c r="A953" s="24"/>
      <c r="B953" s="24"/>
      <c r="C953" s="24"/>
      <c r="D953" s="24"/>
      <c r="E953" s="13"/>
      <c r="F953" s="8"/>
      <c r="G953" s="8"/>
      <c r="H953" s="13"/>
      <c r="I953" s="13"/>
      <c r="J953" s="13"/>
      <c r="K953" s="13"/>
      <c r="L953" s="22"/>
      <c r="M953" s="22"/>
      <c r="N953" s="22"/>
      <c r="O953" s="22"/>
      <c r="P953" s="22"/>
      <c r="Q953" s="22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</row>
    <row r="954">
      <c r="A954" s="24"/>
      <c r="B954" s="24"/>
      <c r="C954" s="24"/>
      <c r="D954" s="24"/>
      <c r="E954" s="13"/>
      <c r="F954" s="8"/>
      <c r="G954" s="8"/>
      <c r="H954" s="13"/>
      <c r="I954" s="13"/>
      <c r="J954" s="13"/>
      <c r="K954" s="13"/>
      <c r="L954" s="22"/>
      <c r="M954" s="22"/>
      <c r="N954" s="22"/>
      <c r="O954" s="22"/>
      <c r="P954" s="22"/>
      <c r="Q954" s="22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</row>
    <row r="955">
      <c r="A955" s="24"/>
      <c r="B955" s="24"/>
      <c r="C955" s="24"/>
      <c r="D955" s="24"/>
      <c r="E955" s="13"/>
      <c r="F955" s="8"/>
      <c r="G955" s="8"/>
      <c r="H955" s="13"/>
      <c r="I955" s="13"/>
      <c r="J955" s="13"/>
      <c r="K955" s="13"/>
      <c r="L955" s="22"/>
      <c r="M955" s="22"/>
      <c r="N955" s="22"/>
      <c r="O955" s="22"/>
      <c r="P955" s="22"/>
      <c r="Q955" s="22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</row>
    <row r="956">
      <c r="A956" s="24"/>
      <c r="B956" s="24"/>
      <c r="C956" s="24"/>
      <c r="D956" s="24"/>
      <c r="E956" s="13"/>
      <c r="F956" s="8"/>
      <c r="G956" s="8"/>
      <c r="H956" s="13"/>
      <c r="I956" s="13"/>
      <c r="J956" s="13"/>
      <c r="K956" s="13"/>
      <c r="L956" s="22"/>
      <c r="M956" s="22"/>
      <c r="N956" s="22"/>
      <c r="O956" s="22"/>
      <c r="P956" s="22"/>
      <c r="Q956" s="22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</row>
    <row r="957">
      <c r="A957" s="24"/>
      <c r="B957" s="24"/>
      <c r="C957" s="24"/>
      <c r="D957" s="24"/>
      <c r="E957" s="13"/>
      <c r="F957" s="8"/>
      <c r="G957" s="8"/>
      <c r="H957" s="13"/>
      <c r="I957" s="13"/>
      <c r="J957" s="13"/>
      <c r="K957" s="13"/>
      <c r="L957" s="22"/>
      <c r="M957" s="22"/>
      <c r="N957" s="22"/>
      <c r="O957" s="22"/>
      <c r="P957" s="22"/>
      <c r="Q957" s="22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</row>
    <row r="958">
      <c r="A958" s="24"/>
      <c r="B958" s="24"/>
      <c r="C958" s="24"/>
      <c r="D958" s="24"/>
      <c r="E958" s="13"/>
      <c r="F958" s="8"/>
      <c r="G958" s="8"/>
      <c r="H958" s="13"/>
      <c r="I958" s="13"/>
      <c r="J958" s="13"/>
      <c r="K958" s="13"/>
      <c r="L958" s="22"/>
      <c r="M958" s="22"/>
      <c r="N958" s="22"/>
      <c r="O958" s="22"/>
      <c r="P958" s="22"/>
      <c r="Q958" s="22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</row>
    <row r="959">
      <c r="A959" s="24"/>
      <c r="B959" s="24"/>
      <c r="C959" s="24"/>
      <c r="D959" s="24"/>
      <c r="E959" s="13"/>
      <c r="F959" s="8"/>
      <c r="G959" s="8"/>
      <c r="H959" s="13"/>
      <c r="I959" s="13"/>
      <c r="J959" s="13"/>
      <c r="K959" s="13"/>
      <c r="L959" s="22"/>
      <c r="M959" s="22"/>
      <c r="N959" s="22"/>
      <c r="O959" s="22"/>
      <c r="P959" s="22"/>
      <c r="Q959" s="22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</row>
    <row r="960">
      <c r="A960" s="24"/>
      <c r="B960" s="24"/>
      <c r="C960" s="24"/>
      <c r="D960" s="24"/>
      <c r="E960" s="13"/>
      <c r="F960" s="8"/>
      <c r="G960" s="8"/>
      <c r="H960" s="13"/>
      <c r="I960" s="13"/>
      <c r="J960" s="13"/>
      <c r="K960" s="13"/>
      <c r="L960" s="22"/>
      <c r="M960" s="22"/>
      <c r="N960" s="22"/>
      <c r="O960" s="22"/>
      <c r="P960" s="22"/>
      <c r="Q960" s="22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</row>
    <row r="961">
      <c r="A961" s="24"/>
      <c r="B961" s="24"/>
      <c r="C961" s="24"/>
      <c r="D961" s="24"/>
      <c r="E961" s="13"/>
      <c r="F961" s="8"/>
      <c r="G961" s="8"/>
      <c r="H961" s="13"/>
      <c r="I961" s="13"/>
      <c r="J961" s="13"/>
      <c r="K961" s="13"/>
      <c r="L961" s="22"/>
      <c r="M961" s="22"/>
      <c r="N961" s="22"/>
      <c r="O961" s="22"/>
      <c r="P961" s="22"/>
      <c r="Q961" s="22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</row>
    <row r="962">
      <c r="A962" s="24"/>
      <c r="B962" s="24"/>
      <c r="C962" s="24"/>
      <c r="D962" s="24"/>
      <c r="E962" s="13"/>
      <c r="F962" s="8"/>
      <c r="G962" s="8"/>
      <c r="H962" s="13"/>
      <c r="I962" s="13"/>
      <c r="J962" s="13"/>
      <c r="K962" s="13"/>
      <c r="L962" s="22"/>
      <c r="M962" s="22"/>
      <c r="N962" s="22"/>
      <c r="O962" s="22"/>
      <c r="P962" s="22"/>
      <c r="Q962" s="22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</row>
    <row r="963">
      <c r="A963" s="24"/>
      <c r="B963" s="24"/>
      <c r="C963" s="24"/>
      <c r="D963" s="24"/>
      <c r="E963" s="13"/>
      <c r="F963" s="8"/>
      <c r="G963" s="8"/>
      <c r="H963" s="13"/>
      <c r="I963" s="13"/>
      <c r="J963" s="13"/>
      <c r="K963" s="13"/>
      <c r="L963" s="22"/>
      <c r="M963" s="22"/>
      <c r="N963" s="22"/>
      <c r="O963" s="22"/>
      <c r="P963" s="22"/>
      <c r="Q963" s="22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</row>
    <row r="964">
      <c r="A964" s="24"/>
      <c r="B964" s="24"/>
      <c r="C964" s="24"/>
      <c r="D964" s="24"/>
      <c r="E964" s="13"/>
      <c r="F964" s="8"/>
      <c r="G964" s="8"/>
      <c r="H964" s="13"/>
      <c r="I964" s="13"/>
      <c r="J964" s="13"/>
      <c r="K964" s="13"/>
      <c r="L964" s="22"/>
      <c r="M964" s="22"/>
      <c r="N964" s="22"/>
      <c r="O964" s="22"/>
      <c r="P964" s="22"/>
      <c r="Q964" s="22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</row>
    <row r="965">
      <c r="A965" s="24"/>
      <c r="B965" s="24"/>
      <c r="C965" s="24"/>
      <c r="D965" s="24"/>
      <c r="E965" s="13"/>
      <c r="F965" s="8"/>
      <c r="G965" s="8"/>
      <c r="H965" s="13"/>
      <c r="I965" s="13"/>
      <c r="J965" s="13"/>
      <c r="K965" s="13"/>
      <c r="L965" s="22"/>
      <c r="M965" s="22"/>
      <c r="N965" s="22"/>
      <c r="O965" s="22"/>
      <c r="P965" s="22"/>
      <c r="Q965" s="22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</row>
    <row r="966">
      <c r="A966" s="24"/>
      <c r="B966" s="24"/>
      <c r="C966" s="24"/>
      <c r="D966" s="24"/>
      <c r="E966" s="13"/>
      <c r="F966" s="8"/>
      <c r="G966" s="8"/>
      <c r="H966" s="13"/>
      <c r="I966" s="13"/>
      <c r="J966" s="13"/>
      <c r="K966" s="13"/>
      <c r="L966" s="22"/>
      <c r="M966" s="22"/>
      <c r="N966" s="22"/>
      <c r="O966" s="22"/>
      <c r="P966" s="22"/>
      <c r="Q966" s="22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</row>
    <row r="967">
      <c r="A967" s="24"/>
      <c r="B967" s="24"/>
      <c r="C967" s="24"/>
      <c r="D967" s="24"/>
      <c r="E967" s="13"/>
      <c r="F967" s="8"/>
      <c r="G967" s="8"/>
      <c r="H967" s="13"/>
      <c r="I967" s="13"/>
      <c r="J967" s="13"/>
      <c r="K967" s="13"/>
      <c r="L967" s="22"/>
      <c r="M967" s="22"/>
      <c r="N967" s="22"/>
      <c r="O967" s="22"/>
      <c r="P967" s="22"/>
      <c r="Q967" s="22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</row>
    <row r="968">
      <c r="A968" s="24"/>
      <c r="B968" s="24"/>
      <c r="C968" s="24"/>
      <c r="D968" s="24"/>
      <c r="E968" s="13"/>
      <c r="F968" s="8"/>
      <c r="G968" s="8"/>
      <c r="H968" s="13"/>
      <c r="I968" s="13"/>
      <c r="J968" s="13"/>
      <c r="K968" s="13"/>
      <c r="L968" s="22"/>
      <c r="M968" s="22"/>
      <c r="N968" s="22"/>
      <c r="O968" s="22"/>
      <c r="P968" s="22"/>
      <c r="Q968" s="22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</row>
    <row r="969">
      <c r="A969" s="24"/>
      <c r="B969" s="24"/>
      <c r="C969" s="24"/>
      <c r="D969" s="24"/>
      <c r="E969" s="13"/>
      <c r="F969" s="8"/>
      <c r="G969" s="8"/>
      <c r="H969" s="13"/>
      <c r="I969" s="13"/>
      <c r="J969" s="13"/>
      <c r="K969" s="13"/>
      <c r="L969" s="22"/>
      <c r="M969" s="22"/>
      <c r="N969" s="22"/>
      <c r="O969" s="22"/>
      <c r="P969" s="22"/>
      <c r="Q969" s="22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</row>
    <row r="970">
      <c r="A970" s="24"/>
      <c r="B970" s="24"/>
      <c r="C970" s="24"/>
      <c r="D970" s="24"/>
      <c r="E970" s="13"/>
      <c r="F970" s="8"/>
      <c r="G970" s="8"/>
      <c r="H970" s="13"/>
      <c r="I970" s="13"/>
      <c r="J970" s="13"/>
      <c r="K970" s="13"/>
      <c r="L970" s="22"/>
      <c r="M970" s="22"/>
      <c r="N970" s="22"/>
      <c r="O970" s="22"/>
      <c r="P970" s="22"/>
      <c r="Q970" s="22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</row>
    <row r="971">
      <c r="A971" s="24"/>
      <c r="B971" s="24"/>
      <c r="C971" s="24"/>
      <c r="D971" s="24"/>
      <c r="E971" s="13"/>
      <c r="F971" s="8"/>
      <c r="G971" s="8"/>
      <c r="H971" s="13"/>
      <c r="I971" s="13"/>
      <c r="J971" s="13"/>
      <c r="K971" s="13"/>
      <c r="L971" s="22"/>
      <c r="M971" s="22"/>
      <c r="N971" s="22"/>
      <c r="O971" s="22"/>
      <c r="P971" s="22"/>
      <c r="Q971" s="22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</row>
    <row r="972">
      <c r="A972" s="24"/>
      <c r="B972" s="24"/>
      <c r="C972" s="24"/>
      <c r="D972" s="24"/>
      <c r="E972" s="13"/>
      <c r="F972" s="8"/>
      <c r="G972" s="8"/>
      <c r="H972" s="13"/>
      <c r="I972" s="13"/>
      <c r="J972" s="13"/>
      <c r="K972" s="13"/>
      <c r="L972" s="22"/>
      <c r="M972" s="22"/>
      <c r="N972" s="22"/>
      <c r="O972" s="22"/>
      <c r="P972" s="22"/>
      <c r="Q972" s="22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</row>
    <row r="973">
      <c r="A973" s="24"/>
      <c r="B973" s="24"/>
      <c r="C973" s="24"/>
      <c r="D973" s="24"/>
      <c r="E973" s="13"/>
      <c r="F973" s="8"/>
      <c r="G973" s="8"/>
      <c r="H973" s="13"/>
      <c r="I973" s="13"/>
      <c r="J973" s="13"/>
      <c r="K973" s="13"/>
      <c r="L973" s="22"/>
      <c r="M973" s="22"/>
      <c r="N973" s="22"/>
      <c r="O973" s="22"/>
      <c r="P973" s="22"/>
      <c r="Q973" s="22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</row>
    <row r="974">
      <c r="A974" s="24"/>
      <c r="B974" s="24"/>
      <c r="C974" s="24"/>
      <c r="D974" s="24"/>
      <c r="E974" s="13"/>
      <c r="F974" s="8"/>
      <c r="G974" s="8"/>
      <c r="H974" s="13"/>
      <c r="I974" s="13"/>
      <c r="J974" s="13"/>
      <c r="K974" s="13"/>
      <c r="L974" s="22"/>
      <c r="M974" s="22"/>
      <c r="N974" s="22"/>
      <c r="O974" s="22"/>
      <c r="P974" s="22"/>
      <c r="Q974" s="22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</row>
    <row r="975">
      <c r="A975" s="24"/>
      <c r="B975" s="24"/>
      <c r="C975" s="24"/>
      <c r="D975" s="24"/>
      <c r="E975" s="13"/>
      <c r="F975" s="8"/>
      <c r="G975" s="8"/>
      <c r="H975" s="13"/>
      <c r="I975" s="13"/>
      <c r="J975" s="13"/>
      <c r="K975" s="13"/>
      <c r="L975" s="22"/>
      <c r="M975" s="22"/>
      <c r="N975" s="22"/>
      <c r="O975" s="22"/>
      <c r="P975" s="22"/>
      <c r="Q975" s="22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</row>
    <row r="976">
      <c r="A976" s="24"/>
      <c r="B976" s="24"/>
      <c r="C976" s="24"/>
      <c r="D976" s="24"/>
      <c r="E976" s="13"/>
      <c r="F976" s="8"/>
      <c r="G976" s="8"/>
      <c r="H976" s="13"/>
      <c r="I976" s="13"/>
      <c r="J976" s="13"/>
      <c r="K976" s="13"/>
      <c r="L976" s="22"/>
      <c r="M976" s="22"/>
      <c r="N976" s="22"/>
      <c r="O976" s="22"/>
      <c r="P976" s="22"/>
      <c r="Q976" s="22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</row>
    <row r="977">
      <c r="A977" s="24"/>
      <c r="B977" s="24"/>
      <c r="C977" s="24"/>
      <c r="D977" s="24"/>
      <c r="E977" s="13"/>
      <c r="F977" s="8"/>
      <c r="G977" s="8"/>
      <c r="H977" s="13"/>
      <c r="I977" s="13"/>
      <c r="J977" s="13"/>
      <c r="K977" s="13"/>
      <c r="L977" s="22"/>
      <c r="M977" s="22"/>
      <c r="N977" s="22"/>
      <c r="O977" s="22"/>
      <c r="P977" s="22"/>
      <c r="Q977" s="22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</row>
    <row r="978">
      <c r="A978" s="24"/>
      <c r="B978" s="24"/>
      <c r="C978" s="24"/>
      <c r="D978" s="24"/>
      <c r="E978" s="13"/>
      <c r="F978" s="8"/>
      <c r="G978" s="8"/>
      <c r="H978" s="13"/>
      <c r="I978" s="13"/>
      <c r="J978" s="13"/>
      <c r="K978" s="13"/>
      <c r="L978" s="22"/>
      <c r="M978" s="22"/>
      <c r="N978" s="22"/>
      <c r="O978" s="22"/>
      <c r="P978" s="22"/>
      <c r="Q978" s="22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</row>
    <row r="979">
      <c r="A979" s="24"/>
      <c r="B979" s="24"/>
      <c r="C979" s="24"/>
      <c r="D979" s="24"/>
      <c r="E979" s="13"/>
      <c r="F979" s="8"/>
      <c r="G979" s="8"/>
      <c r="H979" s="13"/>
      <c r="I979" s="13"/>
      <c r="J979" s="13"/>
      <c r="K979" s="13"/>
      <c r="L979" s="22"/>
      <c r="M979" s="22"/>
      <c r="N979" s="22"/>
      <c r="O979" s="22"/>
      <c r="P979" s="22"/>
      <c r="Q979" s="22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</row>
    <row r="980">
      <c r="A980" s="24"/>
      <c r="B980" s="24"/>
      <c r="C980" s="24"/>
      <c r="D980" s="24"/>
      <c r="E980" s="13"/>
      <c r="F980" s="8"/>
      <c r="G980" s="8"/>
      <c r="H980" s="13"/>
      <c r="I980" s="13"/>
      <c r="J980" s="13"/>
      <c r="K980" s="13"/>
      <c r="L980" s="22"/>
      <c r="M980" s="22"/>
      <c r="N980" s="22"/>
      <c r="O980" s="22"/>
      <c r="P980" s="22"/>
      <c r="Q980" s="22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</row>
    <row r="981">
      <c r="A981" s="24"/>
      <c r="B981" s="24"/>
      <c r="C981" s="24"/>
      <c r="D981" s="24"/>
      <c r="E981" s="13"/>
      <c r="F981" s="8"/>
      <c r="G981" s="8"/>
      <c r="H981" s="13"/>
      <c r="I981" s="13"/>
      <c r="J981" s="13"/>
      <c r="K981" s="13"/>
      <c r="L981" s="22"/>
      <c r="M981" s="22"/>
      <c r="N981" s="22"/>
      <c r="O981" s="22"/>
      <c r="P981" s="22"/>
      <c r="Q981" s="22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</row>
    <row r="982">
      <c r="A982" s="24"/>
      <c r="B982" s="24"/>
      <c r="C982" s="24"/>
      <c r="D982" s="24"/>
      <c r="E982" s="13"/>
      <c r="F982" s="8"/>
      <c r="G982" s="8"/>
      <c r="H982" s="13"/>
      <c r="I982" s="13"/>
      <c r="J982" s="13"/>
      <c r="K982" s="13"/>
      <c r="L982" s="22"/>
      <c r="M982" s="22"/>
      <c r="N982" s="22"/>
      <c r="O982" s="22"/>
      <c r="P982" s="22"/>
      <c r="Q982" s="22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</row>
    <row r="983">
      <c r="A983" s="24"/>
      <c r="B983" s="24"/>
      <c r="C983" s="24"/>
      <c r="D983" s="24"/>
      <c r="E983" s="13"/>
      <c r="F983" s="8"/>
      <c r="G983" s="8"/>
      <c r="H983" s="13"/>
      <c r="I983" s="13"/>
      <c r="J983" s="13"/>
      <c r="K983" s="13"/>
      <c r="L983" s="22"/>
      <c r="M983" s="22"/>
      <c r="N983" s="22"/>
      <c r="O983" s="22"/>
      <c r="P983" s="22"/>
      <c r="Q983" s="22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</row>
    <row r="984">
      <c r="A984" s="24"/>
      <c r="B984" s="24"/>
      <c r="C984" s="24"/>
      <c r="D984" s="24"/>
      <c r="E984" s="13"/>
      <c r="F984" s="8"/>
      <c r="G984" s="8"/>
      <c r="H984" s="13"/>
      <c r="I984" s="13"/>
      <c r="J984" s="13"/>
      <c r="K984" s="13"/>
      <c r="L984" s="22"/>
      <c r="M984" s="22"/>
      <c r="N984" s="22"/>
      <c r="O984" s="22"/>
      <c r="P984" s="22"/>
      <c r="Q984" s="22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</row>
    <row r="985">
      <c r="A985" s="24"/>
      <c r="B985" s="24"/>
      <c r="C985" s="24"/>
      <c r="D985" s="24"/>
      <c r="E985" s="13"/>
      <c r="F985" s="8"/>
      <c r="G985" s="8"/>
      <c r="H985" s="13"/>
      <c r="I985" s="13"/>
      <c r="J985" s="13"/>
      <c r="K985" s="13"/>
      <c r="L985" s="22"/>
      <c r="M985" s="22"/>
      <c r="N985" s="22"/>
      <c r="O985" s="22"/>
      <c r="P985" s="22"/>
      <c r="Q985" s="22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</row>
    <row r="986">
      <c r="A986" s="24"/>
      <c r="B986" s="24"/>
      <c r="C986" s="24"/>
      <c r="D986" s="24"/>
      <c r="E986" s="13"/>
      <c r="F986" s="8"/>
      <c r="G986" s="8"/>
      <c r="H986" s="13"/>
      <c r="I986" s="13"/>
      <c r="J986" s="13"/>
      <c r="K986" s="13"/>
      <c r="L986" s="22"/>
      <c r="M986" s="22"/>
      <c r="N986" s="22"/>
      <c r="O986" s="22"/>
      <c r="P986" s="22"/>
      <c r="Q986" s="22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</row>
    <row r="987">
      <c r="A987" s="24"/>
      <c r="B987" s="24"/>
      <c r="C987" s="24"/>
      <c r="D987" s="24"/>
      <c r="E987" s="13"/>
      <c r="F987" s="8"/>
      <c r="G987" s="8"/>
      <c r="H987" s="13"/>
      <c r="I987" s="13"/>
      <c r="J987" s="13"/>
      <c r="K987" s="13"/>
      <c r="L987" s="22"/>
      <c r="M987" s="22"/>
      <c r="N987" s="22"/>
      <c r="O987" s="22"/>
      <c r="P987" s="22"/>
      <c r="Q987" s="22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</row>
    <row r="988">
      <c r="A988" s="24"/>
      <c r="B988" s="24"/>
      <c r="C988" s="24"/>
      <c r="D988" s="24"/>
      <c r="E988" s="13"/>
      <c r="F988" s="8"/>
      <c r="G988" s="8"/>
      <c r="H988" s="13"/>
      <c r="I988" s="13"/>
      <c r="J988" s="13"/>
      <c r="K988" s="13"/>
      <c r="L988" s="22"/>
      <c r="M988" s="22"/>
      <c r="N988" s="22"/>
      <c r="O988" s="22"/>
      <c r="P988" s="22"/>
      <c r="Q988" s="22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</row>
    <row r="989">
      <c r="A989" s="24"/>
      <c r="B989" s="24"/>
      <c r="C989" s="24"/>
      <c r="D989" s="24"/>
      <c r="E989" s="13"/>
      <c r="F989" s="8"/>
      <c r="G989" s="8"/>
      <c r="H989" s="13"/>
      <c r="I989" s="13"/>
      <c r="J989" s="13"/>
      <c r="K989" s="13"/>
      <c r="L989" s="22"/>
      <c r="M989" s="22"/>
      <c r="N989" s="22"/>
      <c r="O989" s="22"/>
      <c r="P989" s="22"/>
      <c r="Q989" s="22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</row>
    <row r="990">
      <c r="A990" s="24"/>
      <c r="B990" s="24"/>
      <c r="C990" s="24"/>
      <c r="D990" s="24"/>
      <c r="E990" s="13"/>
      <c r="F990" s="8"/>
      <c r="G990" s="8"/>
      <c r="H990" s="13"/>
      <c r="I990" s="13"/>
      <c r="J990" s="13"/>
      <c r="K990" s="13"/>
      <c r="L990" s="22"/>
      <c r="M990" s="22"/>
      <c r="N990" s="22"/>
      <c r="O990" s="22"/>
      <c r="P990" s="22"/>
      <c r="Q990" s="22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</row>
    <row r="991">
      <c r="A991" s="24"/>
      <c r="B991" s="24"/>
      <c r="C991" s="24"/>
      <c r="D991" s="24"/>
      <c r="E991" s="13"/>
      <c r="F991" s="8"/>
      <c r="G991" s="8"/>
      <c r="H991" s="13"/>
      <c r="I991" s="13"/>
      <c r="J991" s="13"/>
      <c r="K991" s="13"/>
      <c r="L991" s="22"/>
      <c r="M991" s="22"/>
      <c r="N991" s="22"/>
      <c r="O991" s="22"/>
      <c r="P991" s="22"/>
      <c r="Q991" s="22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</row>
    <row r="992">
      <c r="A992" s="24"/>
      <c r="B992" s="24"/>
      <c r="C992" s="24"/>
      <c r="D992" s="24"/>
      <c r="E992" s="13"/>
      <c r="F992" s="8"/>
      <c r="G992" s="8"/>
      <c r="H992" s="13"/>
      <c r="I992" s="13"/>
      <c r="J992" s="13"/>
      <c r="K992" s="13"/>
      <c r="L992" s="22"/>
      <c r="M992" s="22"/>
      <c r="N992" s="22"/>
      <c r="O992" s="22"/>
      <c r="P992" s="22"/>
      <c r="Q992" s="22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</row>
    <row r="993">
      <c r="A993" s="24"/>
      <c r="B993" s="24"/>
      <c r="C993" s="24"/>
      <c r="D993" s="24"/>
      <c r="E993" s="13"/>
      <c r="F993" s="8"/>
      <c r="G993" s="8"/>
      <c r="H993" s="13"/>
      <c r="I993" s="13"/>
      <c r="J993" s="13"/>
      <c r="K993" s="13"/>
      <c r="L993" s="22"/>
      <c r="M993" s="22"/>
      <c r="N993" s="22"/>
      <c r="O993" s="22"/>
      <c r="P993" s="22"/>
      <c r="Q993" s="22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</row>
    <row r="994">
      <c r="A994" s="24"/>
      <c r="B994" s="24"/>
      <c r="C994" s="24"/>
      <c r="D994" s="24"/>
      <c r="E994" s="13"/>
      <c r="F994" s="8"/>
      <c r="G994" s="8"/>
      <c r="H994" s="13"/>
      <c r="I994" s="13"/>
      <c r="J994" s="13"/>
      <c r="K994" s="13"/>
      <c r="L994" s="22"/>
      <c r="M994" s="22"/>
      <c r="N994" s="22"/>
      <c r="O994" s="22"/>
      <c r="P994" s="22"/>
      <c r="Q994" s="22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</row>
    <row r="995">
      <c r="A995" s="24"/>
      <c r="B995" s="24"/>
      <c r="C995" s="24"/>
      <c r="D995" s="24"/>
      <c r="E995" s="13"/>
      <c r="F995" s="8"/>
      <c r="G995" s="8"/>
      <c r="H995" s="13"/>
      <c r="I995" s="13"/>
      <c r="J995" s="13"/>
      <c r="K995" s="13"/>
      <c r="L995" s="22"/>
      <c r="M995" s="22"/>
      <c r="N995" s="22"/>
      <c r="O995" s="22"/>
      <c r="P995" s="22"/>
      <c r="Q995" s="22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</row>
    <row r="996">
      <c r="A996" s="24"/>
      <c r="B996" s="24"/>
      <c r="C996" s="24"/>
      <c r="D996" s="24"/>
      <c r="E996" s="13"/>
      <c r="F996" s="8"/>
      <c r="G996" s="8"/>
      <c r="H996" s="13"/>
      <c r="I996" s="13"/>
      <c r="J996" s="13"/>
      <c r="K996" s="13"/>
      <c r="L996" s="22"/>
      <c r="M996" s="22"/>
      <c r="N996" s="22"/>
      <c r="O996" s="22"/>
      <c r="P996" s="22"/>
      <c r="Q996" s="22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</row>
    <row r="997">
      <c r="A997" s="24"/>
      <c r="B997" s="24"/>
      <c r="C997" s="24"/>
      <c r="D997" s="24"/>
      <c r="E997" s="13"/>
      <c r="F997" s="8"/>
      <c r="G997" s="8"/>
      <c r="H997" s="13"/>
      <c r="I997" s="13"/>
      <c r="J997" s="13"/>
      <c r="K997" s="13"/>
      <c r="L997" s="22"/>
      <c r="M997" s="22"/>
      <c r="N997" s="22"/>
      <c r="O997" s="22"/>
      <c r="P997" s="22"/>
      <c r="Q997" s="22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</row>
    <row r="998">
      <c r="A998" s="24"/>
      <c r="B998" s="24"/>
      <c r="C998" s="24"/>
      <c r="D998" s="24"/>
      <c r="E998" s="13"/>
      <c r="F998" s="8"/>
      <c r="G998" s="8"/>
      <c r="H998" s="13"/>
      <c r="I998" s="13"/>
      <c r="J998" s="13"/>
      <c r="K998" s="13"/>
      <c r="L998" s="22"/>
      <c r="M998" s="22"/>
      <c r="N998" s="22"/>
      <c r="O998" s="22"/>
      <c r="P998" s="22"/>
      <c r="Q998" s="22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</row>
    <row r="999">
      <c r="A999" s="24"/>
      <c r="B999" s="24"/>
      <c r="C999" s="24"/>
      <c r="D999" s="24"/>
      <c r="E999" s="13"/>
      <c r="F999" s="8"/>
      <c r="G999" s="8"/>
      <c r="H999" s="13"/>
      <c r="I999" s="13"/>
      <c r="J999" s="13"/>
      <c r="K999" s="13"/>
      <c r="L999" s="22"/>
      <c r="M999" s="22"/>
      <c r="N999" s="22"/>
      <c r="O999" s="22"/>
      <c r="P999" s="22"/>
      <c r="Q999" s="22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</row>
  </sheetData>
  <autoFilter ref="$A$1:$AL$99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14.88"/>
    <col customWidth="1" min="6" max="6" width="47.5"/>
  </cols>
  <sheetData>
    <row r="1">
      <c r="A1" s="10" t="s">
        <v>2147</v>
      </c>
      <c r="B1" s="10" t="s">
        <v>2148</v>
      </c>
      <c r="C1" s="1" t="s">
        <v>2150</v>
      </c>
      <c r="D1" s="1" t="s">
        <v>2181</v>
      </c>
      <c r="E1" s="1" t="s">
        <v>2182</v>
      </c>
      <c r="F1" s="1" t="s">
        <v>2183</v>
      </c>
    </row>
    <row r="2">
      <c r="A2" s="10">
        <v>11.0</v>
      </c>
      <c r="B2" s="13" t="s">
        <v>10</v>
      </c>
      <c r="C2" s="1">
        <v>1.0</v>
      </c>
      <c r="D2" s="1" t="s">
        <v>2184</v>
      </c>
      <c r="E2" s="1">
        <v>10.0</v>
      </c>
      <c r="F2" s="1" t="s">
        <v>11</v>
      </c>
    </row>
    <row r="3">
      <c r="A3" s="10">
        <v>11.0</v>
      </c>
      <c r="B3" s="13" t="s">
        <v>802</v>
      </c>
      <c r="C3" s="1">
        <v>1.0</v>
      </c>
      <c r="D3" s="1" t="s">
        <v>2184</v>
      </c>
      <c r="E3" s="1">
        <v>20.0</v>
      </c>
      <c r="F3" s="1" t="s">
        <v>2185</v>
      </c>
    </row>
    <row r="4">
      <c r="A4" s="10">
        <v>11.0</v>
      </c>
      <c r="B4" s="13" t="s">
        <v>83</v>
      </c>
      <c r="C4" s="1">
        <v>1.0</v>
      </c>
      <c r="D4" s="1" t="s">
        <v>2184</v>
      </c>
      <c r="E4" s="1">
        <v>30.0</v>
      </c>
      <c r="F4" s="1" t="s">
        <v>84</v>
      </c>
    </row>
    <row r="5">
      <c r="A5" s="10">
        <v>11.0</v>
      </c>
      <c r="B5" s="13" t="s">
        <v>437</v>
      </c>
      <c r="C5" s="1">
        <v>1.0</v>
      </c>
      <c r="D5" s="1" t="s">
        <v>2184</v>
      </c>
      <c r="E5" s="1">
        <v>40.0</v>
      </c>
      <c r="F5" s="1" t="s">
        <v>438</v>
      </c>
    </row>
    <row r="6">
      <c r="A6" s="10">
        <v>11.0</v>
      </c>
      <c r="B6" s="13" t="s">
        <v>494</v>
      </c>
      <c r="C6" s="1">
        <v>1.0</v>
      </c>
      <c r="D6" s="1" t="s">
        <v>2184</v>
      </c>
      <c r="E6" s="1">
        <v>50.0</v>
      </c>
      <c r="F6" s="1" t="s">
        <v>495</v>
      </c>
    </row>
    <row r="7">
      <c r="A7" s="10">
        <v>11.0</v>
      </c>
      <c r="B7" s="13" t="s">
        <v>198</v>
      </c>
      <c r="C7" s="1">
        <v>1.0</v>
      </c>
      <c r="D7" s="1" t="s">
        <v>2184</v>
      </c>
      <c r="E7" s="1">
        <v>60.0</v>
      </c>
      <c r="F7" s="1" t="s">
        <v>199</v>
      </c>
    </row>
    <row r="8">
      <c r="A8" s="10">
        <v>11.0</v>
      </c>
      <c r="B8" s="13" t="s">
        <v>258</v>
      </c>
      <c r="C8" s="1">
        <v>1.0</v>
      </c>
      <c r="D8" s="1" t="s">
        <v>2184</v>
      </c>
      <c r="E8" s="1">
        <v>70.0</v>
      </c>
      <c r="F8" s="1" t="s">
        <v>259</v>
      </c>
    </row>
    <row r="9">
      <c r="A9" s="10">
        <v>11.0</v>
      </c>
      <c r="B9" s="13" t="s">
        <v>335</v>
      </c>
      <c r="C9" s="1">
        <v>1.0</v>
      </c>
      <c r="D9" s="1" t="s">
        <v>2184</v>
      </c>
      <c r="E9" s="1">
        <v>80.0</v>
      </c>
      <c r="F9" s="1" t="s">
        <v>336</v>
      </c>
    </row>
    <row r="10">
      <c r="A10" s="10">
        <v>11.0</v>
      </c>
      <c r="B10" s="13" t="s">
        <v>406</v>
      </c>
      <c r="C10" s="1">
        <v>1.0</v>
      </c>
      <c r="D10" s="1" t="s">
        <v>2184</v>
      </c>
      <c r="E10" s="1">
        <v>90.0</v>
      </c>
      <c r="F10" s="1" t="s">
        <v>407</v>
      </c>
    </row>
    <row r="11">
      <c r="A11" s="10">
        <v>11.0</v>
      </c>
      <c r="B11" s="13" t="s">
        <v>420</v>
      </c>
      <c r="C11" s="1">
        <v>1.0</v>
      </c>
      <c r="D11" s="1" t="s">
        <v>2184</v>
      </c>
      <c r="E11" s="1">
        <v>100.0</v>
      </c>
      <c r="F11" s="1" t="s">
        <v>421</v>
      </c>
    </row>
    <row r="12">
      <c r="A12" s="10">
        <v>11.0</v>
      </c>
      <c r="B12" s="13" t="s">
        <v>214</v>
      </c>
      <c r="C12" s="1">
        <v>1.0</v>
      </c>
      <c r="D12" s="1" t="s">
        <v>2184</v>
      </c>
      <c r="E12" s="1">
        <v>110.0</v>
      </c>
      <c r="F12" s="1" t="s">
        <v>217</v>
      </c>
    </row>
    <row r="13">
      <c r="A13" s="10">
        <v>11.0</v>
      </c>
      <c r="B13" s="13" t="s">
        <v>525</v>
      </c>
      <c r="C13" s="1">
        <v>1.0</v>
      </c>
      <c r="D13" s="1" t="s">
        <v>2184</v>
      </c>
      <c r="E13" s="1">
        <v>120.0</v>
      </c>
      <c r="F13" s="23" t="s">
        <v>528</v>
      </c>
    </row>
    <row r="14">
      <c r="A14" s="10">
        <v>11.0</v>
      </c>
      <c r="B14" s="13" t="s">
        <v>641</v>
      </c>
      <c r="C14" s="1">
        <v>1.0</v>
      </c>
      <c r="D14" s="1" t="s">
        <v>2184</v>
      </c>
      <c r="E14" s="1">
        <v>130.0</v>
      </c>
      <c r="F14" s="1" t="s">
        <v>642</v>
      </c>
    </row>
    <row r="15">
      <c r="A15" s="10">
        <v>11.0</v>
      </c>
      <c r="B15" s="13" t="s">
        <v>741</v>
      </c>
      <c r="C15" s="1">
        <v>1.0</v>
      </c>
      <c r="D15" s="1" t="s">
        <v>2184</v>
      </c>
      <c r="E15" s="1">
        <v>140.0</v>
      </c>
      <c r="F15" s="1" t="s">
        <v>743</v>
      </c>
    </row>
    <row r="16">
      <c r="A16" s="10">
        <v>11.0</v>
      </c>
      <c r="B16" s="13" t="s">
        <v>811</v>
      </c>
      <c r="C16" s="1">
        <v>1.0</v>
      </c>
      <c r="D16" s="1" t="s">
        <v>2184</v>
      </c>
      <c r="E16" s="1">
        <v>150.0</v>
      </c>
      <c r="F16" s="2" t="s">
        <v>813</v>
      </c>
    </row>
    <row r="17">
      <c r="A17" s="10">
        <v>11.0</v>
      </c>
      <c r="B17" s="24" t="s">
        <v>2187</v>
      </c>
      <c r="C17" s="1">
        <v>1.0</v>
      </c>
      <c r="D17" s="1" t="s">
        <v>2184</v>
      </c>
      <c r="E17" s="1">
        <v>160.0</v>
      </c>
      <c r="F17" s="25" t="s">
        <v>2188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3" max="3" width="22.38"/>
    <col customWidth="1" min="4" max="4" width="8.13"/>
    <col customWidth="1" min="5" max="5" width="47.25"/>
    <col customWidth="1" min="6" max="6" width="7.13"/>
    <col customWidth="1" min="7" max="7" width="5.5"/>
    <col customWidth="1" min="8" max="8" width="50.5"/>
    <col customWidth="1" min="9" max="16" width="15.0"/>
    <col customWidth="1" min="17" max="17" width="26.0"/>
  </cols>
  <sheetData>
    <row r="1">
      <c r="A1" s="3" t="s">
        <v>0</v>
      </c>
      <c r="B1" s="3" t="s">
        <v>1</v>
      </c>
      <c r="C1" s="3" t="s">
        <v>2</v>
      </c>
      <c r="D1" s="4" t="s">
        <v>2210</v>
      </c>
      <c r="E1" s="4" t="s">
        <v>9</v>
      </c>
      <c r="F1" s="3" t="s">
        <v>351</v>
      </c>
      <c r="G1" s="3" t="s">
        <v>352</v>
      </c>
      <c r="H1" s="1" t="s">
        <v>355</v>
      </c>
      <c r="I1" s="27" t="s">
        <v>2140</v>
      </c>
      <c r="J1" s="1" t="s">
        <v>357</v>
      </c>
      <c r="K1" s="5" t="s">
        <v>359</v>
      </c>
      <c r="L1" s="5" t="s">
        <v>361</v>
      </c>
      <c r="M1" s="5" t="s">
        <v>364</v>
      </c>
      <c r="N1" s="5" t="s">
        <v>365</v>
      </c>
      <c r="O1" s="5" t="s">
        <v>366</v>
      </c>
      <c r="P1" s="5" t="s">
        <v>367</v>
      </c>
      <c r="Q1" s="1" t="s">
        <v>369</v>
      </c>
      <c r="R1" s="1">
        <v>8037060.0</v>
      </c>
      <c r="S1" s="1" t="s">
        <v>2153</v>
      </c>
      <c r="T1" s="1" t="s">
        <v>2146</v>
      </c>
      <c r="U1" s="1" t="s">
        <v>2154</v>
      </c>
    </row>
    <row r="2">
      <c r="A2" s="28" t="s">
        <v>5</v>
      </c>
      <c r="B2" s="28" t="s">
        <v>12</v>
      </c>
      <c r="C2" s="3" t="s">
        <v>13</v>
      </c>
      <c r="D2" s="29" t="s">
        <v>923</v>
      </c>
      <c r="E2" s="28" t="s">
        <v>14</v>
      </c>
      <c r="F2" s="3"/>
      <c r="G2" s="3">
        <v>0.0</v>
      </c>
      <c r="H2" s="3" t="s">
        <v>2211</v>
      </c>
      <c r="I2" s="28" t="s">
        <v>12</v>
      </c>
      <c r="P2" s="7"/>
    </row>
    <row r="3">
      <c r="A3" s="28" t="s">
        <v>5</v>
      </c>
      <c r="B3" s="28" t="s">
        <v>12</v>
      </c>
      <c r="C3" s="3" t="s">
        <v>13</v>
      </c>
      <c r="D3" s="29" t="s">
        <v>925</v>
      </c>
      <c r="E3" s="28" t="s">
        <v>19</v>
      </c>
      <c r="F3" s="3"/>
      <c r="G3" s="3">
        <v>0.0</v>
      </c>
      <c r="H3" s="3" t="s">
        <v>2211</v>
      </c>
      <c r="I3" s="28" t="s">
        <v>12</v>
      </c>
      <c r="P3" s="7"/>
    </row>
    <row r="4">
      <c r="A4" s="28" t="s">
        <v>5</v>
      </c>
      <c r="B4" s="28" t="s">
        <v>12</v>
      </c>
      <c r="C4" s="3" t="s">
        <v>13</v>
      </c>
      <c r="D4" s="29" t="s">
        <v>927</v>
      </c>
      <c r="E4" s="28" t="s">
        <v>22</v>
      </c>
      <c r="F4" s="3"/>
      <c r="G4" s="3">
        <v>0.0</v>
      </c>
      <c r="H4" s="3" t="s">
        <v>2211</v>
      </c>
      <c r="I4" s="28" t="s">
        <v>12</v>
      </c>
      <c r="P4" s="7"/>
    </row>
    <row r="5">
      <c r="A5" s="28" t="s">
        <v>5</v>
      </c>
      <c r="B5" s="28" t="s">
        <v>12</v>
      </c>
      <c r="C5" s="3" t="s">
        <v>13</v>
      </c>
      <c r="D5" s="29" t="s">
        <v>928</v>
      </c>
      <c r="E5" s="28" t="s">
        <v>28</v>
      </c>
      <c r="F5" s="3"/>
      <c r="G5" s="3">
        <v>0.0</v>
      </c>
      <c r="H5" s="3" t="s">
        <v>2211</v>
      </c>
      <c r="I5" s="28" t="s">
        <v>12</v>
      </c>
      <c r="P5" s="7"/>
    </row>
    <row r="6">
      <c r="A6" s="28" t="s">
        <v>5</v>
      </c>
      <c r="B6" s="28" t="s">
        <v>12</v>
      </c>
      <c r="C6" s="3" t="s">
        <v>13</v>
      </c>
      <c r="D6" s="29" t="s">
        <v>929</v>
      </c>
      <c r="E6" s="28" t="s">
        <v>31</v>
      </c>
      <c r="F6" s="3"/>
      <c r="G6" s="3">
        <v>0.0</v>
      </c>
      <c r="H6" s="3" t="s">
        <v>2211</v>
      </c>
      <c r="I6" s="28" t="s">
        <v>12</v>
      </c>
      <c r="P6" s="7"/>
    </row>
    <row r="7">
      <c r="A7" s="28" t="s">
        <v>5</v>
      </c>
      <c r="B7" s="28" t="s">
        <v>12</v>
      </c>
      <c r="C7" s="3" t="s">
        <v>13</v>
      </c>
      <c r="D7" s="29" t="s">
        <v>931</v>
      </c>
      <c r="E7" s="28" t="s">
        <v>34</v>
      </c>
      <c r="F7" s="3"/>
      <c r="G7" s="3">
        <v>0.0</v>
      </c>
      <c r="H7" s="3" t="s">
        <v>2211</v>
      </c>
      <c r="I7" s="28" t="s">
        <v>12</v>
      </c>
      <c r="P7" s="7"/>
    </row>
    <row r="8">
      <c r="A8" s="28" t="s">
        <v>5</v>
      </c>
      <c r="B8" s="28" t="s">
        <v>12</v>
      </c>
      <c r="C8" s="3" t="s">
        <v>13</v>
      </c>
      <c r="D8" s="29" t="s">
        <v>932</v>
      </c>
      <c r="E8" s="28" t="s">
        <v>36</v>
      </c>
      <c r="F8" s="3"/>
      <c r="G8" s="3">
        <v>0.0</v>
      </c>
      <c r="H8" s="3" t="s">
        <v>2211</v>
      </c>
      <c r="I8" s="28" t="s">
        <v>12</v>
      </c>
      <c r="P8" s="7"/>
    </row>
    <row r="9">
      <c r="A9" s="28" t="s">
        <v>5</v>
      </c>
      <c r="B9" s="28" t="s">
        <v>12</v>
      </c>
      <c r="C9" s="3" t="s">
        <v>13</v>
      </c>
      <c r="D9" s="29" t="s">
        <v>934</v>
      </c>
      <c r="E9" s="28" t="s">
        <v>38</v>
      </c>
      <c r="F9" s="3"/>
      <c r="G9" s="3">
        <v>0.0</v>
      </c>
      <c r="H9" s="3" t="s">
        <v>2211</v>
      </c>
      <c r="I9" s="28" t="s">
        <v>12</v>
      </c>
      <c r="P9" s="7"/>
    </row>
    <row r="10">
      <c r="A10" s="28" t="s">
        <v>5</v>
      </c>
      <c r="B10" s="28" t="s">
        <v>12</v>
      </c>
      <c r="C10" s="3" t="s">
        <v>13</v>
      </c>
      <c r="D10" s="29" t="s">
        <v>935</v>
      </c>
      <c r="E10" s="28" t="s">
        <v>40</v>
      </c>
      <c r="F10" s="3"/>
      <c r="G10" s="3">
        <v>0.0</v>
      </c>
      <c r="H10" s="3" t="s">
        <v>2211</v>
      </c>
      <c r="I10" s="28" t="s">
        <v>12</v>
      </c>
      <c r="P10" s="7"/>
    </row>
    <row r="11">
      <c r="A11" s="28" t="s">
        <v>5</v>
      </c>
      <c r="B11" s="28" t="s">
        <v>12</v>
      </c>
      <c r="C11" s="3" t="s">
        <v>13</v>
      </c>
      <c r="D11" s="29" t="s">
        <v>936</v>
      </c>
      <c r="E11" s="28" t="s">
        <v>42</v>
      </c>
      <c r="F11" s="3"/>
      <c r="G11" s="3">
        <v>0.0</v>
      </c>
      <c r="H11" s="3" t="s">
        <v>2211</v>
      </c>
      <c r="I11" s="28" t="s">
        <v>12</v>
      </c>
      <c r="P11" s="7"/>
    </row>
    <row r="12">
      <c r="A12" s="28" t="s">
        <v>5</v>
      </c>
      <c r="B12" s="28" t="s">
        <v>12</v>
      </c>
      <c r="C12" s="3" t="s">
        <v>13</v>
      </c>
      <c r="D12" s="29" t="s">
        <v>939</v>
      </c>
      <c r="E12" s="28" t="s">
        <v>44</v>
      </c>
      <c r="F12" s="3"/>
      <c r="G12" s="3">
        <v>0.0</v>
      </c>
      <c r="H12" s="3" t="s">
        <v>2211</v>
      </c>
      <c r="I12" s="28" t="s">
        <v>12</v>
      </c>
      <c r="P12" s="7"/>
    </row>
    <row r="13">
      <c r="A13" s="28" t="s">
        <v>5</v>
      </c>
      <c r="B13" s="28" t="s">
        <v>12</v>
      </c>
      <c r="C13" s="3" t="s">
        <v>13</v>
      </c>
      <c r="D13" s="29" t="s">
        <v>940</v>
      </c>
      <c r="E13" s="28" t="s">
        <v>46</v>
      </c>
      <c r="F13" s="3"/>
      <c r="G13" s="3">
        <v>0.0</v>
      </c>
      <c r="H13" s="3" t="s">
        <v>2211</v>
      </c>
      <c r="I13" s="28" t="s">
        <v>12</v>
      </c>
      <c r="P13" s="7"/>
    </row>
    <row r="14">
      <c r="A14" s="28" t="s">
        <v>5</v>
      </c>
      <c r="B14" s="28" t="s">
        <v>12</v>
      </c>
      <c r="C14" s="3" t="s">
        <v>13</v>
      </c>
      <c r="D14" s="29" t="s">
        <v>941</v>
      </c>
      <c r="E14" s="28" t="s">
        <v>48</v>
      </c>
      <c r="F14" s="3"/>
      <c r="G14" s="3">
        <v>0.0</v>
      </c>
      <c r="H14" s="3" t="s">
        <v>2211</v>
      </c>
      <c r="I14" s="28" t="s">
        <v>12</v>
      </c>
      <c r="P14" s="7"/>
    </row>
    <row r="15">
      <c r="A15" s="28" t="s">
        <v>5</v>
      </c>
      <c r="B15" s="28" t="s">
        <v>12</v>
      </c>
      <c r="C15" s="3" t="s">
        <v>13</v>
      </c>
      <c r="D15" s="29" t="s">
        <v>943</v>
      </c>
      <c r="E15" s="28" t="s">
        <v>51</v>
      </c>
      <c r="F15" s="3"/>
      <c r="G15" s="3">
        <v>0.0</v>
      </c>
      <c r="H15" s="3" t="s">
        <v>2211</v>
      </c>
      <c r="I15" s="28" t="s">
        <v>12</v>
      </c>
      <c r="P15" s="7"/>
    </row>
    <row r="16">
      <c r="A16" s="28" t="s">
        <v>5</v>
      </c>
      <c r="B16" s="28" t="s">
        <v>12</v>
      </c>
      <c r="C16" s="3" t="s">
        <v>13</v>
      </c>
      <c r="D16" s="29" t="s">
        <v>944</v>
      </c>
      <c r="E16" s="28" t="s">
        <v>54</v>
      </c>
      <c r="F16" s="3"/>
      <c r="G16" s="3">
        <v>0.0</v>
      </c>
      <c r="H16" s="3" t="s">
        <v>2211</v>
      </c>
      <c r="I16" s="28" t="s">
        <v>12</v>
      </c>
      <c r="P16" s="7"/>
    </row>
    <row r="17">
      <c r="A17" s="28" t="s">
        <v>5</v>
      </c>
      <c r="B17" s="28" t="s">
        <v>12</v>
      </c>
      <c r="C17" s="3" t="s">
        <v>13</v>
      </c>
      <c r="D17" s="29" t="s">
        <v>946</v>
      </c>
      <c r="E17" s="28" t="s">
        <v>57</v>
      </c>
      <c r="F17" s="3"/>
      <c r="G17" s="3">
        <v>0.0</v>
      </c>
      <c r="H17" s="3" t="s">
        <v>2211</v>
      </c>
      <c r="I17" s="28" t="s">
        <v>12</v>
      </c>
      <c r="P17" s="7"/>
    </row>
    <row r="18">
      <c r="A18" s="28" t="s">
        <v>5</v>
      </c>
      <c r="B18" s="28" t="s">
        <v>12</v>
      </c>
      <c r="C18" s="3" t="s">
        <v>13</v>
      </c>
      <c r="D18" s="29" t="s">
        <v>947</v>
      </c>
      <c r="E18" s="28" t="s">
        <v>61</v>
      </c>
      <c r="F18" s="3"/>
      <c r="G18" s="3">
        <v>0.0</v>
      </c>
      <c r="H18" s="3" t="s">
        <v>2211</v>
      </c>
      <c r="I18" s="28" t="s">
        <v>12</v>
      </c>
      <c r="P18" s="7"/>
    </row>
    <row r="19">
      <c r="A19" s="28" t="s">
        <v>5</v>
      </c>
      <c r="B19" s="28" t="s">
        <v>12</v>
      </c>
      <c r="C19" s="3" t="s">
        <v>13</v>
      </c>
      <c r="D19" s="29" t="s">
        <v>949</v>
      </c>
      <c r="E19" s="28" t="s">
        <v>67</v>
      </c>
      <c r="F19" s="3"/>
      <c r="G19" s="3">
        <v>0.0</v>
      </c>
      <c r="H19" s="3" t="s">
        <v>2211</v>
      </c>
      <c r="I19" s="28" t="s">
        <v>12</v>
      </c>
      <c r="P19" s="7"/>
    </row>
    <row r="20">
      <c r="A20" s="28" t="s">
        <v>5</v>
      </c>
      <c r="B20" s="28" t="s">
        <v>12</v>
      </c>
      <c r="C20" s="3" t="s">
        <v>13</v>
      </c>
      <c r="D20" s="29" t="s">
        <v>950</v>
      </c>
      <c r="E20" s="28" t="s">
        <v>70</v>
      </c>
      <c r="F20" s="3"/>
      <c r="G20" s="3">
        <v>0.0</v>
      </c>
      <c r="H20" s="3" t="s">
        <v>2211</v>
      </c>
      <c r="I20" s="28" t="s">
        <v>12</v>
      </c>
      <c r="P20" s="7"/>
    </row>
    <row r="21">
      <c r="A21" s="28" t="s">
        <v>5</v>
      </c>
      <c r="B21" s="28" t="s">
        <v>12</v>
      </c>
      <c r="C21" s="3" t="s">
        <v>13</v>
      </c>
      <c r="D21" s="29" t="s">
        <v>952</v>
      </c>
      <c r="E21" s="28" t="s">
        <v>73</v>
      </c>
      <c r="F21" s="3"/>
      <c r="G21" s="3">
        <v>0.0</v>
      </c>
      <c r="H21" s="3" t="s">
        <v>2211</v>
      </c>
      <c r="I21" s="28" t="s">
        <v>12</v>
      </c>
      <c r="P21" s="7"/>
    </row>
    <row r="22">
      <c r="A22" s="28" t="s">
        <v>5</v>
      </c>
      <c r="B22" s="28" t="s">
        <v>12</v>
      </c>
      <c r="C22" s="3" t="s">
        <v>13</v>
      </c>
      <c r="D22" s="29" t="s">
        <v>953</v>
      </c>
      <c r="E22" s="28" t="s">
        <v>76</v>
      </c>
      <c r="F22" s="3"/>
      <c r="G22" s="3">
        <v>0.0</v>
      </c>
      <c r="H22" s="3" t="s">
        <v>2211</v>
      </c>
      <c r="I22" s="28" t="s">
        <v>12</v>
      </c>
      <c r="P22" s="7"/>
    </row>
    <row r="23">
      <c r="A23" s="28" t="s">
        <v>5</v>
      </c>
      <c r="B23" s="28" t="s">
        <v>12</v>
      </c>
      <c r="C23" s="3" t="s">
        <v>13</v>
      </c>
      <c r="D23" s="29" t="s">
        <v>954</v>
      </c>
      <c r="E23" s="28" t="s">
        <v>79</v>
      </c>
      <c r="F23" s="3"/>
      <c r="G23" s="3">
        <v>0.0</v>
      </c>
      <c r="H23" s="3" t="s">
        <v>2211</v>
      </c>
      <c r="I23" s="28" t="s">
        <v>12</v>
      </c>
      <c r="P23" s="7"/>
    </row>
    <row r="24">
      <c r="A24" s="28" t="s">
        <v>5</v>
      </c>
      <c r="B24" s="28" t="s">
        <v>12</v>
      </c>
      <c r="C24" s="3" t="s">
        <v>13</v>
      </c>
      <c r="D24" s="29" t="s">
        <v>956</v>
      </c>
      <c r="E24" s="28" t="s">
        <v>82</v>
      </c>
      <c r="F24" s="3"/>
      <c r="G24" s="3">
        <v>0.0</v>
      </c>
      <c r="H24" s="3" t="s">
        <v>2211</v>
      </c>
      <c r="I24" s="28" t="s">
        <v>12</v>
      </c>
      <c r="P24" s="7"/>
    </row>
    <row r="25">
      <c r="A25" s="28" t="s">
        <v>5</v>
      </c>
      <c r="B25" s="28" t="s">
        <v>12</v>
      </c>
      <c r="C25" s="3" t="s">
        <v>13</v>
      </c>
      <c r="D25" s="29" t="s">
        <v>957</v>
      </c>
      <c r="E25" s="28" t="s">
        <v>88</v>
      </c>
      <c r="F25" s="3"/>
      <c r="G25" s="3">
        <v>0.0</v>
      </c>
      <c r="H25" s="3" t="s">
        <v>2211</v>
      </c>
      <c r="I25" s="28" t="s">
        <v>12</v>
      </c>
      <c r="P25" s="7"/>
    </row>
    <row r="26">
      <c r="A26" s="28" t="s">
        <v>5</v>
      </c>
      <c r="B26" s="28" t="s">
        <v>12</v>
      </c>
      <c r="C26" s="3" t="s">
        <v>13</v>
      </c>
      <c r="D26" s="29" t="s">
        <v>959</v>
      </c>
      <c r="E26" s="28" t="s">
        <v>91</v>
      </c>
      <c r="F26" s="3"/>
      <c r="G26" s="3">
        <v>0.0</v>
      </c>
      <c r="H26" s="3" t="s">
        <v>2211</v>
      </c>
      <c r="I26" s="28" t="s">
        <v>12</v>
      </c>
      <c r="P26" s="7"/>
    </row>
    <row r="27">
      <c r="A27" s="28" t="s">
        <v>5</v>
      </c>
      <c r="B27" s="28" t="s">
        <v>12</v>
      </c>
      <c r="C27" s="3" t="s">
        <v>13</v>
      </c>
      <c r="D27" s="29" t="s">
        <v>960</v>
      </c>
      <c r="E27" s="28" t="s">
        <v>93</v>
      </c>
      <c r="F27" s="3"/>
      <c r="G27" s="3">
        <v>0.0</v>
      </c>
      <c r="H27" s="3" t="s">
        <v>2211</v>
      </c>
      <c r="I27" s="28" t="s">
        <v>12</v>
      </c>
      <c r="P27" s="7"/>
    </row>
    <row r="28">
      <c r="A28" s="28" t="s">
        <v>5</v>
      </c>
      <c r="B28" s="28" t="s">
        <v>12</v>
      </c>
      <c r="C28" s="3" t="s">
        <v>13</v>
      </c>
      <c r="D28" s="29" t="s">
        <v>961</v>
      </c>
      <c r="E28" s="28" t="s">
        <v>96</v>
      </c>
      <c r="F28" s="3"/>
      <c r="G28" s="3">
        <v>0.0</v>
      </c>
      <c r="H28" s="3" t="s">
        <v>2211</v>
      </c>
      <c r="I28" s="28" t="s">
        <v>12</v>
      </c>
      <c r="P28" s="7"/>
    </row>
    <row r="29">
      <c r="A29" s="28" t="s">
        <v>5</v>
      </c>
      <c r="B29" s="28" t="s">
        <v>12</v>
      </c>
      <c r="C29" s="3" t="s">
        <v>13</v>
      </c>
      <c r="D29" s="29" t="s">
        <v>963</v>
      </c>
      <c r="E29" s="28" t="s">
        <v>100</v>
      </c>
      <c r="F29" s="3"/>
      <c r="G29" s="3">
        <v>0.0</v>
      </c>
      <c r="H29" s="3" t="s">
        <v>2211</v>
      </c>
      <c r="I29" s="28" t="s">
        <v>12</v>
      </c>
      <c r="P29" s="7"/>
    </row>
    <row r="30">
      <c r="A30" s="28" t="s">
        <v>5</v>
      </c>
      <c r="B30" s="28" t="s">
        <v>12</v>
      </c>
      <c r="C30" s="3" t="s">
        <v>13</v>
      </c>
      <c r="D30" s="29" t="s">
        <v>964</v>
      </c>
      <c r="E30" s="28" t="s">
        <v>104</v>
      </c>
      <c r="F30" s="3"/>
      <c r="G30" s="3">
        <v>0.0</v>
      </c>
      <c r="H30" s="3" t="s">
        <v>2211</v>
      </c>
      <c r="I30" s="28" t="s">
        <v>12</v>
      </c>
      <c r="P30" s="7"/>
    </row>
    <row r="31">
      <c r="A31" s="28" t="s">
        <v>5</v>
      </c>
      <c r="B31" s="28" t="s">
        <v>12</v>
      </c>
      <c r="C31" s="3" t="s">
        <v>13</v>
      </c>
      <c r="D31" s="29" t="s">
        <v>966</v>
      </c>
      <c r="E31" s="28" t="s">
        <v>106</v>
      </c>
      <c r="F31" s="3"/>
      <c r="G31" s="3">
        <v>0.0</v>
      </c>
      <c r="H31" s="3" t="s">
        <v>2211</v>
      </c>
      <c r="I31" s="28" t="s">
        <v>12</v>
      </c>
      <c r="P31" s="7"/>
    </row>
    <row r="32">
      <c r="A32" s="28" t="s">
        <v>5</v>
      </c>
      <c r="B32" s="28" t="s">
        <v>12</v>
      </c>
      <c r="C32" s="3" t="s">
        <v>13</v>
      </c>
      <c r="D32" s="29" t="s">
        <v>967</v>
      </c>
      <c r="E32" s="28" t="s">
        <v>108</v>
      </c>
      <c r="F32" s="3"/>
      <c r="G32" s="3">
        <v>0.0</v>
      </c>
      <c r="H32" s="3" t="s">
        <v>2211</v>
      </c>
      <c r="I32" s="28" t="s">
        <v>12</v>
      </c>
      <c r="P32" s="7"/>
    </row>
    <row r="33">
      <c r="A33" s="28" t="s">
        <v>5</v>
      </c>
      <c r="B33" s="28" t="s">
        <v>12</v>
      </c>
      <c r="C33" s="3" t="s">
        <v>13</v>
      </c>
      <c r="D33" s="29" t="s">
        <v>968</v>
      </c>
      <c r="E33" s="28" t="s">
        <v>112</v>
      </c>
      <c r="F33" s="3"/>
      <c r="G33" s="3">
        <v>0.0</v>
      </c>
      <c r="H33" s="3" t="s">
        <v>2211</v>
      </c>
      <c r="I33" s="28" t="s">
        <v>12</v>
      </c>
      <c r="P33" s="7"/>
    </row>
    <row r="34">
      <c r="A34" s="28" t="s">
        <v>5</v>
      </c>
      <c r="B34" s="28" t="s">
        <v>12</v>
      </c>
      <c r="C34" s="3" t="s">
        <v>13</v>
      </c>
      <c r="D34" s="29" t="s">
        <v>970</v>
      </c>
      <c r="E34" s="28" t="s">
        <v>114</v>
      </c>
      <c r="F34" s="3"/>
      <c r="G34" s="3">
        <v>0.0</v>
      </c>
      <c r="H34" s="3" t="s">
        <v>2211</v>
      </c>
      <c r="I34" s="28" t="s">
        <v>12</v>
      </c>
      <c r="P34" s="7"/>
    </row>
    <row r="35">
      <c r="A35" s="28" t="s">
        <v>5</v>
      </c>
      <c r="B35" s="28" t="s">
        <v>12</v>
      </c>
      <c r="C35" s="3" t="s">
        <v>13</v>
      </c>
      <c r="D35" s="29" t="s">
        <v>971</v>
      </c>
      <c r="E35" s="28" t="s">
        <v>118</v>
      </c>
      <c r="F35" s="3"/>
      <c r="G35" s="3">
        <v>0.0</v>
      </c>
      <c r="H35" s="3" t="s">
        <v>2211</v>
      </c>
      <c r="I35" s="28" t="s">
        <v>12</v>
      </c>
      <c r="P35" s="7"/>
    </row>
    <row r="36">
      <c r="A36" s="28" t="s">
        <v>5</v>
      </c>
      <c r="B36" s="28" t="s">
        <v>12</v>
      </c>
      <c r="C36" s="3" t="s">
        <v>13</v>
      </c>
      <c r="D36" s="29" t="s">
        <v>972</v>
      </c>
      <c r="E36" s="28" t="s">
        <v>122</v>
      </c>
      <c r="F36" s="3"/>
      <c r="G36" s="3">
        <v>0.0</v>
      </c>
      <c r="H36" s="3" t="s">
        <v>2211</v>
      </c>
      <c r="I36" s="28" t="s">
        <v>12</v>
      </c>
      <c r="P36" s="7"/>
    </row>
    <row r="37">
      <c r="A37" s="28" t="s">
        <v>5</v>
      </c>
      <c r="B37" s="28" t="s">
        <v>12</v>
      </c>
      <c r="C37" s="3" t="s">
        <v>13</v>
      </c>
      <c r="D37" s="29" t="s">
        <v>974</v>
      </c>
      <c r="E37" s="28" t="s">
        <v>125</v>
      </c>
      <c r="F37" s="3"/>
      <c r="G37" s="3">
        <v>0.0</v>
      </c>
      <c r="H37" s="3" t="s">
        <v>2211</v>
      </c>
      <c r="I37" s="28" t="s">
        <v>12</v>
      </c>
      <c r="P37" s="7"/>
    </row>
    <row r="38">
      <c r="A38" s="28" t="s">
        <v>5</v>
      </c>
      <c r="B38" s="28" t="s">
        <v>12</v>
      </c>
      <c r="C38" s="3" t="s">
        <v>13</v>
      </c>
      <c r="D38" s="29" t="s">
        <v>975</v>
      </c>
      <c r="E38" s="28" t="s">
        <v>128</v>
      </c>
      <c r="F38" s="3"/>
      <c r="G38" s="3">
        <v>0.0</v>
      </c>
      <c r="H38" s="3" t="s">
        <v>2211</v>
      </c>
      <c r="I38" s="28" t="s">
        <v>12</v>
      </c>
      <c r="P38" s="7"/>
    </row>
    <row r="39">
      <c r="A39" s="28" t="s">
        <v>5</v>
      </c>
      <c r="B39" s="28" t="s">
        <v>12</v>
      </c>
      <c r="C39" s="3" t="s">
        <v>13</v>
      </c>
      <c r="D39" s="29" t="s">
        <v>978</v>
      </c>
      <c r="E39" s="28" t="s">
        <v>133</v>
      </c>
      <c r="F39" s="3"/>
      <c r="G39" s="3">
        <v>0.0</v>
      </c>
      <c r="H39" s="3" t="s">
        <v>2211</v>
      </c>
      <c r="I39" s="28" t="s">
        <v>12</v>
      </c>
      <c r="P39" s="7"/>
    </row>
    <row r="40">
      <c r="A40" s="28" t="s">
        <v>5</v>
      </c>
      <c r="B40" s="28" t="s">
        <v>12</v>
      </c>
      <c r="C40" s="3" t="s">
        <v>13</v>
      </c>
      <c r="D40" s="29" t="s">
        <v>979</v>
      </c>
      <c r="E40" s="28" t="s">
        <v>136</v>
      </c>
      <c r="F40" s="3"/>
      <c r="G40" s="3">
        <v>0.0</v>
      </c>
      <c r="H40" s="3" t="s">
        <v>2211</v>
      </c>
      <c r="I40" s="28" t="s">
        <v>12</v>
      </c>
      <c r="P40" s="7"/>
    </row>
    <row r="41">
      <c r="A41" s="28" t="s">
        <v>5</v>
      </c>
      <c r="B41" s="28" t="s">
        <v>12</v>
      </c>
      <c r="C41" s="3" t="s">
        <v>13</v>
      </c>
      <c r="D41" s="29" t="s">
        <v>981</v>
      </c>
      <c r="E41" s="28" t="s">
        <v>141</v>
      </c>
      <c r="F41" s="3"/>
      <c r="G41" s="3">
        <v>0.0</v>
      </c>
      <c r="H41" s="3" t="s">
        <v>2211</v>
      </c>
      <c r="I41" s="28" t="s">
        <v>12</v>
      </c>
      <c r="P41" s="7"/>
    </row>
    <row r="42">
      <c r="A42" s="28" t="s">
        <v>5</v>
      </c>
      <c r="B42" s="28" t="s">
        <v>12</v>
      </c>
      <c r="C42" s="3" t="s">
        <v>13</v>
      </c>
      <c r="D42" s="29" t="s">
        <v>982</v>
      </c>
      <c r="E42" s="28" t="s">
        <v>144</v>
      </c>
      <c r="F42" s="3"/>
      <c r="G42" s="3">
        <v>0.0</v>
      </c>
      <c r="H42" s="3" t="s">
        <v>2211</v>
      </c>
      <c r="I42" s="28" t="s">
        <v>12</v>
      </c>
      <c r="P42" s="7"/>
    </row>
    <row r="43">
      <c r="A43" s="28" t="s">
        <v>5</v>
      </c>
      <c r="B43" s="28" t="s">
        <v>12</v>
      </c>
      <c r="C43" s="3" t="s">
        <v>13</v>
      </c>
      <c r="D43" s="29" t="s">
        <v>983</v>
      </c>
      <c r="E43" s="28" t="s">
        <v>147</v>
      </c>
      <c r="F43" s="3"/>
      <c r="G43" s="3">
        <v>0.0</v>
      </c>
      <c r="H43" s="3" t="s">
        <v>2211</v>
      </c>
      <c r="I43" s="28" t="s">
        <v>12</v>
      </c>
      <c r="P43" s="7"/>
    </row>
    <row r="44">
      <c r="A44" s="28" t="s">
        <v>5</v>
      </c>
      <c r="B44" s="28" t="s">
        <v>12</v>
      </c>
      <c r="C44" s="3" t="s">
        <v>13</v>
      </c>
      <c r="D44" s="29" t="s">
        <v>985</v>
      </c>
      <c r="E44" s="28" t="s">
        <v>150</v>
      </c>
      <c r="F44" s="3"/>
      <c r="G44" s="3">
        <v>0.0</v>
      </c>
      <c r="H44" s="3" t="s">
        <v>2211</v>
      </c>
      <c r="I44" s="28" t="s">
        <v>12</v>
      </c>
      <c r="P44" s="7"/>
    </row>
    <row r="45">
      <c r="A45" s="28" t="s">
        <v>5</v>
      </c>
      <c r="B45" s="28" t="s">
        <v>12</v>
      </c>
      <c r="C45" s="3" t="s">
        <v>13</v>
      </c>
      <c r="D45" s="29" t="s">
        <v>988</v>
      </c>
      <c r="E45" s="28" t="s">
        <v>153</v>
      </c>
      <c r="F45" s="3"/>
      <c r="G45" s="3">
        <v>0.0</v>
      </c>
      <c r="H45" s="3" t="s">
        <v>2211</v>
      </c>
      <c r="I45" s="28" t="s">
        <v>12</v>
      </c>
      <c r="P45" s="7"/>
    </row>
    <row r="46">
      <c r="A46" s="28" t="s">
        <v>5</v>
      </c>
      <c r="B46" s="28" t="s">
        <v>12</v>
      </c>
      <c r="C46" s="3" t="s">
        <v>13</v>
      </c>
      <c r="D46" s="29" t="s">
        <v>989</v>
      </c>
      <c r="E46" s="28" t="s">
        <v>159</v>
      </c>
      <c r="F46" s="3"/>
      <c r="G46" s="3">
        <v>0.0</v>
      </c>
      <c r="H46" s="3" t="s">
        <v>2211</v>
      </c>
      <c r="I46" s="28" t="s">
        <v>12</v>
      </c>
      <c r="P46" s="7"/>
    </row>
    <row r="47">
      <c r="A47" s="28" t="s">
        <v>5</v>
      </c>
      <c r="B47" s="28" t="s">
        <v>12</v>
      </c>
      <c r="C47" s="3" t="s">
        <v>13</v>
      </c>
      <c r="D47" s="29" t="s">
        <v>991</v>
      </c>
      <c r="E47" s="28" t="s">
        <v>160</v>
      </c>
      <c r="F47" s="3"/>
      <c r="G47" s="3">
        <v>0.0</v>
      </c>
      <c r="H47" s="3" t="s">
        <v>2211</v>
      </c>
      <c r="I47" s="28" t="s">
        <v>12</v>
      </c>
      <c r="P47" s="7"/>
    </row>
    <row r="48">
      <c r="A48" s="28" t="s">
        <v>5</v>
      </c>
      <c r="B48" s="28" t="s">
        <v>12</v>
      </c>
      <c r="C48" s="3" t="s">
        <v>13</v>
      </c>
      <c r="D48" s="29" t="s">
        <v>992</v>
      </c>
      <c r="E48" s="28" t="s">
        <v>162</v>
      </c>
      <c r="F48" s="3"/>
      <c r="G48" s="3">
        <v>0.0</v>
      </c>
      <c r="H48" s="3" t="s">
        <v>2211</v>
      </c>
      <c r="I48" s="28" t="s">
        <v>12</v>
      </c>
      <c r="P48" s="7"/>
    </row>
    <row r="49">
      <c r="A49" s="28" t="s">
        <v>5</v>
      </c>
      <c r="B49" s="28" t="s">
        <v>12</v>
      </c>
      <c r="C49" s="3" t="s">
        <v>13</v>
      </c>
      <c r="D49" s="29" t="s">
        <v>994</v>
      </c>
      <c r="E49" s="28" t="s">
        <v>165</v>
      </c>
      <c r="F49" s="3"/>
      <c r="G49" s="3">
        <v>0.0</v>
      </c>
      <c r="H49" s="3" t="s">
        <v>2211</v>
      </c>
      <c r="I49" s="28" t="s">
        <v>12</v>
      </c>
      <c r="P49" s="7"/>
    </row>
    <row r="50">
      <c r="A50" s="28" t="s">
        <v>5</v>
      </c>
      <c r="B50" s="28" t="s">
        <v>12</v>
      </c>
      <c r="C50" s="3" t="s">
        <v>13</v>
      </c>
      <c r="D50" s="29" t="s">
        <v>995</v>
      </c>
      <c r="E50" s="28" t="s">
        <v>168</v>
      </c>
      <c r="F50" s="3"/>
      <c r="G50" s="3">
        <v>0.0</v>
      </c>
      <c r="H50" s="3" t="s">
        <v>2211</v>
      </c>
      <c r="I50" s="28" t="s">
        <v>12</v>
      </c>
      <c r="P50" s="7"/>
    </row>
    <row r="51">
      <c r="A51" s="28" t="s">
        <v>5</v>
      </c>
      <c r="B51" s="28" t="s">
        <v>12</v>
      </c>
      <c r="C51" s="3" t="s">
        <v>13</v>
      </c>
      <c r="D51" s="29" t="s">
        <v>997</v>
      </c>
      <c r="E51" s="28" t="s">
        <v>171</v>
      </c>
      <c r="F51" s="3"/>
      <c r="G51" s="3">
        <v>0.0</v>
      </c>
      <c r="H51" s="3" t="s">
        <v>2211</v>
      </c>
      <c r="I51" s="28" t="s">
        <v>12</v>
      </c>
      <c r="P51" s="7"/>
    </row>
    <row r="52">
      <c r="A52" s="28" t="s">
        <v>5</v>
      </c>
      <c r="B52" s="28" t="s">
        <v>12</v>
      </c>
      <c r="C52" s="3" t="s">
        <v>13</v>
      </c>
      <c r="D52" s="29" t="s">
        <v>998</v>
      </c>
      <c r="E52" s="28" t="s">
        <v>174</v>
      </c>
      <c r="F52" s="3"/>
      <c r="G52" s="3">
        <v>0.0</v>
      </c>
      <c r="H52" s="3" t="s">
        <v>2211</v>
      </c>
      <c r="I52" s="28" t="s">
        <v>12</v>
      </c>
      <c r="P52" s="7"/>
    </row>
    <row r="53">
      <c r="A53" s="28" t="s">
        <v>5</v>
      </c>
      <c r="B53" s="28" t="s">
        <v>12</v>
      </c>
      <c r="C53" s="3" t="s">
        <v>13</v>
      </c>
      <c r="D53" s="29" t="s">
        <v>1000</v>
      </c>
      <c r="E53" s="28" t="s">
        <v>176</v>
      </c>
      <c r="F53" s="3"/>
      <c r="G53" s="3">
        <v>0.0</v>
      </c>
      <c r="H53" s="3" t="s">
        <v>2211</v>
      </c>
      <c r="I53" s="28" t="s">
        <v>12</v>
      </c>
      <c r="P53" s="7"/>
    </row>
    <row r="54">
      <c r="A54" s="28" t="s">
        <v>5</v>
      </c>
      <c r="B54" s="28" t="s">
        <v>12</v>
      </c>
      <c r="C54" s="3" t="s">
        <v>13</v>
      </c>
      <c r="D54" s="29" t="s">
        <v>1001</v>
      </c>
      <c r="E54" s="28" t="s">
        <v>178</v>
      </c>
      <c r="F54" s="3"/>
      <c r="G54" s="3">
        <v>0.0</v>
      </c>
      <c r="H54" s="3" t="s">
        <v>2211</v>
      </c>
      <c r="I54" s="28" t="s">
        <v>12</v>
      </c>
      <c r="P54" s="7"/>
    </row>
    <row r="55">
      <c r="A55" s="28" t="s">
        <v>5</v>
      </c>
      <c r="B55" s="28" t="s">
        <v>12</v>
      </c>
      <c r="C55" s="3" t="s">
        <v>13</v>
      </c>
      <c r="D55" s="29" t="s">
        <v>1002</v>
      </c>
      <c r="E55" s="28" t="s">
        <v>181</v>
      </c>
      <c r="F55" s="3"/>
      <c r="G55" s="3">
        <v>0.0</v>
      </c>
      <c r="H55" s="3" t="s">
        <v>2211</v>
      </c>
      <c r="I55" s="28" t="s">
        <v>12</v>
      </c>
      <c r="P55" s="7"/>
    </row>
    <row r="56">
      <c r="A56" s="28" t="s">
        <v>5</v>
      </c>
      <c r="B56" s="28" t="s">
        <v>12</v>
      </c>
      <c r="C56" s="3" t="s">
        <v>13</v>
      </c>
      <c r="D56" s="29" t="s">
        <v>1006</v>
      </c>
      <c r="E56" s="28" t="s">
        <v>184</v>
      </c>
      <c r="F56" s="3"/>
      <c r="G56" s="3">
        <v>0.0</v>
      </c>
      <c r="H56" s="3" t="s">
        <v>2211</v>
      </c>
      <c r="I56" s="28" t="s">
        <v>12</v>
      </c>
      <c r="P56" s="7"/>
    </row>
    <row r="57">
      <c r="A57" s="28" t="s">
        <v>5</v>
      </c>
      <c r="B57" s="28" t="s">
        <v>12</v>
      </c>
      <c r="C57" s="3" t="s">
        <v>13</v>
      </c>
      <c r="D57" s="29" t="s">
        <v>1007</v>
      </c>
      <c r="E57" s="28" t="s">
        <v>186</v>
      </c>
      <c r="F57" s="3"/>
      <c r="G57" s="3">
        <v>0.0</v>
      </c>
      <c r="H57" s="3" t="s">
        <v>2211</v>
      </c>
      <c r="I57" s="28" t="s">
        <v>12</v>
      </c>
      <c r="P57" s="7"/>
    </row>
    <row r="58">
      <c r="A58" s="28" t="s">
        <v>5</v>
      </c>
      <c r="B58" s="28" t="s">
        <v>12</v>
      </c>
      <c r="C58" s="3" t="s">
        <v>13</v>
      </c>
      <c r="D58" s="29" t="s">
        <v>1009</v>
      </c>
      <c r="E58" s="28" t="s">
        <v>188</v>
      </c>
      <c r="F58" s="3"/>
      <c r="G58" s="3">
        <v>0.0</v>
      </c>
      <c r="H58" s="3" t="s">
        <v>2211</v>
      </c>
      <c r="I58" s="28" t="s">
        <v>12</v>
      </c>
      <c r="P58" s="7"/>
    </row>
    <row r="59">
      <c r="A59" s="28" t="s">
        <v>5</v>
      </c>
      <c r="B59" s="28" t="s">
        <v>12</v>
      </c>
      <c r="C59" s="3" t="s">
        <v>13</v>
      </c>
      <c r="D59" s="29" t="s">
        <v>1011</v>
      </c>
      <c r="E59" s="28" t="s">
        <v>190</v>
      </c>
      <c r="F59" s="3"/>
      <c r="G59" s="3">
        <v>0.0</v>
      </c>
      <c r="H59" s="3" t="s">
        <v>2211</v>
      </c>
      <c r="I59" s="28" t="s">
        <v>12</v>
      </c>
      <c r="P59" s="7"/>
    </row>
    <row r="60">
      <c r="A60" s="28" t="s">
        <v>5</v>
      </c>
      <c r="B60" s="28" t="s">
        <v>12</v>
      </c>
      <c r="C60" s="3" t="s">
        <v>13</v>
      </c>
      <c r="D60" s="29" t="s">
        <v>1012</v>
      </c>
      <c r="E60" s="28" t="s">
        <v>192</v>
      </c>
      <c r="F60" s="3"/>
      <c r="G60" s="3">
        <v>0.0</v>
      </c>
      <c r="H60" s="3" t="s">
        <v>2211</v>
      </c>
      <c r="I60" s="28" t="s">
        <v>12</v>
      </c>
      <c r="P60" s="7"/>
    </row>
    <row r="61">
      <c r="A61" s="28" t="s">
        <v>5</v>
      </c>
      <c r="B61" s="28" t="s">
        <v>12</v>
      </c>
      <c r="C61" s="3" t="s">
        <v>13</v>
      </c>
      <c r="D61" s="29" t="s">
        <v>1014</v>
      </c>
      <c r="E61" s="28" t="s">
        <v>195</v>
      </c>
      <c r="F61" s="3"/>
      <c r="G61" s="3">
        <v>0.0</v>
      </c>
      <c r="H61" s="3" t="s">
        <v>2211</v>
      </c>
      <c r="I61" s="28" t="s">
        <v>12</v>
      </c>
      <c r="P61" s="7"/>
    </row>
    <row r="62">
      <c r="A62" s="28" t="s">
        <v>5</v>
      </c>
      <c r="B62" s="28" t="s">
        <v>12</v>
      </c>
      <c r="C62" s="3" t="s">
        <v>13</v>
      </c>
      <c r="D62" s="29" t="s">
        <v>1015</v>
      </c>
      <c r="E62" s="28" t="s">
        <v>200</v>
      </c>
      <c r="F62" s="3"/>
      <c r="G62" s="3">
        <v>0.0</v>
      </c>
      <c r="H62" s="3" t="s">
        <v>2211</v>
      </c>
      <c r="I62" s="28" t="s">
        <v>12</v>
      </c>
      <c r="P62" s="7"/>
    </row>
    <row r="63">
      <c r="A63" s="28" t="s">
        <v>5</v>
      </c>
      <c r="B63" s="28" t="s">
        <v>12</v>
      </c>
      <c r="C63" s="3" t="s">
        <v>13</v>
      </c>
      <c r="D63" s="29" t="s">
        <v>1018</v>
      </c>
      <c r="E63" s="28" t="s">
        <v>203</v>
      </c>
      <c r="F63" s="3"/>
      <c r="G63" s="3">
        <v>0.0</v>
      </c>
      <c r="H63" s="3" t="s">
        <v>2211</v>
      </c>
      <c r="I63" s="28" t="s">
        <v>12</v>
      </c>
      <c r="P63" s="7"/>
    </row>
    <row r="64">
      <c r="A64" s="28" t="s">
        <v>5</v>
      </c>
      <c r="B64" s="28" t="s">
        <v>12</v>
      </c>
      <c r="C64" s="3" t="s">
        <v>13</v>
      </c>
      <c r="D64" s="29" t="s">
        <v>1019</v>
      </c>
      <c r="E64" s="28" t="s">
        <v>205</v>
      </c>
      <c r="F64" s="3"/>
      <c r="G64" s="3">
        <v>0.0</v>
      </c>
      <c r="H64" s="3" t="s">
        <v>2211</v>
      </c>
      <c r="I64" s="28" t="s">
        <v>12</v>
      </c>
      <c r="P64" s="7"/>
    </row>
    <row r="65">
      <c r="A65" s="28" t="s">
        <v>5</v>
      </c>
      <c r="B65" s="28" t="s">
        <v>12</v>
      </c>
      <c r="C65" s="3" t="s">
        <v>13</v>
      </c>
      <c r="D65" s="29" t="s">
        <v>1021</v>
      </c>
      <c r="E65" s="28" t="s">
        <v>209</v>
      </c>
      <c r="F65" s="3"/>
      <c r="G65" s="3">
        <v>0.0</v>
      </c>
      <c r="H65" s="3" t="s">
        <v>2211</v>
      </c>
      <c r="I65" s="28" t="s">
        <v>12</v>
      </c>
      <c r="P65" s="7"/>
    </row>
    <row r="66">
      <c r="A66" s="28" t="s">
        <v>5</v>
      </c>
      <c r="B66" s="28" t="s">
        <v>12</v>
      </c>
      <c r="C66" s="3" t="s">
        <v>13</v>
      </c>
      <c r="D66" s="29" t="s">
        <v>1022</v>
      </c>
      <c r="E66" s="28" t="s">
        <v>212</v>
      </c>
      <c r="F66" s="3"/>
      <c r="G66" s="3">
        <v>0.0</v>
      </c>
      <c r="H66" s="3" t="s">
        <v>2211</v>
      </c>
      <c r="I66" s="28" t="s">
        <v>12</v>
      </c>
      <c r="P66" s="7"/>
    </row>
    <row r="67">
      <c r="A67" s="28" t="s">
        <v>5</v>
      </c>
      <c r="B67" s="28" t="s">
        <v>12</v>
      </c>
      <c r="C67" s="3" t="s">
        <v>13</v>
      </c>
      <c r="D67" s="29" t="s">
        <v>1023</v>
      </c>
      <c r="E67" s="28" t="s">
        <v>215</v>
      </c>
      <c r="F67" s="3"/>
      <c r="G67" s="3">
        <v>0.0</v>
      </c>
      <c r="H67" s="3" t="s">
        <v>2211</v>
      </c>
      <c r="I67" s="28" t="s">
        <v>12</v>
      </c>
      <c r="P67" s="7"/>
    </row>
    <row r="68">
      <c r="A68" s="28" t="s">
        <v>5</v>
      </c>
      <c r="B68" s="28" t="s">
        <v>12</v>
      </c>
      <c r="C68" s="3" t="s">
        <v>13</v>
      </c>
      <c r="D68" s="29" t="s">
        <v>1025</v>
      </c>
      <c r="E68" s="28" t="s">
        <v>220</v>
      </c>
      <c r="F68" s="3"/>
      <c r="G68" s="3">
        <v>0.0</v>
      </c>
      <c r="H68" s="3" t="s">
        <v>2211</v>
      </c>
      <c r="I68" s="28" t="s">
        <v>12</v>
      </c>
      <c r="P68" s="7"/>
    </row>
    <row r="69">
      <c r="A69" s="28" t="s">
        <v>5</v>
      </c>
      <c r="B69" s="28" t="s">
        <v>12</v>
      </c>
      <c r="C69" s="3" t="s">
        <v>13</v>
      </c>
      <c r="D69" s="29" t="s">
        <v>1026</v>
      </c>
      <c r="E69" s="28" t="s">
        <v>223</v>
      </c>
      <c r="F69" s="3"/>
      <c r="G69" s="3">
        <v>0.0</v>
      </c>
      <c r="H69" s="3" t="s">
        <v>2211</v>
      </c>
      <c r="I69" s="28" t="s">
        <v>12</v>
      </c>
      <c r="P69" s="7"/>
    </row>
    <row r="70">
      <c r="A70" s="28" t="s">
        <v>5</v>
      </c>
      <c r="B70" s="28" t="s">
        <v>12</v>
      </c>
      <c r="C70" s="3" t="s">
        <v>13</v>
      </c>
      <c r="D70" s="29" t="s">
        <v>1028</v>
      </c>
      <c r="E70" s="28" t="s">
        <v>226</v>
      </c>
      <c r="F70" s="3"/>
      <c r="G70" s="3">
        <v>0.0</v>
      </c>
      <c r="H70" s="3" t="s">
        <v>2211</v>
      </c>
      <c r="I70" s="28" t="s">
        <v>12</v>
      </c>
      <c r="P70" s="7"/>
    </row>
    <row r="71">
      <c r="A71" s="28" t="s">
        <v>5</v>
      </c>
      <c r="B71" s="28" t="s">
        <v>12</v>
      </c>
      <c r="C71" s="3" t="s">
        <v>13</v>
      </c>
      <c r="D71" s="29" t="s">
        <v>1029</v>
      </c>
      <c r="E71" s="28" t="s">
        <v>228</v>
      </c>
      <c r="F71" s="3"/>
      <c r="G71" s="3">
        <v>0.0</v>
      </c>
      <c r="H71" s="3" t="s">
        <v>2211</v>
      </c>
      <c r="I71" s="28" t="s">
        <v>12</v>
      </c>
      <c r="P71" s="7"/>
    </row>
    <row r="72">
      <c r="A72" s="28" t="s">
        <v>5</v>
      </c>
      <c r="B72" s="28" t="s">
        <v>12</v>
      </c>
      <c r="C72" s="3" t="s">
        <v>13</v>
      </c>
      <c r="D72" s="29" t="s">
        <v>1031</v>
      </c>
      <c r="E72" s="28" t="s">
        <v>233</v>
      </c>
      <c r="F72" s="3"/>
      <c r="G72" s="3">
        <v>0.0</v>
      </c>
      <c r="H72" s="3" t="s">
        <v>2211</v>
      </c>
      <c r="I72" s="28" t="s">
        <v>12</v>
      </c>
      <c r="P72" s="7"/>
    </row>
    <row r="73">
      <c r="A73" s="28" t="s">
        <v>5</v>
      </c>
      <c r="B73" s="28" t="s">
        <v>12</v>
      </c>
      <c r="C73" s="3" t="s">
        <v>13</v>
      </c>
      <c r="D73" s="29" t="s">
        <v>1032</v>
      </c>
      <c r="E73" s="28" t="s">
        <v>236</v>
      </c>
      <c r="F73" s="3"/>
      <c r="G73" s="3">
        <v>0.0</v>
      </c>
      <c r="H73" s="3" t="s">
        <v>2211</v>
      </c>
      <c r="I73" s="28" t="s">
        <v>12</v>
      </c>
      <c r="P73" s="7"/>
    </row>
    <row r="74">
      <c r="A74" s="28" t="s">
        <v>5</v>
      </c>
      <c r="B74" s="28" t="s">
        <v>12</v>
      </c>
      <c r="C74" s="3" t="s">
        <v>13</v>
      </c>
      <c r="D74" s="29" t="s">
        <v>1033</v>
      </c>
      <c r="E74" s="28" t="s">
        <v>240</v>
      </c>
      <c r="F74" s="3"/>
      <c r="G74" s="3">
        <v>1.0</v>
      </c>
      <c r="H74" s="3" t="s">
        <v>2211</v>
      </c>
      <c r="I74" s="28" t="s">
        <v>12</v>
      </c>
      <c r="P74" s="7"/>
    </row>
    <row r="75">
      <c r="A75" s="28" t="s">
        <v>5</v>
      </c>
      <c r="B75" s="28" t="s">
        <v>12</v>
      </c>
      <c r="C75" s="3" t="s">
        <v>13</v>
      </c>
      <c r="D75" s="29" t="s">
        <v>1035</v>
      </c>
      <c r="E75" s="28" t="s">
        <v>244</v>
      </c>
      <c r="F75" s="3"/>
      <c r="G75" s="3">
        <v>0.0</v>
      </c>
      <c r="H75" s="3" t="s">
        <v>2211</v>
      </c>
      <c r="I75" s="28" t="s">
        <v>12</v>
      </c>
      <c r="P75" s="7"/>
    </row>
    <row r="76">
      <c r="A76" s="28" t="s">
        <v>5</v>
      </c>
      <c r="B76" s="28" t="s">
        <v>12</v>
      </c>
      <c r="C76" s="3" t="s">
        <v>13</v>
      </c>
      <c r="D76" s="29" t="s">
        <v>1036</v>
      </c>
      <c r="E76" s="28" t="s">
        <v>246</v>
      </c>
      <c r="F76" s="3"/>
      <c r="G76" s="3">
        <v>0.0</v>
      </c>
      <c r="H76" s="3" t="s">
        <v>2211</v>
      </c>
      <c r="I76" s="28" t="s">
        <v>12</v>
      </c>
      <c r="P76" s="7"/>
    </row>
    <row r="77">
      <c r="A77" s="28" t="s">
        <v>5</v>
      </c>
      <c r="B77" s="28" t="s">
        <v>12</v>
      </c>
      <c r="C77" s="3" t="s">
        <v>13</v>
      </c>
      <c r="D77" s="29" t="s">
        <v>1038</v>
      </c>
      <c r="E77" s="28" t="s">
        <v>252</v>
      </c>
      <c r="F77" s="3"/>
      <c r="G77" s="3">
        <v>0.0</v>
      </c>
      <c r="H77" s="3" t="s">
        <v>2211</v>
      </c>
      <c r="I77" s="28" t="s">
        <v>12</v>
      </c>
      <c r="P77" s="7"/>
    </row>
    <row r="78">
      <c r="A78" s="28" t="s">
        <v>5</v>
      </c>
      <c r="B78" s="28" t="s">
        <v>12</v>
      </c>
      <c r="C78" s="3" t="s">
        <v>13</v>
      </c>
      <c r="D78" s="29" t="s">
        <v>1039</v>
      </c>
      <c r="E78" s="28" t="s">
        <v>257</v>
      </c>
      <c r="F78" s="3"/>
      <c r="G78" s="3">
        <v>0.0</v>
      </c>
      <c r="H78" s="3" t="s">
        <v>2211</v>
      </c>
      <c r="I78" s="28" t="s">
        <v>12</v>
      </c>
      <c r="P78" s="7"/>
    </row>
    <row r="79">
      <c r="A79" s="28" t="s">
        <v>5</v>
      </c>
      <c r="B79" s="28" t="s">
        <v>12</v>
      </c>
      <c r="C79" s="3" t="s">
        <v>13</v>
      </c>
      <c r="D79" s="29" t="s">
        <v>1041</v>
      </c>
      <c r="E79" s="28" t="s">
        <v>260</v>
      </c>
      <c r="F79" s="3"/>
      <c r="G79" s="3">
        <v>0.0</v>
      </c>
      <c r="H79" s="3" t="s">
        <v>2211</v>
      </c>
      <c r="I79" s="28" t="s">
        <v>12</v>
      </c>
      <c r="P79" s="7"/>
    </row>
    <row r="80">
      <c r="A80" s="28" t="s">
        <v>5</v>
      </c>
      <c r="B80" s="28" t="s">
        <v>12</v>
      </c>
      <c r="C80" s="3" t="s">
        <v>13</v>
      </c>
      <c r="D80" s="29" t="s">
        <v>1042</v>
      </c>
      <c r="E80" s="28" t="s">
        <v>262</v>
      </c>
      <c r="F80" s="3"/>
      <c r="G80" s="3">
        <v>0.0</v>
      </c>
      <c r="H80" s="3" t="s">
        <v>2211</v>
      </c>
      <c r="I80" s="28" t="s">
        <v>12</v>
      </c>
      <c r="P80" s="7"/>
    </row>
    <row r="81">
      <c r="A81" s="28" t="s">
        <v>5</v>
      </c>
      <c r="B81" s="28" t="s">
        <v>12</v>
      </c>
      <c r="C81" s="3" t="s">
        <v>13</v>
      </c>
      <c r="D81" s="29" t="s">
        <v>1044</v>
      </c>
      <c r="E81" s="28" t="s">
        <v>264</v>
      </c>
      <c r="F81" s="3"/>
      <c r="G81" s="3">
        <v>0.0</v>
      </c>
      <c r="H81" s="3" t="s">
        <v>2211</v>
      </c>
      <c r="I81" s="28" t="s">
        <v>12</v>
      </c>
      <c r="P81" s="7"/>
    </row>
    <row r="82">
      <c r="A82" s="28" t="s">
        <v>5</v>
      </c>
      <c r="B82" s="28" t="s">
        <v>12</v>
      </c>
      <c r="C82" s="3" t="s">
        <v>13</v>
      </c>
      <c r="D82" s="29" t="s">
        <v>1045</v>
      </c>
      <c r="E82" s="28" t="s">
        <v>265</v>
      </c>
      <c r="F82" s="3"/>
      <c r="G82" s="3">
        <v>0.0</v>
      </c>
      <c r="H82" s="3" t="s">
        <v>2211</v>
      </c>
      <c r="I82" s="28" t="s">
        <v>12</v>
      </c>
      <c r="P82" s="7"/>
    </row>
    <row r="83">
      <c r="A83" s="28" t="s">
        <v>5</v>
      </c>
      <c r="B83" s="28" t="s">
        <v>12</v>
      </c>
      <c r="C83" s="3" t="s">
        <v>13</v>
      </c>
      <c r="D83" s="29" t="s">
        <v>1046</v>
      </c>
      <c r="E83" s="28" t="s">
        <v>267</v>
      </c>
      <c r="F83" s="3"/>
      <c r="G83" s="3">
        <v>0.0</v>
      </c>
      <c r="H83" s="3" t="s">
        <v>2211</v>
      </c>
      <c r="I83" s="28" t="s">
        <v>12</v>
      </c>
      <c r="P83" s="7"/>
    </row>
    <row r="84">
      <c r="A84" s="28" t="s">
        <v>5</v>
      </c>
      <c r="B84" s="28" t="s">
        <v>12</v>
      </c>
      <c r="C84" s="3" t="s">
        <v>13</v>
      </c>
      <c r="D84" s="29" t="s">
        <v>1048</v>
      </c>
      <c r="E84" s="28" t="s">
        <v>269</v>
      </c>
      <c r="F84" s="3"/>
      <c r="G84" s="3">
        <v>0.0</v>
      </c>
      <c r="H84" s="3" t="s">
        <v>2211</v>
      </c>
      <c r="I84" s="28" t="s">
        <v>12</v>
      </c>
      <c r="P84" s="7"/>
    </row>
    <row r="85">
      <c r="A85" s="28" t="s">
        <v>5</v>
      </c>
      <c r="B85" s="28" t="s">
        <v>12</v>
      </c>
      <c r="C85" s="3" t="s">
        <v>13</v>
      </c>
      <c r="D85" s="29" t="s">
        <v>1049</v>
      </c>
      <c r="E85" s="28" t="s">
        <v>271</v>
      </c>
      <c r="F85" s="3"/>
      <c r="G85" s="3">
        <v>0.0</v>
      </c>
      <c r="H85" s="3" t="s">
        <v>2211</v>
      </c>
      <c r="I85" s="28" t="s">
        <v>12</v>
      </c>
      <c r="P85" s="7"/>
    </row>
    <row r="86">
      <c r="A86" s="28" t="s">
        <v>5</v>
      </c>
      <c r="B86" s="28" t="s">
        <v>12</v>
      </c>
      <c r="C86" s="3" t="s">
        <v>13</v>
      </c>
      <c r="D86" s="29" t="s">
        <v>1051</v>
      </c>
      <c r="E86" s="28" t="s">
        <v>273</v>
      </c>
      <c r="F86" s="3"/>
      <c r="G86" s="3">
        <v>0.0</v>
      </c>
      <c r="H86" s="3" t="s">
        <v>2211</v>
      </c>
      <c r="I86" s="28" t="s">
        <v>12</v>
      </c>
      <c r="P86" s="7"/>
    </row>
    <row r="87">
      <c r="A87" s="28" t="s">
        <v>5</v>
      </c>
      <c r="B87" s="28" t="s">
        <v>12</v>
      </c>
      <c r="C87" s="3" t="s">
        <v>13</v>
      </c>
      <c r="D87" s="29" t="s">
        <v>1052</v>
      </c>
      <c r="E87" s="28" t="s">
        <v>275</v>
      </c>
      <c r="F87" s="3"/>
      <c r="G87" s="3">
        <v>0.0</v>
      </c>
      <c r="H87" s="3" t="s">
        <v>2211</v>
      </c>
      <c r="I87" s="28" t="s">
        <v>12</v>
      </c>
      <c r="P87" s="7"/>
    </row>
    <row r="88">
      <c r="A88" s="28" t="s">
        <v>5</v>
      </c>
      <c r="B88" s="28" t="s">
        <v>12</v>
      </c>
      <c r="C88" s="3" t="s">
        <v>13</v>
      </c>
      <c r="D88" s="29" t="s">
        <v>1054</v>
      </c>
      <c r="E88" s="28" t="s">
        <v>277</v>
      </c>
      <c r="F88" s="3"/>
      <c r="G88" s="3">
        <v>0.0</v>
      </c>
      <c r="H88" s="3" t="s">
        <v>2211</v>
      </c>
      <c r="I88" s="28" t="s">
        <v>12</v>
      </c>
      <c r="P88" s="7"/>
    </row>
    <row r="89">
      <c r="A89" s="28" t="s">
        <v>5</v>
      </c>
      <c r="B89" s="28" t="s">
        <v>12</v>
      </c>
      <c r="C89" s="3" t="s">
        <v>13</v>
      </c>
      <c r="D89" s="29" t="s">
        <v>1055</v>
      </c>
      <c r="E89" s="28" t="s">
        <v>279</v>
      </c>
      <c r="F89" s="3"/>
      <c r="G89" s="3">
        <v>1.0</v>
      </c>
      <c r="H89" s="3" t="s">
        <v>2211</v>
      </c>
      <c r="I89" s="28" t="s">
        <v>12</v>
      </c>
      <c r="P89" s="7"/>
    </row>
    <row r="90">
      <c r="A90" s="28" t="s">
        <v>5</v>
      </c>
      <c r="B90" s="28" t="s">
        <v>12</v>
      </c>
      <c r="C90" s="3" t="s">
        <v>13</v>
      </c>
      <c r="D90" s="29" t="s">
        <v>1056</v>
      </c>
      <c r="E90" s="28" t="s">
        <v>280</v>
      </c>
      <c r="F90" s="3"/>
      <c r="G90" s="3">
        <v>0.0</v>
      </c>
      <c r="H90" s="3" t="s">
        <v>2211</v>
      </c>
      <c r="I90" s="28" t="s">
        <v>12</v>
      </c>
      <c r="P90" s="7"/>
    </row>
    <row r="91">
      <c r="A91" s="28" t="s">
        <v>5</v>
      </c>
      <c r="B91" s="28" t="s">
        <v>12</v>
      </c>
      <c r="C91" s="3" t="s">
        <v>13</v>
      </c>
      <c r="D91" s="29" t="s">
        <v>1058</v>
      </c>
      <c r="E91" s="28" t="s">
        <v>282</v>
      </c>
      <c r="F91" s="3"/>
      <c r="G91" s="3">
        <v>1.0</v>
      </c>
      <c r="H91" s="3" t="s">
        <v>2211</v>
      </c>
      <c r="I91" s="28" t="s">
        <v>12</v>
      </c>
      <c r="P91" s="7"/>
    </row>
    <row r="92">
      <c r="A92" s="28" t="s">
        <v>5</v>
      </c>
      <c r="B92" s="28" t="s">
        <v>12</v>
      </c>
      <c r="C92" s="3" t="s">
        <v>13</v>
      </c>
      <c r="D92" s="29" t="s">
        <v>1059</v>
      </c>
      <c r="E92" s="28" t="s">
        <v>284</v>
      </c>
      <c r="F92" s="3"/>
      <c r="G92" s="3">
        <v>0.0</v>
      </c>
      <c r="H92" s="3" t="s">
        <v>2211</v>
      </c>
      <c r="I92" s="28" t="s">
        <v>12</v>
      </c>
      <c r="P92" s="7"/>
    </row>
    <row r="93">
      <c r="A93" s="28" t="s">
        <v>5</v>
      </c>
      <c r="B93" s="28" t="s">
        <v>12</v>
      </c>
      <c r="C93" s="3" t="s">
        <v>13</v>
      </c>
      <c r="D93" s="29" t="s">
        <v>1060</v>
      </c>
      <c r="E93" s="28" t="s">
        <v>285</v>
      </c>
      <c r="F93" s="3"/>
      <c r="G93" s="3">
        <v>0.0</v>
      </c>
      <c r="H93" s="3" t="s">
        <v>2211</v>
      </c>
      <c r="I93" s="28" t="s">
        <v>12</v>
      </c>
      <c r="P93" s="7"/>
    </row>
    <row r="94">
      <c r="A94" s="28" t="s">
        <v>5</v>
      </c>
      <c r="B94" s="28" t="s">
        <v>12</v>
      </c>
      <c r="C94" s="3" t="s">
        <v>13</v>
      </c>
      <c r="D94" s="29" t="s">
        <v>1062</v>
      </c>
      <c r="E94" s="28" t="s">
        <v>286</v>
      </c>
      <c r="F94" s="3"/>
      <c r="G94" s="3">
        <v>0.0</v>
      </c>
      <c r="H94" s="3" t="s">
        <v>2211</v>
      </c>
      <c r="I94" s="28" t="s">
        <v>12</v>
      </c>
      <c r="P94" s="7"/>
    </row>
    <row r="95">
      <c r="A95" s="28" t="s">
        <v>5</v>
      </c>
      <c r="B95" s="28" t="s">
        <v>12</v>
      </c>
      <c r="C95" s="3" t="s">
        <v>13</v>
      </c>
      <c r="D95" s="29" t="s">
        <v>1064</v>
      </c>
      <c r="E95" s="28" t="s">
        <v>288</v>
      </c>
      <c r="F95" s="3"/>
      <c r="G95" s="3">
        <v>0.0</v>
      </c>
      <c r="H95" s="3" t="s">
        <v>2211</v>
      </c>
      <c r="I95" s="28" t="s">
        <v>12</v>
      </c>
      <c r="P95" s="7"/>
    </row>
    <row r="96">
      <c r="A96" s="28" t="s">
        <v>5</v>
      </c>
      <c r="B96" s="28" t="s">
        <v>12</v>
      </c>
      <c r="C96" s="3" t="s">
        <v>13</v>
      </c>
      <c r="D96" s="29" t="s">
        <v>1067</v>
      </c>
      <c r="E96" s="28" t="s">
        <v>289</v>
      </c>
      <c r="F96" s="3"/>
      <c r="G96" s="3">
        <v>0.0</v>
      </c>
      <c r="H96" s="3" t="s">
        <v>2211</v>
      </c>
      <c r="I96" s="28" t="s">
        <v>12</v>
      </c>
      <c r="P96" s="7"/>
    </row>
    <row r="97">
      <c r="A97" s="28" t="s">
        <v>5</v>
      </c>
      <c r="B97" s="28" t="s">
        <v>290</v>
      </c>
      <c r="C97" s="3" t="s">
        <v>291</v>
      </c>
      <c r="D97" s="29" t="s">
        <v>1068</v>
      </c>
      <c r="E97" s="28" t="s">
        <v>292</v>
      </c>
      <c r="F97" s="3"/>
      <c r="G97" s="3">
        <v>0.0</v>
      </c>
      <c r="H97" s="3" t="s">
        <v>291</v>
      </c>
      <c r="I97" s="28" t="s">
        <v>290</v>
      </c>
      <c r="P97" s="7"/>
    </row>
    <row r="98">
      <c r="A98" s="28" t="s">
        <v>5</v>
      </c>
      <c r="B98" s="28" t="s">
        <v>290</v>
      </c>
      <c r="C98" s="3" t="s">
        <v>291</v>
      </c>
      <c r="D98" s="29" t="s">
        <v>1071</v>
      </c>
      <c r="E98" s="28" t="s">
        <v>293</v>
      </c>
      <c r="F98" s="3"/>
      <c r="G98" s="3">
        <v>0.0</v>
      </c>
      <c r="H98" s="3" t="s">
        <v>291</v>
      </c>
      <c r="I98" s="28" t="s">
        <v>290</v>
      </c>
      <c r="P98" s="7"/>
    </row>
    <row r="99">
      <c r="A99" s="28" t="s">
        <v>5</v>
      </c>
      <c r="B99" s="28" t="s">
        <v>290</v>
      </c>
      <c r="C99" s="3" t="s">
        <v>291</v>
      </c>
      <c r="D99" s="29" t="s">
        <v>1072</v>
      </c>
      <c r="E99" s="28" t="s">
        <v>295</v>
      </c>
      <c r="F99" s="3"/>
      <c r="G99" s="3">
        <v>0.0</v>
      </c>
      <c r="H99" s="3" t="s">
        <v>291</v>
      </c>
      <c r="I99" s="28" t="s">
        <v>290</v>
      </c>
      <c r="P99" s="7"/>
    </row>
    <row r="100">
      <c r="A100" s="28" t="s">
        <v>5</v>
      </c>
      <c r="B100" s="28" t="s">
        <v>290</v>
      </c>
      <c r="C100" s="3" t="s">
        <v>291</v>
      </c>
      <c r="D100" s="29" t="s">
        <v>1073</v>
      </c>
      <c r="E100" s="28" t="s">
        <v>297</v>
      </c>
      <c r="F100" s="3"/>
      <c r="G100" s="3">
        <v>0.0</v>
      </c>
      <c r="H100" s="3" t="s">
        <v>291</v>
      </c>
      <c r="I100" s="28" t="s">
        <v>290</v>
      </c>
      <c r="P100" s="7"/>
    </row>
    <row r="101">
      <c r="A101" s="33" t="s">
        <v>5</v>
      </c>
      <c r="B101" s="28"/>
      <c r="C101" s="3"/>
      <c r="D101" s="34" t="s">
        <v>2253</v>
      </c>
      <c r="E101" s="33" t="s">
        <v>2254</v>
      </c>
      <c r="F101" s="3"/>
      <c r="G101" s="3">
        <v>1.0</v>
      </c>
      <c r="H101" s="3" t="s">
        <v>291</v>
      </c>
      <c r="I101" s="28" t="s">
        <v>290</v>
      </c>
      <c r="P101" s="7"/>
    </row>
    <row r="102">
      <c r="A102" s="33" t="s">
        <v>5</v>
      </c>
      <c r="B102" s="28"/>
      <c r="C102" s="3"/>
      <c r="D102" s="34" t="s">
        <v>2255</v>
      </c>
      <c r="E102" s="33" t="s">
        <v>2256</v>
      </c>
      <c r="F102" s="3"/>
      <c r="G102" s="3">
        <v>1.0</v>
      </c>
      <c r="H102" s="3" t="s">
        <v>291</v>
      </c>
      <c r="I102" s="28" t="s">
        <v>290</v>
      </c>
      <c r="P102" s="7"/>
    </row>
    <row r="103">
      <c r="A103" s="33" t="s">
        <v>5</v>
      </c>
      <c r="B103" s="28"/>
      <c r="C103" s="3"/>
      <c r="D103" s="34" t="s">
        <v>2257</v>
      </c>
      <c r="E103" s="33" t="s">
        <v>2258</v>
      </c>
      <c r="F103" s="3"/>
      <c r="G103" s="3">
        <v>1.0</v>
      </c>
      <c r="H103" s="3" t="s">
        <v>291</v>
      </c>
      <c r="I103" s="28" t="s">
        <v>290</v>
      </c>
      <c r="P103" s="7"/>
    </row>
    <row r="104">
      <c r="A104" s="28" t="s">
        <v>5</v>
      </c>
      <c r="B104" s="28" t="s">
        <v>290</v>
      </c>
      <c r="C104" s="3" t="s">
        <v>291</v>
      </c>
      <c r="D104" s="29" t="s">
        <v>1076</v>
      </c>
      <c r="E104" s="28" t="s">
        <v>300</v>
      </c>
      <c r="F104" s="3"/>
      <c r="G104" s="3">
        <v>0.0</v>
      </c>
      <c r="H104" s="3" t="s">
        <v>291</v>
      </c>
      <c r="I104" s="28" t="s">
        <v>290</v>
      </c>
      <c r="P104" s="7"/>
    </row>
    <row r="105">
      <c r="A105" s="33" t="s">
        <v>5</v>
      </c>
      <c r="B105" s="28"/>
      <c r="C105" s="3"/>
      <c r="D105" s="34" t="s">
        <v>2259</v>
      </c>
      <c r="E105" s="33" t="s">
        <v>2260</v>
      </c>
      <c r="F105" s="3"/>
      <c r="G105" s="3">
        <v>1.0</v>
      </c>
      <c r="H105" s="3" t="s">
        <v>291</v>
      </c>
      <c r="I105" s="28" t="s">
        <v>290</v>
      </c>
      <c r="P105" s="7"/>
    </row>
    <row r="106">
      <c r="A106" s="33" t="s">
        <v>5</v>
      </c>
      <c r="B106" s="28"/>
      <c r="C106" s="3"/>
      <c r="D106" s="34" t="s">
        <v>2261</v>
      </c>
      <c r="E106" s="33" t="s">
        <v>2262</v>
      </c>
      <c r="F106" s="3"/>
      <c r="G106" s="3">
        <v>1.0</v>
      </c>
      <c r="H106" s="3" t="s">
        <v>291</v>
      </c>
      <c r="I106" s="28" t="s">
        <v>290</v>
      </c>
      <c r="P106" s="7"/>
    </row>
    <row r="107">
      <c r="A107" s="33" t="s">
        <v>5</v>
      </c>
      <c r="B107" s="28"/>
      <c r="C107" s="3"/>
      <c r="D107" s="34" t="s">
        <v>2264</v>
      </c>
      <c r="E107" s="33" t="s">
        <v>2265</v>
      </c>
      <c r="F107" s="3"/>
      <c r="G107" s="3">
        <v>1.0</v>
      </c>
      <c r="H107" s="3" t="s">
        <v>291</v>
      </c>
      <c r="I107" s="28" t="s">
        <v>290</v>
      </c>
      <c r="P107" s="7"/>
    </row>
    <row r="108">
      <c r="A108" s="28" t="s">
        <v>5</v>
      </c>
      <c r="B108" s="28" t="s">
        <v>290</v>
      </c>
      <c r="C108" s="3" t="s">
        <v>291</v>
      </c>
      <c r="D108" s="29" t="s">
        <v>1077</v>
      </c>
      <c r="E108" s="28" t="s">
        <v>301</v>
      </c>
      <c r="F108" s="3"/>
      <c r="G108" s="3">
        <v>0.0</v>
      </c>
      <c r="H108" s="3" t="s">
        <v>291</v>
      </c>
      <c r="I108" s="28" t="s">
        <v>290</v>
      </c>
      <c r="P108" s="7"/>
    </row>
    <row r="109">
      <c r="A109" s="33" t="s">
        <v>5</v>
      </c>
      <c r="B109" s="28"/>
      <c r="C109" s="3"/>
      <c r="D109" s="34" t="s">
        <v>2266</v>
      </c>
      <c r="E109" s="33" t="s">
        <v>2267</v>
      </c>
      <c r="F109" s="3"/>
      <c r="G109" s="3">
        <v>1.0</v>
      </c>
      <c r="H109" s="3" t="s">
        <v>291</v>
      </c>
      <c r="I109" s="28" t="s">
        <v>290</v>
      </c>
      <c r="P109" s="7"/>
    </row>
    <row r="110">
      <c r="A110" s="33" t="s">
        <v>5</v>
      </c>
      <c r="B110" s="28"/>
      <c r="C110" s="3"/>
      <c r="D110" s="34" t="s">
        <v>2269</v>
      </c>
      <c r="E110" s="33" t="s">
        <v>2270</v>
      </c>
      <c r="F110" s="3"/>
      <c r="G110" s="3">
        <v>1.0</v>
      </c>
      <c r="H110" s="3" t="s">
        <v>291</v>
      </c>
      <c r="I110" s="28" t="s">
        <v>290</v>
      </c>
      <c r="P110" s="7"/>
    </row>
    <row r="111">
      <c r="A111" s="33" t="s">
        <v>5</v>
      </c>
      <c r="B111" s="28"/>
      <c r="C111" s="3"/>
      <c r="D111" s="34" t="s">
        <v>2271</v>
      </c>
      <c r="E111" s="33" t="s">
        <v>2272</v>
      </c>
      <c r="F111" s="3"/>
      <c r="G111" s="3">
        <v>1.0</v>
      </c>
      <c r="H111" s="3" t="s">
        <v>291</v>
      </c>
      <c r="I111" s="28" t="s">
        <v>290</v>
      </c>
      <c r="P111" s="7"/>
    </row>
    <row r="112">
      <c r="A112" s="28" t="s">
        <v>5</v>
      </c>
      <c r="B112" s="28" t="s">
        <v>290</v>
      </c>
      <c r="C112" s="3" t="s">
        <v>291</v>
      </c>
      <c r="D112" s="29" t="s">
        <v>1079</v>
      </c>
      <c r="E112" s="28" t="s">
        <v>303</v>
      </c>
      <c r="F112" s="3"/>
      <c r="G112" s="3">
        <v>0.0</v>
      </c>
      <c r="H112" s="3" t="s">
        <v>291</v>
      </c>
      <c r="I112" s="28" t="s">
        <v>290</v>
      </c>
      <c r="P112" s="7"/>
    </row>
    <row r="113">
      <c r="A113" s="33" t="s">
        <v>5</v>
      </c>
      <c r="B113" s="28"/>
      <c r="C113" s="3"/>
      <c r="D113" s="34" t="s">
        <v>2273</v>
      </c>
      <c r="E113" s="33" t="s">
        <v>2274</v>
      </c>
      <c r="F113" s="3"/>
      <c r="G113" s="3">
        <v>1.0</v>
      </c>
      <c r="H113" s="3" t="s">
        <v>291</v>
      </c>
      <c r="I113" s="28" t="s">
        <v>290</v>
      </c>
      <c r="P113" s="7"/>
    </row>
    <row r="114">
      <c r="A114" s="33" t="s">
        <v>5</v>
      </c>
      <c r="B114" s="28"/>
      <c r="C114" s="3"/>
      <c r="D114" s="34" t="s">
        <v>2275</v>
      </c>
      <c r="E114" s="33" t="s">
        <v>2276</v>
      </c>
      <c r="F114" s="3"/>
      <c r="G114" s="3">
        <v>1.0</v>
      </c>
      <c r="H114" s="3" t="s">
        <v>291</v>
      </c>
      <c r="I114" s="28" t="s">
        <v>290</v>
      </c>
      <c r="P114" s="7"/>
    </row>
    <row r="115">
      <c r="A115" s="33" t="s">
        <v>5</v>
      </c>
      <c r="B115" s="28"/>
      <c r="C115" s="3"/>
      <c r="D115" s="34" t="s">
        <v>2277</v>
      </c>
      <c r="E115" s="33" t="s">
        <v>2278</v>
      </c>
      <c r="F115" s="3"/>
      <c r="G115" s="3">
        <v>1.0</v>
      </c>
      <c r="H115" s="3" t="s">
        <v>291</v>
      </c>
      <c r="I115" s="28" t="s">
        <v>290</v>
      </c>
      <c r="P115" s="7"/>
    </row>
    <row r="116">
      <c r="A116" s="28" t="s">
        <v>5</v>
      </c>
      <c r="B116" s="28" t="s">
        <v>290</v>
      </c>
      <c r="C116" s="3" t="s">
        <v>291</v>
      </c>
      <c r="D116" s="29" t="s">
        <v>1080</v>
      </c>
      <c r="E116" s="28" t="s">
        <v>304</v>
      </c>
      <c r="F116" s="3"/>
      <c r="G116" s="3">
        <v>0.0</v>
      </c>
      <c r="H116" s="3" t="s">
        <v>291</v>
      </c>
      <c r="I116" s="28" t="s">
        <v>290</v>
      </c>
      <c r="P116" s="7"/>
    </row>
    <row r="117">
      <c r="A117" s="33" t="s">
        <v>5</v>
      </c>
      <c r="B117" s="28"/>
      <c r="C117" s="3"/>
      <c r="D117" s="34" t="s">
        <v>2281</v>
      </c>
      <c r="E117" s="33" t="s">
        <v>2282</v>
      </c>
      <c r="F117" s="3"/>
      <c r="G117" s="3">
        <v>1.0</v>
      </c>
      <c r="H117" s="3" t="s">
        <v>291</v>
      </c>
      <c r="I117" s="28" t="s">
        <v>290</v>
      </c>
      <c r="P117" s="7"/>
    </row>
    <row r="118">
      <c r="A118" s="33" t="s">
        <v>5</v>
      </c>
      <c r="B118" s="28"/>
      <c r="C118" s="3"/>
      <c r="D118" s="34" t="s">
        <v>2283</v>
      </c>
      <c r="E118" s="33" t="s">
        <v>2284</v>
      </c>
      <c r="F118" s="3"/>
      <c r="G118" s="3">
        <v>1.0</v>
      </c>
      <c r="H118" s="3" t="s">
        <v>291</v>
      </c>
      <c r="I118" s="28" t="s">
        <v>290</v>
      </c>
      <c r="P118" s="7"/>
    </row>
    <row r="119">
      <c r="A119" s="33" t="s">
        <v>5</v>
      </c>
      <c r="B119" s="28"/>
      <c r="C119" s="3"/>
      <c r="D119" s="34" t="s">
        <v>2286</v>
      </c>
      <c r="E119" s="33" t="s">
        <v>2287</v>
      </c>
      <c r="F119" s="3"/>
      <c r="G119" s="3">
        <v>1.0</v>
      </c>
      <c r="H119" s="3" t="s">
        <v>291</v>
      </c>
      <c r="I119" s="28" t="s">
        <v>290</v>
      </c>
      <c r="P119" s="7"/>
    </row>
    <row r="120">
      <c r="A120" s="28" t="s">
        <v>5</v>
      </c>
      <c r="B120" s="28" t="s">
        <v>290</v>
      </c>
      <c r="C120" s="3" t="s">
        <v>291</v>
      </c>
      <c r="D120" s="29" t="s">
        <v>1082</v>
      </c>
      <c r="E120" s="28" t="s">
        <v>306</v>
      </c>
      <c r="F120" s="3"/>
      <c r="G120" s="3">
        <v>0.0</v>
      </c>
      <c r="H120" s="3" t="s">
        <v>291</v>
      </c>
      <c r="I120" s="28" t="s">
        <v>290</v>
      </c>
      <c r="P120" s="7"/>
    </row>
    <row r="121" ht="15.75" customHeight="1">
      <c r="A121" s="33" t="s">
        <v>5</v>
      </c>
      <c r="B121" s="28"/>
      <c r="C121" s="35"/>
      <c r="D121" s="34" t="s">
        <v>2288</v>
      </c>
      <c r="E121" s="33" t="s">
        <v>2289</v>
      </c>
      <c r="F121" s="35"/>
      <c r="G121" s="35">
        <v>1.0</v>
      </c>
      <c r="H121" s="3" t="s">
        <v>291</v>
      </c>
      <c r="I121" s="28" t="s">
        <v>290</v>
      </c>
      <c r="J121" s="36"/>
      <c r="K121" s="36"/>
      <c r="L121" s="36"/>
      <c r="M121" s="36"/>
      <c r="N121" s="36"/>
      <c r="O121" s="36"/>
      <c r="P121" s="37"/>
      <c r="Q121" s="38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</row>
    <row r="122" ht="15.75" customHeight="1">
      <c r="A122" s="33" t="s">
        <v>5</v>
      </c>
      <c r="B122" s="28"/>
      <c r="C122" s="35"/>
      <c r="D122" s="34" t="s">
        <v>2290</v>
      </c>
      <c r="E122" s="33" t="s">
        <v>2291</v>
      </c>
      <c r="F122" s="35"/>
      <c r="G122" s="35">
        <v>1.0</v>
      </c>
      <c r="H122" s="3" t="s">
        <v>291</v>
      </c>
      <c r="I122" s="28" t="s">
        <v>290</v>
      </c>
      <c r="J122" s="36"/>
      <c r="K122" s="36"/>
      <c r="L122" s="36"/>
      <c r="M122" s="36"/>
      <c r="N122" s="36"/>
      <c r="O122" s="36"/>
      <c r="P122" s="37"/>
      <c r="Q122" s="38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</row>
    <row r="123" ht="15.75" customHeight="1">
      <c r="A123" s="33" t="s">
        <v>5</v>
      </c>
      <c r="B123" s="28"/>
      <c r="C123" s="35"/>
      <c r="D123" s="34" t="s">
        <v>2292</v>
      </c>
      <c r="E123" s="33" t="s">
        <v>2293</v>
      </c>
      <c r="F123" s="35"/>
      <c r="G123" s="35">
        <v>1.0</v>
      </c>
      <c r="H123" s="3" t="s">
        <v>291</v>
      </c>
      <c r="I123" s="28" t="s">
        <v>290</v>
      </c>
      <c r="J123" s="36"/>
      <c r="K123" s="36"/>
      <c r="L123" s="36"/>
      <c r="M123" s="36"/>
      <c r="N123" s="36"/>
      <c r="O123" s="36"/>
      <c r="P123" s="37"/>
      <c r="Q123" s="38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</row>
    <row r="124" ht="15.75" customHeight="1">
      <c r="A124" s="28" t="s">
        <v>5</v>
      </c>
      <c r="B124" s="28" t="s">
        <v>290</v>
      </c>
      <c r="C124" s="35" t="s">
        <v>291</v>
      </c>
      <c r="D124" s="29" t="s">
        <v>1083</v>
      </c>
      <c r="E124" s="28" t="s">
        <v>308</v>
      </c>
      <c r="F124" s="35"/>
      <c r="G124" s="35">
        <v>0.0</v>
      </c>
      <c r="H124" s="35" t="s">
        <v>291</v>
      </c>
      <c r="I124" s="28" t="s">
        <v>290</v>
      </c>
      <c r="J124" s="36"/>
      <c r="K124" s="36"/>
      <c r="L124" s="36"/>
      <c r="M124" s="36"/>
      <c r="N124" s="36"/>
      <c r="O124" s="36"/>
      <c r="P124" s="37"/>
      <c r="Q124" s="38" t="s">
        <v>2294</v>
      </c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</row>
    <row r="125" ht="15.75" customHeight="1">
      <c r="A125" s="33" t="s">
        <v>5</v>
      </c>
      <c r="B125" s="28"/>
      <c r="C125" s="35"/>
      <c r="D125" s="34" t="s">
        <v>2295</v>
      </c>
      <c r="E125" s="33" t="s">
        <v>2296</v>
      </c>
      <c r="F125" s="35"/>
      <c r="G125" s="35">
        <v>1.0</v>
      </c>
      <c r="H125" s="3" t="s">
        <v>291</v>
      </c>
      <c r="I125" s="28" t="s">
        <v>290</v>
      </c>
      <c r="J125" s="36"/>
      <c r="K125" s="36"/>
      <c r="L125" s="36"/>
      <c r="M125" s="36"/>
      <c r="N125" s="36"/>
      <c r="O125" s="36"/>
      <c r="P125" s="37"/>
      <c r="Q125" s="38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</row>
    <row r="126" ht="15.75" customHeight="1">
      <c r="A126" s="33" t="s">
        <v>5</v>
      </c>
      <c r="B126" s="28"/>
      <c r="C126" s="35"/>
      <c r="D126" s="34" t="s">
        <v>2297</v>
      </c>
      <c r="E126" s="33" t="s">
        <v>2298</v>
      </c>
      <c r="F126" s="35"/>
      <c r="G126" s="35">
        <v>1.0</v>
      </c>
      <c r="H126" s="3" t="s">
        <v>291</v>
      </c>
      <c r="I126" s="28" t="s">
        <v>290</v>
      </c>
      <c r="J126" s="36"/>
      <c r="K126" s="36"/>
      <c r="L126" s="36"/>
      <c r="M126" s="36"/>
      <c r="N126" s="36"/>
      <c r="O126" s="36"/>
      <c r="P126" s="37"/>
      <c r="Q126" s="38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</row>
    <row r="127" ht="15.75" customHeight="1">
      <c r="A127" s="33" t="s">
        <v>5</v>
      </c>
      <c r="B127" s="28"/>
      <c r="C127" s="35"/>
      <c r="D127" s="34" t="s">
        <v>2299</v>
      </c>
      <c r="E127" s="33" t="s">
        <v>2300</v>
      </c>
      <c r="F127" s="35"/>
      <c r="G127" s="35">
        <v>1.0</v>
      </c>
      <c r="H127" s="3" t="s">
        <v>291</v>
      </c>
      <c r="I127" s="28" t="s">
        <v>290</v>
      </c>
      <c r="J127" s="36"/>
      <c r="K127" s="36"/>
      <c r="L127" s="36"/>
      <c r="M127" s="36"/>
      <c r="N127" s="36"/>
      <c r="O127" s="36"/>
      <c r="P127" s="37"/>
      <c r="Q127" s="38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</row>
    <row r="128" ht="15.75" customHeight="1">
      <c r="A128" s="28" t="s">
        <v>5</v>
      </c>
      <c r="B128" s="28" t="s">
        <v>290</v>
      </c>
      <c r="C128" s="35" t="s">
        <v>291</v>
      </c>
      <c r="D128" s="29" t="s">
        <v>1085</v>
      </c>
      <c r="E128" s="28" t="s">
        <v>309</v>
      </c>
      <c r="F128" s="35"/>
      <c r="G128" s="35">
        <v>0.0</v>
      </c>
      <c r="H128" s="35" t="s">
        <v>291</v>
      </c>
      <c r="I128" s="28" t="s">
        <v>290</v>
      </c>
      <c r="J128" s="36"/>
      <c r="K128" s="36"/>
      <c r="L128" s="36"/>
      <c r="M128" s="36"/>
      <c r="N128" s="36"/>
      <c r="O128" s="36"/>
      <c r="P128" s="37"/>
      <c r="Q128" s="38" t="s">
        <v>2294</v>
      </c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</row>
    <row r="129" ht="15.75" customHeight="1">
      <c r="A129" s="33" t="s">
        <v>5</v>
      </c>
      <c r="B129" s="28"/>
      <c r="C129" s="35"/>
      <c r="D129" s="34" t="s">
        <v>2302</v>
      </c>
      <c r="E129" s="33" t="s">
        <v>2303</v>
      </c>
      <c r="F129" s="35"/>
      <c r="G129" s="35">
        <v>1.0</v>
      </c>
      <c r="H129" s="3" t="s">
        <v>291</v>
      </c>
      <c r="I129" s="28" t="s">
        <v>290</v>
      </c>
      <c r="J129" s="36"/>
      <c r="K129" s="36"/>
      <c r="L129" s="36"/>
      <c r="M129" s="36"/>
      <c r="N129" s="36"/>
      <c r="O129" s="36"/>
      <c r="P129" s="37"/>
      <c r="Q129" s="38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</row>
    <row r="130" ht="15.75" customHeight="1">
      <c r="A130" s="33" t="s">
        <v>5</v>
      </c>
      <c r="B130" s="28"/>
      <c r="C130" s="35"/>
      <c r="D130" s="34" t="s">
        <v>2305</v>
      </c>
      <c r="E130" s="33" t="s">
        <v>2306</v>
      </c>
      <c r="F130" s="35"/>
      <c r="G130" s="35">
        <v>1.0</v>
      </c>
      <c r="H130" s="3" t="s">
        <v>291</v>
      </c>
      <c r="I130" s="28" t="s">
        <v>290</v>
      </c>
      <c r="J130" s="36"/>
      <c r="K130" s="36"/>
      <c r="L130" s="36"/>
      <c r="M130" s="36"/>
      <c r="N130" s="36"/>
      <c r="O130" s="36"/>
      <c r="P130" s="37"/>
      <c r="Q130" s="38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</row>
    <row r="131" ht="15.75" customHeight="1">
      <c r="A131" s="33" t="s">
        <v>5</v>
      </c>
      <c r="B131" s="28"/>
      <c r="C131" s="35"/>
      <c r="D131" s="34" t="s">
        <v>2307</v>
      </c>
      <c r="E131" s="33" t="s">
        <v>2308</v>
      </c>
      <c r="F131" s="35"/>
      <c r="G131" s="35">
        <v>1.0</v>
      </c>
      <c r="H131" s="3" t="s">
        <v>291</v>
      </c>
      <c r="I131" s="28" t="s">
        <v>290</v>
      </c>
      <c r="J131" s="36"/>
      <c r="K131" s="36"/>
      <c r="L131" s="36"/>
      <c r="M131" s="36"/>
      <c r="N131" s="36"/>
      <c r="O131" s="36"/>
      <c r="P131" s="37"/>
      <c r="Q131" s="38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</row>
    <row r="132" ht="15.75" customHeight="1">
      <c r="A132" s="28" t="s">
        <v>5</v>
      </c>
      <c r="B132" s="28" t="s">
        <v>290</v>
      </c>
      <c r="C132" s="35" t="s">
        <v>291</v>
      </c>
      <c r="D132" s="29" t="s">
        <v>1086</v>
      </c>
      <c r="E132" s="28" t="s">
        <v>311</v>
      </c>
      <c r="F132" s="35"/>
      <c r="G132" s="35">
        <v>0.0</v>
      </c>
      <c r="H132" s="35" t="s">
        <v>291</v>
      </c>
      <c r="I132" s="28" t="s">
        <v>290</v>
      </c>
      <c r="J132" s="36"/>
      <c r="K132" s="36"/>
      <c r="L132" s="36"/>
      <c r="M132" s="36"/>
      <c r="N132" s="36"/>
      <c r="O132" s="36"/>
      <c r="P132" s="37"/>
      <c r="Q132" s="38" t="s">
        <v>2294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</row>
    <row r="133" ht="15.75" customHeight="1">
      <c r="A133" s="33" t="s">
        <v>5</v>
      </c>
      <c r="B133" s="28"/>
      <c r="C133" s="35"/>
      <c r="D133" s="34" t="s">
        <v>2309</v>
      </c>
      <c r="E133" s="33" t="s">
        <v>2310</v>
      </c>
      <c r="F133" s="35"/>
      <c r="G133" s="35">
        <v>1.0</v>
      </c>
      <c r="H133" s="3" t="s">
        <v>291</v>
      </c>
      <c r="I133" s="28" t="s">
        <v>290</v>
      </c>
      <c r="J133" s="36"/>
      <c r="K133" s="36"/>
      <c r="L133" s="36"/>
      <c r="M133" s="36"/>
      <c r="N133" s="36"/>
      <c r="O133" s="36"/>
      <c r="P133" s="37"/>
      <c r="Q133" s="38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</row>
    <row r="134" ht="15.75" customHeight="1">
      <c r="A134" s="33" t="s">
        <v>5</v>
      </c>
      <c r="B134" s="28"/>
      <c r="C134" s="35"/>
      <c r="D134" s="34" t="s">
        <v>2312</v>
      </c>
      <c r="E134" s="33" t="s">
        <v>2313</v>
      </c>
      <c r="F134" s="35"/>
      <c r="G134" s="35">
        <v>1.0</v>
      </c>
      <c r="H134" s="3" t="s">
        <v>291</v>
      </c>
      <c r="I134" s="28" t="s">
        <v>290</v>
      </c>
      <c r="J134" s="36"/>
      <c r="K134" s="36"/>
      <c r="L134" s="36"/>
      <c r="M134" s="36"/>
      <c r="N134" s="36"/>
      <c r="O134" s="36"/>
      <c r="P134" s="37"/>
      <c r="Q134" s="38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</row>
    <row r="135" ht="15.75" customHeight="1">
      <c r="A135" s="33" t="s">
        <v>5</v>
      </c>
      <c r="B135" s="28"/>
      <c r="C135" s="35"/>
      <c r="D135" s="34" t="s">
        <v>2314</v>
      </c>
      <c r="E135" s="33" t="s">
        <v>2315</v>
      </c>
      <c r="F135" s="35"/>
      <c r="G135" s="35">
        <v>1.0</v>
      </c>
      <c r="H135" s="3" t="s">
        <v>291</v>
      </c>
      <c r="I135" s="28" t="s">
        <v>290</v>
      </c>
      <c r="J135" s="36"/>
      <c r="K135" s="36"/>
      <c r="L135" s="36"/>
      <c r="M135" s="36"/>
      <c r="N135" s="36"/>
      <c r="O135" s="36"/>
      <c r="P135" s="37"/>
      <c r="Q135" s="38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</row>
    <row r="136" ht="15.75" customHeight="1">
      <c r="A136" s="28" t="s">
        <v>5</v>
      </c>
      <c r="B136" s="28" t="s">
        <v>290</v>
      </c>
      <c r="C136" s="35" t="s">
        <v>291</v>
      </c>
      <c r="D136" s="29" t="s">
        <v>1088</v>
      </c>
      <c r="E136" s="28" t="s">
        <v>313</v>
      </c>
      <c r="F136" s="35"/>
      <c r="G136" s="35">
        <v>0.0</v>
      </c>
      <c r="H136" s="35" t="s">
        <v>291</v>
      </c>
      <c r="I136" s="28" t="s">
        <v>290</v>
      </c>
      <c r="J136" s="36"/>
      <c r="K136" s="36"/>
      <c r="L136" s="36"/>
      <c r="M136" s="36"/>
      <c r="N136" s="36"/>
      <c r="O136" s="36"/>
      <c r="P136" s="37"/>
      <c r="Q136" s="38" t="s">
        <v>2294</v>
      </c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</row>
    <row r="137" ht="15.75" customHeight="1">
      <c r="A137" s="33" t="s">
        <v>5</v>
      </c>
      <c r="B137" s="28"/>
      <c r="C137" s="35"/>
      <c r="D137" s="34" t="s">
        <v>2316</v>
      </c>
      <c r="E137" s="33" t="s">
        <v>2317</v>
      </c>
      <c r="F137" s="35"/>
      <c r="G137" s="35">
        <v>1.0</v>
      </c>
      <c r="H137" s="3" t="s">
        <v>291</v>
      </c>
      <c r="I137" s="28" t="s">
        <v>290</v>
      </c>
      <c r="J137" s="36"/>
      <c r="K137" s="36"/>
      <c r="L137" s="36"/>
      <c r="M137" s="36"/>
      <c r="N137" s="36"/>
      <c r="O137" s="36"/>
      <c r="P137" s="37"/>
      <c r="Q137" s="38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</row>
    <row r="138" ht="15.75" customHeight="1">
      <c r="A138" s="33" t="s">
        <v>5</v>
      </c>
      <c r="B138" s="28"/>
      <c r="C138" s="35"/>
      <c r="D138" s="34" t="s">
        <v>2318</v>
      </c>
      <c r="E138" s="33" t="s">
        <v>2319</v>
      </c>
      <c r="F138" s="35"/>
      <c r="G138" s="35">
        <v>1.0</v>
      </c>
      <c r="H138" s="3" t="s">
        <v>291</v>
      </c>
      <c r="I138" s="28" t="s">
        <v>290</v>
      </c>
      <c r="J138" s="36"/>
      <c r="K138" s="36"/>
      <c r="L138" s="36"/>
      <c r="M138" s="36"/>
      <c r="N138" s="36"/>
      <c r="O138" s="36"/>
      <c r="P138" s="37"/>
      <c r="Q138" s="38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</row>
    <row r="139" ht="15.75" customHeight="1">
      <c r="A139" s="33" t="s">
        <v>5</v>
      </c>
      <c r="B139" s="28"/>
      <c r="C139" s="35"/>
      <c r="D139" s="34" t="s">
        <v>2320</v>
      </c>
      <c r="E139" s="33" t="s">
        <v>2321</v>
      </c>
      <c r="F139" s="35"/>
      <c r="G139" s="35">
        <v>1.0</v>
      </c>
      <c r="H139" s="3" t="s">
        <v>291</v>
      </c>
      <c r="I139" s="28" t="s">
        <v>290</v>
      </c>
      <c r="J139" s="36"/>
      <c r="K139" s="36"/>
      <c r="L139" s="36"/>
      <c r="M139" s="36"/>
      <c r="N139" s="36"/>
      <c r="O139" s="36"/>
      <c r="P139" s="37"/>
      <c r="Q139" s="38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</row>
    <row r="140" ht="15.75" customHeight="1">
      <c r="A140" s="33" t="s">
        <v>5</v>
      </c>
      <c r="B140" s="28"/>
      <c r="C140" s="35"/>
      <c r="D140" s="34" t="s">
        <v>2322</v>
      </c>
      <c r="E140" s="33" t="s">
        <v>2323</v>
      </c>
      <c r="F140" s="35"/>
      <c r="G140" s="35">
        <v>1.0</v>
      </c>
      <c r="H140" s="3" t="s">
        <v>291</v>
      </c>
      <c r="I140" s="28" t="s">
        <v>290</v>
      </c>
      <c r="J140" s="36"/>
      <c r="K140" s="36"/>
      <c r="L140" s="36"/>
      <c r="M140" s="36"/>
      <c r="N140" s="36"/>
      <c r="O140" s="36"/>
      <c r="P140" s="37"/>
      <c r="Q140" s="38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</row>
    <row r="141" ht="15.75" customHeight="1">
      <c r="A141" s="33" t="s">
        <v>5</v>
      </c>
      <c r="B141" s="28"/>
      <c r="C141" s="35"/>
      <c r="D141" s="34" t="s">
        <v>2324</v>
      </c>
      <c r="E141" s="33" t="s">
        <v>2325</v>
      </c>
      <c r="F141" s="35"/>
      <c r="G141" s="35">
        <v>1.0</v>
      </c>
      <c r="H141" s="3" t="s">
        <v>291</v>
      </c>
      <c r="I141" s="28" t="s">
        <v>290</v>
      </c>
      <c r="J141" s="36"/>
      <c r="K141" s="36"/>
      <c r="L141" s="36"/>
      <c r="M141" s="36"/>
      <c r="N141" s="36"/>
      <c r="O141" s="36"/>
      <c r="P141" s="37"/>
      <c r="Q141" s="38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</row>
    <row r="142" ht="15.75" customHeight="1">
      <c r="A142" s="28" t="s">
        <v>5</v>
      </c>
      <c r="B142" s="28" t="s">
        <v>290</v>
      </c>
      <c r="C142" s="35" t="s">
        <v>291</v>
      </c>
      <c r="D142" s="29" t="s">
        <v>1089</v>
      </c>
      <c r="E142" s="28" t="s">
        <v>315</v>
      </c>
      <c r="F142" s="35"/>
      <c r="G142" s="35">
        <v>0.0</v>
      </c>
      <c r="H142" s="35" t="s">
        <v>291</v>
      </c>
      <c r="I142" s="28" t="s">
        <v>290</v>
      </c>
      <c r="J142" s="36"/>
      <c r="K142" s="36"/>
      <c r="L142" s="36"/>
      <c r="M142" s="36"/>
      <c r="N142" s="36"/>
      <c r="O142" s="36"/>
      <c r="P142" s="37"/>
      <c r="Q142" s="38" t="s">
        <v>2294</v>
      </c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</row>
    <row r="143" ht="15.75" customHeight="1">
      <c r="A143" s="28" t="s">
        <v>5</v>
      </c>
      <c r="B143" s="28" t="s">
        <v>290</v>
      </c>
      <c r="C143" s="35" t="s">
        <v>291</v>
      </c>
      <c r="D143" s="29" t="s">
        <v>1090</v>
      </c>
      <c r="E143" s="28" t="s">
        <v>317</v>
      </c>
      <c r="F143" s="35"/>
      <c r="G143" s="35">
        <v>0.0</v>
      </c>
      <c r="H143" s="35" t="s">
        <v>291</v>
      </c>
      <c r="I143" s="28" t="s">
        <v>290</v>
      </c>
      <c r="J143" s="36"/>
      <c r="K143" s="36"/>
      <c r="L143" s="36"/>
      <c r="M143" s="36"/>
      <c r="N143" s="36"/>
      <c r="O143" s="36"/>
      <c r="P143" s="37"/>
      <c r="Q143" s="38" t="s">
        <v>2294</v>
      </c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</row>
    <row r="144" ht="15.75" customHeight="1">
      <c r="A144" s="28" t="s">
        <v>5</v>
      </c>
      <c r="B144" s="28" t="s">
        <v>290</v>
      </c>
      <c r="C144" s="35" t="s">
        <v>291</v>
      </c>
      <c r="D144" s="29" t="s">
        <v>1092</v>
      </c>
      <c r="E144" s="28" t="s">
        <v>318</v>
      </c>
      <c r="F144" s="35"/>
      <c r="G144" s="35">
        <v>0.0</v>
      </c>
      <c r="H144" s="35" t="s">
        <v>291</v>
      </c>
      <c r="I144" s="28" t="s">
        <v>290</v>
      </c>
      <c r="J144" s="36"/>
      <c r="K144" s="36"/>
      <c r="L144" s="36"/>
      <c r="M144" s="36"/>
      <c r="N144" s="36"/>
      <c r="O144" s="36"/>
      <c r="P144" s="37"/>
      <c r="Q144" s="38" t="s">
        <v>2294</v>
      </c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</row>
    <row r="145" ht="15.75" customHeight="1">
      <c r="A145" s="28" t="s">
        <v>5</v>
      </c>
      <c r="B145" s="28" t="s">
        <v>290</v>
      </c>
      <c r="C145" s="35" t="s">
        <v>291</v>
      </c>
      <c r="D145" s="29" t="s">
        <v>1094</v>
      </c>
      <c r="E145" s="28" t="s">
        <v>320</v>
      </c>
      <c r="F145" s="35"/>
      <c r="G145" s="35">
        <v>0.0</v>
      </c>
      <c r="H145" s="35" t="s">
        <v>291</v>
      </c>
      <c r="I145" s="28" t="s">
        <v>290</v>
      </c>
      <c r="J145" s="36"/>
      <c r="K145" s="36"/>
      <c r="L145" s="36"/>
      <c r="M145" s="36"/>
      <c r="N145" s="36"/>
      <c r="O145" s="36"/>
      <c r="P145" s="37"/>
      <c r="Q145" s="38" t="s">
        <v>2294</v>
      </c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</row>
    <row r="146" ht="15.75" customHeight="1">
      <c r="A146" s="28" t="s">
        <v>5</v>
      </c>
      <c r="B146" s="28" t="s">
        <v>290</v>
      </c>
      <c r="C146" s="35" t="s">
        <v>291</v>
      </c>
      <c r="D146" s="29" t="s">
        <v>1095</v>
      </c>
      <c r="E146" s="28" t="s">
        <v>322</v>
      </c>
      <c r="F146" s="35"/>
      <c r="G146" s="35">
        <v>0.0</v>
      </c>
      <c r="H146" s="35" t="s">
        <v>291</v>
      </c>
      <c r="I146" s="28" t="s">
        <v>290</v>
      </c>
      <c r="J146" s="36"/>
      <c r="K146" s="36"/>
      <c r="L146" s="36"/>
      <c r="M146" s="36"/>
      <c r="N146" s="36"/>
      <c r="O146" s="36"/>
      <c r="P146" s="37"/>
      <c r="Q146" s="38" t="s">
        <v>2294</v>
      </c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</row>
    <row r="147" ht="15.75" customHeight="1">
      <c r="A147" s="28" t="s">
        <v>5</v>
      </c>
      <c r="B147" s="28" t="s">
        <v>290</v>
      </c>
      <c r="C147" s="35" t="s">
        <v>291</v>
      </c>
      <c r="D147" s="29" t="s">
        <v>1097</v>
      </c>
      <c r="E147" s="28" t="s">
        <v>324</v>
      </c>
      <c r="F147" s="35"/>
      <c r="G147" s="35">
        <v>0.0</v>
      </c>
      <c r="H147" s="35" t="s">
        <v>291</v>
      </c>
      <c r="I147" s="28" t="s">
        <v>290</v>
      </c>
      <c r="J147" s="36"/>
      <c r="K147" s="36"/>
      <c r="L147" s="36"/>
      <c r="M147" s="36"/>
      <c r="N147" s="36"/>
      <c r="O147" s="36"/>
      <c r="P147" s="37"/>
      <c r="Q147" s="38" t="s">
        <v>2294</v>
      </c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</row>
    <row r="148">
      <c r="A148" s="28" t="s">
        <v>5</v>
      </c>
      <c r="B148" s="28" t="s">
        <v>290</v>
      </c>
      <c r="C148" s="3" t="s">
        <v>291</v>
      </c>
      <c r="D148" s="29" t="s">
        <v>1098</v>
      </c>
      <c r="E148" s="28" t="s">
        <v>326</v>
      </c>
      <c r="F148" s="3"/>
      <c r="G148" s="3">
        <v>0.0</v>
      </c>
      <c r="H148" s="3" t="s">
        <v>291</v>
      </c>
      <c r="I148" s="28" t="s">
        <v>290</v>
      </c>
      <c r="P148" s="7"/>
    </row>
    <row r="149">
      <c r="A149" s="28" t="s">
        <v>5</v>
      </c>
      <c r="B149" s="28" t="s">
        <v>290</v>
      </c>
      <c r="C149" s="3" t="s">
        <v>291</v>
      </c>
      <c r="D149" s="29" t="s">
        <v>1099</v>
      </c>
      <c r="E149" s="28" t="s">
        <v>328</v>
      </c>
      <c r="F149" s="3"/>
      <c r="G149" s="3">
        <v>0.0</v>
      </c>
      <c r="H149" s="3" t="s">
        <v>291</v>
      </c>
      <c r="I149" s="28" t="s">
        <v>290</v>
      </c>
      <c r="P149" s="7"/>
    </row>
    <row r="150">
      <c r="A150" s="28" t="s">
        <v>5</v>
      </c>
      <c r="B150" s="28" t="s">
        <v>290</v>
      </c>
      <c r="C150" s="3" t="s">
        <v>291</v>
      </c>
      <c r="D150" s="29" t="s">
        <v>1100</v>
      </c>
      <c r="E150" s="28" t="s">
        <v>330</v>
      </c>
      <c r="F150" s="3"/>
      <c r="G150" s="3">
        <v>0.0</v>
      </c>
      <c r="H150" s="3" t="s">
        <v>291</v>
      </c>
      <c r="I150" s="28" t="s">
        <v>290</v>
      </c>
      <c r="P150" s="7"/>
    </row>
    <row r="151">
      <c r="A151" s="28" t="s">
        <v>5</v>
      </c>
      <c r="B151" s="28" t="s">
        <v>290</v>
      </c>
      <c r="C151" s="3" t="s">
        <v>291</v>
      </c>
      <c r="D151" s="29" t="s">
        <v>1102</v>
      </c>
      <c r="E151" s="28" t="s">
        <v>332</v>
      </c>
      <c r="F151" s="3"/>
      <c r="G151" s="3">
        <v>0.0</v>
      </c>
      <c r="H151" s="3" t="s">
        <v>291</v>
      </c>
      <c r="I151" s="28" t="s">
        <v>290</v>
      </c>
      <c r="P151" s="7"/>
    </row>
    <row r="152">
      <c r="A152" s="28" t="s">
        <v>5</v>
      </c>
      <c r="B152" s="28" t="s">
        <v>290</v>
      </c>
      <c r="C152" s="3" t="s">
        <v>291</v>
      </c>
      <c r="D152" s="29" t="s">
        <v>1103</v>
      </c>
      <c r="E152" s="28" t="s">
        <v>337</v>
      </c>
      <c r="F152" s="3"/>
      <c r="G152" s="3">
        <v>0.0</v>
      </c>
      <c r="H152" s="3" t="s">
        <v>291</v>
      </c>
      <c r="I152" s="28" t="s">
        <v>290</v>
      </c>
      <c r="P152" s="7"/>
    </row>
    <row r="153">
      <c r="A153" s="28" t="s">
        <v>5</v>
      </c>
      <c r="B153" s="28" t="s">
        <v>290</v>
      </c>
      <c r="C153" s="3" t="s">
        <v>291</v>
      </c>
      <c r="D153" s="29" t="s">
        <v>1104</v>
      </c>
      <c r="E153" s="28" t="s">
        <v>339</v>
      </c>
      <c r="F153" s="3"/>
      <c r="G153" s="3">
        <v>0.0</v>
      </c>
      <c r="H153" s="3" t="s">
        <v>291</v>
      </c>
      <c r="I153" s="28" t="s">
        <v>290</v>
      </c>
      <c r="P153" s="7"/>
    </row>
    <row r="154">
      <c r="A154" s="28" t="s">
        <v>5</v>
      </c>
      <c r="B154" s="28" t="s">
        <v>290</v>
      </c>
      <c r="C154" s="3" t="s">
        <v>291</v>
      </c>
      <c r="D154" s="34" t="s">
        <v>2326</v>
      </c>
      <c r="E154" s="33" t="s">
        <v>2327</v>
      </c>
      <c r="F154" s="3"/>
      <c r="G154" s="3">
        <v>1.0</v>
      </c>
      <c r="H154" s="3" t="s">
        <v>291</v>
      </c>
      <c r="I154" s="28" t="s">
        <v>290</v>
      </c>
      <c r="P154" s="7"/>
    </row>
    <row r="155">
      <c r="A155" s="28" t="s">
        <v>5</v>
      </c>
      <c r="B155" s="28" t="s">
        <v>290</v>
      </c>
      <c r="C155" s="3" t="s">
        <v>291</v>
      </c>
      <c r="D155" s="34" t="s">
        <v>2328</v>
      </c>
      <c r="E155" s="33" t="s">
        <v>2329</v>
      </c>
      <c r="F155" s="3"/>
      <c r="G155" s="3">
        <v>1.0</v>
      </c>
      <c r="H155" s="3" t="s">
        <v>291</v>
      </c>
      <c r="I155" s="28" t="s">
        <v>290</v>
      </c>
      <c r="P155" s="7"/>
    </row>
    <row r="156">
      <c r="A156" s="28" t="s">
        <v>5</v>
      </c>
      <c r="B156" s="28" t="s">
        <v>290</v>
      </c>
      <c r="C156" s="3" t="s">
        <v>291</v>
      </c>
      <c r="D156" s="34" t="s">
        <v>2330</v>
      </c>
      <c r="E156" s="33" t="s">
        <v>2331</v>
      </c>
      <c r="F156" s="3"/>
      <c r="G156" s="3">
        <v>1.0</v>
      </c>
      <c r="H156" s="3" t="s">
        <v>291</v>
      </c>
      <c r="I156" s="28" t="s">
        <v>290</v>
      </c>
      <c r="P156" s="7"/>
    </row>
    <row r="157">
      <c r="A157" s="28" t="s">
        <v>5</v>
      </c>
      <c r="B157" s="28" t="s">
        <v>290</v>
      </c>
      <c r="C157" s="3" t="s">
        <v>291</v>
      </c>
      <c r="D157" s="29" t="s">
        <v>1106</v>
      </c>
      <c r="E157" s="28" t="s">
        <v>340</v>
      </c>
      <c r="F157" s="3"/>
      <c r="G157" s="3">
        <v>0.0</v>
      </c>
      <c r="H157" s="3" t="s">
        <v>291</v>
      </c>
      <c r="I157" s="28" t="s">
        <v>290</v>
      </c>
      <c r="P157" s="7"/>
    </row>
    <row r="158">
      <c r="A158" s="28" t="s">
        <v>5</v>
      </c>
      <c r="B158" s="28" t="s">
        <v>290</v>
      </c>
      <c r="C158" s="3" t="s">
        <v>291</v>
      </c>
      <c r="D158" s="29" t="s">
        <v>1107</v>
      </c>
      <c r="E158" s="28" t="s">
        <v>342</v>
      </c>
      <c r="F158" s="3"/>
      <c r="G158" s="3">
        <v>1.0</v>
      </c>
      <c r="H158" s="3" t="s">
        <v>291</v>
      </c>
      <c r="I158" s="28" t="s">
        <v>290</v>
      </c>
      <c r="P158" s="7"/>
    </row>
    <row r="159">
      <c r="A159" s="28" t="s">
        <v>5</v>
      </c>
      <c r="B159" s="28" t="s">
        <v>290</v>
      </c>
      <c r="C159" s="3" t="s">
        <v>291</v>
      </c>
      <c r="D159" s="29" t="s">
        <v>1109</v>
      </c>
      <c r="E159" s="28" t="s">
        <v>344</v>
      </c>
      <c r="F159" s="3"/>
      <c r="G159" s="3">
        <v>0.0</v>
      </c>
      <c r="H159" s="3" t="s">
        <v>291</v>
      </c>
      <c r="I159" s="28" t="s">
        <v>290</v>
      </c>
      <c r="P159" s="7"/>
    </row>
    <row r="160">
      <c r="A160" s="28" t="s">
        <v>5</v>
      </c>
      <c r="B160" s="28" t="s">
        <v>290</v>
      </c>
      <c r="C160" s="3" t="s">
        <v>291</v>
      </c>
      <c r="D160" s="29" t="s">
        <v>2332</v>
      </c>
      <c r="E160" s="28" t="s">
        <v>2333</v>
      </c>
      <c r="F160" s="3"/>
      <c r="G160" s="3">
        <v>1.0</v>
      </c>
      <c r="H160" s="3" t="s">
        <v>291</v>
      </c>
      <c r="I160" s="28" t="s">
        <v>290</v>
      </c>
      <c r="P160" s="7"/>
    </row>
    <row r="161">
      <c r="A161" s="28" t="s">
        <v>5</v>
      </c>
      <c r="B161" s="28" t="s">
        <v>290</v>
      </c>
      <c r="C161" s="3" t="s">
        <v>291</v>
      </c>
      <c r="D161" s="29" t="s">
        <v>2334</v>
      </c>
      <c r="E161" s="28" t="s">
        <v>2335</v>
      </c>
      <c r="F161" s="3"/>
      <c r="G161" s="3">
        <v>1.0</v>
      </c>
      <c r="H161" s="3" t="s">
        <v>291</v>
      </c>
      <c r="I161" s="28" t="s">
        <v>290</v>
      </c>
      <c r="P161" s="7"/>
    </row>
    <row r="162">
      <c r="A162" s="28" t="s">
        <v>5</v>
      </c>
      <c r="B162" s="28" t="s">
        <v>290</v>
      </c>
      <c r="C162" s="3" t="s">
        <v>291</v>
      </c>
      <c r="D162" s="29" t="s">
        <v>2336</v>
      </c>
      <c r="E162" s="28" t="s">
        <v>2337</v>
      </c>
      <c r="F162" s="3"/>
      <c r="G162" s="3">
        <v>1.0</v>
      </c>
      <c r="H162" s="3" t="s">
        <v>291</v>
      </c>
      <c r="I162" s="28" t="s">
        <v>290</v>
      </c>
      <c r="P162" s="7"/>
    </row>
    <row r="163">
      <c r="A163" s="28" t="s">
        <v>5</v>
      </c>
      <c r="B163" s="28" t="s">
        <v>290</v>
      </c>
      <c r="C163" s="3" t="s">
        <v>291</v>
      </c>
      <c r="D163" s="29" t="s">
        <v>2338</v>
      </c>
      <c r="E163" s="28" t="s">
        <v>2339</v>
      </c>
      <c r="F163" s="3"/>
      <c r="G163" s="3">
        <v>1.0</v>
      </c>
      <c r="H163" s="3" t="s">
        <v>291</v>
      </c>
      <c r="I163" s="28" t="s">
        <v>290</v>
      </c>
      <c r="P163" s="7"/>
    </row>
    <row r="164">
      <c r="A164" s="28" t="s">
        <v>5</v>
      </c>
      <c r="B164" s="28" t="s">
        <v>290</v>
      </c>
      <c r="C164" s="3" t="s">
        <v>291</v>
      </c>
      <c r="D164" s="29" t="s">
        <v>1110</v>
      </c>
      <c r="E164" s="28" t="s">
        <v>346</v>
      </c>
      <c r="F164" s="3"/>
      <c r="G164" s="3">
        <v>0.0</v>
      </c>
      <c r="H164" s="3" t="s">
        <v>291</v>
      </c>
      <c r="I164" s="28" t="s">
        <v>290</v>
      </c>
      <c r="P164" s="7"/>
    </row>
    <row r="165">
      <c r="A165" s="28" t="s">
        <v>5</v>
      </c>
      <c r="B165" s="28" t="s">
        <v>290</v>
      </c>
      <c r="C165" s="3" t="s">
        <v>291</v>
      </c>
      <c r="D165" s="29" t="s">
        <v>1112</v>
      </c>
      <c r="E165" s="28" t="s">
        <v>348</v>
      </c>
      <c r="F165" s="3"/>
      <c r="G165" s="3">
        <v>0.0</v>
      </c>
      <c r="H165" s="3" t="s">
        <v>291</v>
      </c>
      <c r="I165" s="28" t="s">
        <v>290</v>
      </c>
      <c r="P165" s="7"/>
    </row>
    <row r="166">
      <c r="A166" s="28" t="s">
        <v>5</v>
      </c>
      <c r="B166" s="28" t="s">
        <v>290</v>
      </c>
      <c r="C166" s="3" t="s">
        <v>291</v>
      </c>
      <c r="D166" s="34" t="s">
        <v>2341</v>
      </c>
      <c r="E166" s="33" t="s">
        <v>2333</v>
      </c>
      <c r="F166" s="3"/>
      <c r="G166" s="3">
        <v>1.0</v>
      </c>
      <c r="H166" s="3" t="s">
        <v>291</v>
      </c>
      <c r="I166" s="28" t="s">
        <v>290</v>
      </c>
      <c r="P166" s="7"/>
    </row>
    <row r="167">
      <c r="A167" s="28" t="s">
        <v>5</v>
      </c>
      <c r="B167" s="28" t="s">
        <v>290</v>
      </c>
      <c r="C167" s="3" t="s">
        <v>291</v>
      </c>
      <c r="D167" s="34" t="s">
        <v>2342</v>
      </c>
      <c r="E167" s="33" t="s">
        <v>2343</v>
      </c>
      <c r="F167" s="3"/>
      <c r="G167" s="3">
        <v>1.0</v>
      </c>
      <c r="H167" s="3" t="s">
        <v>291</v>
      </c>
      <c r="I167" s="28" t="s">
        <v>290</v>
      </c>
      <c r="P167" s="7"/>
    </row>
    <row r="168">
      <c r="A168" s="28" t="s">
        <v>5</v>
      </c>
      <c r="B168" s="28" t="s">
        <v>290</v>
      </c>
      <c r="C168" s="3" t="s">
        <v>291</v>
      </c>
      <c r="D168" s="29" t="s">
        <v>1113</v>
      </c>
      <c r="E168" s="28" t="s">
        <v>350</v>
      </c>
      <c r="F168" s="3"/>
      <c r="G168" s="3">
        <v>0.0</v>
      </c>
      <c r="H168" s="3" t="s">
        <v>291</v>
      </c>
      <c r="I168" s="28" t="s">
        <v>290</v>
      </c>
      <c r="P168" s="7"/>
    </row>
    <row r="169">
      <c r="A169" s="28" t="s">
        <v>5</v>
      </c>
      <c r="B169" s="28" t="s">
        <v>290</v>
      </c>
      <c r="C169" s="3" t="s">
        <v>291</v>
      </c>
      <c r="D169" s="29" t="s">
        <v>1114</v>
      </c>
      <c r="E169" s="28" t="s">
        <v>353</v>
      </c>
      <c r="F169" s="3"/>
      <c r="G169" s="3">
        <v>0.0</v>
      </c>
      <c r="H169" s="3" t="s">
        <v>291</v>
      </c>
      <c r="I169" s="28" t="s">
        <v>290</v>
      </c>
      <c r="P169" s="7"/>
    </row>
    <row r="170">
      <c r="A170" s="28" t="s">
        <v>5</v>
      </c>
      <c r="B170" s="28" t="s">
        <v>290</v>
      </c>
      <c r="C170" s="3" t="s">
        <v>291</v>
      </c>
      <c r="D170" s="29" t="s">
        <v>1116</v>
      </c>
      <c r="E170" s="28" t="s">
        <v>360</v>
      </c>
      <c r="F170" s="3"/>
      <c r="G170" s="3">
        <v>0.0</v>
      </c>
      <c r="H170" s="3" t="s">
        <v>291</v>
      </c>
      <c r="I170" s="28" t="s">
        <v>290</v>
      </c>
      <c r="P170" s="7"/>
    </row>
    <row r="171">
      <c r="A171" s="33" t="s">
        <v>5</v>
      </c>
      <c r="B171" s="28"/>
      <c r="C171" s="3"/>
      <c r="D171" s="34" t="s">
        <v>2344</v>
      </c>
      <c r="E171" s="33" t="s">
        <v>2345</v>
      </c>
      <c r="F171" s="3"/>
      <c r="G171" s="3">
        <v>1.0</v>
      </c>
      <c r="H171" s="3" t="s">
        <v>291</v>
      </c>
      <c r="I171" s="28" t="s">
        <v>290</v>
      </c>
      <c r="P171" s="7"/>
    </row>
    <row r="172">
      <c r="A172" s="33" t="s">
        <v>5</v>
      </c>
      <c r="B172" s="28"/>
      <c r="C172" s="3"/>
      <c r="D172" s="34" t="s">
        <v>2346</v>
      </c>
      <c r="E172" s="33" t="s">
        <v>2347</v>
      </c>
      <c r="F172" s="3"/>
      <c r="G172" s="3">
        <v>1.0</v>
      </c>
      <c r="H172" s="3" t="s">
        <v>291</v>
      </c>
      <c r="I172" s="28" t="s">
        <v>290</v>
      </c>
      <c r="P172" s="7"/>
    </row>
    <row r="173">
      <c r="A173" s="28" t="s">
        <v>5</v>
      </c>
      <c r="B173" s="28" t="s">
        <v>290</v>
      </c>
      <c r="C173" s="3" t="s">
        <v>291</v>
      </c>
      <c r="D173" s="29" t="s">
        <v>1117</v>
      </c>
      <c r="E173" s="28" t="s">
        <v>363</v>
      </c>
      <c r="F173" s="3"/>
      <c r="G173" s="3">
        <v>0.0</v>
      </c>
      <c r="H173" s="3" t="s">
        <v>291</v>
      </c>
      <c r="I173" s="28" t="s">
        <v>290</v>
      </c>
      <c r="P173" s="7"/>
    </row>
    <row r="174">
      <c r="A174" s="28" t="s">
        <v>5</v>
      </c>
      <c r="B174" s="28" t="s">
        <v>290</v>
      </c>
      <c r="C174" s="3" t="s">
        <v>291</v>
      </c>
      <c r="D174" s="29" t="s">
        <v>1119</v>
      </c>
      <c r="E174" s="28" t="s">
        <v>370</v>
      </c>
      <c r="F174" s="3"/>
      <c r="G174" s="3">
        <v>0.0</v>
      </c>
      <c r="H174" s="3" t="s">
        <v>291</v>
      </c>
      <c r="I174" s="28" t="s">
        <v>290</v>
      </c>
      <c r="P174" s="7"/>
    </row>
    <row r="175">
      <c r="A175" s="28" t="s">
        <v>5</v>
      </c>
      <c r="B175" s="28" t="s">
        <v>290</v>
      </c>
      <c r="C175" s="3" t="s">
        <v>291</v>
      </c>
      <c r="D175" s="29" t="s">
        <v>1120</v>
      </c>
      <c r="E175" s="28" t="s">
        <v>372</v>
      </c>
      <c r="F175" s="3"/>
      <c r="G175" s="3">
        <v>0.0</v>
      </c>
      <c r="H175" s="3" t="s">
        <v>291</v>
      </c>
      <c r="I175" s="28" t="s">
        <v>290</v>
      </c>
      <c r="P175" s="7"/>
    </row>
    <row r="176">
      <c r="A176" s="28" t="s">
        <v>5</v>
      </c>
      <c r="B176" s="28" t="s">
        <v>290</v>
      </c>
      <c r="C176" s="3" t="s">
        <v>291</v>
      </c>
      <c r="D176" s="29" t="s">
        <v>1121</v>
      </c>
      <c r="E176" s="28" t="s">
        <v>374</v>
      </c>
      <c r="F176" s="3"/>
      <c r="G176" s="3">
        <v>0.0</v>
      </c>
      <c r="H176" s="3" t="s">
        <v>291</v>
      </c>
      <c r="I176" s="28" t="s">
        <v>290</v>
      </c>
      <c r="P176" s="7"/>
    </row>
    <row r="177">
      <c r="A177" s="28" t="s">
        <v>5</v>
      </c>
      <c r="B177" s="28" t="s">
        <v>290</v>
      </c>
      <c r="C177" s="3" t="s">
        <v>291</v>
      </c>
      <c r="D177" s="34" t="s">
        <v>2348</v>
      </c>
      <c r="E177" s="39" t="s">
        <v>2349</v>
      </c>
      <c r="F177" s="3"/>
      <c r="G177" s="3">
        <v>1.0</v>
      </c>
      <c r="H177" s="3" t="s">
        <v>291</v>
      </c>
      <c r="I177" s="28" t="s">
        <v>290</v>
      </c>
      <c r="P177" s="7"/>
    </row>
    <row r="178">
      <c r="A178" s="33" t="s">
        <v>5</v>
      </c>
      <c r="B178" s="28"/>
      <c r="C178" s="3"/>
      <c r="D178" s="34" t="s">
        <v>2350</v>
      </c>
      <c r="E178" s="33" t="s">
        <v>2351</v>
      </c>
      <c r="F178" s="3"/>
      <c r="G178" s="3">
        <v>1.0</v>
      </c>
      <c r="H178" s="3" t="s">
        <v>291</v>
      </c>
      <c r="I178" s="28" t="s">
        <v>290</v>
      </c>
      <c r="P178" s="7"/>
    </row>
    <row r="179">
      <c r="A179" s="28" t="s">
        <v>5</v>
      </c>
      <c r="B179" s="28" t="s">
        <v>290</v>
      </c>
      <c r="C179" s="3" t="s">
        <v>291</v>
      </c>
      <c r="D179" s="29" t="s">
        <v>1123</v>
      </c>
      <c r="E179" s="28" t="s">
        <v>376</v>
      </c>
      <c r="F179" s="3"/>
      <c r="G179" s="3">
        <v>0.0</v>
      </c>
      <c r="H179" s="3" t="s">
        <v>291</v>
      </c>
      <c r="I179" s="28" t="s">
        <v>290</v>
      </c>
      <c r="P179" s="7"/>
    </row>
    <row r="180">
      <c r="A180" s="28" t="s">
        <v>5</v>
      </c>
      <c r="B180" s="28" t="s">
        <v>290</v>
      </c>
      <c r="C180" s="3" t="s">
        <v>291</v>
      </c>
      <c r="D180" s="29" t="s">
        <v>1124</v>
      </c>
      <c r="E180" s="28" t="s">
        <v>378</v>
      </c>
      <c r="F180" s="3"/>
      <c r="G180" s="3">
        <v>0.0</v>
      </c>
      <c r="H180" s="3" t="s">
        <v>291</v>
      </c>
      <c r="I180" s="28" t="s">
        <v>290</v>
      </c>
      <c r="P180" s="7"/>
    </row>
    <row r="181">
      <c r="A181" s="28" t="s">
        <v>5</v>
      </c>
      <c r="B181" s="28" t="s">
        <v>290</v>
      </c>
      <c r="C181" s="3" t="s">
        <v>291</v>
      </c>
      <c r="D181" s="29" t="s">
        <v>1126</v>
      </c>
      <c r="E181" s="28" t="s">
        <v>380</v>
      </c>
      <c r="F181" s="3"/>
      <c r="G181" s="3">
        <v>0.0</v>
      </c>
      <c r="H181" s="3" t="s">
        <v>291</v>
      </c>
      <c r="I181" s="28" t="s">
        <v>290</v>
      </c>
      <c r="P181" s="7"/>
    </row>
    <row r="182">
      <c r="A182" s="28" t="s">
        <v>5</v>
      </c>
      <c r="B182" s="28" t="s">
        <v>290</v>
      </c>
      <c r="C182" s="3" t="s">
        <v>291</v>
      </c>
      <c r="D182" s="29" t="s">
        <v>1127</v>
      </c>
      <c r="E182" s="28" t="s">
        <v>382</v>
      </c>
      <c r="F182" s="3"/>
      <c r="G182" s="3">
        <v>0.0</v>
      </c>
      <c r="H182" s="3" t="s">
        <v>291</v>
      </c>
      <c r="I182" s="28" t="s">
        <v>290</v>
      </c>
      <c r="P182" s="7"/>
    </row>
    <row r="183">
      <c r="A183" s="28" t="s">
        <v>5</v>
      </c>
      <c r="B183" s="28" t="s">
        <v>290</v>
      </c>
      <c r="C183" s="3" t="s">
        <v>291</v>
      </c>
      <c r="D183" s="29" t="s">
        <v>1128</v>
      </c>
      <c r="E183" s="28" t="s">
        <v>383</v>
      </c>
      <c r="F183" s="3"/>
      <c r="G183" s="3">
        <v>0.0</v>
      </c>
      <c r="H183" s="3" t="s">
        <v>291</v>
      </c>
      <c r="I183" s="28" t="s">
        <v>290</v>
      </c>
      <c r="P183" s="7"/>
    </row>
    <row r="184">
      <c r="A184" s="28" t="s">
        <v>5</v>
      </c>
      <c r="B184" s="28" t="s">
        <v>290</v>
      </c>
      <c r="C184" s="3" t="s">
        <v>291</v>
      </c>
      <c r="D184" s="29" t="s">
        <v>1131</v>
      </c>
      <c r="E184" s="28" t="s">
        <v>384</v>
      </c>
      <c r="F184" s="3"/>
      <c r="G184" s="3">
        <v>0.0</v>
      </c>
      <c r="H184" s="3" t="s">
        <v>291</v>
      </c>
      <c r="I184" s="28" t="s">
        <v>290</v>
      </c>
      <c r="P184" s="7"/>
    </row>
    <row r="185">
      <c r="A185" s="28" t="s">
        <v>5</v>
      </c>
      <c r="B185" s="28" t="s">
        <v>290</v>
      </c>
      <c r="C185" s="3" t="s">
        <v>291</v>
      </c>
      <c r="D185" s="33" t="s">
        <v>1132</v>
      </c>
      <c r="E185" s="28" t="s">
        <v>388</v>
      </c>
      <c r="F185" s="3"/>
      <c r="G185" s="3">
        <v>0.0</v>
      </c>
      <c r="H185" s="3" t="s">
        <v>291</v>
      </c>
      <c r="I185" s="28" t="s">
        <v>290</v>
      </c>
      <c r="P185" s="7"/>
    </row>
    <row r="186">
      <c r="A186" s="28" t="s">
        <v>5</v>
      </c>
      <c r="B186" s="28" t="s">
        <v>290</v>
      </c>
      <c r="C186" s="3" t="s">
        <v>291</v>
      </c>
      <c r="D186" s="34" t="s">
        <v>2354</v>
      </c>
      <c r="E186" s="33" t="s">
        <v>2355</v>
      </c>
      <c r="F186" s="3"/>
      <c r="G186" s="3">
        <v>1.0</v>
      </c>
      <c r="H186" s="3" t="s">
        <v>291</v>
      </c>
      <c r="I186" s="28" t="s">
        <v>290</v>
      </c>
      <c r="P186" s="7"/>
    </row>
    <row r="187">
      <c r="A187" s="28" t="s">
        <v>5</v>
      </c>
      <c r="B187" s="28" t="s">
        <v>290</v>
      </c>
      <c r="C187" s="3" t="s">
        <v>291</v>
      </c>
      <c r="D187" s="34" t="s">
        <v>2356</v>
      </c>
      <c r="E187" s="33" t="s">
        <v>2357</v>
      </c>
      <c r="F187" s="3"/>
      <c r="G187" s="3">
        <v>1.0</v>
      </c>
      <c r="H187" s="3" t="s">
        <v>291</v>
      </c>
      <c r="I187" s="28" t="s">
        <v>290</v>
      </c>
      <c r="P187" s="7"/>
    </row>
    <row r="188">
      <c r="A188" s="28" t="s">
        <v>5</v>
      </c>
      <c r="B188" s="28" t="s">
        <v>290</v>
      </c>
      <c r="C188" s="3" t="s">
        <v>291</v>
      </c>
      <c r="D188" s="34" t="s">
        <v>2358</v>
      </c>
      <c r="E188" s="33" t="s">
        <v>2359</v>
      </c>
      <c r="F188" s="3"/>
      <c r="G188" s="3">
        <v>1.0</v>
      </c>
      <c r="H188" s="3" t="s">
        <v>291</v>
      </c>
      <c r="I188" s="28" t="s">
        <v>290</v>
      </c>
      <c r="P188" s="7"/>
    </row>
    <row r="189">
      <c r="A189" s="28" t="s">
        <v>5</v>
      </c>
      <c r="B189" s="28" t="s">
        <v>290</v>
      </c>
      <c r="C189" s="3" t="s">
        <v>291</v>
      </c>
      <c r="D189" s="29" t="s">
        <v>1134</v>
      </c>
      <c r="E189" s="28" t="s">
        <v>390</v>
      </c>
      <c r="F189" s="3"/>
      <c r="G189" s="3">
        <v>0.0</v>
      </c>
      <c r="H189" s="3" t="s">
        <v>291</v>
      </c>
      <c r="I189" s="28" t="s">
        <v>290</v>
      </c>
      <c r="P189" s="7"/>
    </row>
    <row r="190">
      <c r="A190" s="28" t="s">
        <v>5</v>
      </c>
      <c r="B190" s="28" t="s">
        <v>290</v>
      </c>
      <c r="C190" s="3" t="s">
        <v>291</v>
      </c>
      <c r="D190" s="34" t="s">
        <v>2360</v>
      </c>
      <c r="E190" s="33" t="s">
        <v>2361</v>
      </c>
      <c r="F190" s="3"/>
      <c r="G190" s="3">
        <v>1.0</v>
      </c>
      <c r="H190" s="3" t="s">
        <v>291</v>
      </c>
      <c r="I190" s="28" t="s">
        <v>290</v>
      </c>
      <c r="P190" s="7"/>
    </row>
    <row r="191">
      <c r="A191" s="28" t="s">
        <v>5</v>
      </c>
      <c r="B191" s="28" t="s">
        <v>290</v>
      </c>
      <c r="C191" s="3" t="s">
        <v>291</v>
      </c>
      <c r="D191" s="34" t="s">
        <v>2362</v>
      </c>
      <c r="E191" s="33" t="s">
        <v>2363</v>
      </c>
      <c r="F191" s="3"/>
      <c r="G191" s="3">
        <v>1.0</v>
      </c>
      <c r="H191" s="3" t="s">
        <v>291</v>
      </c>
      <c r="I191" s="28" t="s">
        <v>290</v>
      </c>
      <c r="P191" s="7"/>
    </row>
    <row r="192">
      <c r="A192" s="28" t="s">
        <v>5</v>
      </c>
      <c r="B192" s="28" t="s">
        <v>290</v>
      </c>
      <c r="C192" s="3" t="s">
        <v>291</v>
      </c>
      <c r="D192" s="34" t="s">
        <v>2364</v>
      </c>
      <c r="E192" s="33" t="s">
        <v>2365</v>
      </c>
      <c r="F192" s="3"/>
      <c r="G192" s="3">
        <v>1.0</v>
      </c>
      <c r="H192" s="3" t="s">
        <v>291</v>
      </c>
      <c r="I192" s="28" t="s">
        <v>290</v>
      </c>
      <c r="P192" s="7"/>
    </row>
    <row r="193">
      <c r="A193" s="33" t="s">
        <v>5</v>
      </c>
      <c r="B193" s="28"/>
      <c r="C193" s="3"/>
      <c r="D193" s="34" t="s">
        <v>2366</v>
      </c>
      <c r="E193" s="33" t="s">
        <v>2367</v>
      </c>
      <c r="F193" s="3"/>
      <c r="G193" s="3">
        <v>1.0</v>
      </c>
      <c r="H193" s="3" t="s">
        <v>291</v>
      </c>
      <c r="I193" s="28" t="s">
        <v>290</v>
      </c>
      <c r="P193" s="7"/>
    </row>
    <row r="194">
      <c r="A194" s="28" t="s">
        <v>5</v>
      </c>
      <c r="B194" s="28" t="s">
        <v>290</v>
      </c>
      <c r="C194" s="3" t="s">
        <v>291</v>
      </c>
      <c r="D194" s="29" t="s">
        <v>1135</v>
      </c>
      <c r="E194" s="28" t="s">
        <v>393</v>
      </c>
      <c r="F194" s="3"/>
      <c r="G194" s="3">
        <v>0.0</v>
      </c>
      <c r="H194" s="3" t="s">
        <v>291</v>
      </c>
      <c r="I194" s="28" t="s">
        <v>290</v>
      </c>
      <c r="P194" s="7"/>
    </row>
    <row r="195">
      <c r="A195" s="28" t="s">
        <v>5</v>
      </c>
      <c r="B195" s="28" t="s">
        <v>290</v>
      </c>
      <c r="C195" s="3" t="s">
        <v>291</v>
      </c>
      <c r="D195" s="34" t="s">
        <v>2368</v>
      </c>
      <c r="E195" s="33" t="s">
        <v>2369</v>
      </c>
      <c r="F195" s="3"/>
      <c r="G195" s="3">
        <v>1.0</v>
      </c>
      <c r="H195" s="3" t="s">
        <v>291</v>
      </c>
      <c r="I195" s="28" t="s">
        <v>290</v>
      </c>
      <c r="P195" s="7"/>
    </row>
    <row r="196">
      <c r="A196" s="28" t="s">
        <v>5</v>
      </c>
      <c r="B196" s="28" t="s">
        <v>290</v>
      </c>
      <c r="C196" s="3" t="s">
        <v>291</v>
      </c>
      <c r="D196" s="34" t="s">
        <v>2370</v>
      </c>
      <c r="E196" s="33" t="s">
        <v>2372</v>
      </c>
      <c r="F196" s="3"/>
      <c r="G196" s="3">
        <v>1.0</v>
      </c>
      <c r="H196" s="3" t="s">
        <v>291</v>
      </c>
      <c r="I196" s="28" t="s">
        <v>290</v>
      </c>
      <c r="P196" s="7"/>
    </row>
    <row r="197">
      <c r="A197" s="28" t="s">
        <v>5</v>
      </c>
      <c r="B197" s="28" t="s">
        <v>290</v>
      </c>
      <c r="C197" s="3" t="s">
        <v>291</v>
      </c>
      <c r="D197" s="34" t="s">
        <v>2373</v>
      </c>
      <c r="E197" s="33" t="s">
        <v>2374</v>
      </c>
      <c r="F197" s="3"/>
      <c r="G197" s="3">
        <v>1.0</v>
      </c>
      <c r="H197" s="3" t="s">
        <v>291</v>
      </c>
      <c r="I197" s="28" t="s">
        <v>290</v>
      </c>
      <c r="P197" s="7"/>
    </row>
    <row r="198">
      <c r="A198" s="28" t="s">
        <v>5</v>
      </c>
      <c r="B198" s="28" t="s">
        <v>290</v>
      </c>
      <c r="C198" s="3" t="s">
        <v>291</v>
      </c>
      <c r="D198" s="29" t="s">
        <v>1137</v>
      </c>
      <c r="E198" s="28" t="s">
        <v>395</v>
      </c>
      <c r="F198" s="3"/>
      <c r="G198" s="3">
        <v>0.0</v>
      </c>
      <c r="H198" s="3" t="s">
        <v>291</v>
      </c>
      <c r="I198" s="28" t="s">
        <v>290</v>
      </c>
      <c r="P198" s="7"/>
    </row>
    <row r="199">
      <c r="A199" s="28" t="s">
        <v>5</v>
      </c>
      <c r="B199" s="28" t="s">
        <v>290</v>
      </c>
      <c r="C199" s="3" t="s">
        <v>291</v>
      </c>
      <c r="D199" s="34" t="s">
        <v>2375</v>
      </c>
      <c r="E199" s="33" t="s">
        <v>2376</v>
      </c>
      <c r="F199" s="3"/>
      <c r="G199" s="3">
        <v>1.0</v>
      </c>
      <c r="H199" s="3" t="s">
        <v>291</v>
      </c>
      <c r="I199" s="28" t="s">
        <v>290</v>
      </c>
      <c r="P199" s="7"/>
    </row>
    <row r="200">
      <c r="A200" s="28" t="s">
        <v>5</v>
      </c>
      <c r="B200" s="28" t="s">
        <v>290</v>
      </c>
      <c r="C200" s="3" t="s">
        <v>291</v>
      </c>
      <c r="D200" s="34" t="s">
        <v>2377</v>
      </c>
      <c r="E200" s="33" t="s">
        <v>2378</v>
      </c>
      <c r="F200" s="3"/>
      <c r="G200" s="3">
        <v>1.0</v>
      </c>
      <c r="H200" s="3" t="s">
        <v>291</v>
      </c>
      <c r="I200" s="28" t="s">
        <v>290</v>
      </c>
      <c r="P200" s="7"/>
    </row>
    <row r="201">
      <c r="A201" s="28" t="s">
        <v>5</v>
      </c>
      <c r="B201" s="28" t="s">
        <v>290</v>
      </c>
      <c r="C201" s="3" t="s">
        <v>291</v>
      </c>
      <c r="D201" s="34" t="s">
        <v>2379</v>
      </c>
      <c r="E201" s="33" t="s">
        <v>2380</v>
      </c>
      <c r="F201" s="3"/>
      <c r="G201" s="3">
        <v>1.0</v>
      </c>
      <c r="H201" s="3" t="s">
        <v>291</v>
      </c>
      <c r="I201" s="28" t="s">
        <v>290</v>
      </c>
      <c r="P201" s="7"/>
    </row>
    <row r="202">
      <c r="A202" s="28" t="s">
        <v>5</v>
      </c>
      <c r="B202" s="28" t="s">
        <v>290</v>
      </c>
      <c r="C202" s="3" t="s">
        <v>291</v>
      </c>
      <c r="D202" s="29" t="s">
        <v>1138</v>
      </c>
      <c r="E202" s="28" t="s">
        <v>397</v>
      </c>
      <c r="F202" s="3"/>
      <c r="G202" s="3">
        <v>0.0</v>
      </c>
      <c r="H202" s="3" t="s">
        <v>291</v>
      </c>
      <c r="I202" s="28" t="s">
        <v>290</v>
      </c>
      <c r="P202" s="7"/>
    </row>
    <row r="203">
      <c r="A203" s="28" t="s">
        <v>5</v>
      </c>
      <c r="B203" s="28" t="s">
        <v>290</v>
      </c>
      <c r="C203" s="3" t="s">
        <v>291</v>
      </c>
      <c r="D203" s="34" t="s">
        <v>2381</v>
      </c>
      <c r="E203" s="33" t="s">
        <v>2382</v>
      </c>
      <c r="F203" s="3"/>
      <c r="G203" s="3">
        <v>1.0</v>
      </c>
      <c r="H203" s="3" t="s">
        <v>291</v>
      </c>
      <c r="I203" s="28" t="s">
        <v>290</v>
      </c>
      <c r="P203" s="7"/>
    </row>
    <row r="204">
      <c r="A204" s="28" t="s">
        <v>5</v>
      </c>
      <c r="B204" s="28" t="s">
        <v>290</v>
      </c>
      <c r="C204" s="3" t="s">
        <v>291</v>
      </c>
      <c r="D204" s="34" t="s">
        <v>2383</v>
      </c>
      <c r="E204" s="33" t="s">
        <v>2384</v>
      </c>
      <c r="F204" s="3"/>
      <c r="G204" s="3">
        <v>1.0</v>
      </c>
      <c r="H204" s="3" t="s">
        <v>291</v>
      </c>
      <c r="I204" s="28" t="s">
        <v>290</v>
      </c>
      <c r="P204" s="7"/>
    </row>
    <row r="205">
      <c r="A205" s="28" t="s">
        <v>5</v>
      </c>
      <c r="B205" s="28" t="s">
        <v>290</v>
      </c>
      <c r="C205" s="3" t="s">
        <v>291</v>
      </c>
      <c r="D205" s="34" t="s">
        <v>2386</v>
      </c>
      <c r="E205" s="33" t="s">
        <v>2384</v>
      </c>
      <c r="F205" s="3"/>
      <c r="G205" s="3">
        <v>1.0</v>
      </c>
      <c r="H205" s="3" t="s">
        <v>291</v>
      </c>
      <c r="I205" s="28" t="s">
        <v>290</v>
      </c>
      <c r="P205" s="7"/>
    </row>
    <row r="206">
      <c r="A206" s="28" t="s">
        <v>5</v>
      </c>
      <c r="B206" s="28" t="s">
        <v>290</v>
      </c>
      <c r="C206" s="3" t="s">
        <v>291</v>
      </c>
      <c r="D206" s="29" t="s">
        <v>1139</v>
      </c>
      <c r="E206" s="28" t="s">
        <v>398</v>
      </c>
      <c r="F206" s="3"/>
      <c r="G206" s="3">
        <v>0.0</v>
      </c>
      <c r="H206" s="3" t="s">
        <v>291</v>
      </c>
      <c r="I206" s="28" t="s">
        <v>290</v>
      </c>
      <c r="P206" s="7"/>
    </row>
    <row r="207">
      <c r="A207" s="28" t="s">
        <v>5</v>
      </c>
      <c r="B207" s="28" t="s">
        <v>290</v>
      </c>
      <c r="C207" s="3" t="s">
        <v>291</v>
      </c>
      <c r="D207" s="34" t="s">
        <v>2388</v>
      </c>
      <c r="E207" s="33" t="s">
        <v>2389</v>
      </c>
      <c r="F207" s="3"/>
      <c r="G207" s="3">
        <v>1.0</v>
      </c>
      <c r="H207" s="3" t="s">
        <v>291</v>
      </c>
      <c r="I207" s="28" t="s">
        <v>290</v>
      </c>
      <c r="P207" s="7"/>
    </row>
    <row r="208">
      <c r="A208" s="28" t="s">
        <v>5</v>
      </c>
      <c r="B208" s="28" t="s">
        <v>290</v>
      </c>
      <c r="C208" s="3" t="s">
        <v>291</v>
      </c>
      <c r="D208" s="34" t="s">
        <v>2390</v>
      </c>
      <c r="E208" s="33" t="s">
        <v>2391</v>
      </c>
      <c r="F208" s="3"/>
      <c r="G208" s="3">
        <v>1.0</v>
      </c>
      <c r="H208" s="3" t="s">
        <v>291</v>
      </c>
      <c r="I208" s="28" t="s">
        <v>290</v>
      </c>
      <c r="P208" s="7"/>
    </row>
    <row r="209">
      <c r="A209" s="28" t="s">
        <v>5</v>
      </c>
      <c r="B209" s="28" t="s">
        <v>290</v>
      </c>
      <c r="C209" s="3" t="s">
        <v>291</v>
      </c>
      <c r="D209" s="34" t="s">
        <v>2392</v>
      </c>
      <c r="E209" s="33" t="s">
        <v>2393</v>
      </c>
      <c r="F209" s="3"/>
      <c r="G209" s="3">
        <v>1.0</v>
      </c>
      <c r="H209" s="3" t="s">
        <v>291</v>
      </c>
      <c r="I209" s="28" t="s">
        <v>290</v>
      </c>
      <c r="P209" s="7"/>
    </row>
    <row r="210">
      <c r="A210" s="28" t="s">
        <v>5</v>
      </c>
      <c r="B210" s="28" t="s">
        <v>290</v>
      </c>
      <c r="C210" s="3" t="s">
        <v>291</v>
      </c>
      <c r="D210" s="29" t="s">
        <v>1141</v>
      </c>
      <c r="E210" s="28" t="s">
        <v>400</v>
      </c>
      <c r="F210" s="3"/>
      <c r="G210" s="3">
        <v>0.0</v>
      </c>
      <c r="H210" s="3" t="s">
        <v>291</v>
      </c>
      <c r="I210" s="28" t="s">
        <v>290</v>
      </c>
      <c r="P210" s="7"/>
    </row>
    <row r="211">
      <c r="A211" s="28" t="s">
        <v>5</v>
      </c>
      <c r="B211" s="28" t="s">
        <v>290</v>
      </c>
      <c r="C211" s="3" t="s">
        <v>291</v>
      </c>
      <c r="D211" s="34" t="s">
        <v>2394</v>
      </c>
      <c r="E211" s="33" t="s">
        <v>2395</v>
      </c>
      <c r="F211" s="3"/>
      <c r="G211" s="3"/>
      <c r="H211" s="3" t="s">
        <v>291</v>
      </c>
      <c r="I211" s="28" t="s">
        <v>290</v>
      </c>
      <c r="P211" s="7"/>
    </row>
    <row r="212">
      <c r="A212" s="28" t="s">
        <v>5</v>
      </c>
      <c r="B212" s="28" t="s">
        <v>290</v>
      </c>
      <c r="C212" s="3" t="s">
        <v>291</v>
      </c>
      <c r="D212" s="34" t="s">
        <v>2396</v>
      </c>
      <c r="E212" s="33" t="s">
        <v>2397</v>
      </c>
      <c r="F212" s="3"/>
      <c r="G212" s="3"/>
      <c r="H212" s="3" t="s">
        <v>291</v>
      </c>
      <c r="I212" s="28" t="s">
        <v>290</v>
      </c>
      <c r="P212" s="7"/>
    </row>
    <row r="213">
      <c r="A213" s="28" t="s">
        <v>5</v>
      </c>
      <c r="B213" s="28" t="s">
        <v>290</v>
      </c>
      <c r="C213" s="3" t="s">
        <v>291</v>
      </c>
      <c r="D213" s="34" t="s">
        <v>2398</v>
      </c>
      <c r="E213" s="33" t="s">
        <v>2399</v>
      </c>
      <c r="F213" s="3"/>
      <c r="G213" s="3"/>
      <c r="H213" s="3" t="s">
        <v>291</v>
      </c>
      <c r="I213" s="28" t="s">
        <v>290</v>
      </c>
      <c r="P213" s="7"/>
    </row>
    <row r="214">
      <c r="A214" s="28" t="s">
        <v>5</v>
      </c>
      <c r="B214" s="28" t="s">
        <v>290</v>
      </c>
      <c r="C214" s="3" t="s">
        <v>291</v>
      </c>
      <c r="D214" s="29" t="s">
        <v>1142</v>
      </c>
      <c r="E214" s="28" t="s">
        <v>403</v>
      </c>
      <c r="F214" s="3"/>
      <c r="G214" s="3">
        <v>0.0</v>
      </c>
      <c r="H214" s="3" t="s">
        <v>291</v>
      </c>
      <c r="I214" s="28" t="s">
        <v>290</v>
      </c>
      <c r="P214" s="7"/>
    </row>
    <row r="215">
      <c r="A215" s="28" t="s">
        <v>5</v>
      </c>
      <c r="B215" s="28" t="s">
        <v>290</v>
      </c>
      <c r="C215" s="3" t="s">
        <v>291</v>
      </c>
      <c r="D215" s="29" t="s">
        <v>1144</v>
      </c>
      <c r="E215" s="28" t="s">
        <v>405</v>
      </c>
      <c r="F215" s="3"/>
      <c r="G215" s="3">
        <v>0.0</v>
      </c>
      <c r="H215" s="3" t="s">
        <v>291</v>
      </c>
      <c r="I215" s="28" t="s">
        <v>290</v>
      </c>
      <c r="P215" s="7"/>
    </row>
    <row r="216">
      <c r="A216" s="28" t="s">
        <v>5</v>
      </c>
      <c r="B216" s="28" t="s">
        <v>290</v>
      </c>
      <c r="C216" s="3" t="s">
        <v>291</v>
      </c>
      <c r="D216" s="29" t="s">
        <v>1145</v>
      </c>
      <c r="E216" s="28" t="s">
        <v>408</v>
      </c>
      <c r="F216" s="3"/>
      <c r="G216" s="3">
        <v>0.0</v>
      </c>
      <c r="H216" s="3" t="s">
        <v>291</v>
      </c>
      <c r="I216" s="28" t="s">
        <v>290</v>
      </c>
      <c r="P216" s="7"/>
    </row>
    <row r="217">
      <c r="A217" s="28" t="s">
        <v>5</v>
      </c>
      <c r="B217" s="28" t="s">
        <v>410</v>
      </c>
      <c r="C217" s="3" t="s">
        <v>411</v>
      </c>
      <c r="D217" s="29" t="s">
        <v>1147</v>
      </c>
      <c r="E217" s="28" t="s">
        <v>413</v>
      </c>
      <c r="F217" s="3"/>
      <c r="G217" s="3">
        <v>0.0</v>
      </c>
      <c r="H217" s="3" t="s">
        <v>411</v>
      </c>
      <c r="I217" s="28" t="s">
        <v>410</v>
      </c>
      <c r="P217" s="7"/>
    </row>
    <row r="218">
      <c r="A218" s="28" t="s">
        <v>5</v>
      </c>
      <c r="B218" s="28" t="s">
        <v>410</v>
      </c>
      <c r="C218" s="3" t="s">
        <v>411</v>
      </c>
      <c r="D218" s="29" t="s">
        <v>1149</v>
      </c>
      <c r="E218" s="28" t="s">
        <v>415</v>
      </c>
      <c r="F218" s="3"/>
      <c r="G218" s="3">
        <v>0.0</v>
      </c>
      <c r="H218" s="3" t="s">
        <v>411</v>
      </c>
      <c r="I218" s="28" t="s">
        <v>410</v>
      </c>
      <c r="P218" s="7"/>
    </row>
    <row r="219">
      <c r="A219" s="28" t="s">
        <v>5</v>
      </c>
      <c r="B219" s="28" t="s">
        <v>410</v>
      </c>
      <c r="C219" s="3" t="s">
        <v>411</v>
      </c>
      <c r="D219" s="29" t="s">
        <v>1150</v>
      </c>
      <c r="E219" s="28" t="s">
        <v>419</v>
      </c>
      <c r="F219" s="3"/>
      <c r="G219" s="3">
        <v>0.0</v>
      </c>
      <c r="H219" s="3" t="s">
        <v>411</v>
      </c>
      <c r="I219" s="28" t="s">
        <v>410</v>
      </c>
      <c r="P219" s="7"/>
      <c r="Q219" s="1" t="s">
        <v>2400</v>
      </c>
    </row>
    <row r="220">
      <c r="A220" s="28" t="s">
        <v>5</v>
      </c>
      <c r="B220" s="28" t="s">
        <v>410</v>
      </c>
      <c r="C220" s="3" t="s">
        <v>411</v>
      </c>
      <c r="D220" s="29" t="s">
        <v>1152</v>
      </c>
      <c r="E220" s="28" t="s">
        <v>422</v>
      </c>
      <c r="F220" s="3"/>
      <c r="G220" s="3">
        <v>0.0</v>
      </c>
      <c r="H220" s="3" t="s">
        <v>411</v>
      </c>
      <c r="I220" s="28" t="s">
        <v>410</v>
      </c>
      <c r="P220" s="7"/>
      <c r="Q220" s="1" t="s">
        <v>2400</v>
      </c>
    </row>
    <row r="221">
      <c r="A221" s="28" t="s">
        <v>5</v>
      </c>
      <c r="B221" s="28" t="s">
        <v>410</v>
      </c>
      <c r="C221" s="3" t="s">
        <v>411</v>
      </c>
      <c r="D221" s="29" t="s">
        <v>1153</v>
      </c>
      <c r="E221" s="28" t="s">
        <v>425</v>
      </c>
      <c r="F221" s="3"/>
      <c r="G221" s="3">
        <v>0.0</v>
      </c>
      <c r="H221" s="3" t="s">
        <v>411</v>
      </c>
      <c r="I221" s="28" t="s">
        <v>410</v>
      </c>
      <c r="P221" s="7"/>
    </row>
    <row r="222">
      <c r="A222" s="28" t="s">
        <v>5</v>
      </c>
      <c r="B222" s="28" t="s">
        <v>410</v>
      </c>
      <c r="C222" s="3" t="s">
        <v>411</v>
      </c>
      <c r="D222" s="29" t="s">
        <v>1155</v>
      </c>
      <c r="E222" s="28" t="s">
        <v>427</v>
      </c>
      <c r="F222" s="3"/>
      <c r="G222" s="3">
        <v>0.0</v>
      </c>
      <c r="H222" s="3" t="s">
        <v>411</v>
      </c>
      <c r="I222" s="28" t="s">
        <v>410</v>
      </c>
      <c r="P222" s="7"/>
    </row>
    <row r="223">
      <c r="A223" s="28" t="s">
        <v>5</v>
      </c>
      <c r="B223" s="28" t="s">
        <v>410</v>
      </c>
      <c r="C223" s="3" t="s">
        <v>411</v>
      </c>
      <c r="D223" s="29" t="s">
        <v>1156</v>
      </c>
      <c r="E223" s="28" t="s">
        <v>429</v>
      </c>
      <c r="F223" s="3"/>
      <c r="G223" s="3">
        <v>0.0</v>
      </c>
      <c r="H223" s="3" t="s">
        <v>411</v>
      </c>
      <c r="I223" s="28" t="s">
        <v>410</v>
      </c>
      <c r="P223" s="7"/>
    </row>
    <row r="224">
      <c r="A224" s="28" t="s">
        <v>5</v>
      </c>
      <c r="B224" s="28" t="s">
        <v>410</v>
      </c>
      <c r="C224" s="3" t="s">
        <v>411</v>
      </c>
      <c r="D224" s="29" t="s">
        <v>1158</v>
      </c>
      <c r="E224" s="28" t="s">
        <v>430</v>
      </c>
      <c r="F224" s="3"/>
      <c r="G224" s="3">
        <v>0.0</v>
      </c>
      <c r="H224" s="3" t="s">
        <v>411</v>
      </c>
      <c r="I224" s="28" t="s">
        <v>410</v>
      </c>
      <c r="P224" s="7"/>
    </row>
    <row r="225">
      <c r="A225" s="28" t="s">
        <v>5</v>
      </c>
      <c r="B225" s="28" t="s">
        <v>410</v>
      </c>
      <c r="C225" s="3" t="s">
        <v>411</v>
      </c>
      <c r="D225" s="29" t="s">
        <v>1159</v>
      </c>
      <c r="E225" s="28" t="s">
        <v>433</v>
      </c>
      <c r="F225" s="3"/>
      <c r="G225" s="3">
        <v>0.0</v>
      </c>
      <c r="H225" s="3" t="s">
        <v>411</v>
      </c>
      <c r="I225" s="28" t="s">
        <v>410</v>
      </c>
      <c r="P225" s="7"/>
    </row>
    <row r="226">
      <c r="A226" s="28" t="s">
        <v>5</v>
      </c>
      <c r="B226" s="28" t="s">
        <v>410</v>
      </c>
      <c r="C226" s="3" t="s">
        <v>411</v>
      </c>
      <c r="D226" s="29" t="s">
        <v>1160</v>
      </c>
      <c r="E226" s="28" t="s">
        <v>435</v>
      </c>
      <c r="F226" s="3"/>
      <c r="G226" s="3">
        <v>0.0</v>
      </c>
      <c r="H226" s="3" t="s">
        <v>411</v>
      </c>
      <c r="I226" s="28" t="s">
        <v>410</v>
      </c>
      <c r="P226" s="7"/>
    </row>
    <row r="227">
      <c r="A227" s="28" t="s">
        <v>5</v>
      </c>
      <c r="B227" s="28" t="s">
        <v>410</v>
      </c>
      <c r="C227" s="3" t="s">
        <v>411</v>
      </c>
      <c r="D227" s="29" t="s">
        <v>1162</v>
      </c>
      <c r="E227" s="28" t="s">
        <v>439</v>
      </c>
      <c r="F227" s="3"/>
      <c r="G227" s="3">
        <v>0.0</v>
      </c>
      <c r="H227" s="3" t="s">
        <v>411</v>
      </c>
      <c r="I227" s="28" t="s">
        <v>410</v>
      </c>
      <c r="P227" s="7"/>
    </row>
    <row r="228">
      <c r="A228" s="28" t="s">
        <v>5</v>
      </c>
      <c r="B228" s="28" t="s">
        <v>410</v>
      </c>
      <c r="C228" s="3" t="s">
        <v>411</v>
      </c>
      <c r="D228" s="29" t="s">
        <v>1163</v>
      </c>
      <c r="E228" s="28" t="s">
        <v>441</v>
      </c>
      <c r="F228" s="3"/>
      <c r="G228" s="3">
        <v>0.0</v>
      </c>
      <c r="H228" s="3" t="s">
        <v>411</v>
      </c>
      <c r="I228" s="28" t="s">
        <v>410</v>
      </c>
      <c r="P228" s="7"/>
    </row>
    <row r="229">
      <c r="A229" s="28" t="s">
        <v>5</v>
      </c>
      <c r="B229" s="28" t="s">
        <v>410</v>
      </c>
      <c r="C229" s="3" t="s">
        <v>411</v>
      </c>
      <c r="D229" s="29" t="s">
        <v>1165</v>
      </c>
      <c r="E229" s="28" t="s">
        <v>443</v>
      </c>
      <c r="F229" s="3"/>
      <c r="G229" s="3">
        <v>0.0</v>
      </c>
      <c r="H229" s="3" t="s">
        <v>411</v>
      </c>
      <c r="I229" s="28" t="s">
        <v>410</v>
      </c>
      <c r="P229" s="7"/>
    </row>
    <row r="230">
      <c r="A230" s="28" t="s">
        <v>5</v>
      </c>
      <c r="B230" s="28" t="s">
        <v>410</v>
      </c>
      <c r="C230" s="3" t="s">
        <v>411</v>
      </c>
      <c r="D230" s="29" t="s">
        <v>1166</v>
      </c>
      <c r="E230" s="28" t="s">
        <v>445</v>
      </c>
      <c r="F230" s="3"/>
      <c r="G230" s="3">
        <v>0.0</v>
      </c>
      <c r="H230" s="3" t="s">
        <v>411</v>
      </c>
      <c r="I230" s="28" t="s">
        <v>410</v>
      </c>
      <c r="P230" s="7"/>
    </row>
    <row r="231">
      <c r="A231" s="28" t="s">
        <v>5</v>
      </c>
      <c r="B231" s="28" t="s">
        <v>446</v>
      </c>
      <c r="C231" s="3" t="s">
        <v>447</v>
      </c>
      <c r="D231" s="29" t="s">
        <v>1167</v>
      </c>
      <c r="E231" s="28" t="s">
        <v>449</v>
      </c>
      <c r="F231" s="3"/>
      <c r="G231" s="3">
        <v>0.0</v>
      </c>
      <c r="H231" s="3" t="s">
        <v>2217</v>
      </c>
      <c r="I231" s="28" t="s">
        <v>446</v>
      </c>
      <c r="P231" s="7"/>
    </row>
    <row r="232">
      <c r="A232" s="28" t="s">
        <v>5</v>
      </c>
      <c r="B232" s="28" t="s">
        <v>446</v>
      </c>
      <c r="C232" s="3" t="s">
        <v>447</v>
      </c>
      <c r="D232" s="29" t="s">
        <v>1170</v>
      </c>
      <c r="E232" s="28" t="s">
        <v>450</v>
      </c>
      <c r="F232" s="3"/>
      <c r="G232" s="3">
        <v>0.0</v>
      </c>
      <c r="H232" s="3" t="s">
        <v>2217</v>
      </c>
      <c r="I232" s="28" t="s">
        <v>446</v>
      </c>
      <c r="P232" s="7"/>
    </row>
    <row r="233">
      <c r="A233" s="28" t="s">
        <v>5</v>
      </c>
      <c r="B233" s="28" t="s">
        <v>446</v>
      </c>
      <c r="C233" s="3" t="s">
        <v>447</v>
      </c>
      <c r="D233" s="29" t="s">
        <v>1171</v>
      </c>
      <c r="E233" s="28" t="s">
        <v>451</v>
      </c>
      <c r="F233" s="3"/>
      <c r="G233" s="3">
        <v>0.0</v>
      </c>
      <c r="H233" s="3" t="s">
        <v>2217</v>
      </c>
      <c r="I233" s="28" t="s">
        <v>446</v>
      </c>
      <c r="P233" s="7"/>
    </row>
    <row r="234">
      <c r="A234" s="28" t="s">
        <v>5</v>
      </c>
      <c r="B234" s="28" t="s">
        <v>446</v>
      </c>
      <c r="C234" s="3" t="s">
        <v>447</v>
      </c>
      <c r="D234" s="29" t="s">
        <v>1173</v>
      </c>
      <c r="E234" s="28" t="s">
        <v>453</v>
      </c>
      <c r="F234" s="3"/>
      <c r="G234" s="3">
        <v>0.0</v>
      </c>
      <c r="H234" s="3" t="s">
        <v>2217</v>
      </c>
      <c r="I234" s="28" t="s">
        <v>446</v>
      </c>
      <c r="P234" s="7"/>
    </row>
    <row r="235">
      <c r="A235" s="28" t="s">
        <v>5</v>
      </c>
      <c r="B235" s="28" t="s">
        <v>446</v>
      </c>
      <c r="C235" s="3" t="s">
        <v>447</v>
      </c>
      <c r="D235" s="29" t="s">
        <v>1174</v>
      </c>
      <c r="E235" s="28" t="s">
        <v>455</v>
      </c>
      <c r="F235" s="3"/>
      <c r="G235" s="3">
        <v>0.0</v>
      </c>
      <c r="H235" s="3" t="s">
        <v>2217</v>
      </c>
      <c r="I235" s="28" t="s">
        <v>446</v>
      </c>
      <c r="P235" s="7"/>
    </row>
    <row r="236">
      <c r="A236" s="28" t="s">
        <v>5</v>
      </c>
      <c r="B236" s="28" t="s">
        <v>446</v>
      </c>
      <c r="C236" s="3" t="s">
        <v>447</v>
      </c>
      <c r="D236" s="29" t="s">
        <v>1176</v>
      </c>
      <c r="E236" s="28" t="s">
        <v>457</v>
      </c>
      <c r="F236" s="3"/>
      <c r="G236" s="3">
        <v>0.0</v>
      </c>
      <c r="H236" s="3" t="s">
        <v>2217</v>
      </c>
      <c r="I236" s="28" t="s">
        <v>446</v>
      </c>
      <c r="P236" s="7"/>
    </row>
    <row r="237">
      <c r="A237" s="28" t="s">
        <v>5</v>
      </c>
      <c r="B237" s="28" t="s">
        <v>446</v>
      </c>
      <c r="C237" s="3" t="s">
        <v>447</v>
      </c>
      <c r="D237" s="29" t="s">
        <v>1177</v>
      </c>
      <c r="E237" s="28" t="s">
        <v>459</v>
      </c>
      <c r="F237" s="3"/>
      <c r="G237" s="3">
        <v>0.0</v>
      </c>
      <c r="H237" s="3" t="s">
        <v>2217</v>
      </c>
      <c r="I237" s="28" t="s">
        <v>446</v>
      </c>
      <c r="P237" s="7"/>
    </row>
    <row r="238">
      <c r="A238" s="28" t="s">
        <v>5</v>
      </c>
      <c r="B238" s="28" t="s">
        <v>446</v>
      </c>
      <c r="C238" s="3" t="s">
        <v>447</v>
      </c>
      <c r="D238" s="29" t="s">
        <v>1179</v>
      </c>
      <c r="E238" s="28" t="s">
        <v>461</v>
      </c>
      <c r="F238" s="3"/>
      <c r="G238" s="3">
        <v>0.0</v>
      </c>
      <c r="H238" s="3" t="s">
        <v>2217</v>
      </c>
      <c r="I238" s="28" t="s">
        <v>446</v>
      </c>
      <c r="P238" s="7"/>
    </row>
    <row r="239">
      <c r="A239" s="28" t="s">
        <v>5</v>
      </c>
      <c r="B239" s="28" t="s">
        <v>446</v>
      </c>
      <c r="C239" s="3" t="s">
        <v>447</v>
      </c>
      <c r="D239" s="29" t="s">
        <v>1180</v>
      </c>
      <c r="E239" s="28" t="s">
        <v>463</v>
      </c>
      <c r="F239" s="3"/>
      <c r="G239" s="3">
        <v>0.0</v>
      </c>
      <c r="H239" s="3" t="s">
        <v>2217</v>
      </c>
      <c r="I239" s="28" t="s">
        <v>446</v>
      </c>
      <c r="P239" s="7"/>
    </row>
    <row r="240">
      <c r="A240" s="28" t="s">
        <v>5</v>
      </c>
      <c r="B240" s="28" t="s">
        <v>446</v>
      </c>
      <c r="C240" s="3" t="s">
        <v>447</v>
      </c>
      <c r="D240" s="29" t="s">
        <v>1181</v>
      </c>
      <c r="E240" s="28" t="s">
        <v>465</v>
      </c>
      <c r="F240" s="3"/>
      <c r="G240" s="3">
        <v>0.0</v>
      </c>
      <c r="H240" s="3" t="s">
        <v>2217</v>
      </c>
      <c r="I240" s="28" t="s">
        <v>446</v>
      </c>
      <c r="P240" s="7"/>
    </row>
    <row r="241">
      <c r="A241" s="28" t="s">
        <v>5</v>
      </c>
      <c r="B241" s="28" t="s">
        <v>446</v>
      </c>
      <c r="C241" s="3" t="s">
        <v>447</v>
      </c>
      <c r="D241" s="29" t="s">
        <v>1183</v>
      </c>
      <c r="E241" s="28" t="s">
        <v>467</v>
      </c>
      <c r="F241" s="3"/>
      <c r="G241" s="3">
        <v>0.0</v>
      </c>
      <c r="H241" s="3" t="s">
        <v>2217</v>
      </c>
      <c r="I241" s="28" t="s">
        <v>446</v>
      </c>
      <c r="P241" s="7"/>
    </row>
    <row r="242">
      <c r="A242" s="28" t="s">
        <v>5</v>
      </c>
      <c r="B242" s="28" t="s">
        <v>446</v>
      </c>
      <c r="C242" s="3" t="s">
        <v>447</v>
      </c>
      <c r="D242" s="29" t="s">
        <v>1184</v>
      </c>
      <c r="E242" s="28" t="s">
        <v>468</v>
      </c>
      <c r="F242" s="3"/>
      <c r="G242" s="3">
        <v>0.0</v>
      </c>
      <c r="H242" s="3" t="s">
        <v>2217</v>
      </c>
      <c r="I242" s="28" t="s">
        <v>446</v>
      </c>
      <c r="P242" s="7"/>
    </row>
    <row r="243">
      <c r="A243" s="28" t="s">
        <v>5</v>
      </c>
      <c r="B243" s="28" t="s">
        <v>446</v>
      </c>
      <c r="C243" s="3" t="s">
        <v>447</v>
      </c>
      <c r="D243" s="29" t="s">
        <v>1186</v>
      </c>
      <c r="E243" s="28" t="s">
        <v>470</v>
      </c>
      <c r="F243" s="3"/>
      <c r="G243" s="3">
        <v>0.0</v>
      </c>
      <c r="H243" s="3" t="s">
        <v>2217</v>
      </c>
      <c r="I243" s="28" t="s">
        <v>446</v>
      </c>
      <c r="P243" s="7"/>
    </row>
    <row r="244">
      <c r="A244" s="28" t="s">
        <v>5</v>
      </c>
      <c r="B244" s="28" t="s">
        <v>446</v>
      </c>
      <c r="C244" s="3" t="s">
        <v>447</v>
      </c>
      <c r="D244" s="29" t="s">
        <v>1187</v>
      </c>
      <c r="E244" s="28" t="s">
        <v>472</v>
      </c>
      <c r="F244" s="3"/>
      <c r="G244" s="3">
        <v>0.0</v>
      </c>
      <c r="H244" s="3" t="s">
        <v>2217</v>
      </c>
      <c r="I244" s="28" t="s">
        <v>446</v>
      </c>
      <c r="P244" s="7"/>
    </row>
    <row r="245">
      <c r="A245" s="28" t="s">
        <v>5</v>
      </c>
      <c r="B245" s="28" t="s">
        <v>446</v>
      </c>
      <c r="C245" s="3" t="s">
        <v>447</v>
      </c>
      <c r="D245" s="29" t="s">
        <v>1188</v>
      </c>
      <c r="E245" s="28" t="s">
        <v>475</v>
      </c>
      <c r="F245" s="3"/>
      <c r="G245" s="3">
        <v>0.0</v>
      </c>
      <c r="H245" s="3" t="s">
        <v>2217</v>
      </c>
      <c r="I245" s="28" t="s">
        <v>446</v>
      </c>
      <c r="P245" s="7"/>
    </row>
    <row r="246">
      <c r="A246" s="28" t="s">
        <v>5</v>
      </c>
      <c r="B246" s="28" t="s">
        <v>446</v>
      </c>
      <c r="C246" s="3" t="s">
        <v>447</v>
      </c>
      <c r="D246" s="29" t="s">
        <v>1190</v>
      </c>
      <c r="E246" s="28" t="s">
        <v>478</v>
      </c>
      <c r="F246" s="3"/>
      <c r="G246" s="3">
        <v>0.0</v>
      </c>
      <c r="H246" s="3" t="s">
        <v>2217</v>
      </c>
      <c r="I246" s="28" t="s">
        <v>446</v>
      </c>
      <c r="P246" s="7"/>
    </row>
    <row r="247">
      <c r="A247" s="28" t="s">
        <v>5</v>
      </c>
      <c r="B247" s="28" t="s">
        <v>446</v>
      </c>
      <c r="C247" s="3" t="s">
        <v>447</v>
      </c>
      <c r="D247" s="29" t="s">
        <v>1192</v>
      </c>
      <c r="E247" s="28" t="s">
        <v>479</v>
      </c>
      <c r="F247" s="3"/>
      <c r="G247" s="3">
        <v>0.0</v>
      </c>
      <c r="H247" s="3" t="s">
        <v>2217</v>
      </c>
      <c r="I247" s="28" t="s">
        <v>446</v>
      </c>
      <c r="P247" s="7"/>
    </row>
    <row r="248">
      <c r="A248" s="28" t="s">
        <v>5</v>
      </c>
      <c r="B248" s="28" t="s">
        <v>481</v>
      </c>
      <c r="C248" s="3" t="s">
        <v>482</v>
      </c>
      <c r="D248" s="29" t="s">
        <v>1194</v>
      </c>
      <c r="E248" s="28" t="s">
        <v>483</v>
      </c>
      <c r="F248" s="3"/>
      <c r="G248" s="3">
        <v>0.0</v>
      </c>
      <c r="H248" s="3" t="s">
        <v>2218</v>
      </c>
      <c r="I248" s="28" t="s">
        <v>481</v>
      </c>
      <c r="P248" s="7"/>
    </row>
    <row r="249">
      <c r="A249" s="28" t="s">
        <v>5</v>
      </c>
      <c r="B249" s="28" t="s">
        <v>481</v>
      </c>
      <c r="C249" s="3" t="s">
        <v>482</v>
      </c>
      <c r="D249" s="29" t="s">
        <v>1196</v>
      </c>
      <c r="E249" s="28" t="s">
        <v>485</v>
      </c>
      <c r="F249" s="3"/>
      <c r="G249" s="3">
        <v>0.0</v>
      </c>
      <c r="H249" s="3" t="s">
        <v>2218</v>
      </c>
      <c r="I249" s="28" t="s">
        <v>481</v>
      </c>
      <c r="P249" s="7"/>
    </row>
    <row r="250">
      <c r="A250" s="28" t="s">
        <v>5</v>
      </c>
      <c r="B250" s="28" t="s">
        <v>481</v>
      </c>
      <c r="C250" s="3" t="s">
        <v>482</v>
      </c>
      <c r="D250" s="29" t="s">
        <v>1198</v>
      </c>
      <c r="E250" s="28" t="s">
        <v>487</v>
      </c>
      <c r="F250" s="3"/>
      <c r="G250" s="3">
        <v>0.0</v>
      </c>
      <c r="H250" s="3" t="s">
        <v>2218</v>
      </c>
      <c r="I250" s="28" t="s">
        <v>481</v>
      </c>
      <c r="P250" s="7"/>
    </row>
    <row r="251">
      <c r="A251" s="28" t="s">
        <v>5</v>
      </c>
      <c r="B251" s="28" t="s">
        <v>481</v>
      </c>
      <c r="C251" s="3" t="s">
        <v>482</v>
      </c>
      <c r="D251" s="29" t="s">
        <v>1199</v>
      </c>
      <c r="E251" s="28" t="s">
        <v>489</v>
      </c>
      <c r="F251" s="3"/>
      <c r="G251" s="3">
        <v>0.0</v>
      </c>
      <c r="H251" s="3" t="s">
        <v>2218</v>
      </c>
      <c r="I251" s="28" t="s">
        <v>481</v>
      </c>
      <c r="P251" s="7"/>
    </row>
    <row r="252">
      <c r="A252" s="28" t="s">
        <v>5</v>
      </c>
      <c r="B252" s="28" t="s">
        <v>481</v>
      </c>
      <c r="C252" s="3" t="s">
        <v>482</v>
      </c>
      <c r="D252" s="29" t="s">
        <v>1201</v>
      </c>
      <c r="E252" s="28" t="s">
        <v>491</v>
      </c>
      <c r="F252" s="3"/>
      <c r="G252" s="3">
        <v>0.0</v>
      </c>
      <c r="H252" s="3" t="s">
        <v>2218</v>
      </c>
      <c r="I252" s="28" t="s">
        <v>481</v>
      </c>
      <c r="P252" s="7"/>
    </row>
    <row r="253">
      <c r="A253" s="28" t="s">
        <v>5</v>
      </c>
      <c r="B253" s="28" t="s">
        <v>481</v>
      </c>
      <c r="C253" s="3" t="s">
        <v>482</v>
      </c>
      <c r="D253" s="29" t="s">
        <v>1202</v>
      </c>
      <c r="E253" s="28" t="s">
        <v>492</v>
      </c>
      <c r="F253" s="3"/>
      <c r="G253" s="3">
        <v>0.0</v>
      </c>
      <c r="H253" s="3" t="s">
        <v>2218</v>
      </c>
      <c r="I253" s="28" t="s">
        <v>481</v>
      </c>
      <c r="P253" s="7"/>
    </row>
    <row r="254">
      <c r="A254" s="28" t="s">
        <v>5</v>
      </c>
      <c r="B254" s="28" t="s">
        <v>481</v>
      </c>
      <c r="C254" s="3" t="s">
        <v>482</v>
      </c>
      <c r="D254" s="29" t="s">
        <v>1204</v>
      </c>
      <c r="E254" s="28" t="s">
        <v>496</v>
      </c>
      <c r="F254" s="3"/>
      <c r="G254" s="3">
        <v>0.0</v>
      </c>
      <c r="H254" s="3" t="s">
        <v>2218</v>
      </c>
      <c r="I254" s="28" t="s">
        <v>481</v>
      </c>
      <c r="P254" s="7"/>
    </row>
    <row r="255">
      <c r="A255" s="28" t="s">
        <v>5</v>
      </c>
      <c r="B255" s="28" t="s">
        <v>481</v>
      </c>
      <c r="C255" s="3" t="s">
        <v>482</v>
      </c>
      <c r="D255" s="29" t="s">
        <v>1205</v>
      </c>
      <c r="E255" s="28" t="s">
        <v>497</v>
      </c>
      <c r="F255" s="3"/>
      <c r="G255" s="3">
        <v>0.0</v>
      </c>
      <c r="H255" s="3" t="s">
        <v>2218</v>
      </c>
      <c r="I255" s="28" t="s">
        <v>481</v>
      </c>
      <c r="P255" s="7"/>
    </row>
    <row r="256">
      <c r="A256" s="28" t="s">
        <v>5</v>
      </c>
      <c r="B256" s="28" t="s">
        <v>481</v>
      </c>
      <c r="C256" s="3" t="s">
        <v>482</v>
      </c>
      <c r="D256" s="29" t="s">
        <v>1208</v>
      </c>
      <c r="E256" s="28" t="s">
        <v>498</v>
      </c>
      <c r="F256" s="3"/>
      <c r="G256" s="3">
        <v>0.0</v>
      </c>
      <c r="H256" s="3" t="s">
        <v>2218</v>
      </c>
      <c r="I256" s="28" t="s">
        <v>481</v>
      </c>
      <c r="P256" s="7"/>
    </row>
    <row r="257">
      <c r="A257" s="28" t="s">
        <v>5</v>
      </c>
      <c r="B257" s="28" t="s">
        <v>481</v>
      </c>
      <c r="C257" s="3" t="s">
        <v>482</v>
      </c>
      <c r="D257" s="29" t="s">
        <v>1209</v>
      </c>
      <c r="E257" s="28" t="s">
        <v>499</v>
      </c>
      <c r="F257" s="3"/>
      <c r="G257" s="3">
        <v>0.0</v>
      </c>
      <c r="H257" s="3" t="s">
        <v>2218</v>
      </c>
      <c r="I257" s="28" t="s">
        <v>481</v>
      </c>
      <c r="P257" s="7"/>
    </row>
    <row r="258">
      <c r="A258" s="28" t="s">
        <v>5</v>
      </c>
      <c r="B258" s="28" t="s">
        <v>481</v>
      </c>
      <c r="C258" s="3" t="s">
        <v>482</v>
      </c>
      <c r="D258" s="29" t="s">
        <v>1211</v>
      </c>
      <c r="E258" s="28" t="s">
        <v>501</v>
      </c>
      <c r="F258" s="3"/>
      <c r="G258" s="3">
        <v>0.0</v>
      </c>
      <c r="H258" s="3" t="s">
        <v>2218</v>
      </c>
      <c r="I258" s="28" t="s">
        <v>481</v>
      </c>
      <c r="P258" s="7"/>
    </row>
    <row r="259">
      <c r="A259" s="28" t="s">
        <v>5</v>
      </c>
      <c r="B259" s="28" t="s">
        <v>481</v>
      </c>
      <c r="C259" s="3" t="s">
        <v>482</v>
      </c>
      <c r="D259" s="29" t="s">
        <v>1212</v>
      </c>
      <c r="E259" s="28" t="s">
        <v>502</v>
      </c>
      <c r="F259" s="3"/>
      <c r="G259" s="3">
        <v>0.0</v>
      </c>
      <c r="H259" s="3" t="s">
        <v>2218</v>
      </c>
      <c r="I259" s="28" t="s">
        <v>481</v>
      </c>
      <c r="P259" s="7"/>
    </row>
    <row r="260">
      <c r="A260" s="28" t="s">
        <v>5</v>
      </c>
      <c r="B260" s="28" t="s">
        <v>481</v>
      </c>
      <c r="C260" s="3" t="s">
        <v>482</v>
      </c>
      <c r="D260" s="29" t="s">
        <v>1213</v>
      </c>
      <c r="E260" s="28" t="s">
        <v>504</v>
      </c>
      <c r="F260" s="3"/>
      <c r="G260" s="3">
        <v>0.0</v>
      </c>
      <c r="H260" s="3" t="s">
        <v>2218</v>
      </c>
      <c r="I260" s="28" t="s">
        <v>481</v>
      </c>
      <c r="P260" s="7"/>
    </row>
    <row r="261">
      <c r="A261" s="28" t="s">
        <v>5</v>
      </c>
      <c r="B261" s="28" t="s">
        <v>481</v>
      </c>
      <c r="C261" s="3" t="s">
        <v>482</v>
      </c>
      <c r="D261" s="29" t="s">
        <v>1215</v>
      </c>
      <c r="E261" s="28" t="s">
        <v>506</v>
      </c>
      <c r="F261" s="3"/>
      <c r="G261" s="3">
        <v>0.0</v>
      </c>
      <c r="H261" s="3" t="s">
        <v>2218</v>
      </c>
      <c r="I261" s="28" t="s">
        <v>481</v>
      </c>
      <c r="P261" s="7"/>
    </row>
    <row r="262">
      <c r="A262" s="28" t="s">
        <v>5</v>
      </c>
      <c r="B262" s="28" t="s">
        <v>481</v>
      </c>
      <c r="C262" s="3" t="s">
        <v>482</v>
      </c>
      <c r="D262" s="29" t="s">
        <v>1216</v>
      </c>
      <c r="E262" s="28" t="s">
        <v>507</v>
      </c>
      <c r="F262" s="3"/>
      <c r="G262" s="3">
        <v>0.0</v>
      </c>
      <c r="H262" s="3" t="s">
        <v>2218</v>
      </c>
      <c r="I262" s="28" t="s">
        <v>481</v>
      </c>
      <c r="P262" s="7"/>
    </row>
    <row r="263">
      <c r="A263" s="28" t="s">
        <v>5</v>
      </c>
      <c r="B263" s="28" t="s">
        <v>481</v>
      </c>
      <c r="C263" s="3" t="s">
        <v>482</v>
      </c>
      <c r="D263" s="29" t="s">
        <v>1218</v>
      </c>
      <c r="E263" s="28" t="s">
        <v>509</v>
      </c>
      <c r="F263" s="3"/>
      <c r="G263" s="3">
        <v>0.0</v>
      </c>
      <c r="H263" s="3" t="s">
        <v>2218</v>
      </c>
      <c r="I263" s="28" t="s">
        <v>481</v>
      </c>
      <c r="P263" s="7"/>
    </row>
    <row r="264">
      <c r="A264" s="28" t="s">
        <v>5</v>
      </c>
      <c r="B264" s="28" t="s">
        <v>481</v>
      </c>
      <c r="C264" s="3" t="s">
        <v>482</v>
      </c>
      <c r="D264" s="29" t="s">
        <v>1219</v>
      </c>
      <c r="E264" s="28" t="s">
        <v>511</v>
      </c>
      <c r="F264" s="3"/>
      <c r="G264" s="3">
        <v>0.0</v>
      </c>
      <c r="H264" s="3" t="s">
        <v>2218</v>
      </c>
      <c r="I264" s="28" t="s">
        <v>481</v>
      </c>
      <c r="P264" s="7"/>
    </row>
    <row r="265">
      <c r="A265" s="28" t="s">
        <v>5</v>
      </c>
      <c r="B265" s="28" t="s">
        <v>481</v>
      </c>
      <c r="C265" s="3" t="s">
        <v>482</v>
      </c>
      <c r="D265" s="29" t="s">
        <v>1221</v>
      </c>
      <c r="E265" s="28" t="s">
        <v>512</v>
      </c>
      <c r="F265" s="3"/>
      <c r="G265" s="3">
        <v>0.0</v>
      </c>
      <c r="H265" s="3" t="s">
        <v>2218</v>
      </c>
      <c r="I265" s="28" t="s">
        <v>481</v>
      </c>
      <c r="P265" s="7"/>
    </row>
    <row r="266">
      <c r="A266" s="28" t="s">
        <v>5</v>
      </c>
      <c r="B266" s="28" t="s">
        <v>481</v>
      </c>
      <c r="C266" s="3" t="s">
        <v>482</v>
      </c>
      <c r="D266" s="29" t="s">
        <v>1222</v>
      </c>
      <c r="E266" s="28" t="s">
        <v>514</v>
      </c>
      <c r="F266" s="3"/>
      <c r="G266" s="3">
        <v>0.0</v>
      </c>
      <c r="H266" s="3" t="s">
        <v>2218</v>
      </c>
      <c r="I266" s="28" t="s">
        <v>481</v>
      </c>
      <c r="P266" s="7"/>
    </row>
    <row r="267">
      <c r="A267" s="28" t="s">
        <v>5</v>
      </c>
      <c r="B267" s="28" t="s">
        <v>481</v>
      </c>
      <c r="C267" s="3" t="s">
        <v>482</v>
      </c>
      <c r="D267" s="29" t="s">
        <v>1224</v>
      </c>
      <c r="E267" s="28" t="s">
        <v>517</v>
      </c>
      <c r="F267" s="3"/>
      <c r="G267" s="3">
        <v>0.0</v>
      </c>
      <c r="H267" s="3" t="s">
        <v>2218</v>
      </c>
      <c r="I267" s="28" t="s">
        <v>481</v>
      </c>
      <c r="P267" s="7"/>
    </row>
    <row r="268">
      <c r="A268" s="28" t="s">
        <v>5</v>
      </c>
      <c r="B268" s="28" t="s">
        <v>481</v>
      </c>
      <c r="C268" s="3" t="s">
        <v>482</v>
      </c>
      <c r="D268" s="29" t="s">
        <v>1225</v>
      </c>
      <c r="E268" s="28" t="s">
        <v>519</v>
      </c>
      <c r="F268" s="3"/>
      <c r="G268" s="3">
        <v>0.0</v>
      </c>
      <c r="H268" s="3" t="s">
        <v>2218</v>
      </c>
      <c r="I268" s="28" t="s">
        <v>481</v>
      </c>
      <c r="P268" s="7"/>
    </row>
    <row r="269">
      <c r="A269" s="28" t="s">
        <v>5</v>
      </c>
      <c r="B269" s="28" t="s">
        <v>481</v>
      </c>
      <c r="C269" s="3" t="s">
        <v>482</v>
      </c>
      <c r="D269" s="29" t="s">
        <v>1227</v>
      </c>
      <c r="E269" s="28" t="s">
        <v>520</v>
      </c>
      <c r="F269" s="3"/>
      <c r="G269" s="3">
        <v>0.0</v>
      </c>
      <c r="H269" s="3" t="s">
        <v>2218</v>
      </c>
      <c r="I269" s="28" t="s">
        <v>481</v>
      </c>
      <c r="P269" s="7"/>
    </row>
    <row r="270">
      <c r="A270" s="28" t="s">
        <v>5</v>
      </c>
      <c r="B270" s="28" t="s">
        <v>481</v>
      </c>
      <c r="C270" s="3" t="s">
        <v>482</v>
      </c>
      <c r="D270" s="29" t="s">
        <v>1228</v>
      </c>
      <c r="E270" s="28" t="s">
        <v>521</v>
      </c>
      <c r="F270" s="3"/>
      <c r="G270" s="3">
        <v>0.0</v>
      </c>
      <c r="H270" s="3" t="s">
        <v>2218</v>
      </c>
      <c r="I270" s="28" t="s">
        <v>481</v>
      </c>
      <c r="P270" s="7"/>
    </row>
    <row r="271">
      <c r="A271" s="28" t="s">
        <v>5</v>
      </c>
      <c r="B271" s="28" t="s">
        <v>481</v>
      </c>
      <c r="C271" s="3" t="s">
        <v>482</v>
      </c>
      <c r="D271" s="29" t="s">
        <v>1230</v>
      </c>
      <c r="E271" s="28" t="s">
        <v>522</v>
      </c>
      <c r="F271" s="3"/>
      <c r="G271" s="3">
        <v>0.0</v>
      </c>
      <c r="H271" s="3" t="s">
        <v>2218</v>
      </c>
      <c r="I271" s="28" t="s">
        <v>481</v>
      </c>
      <c r="P271" s="7"/>
    </row>
    <row r="272">
      <c r="A272" s="28" t="s">
        <v>5</v>
      </c>
      <c r="B272" s="28" t="s">
        <v>481</v>
      </c>
      <c r="C272" s="3" t="s">
        <v>482</v>
      </c>
      <c r="D272" s="29" t="s">
        <v>1231</v>
      </c>
      <c r="E272" s="28" t="s">
        <v>523</v>
      </c>
      <c r="F272" s="3"/>
      <c r="G272" s="3">
        <v>0.0</v>
      </c>
      <c r="H272" s="3" t="s">
        <v>2218</v>
      </c>
      <c r="I272" s="28" t="s">
        <v>481</v>
      </c>
      <c r="P272" s="7"/>
    </row>
    <row r="273">
      <c r="A273" s="28" t="s">
        <v>5</v>
      </c>
      <c r="B273" s="28" t="s">
        <v>481</v>
      </c>
      <c r="C273" s="3" t="s">
        <v>482</v>
      </c>
      <c r="D273" s="29" t="s">
        <v>1232</v>
      </c>
      <c r="E273" s="28" t="s">
        <v>527</v>
      </c>
      <c r="F273" s="3"/>
      <c r="G273" s="3">
        <v>0.0</v>
      </c>
      <c r="H273" s="3" t="s">
        <v>2218</v>
      </c>
      <c r="I273" s="28" t="s">
        <v>481</v>
      </c>
      <c r="P273" s="7"/>
    </row>
    <row r="274">
      <c r="A274" s="28" t="s">
        <v>5</v>
      </c>
      <c r="B274" s="28" t="s">
        <v>481</v>
      </c>
      <c r="C274" s="3" t="s">
        <v>482</v>
      </c>
      <c r="D274" s="29" t="s">
        <v>1234</v>
      </c>
      <c r="E274" s="28" t="s">
        <v>530</v>
      </c>
      <c r="F274" s="3"/>
      <c r="G274" s="3">
        <v>0.0</v>
      </c>
      <c r="H274" s="3" t="s">
        <v>2218</v>
      </c>
      <c r="I274" s="28" t="s">
        <v>481</v>
      </c>
      <c r="P274" s="7"/>
    </row>
    <row r="275">
      <c r="A275" s="28" t="s">
        <v>5</v>
      </c>
      <c r="B275" s="28" t="s">
        <v>481</v>
      </c>
      <c r="C275" s="3" t="s">
        <v>482</v>
      </c>
      <c r="D275" s="29" t="s">
        <v>1235</v>
      </c>
      <c r="E275" s="28" t="s">
        <v>532</v>
      </c>
      <c r="F275" s="3"/>
      <c r="G275" s="3">
        <v>0.0</v>
      </c>
      <c r="H275" s="3" t="s">
        <v>2218</v>
      </c>
      <c r="I275" s="28" t="s">
        <v>481</v>
      </c>
      <c r="P275" s="7"/>
    </row>
    <row r="276">
      <c r="A276" s="28" t="s">
        <v>5</v>
      </c>
      <c r="B276" s="28" t="s">
        <v>481</v>
      </c>
      <c r="C276" s="3" t="s">
        <v>482</v>
      </c>
      <c r="D276" s="29" t="s">
        <v>1237</v>
      </c>
      <c r="E276" s="28" t="s">
        <v>533</v>
      </c>
      <c r="F276" s="3"/>
      <c r="G276" s="3">
        <v>0.0</v>
      </c>
      <c r="H276" s="3" t="s">
        <v>2218</v>
      </c>
      <c r="I276" s="28" t="s">
        <v>481</v>
      </c>
      <c r="P276" s="7"/>
    </row>
    <row r="277">
      <c r="A277" s="28" t="s">
        <v>5</v>
      </c>
      <c r="B277" s="28" t="s">
        <v>481</v>
      </c>
      <c r="C277" s="3" t="s">
        <v>482</v>
      </c>
      <c r="D277" s="29" t="s">
        <v>1238</v>
      </c>
      <c r="E277" s="28" t="s">
        <v>535</v>
      </c>
      <c r="F277" s="3"/>
      <c r="G277" s="3">
        <v>0.0</v>
      </c>
      <c r="H277" s="3" t="s">
        <v>2218</v>
      </c>
      <c r="I277" s="28" t="s">
        <v>481</v>
      </c>
      <c r="P277" s="7"/>
    </row>
    <row r="278">
      <c r="A278" s="28" t="s">
        <v>5</v>
      </c>
      <c r="B278" s="28" t="s">
        <v>481</v>
      </c>
      <c r="C278" s="3" t="s">
        <v>482</v>
      </c>
      <c r="D278" s="29" t="s">
        <v>1240</v>
      </c>
      <c r="E278" s="28" t="s">
        <v>537</v>
      </c>
      <c r="F278" s="3"/>
      <c r="G278" s="3">
        <v>0.0</v>
      </c>
      <c r="H278" s="3" t="s">
        <v>2218</v>
      </c>
      <c r="I278" s="28" t="s">
        <v>481</v>
      </c>
      <c r="P278" s="7"/>
    </row>
    <row r="279">
      <c r="A279" s="28" t="s">
        <v>5</v>
      </c>
      <c r="B279" s="28" t="s">
        <v>481</v>
      </c>
      <c r="C279" s="3" t="s">
        <v>482</v>
      </c>
      <c r="D279" s="29" t="s">
        <v>1241</v>
      </c>
      <c r="E279" s="28" t="s">
        <v>539</v>
      </c>
      <c r="F279" s="3"/>
      <c r="G279" s="3">
        <v>0.0</v>
      </c>
      <c r="H279" s="3" t="s">
        <v>2218</v>
      </c>
      <c r="I279" s="28" t="s">
        <v>481</v>
      </c>
      <c r="P279" s="7"/>
    </row>
    <row r="280">
      <c r="A280" s="28" t="s">
        <v>5</v>
      </c>
      <c r="B280" s="28" t="s">
        <v>481</v>
      </c>
      <c r="C280" s="3" t="s">
        <v>482</v>
      </c>
      <c r="D280" s="29" t="s">
        <v>1243</v>
      </c>
      <c r="E280" s="28" t="s">
        <v>541</v>
      </c>
      <c r="F280" s="3"/>
      <c r="G280" s="3">
        <v>0.0</v>
      </c>
      <c r="H280" s="3" t="s">
        <v>2218</v>
      </c>
      <c r="I280" s="28" t="s">
        <v>481</v>
      </c>
      <c r="P280" s="7"/>
    </row>
    <row r="281">
      <c r="A281" s="28" t="s">
        <v>5</v>
      </c>
      <c r="B281" s="28" t="s">
        <v>481</v>
      </c>
      <c r="C281" s="3" t="s">
        <v>482</v>
      </c>
      <c r="D281" s="29" t="s">
        <v>1244</v>
      </c>
      <c r="E281" s="28" t="s">
        <v>543</v>
      </c>
      <c r="F281" s="3"/>
      <c r="G281" s="3">
        <v>0.0</v>
      </c>
      <c r="H281" s="3" t="s">
        <v>2218</v>
      </c>
      <c r="I281" s="28" t="s">
        <v>481</v>
      </c>
      <c r="P281" s="7"/>
    </row>
    <row r="282">
      <c r="A282" s="28" t="s">
        <v>5</v>
      </c>
      <c r="B282" s="28" t="s">
        <v>481</v>
      </c>
      <c r="C282" s="3" t="s">
        <v>482</v>
      </c>
      <c r="D282" s="29" t="s">
        <v>1245</v>
      </c>
      <c r="E282" s="28" t="s">
        <v>544</v>
      </c>
      <c r="F282" s="3"/>
      <c r="G282" s="3">
        <v>0.0</v>
      </c>
      <c r="H282" s="3" t="s">
        <v>2218</v>
      </c>
      <c r="I282" s="28" t="s">
        <v>481</v>
      </c>
      <c r="P282" s="7"/>
    </row>
    <row r="283">
      <c r="A283" s="28" t="s">
        <v>5</v>
      </c>
      <c r="B283" s="28" t="s">
        <v>481</v>
      </c>
      <c r="C283" s="3" t="s">
        <v>482</v>
      </c>
      <c r="D283" s="29" t="s">
        <v>1246</v>
      </c>
      <c r="E283" s="28" t="s">
        <v>545</v>
      </c>
      <c r="F283" s="3"/>
      <c r="G283" s="3">
        <v>0.0</v>
      </c>
      <c r="H283" s="3" t="s">
        <v>2218</v>
      </c>
      <c r="I283" s="28" t="s">
        <v>481</v>
      </c>
      <c r="P283" s="7"/>
    </row>
    <row r="284">
      <c r="A284" s="28" t="s">
        <v>5</v>
      </c>
      <c r="B284" s="28" t="s">
        <v>481</v>
      </c>
      <c r="C284" s="3" t="s">
        <v>482</v>
      </c>
      <c r="D284" s="29" t="s">
        <v>1247</v>
      </c>
      <c r="E284" s="28" t="s">
        <v>546</v>
      </c>
      <c r="F284" s="3"/>
      <c r="G284" s="3">
        <v>0.0</v>
      </c>
      <c r="H284" s="3" t="s">
        <v>2218</v>
      </c>
      <c r="I284" s="28" t="s">
        <v>481</v>
      </c>
      <c r="P284" s="7"/>
    </row>
    <row r="285">
      <c r="A285" s="28" t="s">
        <v>5</v>
      </c>
      <c r="B285" s="28" t="s">
        <v>481</v>
      </c>
      <c r="C285" s="3" t="s">
        <v>482</v>
      </c>
      <c r="D285" s="29" t="s">
        <v>1248</v>
      </c>
      <c r="E285" s="28" t="s">
        <v>548</v>
      </c>
      <c r="F285" s="3"/>
      <c r="G285" s="3">
        <v>0.0</v>
      </c>
      <c r="H285" s="3" t="s">
        <v>2218</v>
      </c>
      <c r="I285" s="28" t="s">
        <v>481</v>
      </c>
      <c r="P285" s="7"/>
    </row>
    <row r="286">
      <c r="A286" s="28" t="s">
        <v>5</v>
      </c>
      <c r="B286" s="28" t="s">
        <v>481</v>
      </c>
      <c r="C286" s="3" t="s">
        <v>482</v>
      </c>
      <c r="D286" s="29" t="s">
        <v>1249</v>
      </c>
      <c r="E286" s="28" t="s">
        <v>551</v>
      </c>
      <c r="F286" s="3"/>
      <c r="G286" s="3">
        <v>0.0</v>
      </c>
      <c r="H286" s="3" t="s">
        <v>2218</v>
      </c>
      <c r="I286" s="28" t="s">
        <v>481</v>
      </c>
      <c r="P286" s="7"/>
    </row>
    <row r="287">
      <c r="A287" s="28" t="s">
        <v>5</v>
      </c>
      <c r="B287" s="28" t="s">
        <v>481</v>
      </c>
      <c r="C287" s="3" t="s">
        <v>482</v>
      </c>
      <c r="D287" s="29" t="s">
        <v>1250</v>
      </c>
      <c r="E287" s="28" t="s">
        <v>552</v>
      </c>
      <c r="F287" s="3"/>
      <c r="G287" s="3">
        <v>0.0</v>
      </c>
      <c r="H287" s="3" t="s">
        <v>2218</v>
      </c>
      <c r="I287" s="28" t="s">
        <v>481</v>
      </c>
      <c r="P287" s="7"/>
    </row>
    <row r="288">
      <c r="A288" s="28" t="s">
        <v>5</v>
      </c>
      <c r="B288" s="28" t="s">
        <v>481</v>
      </c>
      <c r="C288" s="3" t="s">
        <v>482</v>
      </c>
      <c r="D288" s="29" t="s">
        <v>1252</v>
      </c>
      <c r="E288" s="28" t="s">
        <v>554</v>
      </c>
      <c r="F288" s="3"/>
      <c r="G288" s="3">
        <v>0.0</v>
      </c>
      <c r="H288" s="3" t="s">
        <v>2218</v>
      </c>
      <c r="I288" s="28" t="s">
        <v>481</v>
      </c>
      <c r="P288" s="7"/>
    </row>
    <row r="289">
      <c r="A289" s="28" t="s">
        <v>5</v>
      </c>
      <c r="B289" s="28" t="s">
        <v>481</v>
      </c>
      <c r="C289" s="3" t="s">
        <v>482</v>
      </c>
      <c r="D289" s="29" t="s">
        <v>1253</v>
      </c>
      <c r="E289" s="28" t="s">
        <v>556</v>
      </c>
      <c r="F289" s="3"/>
      <c r="G289" s="3">
        <v>0.0</v>
      </c>
      <c r="H289" s="3" t="s">
        <v>2218</v>
      </c>
      <c r="I289" s="28" t="s">
        <v>481</v>
      </c>
      <c r="P289" s="7"/>
    </row>
    <row r="290">
      <c r="A290" s="28" t="s">
        <v>5</v>
      </c>
      <c r="B290" s="28" t="s">
        <v>481</v>
      </c>
      <c r="C290" s="3" t="s">
        <v>482</v>
      </c>
      <c r="D290" s="29" t="s">
        <v>1255</v>
      </c>
      <c r="E290" s="28" t="s">
        <v>557</v>
      </c>
      <c r="F290" s="3"/>
      <c r="G290" s="3">
        <v>0.0</v>
      </c>
      <c r="H290" s="3" t="s">
        <v>2218</v>
      </c>
      <c r="I290" s="28" t="s">
        <v>481</v>
      </c>
      <c r="P290" s="7"/>
    </row>
    <row r="291">
      <c r="A291" s="28" t="s">
        <v>5</v>
      </c>
      <c r="B291" s="28" t="s">
        <v>481</v>
      </c>
      <c r="C291" s="3" t="s">
        <v>482</v>
      </c>
      <c r="D291" s="29" t="s">
        <v>1256</v>
      </c>
      <c r="E291" s="28" t="s">
        <v>559</v>
      </c>
      <c r="F291" s="3"/>
      <c r="G291" s="3">
        <v>0.0</v>
      </c>
      <c r="H291" s="3" t="s">
        <v>2218</v>
      </c>
      <c r="I291" s="28" t="s">
        <v>481</v>
      </c>
      <c r="P291" s="7"/>
    </row>
    <row r="292">
      <c r="A292" s="28" t="s">
        <v>5</v>
      </c>
      <c r="B292" s="28" t="s">
        <v>560</v>
      </c>
      <c r="C292" s="3" t="s">
        <v>561</v>
      </c>
      <c r="D292" s="29" t="s">
        <v>1258</v>
      </c>
      <c r="E292" s="28" t="s">
        <v>562</v>
      </c>
      <c r="F292" s="3"/>
      <c r="G292" s="3">
        <v>0.0</v>
      </c>
      <c r="H292" s="3" t="s">
        <v>2219</v>
      </c>
      <c r="I292" s="28" t="s">
        <v>560</v>
      </c>
      <c r="P292" s="7"/>
    </row>
    <row r="293">
      <c r="A293" s="28" t="s">
        <v>5</v>
      </c>
      <c r="B293" s="28" t="s">
        <v>560</v>
      </c>
      <c r="C293" s="3" t="s">
        <v>561</v>
      </c>
      <c r="D293" s="29" t="s">
        <v>1260</v>
      </c>
      <c r="E293" s="28" t="s">
        <v>567</v>
      </c>
      <c r="F293" s="3"/>
      <c r="G293" s="3">
        <v>0.0</v>
      </c>
      <c r="H293" s="3" t="s">
        <v>2219</v>
      </c>
      <c r="I293" s="28" t="s">
        <v>560</v>
      </c>
      <c r="P293" s="7"/>
    </row>
    <row r="294">
      <c r="A294" s="28" t="s">
        <v>5</v>
      </c>
      <c r="B294" s="28" t="s">
        <v>560</v>
      </c>
      <c r="C294" s="3" t="s">
        <v>561</v>
      </c>
      <c r="D294" s="29" t="s">
        <v>1263</v>
      </c>
      <c r="E294" s="28" t="s">
        <v>569</v>
      </c>
      <c r="F294" s="3"/>
      <c r="G294" s="3">
        <v>0.0</v>
      </c>
      <c r="H294" s="3" t="s">
        <v>2219</v>
      </c>
      <c r="I294" s="28" t="s">
        <v>560</v>
      </c>
      <c r="P294" s="7"/>
    </row>
    <row r="295">
      <c r="A295" s="28" t="s">
        <v>5</v>
      </c>
      <c r="B295" s="28" t="s">
        <v>560</v>
      </c>
      <c r="C295" s="3" t="s">
        <v>561</v>
      </c>
      <c r="D295" s="29" t="s">
        <v>1264</v>
      </c>
      <c r="E295" s="28" t="s">
        <v>571</v>
      </c>
      <c r="F295" s="3"/>
      <c r="G295" s="3">
        <v>0.0</v>
      </c>
      <c r="H295" s="3" t="s">
        <v>2219</v>
      </c>
      <c r="I295" s="28" t="s">
        <v>560</v>
      </c>
      <c r="P295" s="7"/>
    </row>
    <row r="296">
      <c r="A296" s="28" t="s">
        <v>5</v>
      </c>
      <c r="B296" s="28" t="s">
        <v>560</v>
      </c>
      <c r="C296" s="3" t="s">
        <v>561</v>
      </c>
      <c r="D296" s="29" t="s">
        <v>1266</v>
      </c>
      <c r="E296" s="28" t="s">
        <v>573</v>
      </c>
      <c r="F296" s="3"/>
      <c r="G296" s="3">
        <v>0.0</v>
      </c>
      <c r="H296" s="3" t="s">
        <v>2219</v>
      </c>
      <c r="I296" s="28" t="s">
        <v>560</v>
      </c>
      <c r="P296" s="7"/>
    </row>
    <row r="297">
      <c r="A297" s="28" t="s">
        <v>5</v>
      </c>
      <c r="B297" s="28" t="s">
        <v>560</v>
      </c>
      <c r="C297" s="3" t="s">
        <v>561</v>
      </c>
      <c r="D297" s="29" t="s">
        <v>1267</v>
      </c>
      <c r="E297" s="28" t="s">
        <v>575</v>
      </c>
      <c r="F297" s="3"/>
      <c r="G297" s="3">
        <v>0.0</v>
      </c>
      <c r="H297" s="3" t="s">
        <v>2219</v>
      </c>
      <c r="I297" s="28" t="s">
        <v>560</v>
      </c>
      <c r="P297" s="7"/>
    </row>
    <row r="298">
      <c r="A298" s="28" t="s">
        <v>5</v>
      </c>
      <c r="B298" s="28" t="s">
        <v>560</v>
      </c>
      <c r="C298" s="3" t="s">
        <v>561</v>
      </c>
      <c r="D298" s="29" t="s">
        <v>1269</v>
      </c>
      <c r="E298" s="28" t="s">
        <v>576</v>
      </c>
      <c r="F298" s="3"/>
      <c r="G298" s="3">
        <v>0.0</v>
      </c>
      <c r="H298" s="3" t="s">
        <v>2219</v>
      </c>
      <c r="I298" s="28" t="s">
        <v>560</v>
      </c>
      <c r="P298" s="7"/>
    </row>
    <row r="299">
      <c r="A299" s="28" t="s">
        <v>5</v>
      </c>
      <c r="B299" s="28" t="s">
        <v>560</v>
      </c>
      <c r="C299" s="3" t="s">
        <v>561</v>
      </c>
      <c r="D299" s="29" t="s">
        <v>1270</v>
      </c>
      <c r="E299" s="28" t="s">
        <v>579</v>
      </c>
      <c r="F299" s="3"/>
      <c r="G299" s="3">
        <v>0.0</v>
      </c>
      <c r="H299" s="3" t="s">
        <v>2219</v>
      </c>
      <c r="I299" s="28" t="s">
        <v>560</v>
      </c>
      <c r="P299" s="7"/>
    </row>
    <row r="300">
      <c r="A300" s="28" t="s">
        <v>5</v>
      </c>
      <c r="B300" s="28" t="s">
        <v>560</v>
      </c>
      <c r="C300" s="3" t="s">
        <v>561</v>
      </c>
      <c r="D300" s="29" t="s">
        <v>1272</v>
      </c>
      <c r="E300" s="28" t="s">
        <v>581</v>
      </c>
      <c r="F300" s="3"/>
      <c r="G300" s="3">
        <v>0.0</v>
      </c>
      <c r="H300" s="3" t="s">
        <v>2219</v>
      </c>
      <c r="I300" s="28" t="s">
        <v>560</v>
      </c>
      <c r="P300" s="7"/>
    </row>
    <row r="301">
      <c r="A301" s="28" t="s">
        <v>5</v>
      </c>
      <c r="B301" s="28" t="s">
        <v>560</v>
      </c>
      <c r="C301" s="3" t="s">
        <v>561</v>
      </c>
      <c r="D301" s="29" t="s">
        <v>1274</v>
      </c>
      <c r="E301" s="28" t="s">
        <v>583</v>
      </c>
      <c r="F301" s="3"/>
      <c r="G301" s="3">
        <v>0.0</v>
      </c>
      <c r="H301" s="3" t="s">
        <v>2219</v>
      </c>
      <c r="I301" s="28" t="s">
        <v>560</v>
      </c>
      <c r="P301" s="7"/>
    </row>
    <row r="302">
      <c r="A302" s="28" t="s">
        <v>5</v>
      </c>
      <c r="B302" s="28" t="s">
        <v>560</v>
      </c>
      <c r="C302" s="3" t="s">
        <v>561</v>
      </c>
      <c r="D302" s="29" t="s">
        <v>1275</v>
      </c>
      <c r="E302" s="28" t="s">
        <v>585</v>
      </c>
      <c r="F302" s="3"/>
      <c r="G302" s="3">
        <v>0.0</v>
      </c>
      <c r="H302" s="3" t="s">
        <v>2219</v>
      </c>
      <c r="I302" s="28" t="s">
        <v>560</v>
      </c>
      <c r="P302" s="7"/>
    </row>
    <row r="303">
      <c r="A303" s="28" t="s">
        <v>5</v>
      </c>
      <c r="B303" s="28" t="s">
        <v>560</v>
      </c>
      <c r="C303" s="3" t="s">
        <v>561</v>
      </c>
      <c r="D303" s="29" t="s">
        <v>1277</v>
      </c>
      <c r="E303" s="28" t="s">
        <v>586</v>
      </c>
      <c r="F303" s="3"/>
      <c r="G303" s="3">
        <v>0.0</v>
      </c>
      <c r="H303" s="3" t="s">
        <v>2219</v>
      </c>
      <c r="I303" s="28" t="s">
        <v>560</v>
      </c>
      <c r="P303" s="7"/>
    </row>
    <row r="304">
      <c r="A304" s="28" t="s">
        <v>5</v>
      </c>
      <c r="B304" s="28" t="s">
        <v>560</v>
      </c>
      <c r="C304" s="3" t="s">
        <v>561</v>
      </c>
      <c r="D304" s="29" t="s">
        <v>1278</v>
      </c>
      <c r="E304" s="28" t="s">
        <v>588</v>
      </c>
      <c r="F304" s="3"/>
      <c r="G304" s="3">
        <v>0.0</v>
      </c>
      <c r="H304" s="3" t="s">
        <v>2219</v>
      </c>
      <c r="I304" s="28" t="s">
        <v>560</v>
      </c>
      <c r="P304" s="7"/>
    </row>
    <row r="305">
      <c r="A305" s="28" t="s">
        <v>5</v>
      </c>
      <c r="B305" s="28" t="s">
        <v>589</v>
      </c>
      <c r="C305" s="3" t="s">
        <v>590</v>
      </c>
      <c r="D305" s="29" t="s">
        <v>1280</v>
      </c>
      <c r="E305" s="28" t="s">
        <v>592</v>
      </c>
      <c r="F305" s="3"/>
      <c r="G305" s="3">
        <v>0.0</v>
      </c>
      <c r="H305" s="3" t="s">
        <v>2220</v>
      </c>
      <c r="I305" s="28" t="s">
        <v>589</v>
      </c>
      <c r="P305" s="7"/>
    </row>
    <row r="306">
      <c r="A306" s="28" t="s">
        <v>5</v>
      </c>
      <c r="B306" s="28" t="s">
        <v>589</v>
      </c>
      <c r="C306" s="3" t="s">
        <v>590</v>
      </c>
      <c r="D306" s="29" t="s">
        <v>1282</v>
      </c>
      <c r="E306" s="28" t="s">
        <v>594</v>
      </c>
      <c r="F306" s="3"/>
      <c r="G306" s="3">
        <v>0.0</v>
      </c>
      <c r="H306" s="3" t="s">
        <v>2220</v>
      </c>
      <c r="I306" s="28" t="s">
        <v>589</v>
      </c>
      <c r="P306" s="7"/>
    </row>
    <row r="307">
      <c r="A307" s="28" t="s">
        <v>5</v>
      </c>
      <c r="B307" s="28" t="s">
        <v>589</v>
      </c>
      <c r="C307" s="3" t="s">
        <v>590</v>
      </c>
      <c r="D307" s="29" t="s">
        <v>1284</v>
      </c>
      <c r="E307" s="28" t="s">
        <v>596</v>
      </c>
      <c r="F307" s="3"/>
      <c r="G307" s="3">
        <v>0.0</v>
      </c>
      <c r="H307" s="3" t="s">
        <v>2220</v>
      </c>
      <c r="I307" s="28" t="s">
        <v>589</v>
      </c>
      <c r="P307" s="7"/>
    </row>
    <row r="308">
      <c r="A308" s="28" t="s">
        <v>5</v>
      </c>
      <c r="B308" s="28" t="s">
        <v>589</v>
      </c>
      <c r="C308" s="3" t="s">
        <v>590</v>
      </c>
      <c r="D308" s="29" t="s">
        <v>1285</v>
      </c>
      <c r="E308" s="28" t="s">
        <v>599</v>
      </c>
      <c r="F308" s="3"/>
      <c r="G308" s="3">
        <v>0.0</v>
      </c>
      <c r="H308" s="3" t="s">
        <v>2220</v>
      </c>
      <c r="I308" s="28" t="s">
        <v>589</v>
      </c>
      <c r="P308" s="7"/>
    </row>
    <row r="309">
      <c r="A309" s="28" t="s">
        <v>5</v>
      </c>
      <c r="B309" s="28" t="s">
        <v>589</v>
      </c>
      <c r="C309" s="3" t="s">
        <v>590</v>
      </c>
      <c r="D309" s="29" t="s">
        <v>1287</v>
      </c>
      <c r="E309" s="28" t="s">
        <v>601</v>
      </c>
      <c r="F309" s="3"/>
      <c r="G309" s="3">
        <v>0.0</v>
      </c>
      <c r="H309" s="3" t="s">
        <v>2220</v>
      </c>
      <c r="I309" s="28" t="s">
        <v>589</v>
      </c>
      <c r="P309" s="7"/>
    </row>
    <row r="310">
      <c r="A310" s="28" t="s">
        <v>5</v>
      </c>
      <c r="B310" s="28" t="s">
        <v>589</v>
      </c>
      <c r="C310" s="3" t="s">
        <v>590</v>
      </c>
      <c r="D310" s="29" t="s">
        <v>1288</v>
      </c>
      <c r="E310" s="28" t="s">
        <v>603</v>
      </c>
      <c r="F310" s="3"/>
      <c r="G310" s="3">
        <v>0.0</v>
      </c>
      <c r="H310" s="3" t="s">
        <v>2220</v>
      </c>
      <c r="I310" s="28" t="s">
        <v>589</v>
      </c>
      <c r="P310" s="7"/>
    </row>
    <row r="311">
      <c r="A311" s="28" t="s">
        <v>5</v>
      </c>
      <c r="B311" s="28" t="s">
        <v>589</v>
      </c>
      <c r="C311" s="3" t="s">
        <v>590</v>
      </c>
      <c r="D311" s="29" t="s">
        <v>1289</v>
      </c>
      <c r="E311" s="28" t="s">
        <v>605</v>
      </c>
      <c r="F311" s="3"/>
      <c r="G311" s="3">
        <v>0.0</v>
      </c>
      <c r="H311" s="3" t="s">
        <v>2220</v>
      </c>
      <c r="I311" s="28" t="s">
        <v>589</v>
      </c>
      <c r="P311" s="7"/>
    </row>
    <row r="312">
      <c r="A312" s="28" t="s">
        <v>5</v>
      </c>
      <c r="B312" s="28" t="s">
        <v>589</v>
      </c>
      <c r="C312" s="3" t="s">
        <v>590</v>
      </c>
      <c r="D312" s="29" t="s">
        <v>1291</v>
      </c>
      <c r="E312" s="28" t="s">
        <v>607</v>
      </c>
      <c r="F312" s="3"/>
      <c r="G312" s="3">
        <v>0.0</v>
      </c>
      <c r="H312" s="3" t="s">
        <v>2220</v>
      </c>
      <c r="I312" s="28" t="s">
        <v>589</v>
      </c>
      <c r="P312" s="7"/>
    </row>
    <row r="313">
      <c r="A313" s="28" t="s">
        <v>5</v>
      </c>
      <c r="B313" s="28" t="s">
        <v>589</v>
      </c>
      <c r="C313" s="3" t="s">
        <v>590</v>
      </c>
      <c r="D313" s="29" t="s">
        <v>1292</v>
      </c>
      <c r="E313" s="28" t="s">
        <v>608</v>
      </c>
      <c r="F313" s="3"/>
      <c r="G313" s="3">
        <v>0.0</v>
      </c>
      <c r="H313" s="3" t="s">
        <v>2220</v>
      </c>
      <c r="I313" s="28" t="s">
        <v>589</v>
      </c>
      <c r="P313" s="7"/>
    </row>
    <row r="314">
      <c r="A314" s="28" t="s">
        <v>5</v>
      </c>
      <c r="B314" s="28" t="s">
        <v>589</v>
      </c>
      <c r="C314" s="3" t="s">
        <v>590</v>
      </c>
      <c r="D314" s="29" t="s">
        <v>1294</v>
      </c>
      <c r="E314" s="28" t="s">
        <v>611</v>
      </c>
      <c r="F314" s="3"/>
      <c r="G314" s="3">
        <v>0.0</v>
      </c>
      <c r="H314" s="3" t="s">
        <v>2220</v>
      </c>
      <c r="I314" s="28" t="s">
        <v>589</v>
      </c>
      <c r="P314" s="7"/>
    </row>
    <row r="315">
      <c r="A315" s="28" t="s">
        <v>5</v>
      </c>
      <c r="B315" s="28" t="s">
        <v>589</v>
      </c>
      <c r="C315" s="3" t="s">
        <v>590</v>
      </c>
      <c r="D315" s="29" t="s">
        <v>1295</v>
      </c>
      <c r="E315" s="28" t="s">
        <v>613</v>
      </c>
      <c r="F315" s="3"/>
      <c r="G315" s="3">
        <v>0.0</v>
      </c>
      <c r="H315" s="3" t="s">
        <v>2220</v>
      </c>
      <c r="I315" s="28" t="s">
        <v>589</v>
      </c>
      <c r="P315" s="7"/>
    </row>
    <row r="316">
      <c r="A316" s="28" t="s">
        <v>5</v>
      </c>
      <c r="B316" s="28" t="s">
        <v>589</v>
      </c>
      <c r="C316" s="3" t="s">
        <v>590</v>
      </c>
      <c r="D316" s="29" t="s">
        <v>1296</v>
      </c>
      <c r="E316" s="28" t="s">
        <v>615</v>
      </c>
      <c r="F316" s="3"/>
      <c r="G316" s="3">
        <v>0.0</v>
      </c>
      <c r="H316" s="3" t="s">
        <v>2220</v>
      </c>
      <c r="I316" s="28" t="s">
        <v>589</v>
      </c>
      <c r="P316" s="7"/>
    </row>
    <row r="317">
      <c r="A317" s="28" t="s">
        <v>5</v>
      </c>
      <c r="B317" s="28" t="s">
        <v>589</v>
      </c>
      <c r="C317" s="3" t="s">
        <v>590</v>
      </c>
      <c r="D317" s="29" t="s">
        <v>1298</v>
      </c>
      <c r="E317" s="28" t="s">
        <v>617</v>
      </c>
      <c r="F317" s="3"/>
      <c r="G317" s="3">
        <v>0.0</v>
      </c>
      <c r="H317" s="3" t="s">
        <v>2220</v>
      </c>
      <c r="I317" s="28" t="s">
        <v>589</v>
      </c>
      <c r="P317" s="7"/>
    </row>
    <row r="318">
      <c r="A318" s="28" t="s">
        <v>5</v>
      </c>
      <c r="B318" s="28" t="s">
        <v>589</v>
      </c>
      <c r="C318" s="3" t="s">
        <v>590</v>
      </c>
      <c r="D318" s="29" t="s">
        <v>1299</v>
      </c>
      <c r="E318" s="28" t="s">
        <v>619</v>
      </c>
      <c r="F318" s="3"/>
      <c r="G318" s="3">
        <v>0.0</v>
      </c>
      <c r="H318" s="3" t="s">
        <v>2220</v>
      </c>
      <c r="I318" s="28" t="s">
        <v>589</v>
      </c>
      <c r="P318" s="7"/>
    </row>
    <row r="319">
      <c r="A319" s="28" t="s">
        <v>5</v>
      </c>
      <c r="B319" s="28" t="s">
        <v>589</v>
      </c>
      <c r="C319" s="3" t="s">
        <v>590</v>
      </c>
      <c r="D319" s="29" t="s">
        <v>1300</v>
      </c>
      <c r="E319" s="28" t="s">
        <v>621</v>
      </c>
      <c r="F319" s="3"/>
      <c r="G319" s="3">
        <v>0.0</v>
      </c>
      <c r="H319" s="3" t="s">
        <v>2220</v>
      </c>
      <c r="I319" s="28" t="s">
        <v>589</v>
      </c>
      <c r="P319" s="7"/>
    </row>
    <row r="320">
      <c r="A320" s="28" t="s">
        <v>5</v>
      </c>
      <c r="B320" s="28" t="s">
        <v>589</v>
      </c>
      <c r="C320" s="3" t="s">
        <v>590</v>
      </c>
      <c r="D320" s="29" t="s">
        <v>1302</v>
      </c>
      <c r="E320" s="28" t="s">
        <v>623</v>
      </c>
      <c r="F320" s="3"/>
      <c r="G320" s="3">
        <v>0.0</v>
      </c>
      <c r="H320" s="3" t="s">
        <v>2220</v>
      </c>
      <c r="I320" s="28" t="s">
        <v>589</v>
      </c>
      <c r="P320" s="7"/>
    </row>
    <row r="321">
      <c r="A321" s="28" t="s">
        <v>5</v>
      </c>
      <c r="B321" s="28" t="s">
        <v>589</v>
      </c>
      <c r="C321" s="3" t="s">
        <v>590</v>
      </c>
      <c r="D321" s="29" t="s">
        <v>1303</v>
      </c>
      <c r="E321" s="28" t="s">
        <v>625</v>
      </c>
      <c r="F321" s="3"/>
      <c r="G321" s="3">
        <v>0.0</v>
      </c>
      <c r="H321" s="3" t="s">
        <v>2220</v>
      </c>
      <c r="I321" s="28" t="s">
        <v>589</v>
      </c>
      <c r="P321" s="7"/>
    </row>
    <row r="322">
      <c r="A322" s="28" t="s">
        <v>5</v>
      </c>
      <c r="B322" s="28" t="s">
        <v>627</v>
      </c>
      <c r="C322" s="3" t="s">
        <v>628</v>
      </c>
      <c r="D322" s="29" t="s">
        <v>1305</v>
      </c>
      <c r="E322" s="28" t="s">
        <v>629</v>
      </c>
      <c r="F322" s="3"/>
      <c r="G322" s="3">
        <v>0.0</v>
      </c>
      <c r="H322" s="3" t="s">
        <v>2221</v>
      </c>
      <c r="I322" s="28" t="s">
        <v>627</v>
      </c>
      <c r="P322" s="7"/>
    </row>
    <row r="323">
      <c r="A323" s="28" t="s">
        <v>5</v>
      </c>
      <c r="B323" s="28" t="s">
        <v>627</v>
      </c>
      <c r="C323" s="3" t="s">
        <v>628</v>
      </c>
      <c r="D323" s="29" t="s">
        <v>1307</v>
      </c>
      <c r="E323" s="28" t="s">
        <v>632</v>
      </c>
      <c r="F323" s="3"/>
      <c r="G323" s="3">
        <v>0.0</v>
      </c>
      <c r="H323" s="3" t="s">
        <v>2221</v>
      </c>
      <c r="I323" s="28" t="s">
        <v>627</v>
      </c>
      <c r="P323" s="7"/>
    </row>
    <row r="324">
      <c r="A324" s="28" t="s">
        <v>5</v>
      </c>
      <c r="B324" s="28" t="s">
        <v>627</v>
      </c>
      <c r="C324" s="3" t="s">
        <v>628</v>
      </c>
      <c r="D324" s="29" t="s">
        <v>1310</v>
      </c>
      <c r="E324" s="28" t="s">
        <v>634</v>
      </c>
      <c r="F324" s="3"/>
      <c r="G324" s="3">
        <v>0.0</v>
      </c>
      <c r="H324" s="3" t="s">
        <v>2221</v>
      </c>
      <c r="I324" s="28" t="s">
        <v>627</v>
      </c>
      <c r="P324" s="7"/>
    </row>
    <row r="325">
      <c r="A325" s="28" t="s">
        <v>5</v>
      </c>
      <c r="B325" s="28" t="s">
        <v>627</v>
      </c>
      <c r="C325" s="3" t="s">
        <v>628</v>
      </c>
      <c r="D325" s="29" t="s">
        <v>1312</v>
      </c>
      <c r="E325" s="28" t="s">
        <v>636</v>
      </c>
      <c r="F325" s="3"/>
      <c r="G325" s="3">
        <v>0.0</v>
      </c>
      <c r="H325" s="3" t="s">
        <v>2221</v>
      </c>
      <c r="I325" s="28" t="s">
        <v>627</v>
      </c>
      <c r="P325" s="7"/>
    </row>
    <row r="326">
      <c r="A326" s="28" t="s">
        <v>5</v>
      </c>
      <c r="B326" s="28" t="s">
        <v>627</v>
      </c>
      <c r="C326" s="3" t="s">
        <v>628</v>
      </c>
      <c r="D326" s="29" t="s">
        <v>1313</v>
      </c>
      <c r="E326" s="28" t="s">
        <v>638</v>
      </c>
      <c r="F326" s="3"/>
      <c r="G326" s="3">
        <v>0.0</v>
      </c>
      <c r="H326" s="3" t="s">
        <v>2221</v>
      </c>
      <c r="I326" s="28" t="s">
        <v>627</v>
      </c>
      <c r="P326" s="7"/>
    </row>
    <row r="327">
      <c r="A327" s="28" t="s">
        <v>5</v>
      </c>
      <c r="B327" s="28" t="s">
        <v>627</v>
      </c>
      <c r="C327" s="3" t="s">
        <v>628</v>
      </c>
      <c r="D327" s="29" t="s">
        <v>1315</v>
      </c>
      <c r="E327" s="28" t="s">
        <v>639</v>
      </c>
      <c r="F327" s="3"/>
      <c r="G327" s="3">
        <v>0.0</v>
      </c>
      <c r="H327" s="3" t="s">
        <v>2221</v>
      </c>
      <c r="I327" s="28" t="s">
        <v>627</v>
      </c>
      <c r="P327" s="7"/>
    </row>
    <row r="328">
      <c r="A328" s="28" t="s">
        <v>5</v>
      </c>
      <c r="B328" s="28" t="s">
        <v>627</v>
      </c>
      <c r="C328" s="3" t="s">
        <v>628</v>
      </c>
      <c r="D328" s="29" t="s">
        <v>1317</v>
      </c>
      <c r="E328" s="28" t="s">
        <v>643</v>
      </c>
      <c r="F328" s="3"/>
      <c r="G328" s="3">
        <v>0.0</v>
      </c>
      <c r="H328" s="3" t="s">
        <v>2221</v>
      </c>
      <c r="I328" s="28" t="s">
        <v>627</v>
      </c>
      <c r="P328" s="7"/>
    </row>
    <row r="329">
      <c r="A329" s="28" t="s">
        <v>5</v>
      </c>
      <c r="B329" s="28" t="s">
        <v>627</v>
      </c>
      <c r="C329" s="3" t="s">
        <v>628</v>
      </c>
      <c r="D329" s="29" t="s">
        <v>1319</v>
      </c>
      <c r="E329" s="28" t="s">
        <v>644</v>
      </c>
      <c r="F329" s="3"/>
      <c r="G329" s="3">
        <v>0.0</v>
      </c>
      <c r="H329" s="3" t="s">
        <v>2221</v>
      </c>
      <c r="I329" s="28" t="s">
        <v>627</v>
      </c>
      <c r="P329" s="7"/>
    </row>
    <row r="330">
      <c r="A330" s="28" t="s">
        <v>5</v>
      </c>
      <c r="B330" s="28" t="s">
        <v>627</v>
      </c>
      <c r="C330" s="3" t="s">
        <v>628</v>
      </c>
      <c r="D330" s="29" t="s">
        <v>1320</v>
      </c>
      <c r="E330" s="28" t="s">
        <v>646</v>
      </c>
      <c r="F330" s="3"/>
      <c r="G330" s="3">
        <v>0.0</v>
      </c>
      <c r="H330" s="3" t="s">
        <v>2221</v>
      </c>
      <c r="I330" s="28" t="s">
        <v>627</v>
      </c>
      <c r="P330" s="7"/>
    </row>
    <row r="331">
      <c r="A331" s="28" t="s">
        <v>5</v>
      </c>
      <c r="B331" s="28" t="s">
        <v>627</v>
      </c>
      <c r="C331" s="3" t="s">
        <v>628</v>
      </c>
      <c r="D331" s="29" t="s">
        <v>1322</v>
      </c>
      <c r="E331" s="28" t="s">
        <v>647</v>
      </c>
      <c r="F331" s="3"/>
      <c r="G331" s="3">
        <v>0.0</v>
      </c>
      <c r="H331" s="3" t="s">
        <v>2221</v>
      </c>
      <c r="I331" s="28" t="s">
        <v>627</v>
      </c>
      <c r="P331" s="7"/>
    </row>
    <row r="332">
      <c r="A332" s="28" t="s">
        <v>5</v>
      </c>
      <c r="B332" s="28" t="s">
        <v>627</v>
      </c>
      <c r="C332" s="3" t="s">
        <v>628</v>
      </c>
      <c r="D332" s="29" t="s">
        <v>1324</v>
      </c>
      <c r="E332" s="28" t="s">
        <v>649</v>
      </c>
      <c r="F332" s="3"/>
      <c r="G332" s="3">
        <v>0.0</v>
      </c>
      <c r="H332" s="3" t="s">
        <v>2221</v>
      </c>
      <c r="I332" s="28" t="s">
        <v>627</v>
      </c>
      <c r="P332" s="7"/>
    </row>
    <row r="333">
      <c r="A333" s="28" t="s">
        <v>5</v>
      </c>
      <c r="B333" s="28" t="s">
        <v>627</v>
      </c>
      <c r="C333" s="3" t="s">
        <v>628</v>
      </c>
      <c r="D333" s="29" t="s">
        <v>1326</v>
      </c>
      <c r="E333" s="28" t="s">
        <v>650</v>
      </c>
      <c r="F333" s="3"/>
      <c r="G333" s="3">
        <v>0.0</v>
      </c>
      <c r="H333" s="3" t="s">
        <v>2221</v>
      </c>
      <c r="I333" s="28" t="s">
        <v>627</v>
      </c>
      <c r="P333" s="7"/>
    </row>
    <row r="334">
      <c r="A334" s="28" t="s">
        <v>5</v>
      </c>
      <c r="B334" s="28" t="s">
        <v>627</v>
      </c>
      <c r="C334" s="3" t="s">
        <v>628</v>
      </c>
      <c r="D334" s="29" t="s">
        <v>1327</v>
      </c>
      <c r="E334" s="28" t="s">
        <v>652</v>
      </c>
      <c r="F334" s="3"/>
      <c r="G334" s="3">
        <v>0.0</v>
      </c>
      <c r="H334" s="3" t="s">
        <v>2221</v>
      </c>
      <c r="I334" s="28" t="s">
        <v>627</v>
      </c>
      <c r="P334" s="7"/>
    </row>
    <row r="335">
      <c r="A335" s="28" t="s">
        <v>5</v>
      </c>
      <c r="B335" s="28" t="s">
        <v>627</v>
      </c>
      <c r="C335" s="3" t="s">
        <v>628</v>
      </c>
      <c r="D335" s="29" t="s">
        <v>1329</v>
      </c>
      <c r="E335" s="28" t="s">
        <v>653</v>
      </c>
      <c r="F335" s="3"/>
      <c r="G335" s="3">
        <v>0.0</v>
      </c>
      <c r="H335" s="3" t="s">
        <v>2221</v>
      </c>
      <c r="I335" s="28" t="s">
        <v>627</v>
      </c>
      <c r="P335" s="7"/>
    </row>
    <row r="336">
      <c r="A336" s="28" t="s">
        <v>5</v>
      </c>
      <c r="B336" s="28" t="s">
        <v>627</v>
      </c>
      <c r="C336" s="3" t="s">
        <v>628</v>
      </c>
      <c r="D336" s="29" t="s">
        <v>1330</v>
      </c>
      <c r="E336" s="28" t="s">
        <v>655</v>
      </c>
      <c r="F336" s="3"/>
      <c r="G336" s="3">
        <v>0.0</v>
      </c>
      <c r="H336" s="3" t="s">
        <v>2221</v>
      </c>
      <c r="I336" s="28" t="s">
        <v>627</v>
      </c>
      <c r="P336" s="7"/>
    </row>
    <row r="337">
      <c r="A337" s="28" t="s">
        <v>5</v>
      </c>
      <c r="B337" s="28" t="s">
        <v>627</v>
      </c>
      <c r="C337" s="3" t="s">
        <v>628</v>
      </c>
      <c r="D337" s="29" t="s">
        <v>1332</v>
      </c>
      <c r="E337" s="28" t="s">
        <v>656</v>
      </c>
      <c r="F337" s="3"/>
      <c r="G337" s="3">
        <v>0.0</v>
      </c>
      <c r="H337" s="3" t="s">
        <v>2221</v>
      </c>
      <c r="I337" s="28" t="s">
        <v>627</v>
      </c>
      <c r="P337" s="7"/>
    </row>
    <row r="338">
      <c r="A338" s="28" t="s">
        <v>5</v>
      </c>
      <c r="B338" s="28" t="s">
        <v>627</v>
      </c>
      <c r="C338" s="3" t="s">
        <v>628</v>
      </c>
      <c r="D338" s="29" t="s">
        <v>1333</v>
      </c>
      <c r="E338" s="28" t="s">
        <v>657</v>
      </c>
      <c r="F338" s="3"/>
      <c r="G338" s="3">
        <v>0.0</v>
      </c>
      <c r="H338" s="3" t="s">
        <v>2221</v>
      </c>
      <c r="I338" s="28" t="s">
        <v>627</v>
      </c>
      <c r="P338" s="7"/>
    </row>
    <row r="339">
      <c r="A339" s="28" t="s">
        <v>5</v>
      </c>
      <c r="B339" s="28" t="s">
        <v>627</v>
      </c>
      <c r="C339" s="3" t="s">
        <v>628</v>
      </c>
      <c r="D339" s="29" t="s">
        <v>1335</v>
      </c>
      <c r="E339" s="28" t="s">
        <v>658</v>
      </c>
      <c r="F339" s="3"/>
      <c r="G339" s="3">
        <v>0.0</v>
      </c>
      <c r="H339" s="3" t="s">
        <v>2221</v>
      </c>
      <c r="I339" s="28" t="s">
        <v>627</v>
      </c>
      <c r="P339" s="7"/>
    </row>
    <row r="340">
      <c r="A340" s="28" t="s">
        <v>5</v>
      </c>
      <c r="B340" s="28" t="s">
        <v>627</v>
      </c>
      <c r="C340" s="3" t="s">
        <v>628</v>
      </c>
      <c r="D340" s="29" t="s">
        <v>1336</v>
      </c>
      <c r="E340" s="28" t="s">
        <v>660</v>
      </c>
      <c r="F340" s="3"/>
      <c r="G340" s="3">
        <v>0.0</v>
      </c>
      <c r="H340" s="3" t="s">
        <v>2221</v>
      </c>
      <c r="I340" s="28" t="s">
        <v>627</v>
      </c>
      <c r="P340" s="7"/>
    </row>
    <row r="341">
      <c r="A341" s="28" t="s">
        <v>5</v>
      </c>
      <c r="B341" s="28" t="s">
        <v>627</v>
      </c>
      <c r="C341" s="3" t="s">
        <v>628</v>
      </c>
      <c r="D341" s="29" t="s">
        <v>1338</v>
      </c>
      <c r="E341" s="28" t="s">
        <v>662</v>
      </c>
      <c r="F341" s="3"/>
      <c r="G341" s="3">
        <v>0.0</v>
      </c>
      <c r="H341" s="3" t="s">
        <v>2221</v>
      </c>
      <c r="I341" s="28" t="s">
        <v>627</v>
      </c>
      <c r="P341" s="7"/>
    </row>
    <row r="342">
      <c r="A342" s="28" t="s">
        <v>5</v>
      </c>
      <c r="B342" s="28" t="s">
        <v>627</v>
      </c>
      <c r="C342" s="3" t="s">
        <v>628</v>
      </c>
      <c r="D342" s="29" t="s">
        <v>1339</v>
      </c>
      <c r="E342" s="28" t="s">
        <v>664</v>
      </c>
      <c r="F342" s="3"/>
      <c r="G342" s="3">
        <v>0.0</v>
      </c>
      <c r="H342" s="3" t="s">
        <v>2221</v>
      </c>
      <c r="I342" s="28" t="s">
        <v>627</v>
      </c>
      <c r="P342" s="7"/>
    </row>
    <row r="343">
      <c r="A343" s="28" t="s">
        <v>5</v>
      </c>
      <c r="B343" s="28" t="s">
        <v>627</v>
      </c>
      <c r="C343" s="3" t="s">
        <v>628</v>
      </c>
      <c r="D343" s="29" t="s">
        <v>1340</v>
      </c>
      <c r="E343" s="28" t="s">
        <v>667</v>
      </c>
      <c r="F343" s="3"/>
      <c r="G343" s="3">
        <v>0.0</v>
      </c>
      <c r="H343" s="3" t="s">
        <v>2221</v>
      </c>
      <c r="I343" s="28" t="s">
        <v>627</v>
      </c>
      <c r="P343" s="7"/>
    </row>
    <row r="344">
      <c r="A344" s="28" t="s">
        <v>5</v>
      </c>
      <c r="B344" s="28" t="s">
        <v>627</v>
      </c>
      <c r="C344" s="3" t="s">
        <v>628</v>
      </c>
      <c r="D344" s="29" t="s">
        <v>1342</v>
      </c>
      <c r="E344" s="28" t="s">
        <v>669</v>
      </c>
      <c r="F344" s="3"/>
      <c r="G344" s="3">
        <v>0.0</v>
      </c>
      <c r="H344" s="3" t="s">
        <v>2221</v>
      </c>
      <c r="I344" s="28" t="s">
        <v>627</v>
      </c>
      <c r="P344" s="7"/>
    </row>
    <row r="345">
      <c r="A345" s="28" t="s">
        <v>5</v>
      </c>
      <c r="B345" s="28" t="s">
        <v>627</v>
      </c>
      <c r="C345" s="3" t="s">
        <v>628</v>
      </c>
      <c r="D345" s="29" t="s">
        <v>1343</v>
      </c>
      <c r="E345" s="28" t="s">
        <v>671</v>
      </c>
      <c r="F345" s="3"/>
      <c r="G345" s="3">
        <v>0.0</v>
      </c>
      <c r="H345" s="3" t="s">
        <v>2221</v>
      </c>
      <c r="I345" s="28" t="s">
        <v>627</v>
      </c>
      <c r="P345" s="7"/>
    </row>
    <row r="346">
      <c r="A346" s="28" t="s">
        <v>5</v>
      </c>
      <c r="B346" s="28" t="s">
        <v>627</v>
      </c>
      <c r="C346" s="3" t="s">
        <v>628</v>
      </c>
      <c r="D346" s="29" t="s">
        <v>1344</v>
      </c>
      <c r="E346" s="28" t="s">
        <v>673</v>
      </c>
      <c r="F346" s="3"/>
      <c r="G346" s="3">
        <v>0.0</v>
      </c>
      <c r="H346" s="3" t="s">
        <v>2221</v>
      </c>
      <c r="I346" s="28" t="s">
        <v>627</v>
      </c>
      <c r="P346" s="7"/>
    </row>
    <row r="347">
      <c r="A347" s="28" t="s">
        <v>5</v>
      </c>
      <c r="B347" s="28" t="s">
        <v>627</v>
      </c>
      <c r="C347" s="3" t="s">
        <v>628</v>
      </c>
      <c r="D347" s="29" t="s">
        <v>1346</v>
      </c>
      <c r="E347" s="28" t="s">
        <v>674</v>
      </c>
      <c r="F347" s="3"/>
      <c r="G347" s="3">
        <v>0.0</v>
      </c>
      <c r="H347" s="3" t="s">
        <v>2221</v>
      </c>
      <c r="I347" s="28" t="s">
        <v>627</v>
      </c>
      <c r="P347" s="7"/>
    </row>
    <row r="348">
      <c r="A348" s="28" t="s">
        <v>5</v>
      </c>
      <c r="B348" s="28" t="s">
        <v>627</v>
      </c>
      <c r="C348" s="3" t="s">
        <v>628</v>
      </c>
      <c r="D348" s="29" t="s">
        <v>1347</v>
      </c>
      <c r="E348" s="28" t="s">
        <v>675</v>
      </c>
      <c r="F348" s="3"/>
      <c r="G348" s="3">
        <v>0.0</v>
      </c>
      <c r="H348" s="3" t="s">
        <v>2221</v>
      </c>
      <c r="I348" s="28" t="s">
        <v>627</v>
      </c>
      <c r="P348" s="7"/>
    </row>
    <row r="349">
      <c r="A349" s="28" t="s">
        <v>5</v>
      </c>
      <c r="B349" s="28" t="s">
        <v>627</v>
      </c>
      <c r="C349" s="3" t="s">
        <v>628</v>
      </c>
      <c r="D349" s="29" t="s">
        <v>1349</v>
      </c>
      <c r="E349" s="28" t="s">
        <v>677</v>
      </c>
      <c r="F349" s="3"/>
      <c r="G349" s="3">
        <v>0.0</v>
      </c>
      <c r="H349" s="3" t="s">
        <v>2221</v>
      </c>
      <c r="I349" s="28" t="s">
        <v>627</v>
      </c>
      <c r="P349" s="7"/>
    </row>
    <row r="350">
      <c r="A350" s="28" t="s">
        <v>5</v>
      </c>
      <c r="B350" s="28" t="s">
        <v>627</v>
      </c>
      <c r="C350" s="3" t="s">
        <v>628</v>
      </c>
      <c r="D350" s="29" t="s">
        <v>1350</v>
      </c>
      <c r="E350" s="28" t="s">
        <v>678</v>
      </c>
      <c r="F350" s="3"/>
      <c r="G350" s="3">
        <v>0.0</v>
      </c>
      <c r="H350" s="3" t="s">
        <v>2221</v>
      </c>
      <c r="I350" s="28" t="s">
        <v>627</v>
      </c>
      <c r="P350" s="7"/>
    </row>
    <row r="351">
      <c r="A351" s="28" t="s">
        <v>5</v>
      </c>
      <c r="B351" s="28" t="s">
        <v>627</v>
      </c>
      <c r="C351" s="3" t="s">
        <v>628</v>
      </c>
      <c r="D351" s="29" t="s">
        <v>1352</v>
      </c>
      <c r="E351" s="28" t="s">
        <v>679</v>
      </c>
      <c r="F351" s="3"/>
      <c r="G351" s="3">
        <v>0.0</v>
      </c>
      <c r="H351" s="3" t="s">
        <v>2221</v>
      </c>
      <c r="I351" s="28" t="s">
        <v>627</v>
      </c>
      <c r="P351" s="7"/>
    </row>
    <row r="352">
      <c r="A352" s="28" t="s">
        <v>5</v>
      </c>
      <c r="B352" s="28" t="s">
        <v>627</v>
      </c>
      <c r="C352" s="3" t="s">
        <v>628</v>
      </c>
      <c r="D352" s="29" t="s">
        <v>1353</v>
      </c>
      <c r="E352" s="28" t="s">
        <v>681</v>
      </c>
      <c r="F352" s="3"/>
      <c r="G352" s="3">
        <v>0.0</v>
      </c>
      <c r="H352" s="3" t="s">
        <v>2221</v>
      </c>
      <c r="I352" s="28" t="s">
        <v>627</v>
      </c>
      <c r="P352" s="7"/>
    </row>
    <row r="353">
      <c r="A353" s="28" t="s">
        <v>5</v>
      </c>
      <c r="B353" s="28" t="s">
        <v>627</v>
      </c>
      <c r="C353" s="3" t="s">
        <v>628</v>
      </c>
      <c r="D353" s="29" t="s">
        <v>1354</v>
      </c>
      <c r="E353" s="28" t="s">
        <v>683</v>
      </c>
      <c r="F353" s="3"/>
      <c r="G353" s="3">
        <v>0.0</v>
      </c>
      <c r="H353" s="3" t="s">
        <v>2221</v>
      </c>
      <c r="I353" s="28" t="s">
        <v>627</v>
      </c>
      <c r="P353" s="7"/>
      <c r="Q353" s="1"/>
      <c r="R353" s="1"/>
    </row>
    <row r="354">
      <c r="A354" s="28" t="s">
        <v>5</v>
      </c>
      <c r="B354" s="28" t="s">
        <v>627</v>
      </c>
      <c r="C354" s="3" t="s">
        <v>628</v>
      </c>
      <c r="D354" s="29" t="s">
        <v>1356</v>
      </c>
      <c r="E354" s="28" t="s">
        <v>685</v>
      </c>
      <c r="F354" s="3"/>
      <c r="G354" s="3">
        <v>0.0</v>
      </c>
      <c r="H354" s="3" t="s">
        <v>2221</v>
      </c>
      <c r="I354" s="28" t="s">
        <v>627</v>
      </c>
      <c r="P354" s="7"/>
    </row>
    <row r="355">
      <c r="A355" s="28" t="s">
        <v>5</v>
      </c>
      <c r="B355" s="28" t="s">
        <v>627</v>
      </c>
      <c r="C355" s="3" t="s">
        <v>628</v>
      </c>
      <c r="D355" s="29" t="s">
        <v>1357</v>
      </c>
      <c r="E355" s="28" t="s">
        <v>687</v>
      </c>
      <c r="F355" s="3"/>
      <c r="G355" s="3">
        <v>0.0</v>
      </c>
      <c r="H355" s="3" t="s">
        <v>2221</v>
      </c>
      <c r="I355" s="28" t="s">
        <v>627</v>
      </c>
      <c r="P355" s="7"/>
    </row>
    <row r="356">
      <c r="A356" s="28" t="s">
        <v>5</v>
      </c>
      <c r="B356" s="28" t="s">
        <v>627</v>
      </c>
      <c r="C356" s="3" t="s">
        <v>628</v>
      </c>
      <c r="D356" s="29" t="s">
        <v>1358</v>
      </c>
      <c r="E356" s="28" t="s">
        <v>688</v>
      </c>
      <c r="F356" s="3"/>
      <c r="G356" s="3">
        <v>0.0</v>
      </c>
      <c r="H356" s="3" t="s">
        <v>2221</v>
      </c>
      <c r="I356" s="28" t="s">
        <v>627</v>
      </c>
      <c r="P356" s="7"/>
    </row>
    <row r="357">
      <c r="A357" s="28" t="s">
        <v>5</v>
      </c>
      <c r="B357" s="28" t="s">
        <v>627</v>
      </c>
      <c r="C357" s="3" t="s">
        <v>628</v>
      </c>
      <c r="D357" s="29" t="s">
        <v>1360</v>
      </c>
      <c r="E357" s="28" t="s">
        <v>690</v>
      </c>
      <c r="F357" s="3"/>
      <c r="G357" s="3">
        <v>0.0</v>
      </c>
      <c r="H357" s="3" t="s">
        <v>2221</v>
      </c>
      <c r="I357" s="28" t="s">
        <v>627</v>
      </c>
      <c r="P357" s="7"/>
    </row>
    <row r="358">
      <c r="A358" s="28" t="s">
        <v>5</v>
      </c>
      <c r="B358" s="28" t="s">
        <v>627</v>
      </c>
      <c r="C358" s="3" t="s">
        <v>628</v>
      </c>
      <c r="D358" s="29" t="s">
        <v>1361</v>
      </c>
      <c r="E358" s="28" t="s">
        <v>692</v>
      </c>
      <c r="F358" s="3"/>
      <c r="G358" s="3">
        <v>0.0</v>
      </c>
      <c r="H358" s="3" t="s">
        <v>2221</v>
      </c>
      <c r="I358" s="28" t="s">
        <v>627</v>
      </c>
      <c r="P358" s="7"/>
    </row>
    <row r="359">
      <c r="A359" s="28" t="s">
        <v>5</v>
      </c>
      <c r="B359" s="28" t="s">
        <v>627</v>
      </c>
      <c r="C359" s="3" t="s">
        <v>628</v>
      </c>
      <c r="D359" s="29" t="s">
        <v>1362</v>
      </c>
      <c r="E359" s="28" t="s">
        <v>694</v>
      </c>
      <c r="F359" s="3"/>
      <c r="G359" s="3">
        <v>0.0</v>
      </c>
      <c r="H359" s="3" t="s">
        <v>2221</v>
      </c>
      <c r="I359" s="28" t="s">
        <v>627</v>
      </c>
      <c r="P359" s="7"/>
    </row>
    <row r="360">
      <c r="A360" s="28" t="s">
        <v>5</v>
      </c>
      <c r="B360" s="28" t="s">
        <v>627</v>
      </c>
      <c r="C360" s="3" t="s">
        <v>628</v>
      </c>
      <c r="D360" s="29" t="s">
        <v>1365</v>
      </c>
      <c r="E360" s="28" t="s">
        <v>697</v>
      </c>
      <c r="F360" s="3"/>
      <c r="G360" s="3">
        <v>0.0</v>
      </c>
      <c r="H360" s="3" t="s">
        <v>2221</v>
      </c>
      <c r="I360" s="28" t="s">
        <v>627</v>
      </c>
      <c r="P360" s="7"/>
    </row>
    <row r="361">
      <c r="A361" s="28" t="s">
        <v>5</v>
      </c>
      <c r="B361" s="28" t="s">
        <v>627</v>
      </c>
      <c r="C361" s="3" t="s">
        <v>628</v>
      </c>
      <c r="D361" s="29" t="s">
        <v>1366</v>
      </c>
      <c r="E361" s="28" t="s">
        <v>699</v>
      </c>
      <c r="F361" s="3"/>
      <c r="G361" s="3">
        <v>0.0</v>
      </c>
      <c r="H361" s="3" t="s">
        <v>2221</v>
      </c>
      <c r="I361" s="28" t="s">
        <v>627</v>
      </c>
      <c r="P361" s="7"/>
    </row>
    <row r="362">
      <c r="A362" s="28" t="s">
        <v>5</v>
      </c>
      <c r="B362" s="28" t="s">
        <v>627</v>
      </c>
      <c r="C362" s="3" t="s">
        <v>628</v>
      </c>
      <c r="D362" s="29" t="s">
        <v>1367</v>
      </c>
      <c r="E362" s="28" t="s">
        <v>701</v>
      </c>
      <c r="F362" s="3"/>
      <c r="G362" s="3">
        <v>0.0</v>
      </c>
      <c r="H362" s="3" t="s">
        <v>2221</v>
      </c>
      <c r="I362" s="28" t="s">
        <v>627</v>
      </c>
      <c r="P362" s="7"/>
    </row>
    <row r="363">
      <c r="A363" s="28" t="s">
        <v>5</v>
      </c>
      <c r="B363" s="28" t="s">
        <v>627</v>
      </c>
      <c r="C363" s="3" t="s">
        <v>628</v>
      </c>
      <c r="D363" s="29" t="s">
        <v>1369</v>
      </c>
      <c r="E363" s="28" t="s">
        <v>703</v>
      </c>
      <c r="F363" s="3"/>
      <c r="G363" s="3">
        <v>0.0</v>
      </c>
      <c r="H363" s="3" t="s">
        <v>2221</v>
      </c>
      <c r="I363" s="28" t="s">
        <v>627</v>
      </c>
      <c r="P363" s="7"/>
    </row>
    <row r="364">
      <c r="A364" s="28" t="s">
        <v>5</v>
      </c>
      <c r="B364" s="28" t="s">
        <v>627</v>
      </c>
      <c r="C364" s="3" t="s">
        <v>628</v>
      </c>
      <c r="D364" s="29" t="s">
        <v>1370</v>
      </c>
      <c r="E364" s="28" t="s">
        <v>705</v>
      </c>
      <c r="F364" s="3"/>
      <c r="G364" s="3">
        <v>0.0</v>
      </c>
      <c r="H364" s="3" t="s">
        <v>2221</v>
      </c>
      <c r="I364" s="28" t="s">
        <v>627</v>
      </c>
      <c r="P364" s="7"/>
    </row>
    <row r="365">
      <c r="A365" s="28" t="s">
        <v>5</v>
      </c>
      <c r="B365" s="28" t="s">
        <v>627</v>
      </c>
      <c r="C365" s="3" t="s">
        <v>628</v>
      </c>
      <c r="D365" s="29" t="s">
        <v>1371</v>
      </c>
      <c r="E365" s="28" t="s">
        <v>708</v>
      </c>
      <c r="F365" s="3"/>
      <c r="G365" s="3">
        <v>0.0</v>
      </c>
      <c r="H365" s="3" t="s">
        <v>2221</v>
      </c>
      <c r="I365" s="28" t="s">
        <v>627</v>
      </c>
      <c r="P365" s="7"/>
    </row>
    <row r="366">
      <c r="A366" s="28" t="s">
        <v>5</v>
      </c>
      <c r="B366" s="28" t="s">
        <v>627</v>
      </c>
      <c r="C366" s="3" t="s">
        <v>628</v>
      </c>
      <c r="D366" s="29" t="s">
        <v>1372</v>
      </c>
      <c r="E366" s="28" t="s">
        <v>709</v>
      </c>
      <c r="F366" s="3"/>
      <c r="G366" s="3">
        <v>0.0</v>
      </c>
      <c r="H366" s="3" t="s">
        <v>2221</v>
      </c>
      <c r="I366" s="28" t="s">
        <v>627</v>
      </c>
      <c r="P366" s="7"/>
    </row>
    <row r="367">
      <c r="A367" s="28" t="s">
        <v>5</v>
      </c>
      <c r="B367" s="28" t="s">
        <v>627</v>
      </c>
      <c r="C367" s="3" t="s">
        <v>628</v>
      </c>
      <c r="D367" s="29" t="s">
        <v>1374</v>
      </c>
      <c r="E367" s="28" t="s">
        <v>711</v>
      </c>
      <c r="F367" s="3"/>
      <c r="G367" s="3">
        <v>0.0</v>
      </c>
      <c r="H367" s="3" t="s">
        <v>2221</v>
      </c>
      <c r="I367" s="28" t="s">
        <v>627</v>
      </c>
      <c r="P367" s="7"/>
    </row>
    <row r="368">
      <c r="A368" s="28" t="s">
        <v>5</v>
      </c>
      <c r="B368" s="28" t="s">
        <v>627</v>
      </c>
      <c r="C368" s="3" t="s">
        <v>628</v>
      </c>
      <c r="D368" s="29" t="s">
        <v>1375</v>
      </c>
      <c r="E368" s="28" t="s">
        <v>713</v>
      </c>
      <c r="F368" s="3"/>
      <c r="G368" s="3">
        <v>0.0</v>
      </c>
      <c r="H368" s="3" t="s">
        <v>2221</v>
      </c>
      <c r="I368" s="28" t="s">
        <v>627</v>
      </c>
      <c r="P368" s="7"/>
    </row>
    <row r="369">
      <c r="A369" s="28" t="s">
        <v>5</v>
      </c>
      <c r="B369" s="28" t="s">
        <v>627</v>
      </c>
      <c r="C369" s="3" t="s">
        <v>628</v>
      </c>
      <c r="D369" s="29" t="s">
        <v>1377</v>
      </c>
      <c r="E369" s="28" t="s">
        <v>715</v>
      </c>
      <c r="F369" s="3"/>
      <c r="G369" s="3">
        <v>0.0</v>
      </c>
      <c r="H369" s="3" t="s">
        <v>2221</v>
      </c>
      <c r="I369" s="28" t="s">
        <v>627</v>
      </c>
      <c r="P369" s="7"/>
    </row>
    <row r="370">
      <c r="A370" s="28" t="s">
        <v>5</v>
      </c>
      <c r="B370" s="28" t="s">
        <v>627</v>
      </c>
      <c r="C370" s="3" t="s">
        <v>628</v>
      </c>
      <c r="D370" s="29" t="s">
        <v>1378</v>
      </c>
      <c r="E370" s="28" t="s">
        <v>716</v>
      </c>
      <c r="F370" s="3"/>
      <c r="G370" s="3">
        <v>0.0</v>
      </c>
      <c r="H370" s="3" t="s">
        <v>2221</v>
      </c>
      <c r="I370" s="28" t="s">
        <v>627</v>
      </c>
      <c r="P370" s="7"/>
    </row>
    <row r="371">
      <c r="A371" s="28" t="s">
        <v>5</v>
      </c>
      <c r="B371" s="28" t="s">
        <v>627</v>
      </c>
      <c r="C371" s="3" t="s">
        <v>628</v>
      </c>
      <c r="D371" s="29" t="s">
        <v>1379</v>
      </c>
      <c r="E371" s="28" t="s">
        <v>718</v>
      </c>
      <c r="F371" s="3"/>
      <c r="G371" s="3">
        <v>0.0</v>
      </c>
      <c r="H371" s="3" t="s">
        <v>2221</v>
      </c>
      <c r="I371" s="28" t="s">
        <v>627</v>
      </c>
      <c r="P371" s="7"/>
    </row>
    <row r="372">
      <c r="A372" s="28" t="s">
        <v>5</v>
      </c>
      <c r="B372" s="28" t="s">
        <v>627</v>
      </c>
      <c r="C372" s="6" t="s">
        <v>628</v>
      </c>
      <c r="D372" s="29" t="s">
        <v>1380</v>
      </c>
      <c r="E372" s="28" t="s">
        <v>720</v>
      </c>
      <c r="F372" s="3"/>
      <c r="G372" s="3">
        <v>0.0</v>
      </c>
      <c r="H372" s="3" t="s">
        <v>2221</v>
      </c>
      <c r="I372" s="28" t="s">
        <v>627</v>
      </c>
      <c r="P372" s="7"/>
    </row>
    <row r="373">
      <c r="A373" s="29" t="s">
        <v>5</v>
      </c>
      <c r="B373" s="29" t="s">
        <v>627</v>
      </c>
      <c r="C373" s="23" t="s">
        <v>628</v>
      </c>
      <c r="D373" s="29" t="s">
        <v>1382</v>
      </c>
      <c r="E373" s="45" t="s">
        <v>722</v>
      </c>
      <c r="F373" s="3"/>
      <c r="G373" s="3">
        <v>0.0</v>
      </c>
      <c r="H373" s="3" t="s">
        <v>2221</v>
      </c>
      <c r="I373" s="29" t="s">
        <v>627</v>
      </c>
      <c r="P373" s="7"/>
    </row>
    <row r="374">
      <c r="A374" s="29" t="s">
        <v>5</v>
      </c>
      <c r="B374" s="29" t="s">
        <v>627</v>
      </c>
      <c r="C374" s="23" t="s">
        <v>628</v>
      </c>
      <c r="D374" s="29" t="s">
        <v>1383</v>
      </c>
      <c r="E374" s="45" t="s">
        <v>724</v>
      </c>
      <c r="F374" s="3"/>
      <c r="G374" s="3">
        <v>0.0</v>
      </c>
      <c r="H374" s="3" t="s">
        <v>2221</v>
      </c>
      <c r="I374" s="29" t="s">
        <v>627</v>
      </c>
      <c r="P374" s="7"/>
    </row>
    <row r="375">
      <c r="A375" s="29" t="s">
        <v>5</v>
      </c>
      <c r="B375" s="29" t="s">
        <v>627</v>
      </c>
      <c r="C375" s="23" t="s">
        <v>628</v>
      </c>
      <c r="D375" s="29" t="s">
        <v>1384</v>
      </c>
      <c r="E375" s="45" t="s">
        <v>726</v>
      </c>
      <c r="F375" s="3"/>
      <c r="G375" s="3">
        <v>0.0</v>
      </c>
      <c r="H375" s="3" t="s">
        <v>2221</v>
      </c>
      <c r="I375" s="29" t="s">
        <v>627</v>
      </c>
      <c r="P375" s="7"/>
    </row>
    <row r="376">
      <c r="A376" s="29" t="s">
        <v>5</v>
      </c>
      <c r="B376" s="29" t="s">
        <v>627</v>
      </c>
      <c r="C376" s="23" t="s">
        <v>628</v>
      </c>
      <c r="D376" s="29" t="s">
        <v>1386</v>
      </c>
      <c r="E376" s="45" t="s">
        <v>727</v>
      </c>
      <c r="F376" s="3"/>
      <c r="G376" s="3">
        <v>0.0</v>
      </c>
      <c r="H376" s="3" t="s">
        <v>2221</v>
      </c>
      <c r="I376" s="29" t="s">
        <v>627</v>
      </c>
      <c r="J376" s="7"/>
      <c r="K376" s="7"/>
      <c r="L376" s="7"/>
      <c r="M376" s="7"/>
      <c r="N376" s="7"/>
      <c r="O376" s="7"/>
      <c r="P376" s="7"/>
      <c r="Q376" s="7" t="str">
        <f>P376/J376</f>
        <v>#DIV/0!</v>
      </c>
      <c r="R376" s="2" t="str">
        <f>Q376/R1</f>
        <v>#DIV/0!</v>
      </c>
    </row>
    <row r="377">
      <c r="A377" s="29" t="s">
        <v>5</v>
      </c>
      <c r="B377" s="29" t="s">
        <v>627</v>
      </c>
      <c r="C377" s="23" t="s">
        <v>628</v>
      </c>
      <c r="D377" s="29" t="s">
        <v>1387</v>
      </c>
      <c r="E377" s="45" t="s">
        <v>728</v>
      </c>
      <c r="F377" s="3"/>
      <c r="G377" s="3">
        <v>0.0</v>
      </c>
      <c r="H377" s="3" t="s">
        <v>2221</v>
      </c>
      <c r="I377" s="29" t="s">
        <v>627</v>
      </c>
      <c r="K377" s="7"/>
      <c r="L377" s="7"/>
      <c r="M377" s="7"/>
      <c r="N377" s="7"/>
      <c r="O377" s="7"/>
      <c r="P377" s="7"/>
    </row>
    <row r="378">
      <c r="A378" s="29" t="s">
        <v>5</v>
      </c>
      <c r="B378" s="29" t="s">
        <v>627</v>
      </c>
      <c r="C378" s="23" t="s">
        <v>628</v>
      </c>
      <c r="D378" s="29" t="s">
        <v>1388</v>
      </c>
      <c r="E378" s="45" t="s">
        <v>730</v>
      </c>
      <c r="F378" s="3"/>
      <c r="G378" s="3">
        <v>0.0</v>
      </c>
      <c r="H378" s="3" t="s">
        <v>2221</v>
      </c>
      <c r="I378" s="29" t="s">
        <v>627</v>
      </c>
      <c r="K378" s="7"/>
      <c r="L378" s="7"/>
      <c r="M378" s="7"/>
      <c r="N378" s="7"/>
      <c r="O378" s="7"/>
      <c r="P378" s="7"/>
    </row>
    <row r="379">
      <c r="A379" s="29" t="s">
        <v>5</v>
      </c>
      <c r="B379" s="29" t="s">
        <v>627</v>
      </c>
      <c r="C379" s="23" t="s">
        <v>628</v>
      </c>
      <c r="D379" s="29" t="s">
        <v>1390</v>
      </c>
      <c r="E379" s="45" t="s">
        <v>732</v>
      </c>
      <c r="F379" s="3"/>
      <c r="G379" s="3">
        <v>0.0</v>
      </c>
      <c r="H379" s="3" t="s">
        <v>2221</v>
      </c>
      <c r="I379" s="29" t="s">
        <v>627</v>
      </c>
      <c r="K379" s="7"/>
      <c r="L379" s="7"/>
      <c r="M379" s="7"/>
      <c r="N379" s="7"/>
      <c r="O379" s="7"/>
      <c r="P379" s="7"/>
    </row>
    <row r="380">
      <c r="A380" s="29" t="s">
        <v>5</v>
      </c>
      <c r="B380" s="29" t="s">
        <v>627</v>
      </c>
      <c r="C380" s="23" t="s">
        <v>628</v>
      </c>
      <c r="D380" s="29" t="s">
        <v>1391</v>
      </c>
      <c r="E380" s="45" t="s">
        <v>734</v>
      </c>
      <c r="F380" s="3"/>
      <c r="G380" s="3">
        <v>0.0</v>
      </c>
      <c r="H380" s="3" t="s">
        <v>2221</v>
      </c>
      <c r="I380" s="29" t="s">
        <v>627</v>
      </c>
      <c r="K380" s="7"/>
      <c r="L380" s="7"/>
      <c r="M380" s="7"/>
      <c r="N380" s="7"/>
      <c r="O380" s="7"/>
      <c r="P380" s="7"/>
    </row>
    <row r="381">
      <c r="A381" s="29" t="s">
        <v>5</v>
      </c>
      <c r="B381" s="29" t="s">
        <v>627</v>
      </c>
      <c r="C381" s="23" t="s">
        <v>628</v>
      </c>
      <c r="D381" s="29" t="s">
        <v>1393</v>
      </c>
      <c r="E381" s="45" t="s">
        <v>736</v>
      </c>
      <c r="F381" s="3"/>
      <c r="G381" s="3">
        <v>0.0</v>
      </c>
      <c r="H381" s="3" t="s">
        <v>2221</v>
      </c>
      <c r="I381" s="29" t="s">
        <v>627</v>
      </c>
      <c r="K381" s="7"/>
      <c r="L381" s="7"/>
      <c r="M381" s="7"/>
      <c r="N381" s="7"/>
      <c r="O381" s="7"/>
      <c r="P381" s="7"/>
    </row>
    <row r="382">
      <c r="A382" s="29" t="s">
        <v>5</v>
      </c>
      <c r="B382" s="29" t="s">
        <v>627</v>
      </c>
      <c r="C382" s="23" t="s">
        <v>628</v>
      </c>
      <c r="D382" s="29" t="s">
        <v>1394</v>
      </c>
      <c r="E382" s="45" t="s">
        <v>738</v>
      </c>
      <c r="F382" s="3"/>
      <c r="G382" s="3">
        <v>0.0</v>
      </c>
      <c r="H382" s="3" t="s">
        <v>2221</v>
      </c>
      <c r="I382" s="29" t="s">
        <v>627</v>
      </c>
      <c r="K382" s="7"/>
      <c r="L382" s="7"/>
      <c r="M382" s="7"/>
      <c r="N382" s="7"/>
      <c r="O382" s="7"/>
      <c r="P382" s="7"/>
    </row>
    <row r="383">
      <c r="A383" s="29" t="s">
        <v>5</v>
      </c>
      <c r="B383" s="29" t="s">
        <v>627</v>
      </c>
      <c r="C383" s="23" t="s">
        <v>628</v>
      </c>
      <c r="D383" s="29" t="s">
        <v>1396</v>
      </c>
      <c r="E383" s="45" t="s">
        <v>742</v>
      </c>
      <c r="F383" s="3"/>
      <c r="G383" s="3">
        <v>0.0</v>
      </c>
      <c r="H383" s="3" t="s">
        <v>2221</v>
      </c>
      <c r="I383" s="29" t="s">
        <v>627</v>
      </c>
      <c r="K383" s="7"/>
      <c r="L383" s="7"/>
      <c r="M383" s="7"/>
      <c r="N383" s="7"/>
      <c r="O383" s="7"/>
      <c r="P383" s="7"/>
    </row>
    <row r="384">
      <c r="A384" s="29" t="s">
        <v>5</v>
      </c>
      <c r="B384" s="29" t="s">
        <v>627</v>
      </c>
      <c r="C384" s="23" t="s">
        <v>628</v>
      </c>
      <c r="D384" s="29" t="s">
        <v>1397</v>
      </c>
      <c r="E384" s="45" t="s">
        <v>745</v>
      </c>
      <c r="F384" s="3"/>
      <c r="G384" s="3">
        <v>0.0</v>
      </c>
      <c r="H384" s="3" t="s">
        <v>2221</v>
      </c>
      <c r="I384" s="29" t="s">
        <v>627</v>
      </c>
      <c r="K384" s="7"/>
      <c r="L384" s="7"/>
      <c r="M384" s="7"/>
      <c r="N384" s="7"/>
      <c r="O384" s="7"/>
      <c r="P384" s="7"/>
    </row>
    <row r="385">
      <c r="A385" s="29" t="s">
        <v>5</v>
      </c>
      <c r="B385" s="29" t="s">
        <v>627</v>
      </c>
      <c r="C385" s="23" t="s">
        <v>628</v>
      </c>
      <c r="D385" s="29" t="s">
        <v>1399</v>
      </c>
      <c r="E385" s="45" t="s">
        <v>746</v>
      </c>
      <c r="F385" s="3"/>
      <c r="G385" s="3">
        <v>0.0</v>
      </c>
      <c r="H385" s="3" t="s">
        <v>2221</v>
      </c>
      <c r="I385" s="29" t="s">
        <v>627</v>
      </c>
      <c r="K385" s="7"/>
      <c r="L385" s="7"/>
      <c r="M385" s="7"/>
      <c r="N385" s="7"/>
      <c r="O385" s="7"/>
      <c r="P385" s="7"/>
    </row>
    <row r="386">
      <c r="A386" s="29" t="s">
        <v>5</v>
      </c>
      <c r="B386" s="29" t="s">
        <v>627</v>
      </c>
      <c r="C386" s="23" t="s">
        <v>628</v>
      </c>
      <c r="D386" s="29" t="s">
        <v>1400</v>
      </c>
      <c r="E386" s="45" t="s">
        <v>748</v>
      </c>
      <c r="F386" s="3"/>
      <c r="G386" s="3">
        <v>0.0</v>
      </c>
      <c r="H386" s="3" t="s">
        <v>2221</v>
      </c>
      <c r="I386" s="29" t="s">
        <v>627</v>
      </c>
      <c r="K386" s="7"/>
      <c r="L386" s="7"/>
      <c r="M386" s="7"/>
      <c r="N386" s="7"/>
      <c r="O386" s="7"/>
      <c r="P386" s="7"/>
    </row>
    <row r="387">
      <c r="A387" s="29" t="s">
        <v>5</v>
      </c>
      <c r="B387" s="29" t="s">
        <v>627</v>
      </c>
      <c r="C387" s="23" t="s">
        <v>628</v>
      </c>
      <c r="D387" s="29" t="s">
        <v>1401</v>
      </c>
      <c r="E387" s="45" t="s">
        <v>749</v>
      </c>
      <c r="F387" s="3"/>
      <c r="G387" s="3">
        <v>0.0</v>
      </c>
      <c r="H387" s="3" t="s">
        <v>2221</v>
      </c>
      <c r="I387" s="29" t="s">
        <v>627</v>
      </c>
      <c r="K387" s="7"/>
      <c r="L387" s="7"/>
      <c r="M387" s="7"/>
      <c r="N387" s="7"/>
      <c r="O387" s="7"/>
      <c r="P387" s="7"/>
    </row>
    <row r="388">
      <c r="A388" s="29" t="s">
        <v>5</v>
      </c>
      <c r="B388" s="29" t="s">
        <v>627</v>
      </c>
      <c r="C388" s="23" t="s">
        <v>628</v>
      </c>
      <c r="D388" s="29" t="s">
        <v>1403</v>
      </c>
      <c r="E388" s="45" t="s">
        <v>751</v>
      </c>
      <c r="F388" s="3"/>
      <c r="G388" s="3">
        <v>0.0</v>
      </c>
      <c r="H388" s="3" t="s">
        <v>2221</v>
      </c>
      <c r="I388" s="29" t="s">
        <v>627</v>
      </c>
      <c r="K388" s="7"/>
      <c r="L388" s="7"/>
      <c r="M388" s="7"/>
      <c r="N388" s="7"/>
      <c r="O388" s="7"/>
      <c r="P388" s="7"/>
    </row>
    <row r="389">
      <c r="A389" s="29" t="s">
        <v>5</v>
      </c>
      <c r="B389" s="29" t="s">
        <v>627</v>
      </c>
      <c r="C389" s="23" t="s">
        <v>628</v>
      </c>
      <c r="D389" s="29" t="s">
        <v>1404</v>
      </c>
      <c r="E389" s="45" t="s">
        <v>752</v>
      </c>
      <c r="F389" s="3"/>
      <c r="G389" s="3">
        <v>0.0</v>
      </c>
      <c r="H389" s="3" t="s">
        <v>2221</v>
      </c>
      <c r="I389" s="29" t="s">
        <v>627</v>
      </c>
      <c r="K389" s="7"/>
      <c r="L389" s="7"/>
      <c r="M389" s="7"/>
      <c r="N389" s="7"/>
      <c r="O389" s="7"/>
      <c r="P389" s="7"/>
    </row>
    <row r="390">
      <c r="A390" s="29" t="s">
        <v>5</v>
      </c>
      <c r="B390" s="29" t="s">
        <v>627</v>
      </c>
      <c r="C390" s="23" t="s">
        <v>628</v>
      </c>
      <c r="D390" s="29" t="s">
        <v>1406</v>
      </c>
      <c r="E390" s="45" t="s">
        <v>754</v>
      </c>
      <c r="F390" s="3"/>
      <c r="G390" s="3">
        <v>0.0</v>
      </c>
      <c r="H390" s="3" t="s">
        <v>2221</v>
      </c>
      <c r="I390" s="29" t="s">
        <v>627</v>
      </c>
      <c r="K390" s="7"/>
      <c r="L390" s="7"/>
      <c r="M390" s="7"/>
      <c r="N390" s="7"/>
      <c r="O390" s="7"/>
      <c r="P390" s="7"/>
    </row>
    <row r="391">
      <c r="A391" s="29" t="s">
        <v>5</v>
      </c>
      <c r="B391" s="29" t="s">
        <v>627</v>
      </c>
      <c r="C391" s="23" t="s">
        <v>628</v>
      </c>
      <c r="D391" s="29" t="s">
        <v>1407</v>
      </c>
      <c r="E391" s="45" t="s">
        <v>758</v>
      </c>
      <c r="F391" s="3"/>
      <c r="G391" s="3">
        <v>0.0</v>
      </c>
      <c r="H391" s="3" t="s">
        <v>2221</v>
      </c>
      <c r="I391" s="29" t="s">
        <v>627</v>
      </c>
      <c r="K391" s="7"/>
      <c r="L391" s="7"/>
      <c r="M391" s="7"/>
      <c r="N391" s="7"/>
      <c r="O391" s="7"/>
      <c r="P391" s="7"/>
    </row>
    <row r="392">
      <c r="A392" s="29" t="s">
        <v>5</v>
      </c>
      <c r="B392" s="29" t="s">
        <v>627</v>
      </c>
      <c r="C392" s="23" t="s">
        <v>628</v>
      </c>
      <c r="D392" s="29" t="s">
        <v>1408</v>
      </c>
      <c r="E392" s="45" t="s">
        <v>760</v>
      </c>
      <c r="F392" s="3"/>
      <c r="G392" s="3">
        <v>0.0</v>
      </c>
      <c r="H392" s="3" t="s">
        <v>2221</v>
      </c>
      <c r="I392" s="29" t="s">
        <v>627</v>
      </c>
      <c r="K392" s="7"/>
      <c r="L392" s="7"/>
      <c r="M392" s="7"/>
      <c r="N392" s="7"/>
      <c r="O392" s="7"/>
      <c r="P392" s="7"/>
    </row>
    <row r="393">
      <c r="A393" s="29" t="s">
        <v>5</v>
      </c>
      <c r="B393" s="29" t="s">
        <v>761</v>
      </c>
      <c r="C393" s="23" t="s">
        <v>762</v>
      </c>
      <c r="D393" s="29" t="s">
        <v>1411</v>
      </c>
      <c r="E393" s="45" t="s">
        <v>764</v>
      </c>
      <c r="F393" s="3"/>
      <c r="G393" s="3">
        <v>0.0</v>
      </c>
      <c r="H393" s="23" t="s">
        <v>2222</v>
      </c>
      <c r="I393" s="29" t="s">
        <v>761</v>
      </c>
      <c r="K393" s="7"/>
      <c r="L393" s="7"/>
      <c r="M393" s="7"/>
      <c r="N393" s="7"/>
      <c r="O393" s="7"/>
      <c r="P393" s="7"/>
    </row>
    <row r="394">
      <c r="A394" s="29" t="s">
        <v>5</v>
      </c>
      <c r="B394" s="29" t="s">
        <v>761</v>
      </c>
      <c r="C394" s="23" t="s">
        <v>762</v>
      </c>
      <c r="D394" s="29" t="s">
        <v>1413</v>
      </c>
      <c r="E394" s="45" t="s">
        <v>765</v>
      </c>
      <c r="F394" s="3"/>
      <c r="G394" s="3">
        <v>0.0</v>
      </c>
      <c r="H394" s="23" t="s">
        <v>2222</v>
      </c>
      <c r="I394" s="29" t="s">
        <v>761</v>
      </c>
      <c r="K394" s="7"/>
      <c r="L394" s="7"/>
      <c r="M394" s="7"/>
      <c r="N394" s="7"/>
      <c r="O394" s="7"/>
      <c r="P394" s="7"/>
    </row>
    <row r="395">
      <c r="A395" s="29" t="s">
        <v>5</v>
      </c>
      <c r="B395" s="29" t="s">
        <v>761</v>
      </c>
      <c r="C395" s="23" t="s">
        <v>762</v>
      </c>
      <c r="D395" s="29" t="s">
        <v>1415</v>
      </c>
      <c r="E395" s="45" t="s">
        <v>767</v>
      </c>
      <c r="F395" s="3"/>
      <c r="G395" s="3">
        <v>0.0</v>
      </c>
      <c r="H395" s="23" t="s">
        <v>2222</v>
      </c>
      <c r="I395" s="29" t="s">
        <v>761</v>
      </c>
      <c r="K395" s="7"/>
      <c r="L395" s="7"/>
      <c r="M395" s="7"/>
      <c r="N395" s="7"/>
      <c r="O395" s="7"/>
      <c r="P395" s="7"/>
    </row>
    <row r="396">
      <c r="A396" s="29" t="s">
        <v>5</v>
      </c>
      <c r="B396" s="29" t="s">
        <v>761</v>
      </c>
      <c r="C396" s="23" t="s">
        <v>762</v>
      </c>
      <c r="D396" s="29" t="s">
        <v>1416</v>
      </c>
      <c r="E396" s="45" t="s">
        <v>774</v>
      </c>
      <c r="F396" s="3"/>
      <c r="G396" s="3">
        <v>0.0</v>
      </c>
      <c r="H396" s="23" t="s">
        <v>2222</v>
      </c>
      <c r="I396" s="29" t="s">
        <v>761</v>
      </c>
      <c r="K396" s="7"/>
      <c r="L396" s="7"/>
      <c r="M396" s="7"/>
      <c r="N396" s="7"/>
      <c r="O396" s="7"/>
      <c r="P396" s="7"/>
    </row>
    <row r="397">
      <c r="A397" s="29" t="s">
        <v>5</v>
      </c>
      <c r="B397" s="29" t="s">
        <v>761</v>
      </c>
      <c r="C397" s="23" t="s">
        <v>762</v>
      </c>
      <c r="D397" s="29" t="s">
        <v>1418</v>
      </c>
      <c r="E397" s="45" t="s">
        <v>776</v>
      </c>
      <c r="F397" s="3"/>
      <c r="G397" s="3">
        <v>0.0</v>
      </c>
      <c r="H397" s="23" t="s">
        <v>2222</v>
      </c>
      <c r="I397" s="29" t="s">
        <v>761</v>
      </c>
      <c r="K397" s="7"/>
      <c r="L397" s="7"/>
      <c r="M397" s="7"/>
      <c r="N397" s="7"/>
      <c r="O397" s="7"/>
      <c r="P397" s="7"/>
    </row>
    <row r="398">
      <c r="A398" s="29" t="s">
        <v>5</v>
      </c>
      <c r="B398" s="29" t="s">
        <v>761</v>
      </c>
      <c r="C398" s="23" t="s">
        <v>762</v>
      </c>
      <c r="D398" s="29" t="s">
        <v>1419</v>
      </c>
      <c r="E398" s="45" t="s">
        <v>777</v>
      </c>
      <c r="F398" s="3"/>
      <c r="G398" s="3">
        <v>0.0</v>
      </c>
      <c r="H398" s="23" t="s">
        <v>2222</v>
      </c>
      <c r="I398" s="29" t="s">
        <v>761</v>
      </c>
      <c r="K398" s="7"/>
      <c r="L398" s="7"/>
      <c r="M398" s="7"/>
      <c r="N398" s="7"/>
      <c r="O398" s="7"/>
      <c r="P398" s="7"/>
    </row>
    <row r="399">
      <c r="A399" s="29" t="s">
        <v>5</v>
      </c>
      <c r="B399" s="29" t="s">
        <v>761</v>
      </c>
      <c r="C399" s="23" t="s">
        <v>762</v>
      </c>
      <c r="D399" s="29" t="s">
        <v>1420</v>
      </c>
      <c r="E399" s="45" t="s">
        <v>778</v>
      </c>
      <c r="F399" s="3"/>
      <c r="G399" s="3">
        <v>0.0</v>
      </c>
      <c r="H399" s="23" t="s">
        <v>2222</v>
      </c>
      <c r="I399" s="29" t="s">
        <v>761</v>
      </c>
      <c r="K399" s="7"/>
      <c r="L399" s="7"/>
      <c r="M399" s="7"/>
      <c r="N399" s="7"/>
      <c r="O399" s="7"/>
      <c r="P399" s="7"/>
    </row>
    <row r="400">
      <c r="A400" s="29" t="s">
        <v>5</v>
      </c>
      <c r="B400" s="29" t="s">
        <v>761</v>
      </c>
      <c r="C400" s="23" t="s">
        <v>762</v>
      </c>
      <c r="D400" s="29" t="s">
        <v>1422</v>
      </c>
      <c r="E400" s="45" t="s">
        <v>779</v>
      </c>
      <c r="F400" s="3"/>
      <c r="G400" s="3">
        <v>0.0</v>
      </c>
      <c r="H400" s="23" t="s">
        <v>2222</v>
      </c>
      <c r="I400" s="29" t="s">
        <v>761</v>
      </c>
      <c r="K400" s="7"/>
      <c r="L400" s="7"/>
      <c r="M400" s="7"/>
      <c r="N400" s="7"/>
      <c r="O400" s="7"/>
      <c r="P400" s="7"/>
    </row>
    <row r="401">
      <c r="A401" s="29" t="s">
        <v>5</v>
      </c>
      <c r="B401" s="29" t="s">
        <v>761</v>
      </c>
      <c r="C401" s="23" t="s">
        <v>762</v>
      </c>
      <c r="D401" s="29" t="s">
        <v>1423</v>
      </c>
      <c r="E401" s="45" t="s">
        <v>780</v>
      </c>
      <c r="F401" s="3"/>
      <c r="G401" s="3">
        <v>0.0</v>
      </c>
      <c r="H401" s="23" t="s">
        <v>2222</v>
      </c>
      <c r="I401" s="29" t="s">
        <v>761</v>
      </c>
      <c r="K401" s="7"/>
      <c r="L401" s="7"/>
      <c r="M401" s="7"/>
      <c r="N401" s="7"/>
      <c r="O401" s="7"/>
      <c r="P401" s="7"/>
    </row>
    <row r="402">
      <c r="A402" s="29" t="s">
        <v>5</v>
      </c>
      <c r="B402" s="29" t="s">
        <v>761</v>
      </c>
      <c r="C402" s="23" t="s">
        <v>762</v>
      </c>
      <c r="D402" s="29" t="s">
        <v>1425</v>
      </c>
      <c r="E402" s="45" t="s">
        <v>781</v>
      </c>
      <c r="F402" s="3"/>
      <c r="G402" s="3">
        <v>0.0</v>
      </c>
      <c r="H402" s="23" t="s">
        <v>2222</v>
      </c>
      <c r="I402" s="29" t="s">
        <v>761</v>
      </c>
      <c r="K402" s="7"/>
      <c r="L402" s="7"/>
      <c r="M402" s="7"/>
      <c r="N402" s="7"/>
      <c r="O402" s="7"/>
      <c r="P402" s="7"/>
    </row>
    <row r="403">
      <c r="A403" s="29" t="s">
        <v>5</v>
      </c>
      <c r="B403" s="29" t="s">
        <v>761</v>
      </c>
      <c r="C403" s="23" t="s">
        <v>762</v>
      </c>
      <c r="D403" s="29" t="s">
        <v>1426</v>
      </c>
      <c r="E403" s="45" t="s">
        <v>782</v>
      </c>
      <c r="F403" s="3"/>
      <c r="G403" s="3">
        <v>0.0</v>
      </c>
      <c r="H403" s="23" t="s">
        <v>2222</v>
      </c>
      <c r="I403" s="29" t="s">
        <v>761</v>
      </c>
      <c r="K403" s="7"/>
      <c r="L403" s="7"/>
      <c r="M403" s="7"/>
      <c r="N403" s="7"/>
      <c r="O403" s="7"/>
      <c r="P403" s="7"/>
    </row>
    <row r="404">
      <c r="A404" s="29" t="s">
        <v>5</v>
      </c>
      <c r="B404" s="29" t="s">
        <v>761</v>
      </c>
      <c r="C404" s="23" t="s">
        <v>762</v>
      </c>
      <c r="D404" s="29" t="s">
        <v>1427</v>
      </c>
      <c r="E404" s="45" t="s">
        <v>783</v>
      </c>
      <c r="F404" s="3"/>
      <c r="G404" s="3">
        <v>0.0</v>
      </c>
      <c r="H404" s="23" t="s">
        <v>2222</v>
      </c>
      <c r="I404" s="29" t="s">
        <v>761</v>
      </c>
      <c r="K404" s="7"/>
      <c r="L404" s="7"/>
      <c r="M404" s="7"/>
      <c r="N404" s="7"/>
      <c r="O404" s="7"/>
      <c r="P404" s="7"/>
    </row>
    <row r="405">
      <c r="A405" s="29" t="s">
        <v>5</v>
      </c>
      <c r="B405" s="29" t="s">
        <v>761</v>
      </c>
      <c r="C405" s="23" t="s">
        <v>762</v>
      </c>
      <c r="D405" s="29" t="s">
        <v>1429</v>
      </c>
      <c r="E405" s="45" t="s">
        <v>784</v>
      </c>
      <c r="F405" s="3"/>
      <c r="G405" s="3">
        <v>0.0</v>
      </c>
      <c r="H405" s="23" t="s">
        <v>2222</v>
      </c>
      <c r="I405" s="29" t="s">
        <v>761</v>
      </c>
      <c r="K405" s="7"/>
      <c r="L405" s="7"/>
      <c r="M405" s="7"/>
      <c r="N405" s="7"/>
      <c r="O405" s="7"/>
      <c r="P405" s="7"/>
    </row>
    <row r="406">
      <c r="A406" s="29" t="s">
        <v>5</v>
      </c>
      <c r="B406" s="29" t="s">
        <v>761</v>
      </c>
      <c r="C406" s="23" t="s">
        <v>762</v>
      </c>
      <c r="D406" s="29" t="s">
        <v>1430</v>
      </c>
      <c r="E406" s="45" t="s">
        <v>785</v>
      </c>
      <c r="F406" s="3"/>
      <c r="G406" s="3">
        <v>0.0</v>
      </c>
      <c r="H406" s="23" t="s">
        <v>2222</v>
      </c>
      <c r="I406" s="29" t="s">
        <v>761</v>
      </c>
      <c r="K406" s="7"/>
      <c r="L406" s="7"/>
      <c r="M406" s="7"/>
      <c r="N406" s="7"/>
      <c r="O406" s="7"/>
      <c r="P406" s="7"/>
    </row>
    <row r="407">
      <c r="A407" s="29" t="s">
        <v>5</v>
      </c>
      <c r="B407" s="29" t="s">
        <v>761</v>
      </c>
      <c r="C407" s="23" t="s">
        <v>762</v>
      </c>
      <c r="D407" s="29" t="s">
        <v>1432</v>
      </c>
      <c r="E407" s="45" t="s">
        <v>786</v>
      </c>
      <c r="F407" s="3"/>
      <c r="G407" s="3">
        <v>0.0</v>
      </c>
      <c r="H407" s="23" t="s">
        <v>2222</v>
      </c>
      <c r="I407" s="29" t="s">
        <v>761</v>
      </c>
      <c r="K407" s="7"/>
      <c r="L407" s="7"/>
      <c r="M407" s="7"/>
      <c r="N407" s="7"/>
      <c r="O407" s="7"/>
      <c r="P407" s="7"/>
    </row>
    <row r="408">
      <c r="A408" s="29" t="s">
        <v>5</v>
      </c>
      <c r="B408" s="29" t="s">
        <v>761</v>
      </c>
      <c r="C408" s="23" t="s">
        <v>762</v>
      </c>
      <c r="D408" s="29" t="s">
        <v>1433</v>
      </c>
      <c r="E408" s="45" t="s">
        <v>788</v>
      </c>
      <c r="F408" s="3"/>
      <c r="G408" s="3">
        <v>0.0</v>
      </c>
      <c r="H408" s="23" t="s">
        <v>2222</v>
      </c>
      <c r="I408" s="29" t="s">
        <v>761</v>
      </c>
      <c r="K408" s="7"/>
      <c r="L408" s="7"/>
      <c r="M408" s="7"/>
      <c r="N408" s="7"/>
      <c r="O408" s="7"/>
      <c r="P408" s="7"/>
    </row>
    <row r="409">
      <c r="A409" s="29" t="s">
        <v>5</v>
      </c>
      <c r="B409" s="29" t="s">
        <v>761</v>
      </c>
      <c r="C409" s="23" t="s">
        <v>762</v>
      </c>
      <c r="D409" s="29" t="s">
        <v>1435</v>
      </c>
      <c r="E409" s="45" t="s">
        <v>789</v>
      </c>
      <c r="F409" s="3"/>
      <c r="G409" s="3">
        <v>0.0</v>
      </c>
      <c r="H409" s="23" t="s">
        <v>2222</v>
      </c>
      <c r="I409" s="29" t="s">
        <v>761</v>
      </c>
      <c r="K409" s="7"/>
      <c r="L409" s="7"/>
      <c r="M409" s="7"/>
      <c r="N409" s="7"/>
      <c r="O409" s="7"/>
      <c r="P409" s="7"/>
    </row>
    <row r="410">
      <c r="A410" s="29" t="s">
        <v>5</v>
      </c>
      <c r="B410" s="29" t="s">
        <v>761</v>
      </c>
      <c r="C410" s="23" t="s">
        <v>762</v>
      </c>
      <c r="D410" s="29" t="s">
        <v>1436</v>
      </c>
      <c r="E410" s="45" t="s">
        <v>790</v>
      </c>
      <c r="F410" s="3"/>
      <c r="G410" s="3">
        <v>0.0</v>
      </c>
      <c r="H410" s="23" t="s">
        <v>2222</v>
      </c>
      <c r="I410" s="29" t="s">
        <v>761</v>
      </c>
      <c r="K410" s="7"/>
      <c r="L410" s="7"/>
      <c r="M410" s="7"/>
      <c r="N410" s="7"/>
      <c r="O410" s="7"/>
      <c r="P410" s="7"/>
    </row>
    <row r="411">
      <c r="A411" s="29" t="s">
        <v>5</v>
      </c>
      <c r="B411" s="29" t="s">
        <v>761</v>
      </c>
      <c r="C411" s="23" t="s">
        <v>762</v>
      </c>
      <c r="D411" s="29" t="s">
        <v>1438</v>
      </c>
      <c r="E411" s="45" t="s">
        <v>792</v>
      </c>
      <c r="F411" s="3"/>
      <c r="G411" s="3">
        <v>0.0</v>
      </c>
      <c r="H411" s="23" t="s">
        <v>2222</v>
      </c>
      <c r="I411" s="29" t="s">
        <v>761</v>
      </c>
      <c r="K411" s="7"/>
      <c r="L411" s="7"/>
      <c r="M411" s="7"/>
      <c r="N411" s="7"/>
      <c r="O411" s="7"/>
      <c r="P411" s="7"/>
    </row>
    <row r="412">
      <c r="A412" s="29" t="s">
        <v>5</v>
      </c>
      <c r="B412" s="29" t="s">
        <v>793</v>
      </c>
      <c r="C412" s="23" t="s">
        <v>794</v>
      </c>
      <c r="D412" s="29" t="s">
        <v>1439</v>
      </c>
      <c r="E412" s="45" t="s">
        <v>795</v>
      </c>
      <c r="F412" s="3"/>
      <c r="G412" s="3">
        <v>0.0</v>
      </c>
      <c r="H412" s="23" t="s">
        <v>2223</v>
      </c>
      <c r="I412" s="29" t="s">
        <v>793</v>
      </c>
      <c r="K412" s="7"/>
      <c r="L412" s="7"/>
      <c r="M412" s="7"/>
      <c r="N412" s="7"/>
      <c r="O412" s="7"/>
      <c r="P412" s="7"/>
    </row>
    <row r="413">
      <c r="A413" s="29" t="s">
        <v>5</v>
      </c>
      <c r="B413" s="29" t="s">
        <v>793</v>
      </c>
      <c r="C413" s="23" t="s">
        <v>794</v>
      </c>
      <c r="D413" s="29" t="s">
        <v>1441</v>
      </c>
      <c r="E413" s="45" t="s">
        <v>796</v>
      </c>
      <c r="F413" s="3"/>
      <c r="G413" s="3">
        <v>0.0</v>
      </c>
      <c r="H413" s="23" t="s">
        <v>2223</v>
      </c>
      <c r="I413" s="29" t="s">
        <v>793</v>
      </c>
      <c r="K413" s="7"/>
      <c r="L413" s="7"/>
      <c r="M413" s="7"/>
      <c r="N413" s="7"/>
      <c r="O413" s="7"/>
      <c r="P413" s="7"/>
    </row>
    <row r="414">
      <c r="A414" s="29" t="s">
        <v>5</v>
      </c>
      <c r="B414" s="29" t="s">
        <v>793</v>
      </c>
      <c r="C414" s="23" t="s">
        <v>794</v>
      </c>
      <c r="D414" s="29" t="s">
        <v>1443</v>
      </c>
      <c r="E414" s="45" t="s">
        <v>798</v>
      </c>
      <c r="F414" s="3"/>
      <c r="G414" s="3">
        <v>0.0</v>
      </c>
      <c r="H414" s="23" t="s">
        <v>2223</v>
      </c>
      <c r="I414" s="29" t="s">
        <v>793</v>
      </c>
      <c r="K414" s="7"/>
      <c r="L414" s="7"/>
      <c r="M414" s="7"/>
      <c r="N414" s="7"/>
      <c r="O414" s="7"/>
      <c r="P414" s="7"/>
    </row>
    <row r="415">
      <c r="A415" s="29" t="s">
        <v>5</v>
      </c>
      <c r="B415" s="29" t="s">
        <v>793</v>
      </c>
      <c r="C415" s="23" t="s">
        <v>794</v>
      </c>
      <c r="D415" s="29" t="s">
        <v>1444</v>
      </c>
      <c r="E415" s="45" t="s">
        <v>799</v>
      </c>
      <c r="F415" s="3"/>
      <c r="G415" s="3">
        <v>0.0</v>
      </c>
      <c r="H415" s="23" t="s">
        <v>2223</v>
      </c>
      <c r="I415" s="29" t="s">
        <v>793</v>
      </c>
      <c r="K415" s="7"/>
      <c r="L415" s="7"/>
      <c r="M415" s="7"/>
      <c r="N415" s="7"/>
      <c r="O415" s="7"/>
      <c r="P415" s="7"/>
    </row>
    <row r="416">
      <c r="A416" s="29" t="s">
        <v>5</v>
      </c>
      <c r="B416" s="29" t="s">
        <v>793</v>
      </c>
      <c r="C416" s="23" t="s">
        <v>794</v>
      </c>
      <c r="D416" s="29" t="s">
        <v>1446</v>
      </c>
      <c r="E416" s="45" t="s">
        <v>801</v>
      </c>
      <c r="F416" s="3"/>
      <c r="G416" s="3">
        <v>0.0</v>
      </c>
      <c r="H416" s="23" t="s">
        <v>2223</v>
      </c>
      <c r="I416" s="29" t="s">
        <v>793</v>
      </c>
      <c r="K416" s="7"/>
      <c r="L416" s="7"/>
      <c r="M416" s="7"/>
      <c r="N416" s="7"/>
      <c r="O416" s="7"/>
      <c r="P416" s="7"/>
    </row>
    <row r="417">
      <c r="A417" s="29" t="s">
        <v>5</v>
      </c>
      <c r="B417" s="29" t="s">
        <v>793</v>
      </c>
      <c r="C417" s="23" t="s">
        <v>794</v>
      </c>
      <c r="D417" s="29" t="s">
        <v>1447</v>
      </c>
      <c r="E417" s="45" t="s">
        <v>804</v>
      </c>
      <c r="F417" s="3"/>
      <c r="G417" s="3">
        <v>0.0</v>
      </c>
      <c r="H417" s="23" t="s">
        <v>2223</v>
      </c>
      <c r="I417" s="29" t="s">
        <v>793</v>
      </c>
      <c r="K417" s="7"/>
      <c r="L417" s="7"/>
      <c r="M417" s="7"/>
      <c r="N417" s="7"/>
      <c r="O417" s="7"/>
      <c r="P417" s="7"/>
    </row>
    <row r="418">
      <c r="A418" s="29" t="s">
        <v>5</v>
      </c>
      <c r="B418" s="29" t="s">
        <v>793</v>
      </c>
      <c r="C418" s="23" t="s">
        <v>794</v>
      </c>
      <c r="D418" s="29" t="s">
        <v>1449</v>
      </c>
      <c r="E418" s="45" t="s">
        <v>806</v>
      </c>
      <c r="F418" s="3"/>
      <c r="G418" s="3">
        <v>0.0</v>
      </c>
      <c r="H418" s="23" t="s">
        <v>2223</v>
      </c>
      <c r="I418" s="29" t="s">
        <v>793</v>
      </c>
      <c r="K418" s="7"/>
      <c r="L418" s="7"/>
      <c r="M418" s="7"/>
      <c r="N418" s="7"/>
      <c r="O418" s="7"/>
      <c r="P418" s="7"/>
    </row>
    <row r="419">
      <c r="A419" s="29" t="s">
        <v>5</v>
      </c>
      <c r="B419" s="29" t="s">
        <v>793</v>
      </c>
      <c r="C419" s="23" t="s">
        <v>794</v>
      </c>
      <c r="D419" s="29" t="s">
        <v>1451</v>
      </c>
      <c r="E419" s="45" t="s">
        <v>807</v>
      </c>
      <c r="F419" s="3"/>
      <c r="G419" s="3">
        <v>0.0</v>
      </c>
      <c r="H419" s="23" t="s">
        <v>2223</v>
      </c>
      <c r="I419" s="29" t="s">
        <v>793</v>
      </c>
      <c r="K419" s="7"/>
      <c r="L419" s="7"/>
      <c r="M419" s="7"/>
      <c r="N419" s="7"/>
      <c r="O419" s="7"/>
      <c r="P419" s="7"/>
    </row>
    <row r="420">
      <c r="A420" s="29" t="s">
        <v>5</v>
      </c>
      <c r="B420" s="29" t="s">
        <v>793</v>
      </c>
      <c r="C420" s="23" t="s">
        <v>794</v>
      </c>
      <c r="D420" s="29" t="s">
        <v>1452</v>
      </c>
      <c r="E420" s="45" t="s">
        <v>809</v>
      </c>
      <c r="F420" s="3"/>
      <c r="G420" s="3">
        <v>0.0</v>
      </c>
      <c r="H420" s="23" t="s">
        <v>2223</v>
      </c>
      <c r="I420" s="29" t="s">
        <v>793</v>
      </c>
      <c r="K420" s="7"/>
      <c r="L420" s="7"/>
      <c r="M420" s="7"/>
      <c r="N420" s="7"/>
      <c r="O420" s="7"/>
      <c r="P420" s="7"/>
    </row>
    <row r="421">
      <c r="A421" s="29" t="s">
        <v>5</v>
      </c>
      <c r="B421" s="29" t="s">
        <v>793</v>
      </c>
      <c r="C421" s="23" t="s">
        <v>794</v>
      </c>
      <c r="D421" s="29" t="s">
        <v>1453</v>
      </c>
      <c r="E421" s="45" t="s">
        <v>812</v>
      </c>
      <c r="F421" s="3"/>
      <c r="G421" s="3">
        <v>0.0</v>
      </c>
      <c r="H421" s="23" t="s">
        <v>2223</v>
      </c>
      <c r="I421" s="29" t="s">
        <v>793</v>
      </c>
      <c r="K421" s="7"/>
      <c r="L421" s="7"/>
      <c r="M421" s="7"/>
      <c r="N421" s="7"/>
      <c r="O421" s="7"/>
      <c r="P421" s="7"/>
    </row>
    <row r="422">
      <c r="A422" s="29" t="s">
        <v>5</v>
      </c>
      <c r="B422" s="29" t="s">
        <v>793</v>
      </c>
      <c r="C422" s="23" t="s">
        <v>794</v>
      </c>
      <c r="D422" s="29" t="s">
        <v>1457</v>
      </c>
      <c r="E422" s="45" t="s">
        <v>815</v>
      </c>
      <c r="F422" s="3"/>
      <c r="G422" s="3">
        <v>0.0</v>
      </c>
      <c r="H422" s="23" t="s">
        <v>2223</v>
      </c>
      <c r="I422" s="29" t="s">
        <v>793</v>
      </c>
      <c r="K422" s="7"/>
      <c r="L422" s="7"/>
      <c r="M422" s="7"/>
      <c r="N422" s="7"/>
      <c r="O422" s="7"/>
      <c r="P422" s="7"/>
    </row>
    <row r="423">
      <c r="A423" s="29" t="s">
        <v>5</v>
      </c>
      <c r="B423" s="29" t="s">
        <v>793</v>
      </c>
      <c r="C423" s="23" t="s">
        <v>794</v>
      </c>
      <c r="D423" s="29" t="s">
        <v>1459</v>
      </c>
      <c r="E423" s="45" t="s">
        <v>816</v>
      </c>
      <c r="F423" s="3"/>
      <c r="G423" s="3">
        <v>0.0</v>
      </c>
      <c r="H423" s="23" t="s">
        <v>2223</v>
      </c>
      <c r="I423" s="29" t="s">
        <v>793</v>
      </c>
      <c r="K423" s="7"/>
      <c r="L423" s="7"/>
      <c r="M423" s="7"/>
      <c r="N423" s="7"/>
      <c r="O423" s="7"/>
      <c r="P423" s="7"/>
    </row>
    <row r="424">
      <c r="A424" s="29" t="s">
        <v>5</v>
      </c>
      <c r="B424" s="29" t="s">
        <v>793</v>
      </c>
      <c r="C424" s="23" t="s">
        <v>794</v>
      </c>
      <c r="D424" s="29" t="s">
        <v>1460</v>
      </c>
      <c r="E424" s="45" t="s">
        <v>817</v>
      </c>
      <c r="F424" s="3"/>
      <c r="G424" s="3">
        <v>0.0</v>
      </c>
      <c r="H424" s="23" t="s">
        <v>2223</v>
      </c>
      <c r="I424" s="29" t="s">
        <v>793</v>
      </c>
      <c r="K424" s="7"/>
      <c r="L424" s="7"/>
      <c r="M424" s="7"/>
      <c r="N424" s="7"/>
      <c r="O424" s="7"/>
      <c r="P424" s="7"/>
    </row>
    <row r="425">
      <c r="A425" s="29" t="s">
        <v>5</v>
      </c>
      <c r="B425" s="29" t="s">
        <v>793</v>
      </c>
      <c r="C425" s="23" t="s">
        <v>794</v>
      </c>
      <c r="D425" s="29" t="s">
        <v>1461</v>
      </c>
      <c r="E425" s="45" t="s">
        <v>818</v>
      </c>
      <c r="F425" s="3"/>
      <c r="G425" s="3">
        <v>0.0</v>
      </c>
      <c r="H425" s="23" t="s">
        <v>2223</v>
      </c>
      <c r="I425" s="29" t="s">
        <v>793</v>
      </c>
      <c r="K425" s="7"/>
      <c r="L425" s="7"/>
      <c r="M425" s="7"/>
      <c r="N425" s="7"/>
      <c r="O425" s="7"/>
      <c r="P425" s="7"/>
    </row>
    <row r="426">
      <c r="A426" s="29" t="s">
        <v>5</v>
      </c>
      <c r="B426" s="29" t="s">
        <v>793</v>
      </c>
      <c r="C426" s="23" t="s">
        <v>794</v>
      </c>
      <c r="D426" s="29" t="s">
        <v>1463</v>
      </c>
      <c r="E426" s="45" t="s">
        <v>819</v>
      </c>
      <c r="F426" s="3"/>
      <c r="G426" s="3">
        <v>0.0</v>
      </c>
      <c r="H426" s="23" t="s">
        <v>2223</v>
      </c>
      <c r="I426" s="29" t="s">
        <v>793</v>
      </c>
      <c r="K426" s="7"/>
      <c r="L426" s="7"/>
      <c r="M426" s="7"/>
      <c r="N426" s="7"/>
      <c r="O426" s="7"/>
      <c r="P426" s="7"/>
    </row>
    <row r="427">
      <c r="A427" s="29" t="s">
        <v>5</v>
      </c>
      <c r="B427" s="29" t="s">
        <v>793</v>
      </c>
      <c r="C427" s="23" t="s">
        <v>794</v>
      </c>
      <c r="D427" s="29" t="s">
        <v>1464</v>
      </c>
      <c r="E427" s="45" t="s">
        <v>820</v>
      </c>
      <c r="F427" s="3"/>
      <c r="G427" s="3">
        <v>0.0</v>
      </c>
      <c r="H427" s="23" t="s">
        <v>2223</v>
      </c>
      <c r="I427" s="29" t="s">
        <v>793</v>
      </c>
      <c r="K427" s="7"/>
      <c r="L427" s="7"/>
      <c r="M427" s="7"/>
      <c r="N427" s="7"/>
      <c r="O427" s="7"/>
      <c r="P427" s="7"/>
    </row>
    <row r="428">
      <c r="A428" s="29" t="s">
        <v>5</v>
      </c>
      <c r="B428" s="29" t="s">
        <v>793</v>
      </c>
      <c r="C428" s="23" t="s">
        <v>794</v>
      </c>
      <c r="D428" s="29" t="s">
        <v>1466</v>
      </c>
      <c r="E428" s="45" t="s">
        <v>821</v>
      </c>
      <c r="F428" s="3"/>
      <c r="G428" s="3">
        <v>0.0</v>
      </c>
      <c r="H428" s="23" t="s">
        <v>2223</v>
      </c>
      <c r="I428" s="29" t="s">
        <v>793</v>
      </c>
      <c r="K428" s="7"/>
      <c r="L428" s="7"/>
      <c r="M428" s="7"/>
      <c r="N428" s="7"/>
      <c r="O428" s="7"/>
      <c r="P428" s="7"/>
    </row>
    <row r="429">
      <c r="A429" s="29" t="s">
        <v>5</v>
      </c>
      <c r="B429" s="29" t="s">
        <v>793</v>
      </c>
      <c r="C429" s="23" t="s">
        <v>794</v>
      </c>
      <c r="D429" s="29" t="s">
        <v>1467</v>
      </c>
      <c r="E429" s="45" t="s">
        <v>822</v>
      </c>
      <c r="F429" s="3"/>
      <c r="G429" s="3">
        <v>0.0</v>
      </c>
      <c r="H429" s="23" t="s">
        <v>2223</v>
      </c>
      <c r="I429" s="29" t="s">
        <v>793</v>
      </c>
      <c r="K429" s="7"/>
      <c r="L429" s="7"/>
      <c r="M429" s="7"/>
      <c r="N429" s="7"/>
      <c r="O429" s="7"/>
      <c r="P429" s="7"/>
    </row>
    <row r="430">
      <c r="A430" s="29" t="s">
        <v>5</v>
      </c>
      <c r="B430" s="29" t="s">
        <v>793</v>
      </c>
      <c r="C430" s="23" t="s">
        <v>794</v>
      </c>
      <c r="D430" s="29" t="s">
        <v>1468</v>
      </c>
      <c r="E430" s="45" t="s">
        <v>823</v>
      </c>
      <c r="F430" s="3"/>
      <c r="G430" s="3">
        <v>0.0</v>
      </c>
      <c r="H430" s="23" t="s">
        <v>2223</v>
      </c>
      <c r="I430" s="29" t="s">
        <v>793</v>
      </c>
      <c r="K430" s="7"/>
      <c r="L430" s="7"/>
      <c r="M430" s="7"/>
      <c r="N430" s="7"/>
      <c r="O430" s="7"/>
      <c r="P430" s="7"/>
    </row>
    <row r="431">
      <c r="A431" s="29" t="s">
        <v>5</v>
      </c>
      <c r="B431" s="29" t="s">
        <v>793</v>
      </c>
      <c r="C431" s="23" t="s">
        <v>794</v>
      </c>
      <c r="D431" s="29" t="s">
        <v>1470</v>
      </c>
      <c r="E431" s="45" t="s">
        <v>824</v>
      </c>
      <c r="F431" s="3"/>
      <c r="G431" s="3">
        <v>0.0</v>
      </c>
      <c r="H431" s="23" t="s">
        <v>2223</v>
      </c>
      <c r="I431" s="29" t="s">
        <v>793</v>
      </c>
      <c r="K431" s="7"/>
      <c r="L431" s="7"/>
      <c r="M431" s="7"/>
      <c r="N431" s="7"/>
      <c r="O431" s="7"/>
      <c r="P431" s="7"/>
    </row>
    <row r="432">
      <c r="A432" s="29" t="s">
        <v>5</v>
      </c>
      <c r="B432" s="29" t="s">
        <v>793</v>
      </c>
      <c r="C432" s="23" t="s">
        <v>794</v>
      </c>
      <c r="D432" s="29" t="s">
        <v>1471</v>
      </c>
      <c r="E432" s="45" t="s">
        <v>825</v>
      </c>
      <c r="F432" s="3"/>
      <c r="G432" s="3">
        <v>0.0</v>
      </c>
      <c r="H432" s="23" t="s">
        <v>2223</v>
      </c>
      <c r="I432" s="29" t="s">
        <v>793</v>
      </c>
      <c r="K432" s="7"/>
      <c r="L432" s="7"/>
      <c r="M432" s="7"/>
      <c r="N432" s="7"/>
      <c r="O432" s="7"/>
      <c r="P432" s="7"/>
    </row>
    <row r="433">
      <c r="A433" s="29" t="s">
        <v>5</v>
      </c>
      <c r="B433" s="29" t="s">
        <v>793</v>
      </c>
      <c r="C433" s="23" t="s">
        <v>794</v>
      </c>
      <c r="D433" s="29" t="s">
        <v>1473</v>
      </c>
      <c r="E433" s="45" t="s">
        <v>826</v>
      </c>
      <c r="F433" s="3"/>
      <c r="G433" s="3">
        <v>0.0</v>
      </c>
      <c r="H433" s="23" t="s">
        <v>2223</v>
      </c>
      <c r="I433" s="29" t="s">
        <v>793</v>
      </c>
      <c r="K433" s="7"/>
      <c r="L433" s="7"/>
      <c r="M433" s="7"/>
      <c r="N433" s="7"/>
      <c r="O433" s="7"/>
      <c r="P433" s="7"/>
    </row>
    <row r="434">
      <c r="A434" s="29" t="s">
        <v>5</v>
      </c>
      <c r="B434" s="29" t="s">
        <v>793</v>
      </c>
      <c r="C434" s="23" t="s">
        <v>794</v>
      </c>
      <c r="D434" s="29" t="s">
        <v>1474</v>
      </c>
      <c r="E434" s="45" t="s">
        <v>827</v>
      </c>
      <c r="F434" s="3"/>
      <c r="G434" s="3">
        <v>0.0</v>
      </c>
      <c r="H434" s="23" t="s">
        <v>2223</v>
      </c>
      <c r="I434" s="29" t="s">
        <v>793</v>
      </c>
      <c r="K434" s="7"/>
      <c r="L434" s="7"/>
      <c r="M434" s="7"/>
      <c r="N434" s="7"/>
      <c r="O434" s="7"/>
      <c r="P434" s="7"/>
    </row>
    <row r="435">
      <c r="A435" s="29" t="s">
        <v>5</v>
      </c>
      <c r="B435" s="29" t="s">
        <v>828</v>
      </c>
      <c r="C435" s="23" t="s">
        <v>829</v>
      </c>
      <c r="D435" s="29" t="s">
        <v>1476</v>
      </c>
      <c r="E435" s="45" t="s">
        <v>830</v>
      </c>
      <c r="F435" s="3"/>
      <c r="G435" s="3">
        <v>0.0</v>
      </c>
      <c r="H435" s="23" t="s">
        <v>2224</v>
      </c>
      <c r="I435" s="29" t="s">
        <v>828</v>
      </c>
      <c r="K435" s="7"/>
      <c r="L435" s="7"/>
      <c r="M435" s="7"/>
      <c r="N435" s="7"/>
      <c r="O435" s="7"/>
      <c r="P435" s="7"/>
    </row>
    <row r="436">
      <c r="A436" s="29" t="s">
        <v>5</v>
      </c>
      <c r="B436" s="29" t="s">
        <v>828</v>
      </c>
      <c r="C436" s="23" t="s">
        <v>829</v>
      </c>
      <c r="D436" s="29" t="s">
        <v>1479</v>
      </c>
      <c r="E436" s="45" t="s">
        <v>831</v>
      </c>
      <c r="F436" s="3"/>
      <c r="G436" s="3">
        <v>0.0</v>
      </c>
      <c r="H436" s="23" t="s">
        <v>2224</v>
      </c>
      <c r="I436" s="29" t="s">
        <v>828</v>
      </c>
      <c r="K436" s="7"/>
      <c r="L436" s="7"/>
      <c r="M436" s="7"/>
      <c r="N436" s="7"/>
      <c r="O436" s="7"/>
      <c r="P436" s="7"/>
    </row>
    <row r="437">
      <c r="A437" s="29" t="s">
        <v>5</v>
      </c>
      <c r="B437" s="29" t="s">
        <v>828</v>
      </c>
      <c r="C437" s="23" t="s">
        <v>829</v>
      </c>
      <c r="D437" s="29" t="s">
        <v>1481</v>
      </c>
      <c r="E437" s="45" t="s">
        <v>832</v>
      </c>
      <c r="F437" s="3"/>
      <c r="G437" s="3">
        <v>0.0</v>
      </c>
      <c r="H437" s="23" t="s">
        <v>2224</v>
      </c>
      <c r="I437" s="29" t="s">
        <v>828</v>
      </c>
      <c r="K437" s="7"/>
      <c r="L437" s="7"/>
      <c r="M437" s="7"/>
      <c r="N437" s="7"/>
      <c r="O437" s="7"/>
      <c r="P437" s="7"/>
    </row>
    <row r="438">
      <c r="A438" s="29" t="s">
        <v>5</v>
      </c>
      <c r="B438" s="29" t="s">
        <v>828</v>
      </c>
      <c r="C438" s="23" t="s">
        <v>829</v>
      </c>
      <c r="D438" s="29" t="s">
        <v>1482</v>
      </c>
      <c r="E438" s="45" t="s">
        <v>833</v>
      </c>
      <c r="F438" s="3"/>
      <c r="G438" s="3">
        <v>0.0</v>
      </c>
      <c r="H438" s="23" t="s">
        <v>2224</v>
      </c>
      <c r="I438" s="29" t="s">
        <v>828</v>
      </c>
      <c r="K438" s="7"/>
      <c r="L438" s="7"/>
      <c r="M438" s="7"/>
      <c r="N438" s="7"/>
      <c r="O438" s="7"/>
      <c r="P438" s="7"/>
    </row>
    <row r="439">
      <c r="A439" s="29" t="s">
        <v>5</v>
      </c>
      <c r="B439" s="29" t="s">
        <v>828</v>
      </c>
      <c r="C439" s="23" t="s">
        <v>829</v>
      </c>
      <c r="D439" s="29" t="s">
        <v>1484</v>
      </c>
      <c r="E439" s="45" t="s">
        <v>835</v>
      </c>
      <c r="F439" s="3"/>
      <c r="G439" s="3">
        <v>0.0</v>
      </c>
      <c r="H439" s="23" t="s">
        <v>2224</v>
      </c>
      <c r="I439" s="29" t="s">
        <v>828</v>
      </c>
      <c r="K439" s="7"/>
      <c r="L439" s="7"/>
      <c r="M439" s="7"/>
      <c r="N439" s="7"/>
      <c r="O439" s="7"/>
      <c r="P439" s="7"/>
    </row>
    <row r="440">
      <c r="A440" s="29" t="s">
        <v>5</v>
      </c>
      <c r="B440" s="29" t="s">
        <v>828</v>
      </c>
      <c r="C440" s="23" t="s">
        <v>829</v>
      </c>
      <c r="D440" s="29" t="s">
        <v>1485</v>
      </c>
      <c r="E440" s="45" t="s">
        <v>836</v>
      </c>
      <c r="F440" s="3"/>
      <c r="G440" s="3">
        <v>0.0</v>
      </c>
      <c r="H440" s="23" t="s">
        <v>2224</v>
      </c>
      <c r="I440" s="29" t="s">
        <v>828</v>
      </c>
      <c r="K440" s="7"/>
      <c r="L440" s="7"/>
      <c r="M440" s="7"/>
      <c r="N440" s="7"/>
      <c r="O440" s="7"/>
      <c r="P440" s="7"/>
    </row>
    <row r="441">
      <c r="A441" s="29" t="s">
        <v>5</v>
      </c>
      <c r="B441" s="29" t="s">
        <v>828</v>
      </c>
      <c r="C441" s="23" t="s">
        <v>829</v>
      </c>
      <c r="D441" s="29" t="s">
        <v>1487</v>
      </c>
      <c r="E441" s="45" t="s">
        <v>837</v>
      </c>
      <c r="F441" s="3"/>
      <c r="G441" s="3">
        <v>0.0</v>
      </c>
      <c r="H441" s="23" t="s">
        <v>2224</v>
      </c>
      <c r="I441" s="29" t="s">
        <v>828</v>
      </c>
      <c r="K441" s="7"/>
      <c r="L441" s="7"/>
      <c r="M441" s="7"/>
      <c r="N441" s="7"/>
      <c r="O441" s="7"/>
      <c r="P441" s="7"/>
    </row>
    <row r="442">
      <c r="A442" s="29" t="s">
        <v>5</v>
      </c>
      <c r="B442" s="29" t="s">
        <v>828</v>
      </c>
      <c r="C442" s="23" t="s">
        <v>829</v>
      </c>
      <c r="D442" s="29" t="s">
        <v>1488</v>
      </c>
      <c r="E442" s="45" t="s">
        <v>838</v>
      </c>
      <c r="F442" s="3"/>
      <c r="G442" s="3">
        <v>0.0</v>
      </c>
      <c r="H442" s="23" t="s">
        <v>2224</v>
      </c>
      <c r="I442" s="29" t="s">
        <v>828</v>
      </c>
      <c r="K442" s="7"/>
      <c r="L442" s="7"/>
      <c r="M442" s="7"/>
      <c r="N442" s="7"/>
      <c r="O442" s="7"/>
      <c r="P442" s="7"/>
    </row>
    <row r="443">
      <c r="A443" s="29" t="s">
        <v>5</v>
      </c>
      <c r="B443" s="29" t="s">
        <v>828</v>
      </c>
      <c r="C443" s="23" t="s">
        <v>829</v>
      </c>
      <c r="D443" s="29" t="s">
        <v>1490</v>
      </c>
      <c r="E443" s="45" t="s">
        <v>839</v>
      </c>
      <c r="F443" s="3"/>
      <c r="G443" s="3">
        <v>0.0</v>
      </c>
      <c r="H443" s="23" t="s">
        <v>2224</v>
      </c>
      <c r="I443" s="29" t="s">
        <v>828</v>
      </c>
      <c r="K443" s="7"/>
      <c r="L443" s="7"/>
      <c r="M443" s="7"/>
      <c r="N443" s="7"/>
      <c r="O443" s="7"/>
      <c r="P443" s="7"/>
    </row>
    <row r="444">
      <c r="A444" s="29" t="s">
        <v>5</v>
      </c>
      <c r="B444" s="29" t="s">
        <v>828</v>
      </c>
      <c r="C444" s="23" t="s">
        <v>829</v>
      </c>
      <c r="D444" s="29" t="s">
        <v>1491</v>
      </c>
      <c r="E444" s="45" t="s">
        <v>840</v>
      </c>
      <c r="F444" s="3"/>
      <c r="G444" s="3">
        <v>0.0</v>
      </c>
      <c r="H444" s="23" t="s">
        <v>2224</v>
      </c>
      <c r="I444" s="29" t="s">
        <v>828</v>
      </c>
      <c r="K444" s="7"/>
      <c r="L444" s="7"/>
      <c r="M444" s="7"/>
      <c r="N444" s="7"/>
      <c r="O444" s="7"/>
      <c r="P444" s="7"/>
    </row>
    <row r="445">
      <c r="A445" s="29" t="s">
        <v>5</v>
      </c>
      <c r="B445" s="29" t="s">
        <v>828</v>
      </c>
      <c r="C445" s="23" t="s">
        <v>829</v>
      </c>
      <c r="D445" s="29" t="s">
        <v>1493</v>
      </c>
      <c r="E445" s="45" t="s">
        <v>841</v>
      </c>
      <c r="F445" s="3"/>
      <c r="G445" s="3">
        <v>0.0</v>
      </c>
      <c r="H445" s="23" t="s">
        <v>2224</v>
      </c>
      <c r="I445" s="29" t="s">
        <v>828</v>
      </c>
      <c r="K445" s="7"/>
      <c r="L445" s="7"/>
      <c r="M445" s="7"/>
      <c r="N445" s="7"/>
      <c r="O445" s="7"/>
      <c r="P445" s="7"/>
    </row>
    <row r="446">
      <c r="A446" s="29" t="s">
        <v>5</v>
      </c>
      <c r="B446" s="29" t="s">
        <v>828</v>
      </c>
      <c r="C446" s="23" t="s">
        <v>829</v>
      </c>
      <c r="D446" s="29" t="s">
        <v>1494</v>
      </c>
      <c r="E446" s="45" t="s">
        <v>842</v>
      </c>
      <c r="F446" s="3"/>
      <c r="G446" s="3">
        <v>0.0</v>
      </c>
      <c r="H446" s="23" t="s">
        <v>2224</v>
      </c>
      <c r="I446" s="29" t="s">
        <v>828</v>
      </c>
      <c r="K446" s="7"/>
      <c r="L446" s="7"/>
      <c r="M446" s="7"/>
      <c r="N446" s="7"/>
      <c r="O446" s="7"/>
      <c r="P446" s="7"/>
    </row>
    <row r="447">
      <c r="A447" s="29" t="s">
        <v>5</v>
      </c>
      <c r="B447" s="29" t="s">
        <v>828</v>
      </c>
      <c r="C447" s="23" t="s">
        <v>829</v>
      </c>
      <c r="D447" s="29" t="s">
        <v>1496</v>
      </c>
      <c r="E447" s="45" t="s">
        <v>843</v>
      </c>
      <c r="F447" s="3"/>
      <c r="G447" s="3">
        <v>0.0</v>
      </c>
      <c r="H447" s="23" t="s">
        <v>2224</v>
      </c>
      <c r="I447" s="29" t="s">
        <v>828</v>
      </c>
      <c r="K447" s="7"/>
      <c r="L447" s="7"/>
      <c r="M447" s="7"/>
      <c r="N447" s="7"/>
      <c r="O447" s="7"/>
      <c r="P447" s="7"/>
    </row>
    <row r="448">
      <c r="A448" s="29" t="s">
        <v>5</v>
      </c>
      <c r="B448" s="29" t="s">
        <v>828</v>
      </c>
      <c r="C448" s="23" t="s">
        <v>829</v>
      </c>
      <c r="D448" s="29" t="s">
        <v>1497</v>
      </c>
      <c r="E448" s="45" t="s">
        <v>844</v>
      </c>
      <c r="F448" s="3"/>
      <c r="G448" s="3">
        <v>0.0</v>
      </c>
      <c r="H448" s="23" t="s">
        <v>2224</v>
      </c>
      <c r="I448" s="29" t="s">
        <v>828</v>
      </c>
      <c r="K448" s="7"/>
      <c r="L448" s="7"/>
      <c r="M448" s="7"/>
      <c r="N448" s="7"/>
      <c r="O448" s="7"/>
      <c r="P448" s="7"/>
    </row>
    <row r="449">
      <c r="A449" s="29" t="s">
        <v>5</v>
      </c>
      <c r="B449" s="29" t="s">
        <v>828</v>
      </c>
      <c r="C449" s="23" t="s">
        <v>829</v>
      </c>
      <c r="D449" s="29" t="s">
        <v>1498</v>
      </c>
      <c r="E449" s="45" t="s">
        <v>845</v>
      </c>
      <c r="F449" s="3"/>
      <c r="G449" s="3">
        <v>0.0</v>
      </c>
      <c r="H449" s="23" t="s">
        <v>2224</v>
      </c>
      <c r="I449" s="29" t="s">
        <v>828</v>
      </c>
      <c r="K449" s="7"/>
      <c r="L449" s="7"/>
      <c r="M449" s="7"/>
      <c r="N449" s="7"/>
      <c r="O449" s="7"/>
      <c r="P449" s="7"/>
    </row>
    <row r="450">
      <c r="A450" s="29" t="s">
        <v>5</v>
      </c>
      <c r="B450" s="29" t="s">
        <v>828</v>
      </c>
      <c r="C450" s="23" t="s">
        <v>829</v>
      </c>
      <c r="D450" s="29" t="s">
        <v>1500</v>
      </c>
      <c r="E450" s="45" t="s">
        <v>846</v>
      </c>
      <c r="F450" s="3"/>
      <c r="G450" s="3">
        <v>0.0</v>
      </c>
      <c r="H450" s="23" t="s">
        <v>2224</v>
      </c>
      <c r="I450" s="29" t="s">
        <v>828</v>
      </c>
      <c r="K450" s="7"/>
      <c r="L450" s="7"/>
      <c r="M450" s="7"/>
      <c r="N450" s="7"/>
      <c r="O450" s="7"/>
      <c r="P450" s="7"/>
    </row>
    <row r="451">
      <c r="A451" s="29" t="s">
        <v>5</v>
      </c>
      <c r="B451" s="29" t="s">
        <v>828</v>
      </c>
      <c r="C451" s="23" t="s">
        <v>829</v>
      </c>
      <c r="D451" s="29" t="s">
        <v>1501</v>
      </c>
      <c r="E451" s="45" t="s">
        <v>847</v>
      </c>
      <c r="F451" s="3"/>
      <c r="G451" s="3">
        <v>0.0</v>
      </c>
      <c r="H451" s="23" t="s">
        <v>2224</v>
      </c>
      <c r="I451" s="29" t="s">
        <v>828</v>
      </c>
      <c r="K451" s="7"/>
      <c r="L451" s="7"/>
      <c r="M451" s="7"/>
      <c r="N451" s="7"/>
      <c r="O451" s="7"/>
      <c r="P451" s="7"/>
    </row>
    <row r="452">
      <c r="A452" s="29" t="s">
        <v>5</v>
      </c>
      <c r="B452" s="29" t="s">
        <v>828</v>
      </c>
      <c r="C452" s="23" t="s">
        <v>829</v>
      </c>
      <c r="D452" s="29" t="s">
        <v>1504</v>
      </c>
      <c r="E452" s="45" t="s">
        <v>848</v>
      </c>
      <c r="F452" s="3"/>
      <c r="G452" s="3">
        <v>0.0</v>
      </c>
      <c r="H452" s="23" t="s">
        <v>2224</v>
      </c>
      <c r="I452" s="29" t="s">
        <v>828</v>
      </c>
      <c r="K452" s="7"/>
      <c r="L452" s="7"/>
      <c r="M452" s="7"/>
      <c r="N452" s="7"/>
      <c r="O452" s="7"/>
      <c r="P452" s="7"/>
    </row>
    <row r="453">
      <c r="A453" s="29" t="s">
        <v>5</v>
      </c>
      <c r="B453" s="29" t="s">
        <v>828</v>
      </c>
      <c r="C453" s="23" t="s">
        <v>829</v>
      </c>
      <c r="D453" s="29" t="s">
        <v>1505</v>
      </c>
      <c r="E453" s="45" t="s">
        <v>849</v>
      </c>
      <c r="F453" s="3"/>
      <c r="G453" s="3">
        <v>0.0</v>
      </c>
      <c r="H453" s="23" t="s">
        <v>2224</v>
      </c>
      <c r="I453" s="29" t="s">
        <v>828</v>
      </c>
      <c r="K453" s="7"/>
      <c r="L453" s="7"/>
      <c r="M453" s="7"/>
      <c r="N453" s="7"/>
      <c r="O453" s="7"/>
      <c r="P453" s="7"/>
    </row>
    <row r="454">
      <c r="A454" s="29" t="s">
        <v>5</v>
      </c>
      <c r="B454" s="29" t="s">
        <v>828</v>
      </c>
      <c r="C454" s="23" t="s">
        <v>829</v>
      </c>
      <c r="D454" s="29" t="s">
        <v>1507</v>
      </c>
      <c r="E454" s="45" t="s">
        <v>851</v>
      </c>
      <c r="F454" s="3"/>
      <c r="G454" s="3">
        <v>0.0</v>
      </c>
      <c r="H454" s="23" t="s">
        <v>2224</v>
      </c>
      <c r="I454" s="29" t="s">
        <v>828</v>
      </c>
      <c r="K454" s="7"/>
      <c r="L454" s="7"/>
      <c r="M454" s="7"/>
      <c r="N454" s="7"/>
      <c r="O454" s="7"/>
      <c r="P454" s="7"/>
    </row>
    <row r="455">
      <c r="A455" s="29" t="s">
        <v>5</v>
      </c>
      <c r="B455" s="29" t="s">
        <v>828</v>
      </c>
      <c r="C455" s="23" t="s">
        <v>829</v>
      </c>
      <c r="D455" s="29" t="s">
        <v>1508</v>
      </c>
      <c r="E455" s="45" t="s">
        <v>852</v>
      </c>
      <c r="F455" s="3"/>
      <c r="G455" s="3">
        <v>0.0</v>
      </c>
      <c r="H455" s="23" t="s">
        <v>2224</v>
      </c>
      <c r="I455" s="29" t="s">
        <v>828</v>
      </c>
      <c r="K455" s="7"/>
      <c r="L455" s="7"/>
      <c r="M455" s="7"/>
      <c r="N455" s="7"/>
      <c r="O455" s="7"/>
      <c r="P455" s="7"/>
    </row>
    <row r="456">
      <c r="A456" s="29" t="s">
        <v>5</v>
      </c>
      <c r="B456" s="29" t="s">
        <v>828</v>
      </c>
      <c r="C456" s="23" t="s">
        <v>829</v>
      </c>
      <c r="D456" s="29" t="s">
        <v>1510</v>
      </c>
      <c r="E456" s="45" t="s">
        <v>853</v>
      </c>
      <c r="F456" s="3"/>
      <c r="G456" s="3">
        <v>0.0</v>
      </c>
      <c r="H456" s="23" t="s">
        <v>2224</v>
      </c>
      <c r="I456" s="29" t="s">
        <v>828</v>
      </c>
      <c r="K456" s="7"/>
      <c r="L456" s="7"/>
      <c r="M456" s="7"/>
      <c r="N456" s="7"/>
      <c r="O456" s="7"/>
      <c r="P456" s="7"/>
    </row>
    <row r="457">
      <c r="A457" s="29" t="s">
        <v>5</v>
      </c>
      <c r="B457" s="29" t="s">
        <v>828</v>
      </c>
      <c r="C457" s="23" t="s">
        <v>829</v>
      </c>
      <c r="D457" s="29" t="s">
        <v>1511</v>
      </c>
      <c r="E457" s="45" t="s">
        <v>854</v>
      </c>
      <c r="F457" s="3"/>
      <c r="G457" s="3">
        <v>0.0</v>
      </c>
      <c r="H457" s="23" t="s">
        <v>2224</v>
      </c>
      <c r="I457" s="29" t="s">
        <v>828</v>
      </c>
      <c r="K457" s="7"/>
      <c r="L457" s="7"/>
      <c r="M457" s="7"/>
      <c r="N457" s="7"/>
      <c r="O457" s="7"/>
      <c r="P457" s="7"/>
    </row>
    <row r="458">
      <c r="A458" s="29" t="s">
        <v>5</v>
      </c>
      <c r="B458" s="29" t="s">
        <v>828</v>
      </c>
      <c r="C458" s="23" t="s">
        <v>829</v>
      </c>
      <c r="D458" s="29" t="s">
        <v>1513</v>
      </c>
      <c r="E458" s="45" t="s">
        <v>855</v>
      </c>
      <c r="F458" s="3"/>
      <c r="G458" s="3">
        <v>0.0</v>
      </c>
      <c r="H458" s="23" t="s">
        <v>2224</v>
      </c>
      <c r="I458" s="29" t="s">
        <v>828</v>
      </c>
      <c r="K458" s="7"/>
      <c r="L458" s="7"/>
      <c r="M458" s="7"/>
      <c r="N458" s="7"/>
      <c r="O458" s="7"/>
      <c r="P458" s="7"/>
    </row>
    <row r="459">
      <c r="A459" s="29" t="s">
        <v>5</v>
      </c>
      <c r="B459" s="29" t="s">
        <v>828</v>
      </c>
      <c r="C459" s="23" t="s">
        <v>829</v>
      </c>
      <c r="D459" s="29" t="s">
        <v>1514</v>
      </c>
      <c r="E459" s="45" t="s">
        <v>856</v>
      </c>
      <c r="F459" s="3"/>
      <c r="G459" s="3">
        <v>0.0</v>
      </c>
      <c r="H459" s="23" t="s">
        <v>2224</v>
      </c>
      <c r="I459" s="29" t="s">
        <v>828</v>
      </c>
      <c r="K459" s="7"/>
      <c r="L459" s="7"/>
      <c r="M459" s="7"/>
      <c r="N459" s="7"/>
      <c r="O459" s="7"/>
      <c r="P459" s="7"/>
    </row>
    <row r="460">
      <c r="A460" s="29" t="s">
        <v>5</v>
      </c>
      <c r="B460" s="29" t="s">
        <v>828</v>
      </c>
      <c r="C460" s="23" t="s">
        <v>829</v>
      </c>
      <c r="D460" s="29" t="s">
        <v>1517</v>
      </c>
      <c r="E460" s="45" t="s">
        <v>857</v>
      </c>
      <c r="F460" s="3"/>
      <c r="G460" s="3">
        <v>0.0</v>
      </c>
      <c r="H460" s="23" t="s">
        <v>2224</v>
      </c>
      <c r="I460" s="29" t="s">
        <v>828</v>
      </c>
      <c r="K460" s="7"/>
      <c r="L460" s="7"/>
      <c r="M460" s="7"/>
      <c r="N460" s="7"/>
      <c r="O460" s="7"/>
      <c r="P460" s="7"/>
    </row>
    <row r="461">
      <c r="A461" s="29" t="s">
        <v>5</v>
      </c>
      <c r="B461" s="29" t="s">
        <v>828</v>
      </c>
      <c r="C461" s="23" t="s">
        <v>829</v>
      </c>
      <c r="D461" s="29" t="s">
        <v>1518</v>
      </c>
      <c r="E461" s="45" t="s">
        <v>858</v>
      </c>
      <c r="F461" s="3"/>
      <c r="G461" s="3">
        <v>0.0</v>
      </c>
      <c r="H461" s="23" t="s">
        <v>2224</v>
      </c>
      <c r="I461" s="29" t="s">
        <v>828</v>
      </c>
      <c r="K461" s="7"/>
      <c r="L461" s="7"/>
      <c r="M461" s="7"/>
      <c r="N461" s="7"/>
      <c r="O461" s="7"/>
      <c r="P461" s="7"/>
    </row>
    <row r="462">
      <c r="A462" s="29" t="s">
        <v>5</v>
      </c>
      <c r="B462" s="29" t="s">
        <v>828</v>
      </c>
      <c r="C462" s="23" t="s">
        <v>829</v>
      </c>
      <c r="D462" s="29" t="s">
        <v>1520</v>
      </c>
      <c r="E462" s="45" t="s">
        <v>859</v>
      </c>
      <c r="F462" s="3"/>
      <c r="G462" s="3">
        <v>0.0</v>
      </c>
      <c r="H462" s="23" t="s">
        <v>2224</v>
      </c>
      <c r="I462" s="29" t="s">
        <v>828</v>
      </c>
      <c r="K462" s="7"/>
      <c r="L462" s="7"/>
      <c r="M462" s="7"/>
      <c r="N462" s="7"/>
      <c r="O462" s="7"/>
      <c r="P462" s="7"/>
    </row>
    <row r="463">
      <c r="A463" s="29" t="s">
        <v>5</v>
      </c>
      <c r="B463" s="29" t="s">
        <v>828</v>
      </c>
      <c r="C463" s="23" t="s">
        <v>829</v>
      </c>
      <c r="D463" s="29" t="s">
        <v>1521</v>
      </c>
      <c r="E463" s="45" t="s">
        <v>860</v>
      </c>
      <c r="F463" s="3"/>
      <c r="G463" s="3">
        <v>0.0</v>
      </c>
      <c r="H463" s="23" t="s">
        <v>2224</v>
      </c>
      <c r="I463" s="29" t="s">
        <v>828</v>
      </c>
      <c r="K463" s="7"/>
      <c r="L463" s="7"/>
      <c r="M463" s="7"/>
      <c r="N463" s="7"/>
      <c r="O463" s="7"/>
      <c r="P463" s="7"/>
    </row>
    <row r="464">
      <c r="A464" s="29" t="s">
        <v>5</v>
      </c>
      <c r="B464" s="29" t="s">
        <v>828</v>
      </c>
      <c r="C464" s="23" t="s">
        <v>829</v>
      </c>
      <c r="D464" s="29" t="s">
        <v>1523</v>
      </c>
      <c r="E464" s="45" t="s">
        <v>861</v>
      </c>
      <c r="F464" s="3"/>
      <c r="G464" s="3">
        <v>0.0</v>
      </c>
      <c r="H464" s="23" t="s">
        <v>2224</v>
      </c>
      <c r="I464" s="29" t="s">
        <v>828</v>
      </c>
      <c r="K464" s="7"/>
      <c r="L464" s="7"/>
      <c r="M464" s="7"/>
      <c r="N464" s="7"/>
      <c r="O464" s="7"/>
      <c r="P464" s="7"/>
    </row>
    <row r="465">
      <c r="A465" s="29" t="s">
        <v>5</v>
      </c>
      <c r="B465" s="29" t="s">
        <v>828</v>
      </c>
      <c r="C465" s="23" t="s">
        <v>829</v>
      </c>
      <c r="D465" s="29" t="s">
        <v>1524</v>
      </c>
      <c r="E465" s="45" t="s">
        <v>862</v>
      </c>
      <c r="F465" s="3"/>
      <c r="G465" s="3">
        <v>0.0</v>
      </c>
      <c r="H465" s="23" t="s">
        <v>2224</v>
      </c>
      <c r="I465" s="29" t="s">
        <v>828</v>
      </c>
      <c r="K465" s="7"/>
      <c r="L465" s="7"/>
      <c r="M465" s="7"/>
      <c r="N465" s="7"/>
      <c r="O465" s="7"/>
      <c r="P465" s="7"/>
    </row>
    <row r="466">
      <c r="A466" s="29" t="s">
        <v>5</v>
      </c>
      <c r="B466" s="29" t="s">
        <v>828</v>
      </c>
      <c r="C466" s="23" t="s">
        <v>829</v>
      </c>
      <c r="D466" s="29" t="s">
        <v>1525</v>
      </c>
      <c r="E466" s="45" t="s">
        <v>863</v>
      </c>
      <c r="F466" s="3"/>
      <c r="G466" s="3">
        <v>0.0</v>
      </c>
      <c r="H466" s="23" t="s">
        <v>2224</v>
      </c>
      <c r="I466" s="29" t="s">
        <v>828</v>
      </c>
      <c r="K466" s="7"/>
      <c r="L466" s="7"/>
      <c r="M466" s="7"/>
      <c r="N466" s="7"/>
      <c r="O466" s="7"/>
      <c r="P466" s="7"/>
    </row>
    <row r="467">
      <c r="A467" s="29" t="s">
        <v>5</v>
      </c>
      <c r="B467" s="29" t="s">
        <v>828</v>
      </c>
      <c r="C467" s="23" t="s">
        <v>829</v>
      </c>
      <c r="D467" s="29" t="s">
        <v>1527</v>
      </c>
      <c r="E467" s="45" t="s">
        <v>864</v>
      </c>
      <c r="F467" s="3"/>
      <c r="G467" s="3">
        <v>0.0</v>
      </c>
      <c r="H467" s="23" t="s">
        <v>2224</v>
      </c>
      <c r="I467" s="29" t="s">
        <v>828</v>
      </c>
      <c r="K467" s="7"/>
      <c r="L467" s="7"/>
      <c r="M467" s="7"/>
      <c r="N467" s="7"/>
      <c r="O467" s="7"/>
      <c r="P467" s="7"/>
    </row>
    <row r="468">
      <c r="A468" s="29" t="s">
        <v>5</v>
      </c>
      <c r="B468" s="29" t="s">
        <v>828</v>
      </c>
      <c r="C468" s="23" t="s">
        <v>829</v>
      </c>
      <c r="D468" s="29" t="s">
        <v>1528</v>
      </c>
      <c r="E468" s="45" t="s">
        <v>865</v>
      </c>
      <c r="F468" s="3"/>
      <c r="G468" s="3">
        <v>0.0</v>
      </c>
      <c r="H468" s="23" t="s">
        <v>2224</v>
      </c>
      <c r="I468" s="29" t="s">
        <v>828</v>
      </c>
      <c r="K468" s="7"/>
      <c r="L468" s="7"/>
      <c r="M468" s="7"/>
      <c r="N468" s="7"/>
      <c r="O468" s="7"/>
      <c r="P468" s="7"/>
    </row>
    <row r="469">
      <c r="A469" s="29" t="s">
        <v>5</v>
      </c>
      <c r="B469" s="29" t="s">
        <v>828</v>
      </c>
      <c r="C469" s="23" t="s">
        <v>829</v>
      </c>
      <c r="D469" s="29" t="s">
        <v>1530</v>
      </c>
      <c r="E469" s="45" t="s">
        <v>866</v>
      </c>
      <c r="F469" s="3"/>
      <c r="G469" s="3">
        <v>0.0</v>
      </c>
      <c r="H469" s="23" t="s">
        <v>2224</v>
      </c>
      <c r="I469" s="29" t="s">
        <v>828</v>
      </c>
      <c r="K469" s="7"/>
      <c r="L469" s="7"/>
      <c r="M469" s="7"/>
      <c r="N469" s="7"/>
      <c r="O469" s="7"/>
      <c r="P469" s="7"/>
    </row>
    <row r="470">
      <c r="A470" s="29" t="s">
        <v>5</v>
      </c>
      <c r="B470" s="29" t="s">
        <v>828</v>
      </c>
      <c r="C470" s="23" t="s">
        <v>829</v>
      </c>
      <c r="D470" s="29" t="s">
        <v>1532</v>
      </c>
      <c r="E470" s="45" t="s">
        <v>867</v>
      </c>
      <c r="F470" s="3"/>
      <c r="G470" s="3">
        <v>0.0</v>
      </c>
      <c r="H470" s="23" t="s">
        <v>2224</v>
      </c>
      <c r="I470" s="29" t="s">
        <v>828</v>
      </c>
      <c r="K470" s="7"/>
      <c r="L470" s="7"/>
      <c r="M470" s="7"/>
      <c r="N470" s="7"/>
      <c r="O470" s="7"/>
      <c r="P470" s="7"/>
    </row>
    <row r="471">
      <c r="A471" s="29" t="s">
        <v>5</v>
      </c>
      <c r="B471" s="29" t="s">
        <v>828</v>
      </c>
      <c r="C471" s="23" t="s">
        <v>829</v>
      </c>
      <c r="D471" s="29" t="s">
        <v>1533</v>
      </c>
      <c r="E471" s="45" t="s">
        <v>868</v>
      </c>
      <c r="F471" s="3"/>
      <c r="G471" s="3">
        <v>0.0</v>
      </c>
      <c r="H471" s="23" t="s">
        <v>2224</v>
      </c>
      <c r="I471" s="29" t="s">
        <v>828</v>
      </c>
      <c r="K471" s="7"/>
      <c r="L471" s="7"/>
      <c r="M471" s="7"/>
      <c r="N471" s="7"/>
      <c r="O471" s="7"/>
      <c r="P471" s="7"/>
    </row>
    <row r="472">
      <c r="A472" s="29" t="s">
        <v>5</v>
      </c>
      <c r="B472" s="29" t="s">
        <v>828</v>
      </c>
      <c r="C472" s="23" t="s">
        <v>829</v>
      </c>
      <c r="D472" s="29" t="s">
        <v>1535</v>
      </c>
      <c r="E472" s="45" t="s">
        <v>870</v>
      </c>
      <c r="F472" s="3"/>
      <c r="G472" s="3">
        <v>0.0</v>
      </c>
      <c r="H472" s="23" t="s">
        <v>2224</v>
      </c>
      <c r="I472" s="29" t="s">
        <v>828</v>
      </c>
      <c r="K472" s="7"/>
      <c r="L472" s="7"/>
      <c r="M472" s="7"/>
      <c r="N472" s="7"/>
      <c r="O472" s="7"/>
      <c r="P472" s="7"/>
    </row>
    <row r="473">
      <c r="A473" s="29" t="s">
        <v>5</v>
      </c>
      <c r="B473" s="29" t="s">
        <v>828</v>
      </c>
      <c r="C473" s="23" t="s">
        <v>829</v>
      </c>
      <c r="D473" s="29" t="s">
        <v>1536</v>
      </c>
      <c r="E473" s="45" t="s">
        <v>871</v>
      </c>
      <c r="F473" s="3"/>
      <c r="G473" s="3">
        <v>0.0</v>
      </c>
      <c r="H473" s="23" t="s">
        <v>2224</v>
      </c>
      <c r="I473" s="29" t="s">
        <v>828</v>
      </c>
      <c r="K473" s="7"/>
      <c r="L473" s="7"/>
      <c r="M473" s="7"/>
      <c r="N473" s="7"/>
      <c r="O473" s="7"/>
      <c r="P473" s="7"/>
    </row>
    <row r="474">
      <c r="A474" s="29" t="s">
        <v>5</v>
      </c>
      <c r="B474" s="29" t="s">
        <v>828</v>
      </c>
      <c r="C474" s="23" t="s">
        <v>829</v>
      </c>
      <c r="D474" s="29" t="s">
        <v>1538</v>
      </c>
      <c r="E474" s="45" t="s">
        <v>872</v>
      </c>
      <c r="F474" s="3"/>
      <c r="G474" s="3">
        <v>0.0</v>
      </c>
      <c r="H474" s="23" t="s">
        <v>2224</v>
      </c>
      <c r="I474" s="29" t="s">
        <v>828</v>
      </c>
      <c r="K474" s="7"/>
      <c r="L474" s="7"/>
      <c r="M474" s="7"/>
      <c r="N474" s="7"/>
      <c r="O474" s="7"/>
      <c r="P474" s="7"/>
    </row>
    <row r="475">
      <c r="A475" s="29" t="s">
        <v>5</v>
      </c>
      <c r="B475" s="29" t="s">
        <v>828</v>
      </c>
      <c r="C475" s="23" t="s">
        <v>829</v>
      </c>
      <c r="D475" s="29" t="s">
        <v>1539</v>
      </c>
      <c r="E475" s="45" t="s">
        <v>873</v>
      </c>
      <c r="F475" s="3"/>
      <c r="G475" s="3">
        <v>0.0</v>
      </c>
      <c r="H475" s="23" t="s">
        <v>2224</v>
      </c>
      <c r="I475" s="29" t="s">
        <v>828</v>
      </c>
      <c r="K475" s="7"/>
      <c r="L475" s="7"/>
      <c r="M475" s="7"/>
      <c r="N475" s="7"/>
      <c r="O475" s="7"/>
      <c r="P475" s="7"/>
    </row>
    <row r="476">
      <c r="A476" s="29" t="s">
        <v>5</v>
      </c>
      <c r="B476" s="29" t="s">
        <v>828</v>
      </c>
      <c r="C476" s="23" t="s">
        <v>829</v>
      </c>
      <c r="D476" s="29" t="s">
        <v>1540</v>
      </c>
      <c r="E476" s="45" t="s">
        <v>874</v>
      </c>
      <c r="F476" s="3"/>
      <c r="G476" s="3">
        <v>0.0</v>
      </c>
      <c r="H476" s="23" t="s">
        <v>2224</v>
      </c>
      <c r="I476" s="29" t="s">
        <v>828</v>
      </c>
      <c r="K476" s="7"/>
      <c r="L476" s="7"/>
      <c r="M476" s="7"/>
      <c r="N476" s="7"/>
      <c r="O476" s="7"/>
      <c r="P476" s="7"/>
    </row>
    <row r="477">
      <c r="A477" s="29" t="s">
        <v>5</v>
      </c>
      <c r="B477" s="29" t="s">
        <v>828</v>
      </c>
      <c r="C477" s="23" t="s">
        <v>829</v>
      </c>
      <c r="D477" s="29" t="s">
        <v>1541</v>
      </c>
      <c r="E477" s="45" t="s">
        <v>875</v>
      </c>
      <c r="F477" s="3"/>
      <c r="G477" s="3">
        <v>0.0</v>
      </c>
      <c r="H477" s="23" t="s">
        <v>2224</v>
      </c>
      <c r="I477" s="29" t="s">
        <v>828</v>
      </c>
      <c r="K477" s="7"/>
      <c r="L477" s="7"/>
      <c r="M477" s="7"/>
      <c r="N477" s="7"/>
      <c r="O477" s="7"/>
      <c r="P477" s="7"/>
    </row>
    <row r="478">
      <c r="A478" s="29" t="s">
        <v>5</v>
      </c>
      <c r="B478" s="29" t="s">
        <v>828</v>
      </c>
      <c r="C478" s="23" t="s">
        <v>829</v>
      </c>
      <c r="D478" s="29" t="s">
        <v>1542</v>
      </c>
      <c r="E478" s="45" t="s">
        <v>876</v>
      </c>
      <c r="F478" s="3"/>
      <c r="G478" s="3">
        <v>0.0</v>
      </c>
      <c r="H478" s="23" t="s">
        <v>2224</v>
      </c>
      <c r="I478" s="29" t="s">
        <v>828</v>
      </c>
      <c r="K478" s="7"/>
      <c r="L478" s="7"/>
      <c r="M478" s="7"/>
      <c r="N478" s="7"/>
      <c r="O478" s="7"/>
      <c r="P478" s="7"/>
    </row>
    <row r="479">
      <c r="A479" s="29" t="s">
        <v>5</v>
      </c>
      <c r="B479" s="29" t="s">
        <v>828</v>
      </c>
      <c r="C479" s="23" t="s">
        <v>829</v>
      </c>
      <c r="D479" s="29" t="s">
        <v>1543</v>
      </c>
      <c r="E479" s="45" t="s">
        <v>877</v>
      </c>
      <c r="F479" s="3"/>
      <c r="G479" s="3">
        <v>0.0</v>
      </c>
      <c r="H479" s="23" t="s">
        <v>2224</v>
      </c>
      <c r="I479" s="29" t="s">
        <v>828</v>
      </c>
      <c r="K479" s="7"/>
      <c r="L479" s="7"/>
      <c r="M479" s="7"/>
      <c r="N479" s="7"/>
      <c r="O479" s="7"/>
      <c r="P479" s="7"/>
    </row>
    <row r="480">
      <c r="A480" s="29" t="s">
        <v>5</v>
      </c>
      <c r="B480" s="29" t="s">
        <v>828</v>
      </c>
      <c r="C480" s="23" t="s">
        <v>829</v>
      </c>
      <c r="D480" s="29" t="s">
        <v>1544</v>
      </c>
      <c r="E480" s="45" t="s">
        <v>878</v>
      </c>
      <c r="F480" s="3"/>
      <c r="G480" s="3">
        <v>1.0</v>
      </c>
      <c r="H480" s="23" t="s">
        <v>2224</v>
      </c>
      <c r="I480" s="29" t="s">
        <v>828</v>
      </c>
      <c r="K480" s="7"/>
      <c r="L480" s="7"/>
      <c r="M480" s="7"/>
      <c r="N480" s="7"/>
      <c r="O480" s="7"/>
      <c r="P480" s="7"/>
    </row>
    <row r="481">
      <c r="A481" s="29" t="s">
        <v>5</v>
      </c>
      <c r="B481" s="29" t="s">
        <v>828</v>
      </c>
      <c r="C481" s="23" t="s">
        <v>829</v>
      </c>
      <c r="D481" s="46" t="s">
        <v>2455</v>
      </c>
      <c r="E481" s="47" t="s">
        <v>2456</v>
      </c>
      <c r="F481" s="3"/>
      <c r="G481" s="3">
        <v>1.0</v>
      </c>
      <c r="H481" s="23" t="s">
        <v>2224</v>
      </c>
      <c r="I481" s="29" t="s">
        <v>828</v>
      </c>
      <c r="K481" s="7"/>
      <c r="L481" s="7"/>
      <c r="M481" s="7"/>
      <c r="N481" s="7"/>
      <c r="O481" s="7"/>
      <c r="P481" s="7"/>
    </row>
    <row r="482">
      <c r="A482" s="29" t="s">
        <v>5</v>
      </c>
      <c r="B482" s="29" t="s">
        <v>828</v>
      </c>
      <c r="C482" s="23" t="s">
        <v>829</v>
      </c>
      <c r="D482" s="29" t="s">
        <v>1545</v>
      </c>
      <c r="E482" s="45" t="s">
        <v>879</v>
      </c>
      <c r="F482" s="3"/>
      <c r="G482" s="3">
        <v>0.0</v>
      </c>
      <c r="H482" s="23" t="s">
        <v>2224</v>
      </c>
      <c r="I482" s="29" t="s">
        <v>828</v>
      </c>
      <c r="K482" s="7"/>
      <c r="L482" s="7"/>
      <c r="M482" s="7"/>
      <c r="N482" s="7"/>
      <c r="O482" s="7"/>
      <c r="P482" s="7"/>
    </row>
    <row r="483">
      <c r="A483" s="29" t="s">
        <v>5</v>
      </c>
      <c r="B483" s="29" t="s">
        <v>828</v>
      </c>
      <c r="C483" s="23" t="s">
        <v>829</v>
      </c>
      <c r="D483" s="29" t="s">
        <v>1547</v>
      </c>
      <c r="E483" s="45" t="s">
        <v>880</v>
      </c>
      <c r="F483" s="3"/>
      <c r="G483" s="3">
        <v>0.0</v>
      </c>
      <c r="H483" s="23" t="s">
        <v>2224</v>
      </c>
      <c r="I483" s="29" t="s">
        <v>828</v>
      </c>
      <c r="K483" s="7"/>
      <c r="L483" s="7"/>
      <c r="M483" s="7"/>
      <c r="N483" s="7"/>
      <c r="O483" s="7"/>
      <c r="P483" s="7"/>
    </row>
    <row r="484">
      <c r="A484" s="29" t="s">
        <v>5</v>
      </c>
      <c r="B484" s="29" t="s">
        <v>828</v>
      </c>
      <c r="C484" s="23" t="s">
        <v>829</v>
      </c>
      <c r="D484" s="29" t="s">
        <v>1548</v>
      </c>
      <c r="E484" s="45" t="s">
        <v>881</v>
      </c>
      <c r="F484" s="3"/>
      <c r="G484" s="3">
        <v>0.0</v>
      </c>
      <c r="H484" s="23" t="s">
        <v>2224</v>
      </c>
      <c r="I484" s="29" t="s">
        <v>828</v>
      </c>
      <c r="K484" s="7"/>
      <c r="L484" s="7"/>
      <c r="M484" s="7"/>
      <c r="N484" s="7"/>
      <c r="O484" s="7"/>
      <c r="P484" s="7"/>
    </row>
    <row r="485">
      <c r="A485" s="29" t="s">
        <v>5</v>
      </c>
      <c r="B485" s="29" t="s">
        <v>828</v>
      </c>
      <c r="C485" s="23" t="s">
        <v>829</v>
      </c>
      <c r="D485" s="29" t="s">
        <v>1549</v>
      </c>
      <c r="E485" s="45" t="s">
        <v>882</v>
      </c>
      <c r="F485" s="3"/>
      <c r="G485" s="3">
        <v>0.0</v>
      </c>
      <c r="H485" s="23" t="s">
        <v>2224</v>
      </c>
      <c r="I485" s="29" t="s">
        <v>828</v>
      </c>
      <c r="K485" s="7"/>
      <c r="L485" s="7"/>
      <c r="M485" s="7"/>
      <c r="N485" s="7"/>
      <c r="O485" s="7"/>
      <c r="P485" s="7"/>
    </row>
    <row r="486">
      <c r="A486" s="29" t="s">
        <v>5</v>
      </c>
      <c r="B486" s="29" t="s">
        <v>883</v>
      </c>
      <c r="C486" s="23" t="s">
        <v>884</v>
      </c>
      <c r="D486" s="29" t="s">
        <v>1550</v>
      </c>
      <c r="E486" s="45" t="s">
        <v>885</v>
      </c>
      <c r="F486" s="3"/>
      <c r="G486" s="3">
        <v>0.0</v>
      </c>
      <c r="H486" s="23" t="s">
        <v>2225</v>
      </c>
      <c r="I486" s="29" t="s">
        <v>883</v>
      </c>
      <c r="K486" s="7"/>
      <c r="L486" s="7"/>
      <c r="M486" s="7"/>
      <c r="N486" s="7"/>
      <c r="O486" s="7"/>
      <c r="P486" s="7"/>
    </row>
    <row r="487">
      <c r="A487" s="29" t="s">
        <v>5</v>
      </c>
      <c r="B487" s="29" t="s">
        <v>883</v>
      </c>
      <c r="C487" s="23" t="s">
        <v>884</v>
      </c>
      <c r="D487" s="29" t="s">
        <v>1552</v>
      </c>
      <c r="E487" s="45" t="s">
        <v>886</v>
      </c>
      <c r="F487" s="3"/>
      <c r="G487" s="3">
        <v>0.0</v>
      </c>
      <c r="H487" s="23" t="s">
        <v>2225</v>
      </c>
      <c r="I487" s="29" t="s">
        <v>883</v>
      </c>
      <c r="K487" s="7"/>
      <c r="L487" s="7"/>
      <c r="M487" s="7"/>
      <c r="N487" s="7"/>
      <c r="O487" s="7"/>
      <c r="P487" s="7"/>
    </row>
    <row r="488">
      <c r="A488" s="29" t="s">
        <v>5</v>
      </c>
      <c r="B488" s="29" t="s">
        <v>883</v>
      </c>
      <c r="C488" s="23" t="s">
        <v>884</v>
      </c>
      <c r="D488" s="29" t="s">
        <v>1553</v>
      </c>
      <c r="E488" s="45" t="s">
        <v>887</v>
      </c>
      <c r="F488" s="3"/>
      <c r="G488" s="3">
        <v>0.0</v>
      </c>
      <c r="H488" s="23" t="s">
        <v>2225</v>
      </c>
      <c r="I488" s="29" t="s">
        <v>883</v>
      </c>
      <c r="K488" s="7"/>
      <c r="L488" s="7"/>
      <c r="M488" s="7"/>
      <c r="N488" s="7"/>
      <c r="O488" s="7"/>
      <c r="P488" s="7"/>
    </row>
    <row r="489">
      <c r="A489" s="29" t="s">
        <v>5</v>
      </c>
      <c r="B489" s="29" t="s">
        <v>883</v>
      </c>
      <c r="C489" s="23" t="s">
        <v>884</v>
      </c>
      <c r="D489" s="29" t="s">
        <v>1554</v>
      </c>
      <c r="E489" s="45" t="s">
        <v>888</v>
      </c>
      <c r="F489" s="3"/>
      <c r="G489" s="3">
        <v>0.0</v>
      </c>
      <c r="H489" s="23" t="s">
        <v>2225</v>
      </c>
      <c r="I489" s="29" t="s">
        <v>883</v>
      </c>
      <c r="K489" s="7"/>
      <c r="L489" s="7"/>
      <c r="M489" s="7"/>
      <c r="N489" s="7"/>
      <c r="O489" s="7"/>
      <c r="P489" s="7"/>
    </row>
    <row r="490">
      <c r="A490" s="29" t="s">
        <v>5</v>
      </c>
      <c r="B490" s="29" t="s">
        <v>883</v>
      </c>
      <c r="C490" s="23" t="s">
        <v>884</v>
      </c>
      <c r="D490" s="29" t="s">
        <v>1555</v>
      </c>
      <c r="E490" s="45" t="s">
        <v>889</v>
      </c>
      <c r="F490" s="3"/>
      <c r="G490" s="3">
        <v>0.0</v>
      </c>
      <c r="H490" s="23" t="s">
        <v>2225</v>
      </c>
      <c r="I490" s="29" t="s">
        <v>883</v>
      </c>
      <c r="K490" s="7"/>
      <c r="L490" s="7"/>
      <c r="M490" s="7"/>
      <c r="N490" s="7"/>
      <c r="O490" s="7"/>
      <c r="P490" s="7"/>
    </row>
    <row r="491">
      <c r="A491" s="29" t="s">
        <v>5</v>
      </c>
      <c r="B491" s="29" t="s">
        <v>883</v>
      </c>
      <c r="C491" s="23" t="s">
        <v>884</v>
      </c>
      <c r="D491" s="29" t="s">
        <v>1556</v>
      </c>
      <c r="E491" s="45" t="s">
        <v>890</v>
      </c>
      <c r="F491" s="3"/>
      <c r="G491" s="3">
        <v>0.0</v>
      </c>
      <c r="H491" s="23" t="s">
        <v>2225</v>
      </c>
      <c r="I491" s="29" t="s">
        <v>883</v>
      </c>
      <c r="K491" s="7"/>
      <c r="L491" s="7"/>
      <c r="M491" s="7"/>
      <c r="N491" s="7"/>
      <c r="O491" s="7"/>
      <c r="P491" s="7"/>
    </row>
    <row r="492">
      <c r="A492" s="29" t="s">
        <v>5</v>
      </c>
      <c r="B492" s="29" t="s">
        <v>883</v>
      </c>
      <c r="C492" s="23" t="s">
        <v>884</v>
      </c>
      <c r="D492" s="29" t="s">
        <v>1558</v>
      </c>
      <c r="E492" s="45" t="s">
        <v>891</v>
      </c>
      <c r="F492" s="3"/>
      <c r="G492" s="3">
        <v>0.0</v>
      </c>
      <c r="H492" s="23" t="s">
        <v>2225</v>
      </c>
      <c r="I492" s="29" t="s">
        <v>883</v>
      </c>
      <c r="K492" s="7"/>
      <c r="L492" s="7"/>
      <c r="M492" s="7"/>
      <c r="N492" s="7"/>
      <c r="O492" s="7"/>
      <c r="P492" s="7"/>
    </row>
    <row r="493">
      <c r="A493" s="29" t="s">
        <v>5</v>
      </c>
      <c r="B493" s="29" t="s">
        <v>883</v>
      </c>
      <c r="C493" s="23" t="s">
        <v>884</v>
      </c>
      <c r="D493" s="29" t="s">
        <v>1559</v>
      </c>
      <c r="E493" s="45" t="s">
        <v>893</v>
      </c>
      <c r="F493" s="3"/>
      <c r="G493" s="3">
        <v>0.0</v>
      </c>
      <c r="H493" s="23" t="s">
        <v>2225</v>
      </c>
      <c r="I493" s="29" t="s">
        <v>883</v>
      </c>
      <c r="K493" s="7"/>
      <c r="L493" s="7"/>
      <c r="M493" s="7"/>
      <c r="N493" s="7"/>
      <c r="O493" s="7"/>
      <c r="P493" s="7"/>
    </row>
    <row r="494">
      <c r="A494" s="29" t="s">
        <v>5</v>
      </c>
      <c r="B494" s="29" t="s">
        <v>883</v>
      </c>
      <c r="C494" s="23" t="s">
        <v>884</v>
      </c>
      <c r="D494" s="29" t="s">
        <v>1560</v>
      </c>
      <c r="E494" s="45" t="s">
        <v>894</v>
      </c>
      <c r="F494" s="3"/>
      <c r="G494" s="3">
        <v>0.0</v>
      </c>
      <c r="H494" s="23" t="s">
        <v>2225</v>
      </c>
      <c r="I494" s="29" t="s">
        <v>883</v>
      </c>
      <c r="K494" s="7"/>
      <c r="L494" s="7"/>
      <c r="M494" s="7"/>
      <c r="N494" s="7"/>
      <c r="O494" s="7"/>
      <c r="P494" s="7"/>
    </row>
    <row r="495">
      <c r="A495" s="29" t="s">
        <v>5</v>
      </c>
      <c r="B495" s="29" t="s">
        <v>883</v>
      </c>
      <c r="C495" s="23" t="s">
        <v>884</v>
      </c>
      <c r="D495" s="29" t="s">
        <v>1562</v>
      </c>
      <c r="E495" s="45" t="s">
        <v>895</v>
      </c>
      <c r="F495" s="3"/>
      <c r="G495" s="3">
        <v>0.0</v>
      </c>
      <c r="H495" s="23" t="s">
        <v>2225</v>
      </c>
      <c r="I495" s="29" t="s">
        <v>883</v>
      </c>
      <c r="K495" s="7"/>
      <c r="L495" s="7"/>
      <c r="M495" s="7"/>
      <c r="N495" s="7"/>
      <c r="O495" s="7"/>
      <c r="P495" s="7"/>
    </row>
    <row r="496">
      <c r="A496" s="33" t="s">
        <v>5</v>
      </c>
      <c r="B496" s="29"/>
      <c r="C496" s="23"/>
      <c r="D496" s="34" t="s">
        <v>2458</v>
      </c>
      <c r="E496" s="33" t="s">
        <v>2459</v>
      </c>
      <c r="F496" s="3"/>
      <c r="G496" s="3">
        <v>1.0</v>
      </c>
      <c r="H496" s="23" t="s">
        <v>2225</v>
      </c>
      <c r="I496" s="29" t="s">
        <v>883</v>
      </c>
      <c r="K496" s="7"/>
      <c r="L496" s="7"/>
      <c r="M496" s="7"/>
      <c r="N496" s="7"/>
      <c r="O496" s="7"/>
      <c r="P496" s="7"/>
    </row>
    <row r="497">
      <c r="A497" s="29" t="s">
        <v>5</v>
      </c>
      <c r="B497" s="29" t="s">
        <v>883</v>
      </c>
      <c r="C497" s="23" t="s">
        <v>884</v>
      </c>
      <c r="D497" s="29" t="s">
        <v>1563</v>
      </c>
      <c r="E497" s="45" t="s">
        <v>896</v>
      </c>
      <c r="F497" s="3"/>
      <c r="G497" s="3">
        <v>0.0</v>
      </c>
      <c r="H497" s="23" t="s">
        <v>2225</v>
      </c>
      <c r="I497" s="29" t="s">
        <v>883</v>
      </c>
      <c r="K497" s="7"/>
      <c r="L497" s="7"/>
      <c r="M497" s="7"/>
      <c r="N497" s="7"/>
      <c r="O497" s="7"/>
      <c r="P497" s="7"/>
    </row>
    <row r="498">
      <c r="A498" s="29" t="s">
        <v>5</v>
      </c>
      <c r="B498" s="29" t="s">
        <v>883</v>
      </c>
      <c r="C498" s="23" t="s">
        <v>884</v>
      </c>
      <c r="D498" s="29" t="s">
        <v>1565</v>
      </c>
      <c r="E498" s="45" t="s">
        <v>897</v>
      </c>
      <c r="F498" s="3"/>
      <c r="G498" s="3">
        <v>0.0</v>
      </c>
      <c r="H498" s="23" t="s">
        <v>2225</v>
      </c>
      <c r="I498" s="29" t="s">
        <v>883</v>
      </c>
      <c r="K498" s="7"/>
      <c r="L498" s="7"/>
      <c r="M498" s="7"/>
      <c r="N498" s="7"/>
      <c r="O498" s="7"/>
      <c r="P498" s="7"/>
    </row>
    <row r="499">
      <c r="A499" s="29" t="s">
        <v>5</v>
      </c>
      <c r="B499" s="29" t="s">
        <v>898</v>
      </c>
      <c r="C499" s="23" t="s">
        <v>899</v>
      </c>
      <c r="D499" s="29" t="s">
        <v>1566</v>
      </c>
      <c r="E499" s="45" t="s">
        <v>901</v>
      </c>
      <c r="F499" s="3"/>
      <c r="G499" s="3">
        <v>0.0</v>
      </c>
      <c r="H499" s="23" t="s">
        <v>2226</v>
      </c>
      <c r="I499" s="29" t="s">
        <v>898</v>
      </c>
      <c r="K499" s="7"/>
      <c r="L499" s="7"/>
      <c r="M499" s="7"/>
      <c r="N499" s="7"/>
      <c r="O499" s="7"/>
      <c r="P499" s="7"/>
    </row>
    <row r="500">
      <c r="A500" s="29" t="s">
        <v>5</v>
      </c>
      <c r="B500" s="29" t="s">
        <v>898</v>
      </c>
      <c r="C500" s="23" t="s">
        <v>899</v>
      </c>
      <c r="D500" s="29" t="s">
        <v>1569</v>
      </c>
      <c r="E500" s="45" t="s">
        <v>902</v>
      </c>
      <c r="F500" s="3"/>
      <c r="G500" s="3">
        <v>0.0</v>
      </c>
      <c r="H500" s="23" t="s">
        <v>2226</v>
      </c>
      <c r="I500" s="29" t="s">
        <v>898</v>
      </c>
      <c r="K500" s="7"/>
      <c r="L500" s="7"/>
      <c r="M500" s="7"/>
      <c r="N500" s="7"/>
      <c r="O500" s="7"/>
      <c r="P500" s="7"/>
    </row>
    <row r="501">
      <c r="A501" s="29" t="s">
        <v>5</v>
      </c>
      <c r="B501" s="29" t="s">
        <v>898</v>
      </c>
      <c r="C501" s="23" t="s">
        <v>899</v>
      </c>
      <c r="D501" s="29" t="s">
        <v>1570</v>
      </c>
      <c r="E501" s="45" t="s">
        <v>903</v>
      </c>
      <c r="F501" s="3"/>
      <c r="G501" s="3">
        <v>0.0</v>
      </c>
      <c r="H501" s="23" t="s">
        <v>2226</v>
      </c>
      <c r="I501" s="29" t="s">
        <v>898</v>
      </c>
      <c r="K501" s="7"/>
      <c r="L501" s="7"/>
      <c r="M501" s="7"/>
      <c r="N501" s="7"/>
      <c r="O501" s="7"/>
      <c r="P501" s="7"/>
    </row>
    <row r="502">
      <c r="A502" s="29" t="s">
        <v>5</v>
      </c>
      <c r="B502" s="29" t="s">
        <v>898</v>
      </c>
      <c r="C502" s="23" t="s">
        <v>899</v>
      </c>
      <c r="D502" s="29" t="s">
        <v>1573</v>
      </c>
      <c r="E502" s="45" t="s">
        <v>904</v>
      </c>
      <c r="F502" s="3"/>
      <c r="G502" s="3">
        <v>0.0</v>
      </c>
      <c r="H502" s="23" t="s">
        <v>2226</v>
      </c>
      <c r="I502" s="29" t="s">
        <v>898</v>
      </c>
      <c r="K502" s="7"/>
      <c r="L502" s="7"/>
      <c r="M502" s="7"/>
      <c r="N502" s="7"/>
      <c r="O502" s="7"/>
      <c r="P502" s="7"/>
    </row>
    <row r="503">
      <c r="A503" s="29" t="s">
        <v>5</v>
      </c>
      <c r="B503" s="29" t="s">
        <v>898</v>
      </c>
      <c r="C503" s="23" t="s">
        <v>899</v>
      </c>
      <c r="D503" s="29" t="s">
        <v>1575</v>
      </c>
      <c r="E503" s="45" t="s">
        <v>905</v>
      </c>
      <c r="F503" s="3"/>
      <c r="G503" s="3">
        <v>0.0</v>
      </c>
      <c r="H503" s="23" t="s">
        <v>2226</v>
      </c>
      <c r="I503" s="29" t="s">
        <v>898</v>
      </c>
      <c r="K503" s="7"/>
      <c r="L503" s="7"/>
      <c r="M503" s="7"/>
      <c r="N503" s="7"/>
      <c r="O503" s="7"/>
      <c r="P503" s="7"/>
    </row>
    <row r="504">
      <c r="A504" s="29" t="s">
        <v>5</v>
      </c>
      <c r="B504" s="29" t="s">
        <v>898</v>
      </c>
      <c r="C504" s="23" t="s">
        <v>899</v>
      </c>
      <c r="D504" s="29" t="s">
        <v>1578</v>
      </c>
      <c r="E504" s="45" t="s">
        <v>906</v>
      </c>
      <c r="F504" s="3"/>
      <c r="G504" s="3">
        <v>0.0</v>
      </c>
      <c r="H504" s="23" t="s">
        <v>2226</v>
      </c>
      <c r="I504" s="29" t="s">
        <v>898</v>
      </c>
      <c r="K504" s="7"/>
      <c r="L504" s="7"/>
      <c r="M504" s="7"/>
      <c r="N504" s="7"/>
      <c r="O504" s="7"/>
      <c r="P504" s="7"/>
    </row>
    <row r="505">
      <c r="A505" s="29" t="s">
        <v>5</v>
      </c>
      <c r="B505" s="29" t="s">
        <v>898</v>
      </c>
      <c r="C505" s="23" t="s">
        <v>899</v>
      </c>
      <c r="D505" s="29" t="s">
        <v>1579</v>
      </c>
      <c r="E505" s="45" t="s">
        <v>907</v>
      </c>
      <c r="F505" s="3"/>
      <c r="G505" s="3">
        <v>0.0</v>
      </c>
      <c r="H505" s="23" t="s">
        <v>2226</v>
      </c>
      <c r="I505" s="29" t="s">
        <v>898</v>
      </c>
      <c r="K505" s="7"/>
      <c r="L505" s="7"/>
      <c r="M505" s="7"/>
      <c r="N505" s="7"/>
      <c r="O505" s="7"/>
      <c r="P505" s="7"/>
    </row>
    <row r="506">
      <c r="A506" s="29" t="s">
        <v>5</v>
      </c>
      <c r="B506" s="29" t="s">
        <v>898</v>
      </c>
      <c r="C506" s="23" t="s">
        <v>899</v>
      </c>
      <c r="D506" s="29" t="s">
        <v>1580</v>
      </c>
      <c r="E506" s="45" t="s">
        <v>908</v>
      </c>
      <c r="F506" s="3"/>
      <c r="G506" s="3">
        <v>0.0</v>
      </c>
      <c r="H506" s="23" t="s">
        <v>2226</v>
      </c>
      <c r="I506" s="29" t="s">
        <v>898</v>
      </c>
      <c r="K506" s="7"/>
      <c r="L506" s="7"/>
      <c r="M506" s="7"/>
      <c r="N506" s="7"/>
      <c r="O506" s="7"/>
      <c r="P506" s="7"/>
    </row>
    <row r="507">
      <c r="A507" s="29" t="s">
        <v>5</v>
      </c>
      <c r="B507" s="29" t="s">
        <v>898</v>
      </c>
      <c r="C507" s="23" t="s">
        <v>899</v>
      </c>
      <c r="D507" s="29" t="s">
        <v>1582</v>
      </c>
      <c r="E507" s="45" t="s">
        <v>909</v>
      </c>
      <c r="F507" s="3"/>
      <c r="G507" s="3">
        <v>0.0</v>
      </c>
      <c r="H507" s="23" t="s">
        <v>2226</v>
      </c>
      <c r="I507" s="29" t="s">
        <v>898</v>
      </c>
      <c r="K507" s="7"/>
      <c r="L507" s="7"/>
      <c r="M507" s="7"/>
      <c r="N507" s="7"/>
      <c r="O507" s="7"/>
      <c r="P507" s="7"/>
    </row>
    <row r="508">
      <c r="A508" s="29" t="s">
        <v>5</v>
      </c>
      <c r="B508" s="29" t="s">
        <v>898</v>
      </c>
      <c r="C508" s="23" t="s">
        <v>899</v>
      </c>
      <c r="D508" s="29" t="s">
        <v>1583</v>
      </c>
      <c r="E508" s="45" t="s">
        <v>910</v>
      </c>
      <c r="F508" s="3"/>
      <c r="G508" s="3">
        <v>0.0</v>
      </c>
      <c r="H508" s="23" t="s">
        <v>2226</v>
      </c>
      <c r="I508" s="29" t="s">
        <v>898</v>
      </c>
      <c r="K508" s="7"/>
      <c r="L508" s="7"/>
      <c r="M508" s="7"/>
      <c r="N508" s="7"/>
      <c r="O508" s="7"/>
      <c r="P508" s="7"/>
    </row>
    <row r="509">
      <c r="A509" s="29" t="s">
        <v>5</v>
      </c>
      <c r="B509" s="29" t="s">
        <v>911</v>
      </c>
      <c r="C509" s="23" t="s">
        <v>912</v>
      </c>
      <c r="D509" s="29" t="s">
        <v>1584</v>
      </c>
      <c r="E509" s="45" t="s">
        <v>913</v>
      </c>
      <c r="F509" s="3"/>
      <c r="G509" s="3">
        <v>0.0</v>
      </c>
      <c r="H509" s="23" t="s">
        <v>2227</v>
      </c>
      <c r="I509" s="29" t="s">
        <v>911</v>
      </c>
      <c r="K509" s="7"/>
      <c r="L509" s="7"/>
      <c r="M509" s="7"/>
      <c r="N509" s="7"/>
      <c r="O509" s="7"/>
      <c r="P509" s="7"/>
    </row>
    <row r="510">
      <c r="A510" s="29" t="s">
        <v>5</v>
      </c>
      <c r="B510" s="29" t="s">
        <v>911</v>
      </c>
      <c r="C510" s="23" t="s">
        <v>912</v>
      </c>
      <c r="D510" s="29" t="s">
        <v>1587</v>
      </c>
      <c r="E510" s="45" t="s">
        <v>915</v>
      </c>
      <c r="F510" s="3"/>
      <c r="G510" s="3">
        <v>0.0</v>
      </c>
      <c r="H510" s="23" t="s">
        <v>2227</v>
      </c>
      <c r="I510" s="29" t="s">
        <v>911</v>
      </c>
      <c r="K510" s="7"/>
      <c r="L510" s="7"/>
      <c r="M510" s="7"/>
      <c r="N510" s="7"/>
      <c r="O510" s="7"/>
      <c r="P510" s="7"/>
    </row>
    <row r="511">
      <c r="A511" s="29" t="s">
        <v>5</v>
      </c>
      <c r="B511" s="29" t="s">
        <v>911</v>
      </c>
      <c r="C511" s="23" t="s">
        <v>912</v>
      </c>
      <c r="D511" s="29" t="s">
        <v>1589</v>
      </c>
      <c r="E511" s="45" t="s">
        <v>916</v>
      </c>
      <c r="F511" s="3"/>
      <c r="G511" s="3">
        <v>0.0</v>
      </c>
      <c r="H511" s="23" t="s">
        <v>2227</v>
      </c>
      <c r="I511" s="29" t="s">
        <v>911</v>
      </c>
      <c r="K511" s="7"/>
      <c r="L511" s="7"/>
      <c r="M511" s="7"/>
      <c r="N511" s="7"/>
      <c r="O511" s="7"/>
      <c r="P511" s="7"/>
    </row>
    <row r="512">
      <c r="A512" s="29" t="s">
        <v>5</v>
      </c>
      <c r="B512" s="29" t="s">
        <v>911</v>
      </c>
      <c r="C512" s="23" t="s">
        <v>912</v>
      </c>
      <c r="D512" s="29" t="s">
        <v>1590</v>
      </c>
      <c r="E512" s="45" t="s">
        <v>917</v>
      </c>
      <c r="F512" s="3"/>
      <c r="G512" s="3">
        <v>0.0</v>
      </c>
      <c r="H512" s="23" t="s">
        <v>2227</v>
      </c>
      <c r="I512" s="29" t="s">
        <v>911</v>
      </c>
      <c r="K512" s="7"/>
      <c r="L512" s="7"/>
      <c r="M512" s="7"/>
      <c r="N512" s="7"/>
      <c r="O512" s="7"/>
      <c r="P512" s="7"/>
    </row>
    <row r="513">
      <c r="A513" s="29" t="s">
        <v>5</v>
      </c>
      <c r="B513" s="29" t="s">
        <v>911</v>
      </c>
      <c r="C513" s="23" t="s">
        <v>912</v>
      </c>
      <c r="D513" s="29" t="s">
        <v>1591</v>
      </c>
      <c r="E513" s="45" t="s">
        <v>918</v>
      </c>
      <c r="F513" s="3"/>
      <c r="G513" s="3">
        <v>0.0</v>
      </c>
      <c r="H513" s="23" t="s">
        <v>2227</v>
      </c>
      <c r="I513" s="29" t="s">
        <v>911</v>
      </c>
      <c r="K513" s="7"/>
      <c r="L513" s="7"/>
      <c r="M513" s="7"/>
      <c r="N513" s="7"/>
      <c r="O513" s="7"/>
      <c r="P513" s="7"/>
    </row>
    <row r="514">
      <c r="A514" s="29" t="s">
        <v>5</v>
      </c>
      <c r="B514" s="29" t="s">
        <v>911</v>
      </c>
      <c r="C514" s="23" t="s">
        <v>912</v>
      </c>
      <c r="D514" s="29" t="s">
        <v>1593</v>
      </c>
      <c r="E514" s="45" t="s">
        <v>919</v>
      </c>
      <c r="F514" s="3"/>
      <c r="G514" s="3">
        <v>0.0</v>
      </c>
      <c r="H514" s="23" t="s">
        <v>2227</v>
      </c>
      <c r="I514" s="29" t="s">
        <v>911</v>
      </c>
      <c r="K514" s="7"/>
      <c r="L514" s="7"/>
      <c r="M514" s="7"/>
      <c r="N514" s="7"/>
      <c r="O514" s="7"/>
      <c r="P514" s="7"/>
    </row>
    <row r="515">
      <c r="A515" s="29" t="s">
        <v>5</v>
      </c>
      <c r="B515" s="29" t="s">
        <v>911</v>
      </c>
      <c r="C515" s="23" t="s">
        <v>912</v>
      </c>
      <c r="D515" s="29" t="s">
        <v>1594</v>
      </c>
      <c r="E515" s="45" t="s">
        <v>922</v>
      </c>
      <c r="F515" s="3"/>
      <c r="G515" s="3">
        <v>0.0</v>
      </c>
      <c r="H515" s="23" t="s">
        <v>2227</v>
      </c>
      <c r="I515" s="29" t="s">
        <v>911</v>
      </c>
      <c r="K515" s="7"/>
      <c r="L515" s="7"/>
      <c r="M515" s="7"/>
      <c r="N515" s="7"/>
      <c r="O515" s="7"/>
      <c r="P515" s="7"/>
    </row>
    <row r="516">
      <c r="A516" s="29" t="s">
        <v>5</v>
      </c>
      <c r="B516" s="29" t="s">
        <v>911</v>
      </c>
      <c r="C516" s="23" t="s">
        <v>912</v>
      </c>
      <c r="D516" s="29" t="s">
        <v>1596</v>
      </c>
      <c r="E516" s="45" t="s">
        <v>926</v>
      </c>
      <c r="F516" s="3"/>
      <c r="G516" s="3">
        <v>0.0</v>
      </c>
      <c r="H516" s="23" t="s">
        <v>2227</v>
      </c>
      <c r="I516" s="29" t="s">
        <v>911</v>
      </c>
      <c r="K516" s="7"/>
      <c r="L516" s="7"/>
      <c r="M516" s="7"/>
      <c r="N516" s="7"/>
      <c r="O516" s="7"/>
      <c r="P516" s="7"/>
    </row>
    <row r="517">
      <c r="A517" s="29" t="s">
        <v>5</v>
      </c>
      <c r="B517" s="29" t="s">
        <v>911</v>
      </c>
      <c r="C517" s="23" t="s">
        <v>912</v>
      </c>
      <c r="D517" s="29" t="s">
        <v>1597</v>
      </c>
      <c r="E517" s="45" t="s">
        <v>930</v>
      </c>
      <c r="F517" s="3"/>
      <c r="G517" s="3">
        <v>0.0</v>
      </c>
      <c r="H517" s="23" t="s">
        <v>2227</v>
      </c>
      <c r="I517" s="29" t="s">
        <v>911</v>
      </c>
      <c r="K517" s="7"/>
      <c r="L517" s="7"/>
      <c r="M517" s="7"/>
      <c r="N517" s="7"/>
      <c r="O517" s="7"/>
      <c r="P517" s="7"/>
    </row>
    <row r="518">
      <c r="A518" s="29" t="s">
        <v>5</v>
      </c>
      <c r="B518" s="29" t="s">
        <v>911</v>
      </c>
      <c r="C518" s="23" t="s">
        <v>912</v>
      </c>
      <c r="D518" s="34" t="s">
        <v>2462</v>
      </c>
      <c r="E518" s="33" t="s">
        <v>2463</v>
      </c>
      <c r="F518" s="3"/>
      <c r="G518" s="3"/>
      <c r="H518" s="23" t="s">
        <v>2227</v>
      </c>
      <c r="I518" s="29" t="s">
        <v>911</v>
      </c>
      <c r="K518" s="7"/>
      <c r="L518" s="7"/>
      <c r="M518" s="7"/>
      <c r="N518" s="7"/>
      <c r="O518" s="7"/>
      <c r="P518" s="7"/>
    </row>
    <row r="519">
      <c r="A519" s="29" t="s">
        <v>5</v>
      </c>
      <c r="B519" s="29" t="s">
        <v>911</v>
      </c>
      <c r="C519" s="23" t="s">
        <v>912</v>
      </c>
      <c r="D519" s="29" t="s">
        <v>1599</v>
      </c>
      <c r="E519" s="45" t="s">
        <v>933</v>
      </c>
      <c r="F519" s="3"/>
      <c r="G519" s="3">
        <v>0.0</v>
      </c>
      <c r="H519" s="23" t="s">
        <v>2227</v>
      </c>
      <c r="I519" s="29" t="s">
        <v>911</v>
      </c>
      <c r="K519" s="7"/>
      <c r="L519" s="7"/>
      <c r="M519" s="7"/>
      <c r="N519" s="7"/>
      <c r="O519" s="7"/>
      <c r="P519" s="7"/>
    </row>
    <row r="520">
      <c r="A520" s="29" t="s">
        <v>5</v>
      </c>
      <c r="B520" s="29" t="s">
        <v>911</v>
      </c>
      <c r="C520" s="23" t="s">
        <v>912</v>
      </c>
      <c r="D520" s="29" t="s">
        <v>1600</v>
      </c>
      <c r="E520" s="45" t="s">
        <v>937</v>
      </c>
      <c r="F520" s="3"/>
      <c r="G520" s="3">
        <v>0.0</v>
      </c>
      <c r="H520" s="23" t="s">
        <v>2227</v>
      </c>
      <c r="I520" s="29" t="s">
        <v>911</v>
      </c>
      <c r="K520" s="7"/>
      <c r="L520" s="7"/>
      <c r="M520" s="7"/>
      <c r="N520" s="7"/>
      <c r="O520" s="7"/>
      <c r="P520" s="7"/>
    </row>
    <row r="521">
      <c r="A521" s="29" t="s">
        <v>5</v>
      </c>
      <c r="B521" s="29" t="s">
        <v>911</v>
      </c>
      <c r="C521" s="23" t="s">
        <v>912</v>
      </c>
      <c r="D521" s="29" t="s">
        <v>1601</v>
      </c>
      <c r="E521" s="45" t="s">
        <v>942</v>
      </c>
      <c r="F521" s="3"/>
      <c r="G521" s="3">
        <v>0.0</v>
      </c>
      <c r="H521" s="23" t="s">
        <v>2227</v>
      </c>
      <c r="I521" s="29" t="s">
        <v>911</v>
      </c>
      <c r="K521" s="7"/>
      <c r="L521" s="7"/>
      <c r="M521" s="7"/>
      <c r="N521" s="7"/>
      <c r="O521" s="7"/>
      <c r="P521" s="7"/>
    </row>
    <row r="522">
      <c r="A522" s="29" t="s">
        <v>5</v>
      </c>
      <c r="B522" s="29" t="s">
        <v>911</v>
      </c>
      <c r="C522" s="23" t="s">
        <v>912</v>
      </c>
      <c r="D522" s="29" t="s">
        <v>1602</v>
      </c>
      <c r="E522" s="45" t="s">
        <v>945</v>
      </c>
      <c r="F522" s="3"/>
      <c r="G522" s="3">
        <v>0.0</v>
      </c>
      <c r="H522" s="23" t="s">
        <v>2227</v>
      </c>
      <c r="I522" s="29" t="s">
        <v>911</v>
      </c>
      <c r="K522" s="7"/>
      <c r="L522" s="7"/>
      <c r="M522" s="7"/>
      <c r="N522" s="7"/>
      <c r="O522" s="7"/>
      <c r="P522" s="7"/>
    </row>
    <row r="523">
      <c r="A523" s="29" t="s">
        <v>5</v>
      </c>
      <c r="B523" s="29" t="s">
        <v>911</v>
      </c>
      <c r="C523" s="23" t="s">
        <v>912</v>
      </c>
      <c r="D523" s="29" t="s">
        <v>1603</v>
      </c>
      <c r="E523" s="45" t="s">
        <v>948</v>
      </c>
      <c r="F523" s="3"/>
      <c r="G523" s="3">
        <v>0.0</v>
      </c>
      <c r="H523" s="23" t="s">
        <v>2227</v>
      </c>
      <c r="I523" s="29" t="s">
        <v>911</v>
      </c>
      <c r="K523" s="7"/>
      <c r="L523" s="7"/>
      <c r="M523" s="7"/>
      <c r="N523" s="7"/>
      <c r="O523" s="7"/>
      <c r="P523" s="7"/>
    </row>
    <row r="524">
      <c r="A524" s="29" t="s">
        <v>5</v>
      </c>
      <c r="B524" s="29" t="s">
        <v>911</v>
      </c>
      <c r="C524" s="23" t="s">
        <v>912</v>
      </c>
      <c r="D524" s="29" t="s">
        <v>1605</v>
      </c>
      <c r="E524" s="45" t="s">
        <v>951</v>
      </c>
      <c r="F524" s="3"/>
      <c r="G524" s="3">
        <v>0.0</v>
      </c>
      <c r="H524" s="23" t="s">
        <v>2227</v>
      </c>
      <c r="I524" s="29" t="s">
        <v>911</v>
      </c>
      <c r="K524" s="7"/>
      <c r="L524" s="7"/>
      <c r="M524" s="7"/>
      <c r="N524" s="7"/>
      <c r="O524" s="7"/>
      <c r="P524" s="7"/>
    </row>
    <row r="525">
      <c r="A525" s="29" t="s">
        <v>5</v>
      </c>
      <c r="B525" s="29" t="s">
        <v>911</v>
      </c>
      <c r="C525" s="23" t="s">
        <v>912</v>
      </c>
      <c r="D525" s="29" t="s">
        <v>1606</v>
      </c>
      <c r="E525" s="45" t="s">
        <v>955</v>
      </c>
      <c r="F525" s="3"/>
      <c r="G525" s="3">
        <v>0.0</v>
      </c>
      <c r="H525" s="23" t="s">
        <v>2227</v>
      </c>
      <c r="I525" s="29" t="s">
        <v>911</v>
      </c>
      <c r="K525" s="7"/>
      <c r="L525" s="7"/>
      <c r="M525" s="7"/>
      <c r="N525" s="7"/>
      <c r="O525" s="7"/>
      <c r="P525" s="7"/>
    </row>
    <row r="526">
      <c r="A526" s="29" t="s">
        <v>5</v>
      </c>
      <c r="B526" s="29" t="s">
        <v>911</v>
      </c>
      <c r="C526" s="23" t="s">
        <v>912</v>
      </c>
      <c r="D526" s="29" t="s">
        <v>1607</v>
      </c>
      <c r="E526" s="45" t="s">
        <v>958</v>
      </c>
      <c r="F526" s="3"/>
      <c r="G526" s="3">
        <v>0.0</v>
      </c>
      <c r="H526" s="23" t="s">
        <v>2227</v>
      </c>
      <c r="I526" s="29" t="s">
        <v>911</v>
      </c>
      <c r="K526" s="7"/>
      <c r="L526" s="7"/>
      <c r="M526" s="7"/>
      <c r="N526" s="7"/>
      <c r="O526" s="7"/>
      <c r="P526" s="7"/>
    </row>
    <row r="527">
      <c r="A527" s="29" t="s">
        <v>5</v>
      </c>
      <c r="B527" s="29" t="s">
        <v>911</v>
      </c>
      <c r="C527" s="23" t="s">
        <v>912</v>
      </c>
      <c r="D527" s="29" t="s">
        <v>1610</v>
      </c>
      <c r="E527" s="45" t="s">
        <v>962</v>
      </c>
      <c r="F527" s="3"/>
      <c r="G527" s="3">
        <v>0.0</v>
      </c>
      <c r="H527" s="23" t="s">
        <v>2227</v>
      </c>
      <c r="I527" s="29" t="s">
        <v>911</v>
      </c>
      <c r="K527" s="7"/>
      <c r="L527" s="7"/>
      <c r="M527" s="7"/>
      <c r="N527" s="7"/>
      <c r="O527" s="7"/>
      <c r="P527" s="7"/>
    </row>
    <row r="528">
      <c r="A528" s="29" t="s">
        <v>5</v>
      </c>
      <c r="B528" s="29" t="s">
        <v>911</v>
      </c>
      <c r="C528" s="23" t="s">
        <v>912</v>
      </c>
      <c r="D528" s="29" t="s">
        <v>1611</v>
      </c>
      <c r="E528" s="45" t="s">
        <v>965</v>
      </c>
      <c r="F528" s="3"/>
      <c r="G528" s="3">
        <v>0.0</v>
      </c>
      <c r="H528" s="23" t="s">
        <v>2227</v>
      </c>
      <c r="I528" s="29" t="s">
        <v>911</v>
      </c>
      <c r="K528" s="7"/>
      <c r="L528" s="7"/>
      <c r="M528" s="7"/>
      <c r="N528" s="7"/>
      <c r="O528" s="7"/>
      <c r="P528" s="7"/>
    </row>
    <row r="529">
      <c r="A529" s="29" t="s">
        <v>5</v>
      </c>
      <c r="B529" s="29" t="s">
        <v>911</v>
      </c>
      <c r="C529" s="23" t="s">
        <v>912</v>
      </c>
      <c r="D529" s="29" t="s">
        <v>1613</v>
      </c>
      <c r="E529" s="45" t="s">
        <v>969</v>
      </c>
      <c r="F529" s="3"/>
      <c r="G529" s="3">
        <v>0.0</v>
      </c>
      <c r="H529" s="23" t="s">
        <v>2227</v>
      </c>
      <c r="I529" s="29" t="s">
        <v>911</v>
      </c>
      <c r="K529" s="7"/>
      <c r="L529" s="7"/>
      <c r="M529" s="7"/>
      <c r="N529" s="7"/>
      <c r="O529" s="7"/>
      <c r="P529" s="7"/>
    </row>
    <row r="530">
      <c r="A530" s="29" t="s">
        <v>5</v>
      </c>
      <c r="B530" s="29" t="s">
        <v>911</v>
      </c>
      <c r="C530" s="23" t="s">
        <v>912</v>
      </c>
      <c r="D530" s="29" t="s">
        <v>1614</v>
      </c>
      <c r="E530" s="45" t="s">
        <v>973</v>
      </c>
      <c r="F530" s="3"/>
      <c r="G530" s="3">
        <v>0.0</v>
      </c>
      <c r="H530" s="23" t="s">
        <v>2227</v>
      </c>
      <c r="I530" s="29" t="s">
        <v>911</v>
      </c>
      <c r="K530" s="7"/>
      <c r="L530" s="7"/>
      <c r="M530" s="7"/>
      <c r="N530" s="7"/>
      <c r="O530" s="7"/>
      <c r="P530" s="7"/>
    </row>
    <row r="531">
      <c r="A531" s="29" t="s">
        <v>5</v>
      </c>
      <c r="B531" s="29" t="s">
        <v>911</v>
      </c>
      <c r="C531" s="23" t="s">
        <v>912</v>
      </c>
      <c r="D531" s="29" t="s">
        <v>1616</v>
      </c>
      <c r="E531" s="45" t="s">
        <v>977</v>
      </c>
      <c r="F531" s="3"/>
      <c r="G531" s="3">
        <v>0.0</v>
      </c>
      <c r="H531" s="23" t="s">
        <v>2227</v>
      </c>
      <c r="I531" s="29" t="s">
        <v>911</v>
      </c>
      <c r="K531" s="7"/>
      <c r="L531" s="7"/>
      <c r="M531" s="7"/>
      <c r="N531" s="7"/>
      <c r="O531" s="7"/>
      <c r="P531" s="7"/>
    </row>
    <row r="532">
      <c r="A532" s="29" t="s">
        <v>5</v>
      </c>
      <c r="B532" s="29" t="s">
        <v>911</v>
      </c>
      <c r="C532" s="23" t="s">
        <v>912</v>
      </c>
      <c r="D532" s="29" t="s">
        <v>1617</v>
      </c>
      <c r="E532" s="45" t="s">
        <v>980</v>
      </c>
      <c r="F532" s="3"/>
      <c r="G532" s="3">
        <v>0.0</v>
      </c>
      <c r="H532" s="23" t="s">
        <v>2227</v>
      </c>
      <c r="I532" s="29" t="s">
        <v>911</v>
      </c>
      <c r="K532" s="7"/>
      <c r="L532" s="7"/>
      <c r="M532" s="7"/>
      <c r="N532" s="7"/>
      <c r="O532" s="7"/>
      <c r="P532" s="7"/>
    </row>
    <row r="533">
      <c r="A533" s="29" t="s">
        <v>5</v>
      </c>
      <c r="B533" s="29" t="s">
        <v>911</v>
      </c>
      <c r="C533" s="23" t="s">
        <v>912</v>
      </c>
      <c r="D533" s="29" t="s">
        <v>1619</v>
      </c>
      <c r="E533" s="45" t="s">
        <v>984</v>
      </c>
      <c r="F533" s="3"/>
      <c r="G533" s="3">
        <v>0.0</v>
      </c>
      <c r="H533" s="23" t="s">
        <v>2227</v>
      </c>
      <c r="I533" s="29" t="s">
        <v>911</v>
      </c>
      <c r="K533" s="7"/>
      <c r="L533" s="7"/>
      <c r="M533" s="7"/>
      <c r="N533" s="7"/>
      <c r="O533" s="7"/>
      <c r="P533" s="7"/>
    </row>
    <row r="534">
      <c r="A534" s="29" t="s">
        <v>5</v>
      </c>
      <c r="B534" s="29" t="s">
        <v>911</v>
      </c>
      <c r="C534" s="23" t="s">
        <v>912</v>
      </c>
      <c r="D534" s="29" t="s">
        <v>1621</v>
      </c>
      <c r="E534" s="45" t="s">
        <v>986</v>
      </c>
      <c r="F534" s="3"/>
      <c r="G534" s="3">
        <v>0.0</v>
      </c>
      <c r="H534" s="23" t="s">
        <v>2227</v>
      </c>
      <c r="I534" s="29" t="s">
        <v>911</v>
      </c>
      <c r="K534" s="7"/>
      <c r="L534" s="7"/>
      <c r="M534" s="7"/>
      <c r="N534" s="7"/>
      <c r="O534" s="7"/>
      <c r="P534" s="7"/>
    </row>
    <row r="535">
      <c r="A535" s="29" t="s">
        <v>5</v>
      </c>
      <c r="B535" s="29" t="s">
        <v>911</v>
      </c>
      <c r="C535" s="23" t="s">
        <v>912</v>
      </c>
      <c r="D535" s="29" t="s">
        <v>1623</v>
      </c>
      <c r="E535" s="45" t="s">
        <v>987</v>
      </c>
      <c r="F535" s="3"/>
      <c r="G535" s="3">
        <v>0.0</v>
      </c>
      <c r="H535" s="23" t="s">
        <v>2227</v>
      </c>
      <c r="I535" s="29" t="s">
        <v>911</v>
      </c>
      <c r="K535" s="7"/>
      <c r="L535" s="7"/>
      <c r="M535" s="7"/>
      <c r="N535" s="7"/>
      <c r="O535" s="7"/>
      <c r="P535" s="7"/>
    </row>
    <row r="536">
      <c r="A536" s="29" t="s">
        <v>5</v>
      </c>
      <c r="B536" s="29" t="s">
        <v>911</v>
      </c>
      <c r="C536" s="23" t="s">
        <v>912</v>
      </c>
      <c r="D536" s="29" t="s">
        <v>1624</v>
      </c>
      <c r="E536" s="45" t="s">
        <v>990</v>
      </c>
      <c r="F536" s="3"/>
      <c r="G536" s="3">
        <v>0.0</v>
      </c>
      <c r="H536" s="23" t="s">
        <v>2227</v>
      </c>
      <c r="I536" s="29" t="s">
        <v>911</v>
      </c>
      <c r="K536" s="7"/>
      <c r="L536" s="7"/>
      <c r="M536" s="7"/>
      <c r="N536" s="7"/>
      <c r="O536" s="7"/>
      <c r="P536" s="7"/>
    </row>
    <row r="537">
      <c r="A537" s="29" t="s">
        <v>5</v>
      </c>
      <c r="B537" s="29" t="s">
        <v>911</v>
      </c>
      <c r="C537" s="23" t="s">
        <v>912</v>
      </c>
      <c r="D537" s="29" t="s">
        <v>1625</v>
      </c>
      <c r="E537" s="45" t="s">
        <v>993</v>
      </c>
      <c r="F537" s="3"/>
      <c r="G537" s="3">
        <v>0.0</v>
      </c>
      <c r="H537" s="23" t="s">
        <v>2227</v>
      </c>
      <c r="I537" s="29" t="s">
        <v>911</v>
      </c>
      <c r="K537" s="7"/>
      <c r="L537" s="7"/>
      <c r="M537" s="7"/>
      <c r="N537" s="7"/>
      <c r="O537" s="7"/>
      <c r="P537" s="7"/>
    </row>
    <row r="538">
      <c r="A538" s="29" t="s">
        <v>5</v>
      </c>
      <c r="B538" s="29" t="s">
        <v>911</v>
      </c>
      <c r="C538" s="23" t="s">
        <v>912</v>
      </c>
      <c r="D538" s="29" t="s">
        <v>1627</v>
      </c>
      <c r="E538" s="45" t="s">
        <v>996</v>
      </c>
      <c r="F538" s="3"/>
      <c r="G538" s="3">
        <v>0.0</v>
      </c>
      <c r="H538" s="23" t="s">
        <v>2227</v>
      </c>
      <c r="I538" s="29" t="s">
        <v>911</v>
      </c>
      <c r="K538" s="7"/>
      <c r="L538" s="7"/>
      <c r="M538" s="7"/>
      <c r="N538" s="7"/>
      <c r="O538" s="7"/>
      <c r="P538" s="7"/>
    </row>
    <row r="539">
      <c r="A539" s="29" t="s">
        <v>5</v>
      </c>
      <c r="B539" s="29" t="s">
        <v>911</v>
      </c>
      <c r="C539" s="23" t="s">
        <v>912</v>
      </c>
      <c r="D539" s="29" t="s">
        <v>1628</v>
      </c>
      <c r="E539" s="45" t="s">
        <v>999</v>
      </c>
      <c r="F539" s="3"/>
      <c r="G539" s="3">
        <v>0.0</v>
      </c>
      <c r="H539" s="23" t="s">
        <v>2227</v>
      </c>
      <c r="I539" s="29" t="s">
        <v>911</v>
      </c>
      <c r="K539" s="7"/>
      <c r="L539" s="7"/>
      <c r="M539" s="7"/>
      <c r="N539" s="7"/>
      <c r="O539" s="7"/>
      <c r="P539" s="7"/>
    </row>
    <row r="540">
      <c r="A540" s="29" t="s">
        <v>5</v>
      </c>
      <c r="B540" s="29" t="s">
        <v>911</v>
      </c>
      <c r="C540" s="23" t="s">
        <v>912</v>
      </c>
      <c r="D540" s="29" t="s">
        <v>1630</v>
      </c>
      <c r="E540" s="45" t="s">
        <v>1003</v>
      </c>
      <c r="F540" s="3"/>
      <c r="G540" s="3">
        <v>0.0</v>
      </c>
      <c r="H540" s="23" t="s">
        <v>2227</v>
      </c>
      <c r="I540" s="29" t="s">
        <v>911</v>
      </c>
      <c r="K540" s="7"/>
      <c r="L540" s="7"/>
      <c r="M540" s="7"/>
      <c r="N540" s="7"/>
      <c r="O540" s="7"/>
      <c r="P540" s="7"/>
    </row>
    <row r="541">
      <c r="A541" s="29" t="s">
        <v>5</v>
      </c>
      <c r="B541" s="29" t="s">
        <v>1004</v>
      </c>
      <c r="C541" s="23" t="s">
        <v>1005</v>
      </c>
      <c r="D541" s="29" t="s">
        <v>1631</v>
      </c>
      <c r="E541" s="45" t="s">
        <v>1008</v>
      </c>
      <c r="F541" s="3"/>
      <c r="G541" s="3">
        <v>0.0</v>
      </c>
      <c r="H541" s="23" t="s">
        <v>2228</v>
      </c>
      <c r="I541" s="29" t="s">
        <v>1004</v>
      </c>
      <c r="K541" s="7"/>
      <c r="L541" s="7"/>
      <c r="M541" s="7"/>
      <c r="N541" s="7"/>
      <c r="O541" s="7"/>
      <c r="P541" s="7"/>
    </row>
    <row r="542">
      <c r="A542" s="29" t="s">
        <v>5</v>
      </c>
      <c r="B542" s="29" t="s">
        <v>1004</v>
      </c>
      <c r="C542" s="23" t="s">
        <v>1005</v>
      </c>
      <c r="D542" s="29" t="s">
        <v>1633</v>
      </c>
      <c r="E542" s="45" t="s">
        <v>1010</v>
      </c>
      <c r="F542" s="3"/>
      <c r="G542" s="3">
        <v>0.0</v>
      </c>
      <c r="H542" s="23" t="s">
        <v>2228</v>
      </c>
      <c r="I542" s="29" t="s">
        <v>1004</v>
      </c>
      <c r="K542" s="7"/>
      <c r="L542" s="7"/>
      <c r="M542" s="7"/>
      <c r="N542" s="7"/>
      <c r="O542" s="7"/>
      <c r="P542" s="7"/>
    </row>
    <row r="543">
      <c r="A543" s="29" t="s">
        <v>5</v>
      </c>
      <c r="B543" s="29" t="s">
        <v>1004</v>
      </c>
      <c r="C543" s="23" t="s">
        <v>1005</v>
      </c>
      <c r="D543" s="29" t="s">
        <v>1635</v>
      </c>
      <c r="E543" s="45" t="s">
        <v>1013</v>
      </c>
      <c r="F543" s="3"/>
      <c r="G543" s="3">
        <v>0.0</v>
      </c>
      <c r="H543" s="23" t="s">
        <v>2228</v>
      </c>
      <c r="I543" s="29" t="s">
        <v>1004</v>
      </c>
      <c r="K543" s="7"/>
      <c r="L543" s="7"/>
      <c r="M543" s="7"/>
      <c r="N543" s="7"/>
      <c r="O543" s="7"/>
      <c r="P543" s="7"/>
    </row>
    <row r="544">
      <c r="A544" s="29" t="s">
        <v>5</v>
      </c>
      <c r="B544" s="29" t="s">
        <v>1004</v>
      </c>
      <c r="C544" s="23" t="s">
        <v>1005</v>
      </c>
      <c r="D544" s="29" t="s">
        <v>1636</v>
      </c>
      <c r="E544" s="45" t="s">
        <v>1016</v>
      </c>
      <c r="F544" s="3"/>
      <c r="G544" s="3">
        <v>0.0</v>
      </c>
      <c r="H544" s="23" t="s">
        <v>2228</v>
      </c>
      <c r="I544" s="29" t="s">
        <v>1004</v>
      </c>
      <c r="K544" s="7"/>
      <c r="L544" s="7"/>
      <c r="M544" s="7"/>
      <c r="N544" s="7"/>
      <c r="O544" s="7"/>
      <c r="P544" s="7"/>
    </row>
    <row r="545">
      <c r="A545" s="29" t="s">
        <v>5</v>
      </c>
      <c r="B545" s="29" t="s">
        <v>1004</v>
      </c>
      <c r="C545" s="23" t="s">
        <v>1005</v>
      </c>
      <c r="D545" s="29" t="s">
        <v>1637</v>
      </c>
      <c r="E545" s="45" t="s">
        <v>1020</v>
      </c>
      <c r="F545" s="3"/>
      <c r="G545" s="3">
        <v>0.0</v>
      </c>
      <c r="H545" s="23" t="s">
        <v>2228</v>
      </c>
      <c r="I545" s="29" t="s">
        <v>1004</v>
      </c>
      <c r="K545" s="7"/>
      <c r="L545" s="7"/>
      <c r="M545" s="7"/>
      <c r="N545" s="7"/>
      <c r="O545" s="7"/>
      <c r="P545" s="7"/>
    </row>
    <row r="546">
      <c r="A546" s="29" t="s">
        <v>5</v>
      </c>
      <c r="B546" s="29" t="s">
        <v>1004</v>
      </c>
      <c r="C546" s="23" t="s">
        <v>1005</v>
      </c>
      <c r="D546" s="29" t="s">
        <v>1639</v>
      </c>
      <c r="E546" s="45" t="s">
        <v>1024</v>
      </c>
      <c r="F546" s="3"/>
      <c r="G546" s="3">
        <v>0.0</v>
      </c>
      <c r="H546" s="23" t="s">
        <v>2228</v>
      </c>
      <c r="I546" s="29" t="s">
        <v>1004</v>
      </c>
      <c r="K546" s="7"/>
      <c r="L546" s="7"/>
      <c r="M546" s="7"/>
      <c r="N546" s="7"/>
      <c r="O546" s="7"/>
      <c r="P546" s="7"/>
    </row>
    <row r="547">
      <c r="A547" s="29" t="s">
        <v>5</v>
      </c>
      <c r="B547" s="29" t="s">
        <v>1004</v>
      </c>
      <c r="C547" s="23" t="s">
        <v>1005</v>
      </c>
      <c r="D547" s="29" t="s">
        <v>1640</v>
      </c>
      <c r="E547" s="45" t="s">
        <v>1027</v>
      </c>
      <c r="F547" s="3"/>
      <c r="G547" s="3">
        <v>0.0</v>
      </c>
      <c r="H547" s="23" t="s">
        <v>2228</v>
      </c>
      <c r="I547" s="29" t="s">
        <v>1004</v>
      </c>
      <c r="K547" s="7"/>
      <c r="L547" s="7"/>
      <c r="M547" s="7"/>
      <c r="N547" s="7"/>
      <c r="O547" s="7"/>
      <c r="P547" s="7"/>
    </row>
    <row r="548">
      <c r="A548" s="29" t="s">
        <v>5</v>
      </c>
      <c r="B548" s="29" t="s">
        <v>1004</v>
      </c>
      <c r="C548" s="23" t="s">
        <v>1005</v>
      </c>
      <c r="D548" s="29" t="s">
        <v>1642</v>
      </c>
      <c r="E548" s="45" t="s">
        <v>1030</v>
      </c>
      <c r="F548" s="3"/>
      <c r="G548" s="3">
        <v>0.0</v>
      </c>
      <c r="H548" s="23" t="s">
        <v>2228</v>
      </c>
      <c r="I548" s="29" t="s">
        <v>1004</v>
      </c>
      <c r="K548" s="7"/>
      <c r="L548" s="7"/>
      <c r="M548" s="7"/>
      <c r="N548" s="7"/>
      <c r="O548" s="7"/>
      <c r="P548" s="7"/>
    </row>
    <row r="549">
      <c r="A549" s="29" t="s">
        <v>5</v>
      </c>
      <c r="B549" s="29" t="s">
        <v>1004</v>
      </c>
      <c r="C549" s="23" t="s">
        <v>1005</v>
      </c>
      <c r="D549" s="29" t="s">
        <v>1643</v>
      </c>
      <c r="E549" s="45" t="s">
        <v>1034</v>
      </c>
      <c r="F549" s="3"/>
      <c r="G549" s="3">
        <v>0.0</v>
      </c>
      <c r="H549" s="23" t="s">
        <v>2228</v>
      </c>
      <c r="I549" s="29" t="s">
        <v>1004</v>
      </c>
      <c r="K549" s="7"/>
      <c r="L549" s="7"/>
      <c r="M549" s="7"/>
      <c r="N549" s="7"/>
      <c r="O549" s="7"/>
      <c r="P549" s="7"/>
    </row>
    <row r="550">
      <c r="A550" s="29" t="s">
        <v>5</v>
      </c>
      <c r="B550" s="29" t="s">
        <v>1004</v>
      </c>
      <c r="C550" s="23" t="s">
        <v>1005</v>
      </c>
      <c r="D550" s="29" t="s">
        <v>1644</v>
      </c>
      <c r="E550" s="45" t="s">
        <v>1037</v>
      </c>
      <c r="F550" s="3"/>
      <c r="G550" s="3">
        <v>1.0</v>
      </c>
      <c r="H550" s="23" t="s">
        <v>2228</v>
      </c>
      <c r="I550" s="29" t="s">
        <v>1004</v>
      </c>
      <c r="K550" s="7"/>
      <c r="L550" s="7"/>
      <c r="M550" s="7"/>
      <c r="N550" s="7"/>
      <c r="O550" s="7"/>
      <c r="P550" s="7"/>
    </row>
    <row r="551">
      <c r="A551" s="29" t="s">
        <v>5</v>
      </c>
      <c r="B551" s="29" t="s">
        <v>1004</v>
      </c>
      <c r="C551" s="23" t="s">
        <v>1005</v>
      </c>
      <c r="D551" s="29" t="s">
        <v>1646</v>
      </c>
      <c r="E551" s="45" t="s">
        <v>1040</v>
      </c>
      <c r="F551" s="3"/>
      <c r="G551" s="3">
        <v>1.0</v>
      </c>
      <c r="H551" s="23" t="s">
        <v>2228</v>
      </c>
      <c r="I551" s="29" t="s">
        <v>1004</v>
      </c>
      <c r="K551" s="7"/>
      <c r="L551" s="7"/>
      <c r="M551" s="7"/>
      <c r="N551" s="7"/>
      <c r="O551" s="7"/>
      <c r="P551" s="7"/>
    </row>
    <row r="552">
      <c r="A552" s="29" t="s">
        <v>5</v>
      </c>
      <c r="B552" s="29" t="s">
        <v>1004</v>
      </c>
      <c r="C552" s="23" t="s">
        <v>1005</v>
      </c>
      <c r="D552" s="29" t="s">
        <v>1647</v>
      </c>
      <c r="E552" s="45" t="s">
        <v>1043</v>
      </c>
      <c r="F552" s="3"/>
      <c r="G552" s="3">
        <v>1.0</v>
      </c>
      <c r="H552" s="23" t="s">
        <v>2228</v>
      </c>
      <c r="I552" s="29" t="s">
        <v>1004</v>
      </c>
      <c r="K552" s="7"/>
      <c r="L552" s="7"/>
      <c r="M552" s="7"/>
      <c r="N552" s="7"/>
      <c r="O552" s="7"/>
      <c r="P552" s="7"/>
    </row>
    <row r="553">
      <c r="A553" s="29" t="s">
        <v>5</v>
      </c>
      <c r="B553" s="29" t="s">
        <v>1004</v>
      </c>
      <c r="C553" s="23" t="s">
        <v>1005</v>
      </c>
      <c r="D553" s="29" t="s">
        <v>1649</v>
      </c>
      <c r="E553" s="45" t="s">
        <v>1047</v>
      </c>
      <c r="F553" s="3"/>
      <c r="G553" s="3">
        <v>1.0</v>
      </c>
      <c r="H553" s="23" t="s">
        <v>2228</v>
      </c>
      <c r="I553" s="29" t="s">
        <v>1004</v>
      </c>
      <c r="K553" s="7"/>
      <c r="L553" s="7"/>
      <c r="M553" s="7"/>
      <c r="N553" s="7"/>
      <c r="O553" s="7"/>
      <c r="P553" s="7"/>
    </row>
    <row r="554">
      <c r="A554" s="29" t="s">
        <v>5</v>
      </c>
      <c r="B554" s="29" t="s">
        <v>1004</v>
      </c>
      <c r="C554" s="23" t="s">
        <v>1005</v>
      </c>
      <c r="D554" s="29" t="s">
        <v>1650</v>
      </c>
      <c r="E554" s="45" t="s">
        <v>1050</v>
      </c>
      <c r="F554" s="3"/>
      <c r="G554" s="3">
        <v>1.0</v>
      </c>
      <c r="H554" s="23" t="s">
        <v>2228</v>
      </c>
      <c r="I554" s="29" t="s">
        <v>1004</v>
      </c>
      <c r="K554" s="7"/>
      <c r="L554" s="7"/>
      <c r="M554" s="7"/>
      <c r="N554" s="7"/>
      <c r="O554" s="7"/>
      <c r="P554" s="7"/>
    </row>
    <row r="555">
      <c r="A555" s="29" t="s">
        <v>5</v>
      </c>
      <c r="B555" s="29" t="s">
        <v>1004</v>
      </c>
      <c r="C555" s="23" t="s">
        <v>1005</v>
      </c>
      <c r="D555" s="29" t="s">
        <v>1651</v>
      </c>
      <c r="E555" s="45" t="s">
        <v>1053</v>
      </c>
      <c r="F555" s="3"/>
      <c r="G555" s="3">
        <v>1.0</v>
      </c>
      <c r="H555" s="23" t="s">
        <v>2228</v>
      </c>
      <c r="I555" s="29" t="s">
        <v>1004</v>
      </c>
      <c r="K555" s="7"/>
      <c r="L555" s="7"/>
      <c r="M555" s="7"/>
      <c r="N555" s="7"/>
      <c r="O555" s="7"/>
      <c r="P555" s="7"/>
    </row>
    <row r="556">
      <c r="A556" s="29" t="s">
        <v>5</v>
      </c>
      <c r="B556" s="29" t="s">
        <v>1004</v>
      </c>
      <c r="C556" s="23" t="s">
        <v>1005</v>
      </c>
      <c r="D556" s="29" t="s">
        <v>1653</v>
      </c>
      <c r="E556" s="45" t="s">
        <v>1057</v>
      </c>
      <c r="F556" s="3"/>
      <c r="G556" s="3">
        <v>1.0</v>
      </c>
      <c r="H556" s="23" t="s">
        <v>2228</v>
      </c>
      <c r="I556" s="29" t="s">
        <v>1004</v>
      </c>
      <c r="K556" s="7"/>
      <c r="L556" s="7"/>
      <c r="M556" s="7"/>
      <c r="N556" s="7"/>
      <c r="O556" s="7"/>
      <c r="P556" s="7"/>
    </row>
    <row r="557">
      <c r="A557" s="29" t="s">
        <v>5</v>
      </c>
      <c r="B557" s="29" t="s">
        <v>1004</v>
      </c>
      <c r="C557" s="23" t="s">
        <v>1005</v>
      </c>
      <c r="D557" s="29" t="s">
        <v>1654</v>
      </c>
      <c r="E557" s="45" t="s">
        <v>1061</v>
      </c>
      <c r="F557" s="3"/>
      <c r="G557" s="3">
        <v>1.0</v>
      </c>
      <c r="H557" s="23" t="s">
        <v>2228</v>
      </c>
      <c r="I557" s="29" t="s">
        <v>1004</v>
      </c>
      <c r="K557" s="7"/>
      <c r="L557" s="7"/>
      <c r="M557" s="7"/>
      <c r="N557" s="7"/>
      <c r="O557" s="7"/>
      <c r="P557" s="7"/>
    </row>
    <row r="558">
      <c r="A558" s="29" t="s">
        <v>5</v>
      </c>
      <c r="B558" s="29" t="s">
        <v>1004</v>
      </c>
      <c r="C558" s="23" t="s">
        <v>1005</v>
      </c>
      <c r="D558" s="29" t="s">
        <v>1655</v>
      </c>
      <c r="E558" s="45" t="s">
        <v>1063</v>
      </c>
      <c r="F558" s="3"/>
      <c r="G558" s="3">
        <v>1.0</v>
      </c>
      <c r="H558" s="23" t="s">
        <v>2228</v>
      </c>
      <c r="I558" s="29" t="s">
        <v>1004</v>
      </c>
      <c r="K558" s="7"/>
      <c r="L558" s="7"/>
      <c r="M558" s="7"/>
      <c r="N558" s="7"/>
      <c r="O558" s="7"/>
      <c r="P558" s="7"/>
    </row>
    <row r="559">
      <c r="A559" s="29" t="s">
        <v>5</v>
      </c>
      <c r="B559" s="29" t="s">
        <v>1065</v>
      </c>
      <c r="C559" s="23" t="s">
        <v>1066</v>
      </c>
      <c r="D559" s="29" t="s">
        <v>1657</v>
      </c>
      <c r="E559" s="45" t="s">
        <v>1069</v>
      </c>
      <c r="F559" s="3"/>
      <c r="G559" s="3">
        <v>0.0</v>
      </c>
      <c r="H559" s="23" t="s">
        <v>2229</v>
      </c>
      <c r="I559" s="29" t="s">
        <v>1065</v>
      </c>
      <c r="K559" s="7"/>
      <c r="L559" s="7"/>
      <c r="M559" s="7"/>
      <c r="N559" s="7"/>
      <c r="O559" s="7"/>
      <c r="P559" s="7"/>
    </row>
    <row r="560">
      <c r="A560" s="29" t="s">
        <v>5</v>
      </c>
      <c r="B560" s="29" t="s">
        <v>1065</v>
      </c>
      <c r="C560" s="23" t="s">
        <v>1066</v>
      </c>
      <c r="D560" s="29" t="s">
        <v>1659</v>
      </c>
      <c r="E560" s="45" t="s">
        <v>1075</v>
      </c>
      <c r="F560" s="3"/>
      <c r="G560" s="3">
        <v>0.0</v>
      </c>
      <c r="H560" s="23" t="s">
        <v>2229</v>
      </c>
      <c r="I560" s="29" t="s">
        <v>1065</v>
      </c>
      <c r="K560" s="7"/>
      <c r="L560" s="7"/>
      <c r="M560" s="7"/>
      <c r="N560" s="7"/>
      <c r="O560" s="7"/>
      <c r="P560" s="7"/>
    </row>
    <row r="561">
      <c r="A561" s="29" t="s">
        <v>5</v>
      </c>
      <c r="B561" s="29" t="s">
        <v>1065</v>
      </c>
      <c r="C561" s="23" t="s">
        <v>1066</v>
      </c>
      <c r="D561" s="29" t="s">
        <v>1662</v>
      </c>
      <c r="E561" s="45" t="s">
        <v>1078</v>
      </c>
      <c r="F561" s="3"/>
      <c r="G561" s="3">
        <v>0.0</v>
      </c>
      <c r="H561" s="23" t="s">
        <v>2229</v>
      </c>
      <c r="I561" s="29" t="s">
        <v>1065</v>
      </c>
      <c r="K561" s="7"/>
      <c r="L561" s="7"/>
      <c r="M561" s="7"/>
      <c r="N561" s="7"/>
      <c r="O561" s="7"/>
      <c r="P561" s="7"/>
    </row>
    <row r="562">
      <c r="A562" s="29" t="s">
        <v>5</v>
      </c>
      <c r="B562" s="29" t="s">
        <v>1065</v>
      </c>
      <c r="C562" s="23" t="s">
        <v>1066</v>
      </c>
      <c r="D562" s="29" t="s">
        <v>1663</v>
      </c>
      <c r="E562" s="45" t="s">
        <v>1081</v>
      </c>
      <c r="F562" s="3"/>
      <c r="G562" s="3">
        <v>0.0</v>
      </c>
      <c r="H562" s="23" t="s">
        <v>2229</v>
      </c>
      <c r="I562" s="29" t="s">
        <v>1065</v>
      </c>
      <c r="K562" s="7"/>
      <c r="L562" s="7"/>
      <c r="M562" s="7"/>
      <c r="N562" s="7"/>
      <c r="O562" s="7"/>
      <c r="P562" s="7"/>
    </row>
    <row r="563">
      <c r="A563" s="29" t="s">
        <v>5</v>
      </c>
      <c r="B563" s="29" t="s">
        <v>1065</v>
      </c>
      <c r="C563" s="23" t="s">
        <v>1066</v>
      </c>
      <c r="D563" s="29" t="s">
        <v>1664</v>
      </c>
      <c r="E563" s="45" t="s">
        <v>1084</v>
      </c>
      <c r="F563" s="3"/>
      <c r="G563" s="3">
        <v>0.0</v>
      </c>
      <c r="H563" s="23" t="s">
        <v>2229</v>
      </c>
      <c r="I563" s="29" t="s">
        <v>1065</v>
      </c>
      <c r="K563" s="7"/>
      <c r="L563" s="7"/>
      <c r="M563" s="7"/>
      <c r="N563" s="7"/>
      <c r="O563" s="7"/>
      <c r="P563" s="7"/>
    </row>
    <row r="564">
      <c r="A564" s="29" t="s">
        <v>5</v>
      </c>
      <c r="B564" s="29" t="s">
        <v>1065</v>
      </c>
      <c r="C564" s="23" t="s">
        <v>1066</v>
      </c>
      <c r="D564" s="29" t="s">
        <v>1666</v>
      </c>
      <c r="E564" s="45" t="s">
        <v>1087</v>
      </c>
      <c r="F564" s="3"/>
      <c r="G564" s="3">
        <v>0.0</v>
      </c>
      <c r="H564" s="23" t="s">
        <v>2229</v>
      </c>
      <c r="I564" s="29" t="s">
        <v>1065</v>
      </c>
      <c r="K564" s="7"/>
      <c r="L564" s="7"/>
      <c r="M564" s="7"/>
      <c r="N564" s="7"/>
      <c r="O564" s="7"/>
      <c r="P564" s="7"/>
    </row>
    <row r="565">
      <c r="A565" s="29" t="s">
        <v>5</v>
      </c>
      <c r="B565" s="29" t="s">
        <v>1065</v>
      </c>
      <c r="C565" s="23" t="s">
        <v>1066</v>
      </c>
      <c r="D565" s="29" t="s">
        <v>1667</v>
      </c>
      <c r="E565" s="45" t="s">
        <v>1091</v>
      </c>
      <c r="F565" s="3"/>
      <c r="G565" s="3">
        <v>0.0</v>
      </c>
      <c r="H565" s="23" t="s">
        <v>2229</v>
      </c>
      <c r="I565" s="29" t="s">
        <v>1065</v>
      </c>
      <c r="K565" s="7"/>
      <c r="L565" s="7"/>
      <c r="M565" s="7"/>
      <c r="N565" s="7"/>
      <c r="O565" s="7"/>
      <c r="P565" s="7"/>
    </row>
    <row r="566">
      <c r="A566" s="29" t="s">
        <v>5</v>
      </c>
      <c r="B566" s="29" t="s">
        <v>1065</v>
      </c>
      <c r="C566" s="23" t="s">
        <v>1066</v>
      </c>
      <c r="D566" s="29" t="s">
        <v>1668</v>
      </c>
      <c r="E566" s="45" t="s">
        <v>1093</v>
      </c>
      <c r="F566" s="3"/>
      <c r="G566" s="3">
        <v>0.0</v>
      </c>
      <c r="H566" s="23" t="s">
        <v>2229</v>
      </c>
      <c r="I566" s="29" t="s">
        <v>1065</v>
      </c>
      <c r="K566" s="7"/>
      <c r="L566" s="7"/>
      <c r="M566" s="7"/>
      <c r="N566" s="7"/>
      <c r="O566" s="7"/>
      <c r="P566" s="7"/>
    </row>
    <row r="567">
      <c r="A567" s="29" t="s">
        <v>5</v>
      </c>
      <c r="B567" s="29" t="s">
        <v>1065</v>
      </c>
      <c r="C567" s="23" t="s">
        <v>1066</v>
      </c>
      <c r="D567" s="29" t="s">
        <v>1670</v>
      </c>
      <c r="E567" s="45" t="s">
        <v>1096</v>
      </c>
      <c r="F567" s="3"/>
      <c r="G567" s="3">
        <v>0.0</v>
      </c>
      <c r="H567" s="23" t="s">
        <v>2229</v>
      </c>
      <c r="I567" s="29" t="s">
        <v>1065</v>
      </c>
      <c r="K567" s="7"/>
      <c r="L567" s="7"/>
      <c r="M567" s="7"/>
      <c r="N567" s="7"/>
      <c r="O567" s="7"/>
      <c r="P567" s="7"/>
    </row>
    <row r="568">
      <c r="A568" s="29" t="s">
        <v>5</v>
      </c>
      <c r="B568" s="29" t="s">
        <v>1065</v>
      </c>
      <c r="C568" s="23" t="s">
        <v>1066</v>
      </c>
      <c r="D568" s="29" t="s">
        <v>1671</v>
      </c>
      <c r="E568" s="45" t="s">
        <v>1101</v>
      </c>
      <c r="F568" s="3"/>
      <c r="G568" s="3">
        <v>0.0</v>
      </c>
      <c r="H568" s="23" t="s">
        <v>2229</v>
      </c>
      <c r="I568" s="29" t="s">
        <v>1065</v>
      </c>
      <c r="K568" s="7"/>
      <c r="L568" s="7"/>
      <c r="M568" s="7"/>
      <c r="N568" s="7"/>
      <c r="O568" s="7"/>
      <c r="P568" s="7"/>
    </row>
    <row r="569">
      <c r="A569" s="29" t="s">
        <v>5</v>
      </c>
      <c r="B569" s="29" t="s">
        <v>1065</v>
      </c>
      <c r="C569" s="23" t="s">
        <v>1066</v>
      </c>
      <c r="D569" s="29" t="s">
        <v>1672</v>
      </c>
      <c r="E569" s="45" t="s">
        <v>1105</v>
      </c>
      <c r="F569" s="3"/>
      <c r="G569" s="3">
        <v>0.0</v>
      </c>
      <c r="H569" s="23" t="s">
        <v>2229</v>
      </c>
      <c r="I569" s="29" t="s">
        <v>1065</v>
      </c>
      <c r="K569" s="7"/>
      <c r="L569" s="7"/>
      <c r="M569" s="7"/>
      <c r="N569" s="7"/>
      <c r="O569" s="7"/>
      <c r="P569" s="7"/>
    </row>
    <row r="570">
      <c r="A570" s="29" t="s">
        <v>5</v>
      </c>
      <c r="B570" s="29" t="s">
        <v>1065</v>
      </c>
      <c r="C570" s="23" t="s">
        <v>1066</v>
      </c>
      <c r="D570" s="29" t="s">
        <v>1674</v>
      </c>
      <c r="E570" s="45" t="s">
        <v>1108</v>
      </c>
      <c r="F570" s="3"/>
      <c r="G570" s="3">
        <v>0.0</v>
      </c>
      <c r="H570" s="23" t="s">
        <v>2229</v>
      </c>
      <c r="I570" s="29" t="s">
        <v>1065</v>
      </c>
      <c r="K570" s="7"/>
      <c r="L570" s="7"/>
      <c r="M570" s="7"/>
      <c r="N570" s="7"/>
      <c r="O570" s="7"/>
      <c r="P570" s="7"/>
    </row>
    <row r="571">
      <c r="A571" s="29" t="s">
        <v>5</v>
      </c>
      <c r="B571" s="29" t="s">
        <v>1065</v>
      </c>
      <c r="C571" s="23" t="s">
        <v>1066</v>
      </c>
      <c r="D571" s="29" t="s">
        <v>1675</v>
      </c>
      <c r="E571" s="45" t="s">
        <v>1111</v>
      </c>
      <c r="F571" s="3"/>
      <c r="G571" s="3">
        <v>0.0</v>
      </c>
      <c r="H571" s="23" t="s">
        <v>2229</v>
      </c>
      <c r="I571" s="29" t="s">
        <v>1065</v>
      </c>
      <c r="K571" s="7"/>
      <c r="L571" s="7"/>
      <c r="M571" s="7"/>
      <c r="N571" s="7"/>
      <c r="O571" s="7"/>
      <c r="P571" s="7"/>
    </row>
    <row r="572">
      <c r="A572" s="29" t="s">
        <v>5</v>
      </c>
      <c r="B572" s="29" t="s">
        <v>1065</v>
      </c>
      <c r="C572" s="23" t="s">
        <v>1066</v>
      </c>
      <c r="D572" s="29" t="s">
        <v>1677</v>
      </c>
      <c r="E572" s="45" t="s">
        <v>1115</v>
      </c>
      <c r="F572" s="3"/>
      <c r="G572" s="3">
        <v>0.0</v>
      </c>
      <c r="H572" s="23" t="s">
        <v>2229</v>
      </c>
      <c r="I572" s="29" t="s">
        <v>1065</v>
      </c>
      <c r="K572" s="7"/>
      <c r="L572" s="7"/>
      <c r="M572" s="7"/>
      <c r="N572" s="7"/>
      <c r="O572" s="7"/>
      <c r="P572" s="7"/>
    </row>
    <row r="573">
      <c r="A573" s="29" t="s">
        <v>5</v>
      </c>
      <c r="B573" s="29" t="s">
        <v>1065</v>
      </c>
      <c r="C573" s="23" t="s">
        <v>1066</v>
      </c>
      <c r="D573" s="29" t="s">
        <v>1678</v>
      </c>
      <c r="E573" s="45" t="s">
        <v>1118</v>
      </c>
      <c r="F573" s="3"/>
      <c r="G573" s="3">
        <v>0.0</v>
      </c>
      <c r="H573" s="23" t="s">
        <v>2229</v>
      </c>
      <c r="I573" s="29" t="s">
        <v>1065</v>
      </c>
      <c r="K573" s="7"/>
      <c r="L573" s="7"/>
      <c r="M573" s="7"/>
      <c r="N573" s="7"/>
      <c r="O573" s="7"/>
      <c r="P573" s="7"/>
    </row>
    <row r="574">
      <c r="A574" s="29" t="s">
        <v>5</v>
      </c>
      <c r="B574" s="29" t="s">
        <v>1065</v>
      </c>
      <c r="C574" s="23" t="s">
        <v>1066</v>
      </c>
      <c r="D574" s="29" t="s">
        <v>1680</v>
      </c>
      <c r="E574" s="45" t="s">
        <v>1122</v>
      </c>
      <c r="F574" s="3"/>
      <c r="G574" s="3">
        <v>0.0</v>
      </c>
      <c r="H574" s="23" t="s">
        <v>2229</v>
      </c>
      <c r="I574" s="29" t="s">
        <v>1065</v>
      </c>
      <c r="K574" s="7"/>
      <c r="L574" s="7"/>
      <c r="M574" s="7"/>
      <c r="N574" s="7"/>
      <c r="O574" s="7"/>
      <c r="P574" s="7"/>
    </row>
    <row r="575">
      <c r="A575" s="29" t="s">
        <v>5</v>
      </c>
      <c r="B575" s="29" t="s">
        <v>1065</v>
      </c>
      <c r="C575" s="23" t="s">
        <v>1066</v>
      </c>
      <c r="D575" s="29" t="s">
        <v>1681</v>
      </c>
      <c r="E575" s="45" t="s">
        <v>1125</v>
      </c>
      <c r="F575" s="3"/>
      <c r="G575" s="3">
        <v>0.0</v>
      </c>
      <c r="H575" s="23" t="s">
        <v>2229</v>
      </c>
      <c r="I575" s="29" t="s">
        <v>1065</v>
      </c>
      <c r="K575" s="7"/>
      <c r="L575" s="7"/>
      <c r="M575" s="7"/>
      <c r="N575" s="7"/>
      <c r="O575" s="7"/>
      <c r="P575" s="7"/>
    </row>
    <row r="576">
      <c r="A576" s="29" t="s">
        <v>5</v>
      </c>
      <c r="B576" s="29" t="s">
        <v>1065</v>
      </c>
      <c r="C576" s="23" t="s">
        <v>1066</v>
      </c>
      <c r="D576" s="29" t="s">
        <v>1682</v>
      </c>
      <c r="E576" s="45" t="s">
        <v>1129</v>
      </c>
      <c r="F576" s="3"/>
      <c r="G576" s="3">
        <v>0.0</v>
      </c>
      <c r="H576" s="23" t="s">
        <v>2229</v>
      </c>
      <c r="I576" s="29" t="s">
        <v>1065</v>
      </c>
      <c r="K576" s="7"/>
      <c r="L576" s="7"/>
      <c r="M576" s="7"/>
      <c r="N576" s="7"/>
      <c r="O576" s="7"/>
      <c r="P576" s="7"/>
    </row>
    <row r="577">
      <c r="A577" s="29" t="s">
        <v>5</v>
      </c>
      <c r="B577" s="29" t="s">
        <v>1065</v>
      </c>
      <c r="C577" s="23" t="s">
        <v>1066</v>
      </c>
      <c r="D577" s="29" t="s">
        <v>1684</v>
      </c>
      <c r="E577" s="45" t="s">
        <v>1133</v>
      </c>
      <c r="F577" s="3"/>
      <c r="G577" s="3">
        <v>0.0</v>
      </c>
      <c r="H577" s="23" t="s">
        <v>2229</v>
      </c>
      <c r="I577" s="29" t="s">
        <v>1065</v>
      </c>
      <c r="K577" s="7"/>
      <c r="L577" s="7"/>
      <c r="M577" s="7"/>
      <c r="N577" s="7"/>
      <c r="O577" s="7"/>
      <c r="P577" s="7"/>
    </row>
    <row r="578">
      <c r="A578" s="29" t="s">
        <v>5</v>
      </c>
      <c r="B578" s="29" t="s">
        <v>1065</v>
      </c>
      <c r="C578" s="23" t="s">
        <v>1066</v>
      </c>
      <c r="D578" s="29" t="s">
        <v>1685</v>
      </c>
      <c r="E578" s="45" t="s">
        <v>1136</v>
      </c>
      <c r="F578" s="3"/>
      <c r="G578" s="3">
        <v>0.0</v>
      </c>
      <c r="H578" s="23" t="s">
        <v>2229</v>
      </c>
      <c r="I578" s="29" t="s">
        <v>1065</v>
      </c>
      <c r="K578" s="7"/>
      <c r="L578" s="7"/>
      <c r="M578" s="7"/>
      <c r="N578" s="7"/>
      <c r="O578" s="7"/>
      <c r="P578" s="7"/>
    </row>
    <row r="579">
      <c r="A579" s="29" t="s">
        <v>5</v>
      </c>
      <c r="B579" s="29" t="s">
        <v>1065</v>
      </c>
      <c r="C579" s="23" t="s">
        <v>1066</v>
      </c>
      <c r="D579" s="29" t="s">
        <v>1687</v>
      </c>
      <c r="E579" s="45" t="s">
        <v>1140</v>
      </c>
      <c r="F579" s="3"/>
      <c r="G579" s="3">
        <v>0.0</v>
      </c>
      <c r="H579" s="23" t="s">
        <v>2229</v>
      </c>
      <c r="I579" s="29" t="s">
        <v>1065</v>
      </c>
      <c r="K579" s="7"/>
      <c r="L579" s="7"/>
      <c r="M579" s="7"/>
      <c r="N579" s="7"/>
      <c r="O579" s="7"/>
      <c r="P579" s="7"/>
    </row>
    <row r="580">
      <c r="A580" s="29" t="s">
        <v>5</v>
      </c>
      <c r="B580" s="29" t="s">
        <v>1065</v>
      </c>
      <c r="C580" s="23" t="s">
        <v>1066</v>
      </c>
      <c r="D580" s="29" t="s">
        <v>1690</v>
      </c>
      <c r="E580" s="45" t="s">
        <v>1143</v>
      </c>
      <c r="F580" s="3"/>
      <c r="G580" s="3">
        <v>0.0</v>
      </c>
      <c r="H580" s="23" t="s">
        <v>2229</v>
      </c>
      <c r="I580" s="29" t="s">
        <v>1065</v>
      </c>
      <c r="K580" s="7"/>
      <c r="L580" s="7"/>
      <c r="M580" s="7"/>
      <c r="N580" s="7"/>
      <c r="O580" s="7"/>
      <c r="P580" s="7"/>
    </row>
    <row r="581">
      <c r="A581" s="29" t="s">
        <v>5</v>
      </c>
      <c r="B581" s="29" t="s">
        <v>1065</v>
      </c>
      <c r="C581" s="23" t="s">
        <v>1066</v>
      </c>
      <c r="D581" s="29" t="s">
        <v>1691</v>
      </c>
      <c r="E581" s="45" t="s">
        <v>1146</v>
      </c>
      <c r="F581" s="3"/>
      <c r="G581" s="3">
        <v>0.0</v>
      </c>
      <c r="H581" s="23" t="s">
        <v>2229</v>
      </c>
      <c r="I581" s="29" t="s">
        <v>1065</v>
      </c>
      <c r="K581" s="7"/>
      <c r="L581" s="7"/>
      <c r="M581" s="7"/>
      <c r="N581" s="7"/>
      <c r="O581" s="7"/>
      <c r="P581" s="7"/>
    </row>
    <row r="582">
      <c r="A582" s="29" t="s">
        <v>5</v>
      </c>
      <c r="B582" s="29" t="s">
        <v>1065</v>
      </c>
      <c r="C582" s="23" t="s">
        <v>1066</v>
      </c>
      <c r="D582" s="29" t="s">
        <v>1692</v>
      </c>
      <c r="E582" s="45" t="s">
        <v>1151</v>
      </c>
      <c r="F582" s="3"/>
      <c r="G582" s="3">
        <v>1.0</v>
      </c>
      <c r="H582" s="23" t="s">
        <v>2229</v>
      </c>
      <c r="I582" s="29" t="s">
        <v>1065</v>
      </c>
      <c r="K582" s="7"/>
      <c r="L582" s="7"/>
      <c r="M582" s="7"/>
      <c r="N582" s="7"/>
      <c r="O582" s="7"/>
      <c r="P582" s="7"/>
    </row>
    <row r="583">
      <c r="A583" s="29" t="s">
        <v>5</v>
      </c>
      <c r="B583" s="29" t="s">
        <v>1065</v>
      </c>
      <c r="C583" s="23" t="s">
        <v>1066</v>
      </c>
      <c r="D583" s="29" t="s">
        <v>1694</v>
      </c>
      <c r="E583" s="45" t="s">
        <v>1154</v>
      </c>
      <c r="F583" s="3"/>
      <c r="G583" s="3">
        <v>1.0</v>
      </c>
      <c r="H583" s="23" t="s">
        <v>2229</v>
      </c>
      <c r="I583" s="29" t="s">
        <v>1065</v>
      </c>
      <c r="K583" s="7"/>
      <c r="L583" s="7"/>
      <c r="M583" s="7"/>
      <c r="N583" s="7"/>
      <c r="O583" s="7"/>
      <c r="P583" s="7"/>
    </row>
    <row r="584">
      <c r="A584" s="29" t="s">
        <v>5</v>
      </c>
      <c r="B584" s="29" t="s">
        <v>1065</v>
      </c>
      <c r="C584" s="23" t="s">
        <v>1066</v>
      </c>
      <c r="D584" s="29" t="s">
        <v>1695</v>
      </c>
      <c r="E584" s="45" t="s">
        <v>1157</v>
      </c>
      <c r="F584" s="3"/>
      <c r="G584" s="3">
        <v>1.0</v>
      </c>
      <c r="H584" s="23" t="s">
        <v>2229</v>
      </c>
      <c r="I584" s="29" t="s">
        <v>1065</v>
      </c>
      <c r="K584" s="7"/>
      <c r="L584" s="7"/>
      <c r="M584" s="7"/>
      <c r="N584" s="7"/>
      <c r="O584" s="7"/>
      <c r="P584" s="7"/>
    </row>
    <row r="585">
      <c r="A585" s="29" t="s">
        <v>5</v>
      </c>
      <c r="B585" s="29" t="s">
        <v>1065</v>
      </c>
      <c r="C585" s="23" t="s">
        <v>1066</v>
      </c>
      <c r="D585" s="29" t="s">
        <v>1696</v>
      </c>
      <c r="E585" s="45" t="s">
        <v>1161</v>
      </c>
      <c r="F585" s="3"/>
      <c r="G585" s="3">
        <v>1.0</v>
      </c>
      <c r="H585" s="23" t="s">
        <v>2229</v>
      </c>
      <c r="I585" s="29" t="s">
        <v>1065</v>
      </c>
      <c r="K585" s="7"/>
      <c r="L585" s="7"/>
      <c r="M585" s="7"/>
      <c r="N585" s="7"/>
      <c r="O585" s="7"/>
      <c r="P585" s="7"/>
    </row>
    <row r="586">
      <c r="A586" s="29" t="s">
        <v>5</v>
      </c>
      <c r="B586" s="29" t="s">
        <v>1065</v>
      </c>
      <c r="C586" s="23" t="s">
        <v>1066</v>
      </c>
      <c r="D586" s="29" t="s">
        <v>1698</v>
      </c>
      <c r="E586" s="45" t="s">
        <v>1164</v>
      </c>
      <c r="F586" s="3"/>
      <c r="G586" s="3">
        <v>0.0</v>
      </c>
      <c r="H586" s="23" t="s">
        <v>2229</v>
      </c>
      <c r="I586" s="29" t="s">
        <v>1065</v>
      </c>
      <c r="K586" s="7"/>
      <c r="L586" s="7"/>
      <c r="M586" s="7"/>
      <c r="N586" s="7"/>
      <c r="O586" s="7"/>
      <c r="P586" s="7"/>
    </row>
    <row r="587">
      <c r="A587" s="29" t="s">
        <v>5</v>
      </c>
      <c r="B587" s="29" t="s">
        <v>1065</v>
      </c>
      <c r="C587" s="23" t="s">
        <v>1066</v>
      </c>
      <c r="D587" s="29" t="s">
        <v>1699</v>
      </c>
      <c r="E587" s="45" t="s">
        <v>1168</v>
      </c>
      <c r="F587" s="3"/>
      <c r="G587" s="3">
        <v>0.0</v>
      </c>
      <c r="H587" s="23" t="s">
        <v>2229</v>
      </c>
      <c r="I587" s="29" t="s">
        <v>1065</v>
      </c>
      <c r="K587" s="7"/>
      <c r="L587" s="7"/>
      <c r="M587" s="7"/>
      <c r="N587" s="7"/>
      <c r="O587" s="7"/>
      <c r="P587" s="7"/>
    </row>
    <row r="588">
      <c r="A588" s="29" t="s">
        <v>5</v>
      </c>
      <c r="B588" s="29" t="s">
        <v>1065</v>
      </c>
      <c r="C588" s="23" t="s">
        <v>1066</v>
      </c>
      <c r="D588" s="29" t="s">
        <v>1700</v>
      </c>
      <c r="E588" s="45" t="s">
        <v>1172</v>
      </c>
      <c r="F588" s="3"/>
      <c r="G588" s="3">
        <v>0.0</v>
      </c>
      <c r="H588" s="23" t="s">
        <v>2229</v>
      </c>
      <c r="I588" s="29" t="s">
        <v>1065</v>
      </c>
      <c r="K588" s="7"/>
      <c r="L588" s="7"/>
      <c r="M588" s="7"/>
      <c r="N588" s="7"/>
      <c r="O588" s="7"/>
      <c r="P588" s="7"/>
    </row>
    <row r="589">
      <c r="A589" s="29" t="s">
        <v>5</v>
      </c>
      <c r="B589" s="29" t="s">
        <v>1065</v>
      </c>
      <c r="C589" s="23" t="s">
        <v>1066</v>
      </c>
      <c r="D589" s="29" t="s">
        <v>1702</v>
      </c>
      <c r="E589" s="45" t="s">
        <v>1175</v>
      </c>
      <c r="F589" s="3"/>
      <c r="G589" s="3">
        <v>0.0</v>
      </c>
      <c r="H589" s="23" t="s">
        <v>2229</v>
      </c>
      <c r="I589" s="29" t="s">
        <v>1065</v>
      </c>
      <c r="K589" s="7"/>
      <c r="L589" s="7"/>
      <c r="M589" s="7"/>
      <c r="N589" s="7"/>
      <c r="O589" s="7"/>
      <c r="P589" s="7"/>
    </row>
    <row r="590">
      <c r="A590" s="29" t="s">
        <v>5</v>
      </c>
      <c r="B590" s="29" t="s">
        <v>1065</v>
      </c>
      <c r="C590" s="23" t="s">
        <v>1066</v>
      </c>
      <c r="D590" s="29" t="s">
        <v>1703</v>
      </c>
      <c r="E590" s="45" t="s">
        <v>1178</v>
      </c>
      <c r="F590" s="3"/>
      <c r="G590" s="3">
        <v>0.0</v>
      </c>
      <c r="H590" s="23" t="s">
        <v>2229</v>
      </c>
      <c r="I590" s="29" t="s">
        <v>1065</v>
      </c>
      <c r="K590" s="7"/>
      <c r="L590" s="7"/>
      <c r="M590" s="7"/>
      <c r="N590" s="7"/>
      <c r="O590" s="7"/>
      <c r="P590" s="7"/>
    </row>
    <row r="591">
      <c r="A591" s="29" t="s">
        <v>5</v>
      </c>
      <c r="B591" s="29" t="s">
        <v>1065</v>
      </c>
      <c r="C591" s="23" t="s">
        <v>1066</v>
      </c>
      <c r="D591" s="29" t="s">
        <v>1704</v>
      </c>
      <c r="E591" s="45" t="s">
        <v>1182</v>
      </c>
      <c r="F591" s="3"/>
      <c r="G591" s="3">
        <v>0.0</v>
      </c>
      <c r="H591" s="23" t="s">
        <v>2229</v>
      </c>
      <c r="I591" s="29" t="s">
        <v>1065</v>
      </c>
      <c r="K591" s="7"/>
      <c r="L591" s="7"/>
      <c r="M591" s="7"/>
      <c r="N591" s="7"/>
      <c r="O591" s="7"/>
      <c r="P591" s="7"/>
    </row>
    <row r="592">
      <c r="A592" s="29" t="s">
        <v>5</v>
      </c>
      <c r="B592" s="29" t="s">
        <v>1065</v>
      </c>
      <c r="C592" s="23" t="s">
        <v>1066</v>
      </c>
      <c r="D592" s="29" t="s">
        <v>1706</v>
      </c>
      <c r="E592" s="45" t="s">
        <v>1185</v>
      </c>
      <c r="F592" s="3"/>
      <c r="G592" s="3">
        <v>0.0</v>
      </c>
      <c r="H592" s="23" t="s">
        <v>2229</v>
      </c>
      <c r="I592" s="29" t="s">
        <v>1065</v>
      </c>
      <c r="K592" s="7"/>
      <c r="L592" s="7"/>
      <c r="M592" s="7"/>
      <c r="N592" s="7"/>
      <c r="O592" s="7"/>
      <c r="P592" s="7"/>
    </row>
    <row r="593">
      <c r="A593" s="29" t="s">
        <v>5</v>
      </c>
      <c r="B593" s="29" t="s">
        <v>1065</v>
      </c>
      <c r="C593" s="23" t="s">
        <v>1066</v>
      </c>
      <c r="D593" s="29" t="s">
        <v>1707</v>
      </c>
      <c r="E593" s="45" t="s">
        <v>1189</v>
      </c>
      <c r="F593" s="3"/>
      <c r="G593" s="3">
        <v>0.0</v>
      </c>
      <c r="H593" s="23" t="s">
        <v>2229</v>
      </c>
      <c r="I593" s="29" t="s">
        <v>1065</v>
      </c>
      <c r="K593" s="7"/>
      <c r="L593" s="7"/>
      <c r="M593" s="7"/>
      <c r="N593" s="7"/>
      <c r="O593" s="7"/>
      <c r="P593" s="7"/>
    </row>
    <row r="594">
      <c r="A594" s="29" t="s">
        <v>5</v>
      </c>
      <c r="B594" s="29" t="s">
        <v>1065</v>
      </c>
      <c r="C594" s="23" t="s">
        <v>1066</v>
      </c>
      <c r="D594" s="29" t="s">
        <v>1708</v>
      </c>
      <c r="E594" s="45" t="s">
        <v>1193</v>
      </c>
      <c r="F594" s="3"/>
      <c r="G594" s="3">
        <v>0.0</v>
      </c>
      <c r="H594" s="23" t="s">
        <v>2229</v>
      </c>
      <c r="I594" s="29" t="s">
        <v>1065</v>
      </c>
      <c r="K594" s="7"/>
      <c r="L594" s="7"/>
      <c r="M594" s="7"/>
      <c r="N594" s="7"/>
      <c r="O594" s="7"/>
      <c r="P594" s="7"/>
    </row>
    <row r="595">
      <c r="A595" s="29" t="s">
        <v>5</v>
      </c>
      <c r="B595" s="29" t="s">
        <v>1065</v>
      </c>
      <c r="C595" s="23" t="s">
        <v>1066</v>
      </c>
      <c r="D595" s="29" t="s">
        <v>1710</v>
      </c>
      <c r="E595" s="45" t="s">
        <v>1197</v>
      </c>
      <c r="F595" s="3"/>
      <c r="G595" s="3">
        <v>0.0</v>
      </c>
      <c r="H595" s="23" t="s">
        <v>2229</v>
      </c>
      <c r="I595" s="29" t="s">
        <v>1065</v>
      </c>
      <c r="K595" s="7"/>
      <c r="L595" s="7"/>
      <c r="M595" s="7"/>
      <c r="N595" s="7"/>
      <c r="O595" s="7"/>
      <c r="P595" s="7"/>
    </row>
    <row r="596">
      <c r="A596" s="29" t="s">
        <v>5</v>
      </c>
      <c r="B596" s="29" t="s">
        <v>1065</v>
      </c>
      <c r="C596" s="23" t="s">
        <v>1066</v>
      </c>
      <c r="D596" s="29" t="s">
        <v>1711</v>
      </c>
      <c r="E596" s="45" t="s">
        <v>1200</v>
      </c>
      <c r="F596" s="3"/>
      <c r="G596" s="3">
        <v>0.0</v>
      </c>
      <c r="H596" s="23" t="s">
        <v>2229</v>
      </c>
      <c r="I596" s="29" t="s">
        <v>1065</v>
      </c>
      <c r="K596" s="7"/>
      <c r="L596" s="7"/>
      <c r="M596" s="7"/>
      <c r="N596" s="7"/>
      <c r="O596" s="7"/>
      <c r="P596" s="7"/>
    </row>
    <row r="597">
      <c r="A597" s="29" t="s">
        <v>5</v>
      </c>
      <c r="B597" s="29" t="s">
        <v>1065</v>
      </c>
      <c r="C597" s="23" t="s">
        <v>1066</v>
      </c>
      <c r="D597" s="29" t="s">
        <v>1713</v>
      </c>
      <c r="E597" s="45" t="s">
        <v>1203</v>
      </c>
      <c r="F597" s="3"/>
      <c r="G597" s="3">
        <v>0.0</v>
      </c>
      <c r="H597" s="23" t="s">
        <v>2229</v>
      </c>
      <c r="I597" s="29" t="s">
        <v>1065</v>
      </c>
      <c r="K597" s="7"/>
      <c r="L597" s="7"/>
      <c r="M597" s="7"/>
      <c r="N597" s="7"/>
      <c r="O597" s="7"/>
      <c r="P597" s="7"/>
    </row>
    <row r="598">
      <c r="A598" s="29" t="s">
        <v>5</v>
      </c>
      <c r="B598" s="29" t="s">
        <v>1065</v>
      </c>
      <c r="C598" s="23" t="s">
        <v>1066</v>
      </c>
      <c r="D598" s="29" t="s">
        <v>1715</v>
      </c>
      <c r="E598" s="45" t="s">
        <v>1207</v>
      </c>
      <c r="F598" s="3"/>
      <c r="G598" s="3">
        <v>0.0</v>
      </c>
      <c r="H598" s="23" t="s">
        <v>2229</v>
      </c>
      <c r="I598" s="29" t="s">
        <v>1065</v>
      </c>
      <c r="K598" s="7"/>
      <c r="L598" s="7"/>
      <c r="M598" s="7"/>
      <c r="N598" s="7"/>
      <c r="O598" s="7"/>
      <c r="P598" s="7"/>
    </row>
    <row r="599">
      <c r="A599" s="29" t="s">
        <v>5</v>
      </c>
      <c r="B599" s="29" t="s">
        <v>1065</v>
      </c>
      <c r="C599" s="23" t="s">
        <v>1066</v>
      </c>
      <c r="D599" s="29" t="s">
        <v>1716</v>
      </c>
      <c r="E599" s="45" t="s">
        <v>1210</v>
      </c>
      <c r="F599" s="3"/>
      <c r="G599" s="3">
        <v>0.0</v>
      </c>
      <c r="H599" s="23" t="s">
        <v>2229</v>
      </c>
      <c r="I599" s="29" t="s">
        <v>1065</v>
      </c>
      <c r="K599" s="7"/>
      <c r="L599" s="7"/>
      <c r="M599" s="7"/>
      <c r="N599" s="7"/>
      <c r="O599" s="7"/>
      <c r="P599" s="7"/>
    </row>
    <row r="600">
      <c r="A600" s="29" t="s">
        <v>5</v>
      </c>
      <c r="B600" s="29" t="s">
        <v>1065</v>
      </c>
      <c r="C600" s="23" t="s">
        <v>1066</v>
      </c>
      <c r="D600" s="29" t="s">
        <v>1718</v>
      </c>
      <c r="E600" s="45" t="s">
        <v>1214</v>
      </c>
      <c r="F600" s="3"/>
      <c r="G600" s="3">
        <v>0.0</v>
      </c>
      <c r="H600" s="23" t="s">
        <v>2229</v>
      </c>
      <c r="I600" s="29" t="s">
        <v>1065</v>
      </c>
      <c r="K600" s="7"/>
      <c r="L600" s="7"/>
      <c r="M600" s="7"/>
      <c r="N600" s="7"/>
      <c r="O600" s="7"/>
      <c r="P600" s="7"/>
    </row>
    <row r="601">
      <c r="A601" s="29" t="s">
        <v>5</v>
      </c>
      <c r="B601" s="29" t="s">
        <v>1065</v>
      </c>
      <c r="C601" s="23" t="s">
        <v>1066</v>
      </c>
      <c r="D601" s="29" t="s">
        <v>1719</v>
      </c>
      <c r="E601" s="45" t="s">
        <v>1217</v>
      </c>
      <c r="F601" s="3"/>
      <c r="G601" s="3">
        <v>0.0</v>
      </c>
      <c r="H601" s="23" t="s">
        <v>2229</v>
      </c>
      <c r="I601" s="29" t="s">
        <v>1065</v>
      </c>
      <c r="K601" s="7"/>
      <c r="L601" s="7"/>
      <c r="M601" s="7"/>
      <c r="N601" s="7"/>
      <c r="O601" s="7"/>
      <c r="P601" s="7"/>
    </row>
    <row r="602">
      <c r="A602" s="29" t="s">
        <v>5</v>
      </c>
      <c r="B602" s="29" t="s">
        <v>1065</v>
      </c>
      <c r="C602" s="23" t="s">
        <v>1066</v>
      </c>
      <c r="D602" s="29" t="s">
        <v>1720</v>
      </c>
      <c r="E602" s="45" t="s">
        <v>1220</v>
      </c>
      <c r="F602" s="3"/>
      <c r="G602" s="3">
        <v>0.0</v>
      </c>
      <c r="H602" s="23" t="s">
        <v>2229</v>
      </c>
      <c r="I602" s="29" t="s">
        <v>1065</v>
      </c>
      <c r="K602" s="7"/>
      <c r="L602" s="7"/>
      <c r="M602" s="7"/>
      <c r="N602" s="7"/>
      <c r="O602" s="7"/>
      <c r="P602" s="7"/>
    </row>
    <row r="603">
      <c r="A603" s="29" t="s">
        <v>5</v>
      </c>
      <c r="B603" s="29" t="s">
        <v>1065</v>
      </c>
      <c r="C603" s="23" t="s">
        <v>1066</v>
      </c>
      <c r="D603" s="29" t="s">
        <v>1722</v>
      </c>
      <c r="E603" s="45" t="s">
        <v>1223</v>
      </c>
      <c r="F603" s="3"/>
      <c r="G603" s="3">
        <v>0.0</v>
      </c>
      <c r="H603" s="23" t="s">
        <v>2229</v>
      </c>
      <c r="I603" s="29" t="s">
        <v>1065</v>
      </c>
      <c r="K603" s="7"/>
      <c r="L603" s="7"/>
      <c r="M603" s="7"/>
      <c r="N603" s="7"/>
      <c r="O603" s="7"/>
      <c r="P603" s="7"/>
    </row>
    <row r="604">
      <c r="A604" s="29" t="s">
        <v>5</v>
      </c>
      <c r="B604" s="29" t="s">
        <v>1065</v>
      </c>
      <c r="C604" s="23" t="s">
        <v>1066</v>
      </c>
      <c r="D604" s="29" t="s">
        <v>1723</v>
      </c>
      <c r="E604" s="45" t="s">
        <v>1226</v>
      </c>
      <c r="F604" s="3"/>
      <c r="G604" s="3">
        <v>0.0</v>
      </c>
      <c r="H604" s="23" t="s">
        <v>2229</v>
      </c>
      <c r="I604" s="29" t="s">
        <v>1065</v>
      </c>
      <c r="K604" s="7"/>
      <c r="L604" s="7"/>
      <c r="M604" s="7"/>
      <c r="N604" s="7"/>
      <c r="O604" s="7"/>
      <c r="P604" s="7"/>
    </row>
    <row r="605">
      <c r="A605" s="29" t="s">
        <v>5</v>
      </c>
      <c r="B605" s="29" t="s">
        <v>1065</v>
      </c>
      <c r="C605" s="23" t="s">
        <v>1066</v>
      </c>
      <c r="D605" s="29" t="s">
        <v>1724</v>
      </c>
      <c r="E605" s="45" t="s">
        <v>1229</v>
      </c>
      <c r="F605" s="3"/>
      <c r="G605" s="3">
        <v>0.0</v>
      </c>
      <c r="H605" s="23" t="s">
        <v>2229</v>
      </c>
      <c r="I605" s="29" t="s">
        <v>1065</v>
      </c>
      <c r="K605" s="7"/>
      <c r="L605" s="7"/>
      <c r="M605" s="7"/>
      <c r="N605" s="7"/>
      <c r="O605" s="7"/>
      <c r="P605" s="7"/>
    </row>
    <row r="606">
      <c r="A606" s="29" t="s">
        <v>5</v>
      </c>
      <c r="B606" s="29" t="s">
        <v>1065</v>
      </c>
      <c r="C606" s="23" t="s">
        <v>1066</v>
      </c>
      <c r="D606" s="29" t="s">
        <v>1726</v>
      </c>
      <c r="E606" s="45" t="s">
        <v>1233</v>
      </c>
      <c r="F606" s="3"/>
      <c r="G606" s="3">
        <v>0.0</v>
      </c>
      <c r="H606" s="23" t="s">
        <v>2229</v>
      </c>
      <c r="I606" s="29" t="s">
        <v>1065</v>
      </c>
      <c r="K606" s="7"/>
      <c r="L606" s="7"/>
      <c r="M606" s="7"/>
      <c r="N606" s="7"/>
      <c r="O606" s="7"/>
      <c r="P606" s="7"/>
    </row>
    <row r="607">
      <c r="A607" s="29" t="s">
        <v>5</v>
      </c>
      <c r="B607" s="29" t="s">
        <v>1065</v>
      </c>
      <c r="C607" s="23" t="s">
        <v>1066</v>
      </c>
      <c r="D607" s="29" t="s">
        <v>1727</v>
      </c>
      <c r="E607" s="45" t="s">
        <v>1236</v>
      </c>
      <c r="F607" s="3"/>
      <c r="G607" s="3">
        <v>0.0</v>
      </c>
      <c r="H607" s="23" t="s">
        <v>2229</v>
      </c>
      <c r="I607" s="29" t="s">
        <v>1065</v>
      </c>
      <c r="K607" s="7"/>
      <c r="L607" s="7"/>
      <c r="M607" s="7"/>
      <c r="N607" s="7"/>
      <c r="O607" s="7"/>
      <c r="P607" s="7"/>
    </row>
    <row r="608">
      <c r="A608" s="29" t="s">
        <v>5</v>
      </c>
      <c r="B608" s="29" t="s">
        <v>1065</v>
      </c>
      <c r="C608" s="23" t="s">
        <v>1066</v>
      </c>
      <c r="D608" s="29" t="s">
        <v>1729</v>
      </c>
      <c r="E608" s="45" t="s">
        <v>1239</v>
      </c>
      <c r="F608" s="3"/>
      <c r="G608" s="3">
        <v>0.0</v>
      </c>
      <c r="H608" s="23" t="s">
        <v>2229</v>
      </c>
      <c r="I608" s="29" t="s">
        <v>1065</v>
      </c>
      <c r="K608" s="7"/>
      <c r="L608" s="7"/>
      <c r="M608" s="7"/>
      <c r="N608" s="7"/>
      <c r="O608" s="7"/>
      <c r="P608" s="7"/>
    </row>
    <row r="609">
      <c r="A609" s="29" t="s">
        <v>5</v>
      </c>
      <c r="B609" s="29" t="s">
        <v>1065</v>
      </c>
      <c r="C609" s="23" t="s">
        <v>1066</v>
      </c>
      <c r="D609" s="29" t="s">
        <v>1732</v>
      </c>
      <c r="E609" s="45" t="s">
        <v>1242</v>
      </c>
      <c r="F609" s="3"/>
      <c r="G609" s="3">
        <v>0.0</v>
      </c>
      <c r="H609" s="23" t="s">
        <v>2229</v>
      </c>
      <c r="I609" s="29" t="s">
        <v>1065</v>
      </c>
      <c r="K609" s="7"/>
      <c r="L609" s="7"/>
      <c r="M609" s="7"/>
      <c r="N609" s="7"/>
      <c r="O609" s="7"/>
      <c r="P609" s="7"/>
    </row>
    <row r="610">
      <c r="A610" s="29" t="s">
        <v>5</v>
      </c>
      <c r="B610" s="29" t="s">
        <v>1065</v>
      </c>
      <c r="C610" s="23" t="s">
        <v>1066</v>
      </c>
      <c r="D610" s="29" t="s">
        <v>1733</v>
      </c>
      <c r="E610" s="45" t="s">
        <v>1251</v>
      </c>
      <c r="F610" s="3"/>
      <c r="G610" s="3">
        <v>0.0</v>
      </c>
      <c r="H610" s="23" t="s">
        <v>2229</v>
      </c>
      <c r="I610" s="29" t="s">
        <v>1065</v>
      </c>
      <c r="K610" s="7"/>
      <c r="L610" s="7"/>
      <c r="M610" s="7"/>
      <c r="N610" s="7"/>
      <c r="O610" s="7"/>
      <c r="P610" s="7"/>
    </row>
    <row r="611">
      <c r="A611" s="29" t="s">
        <v>5</v>
      </c>
      <c r="B611" s="29" t="s">
        <v>1065</v>
      </c>
      <c r="C611" s="23" t="s">
        <v>1066</v>
      </c>
      <c r="D611" s="29" t="s">
        <v>1735</v>
      </c>
      <c r="E611" s="45" t="s">
        <v>1254</v>
      </c>
      <c r="F611" s="3"/>
      <c r="G611" s="3">
        <v>0.0</v>
      </c>
      <c r="H611" s="23" t="s">
        <v>2229</v>
      </c>
      <c r="I611" s="29" t="s">
        <v>1065</v>
      </c>
      <c r="K611" s="7"/>
      <c r="L611" s="7"/>
      <c r="M611" s="7"/>
      <c r="N611" s="7"/>
      <c r="O611" s="7"/>
      <c r="P611" s="7"/>
    </row>
    <row r="612">
      <c r="A612" s="29" t="s">
        <v>5</v>
      </c>
      <c r="B612" s="29" t="s">
        <v>1065</v>
      </c>
      <c r="C612" s="23" t="s">
        <v>1066</v>
      </c>
      <c r="D612" s="29" t="s">
        <v>1736</v>
      </c>
      <c r="E612" s="45" t="s">
        <v>1257</v>
      </c>
      <c r="F612" s="3"/>
      <c r="G612" s="3">
        <v>0.0</v>
      </c>
      <c r="H612" s="23" t="s">
        <v>2229</v>
      </c>
      <c r="I612" s="29" t="s">
        <v>1065</v>
      </c>
      <c r="K612" s="7"/>
      <c r="L612" s="7"/>
      <c r="M612" s="7"/>
      <c r="N612" s="7"/>
      <c r="O612" s="7"/>
      <c r="P612" s="7"/>
    </row>
    <row r="613">
      <c r="A613" s="29" t="s">
        <v>5</v>
      </c>
      <c r="B613" s="29" t="s">
        <v>1065</v>
      </c>
      <c r="C613" s="23" t="s">
        <v>1066</v>
      </c>
      <c r="D613" s="29" t="s">
        <v>1737</v>
      </c>
      <c r="E613" s="45" t="s">
        <v>1262</v>
      </c>
      <c r="F613" s="3"/>
      <c r="G613" s="3">
        <v>0.0</v>
      </c>
      <c r="H613" s="23" t="s">
        <v>2229</v>
      </c>
      <c r="I613" s="29" t="s">
        <v>1065</v>
      </c>
      <c r="K613" s="7"/>
      <c r="L613" s="7"/>
      <c r="M613" s="7"/>
      <c r="N613" s="7"/>
      <c r="O613" s="7"/>
      <c r="P613" s="7"/>
    </row>
    <row r="614">
      <c r="A614" s="29" t="s">
        <v>5</v>
      </c>
      <c r="B614" s="29" t="s">
        <v>1065</v>
      </c>
      <c r="C614" s="23" t="s">
        <v>1066</v>
      </c>
      <c r="D614" s="29" t="s">
        <v>1741</v>
      </c>
      <c r="E614" s="45" t="s">
        <v>1265</v>
      </c>
      <c r="F614" s="3"/>
      <c r="G614" s="3">
        <v>0.0</v>
      </c>
      <c r="H614" s="23" t="s">
        <v>2229</v>
      </c>
      <c r="I614" s="29" t="s">
        <v>1065</v>
      </c>
      <c r="K614" s="7"/>
      <c r="L614" s="7"/>
      <c r="M614" s="7"/>
      <c r="N614" s="7"/>
      <c r="O614" s="7"/>
      <c r="P614" s="7"/>
    </row>
    <row r="615">
      <c r="A615" s="29" t="s">
        <v>5</v>
      </c>
      <c r="B615" s="29" t="s">
        <v>1065</v>
      </c>
      <c r="C615" s="23" t="s">
        <v>1066</v>
      </c>
      <c r="D615" s="29" t="s">
        <v>1742</v>
      </c>
      <c r="E615" s="45" t="s">
        <v>1268</v>
      </c>
      <c r="F615" s="3"/>
      <c r="G615" s="3">
        <v>0.0</v>
      </c>
      <c r="H615" s="23" t="s">
        <v>2229</v>
      </c>
      <c r="I615" s="29" t="s">
        <v>1065</v>
      </c>
      <c r="K615" s="7"/>
      <c r="L615" s="7"/>
      <c r="M615" s="7"/>
      <c r="N615" s="7"/>
      <c r="O615" s="7"/>
      <c r="P615" s="7"/>
    </row>
    <row r="616">
      <c r="A616" s="29" t="s">
        <v>5</v>
      </c>
      <c r="B616" s="29" t="s">
        <v>1065</v>
      </c>
      <c r="C616" s="23" t="s">
        <v>1066</v>
      </c>
      <c r="D616" s="29" t="s">
        <v>1743</v>
      </c>
      <c r="E616" s="45" t="s">
        <v>1271</v>
      </c>
      <c r="F616" s="3"/>
      <c r="G616" s="3">
        <v>0.0</v>
      </c>
      <c r="H616" s="23" t="s">
        <v>2229</v>
      </c>
      <c r="I616" s="29" t="s">
        <v>1065</v>
      </c>
      <c r="K616" s="7"/>
      <c r="L616" s="7"/>
      <c r="M616" s="7"/>
      <c r="N616" s="7"/>
      <c r="O616" s="7"/>
      <c r="P616" s="7"/>
    </row>
    <row r="617">
      <c r="A617" s="29" t="s">
        <v>5</v>
      </c>
      <c r="B617" s="29" t="s">
        <v>1065</v>
      </c>
      <c r="C617" s="23" t="s">
        <v>1066</v>
      </c>
      <c r="D617" s="29" t="s">
        <v>1745</v>
      </c>
      <c r="E617" s="45" t="s">
        <v>1276</v>
      </c>
      <c r="F617" s="3"/>
      <c r="G617" s="3">
        <v>0.0</v>
      </c>
      <c r="H617" s="23" t="s">
        <v>2229</v>
      </c>
      <c r="I617" s="29" t="s">
        <v>1065</v>
      </c>
      <c r="K617" s="7"/>
      <c r="L617" s="7"/>
      <c r="M617" s="7"/>
      <c r="N617" s="7"/>
      <c r="O617" s="7"/>
      <c r="P617" s="7"/>
    </row>
    <row r="618">
      <c r="A618" s="29" t="s">
        <v>5</v>
      </c>
      <c r="B618" s="29" t="s">
        <v>1065</v>
      </c>
      <c r="C618" s="23" t="s">
        <v>1066</v>
      </c>
      <c r="D618" s="29" t="s">
        <v>1746</v>
      </c>
      <c r="E618" s="45" t="s">
        <v>1279</v>
      </c>
      <c r="F618" s="3"/>
      <c r="G618" s="3">
        <v>0.0</v>
      </c>
      <c r="H618" s="23" t="s">
        <v>2229</v>
      </c>
      <c r="I618" s="29" t="s">
        <v>1065</v>
      </c>
      <c r="K618" s="7"/>
      <c r="L618" s="7"/>
      <c r="M618" s="7"/>
      <c r="N618" s="7"/>
      <c r="O618" s="7"/>
      <c r="P618" s="7"/>
    </row>
    <row r="619">
      <c r="A619" s="29" t="s">
        <v>5</v>
      </c>
      <c r="B619" s="29" t="s">
        <v>1065</v>
      </c>
      <c r="C619" s="23" t="s">
        <v>1066</v>
      </c>
      <c r="D619" s="29" t="s">
        <v>1748</v>
      </c>
      <c r="E619" s="45" t="s">
        <v>1283</v>
      </c>
      <c r="F619" s="3"/>
      <c r="G619" s="3">
        <v>0.0</v>
      </c>
      <c r="H619" s="23" t="s">
        <v>2229</v>
      </c>
      <c r="I619" s="29" t="s">
        <v>1065</v>
      </c>
      <c r="K619" s="7"/>
      <c r="L619" s="7"/>
      <c r="M619" s="7"/>
      <c r="N619" s="7"/>
      <c r="O619" s="7"/>
      <c r="P619" s="7"/>
    </row>
    <row r="620">
      <c r="A620" s="29" t="s">
        <v>5</v>
      </c>
      <c r="B620" s="29" t="s">
        <v>1065</v>
      </c>
      <c r="C620" s="23" t="s">
        <v>1066</v>
      </c>
      <c r="D620" s="29" t="s">
        <v>1749</v>
      </c>
      <c r="E620" s="45" t="s">
        <v>1286</v>
      </c>
      <c r="F620" s="3"/>
      <c r="G620" s="3">
        <v>0.0</v>
      </c>
      <c r="H620" s="23" t="s">
        <v>2229</v>
      </c>
      <c r="I620" s="29" t="s">
        <v>1065</v>
      </c>
      <c r="K620" s="7"/>
      <c r="L620" s="7"/>
      <c r="M620" s="7"/>
      <c r="N620" s="7"/>
      <c r="O620" s="7"/>
      <c r="P620" s="7"/>
    </row>
    <row r="621">
      <c r="A621" s="29" t="s">
        <v>5</v>
      </c>
      <c r="B621" s="29" t="s">
        <v>1065</v>
      </c>
      <c r="C621" s="23" t="s">
        <v>1066</v>
      </c>
      <c r="D621" s="29" t="s">
        <v>1751</v>
      </c>
      <c r="E621" s="45" t="s">
        <v>1290</v>
      </c>
      <c r="F621" s="3"/>
      <c r="G621" s="3">
        <v>0.0</v>
      </c>
      <c r="H621" s="23" t="s">
        <v>2229</v>
      </c>
      <c r="I621" s="29" t="s">
        <v>1065</v>
      </c>
      <c r="K621" s="7"/>
      <c r="L621" s="7"/>
      <c r="M621" s="7"/>
      <c r="N621" s="7"/>
      <c r="O621" s="7"/>
      <c r="P621" s="7"/>
    </row>
    <row r="622">
      <c r="A622" s="29" t="s">
        <v>5</v>
      </c>
      <c r="B622" s="29" t="s">
        <v>1065</v>
      </c>
      <c r="C622" s="23" t="s">
        <v>1066</v>
      </c>
      <c r="D622" s="29" t="s">
        <v>1752</v>
      </c>
      <c r="E622" s="45" t="s">
        <v>1293</v>
      </c>
      <c r="F622" s="3"/>
      <c r="G622" s="3">
        <v>0.0</v>
      </c>
      <c r="H622" s="23" t="s">
        <v>2229</v>
      </c>
      <c r="I622" s="29" t="s">
        <v>1065</v>
      </c>
      <c r="K622" s="7"/>
      <c r="L622" s="7"/>
      <c r="M622" s="7"/>
      <c r="N622" s="7"/>
      <c r="O622" s="7"/>
      <c r="P622" s="7"/>
    </row>
    <row r="623">
      <c r="A623" s="29" t="s">
        <v>5</v>
      </c>
      <c r="B623" s="29" t="s">
        <v>1065</v>
      </c>
      <c r="C623" s="23" t="s">
        <v>1066</v>
      </c>
      <c r="D623" s="29" t="s">
        <v>1754</v>
      </c>
      <c r="E623" s="45" t="s">
        <v>1297</v>
      </c>
      <c r="F623" s="3"/>
      <c r="G623" s="3">
        <v>0.0</v>
      </c>
      <c r="H623" s="23" t="s">
        <v>2229</v>
      </c>
      <c r="I623" s="29" t="s">
        <v>1065</v>
      </c>
      <c r="K623" s="7"/>
      <c r="L623" s="7"/>
      <c r="M623" s="7"/>
      <c r="N623" s="7"/>
      <c r="O623" s="7"/>
      <c r="P623" s="7"/>
    </row>
    <row r="624">
      <c r="A624" s="29" t="s">
        <v>5</v>
      </c>
      <c r="B624" s="29" t="s">
        <v>1065</v>
      </c>
      <c r="C624" s="23" t="s">
        <v>1066</v>
      </c>
      <c r="D624" s="29" t="s">
        <v>1755</v>
      </c>
      <c r="E624" s="45" t="s">
        <v>1301</v>
      </c>
      <c r="F624" s="3"/>
      <c r="G624" s="3">
        <v>0.0</v>
      </c>
      <c r="H624" s="23" t="s">
        <v>2229</v>
      </c>
      <c r="I624" s="29" t="s">
        <v>1065</v>
      </c>
      <c r="K624" s="7"/>
      <c r="L624" s="7"/>
      <c r="M624" s="7"/>
      <c r="N624" s="7"/>
      <c r="O624" s="7"/>
      <c r="P624" s="7"/>
    </row>
    <row r="625">
      <c r="A625" s="29" t="s">
        <v>5</v>
      </c>
      <c r="B625" s="29" t="s">
        <v>1065</v>
      </c>
      <c r="C625" s="23" t="s">
        <v>1066</v>
      </c>
      <c r="D625" s="29" t="s">
        <v>1757</v>
      </c>
      <c r="E625" s="45" t="s">
        <v>1304</v>
      </c>
      <c r="F625" s="3"/>
      <c r="G625" s="3">
        <v>0.0</v>
      </c>
      <c r="H625" s="23" t="s">
        <v>2229</v>
      </c>
      <c r="I625" s="29" t="s">
        <v>1065</v>
      </c>
      <c r="K625" s="7"/>
      <c r="L625" s="7"/>
      <c r="M625" s="7"/>
      <c r="N625" s="7"/>
      <c r="O625" s="7"/>
      <c r="P625" s="7"/>
    </row>
    <row r="626">
      <c r="A626" s="29" t="s">
        <v>5</v>
      </c>
      <c r="B626" s="29" t="s">
        <v>1065</v>
      </c>
      <c r="C626" s="23" t="s">
        <v>1066</v>
      </c>
      <c r="D626" s="29" t="s">
        <v>1758</v>
      </c>
      <c r="E626" s="45" t="s">
        <v>1308</v>
      </c>
      <c r="F626" s="3"/>
      <c r="G626" s="3">
        <v>0.0</v>
      </c>
      <c r="H626" s="23" t="s">
        <v>2229</v>
      </c>
      <c r="I626" s="29" t="s">
        <v>1065</v>
      </c>
      <c r="K626" s="7"/>
      <c r="L626" s="7"/>
      <c r="M626" s="7"/>
      <c r="N626" s="7"/>
      <c r="O626" s="7"/>
      <c r="P626" s="7"/>
    </row>
    <row r="627">
      <c r="A627" s="29" t="s">
        <v>5</v>
      </c>
      <c r="B627" s="29" t="s">
        <v>1309</v>
      </c>
      <c r="C627" s="23" t="s">
        <v>1311</v>
      </c>
      <c r="D627" s="29" t="s">
        <v>1761</v>
      </c>
      <c r="E627" s="45" t="s">
        <v>1314</v>
      </c>
      <c r="F627" s="3"/>
      <c r="G627" s="3">
        <v>0.0</v>
      </c>
      <c r="H627" s="23" t="s">
        <v>2230</v>
      </c>
      <c r="I627" s="29" t="s">
        <v>1309</v>
      </c>
      <c r="K627" s="7"/>
      <c r="L627" s="7"/>
      <c r="M627" s="7"/>
      <c r="N627" s="7"/>
      <c r="O627" s="7"/>
      <c r="P627" s="7"/>
    </row>
    <row r="628">
      <c r="A628" s="29" t="s">
        <v>5</v>
      </c>
      <c r="B628" s="29" t="s">
        <v>1309</v>
      </c>
      <c r="C628" s="23" t="s">
        <v>1311</v>
      </c>
      <c r="D628" s="29" t="s">
        <v>1763</v>
      </c>
      <c r="E628" s="45" t="s">
        <v>1316</v>
      </c>
      <c r="F628" s="3"/>
      <c r="G628" s="3">
        <v>0.0</v>
      </c>
      <c r="H628" s="23" t="s">
        <v>2230</v>
      </c>
      <c r="I628" s="29" t="s">
        <v>1309</v>
      </c>
      <c r="K628" s="7"/>
      <c r="L628" s="7"/>
      <c r="M628" s="7"/>
      <c r="N628" s="7"/>
      <c r="O628" s="7"/>
      <c r="P628" s="7"/>
    </row>
    <row r="629">
      <c r="A629" s="29" t="s">
        <v>5</v>
      </c>
      <c r="B629" s="29" t="s">
        <v>1309</v>
      </c>
      <c r="C629" s="23" t="s">
        <v>1311</v>
      </c>
      <c r="D629" s="29" t="s">
        <v>1765</v>
      </c>
      <c r="E629" s="45" t="s">
        <v>1318</v>
      </c>
      <c r="F629" s="3"/>
      <c r="G629" s="3">
        <v>0.0</v>
      </c>
      <c r="H629" s="23" t="s">
        <v>2230</v>
      </c>
      <c r="I629" s="29" t="s">
        <v>1309</v>
      </c>
      <c r="K629" s="7"/>
      <c r="L629" s="7"/>
      <c r="M629" s="7"/>
      <c r="N629" s="7"/>
      <c r="O629" s="7"/>
      <c r="P629" s="7"/>
    </row>
    <row r="630">
      <c r="A630" s="29" t="s">
        <v>5</v>
      </c>
      <c r="B630" s="29" t="s">
        <v>1309</v>
      </c>
      <c r="C630" s="23" t="s">
        <v>1311</v>
      </c>
      <c r="D630" s="29" t="s">
        <v>1766</v>
      </c>
      <c r="E630" s="45" t="s">
        <v>1321</v>
      </c>
      <c r="F630" s="3"/>
      <c r="G630" s="3">
        <v>0.0</v>
      </c>
      <c r="H630" s="23" t="s">
        <v>2230</v>
      </c>
      <c r="I630" s="29" t="s">
        <v>1309</v>
      </c>
      <c r="K630" s="7"/>
      <c r="L630" s="7"/>
      <c r="M630" s="7"/>
      <c r="N630" s="7"/>
      <c r="O630" s="7"/>
      <c r="P630" s="7"/>
    </row>
    <row r="631">
      <c r="A631" s="29" t="s">
        <v>5</v>
      </c>
      <c r="B631" s="29" t="s">
        <v>1309</v>
      </c>
      <c r="C631" s="23" t="s">
        <v>1311</v>
      </c>
      <c r="D631" s="29" t="s">
        <v>1768</v>
      </c>
      <c r="E631" s="45" t="s">
        <v>1325</v>
      </c>
      <c r="F631" s="3"/>
      <c r="G631" s="3">
        <v>0.0</v>
      </c>
      <c r="H631" s="23" t="s">
        <v>2230</v>
      </c>
      <c r="I631" s="29" t="s">
        <v>1309</v>
      </c>
      <c r="K631" s="7"/>
      <c r="L631" s="7"/>
      <c r="M631" s="7"/>
      <c r="N631" s="7"/>
      <c r="O631" s="7"/>
      <c r="P631" s="7"/>
    </row>
    <row r="632">
      <c r="A632" s="29" t="s">
        <v>5</v>
      </c>
      <c r="B632" s="29" t="s">
        <v>1309</v>
      </c>
      <c r="C632" s="23" t="s">
        <v>1311</v>
      </c>
      <c r="D632" s="29" t="s">
        <v>1769</v>
      </c>
      <c r="E632" s="45" t="s">
        <v>1328</v>
      </c>
      <c r="F632" s="3"/>
      <c r="G632" s="3">
        <v>0.0</v>
      </c>
      <c r="H632" s="23" t="s">
        <v>2230</v>
      </c>
      <c r="I632" s="29" t="s">
        <v>1309</v>
      </c>
      <c r="K632" s="7"/>
      <c r="L632" s="7"/>
      <c r="M632" s="7"/>
      <c r="N632" s="7"/>
      <c r="O632" s="7"/>
      <c r="P632" s="7"/>
    </row>
    <row r="633">
      <c r="A633" s="29" t="s">
        <v>5</v>
      </c>
      <c r="B633" s="29" t="s">
        <v>1309</v>
      </c>
      <c r="C633" s="23" t="s">
        <v>1311</v>
      </c>
      <c r="D633" s="29" t="s">
        <v>1771</v>
      </c>
      <c r="E633" s="45" t="s">
        <v>1331</v>
      </c>
      <c r="F633" s="3"/>
      <c r="G633" s="3">
        <v>0.0</v>
      </c>
      <c r="H633" s="23" t="s">
        <v>2230</v>
      </c>
      <c r="I633" s="29" t="s">
        <v>1309</v>
      </c>
      <c r="K633" s="7"/>
      <c r="L633" s="7"/>
      <c r="M633" s="7"/>
      <c r="N633" s="7"/>
      <c r="O633" s="7"/>
      <c r="P633" s="7"/>
    </row>
    <row r="634">
      <c r="A634" s="29" t="s">
        <v>5</v>
      </c>
      <c r="B634" s="29" t="s">
        <v>1309</v>
      </c>
      <c r="C634" s="23" t="s">
        <v>1311</v>
      </c>
      <c r="D634" s="29" t="s">
        <v>1772</v>
      </c>
      <c r="E634" s="45" t="s">
        <v>1334</v>
      </c>
      <c r="F634" s="3"/>
      <c r="G634" s="3">
        <v>0.0</v>
      </c>
      <c r="H634" s="23" t="s">
        <v>2230</v>
      </c>
      <c r="I634" s="29" t="s">
        <v>1309</v>
      </c>
      <c r="K634" s="7"/>
      <c r="L634" s="7"/>
      <c r="M634" s="7"/>
      <c r="N634" s="7"/>
      <c r="O634" s="7"/>
      <c r="P634" s="7"/>
    </row>
    <row r="635">
      <c r="A635" s="29" t="s">
        <v>5</v>
      </c>
      <c r="B635" s="29" t="s">
        <v>1309</v>
      </c>
      <c r="C635" s="23" t="s">
        <v>1311</v>
      </c>
      <c r="D635" s="29" t="s">
        <v>1774</v>
      </c>
      <c r="E635" s="45" t="s">
        <v>1337</v>
      </c>
      <c r="F635" s="3"/>
      <c r="G635" s="3">
        <v>0.0</v>
      </c>
      <c r="H635" s="23" t="s">
        <v>2230</v>
      </c>
      <c r="I635" s="29" t="s">
        <v>1309</v>
      </c>
      <c r="K635" s="7"/>
      <c r="L635" s="7"/>
      <c r="M635" s="7"/>
      <c r="N635" s="7"/>
      <c r="O635" s="7"/>
      <c r="P635" s="7"/>
    </row>
    <row r="636">
      <c r="A636" s="29" t="s">
        <v>5</v>
      </c>
      <c r="B636" s="29" t="s">
        <v>1309</v>
      </c>
      <c r="C636" s="23" t="s">
        <v>1311</v>
      </c>
      <c r="D636" s="29" t="s">
        <v>1775</v>
      </c>
      <c r="E636" s="45" t="s">
        <v>1341</v>
      </c>
      <c r="F636" s="3"/>
      <c r="G636" s="3">
        <v>0.0</v>
      </c>
      <c r="H636" s="23" t="s">
        <v>2230</v>
      </c>
      <c r="I636" s="29" t="s">
        <v>1309</v>
      </c>
      <c r="K636" s="7"/>
      <c r="L636" s="7"/>
      <c r="M636" s="7"/>
      <c r="N636" s="7"/>
      <c r="O636" s="7"/>
      <c r="P636" s="7"/>
    </row>
    <row r="637">
      <c r="A637" s="29" t="s">
        <v>5</v>
      </c>
      <c r="B637" s="29" t="s">
        <v>1309</v>
      </c>
      <c r="C637" s="23" t="s">
        <v>1311</v>
      </c>
      <c r="D637" s="29" t="s">
        <v>1777</v>
      </c>
      <c r="E637" s="45" t="s">
        <v>1345</v>
      </c>
      <c r="F637" s="3"/>
      <c r="G637" s="3">
        <v>0.0</v>
      </c>
      <c r="H637" s="23" t="s">
        <v>2230</v>
      </c>
      <c r="I637" s="29" t="s">
        <v>1309</v>
      </c>
      <c r="K637" s="7"/>
      <c r="L637" s="7"/>
      <c r="M637" s="7"/>
      <c r="N637" s="7"/>
      <c r="O637" s="7"/>
      <c r="P637" s="7"/>
    </row>
    <row r="638">
      <c r="A638" s="29" t="s">
        <v>5</v>
      </c>
      <c r="B638" s="29" t="s">
        <v>1309</v>
      </c>
      <c r="C638" s="23" t="s">
        <v>1311</v>
      </c>
      <c r="D638" s="29" t="s">
        <v>1778</v>
      </c>
      <c r="E638" s="45" t="s">
        <v>1348</v>
      </c>
      <c r="F638" s="3"/>
      <c r="G638" s="3">
        <v>0.0</v>
      </c>
      <c r="H638" s="23" t="s">
        <v>2230</v>
      </c>
      <c r="I638" s="29" t="s">
        <v>1309</v>
      </c>
      <c r="K638" s="7"/>
      <c r="L638" s="7"/>
      <c r="M638" s="7"/>
      <c r="N638" s="7"/>
      <c r="O638" s="7"/>
      <c r="P638" s="7"/>
    </row>
    <row r="639">
      <c r="A639" s="29" t="s">
        <v>5</v>
      </c>
      <c r="B639" s="29" t="s">
        <v>1309</v>
      </c>
      <c r="C639" s="23" t="s">
        <v>1311</v>
      </c>
      <c r="D639" s="29" t="s">
        <v>1780</v>
      </c>
      <c r="E639" s="45" t="s">
        <v>1351</v>
      </c>
      <c r="F639" s="3"/>
      <c r="G639" s="3">
        <v>0.0</v>
      </c>
      <c r="H639" s="23" t="s">
        <v>2230</v>
      </c>
      <c r="I639" s="29" t="s">
        <v>1309</v>
      </c>
      <c r="K639" s="7"/>
      <c r="L639" s="7"/>
      <c r="M639" s="7"/>
      <c r="N639" s="7"/>
      <c r="O639" s="7"/>
      <c r="P639" s="7"/>
    </row>
    <row r="640">
      <c r="A640" s="29" t="s">
        <v>5</v>
      </c>
      <c r="B640" s="29" t="s">
        <v>1309</v>
      </c>
      <c r="C640" s="23" t="s">
        <v>1311</v>
      </c>
      <c r="D640" s="29" t="s">
        <v>1782</v>
      </c>
      <c r="E640" s="45" t="s">
        <v>1355</v>
      </c>
      <c r="F640" s="3"/>
      <c r="G640" s="3">
        <v>0.0</v>
      </c>
      <c r="H640" s="23" t="s">
        <v>2230</v>
      </c>
      <c r="I640" s="29" t="s">
        <v>1309</v>
      </c>
      <c r="K640" s="7"/>
      <c r="L640" s="7"/>
      <c r="M640" s="7"/>
      <c r="N640" s="7"/>
      <c r="O640" s="7"/>
      <c r="P640" s="7"/>
    </row>
    <row r="641">
      <c r="A641" s="29" t="s">
        <v>5</v>
      </c>
      <c r="B641" s="29" t="s">
        <v>1309</v>
      </c>
      <c r="C641" s="23" t="s">
        <v>1311</v>
      </c>
      <c r="D641" s="29" t="s">
        <v>1783</v>
      </c>
      <c r="E641" s="45" t="s">
        <v>1359</v>
      </c>
      <c r="F641" s="3"/>
      <c r="G641" s="3">
        <v>0.0</v>
      </c>
      <c r="H641" s="23" t="s">
        <v>2230</v>
      </c>
      <c r="I641" s="29" t="s">
        <v>1309</v>
      </c>
      <c r="K641" s="7"/>
      <c r="L641" s="7"/>
      <c r="M641" s="7"/>
      <c r="N641" s="7"/>
      <c r="O641" s="7"/>
      <c r="P641" s="7"/>
    </row>
    <row r="642">
      <c r="A642" s="29" t="s">
        <v>5</v>
      </c>
      <c r="B642" s="29" t="s">
        <v>1309</v>
      </c>
      <c r="C642" s="23" t="s">
        <v>1311</v>
      </c>
      <c r="D642" s="29" t="s">
        <v>1785</v>
      </c>
      <c r="E642" s="45" t="s">
        <v>1363</v>
      </c>
      <c r="F642" s="3"/>
      <c r="G642" s="3">
        <v>0.0</v>
      </c>
      <c r="H642" s="23" t="s">
        <v>2230</v>
      </c>
      <c r="I642" s="29" t="s">
        <v>1309</v>
      </c>
      <c r="K642" s="7"/>
      <c r="L642" s="7"/>
      <c r="M642" s="7"/>
      <c r="N642" s="7"/>
      <c r="O642" s="7"/>
      <c r="P642" s="7"/>
    </row>
    <row r="643">
      <c r="A643" s="29" t="s">
        <v>5</v>
      </c>
      <c r="B643" s="29" t="s">
        <v>1309</v>
      </c>
      <c r="C643" s="23" t="s">
        <v>1311</v>
      </c>
      <c r="D643" s="29" t="s">
        <v>1786</v>
      </c>
      <c r="E643" s="45" t="s">
        <v>1368</v>
      </c>
      <c r="F643" s="3"/>
      <c r="G643" s="3">
        <v>0.0</v>
      </c>
      <c r="H643" s="23" t="s">
        <v>2230</v>
      </c>
      <c r="I643" s="29" t="s">
        <v>1309</v>
      </c>
      <c r="K643" s="7"/>
      <c r="L643" s="7"/>
      <c r="M643" s="7"/>
      <c r="N643" s="7"/>
      <c r="O643" s="7"/>
      <c r="P643" s="7"/>
    </row>
    <row r="644">
      <c r="A644" s="29" t="s">
        <v>5</v>
      </c>
      <c r="B644" s="29" t="s">
        <v>1309</v>
      </c>
      <c r="C644" s="23" t="s">
        <v>1311</v>
      </c>
      <c r="D644" s="29" t="s">
        <v>1787</v>
      </c>
      <c r="E644" s="45" t="s">
        <v>1373</v>
      </c>
      <c r="F644" s="3"/>
      <c r="G644" s="3">
        <v>0.0</v>
      </c>
      <c r="H644" s="23" t="s">
        <v>2230</v>
      </c>
      <c r="I644" s="29" t="s">
        <v>1309</v>
      </c>
      <c r="K644" s="7"/>
      <c r="L644" s="7"/>
      <c r="M644" s="7"/>
      <c r="N644" s="7"/>
      <c r="O644" s="7"/>
      <c r="P644" s="7"/>
    </row>
    <row r="645">
      <c r="A645" s="29" t="s">
        <v>5</v>
      </c>
      <c r="B645" s="29" t="s">
        <v>1309</v>
      </c>
      <c r="C645" s="23" t="s">
        <v>1311</v>
      </c>
      <c r="D645" s="29" t="s">
        <v>1789</v>
      </c>
      <c r="E645" s="45" t="s">
        <v>1376</v>
      </c>
      <c r="F645" s="3"/>
      <c r="G645" s="3">
        <v>0.0</v>
      </c>
      <c r="H645" s="23" t="s">
        <v>2230</v>
      </c>
      <c r="I645" s="29" t="s">
        <v>1309</v>
      </c>
      <c r="K645" s="7"/>
      <c r="L645" s="7"/>
      <c r="M645" s="7"/>
      <c r="N645" s="7"/>
      <c r="O645" s="7"/>
      <c r="P645" s="7"/>
    </row>
    <row r="646">
      <c r="A646" s="29" t="s">
        <v>5</v>
      </c>
      <c r="B646" s="29" t="s">
        <v>1309</v>
      </c>
      <c r="C646" s="23" t="s">
        <v>1311</v>
      </c>
      <c r="D646" s="29" t="s">
        <v>1790</v>
      </c>
      <c r="E646" s="45" t="s">
        <v>1381</v>
      </c>
      <c r="F646" s="3"/>
      <c r="G646" s="3">
        <v>0.0</v>
      </c>
      <c r="H646" s="23" t="s">
        <v>2230</v>
      </c>
      <c r="I646" s="29" t="s">
        <v>1309</v>
      </c>
      <c r="K646" s="7"/>
      <c r="L646" s="7"/>
      <c r="M646" s="7"/>
      <c r="N646" s="7"/>
      <c r="O646" s="7"/>
      <c r="P646" s="7"/>
    </row>
    <row r="647">
      <c r="A647" s="29" t="s">
        <v>5</v>
      </c>
      <c r="B647" s="29" t="s">
        <v>1309</v>
      </c>
      <c r="C647" s="23" t="s">
        <v>1311</v>
      </c>
      <c r="D647" s="29" t="s">
        <v>1791</v>
      </c>
      <c r="E647" s="45" t="s">
        <v>1385</v>
      </c>
      <c r="F647" s="3"/>
      <c r="G647" s="3">
        <v>0.0</v>
      </c>
      <c r="H647" s="23" t="s">
        <v>2230</v>
      </c>
      <c r="I647" s="29" t="s">
        <v>1309</v>
      </c>
      <c r="K647" s="7"/>
      <c r="L647" s="7"/>
      <c r="M647" s="7"/>
      <c r="N647" s="7"/>
      <c r="O647" s="7"/>
      <c r="P647" s="7"/>
    </row>
    <row r="648">
      <c r="A648" s="29" t="s">
        <v>5</v>
      </c>
      <c r="B648" s="29" t="s">
        <v>1309</v>
      </c>
      <c r="C648" s="23" t="s">
        <v>1311</v>
      </c>
      <c r="D648" s="29" t="s">
        <v>1792</v>
      </c>
      <c r="E648" s="45" t="s">
        <v>1389</v>
      </c>
      <c r="F648" s="3"/>
      <c r="G648" s="3">
        <v>0.0</v>
      </c>
      <c r="H648" s="23" t="s">
        <v>2230</v>
      </c>
      <c r="I648" s="29" t="s">
        <v>1309</v>
      </c>
      <c r="K648" s="7"/>
      <c r="L648" s="7"/>
      <c r="M648" s="7"/>
      <c r="N648" s="7"/>
      <c r="O648" s="7"/>
      <c r="P648" s="7"/>
    </row>
    <row r="649">
      <c r="A649" s="29" t="s">
        <v>5</v>
      </c>
      <c r="B649" s="29" t="s">
        <v>1309</v>
      </c>
      <c r="C649" s="23" t="s">
        <v>1311</v>
      </c>
      <c r="D649" s="29" t="s">
        <v>1794</v>
      </c>
      <c r="E649" s="45" t="s">
        <v>1392</v>
      </c>
      <c r="F649" s="3"/>
      <c r="G649" s="3">
        <v>0.0</v>
      </c>
      <c r="H649" s="23" t="s">
        <v>2230</v>
      </c>
      <c r="I649" s="29" t="s">
        <v>1309</v>
      </c>
      <c r="K649" s="7"/>
      <c r="L649" s="7"/>
      <c r="M649" s="7"/>
      <c r="N649" s="7"/>
      <c r="O649" s="7"/>
      <c r="P649" s="7"/>
    </row>
    <row r="650">
      <c r="A650" s="29" t="s">
        <v>5</v>
      </c>
      <c r="B650" s="29" t="s">
        <v>1309</v>
      </c>
      <c r="C650" s="23" t="s">
        <v>1311</v>
      </c>
      <c r="D650" s="29" t="s">
        <v>1795</v>
      </c>
      <c r="E650" s="45" t="s">
        <v>1395</v>
      </c>
      <c r="F650" s="3"/>
      <c r="G650" s="3">
        <v>0.0</v>
      </c>
      <c r="H650" s="23" t="s">
        <v>2230</v>
      </c>
      <c r="I650" s="29" t="s">
        <v>1309</v>
      </c>
      <c r="K650" s="7"/>
      <c r="L650" s="7"/>
      <c r="M650" s="7"/>
      <c r="N650" s="7"/>
      <c r="O650" s="7"/>
      <c r="P650" s="7"/>
    </row>
    <row r="651">
      <c r="A651" s="29" t="s">
        <v>5</v>
      </c>
      <c r="B651" s="29" t="s">
        <v>1309</v>
      </c>
      <c r="C651" s="23" t="s">
        <v>1311</v>
      </c>
      <c r="D651" s="29" t="s">
        <v>1797</v>
      </c>
      <c r="E651" s="45" t="s">
        <v>1398</v>
      </c>
      <c r="F651" s="3"/>
      <c r="G651" s="3">
        <v>0.0</v>
      </c>
      <c r="H651" s="23" t="s">
        <v>2230</v>
      </c>
      <c r="I651" s="29" t="s">
        <v>1309</v>
      </c>
      <c r="K651" s="7"/>
      <c r="L651" s="7"/>
      <c r="M651" s="7"/>
      <c r="N651" s="7"/>
      <c r="O651" s="7"/>
      <c r="P651" s="7"/>
    </row>
    <row r="652">
      <c r="A652" s="29" t="s">
        <v>5</v>
      </c>
      <c r="B652" s="29" t="s">
        <v>1309</v>
      </c>
      <c r="C652" s="23" t="s">
        <v>1311</v>
      </c>
      <c r="D652" s="29" t="s">
        <v>1799</v>
      </c>
      <c r="E652" s="45" t="s">
        <v>1402</v>
      </c>
      <c r="F652" s="3"/>
      <c r="G652" s="3">
        <v>0.0</v>
      </c>
      <c r="H652" s="23" t="s">
        <v>2230</v>
      </c>
      <c r="I652" s="29" t="s">
        <v>1309</v>
      </c>
      <c r="K652" s="7"/>
      <c r="L652" s="7"/>
      <c r="M652" s="7"/>
      <c r="N652" s="7"/>
      <c r="O652" s="7"/>
      <c r="P652" s="7"/>
    </row>
    <row r="653">
      <c r="A653" s="29" t="s">
        <v>5</v>
      </c>
      <c r="B653" s="29" t="s">
        <v>1309</v>
      </c>
      <c r="C653" s="23" t="s">
        <v>1311</v>
      </c>
      <c r="D653" s="29" t="s">
        <v>1800</v>
      </c>
      <c r="E653" s="45" t="s">
        <v>1405</v>
      </c>
      <c r="F653" s="3"/>
      <c r="G653" s="3">
        <v>0.0</v>
      </c>
      <c r="H653" s="23" t="s">
        <v>2230</v>
      </c>
      <c r="I653" s="29" t="s">
        <v>1309</v>
      </c>
      <c r="K653" s="7"/>
      <c r="L653" s="7"/>
      <c r="M653" s="7"/>
      <c r="N653" s="7"/>
      <c r="O653" s="7"/>
      <c r="P653" s="7"/>
    </row>
    <row r="654">
      <c r="A654" s="29" t="s">
        <v>5</v>
      </c>
      <c r="B654" s="29" t="s">
        <v>1309</v>
      </c>
      <c r="C654" s="23" t="s">
        <v>1311</v>
      </c>
      <c r="D654" s="29" t="s">
        <v>1802</v>
      </c>
      <c r="E654" s="45" t="s">
        <v>1409</v>
      </c>
      <c r="F654" s="3"/>
      <c r="G654" s="3">
        <v>0.0</v>
      </c>
      <c r="H654" s="23" t="s">
        <v>2230</v>
      </c>
      <c r="I654" s="29" t="s">
        <v>1309</v>
      </c>
      <c r="K654" s="7"/>
      <c r="L654" s="7"/>
      <c r="M654" s="7"/>
      <c r="N654" s="7"/>
      <c r="O654" s="7"/>
      <c r="P654" s="7"/>
    </row>
    <row r="655">
      <c r="A655" s="29" t="s">
        <v>5</v>
      </c>
      <c r="B655" s="29" t="s">
        <v>1309</v>
      </c>
      <c r="C655" s="23" t="s">
        <v>1311</v>
      </c>
      <c r="D655" s="29" t="s">
        <v>1803</v>
      </c>
      <c r="E655" s="45" t="s">
        <v>1414</v>
      </c>
      <c r="F655" s="3"/>
      <c r="G655" s="3">
        <v>0.0</v>
      </c>
      <c r="H655" s="23" t="s">
        <v>2230</v>
      </c>
      <c r="I655" s="29" t="s">
        <v>1309</v>
      </c>
      <c r="K655" s="7"/>
      <c r="L655" s="7"/>
      <c r="M655" s="7"/>
      <c r="N655" s="7"/>
      <c r="O655" s="7"/>
      <c r="P655" s="7"/>
    </row>
    <row r="656">
      <c r="A656" s="29" t="s">
        <v>5</v>
      </c>
      <c r="B656" s="29" t="s">
        <v>1309</v>
      </c>
      <c r="C656" s="23" t="s">
        <v>1311</v>
      </c>
      <c r="D656" s="29" t="s">
        <v>1807</v>
      </c>
      <c r="E656" s="45" t="s">
        <v>1417</v>
      </c>
      <c r="F656" s="3"/>
      <c r="G656" s="3">
        <v>0.0</v>
      </c>
      <c r="H656" s="23" t="s">
        <v>2230</v>
      </c>
      <c r="I656" s="29" t="s">
        <v>1309</v>
      </c>
      <c r="K656" s="7"/>
      <c r="L656" s="7"/>
      <c r="M656" s="7"/>
      <c r="N656" s="7"/>
      <c r="O656" s="7"/>
      <c r="P656" s="7"/>
    </row>
    <row r="657">
      <c r="A657" s="29" t="s">
        <v>5</v>
      </c>
      <c r="B657" s="29" t="s">
        <v>1309</v>
      </c>
      <c r="C657" s="23" t="s">
        <v>1311</v>
      </c>
      <c r="D657" s="29" t="s">
        <v>1808</v>
      </c>
      <c r="E657" s="45" t="s">
        <v>1421</v>
      </c>
      <c r="F657" s="3"/>
      <c r="G657" s="3">
        <v>0.0</v>
      </c>
      <c r="H657" s="23" t="s">
        <v>2230</v>
      </c>
      <c r="I657" s="29" t="s">
        <v>1309</v>
      </c>
      <c r="K657" s="7"/>
      <c r="L657" s="7"/>
      <c r="M657" s="7"/>
      <c r="N657" s="7"/>
      <c r="O657" s="7"/>
      <c r="P657" s="7"/>
    </row>
    <row r="658">
      <c r="A658" s="29" t="s">
        <v>5</v>
      </c>
      <c r="B658" s="29" t="s">
        <v>1309</v>
      </c>
      <c r="C658" s="23" t="s">
        <v>1311</v>
      </c>
      <c r="D658" s="29" t="s">
        <v>1810</v>
      </c>
      <c r="E658" s="45" t="s">
        <v>1424</v>
      </c>
      <c r="F658" s="3"/>
      <c r="G658" s="3">
        <v>0.0</v>
      </c>
      <c r="H658" s="23" t="s">
        <v>2230</v>
      </c>
      <c r="I658" s="29" t="s">
        <v>1309</v>
      </c>
      <c r="K658" s="7"/>
      <c r="L658" s="7"/>
      <c r="M658" s="7"/>
      <c r="N658" s="7"/>
      <c r="O658" s="7"/>
      <c r="P658" s="7"/>
    </row>
    <row r="659">
      <c r="A659" s="29" t="s">
        <v>5</v>
      </c>
      <c r="B659" s="29" t="s">
        <v>1309</v>
      </c>
      <c r="C659" s="23" t="s">
        <v>1311</v>
      </c>
      <c r="D659" s="29" t="s">
        <v>1811</v>
      </c>
      <c r="E659" s="45" t="s">
        <v>1428</v>
      </c>
      <c r="F659" s="3"/>
      <c r="G659" s="3">
        <v>0.0</v>
      </c>
      <c r="H659" s="23" t="s">
        <v>2230</v>
      </c>
      <c r="I659" s="29" t="s">
        <v>1309</v>
      </c>
      <c r="K659" s="7"/>
      <c r="L659" s="7"/>
      <c r="M659" s="7"/>
      <c r="N659" s="7"/>
      <c r="O659" s="7"/>
      <c r="P659" s="7"/>
    </row>
    <row r="660">
      <c r="A660" s="29" t="s">
        <v>5</v>
      </c>
      <c r="B660" s="29" t="s">
        <v>1309</v>
      </c>
      <c r="C660" s="23" t="s">
        <v>1311</v>
      </c>
      <c r="D660" s="29" t="s">
        <v>1813</v>
      </c>
      <c r="E660" s="45" t="s">
        <v>1431</v>
      </c>
      <c r="F660" s="3"/>
      <c r="G660" s="3">
        <v>0.0</v>
      </c>
      <c r="H660" s="23" t="s">
        <v>2230</v>
      </c>
      <c r="I660" s="29" t="s">
        <v>1309</v>
      </c>
      <c r="K660" s="7"/>
      <c r="L660" s="7"/>
      <c r="M660" s="7"/>
      <c r="N660" s="7"/>
      <c r="O660" s="7"/>
      <c r="P660" s="7"/>
    </row>
    <row r="661">
      <c r="A661" s="29" t="s">
        <v>5</v>
      </c>
      <c r="B661" s="29" t="s">
        <v>1309</v>
      </c>
      <c r="C661" s="23" t="s">
        <v>1311</v>
      </c>
      <c r="D661" s="29" t="s">
        <v>1815</v>
      </c>
      <c r="E661" s="45" t="s">
        <v>1434</v>
      </c>
      <c r="F661" s="3"/>
      <c r="G661" s="3">
        <v>0.0</v>
      </c>
      <c r="H661" s="23" t="s">
        <v>2230</v>
      </c>
      <c r="I661" s="29" t="s">
        <v>1309</v>
      </c>
      <c r="K661" s="7"/>
      <c r="L661" s="7"/>
      <c r="M661" s="7"/>
      <c r="N661" s="7"/>
      <c r="O661" s="7"/>
      <c r="P661" s="7"/>
    </row>
    <row r="662">
      <c r="A662" s="29" t="s">
        <v>5</v>
      </c>
      <c r="B662" s="29" t="s">
        <v>1309</v>
      </c>
      <c r="C662" s="23" t="s">
        <v>1311</v>
      </c>
      <c r="D662" s="29" t="s">
        <v>1816</v>
      </c>
      <c r="E662" s="45" t="s">
        <v>1437</v>
      </c>
      <c r="F662" s="3"/>
      <c r="G662" s="3">
        <v>0.0</v>
      </c>
      <c r="H662" s="23" t="s">
        <v>2230</v>
      </c>
      <c r="I662" s="29" t="s">
        <v>1309</v>
      </c>
      <c r="K662" s="7"/>
      <c r="L662" s="7"/>
      <c r="M662" s="7"/>
      <c r="N662" s="7"/>
      <c r="O662" s="7"/>
      <c r="P662" s="7"/>
    </row>
    <row r="663">
      <c r="A663" s="29" t="s">
        <v>5</v>
      </c>
      <c r="B663" s="29" t="s">
        <v>1309</v>
      </c>
      <c r="C663" s="23" t="s">
        <v>1311</v>
      </c>
      <c r="D663" s="29" t="s">
        <v>1818</v>
      </c>
      <c r="E663" s="45" t="s">
        <v>1442</v>
      </c>
      <c r="F663" s="3"/>
      <c r="G663" s="3">
        <v>0.0</v>
      </c>
      <c r="H663" s="23" t="s">
        <v>2230</v>
      </c>
      <c r="I663" s="29" t="s">
        <v>1309</v>
      </c>
      <c r="K663" s="7"/>
      <c r="L663" s="7"/>
      <c r="M663" s="7"/>
      <c r="N663" s="7"/>
      <c r="O663" s="7"/>
      <c r="P663" s="7"/>
    </row>
    <row r="664">
      <c r="A664" s="29" t="s">
        <v>5</v>
      </c>
      <c r="B664" s="29" t="s">
        <v>1309</v>
      </c>
      <c r="C664" s="23" t="s">
        <v>1311</v>
      </c>
      <c r="D664" s="29" t="s">
        <v>1819</v>
      </c>
      <c r="E664" s="45" t="s">
        <v>1445</v>
      </c>
      <c r="F664" s="3"/>
      <c r="G664" s="3">
        <v>0.0</v>
      </c>
      <c r="H664" s="23" t="s">
        <v>2230</v>
      </c>
      <c r="I664" s="29" t="s">
        <v>1309</v>
      </c>
      <c r="K664" s="7"/>
      <c r="L664" s="7"/>
      <c r="M664" s="7"/>
      <c r="N664" s="7"/>
      <c r="O664" s="7"/>
      <c r="P664" s="7"/>
    </row>
    <row r="665">
      <c r="A665" s="29" t="s">
        <v>5</v>
      </c>
      <c r="B665" s="29" t="s">
        <v>1309</v>
      </c>
      <c r="C665" s="23" t="s">
        <v>1311</v>
      </c>
      <c r="D665" s="29" t="s">
        <v>1821</v>
      </c>
      <c r="E665" s="45" t="s">
        <v>1448</v>
      </c>
      <c r="F665" s="3"/>
      <c r="G665" s="3">
        <v>0.0</v>
      </c>
      <c r="H665" s="23" t="s">
        <v>2230</v>
      </c>
      <c r="I665" s="29" t="s">
        <v>1309</v>
      </c>
      <c r="K665" s="7"/>
      <c r="L665" s="7"/>
      <c r="M665" s="7"/>
      <c r="N665" s="7"/>
      <c r="O665" s="7"/>
      <c r="P665" s="7"/>
    </row>
    <row r="666">
      <c r="A666" s="29" t="s">
        <v>5</v>
      </c>
      <c r="B666" s="29" t="s">
        <v>1309</v>
      </c>
      <c r="C666" s="23" t="s">
        <v>1311</v>
      </c>
      <c r="D666" s="29" t="s">
        <v>1822</v>
      </c>
      <c r="E666" s="45" t="s">
        <v>1450</v>
      </c>
      <c r="F666" s="3"/>
      <c r="G666" s="3">
        <v>0.0</v>
      </c>
      <c r="H666" s="23" t="s">
        <v>2230</v>
      </c>
      <c r="I666" s="29" t="s">
        <v>1309</v>
      </c>
      <c r="K666" s="7"/>
      <c r="L666" s="7"/>
      <c r="M666" s="7"/>
      <c r="N666" s="7"/>
      <c r="O666" s="7"/>
      <c r="P666" s="7"/>
    </row>
    <row r="667">
      <c r="A667" s="29" t="s">
        <v>5</v>
      </c>
      <c r="B667" s="29" t="s">
        <v>1309</v>
      </c>
      <c r="C667" s="23" t="s">
        <v>1311</v>
      </c>
      <c r="D667" s="29" t="s">
        <v>1824</v>
      </c>
      <c r="E667" s="45" t="s">
        <v>1454</v>
      </c>
      <c r="F667" s="3"/>
      <c r="G667" s="3">
        <v>0.0</v>
      </c>
      <c r="H667" s="23" t="s">
        <v>2230</v>
      </c>
      <c r="I667" s="29" t="s">
        <v>1309</v>
      </c>
      <c r="K667" s="7"/>
      <c r="L667" s="7"/>
      <c r="M667" s="7"/>
      <c r="N667" s="7"/>
      <c r="O667" s="7"/>
      <c r="P667" s="7"/>
    </row>
    <row r="668">
      <c r="A668" s="29" t="s">
        <v>5</v>
      </c>
      <c r="B668" s="29" t="s">
        <v>1309</v>
      </c>
      <c r="C668" s="23" t="s">
        <v>1311</v>
      </c>
      <c r="D668" s="29" t="s">
        <v>1825</v>
      </c>
      <c r="E668" s="45" t="s">
        <v>1456</v>
      </c>
      <c r="F668" s="3"/>
      <c r="G668" s="3">
        <v>0.0</v>
      </c>
      <c r="H668" s="23" t="s">
        <v>2230</v>
      </c>
      <c r="I668" s="29" t="s">
        <v>1309</v>
      </c>
      <c r="K668" s="7"/>
      <c r="L668" s="7"/>
      <c r="M668" s="7"/>
      <c r="N668" s="7"/>
      <c r="O668" s="7"/>
      <c r="P668" s="7"/>
    </row>
    <row r="669">
      <c r="A669" s="29" t="s">
        <v>5</v>
      </c>
      <c r="B669" s="29" t="s">
        <v>1309</v>
      </c>
      <c r="C669" s="23" t="s">
        <v>1311</v>
      </c>
      <c r="D669" s="29" t="s">
        <v>1827</v>
      </c>
      <c r="E669" s="45" t="s">
        <v>1458</v>
      </c>
      <c r="F669" s="3"/>
      <c r="G669" s="3">
        <v>0.0</v>
      </c>
      <c r="H669" s="23" t="s">
        <v>2230</v>
      </c>
      <c r="I669" s="29" t="s">
        <v>1309</v>
      </c>
      <c r="K669" s="7"/>
      <c r="L669" s="7"/>
      <c r="M669" s="7"/>
      <c r="N669" s="7"/>
      <c r="O669" s="7"/>
      <c r="P669" s="7"/>
    </row>
    <row r="670">
      <c r="A670" s="29" t="s">
        <v>5</v>
      </c>
      <c r="B670" s="29" t="s">
        <v>1309</v>
      </c>
      <c r="C670" s="23" t="s">
        <v>1311</v>
      </c>
      <c r="D670" s="29" t="s">
        <v>1828</v>
      </c>
      <c r="E670" s="45" t="s">
        <v>1462</v>
      </c>
      <c r="F670" s="3"/>
      <c r="G670" s="3">
        <v>0.0</v>
      </c>
      <c r="H670" s="23" t="s">
        <v>2230</v>
      </c>
      <c r="I670" s="29" t="s">
        <v>1309</v>
      </c>
      <c r="K670" s="7"/>
      <c r="L670" s="7"/>
      <c r="M670" s="7"/>
      <c r="N670" s="7"/>
      <c r="O670" s="7"/>
      <c r="P670" s="7"/>
    </row>
    <row r="671">
      <c r="A671" s="29" t="s">
        <v>5</v>
      </c>
      <c r="B671" s="29" t="s">
        <v>1309</v>
      </c>
      <c r="C671" s="23" t="s">
        <v>1311</v>
      </c>
      <c r="D671" s="29" t="s">
        <v>1830</v>
      </c>
      <c r="E671" s="45" t="s">
        <v>1465</v>
      </c>
      <c r="F671" s="3"/>
      <c r="G671" s="3">
        <v>0.0</v>
      </c>
      <c r="H671" s="23" t="s">
        <v>2230</v>
      </c>
      <c r="I671" s="29" t="s">
        <v>1309</v>
      </c>
      <c r="K671" s="7"/>
      <c r="L671" s="7"/>
      <c r="M671" s="7"/>
      <c r="N671" s="7"/>
      <c r="O671" s="7"/>
      <c r="P671" s="7"/>
    </row>
    <row r="672">
      <c r="A672" s="29" t="s">
        <v>5</v>
      </c>
      <c r="B672" s="29" t="s">
        <v>1309</v>
      </c>
      <c r="C672" s="23" t="s">
        <v>1311</v>
      </c>
      <c r="D672" s="29" t="s">
        <v>1831</v>
      </c>
      <c r="E672" s="45" t="s">
        <v>1469</v>
      </c>
      <c r="F672" s="3"/>
      <c r="G672" s="3">
        <v>0.0</v>
      </c>
      <c r="H672" s="23" t="s">
        <v>2230</v>
      </c>
      <c r="I672" s="29" t="s">
        <v>1309</v>
      </c>
      <c r="K672" s="7"/>
      <c r="L672" s="7"/>
      <c r="M672" s="7"/>
      <c r="N672" s="7"/>
      <c r="O672" s="7"/>
      <c r="P672" s="7"/>
    </row>
    <row r="673">
      <c r="A673" s="29" t="s">
        <v>5</v>
      </c>
      <c r="B673" s="29" t="s">
        <v>1309</v>
      </c>
      <c r="C673" s="23" t="s">
        <v>1311</v>
      </c>
      <c r="D673" s="29" t="s">
        <v>1833</v>
      </c>
      <c r="E673" s="45" t="s">
        <v>1472</v>
      </c>
      <c r="F673" s="3"/>
      <c r="G673" s="3">
        <v>0.0</v>
      </c>
      <c r="H673" s="23" t="s">
        <v>2230</v>
      </c>
      <c r="I673" s="29" t="s">
        <v>1309</v>
      </c>
      <c r="K673" s="7"/>
      <c r="L673" s="7"/>
      <c r="M673" s="7"/>
      <c r="N673" s="7"/>
      <c r="O673" s="7"/>
      <c r="P673" s="7"/>
    </row>
    <row r="674">
      <c r="A674" s="29" t="s">
        <v>5</v>
      </c>
      <c r="B674" s="29" t="s">
        <v>1309</v>
      </c>
      <c r="C674" s="23" t="s">
        <v>1311</v>
      </c>
      <c r="D674" s="29" t="s">
        <v>1834</v>
      </c>
      <c r="E674" s="45" t="s">
        <v>1475</v>
      </c>
      <c r="F674" s="3"/>
      <c r="G674" s="3">
        <v>0.0</v>
      </c>
      <c r="H674" s="23" t="s">
        <v>2230</v>
      </c>
      <c r="I674" s="29" t="s">
        <v>1309</v>
      </c>
      <c r="K674" s="7"/>
      <c r="L674" s="7"/>
      <c r="M674" s="7"/>
      <c r="N674" s="7"/>
      <c r="O674" s="7"/>
      <c r="P674" s="7"/>
    </row>
    <row r="675">
      <c r="A675" s="29" t="s">
        <v>5</v>
      </c>
      <c r="B675" s="29" t="s">
        <v>1309</v>
      </c>
      <c r="C675" s="23" t="s">
        <v>1311</v>
      </c>
      <c r="D675" s="29" t="s">
        <v>1836</v>
      </c>
      <c r="E675" s="45" t="s">
        <v>1478</v>
      </c>
      <c r="F675" s="3"/>
      <c r="G675" s="3">
        <v>0.0</v>
      </c>
      <c r="H675" s="23" t="s">
        <v>2230</v>
      </c>
      <c r="I675" s="29" t="s">
        <v>1309</v>
      </c>
      <c r="K675" s="7"/>
      <c r="L675" s="7"/>
      <c r="M675" s="7"/>
      <c r="N675" s="7"/>
      <c r="O675" s="7"/>
      <c r="P675" s="7"/>
    </row>
    <row r="676">
      <c r="A676" s="29" t="s">
        <v>5</v>
      </c>
      <c r="B676" s="29" t="s">
        <v>1309</v>
      </c>
      <c r="C676" s="23" t="s">
        <v>1311</v>
      </c>
      <c r="D676" s="29" t="s">
        <v>1837</v>
      </c>
      <c r="E676" s="45" t="s">
        <v>1480</v>
      </c>
      <c r="F676" s="3"/>
      <c r="G676" s="3">
        <v>0.0</v>
      </c>
      <c r="H676" s="23" t="s">
        <v>2230</v>
      </c>
      <c r="I676" s="29" t="s">
        <v>1309</v>
      </c>
      <c r="K676" s="7"/>
      <c r="L676" s="7"/>
      <c r="M676" s="7"/>
      <c r="N676" s="7"/>
      <c r="O676" s="7"/>
      <c r="P676" s="7"/>
    </row>
    <row r="677">
      <c r="A677" s="29" t="s">
        <v>5</v>
      </c>
      <c r="B677" s="29" t="s">
        <v>1309</v>
      </c>
      <c r="C677" s="23" t="s">
        <v>1311</v>
      </c>
      <c r="D677" s="29" t="s">
        <v>1839</v>
      </c>
      <c r="E677" s="45" t="s">
        <v>1483</v>
      </c>
      <c r="F677" s="3"/>
      <c r="G677" s="3">
        <v>0.0</v>
      </c>
      <c r="H677" s="23" t="s">
        <v>2230</v>
      </c>
      <c r="I677" s="29" t="s">
        <v>1309</v>
      </c>
      <c r="K677" s="7"/>
      <c r="L677" s="7"/>
      <c r="M677" s="7"/>
      <c r="N677" s="7"/>
      <c r="O677" s="7"/>
      <c r="P677" s="7"/>
    </row>
    <row r="678">
      <c r="A678" s="29" t="s">
        <v>5</v>
      </c>
      <c r="B678" s="29" t="s">
        <v>1309</v>
      </c>
      <c r="C678" s="23" t="s">
        <v>1311</v>
      </c>
      <c r="D678" s="29" t="s">
        <v>1840</v>
      </c>
      <c r="E678" s="45" t="s">
        <v>1486</v>
      </c>
      <c r="F678" s="3"/>
      <c r="G678" s="3">
        <v>0.0</v>
      </c>
      <c r="H678" s="23" t="s">
        <v>2230</v>
      </c>
      <c r="I678" s="29" t="s">
        <v>1309</v>
      </c>
      <c r="K678" s="7"/>
      <c r="L678" s="7"/>
      <c r="M678" s="7"/>
      <c r="N678" s="7"/>
      <c r="O678" s="7"/>
      <c r="P678" s="7"/>
    </row>
    <row r="679">
      <c r="A679" s="29" t="s">
        <v>5</v>
      </c>
      <c r="B679" s="29" t="s">
        <v>1309</v>
      </c>
      <c r="C679" s="23" t="s">
        <v>1311</v>
      </c>
      <c r="D679" s="29" t="s">
        <v>1842</v>
      </c>
      <c r="E679" s="45" t="s">
        <v>1489</v>
      </c>
      <c r="F679" s="3"/>
      <c r="G679" s="3">
        <v>0.0</v>
      </c>
      <c r="H679" s="23" t="s">
        <v>2230</v>
      </c>
      <c r="I679" s="29" t="s">
        <v>1309</v>
      </c>
      <c r="K679" s="7"/>
      <c r="L679" s="7"/>
      <c r="M679" s="7"/>
      <c r="N679" s="7"/>
      <c r="O679" s="7"/>
      <c r="P679" s="7"/>
    </row>
    <row r="680">
      <c r="A680" s="29" t="s">
        <v>5</v>
      </c>
      <c r="B680" s="29" t="s">
        <v>1309</v>
      </c>
      <c r="C680" s="23" t="s">
        <v>1311</v>
      </c>
      <c r="D680" s="29" t="s">
        <v>1843</v>
      </c>
      <c r="E680" s="45" t="s">
        <v>1492</v>
      </c>
      <c r="F680" s="3"/>
      <c r="G680" s="3">
        <v>0.0</v>
      </c>
      <c r="H680" s="23" t="s">
        <v>2230</v>
      </c>
      <c r="I680" s="29" t="s">
        <v>1309</v>
      </c>
      <c r="K680" s="7"/>
      <c r="L680" s="7"/>
      <c r="M680" s="7"/>
      <c r="N680" s="7"/>
      <c r="O680" s="7"/>
      <c r="P680" s="7"/>
    </row>
    <row r="681">
      <c r="A681" s="29" t="s">
        <v>5</v>
      </c>
      <c r="B681" s="29" t="s">
        <v>1309</v>
      </c>
      <c r="C681" s="23" t="s">
        <v>1311</v>
      </c>
      <c r="D681" s="29" t="s">
        <v>1845</v>
      </c>
      <c r="E681" s="45" t="s">
        <v>1495</v>
      </c>
      <c r="F681" s="3"/>
      <c r="G681" s="3">
        <v>0.0</v>
      </c>
      <c r="H681" s="23" t="s">
        <v>2230</v>
      </c>
      <c r="I681" s="29" t="s">
        <v>1309</v>
      </c>
      <c r="K681" s="7"/>
      <c r="L681" s="7"/>
      <c r="M681" s="7"/>
      <c r="N681" s="7"/>
      <c r="O681" s="7"/>
      <c r="P681" s="7"/>
    </row>
    <row r="682">
      <c r="A682" s="29" t="s">
        <v>5</v>
      </c>
      <c r="B682" s="29" t="s">
        <v>1309</v>
      </c>
      <c r="C682" s="23" t="s">
        <v>1311</v>
      </c>
      <c r="D682" s="29" t="s">
        <v>1846</v>
      </c>
      <c r="E682" s="45" t="s">
        <v>1499</v>
      </c>
      <c r="F682" s="3"/>
      <c r="G682" s="3">
        <v>0.0</v>
      </c>
      <c r="H682" s="23" t="s">
        <v>2230</v>
      </c>
      <c r="I682" s="29" t="s">
        <v>1309</v>
      </c>
      <c r="K682" s="7"/>
      <c r="L682" s="7"/>
      <c r="M682" s="7"/>
      <c r="N682" s="7"/>
      <c r="O682" s="7"/>
      <c r="P682" s="7"/>
    </row>
    <row r="683">
      <c r="A683" s="29" t="s">
        <v>5</v>
      </c>
      <c r="B683" s="29" t="s">
        <v>1309</v>
      </c>
      <c r="C683" s="23" t="s">
        <v>1311</v>
      </c>
      <c r="D683" s="29" t="s">
        <v>1849</v>
      </c>
      <c r="E683" s="45" t="s">
        <v>1502</v>
      </c>
      <c r="F683" s="3"/>
      <c r="G683" s="3">
        <v>0.0</v>
      </c>
      <c r="H683" s="23" t="s">
        <v>2230</v>
      </c>
      <c r="I683" s="29" t="s">
        <v>1309</v>
      </c>
      <c r="K683" s="7"/>
      <c r="L683" s="7"/>
      <c r="M683" s="7"/>
      <c r="N683" s="7"/>
      <c r="O683" s="7"/>
      <c r="P683" s="7"/>
    </row>
    <row r="684">
      <c r="A684" s="29" t="s">
        <v>5</v>
      </c>
      <c r="B684" s="29" t="s">
        <v>1309</v>
      </c>
      <c r="C684" s="23" t="s">
        <v>1311</v>
      </c>
      <c r="D684" s="29" t="s">
        <v>1850</v>
      </c>
      <c r="E684" s="45" t="s">
        <v>1506</v>
      </c>
      <c r="F684" s="3"/>
      <c r="G684" s="3">
        <v>0.0</v>
      </c>
      <c r="H684" s="23" t="s">
        <v>2230</v>
      </c>
      <c r="I684" s="29" t="s">
        <v>1309</v>
      </c>
      <c r="K684" s="7"/>
      <c r="L684" s="7"/>
      <c r="M684" s="7"/>
      <c r="N684" s="7"/>
      <c r="O684" s="7"/>
      <c r="P684" s="7"/>
    </row>
    <row r="685">
      <c r="A685" s="29" t="s">
        <v>5</v>
      </c>
      <c r="B685" s="29" t="s">
        <v>1309</v>
      </c>
      <c r="C685" s="23" t="s">
        <v>1311</v>
      </c>
      <c r="D685" s="29" t="s">
        <v>1852</v>
      </c>
      <c r="E685" s="45" t="s">
        <v>1509</v>
      </c>
      <c r="F685" s="3"/>
      <c r="G685" s="3">
        <v>0.0</v>
      </c>
      <c r="H685" s="23" t="s">
        <v>2230</v>
      </c>
      <c r="I685" s="29" t="s">
        <v>1309</v>
      </c>
      <c r="K685" s="7"/>
      <c r="L685" s="7"/>
      <c r="M685" s="7"/>
      <c r="N685" s="7"/>
      <c r="O685" s="7"/>
      <c r="P685" s="7"/>
    </row>
    <row r="686">
      <c r="A686" s="29" t="s">
        <v>5</v>
      </c>
      <c r="B686" s="29" t="s">
        <v>1309</v>
      </c>
      <c r="C686" s="23" t="s">
        <v>1311</v>
      </c>
      <c r="D686" s="29" t="s">
        <v>1853</v>
      </c>
      <c r="E686" s="45" t="s">
        <v>1512</v>
      </c>
      <c r="F686" s="3"/>
      <c r="G686" s="3">
        <v>0.0</v>
      </c>
      <c r="H686" s="23" t="s">
        <v>2230</v>
      </c>
      <c r="I686" s="29" t="s">
        <v>1309</v>
      </c>
      <c r="K686" s="7"/>
      <c r="L686" s="7"/>
      <c r="M686" s="7"/>
      <c r="N686" s="7"/>
      <c r="O686" s="7"/>
      <c r="P686" s="7"/>
    </row>
    <row r="687">
      <c r="A687" s="29" t="s">
        <v>5</v>
      </c>
      <c r="B687" s="29" t="s">
        <v>1309</v>
      </c>
      <c r="C687" s="23" t="s">
        <v>1311</v>
      </c>
      <c r="D687" s="29" t="s">
        <v>1855</v>
      </c>
      <c r="E687" s="45" t="s">
        <v>1515</v>
      </c>
      <c r="F687" s="3"/>
      <c r="G687" s="3">
        <v>0.0</v>
      </c>
      <c r="H687" s="23" t="s">
        <v>2230</v>
      </c>
      <c r="I687" s="29" t="s">
        <v>1309</v>
      </c>
      <c r="K687" s="7"/>
      <c r="L687" s="7"/>
      <c r="M687" s="7"/>
      <c r="N687" s="7"/>
      <c r="O687" s="7"/>
      <c r="P687" s="7"/>
    </row>
    <row r="688">
      <c r="A688" s="29" t="s">
        <v>5</v>
      </c>
      <c r="B688" s="29" t="s">
        <v>1309</v>
      </c>
      <c r="C688" s="23" t="s">
        <v>1311</v>
      </c>
      <c r="D688" s="29" t="s">
        <v>1857</v>
      </c>
      <c r="E688" s="45" t="s">
        <v>1519</v>
      </c>
      <c r="F688" s="3"/>
      <c r="G688" s="3">
        <v>0.0</v>
      </c>
      <c r="H688" s="23" t="s">
        <v>2230</v>
      </c>
      <c r="I688" s="29" t="s">
        <v>1309</v>
      </c>
      <c r="K688" s="7"/>
      <c r="L688" s="7"/>
      <c r="M688" s="7"/>
      <c r="N688" s="7"/>
      <c r="O688" s="7"/>
      <c r="P688" s="7"/>
    </row>
    <row r="689">
      <c r="A689" s="29" t="s">
        <v>5</v>
      </c>
      <c r="B689" s="29" t="s">
        <v>1309</v>
      </c>
      <c r="C689" s="23" t="s">
        <v>1311</v>
      </c>
      <c r="D689" s="29" t="s">
        <v>1858</v>
      </c>
      <c r="E689" s="45" t="s">
        <v>1522</v>
      </c>
      <c r="F689" s="3"/>
      <c r="G689" s="3">
        <v>0.0</v>
      </c>
      <c r="H689" s="23" t="s">
        <v>2230</v>
      </c>
      <c r="I689" s="29" t="s">
        <v>1309</v>
      </c>
      <c r="K689" s="7"/>
      <c r="L689" s="7"/>
      <c r="M689" s="7"/>
      <c r="N689" s="7"/>
      <c r="O689" s="7"/>
      <c r="P689" s="7"/>
    </row>
    <row r="690">
      <c r="A690" s="29" t="s">
        <v>5</v>
      </c>
      <c r="B690" s="29" t="s">
        <v>1309</v>
      </c>
      <c r="C690" s="23" t="s">
        <v>1311</v>
      </c>
      <c r="D690" s="29" t="s">
        <v>1860</v>
      </c>
      <c r="E690" s="45" t="s">
        <v>1526</v>
      </c>
      <c r="F690" s="3"/>
      <c r="G690" s="3">
        <v>0.0</v>
      </c>
      <c r="H690" s="23" t="s">
        <v>2230</v>
      </c>
      <c r="I690" s="29" t="s">
        <v>1309</v>
      </c>
      <c r="K690" s="7"/>
      <c r="L690" s="7"/>
      <c r="M690" s="7"/>
      <c r="N690" s="7"/>
      <c r="O690" s="7"/>
      <c r="P690" s="7"/>
    </row>
    <row r="691">
      <c r="A691" s="29" t="s">
        <v>5</v>
      </c>
      <c r="B691" s="29" t="s">
        <v>1309</v>
      </c>
      <c r="C691" s="23" t="s">
        <v>1311</v>
      </c>
      <c r="D691" s="29" t="s">
        <v>1861</v>
      </c>
      <c r="E691" s="45" t="s">
        <v>1529</v>
      </c>
      <c r="F691" s="3"/>
      <c r="G691" s="3">
        <v>0.0</v>
      </c>
      <c r="H691" s="23" t="s">
        <v>2230</v>
      </c>
      <c r="I691" s="29" t="s">
        <v>1309</v>
      </c>
      <c r="K691" s="7"/>
      <c r="L691" s="7"/>
      <c r="M691" s="7"/>
      <c r="N691" s="7"/>
      <c r="O691" s="7"/>
      <c r="P691" s="7"/>
    </row>
    <row r="692">
      <c r="A692" s="29" t="s">
        <v>5</v>
      </c>
      <c r="B692" s="29" t="s">
        <v>1309</v>
      </c>
      <c r="C692" s="23" t="s">
        <v>1311</v>
      </c>
      <c r="D692" s="29" t="s">
        <v>1862</v>
      </c>
      <c r="E692" s="45" t="s">
        <v>1531</v>
      </c>
      <c r="F692" s="3"/>
      <c r="G692" s="3">
        <v>0.0</v>
      </c>
      <c r="H692" s="23" t="s">
        <v>2230</v>
      </c>
      <c r="I692" s="29" t="s">
        <v>1309</v>
      </c>
      <c r="K692" s="7"/>
      <c r="L692" s="7"/>
      <c r="M692" s="7"/>
      <c r="N692" s="7"/>
      <c r="O692" s="7"/>
      <c r="P692" s="7"/>
    </row>
    <row r="693">
      <c r="A693" s="29" t="s">
        <v>5</v>
      </c>
      <c r="B693" s="29" t="s">
        <v>1309</v>
      </c>
      <c r="C693" s="23" t="s">
        <v>1311</v>
      </c>
      <c r="D693" s="29" t="s">
        <v>1864</v>
      </c>
      <c r="E693" s="45" t="s">
        <v>1534</v>
      </c>
      <c r="F693" s="3"/>
      <c r="G693" s="3">
        <v>0.0</v>
      </c>
      <c r="H693" s="23" t="s">
        <v>2230</v>
      </c>
      <c r="I693" s="29" t="s">
        <v>1309</v>
      </c>
      <c r="K693" s="7"/>
      <c r="L693" s="7"/>
      <c r="M693" s="7"/>
      <c r="N693" s="7"/>
      <c r="O693" s="7"/>
      <c r="P693" s="7"/>
    </row>
    <row r="694">
      <c r="A694" s="29" t="s">
        <v>5</v>
      </c>
      <c r="B694" s="29" t="s">
        <v>1309</v>
      </c>
      <c r="C694" s="23" t="s">
        <v>1311</v>
      </c>
      <c r="D694" s="29" t="s">
        <v>1866</v>
      </c>
      <c r="E694" s="45" t="s">
        <v>1546</v>
      </c>
      <c r="F694" s="3"/>
      <c r="G694" s="3">
        <v>0.0</v>
      </c>
      <c r="H694" s="23" t="s">
        <v>2230</v>
      </c>
      <c r="I694" s="29" t="s">
        <v>1309</v>
      </c>
      <c r="K694" s="7"/>
      <c r="L694" s="7"/>
      <c r="M694" s="7"/>
      <c r="N694" s="7"/>
      <c r="O694" s="7"/>
      <c r="P694" s="7"/>
    </row>
    <row r="695">
      <c r="A695" s="29" t="s">
        <v>5</v>
      </c>
      <c r="B695" s="29" t="s">
        <v>1309</v>
      </c>
      <c r="C695" s="23" t="s">
        <v>1311</v>
      </c>
      <c r="D695" s="29" t="s">
        <v>1867</v>
      </c>
      <c r="E695" s="45" t="s">
        <v>1557</v>
      </c>
      <c r="F695" s="3"/>
      <c r="G695" s="3">
        <v>0.0</v>
      </c>
      <c r="H695" s="23" t="s">
        <v>2230</v>
      </c>
      <c r="I695" s="29" t="s">
        <v>1309</v>
      </c>
      <c r="K695" s="7"/>
      <c r="L695" s="7"/>
      <c r="M695" s="7"/>
      <c r="N695" s="7"/>
      <c r="O695" s="7"/>
      <c r="P695" s="7"/>
    </row>
    <row r="696">
      <c r="A696" s="29" t="s">
        <v>5</v>
      </c>
      <c r="B696" s="29" t="s">
        <v>1309</v>
      </c>
      <c r="C696" s="23" t="s">
        <v>1311</v>
      </c>
      <c r="D696" s="29" t="s">
        <v>1869</v>
      </c>
      <c r="E696" s="45" t="s">
        <v>1561</v>
      </c>
      <c r="F696" s="3"/>
      <c r="G696" s="3">
        <v>0.0</v>
      </c>
      <c r="H696" s="23" t="s">
        <v>2230</v>
      </c>
      <c r="I696" s="29" t="s">
        <v>1309</v>
      </c>
      <c r="K696" s="7"/>
      <c r="L696" s="7"/>
      <c r="M696" s="7"/>
      <c r="N696" s="7"/>
      <c r="O696" s="7"/>
      <c r="P696" s="7"/>
    </row>
    <row r="697">
      <c r="A697" s="29" t="s">
        <v>5</v>
      </c>
      <c r="B697" s="29" t="s">
        <v>1309</v>
      </c>
      <c r="C697" s="23" t="s">
        <v>1311</v>
      </c>
      <c r="D697" s="29" t="s">
        <v>1870</v>
      </c>
      <c r="E697" s="45" t="s">
        <v>1564</v>
      </c>
      <c r="F697" s="3"/>
      <c r="G697" s="3">
        <v>0.0</v>
      </c>
      <c r="H697" s="23" t="s">
        <v>2230</v>
      </c>
      <c r="I697" s="29" t="s">
        <v>1309</v>
      </c>
      <c r="K697" s="7"/>
      <c r="L697" s="7"/>
      <c r="M697" s="7"/>
      <c r="N697" s="7"/>
      <c r="O697" s="7"/>
      <c r="P697" s="7"/>
    </row>
    <row r="698">
      <c r="A698" s="29" t="s">
        <v>5</v>
      </c>
      <c r="B698" s="29" t="s">
        <v>1309</v>
      </c>
      <c r="C698" s="23" t="s">
        <v>1311</v>
      </c>
      <c r="D698" s="29" t="s">
        <v>1872</v>
      </c>
      <c r="E698" s="45" t="s">
        <v>1567</v>
      </c>
      <c r="F698" s="3"/>
      <c r="G698" s="3">
        <v>0.0</v>
      </c>
      <c r="H698" s="23" t="s">
        <v>2230</v>
      </c>
      <c r="I698" s="29" t="s">
        <v>1309</v>
      </c>
      <c r="K698" s="7"/>
      <c r="L698" s="7"/>
      <c r="M698" s="7"/>
      <c r="N698" s="7"/>
      <c r="O698" s="7"/>
      <c r="P698" s="7"/>
    </row>
    <row r="699">
      <c r="A699" s="29" t="s">
        <v>5</v>
      </c>
      <c r="B699" s="29" t="s">
        <v>1309</v>
      </c>
      <c r="C699" s="23" t="s">
        <v>1311</v>
      </c>
      <c r="D699" s="29" t="s">
        <v>1873</v>
      </c>
      <c r="E699" s="45" t="s">
        <v>1571</v>
      </c>
      <c r="F699" s="3"/>
      <c r="G699" s="3">
        <v>0.0</v>
      </c>
      <c r="H699" s="23" t="s">
        <v>2230</v>
      </c>
      <c r="I699" s="29" t="s">
        <v>1309</v>
      </c>
      <c r="K699" s="7"/>
      <c r="L699" s="7"/>
      <c r="M699" s="7"/>
      <c r="N699" s="7"/>
      <c r="O699" s="7"/>
      <c r="P699" s="7"/>
    </row>
    <row r="700">
      <c r="A700" s="29" t="s">
        <v>5</v>
      </c>
      <c r="B700" s="29" t="s">
        <v>1572</v>
      </c>
      <c r="C700" s="23" t="s">
        <v>1574</v>
      </c>
      <c r="D700" s="29" t="s">
        <v>1875</v>
      </c>
      <c r="E700" s="45" t="s">
        <v>1577</v>
      </c>
      <c r="F700" s="3"/>
      <c r="G700" s="3">
        <v>0.0</v>
      </c>
      <c r="H700" s="23" t="s">
        <v>1679</v>
      </c>
      <c r="I700" s="29" t="s">
        <v>1572</v>
      </c>
      <c r="K700" s="7"/>
      <c r="L700" s="7"/>
      <c r="M700" s="7"/>
      <c r="N700" s="7"/>
      <c r="O700" s="7"/>
      <c r="P700" s="7"/>
    </row>
    <row r="701">
      <c r="A701" s="29" t="s">
        <v>5</v>
      </c>
      <c r="B701" s="29" t="s">
        <v>1572</v>
      </c>
      <c r="C701" s="23" t="s">
        <v>1574</v>
      </c>
      <c r="D701" s="29" t="s">
        <v>1877</v>
      </c>
      <c r="E701" s="45" t="s">
        <v>1581</v>
      </c>
      <c r="F701" s="3"/>
      <c r="G701" s="3">
        <v>0.0</v>
      </c>
      <c r="H701" s="23" t="s">
        <v>1679</v>
      </c>
      <c r="I701" s="29" t="s">
        <v>1572</v>
      </c>
      <c r="K701" s="7"/>
      <c r="L701" s="7"/>
      <c r="M701" s="7"/>
      <c r="N701" s="7"/>
      <c r="O701" s="7"/>
      <c r="P701" s="7"/>
    </row>
    <row r="702">
      <c r="A702" s="29" t="s">
        <v>5</v>
      </c>
      <c r="B702" s="29" t="s">
        <v>1572</v>
      </c>
      <c r="C702" s="23" t="s">
        <v>1574</v>
      </c>
      <c r="D702" s="29" t="s">
        <v>1879</v>
      </c>
      <c r="E702" s="45" t="s">
        <v>1585</v>
      </c>
      <c r="F702" s="3"/>
      <c r="G702" s="3">
        <v>0.0</v>
      </c>
      <c r="H702" s="23" t="s">
        <v>1679</v>
      </c>
      <c r="I702" s="29" t="s">
        <v>1572</v>
      </c>
      <c r="K702" s="7"/>
      <c r="L702" s="7"/>
      <c r="M702" s="7"/>
      <c r="N702" s="7"/>
      <c r="O702" s="7"/>
      <c r="P702" s="7"/>
    </row>
    <row r="703">
      <c r="A703" s="29" t="s">
        <v>5</v>
      </c>
      <c r="B703" s="29" t="s">
        <v>1572</v>
      </c>
      <c r="C703" s="23" t="s">
        <v>1574</v>
      </c>
      <c r="D703" s="29" t="s">
        <v>1881</v>
      </c>
      <c r="E703" s="45" t="s">
        <v>1588</v>
      </c>
      <c r="F703" s="3"/>
      <c r="G703" s="3">
        <v>0.0</v>
      </c>
      <c r="H703" s="23" t="s">
        <v>1679</v>
      </c>
      <c r="I703" s="29" t="s">
        <v>1572</v>
      </c>
      <c r="K703" s="7"/>
      <c r="L703" s="7"/>
      <c r="M703" s="7"/>
      <c r="N703" s="7"/>
      <c r="O703" s="7"/>
      <c r="P703" s="7"/>
    </row>
    <row r="704">
      <c r="A704" s="29" t="s">
        <v>5</v>
      </c>
      <c r="B704" s="29" t="s">
        <v>1572</v>
      </c>
      <c r="C704" s="23" t="s">
        <v>1574</v>
      </c>
      <c r="D704" s="29" t="s">
        <v>1882</v>
      </c>
      <c r="E704" s="45" t="s">
        <v>1592</v>
      </c>
      <c r="F704" s="3"/>
      <c r="G704" s="3">
        <v>0.0</v>
      </c>
      <c r="H704" s="23" t="s">
        <v>1679</v>
      </c>
      <c r="I704" s="29" t="s">
        <v>1572</v>
      </c>
      <c r="K704" s="7"/>
      <c r="L704" s="7"/>
      <c r="M704" s="7"/>
      <c r="N704" s="7"/>
      <c r="O704" s="7"/>
      <c r="P704" s="7"/>
    </row>
    <row r="705">
      <c r="A705" s="29" t="s">
        <v>5</v>
      </c>
      <c r="B705" s="29" t="s">
        <v>1572</v>
      </c>
      <c r="C705" s="23" t="s">
        <v>1574</v>
      </c>
      <c r="D705" s="29" t="s">
        <v>1883</v>
      </c>
      <c r="E705" s="45" t="s">
        <v>1595</v>
      </c>
      <c r="F705" s="3"/>
      <c r="G705" s="3">
        <v>0.0</v>
      </c>
      <c r="H705" s="23" t="s">
        <v>1679</v>
      </c>
      <c r="I705" s="29" t="s">
        <v>1572</v>
      </c>
      <c r="K705" s="7"/>
      <c r="L705" s="7"/>
      <c r="M705" s="7"/>
      <c r="N705" s="7"/>
      <c r="O705" s="7"/>
      <c r="P705" s="7"/>
    </row>
    <row r="706">
      <c r="A706" s="29" t="s">
        <v>5</v>
      </c>
      <c r="B706" s="29" t="s">
        <v>1572</v>
      </c>
      <c r="C706" s="23" t="s">
        <v>1574</v>
      </c>
      <c r="D706" s="29" t="s">
        <v>1885</v>
      </c>
      <c r="E706" s="45" t="s">
        <v>1598</v>
      </c>
      <c r="F706" s="3"/>
      <c r="G706" s="3">
        <v>0.0</v>
      </c>
      <c r="H706" s="23" t="s">
        <v>1679</v>
      </c>
      <c r="I706" s="29" t="s">
        <v>1572</v>
      </c>
      <c r="K706" s="7"/>
      <c r="L706" s="7"/>
      <c r="M706" s="7"/>
      <c r="N706" s="7"/>
      <c r="O706" s="7"/>
      <c r="P706" s="7"/>
    </row>
    <row r="707">
      <c r="A707" s="29" t="s">
        <v>5</v>
      </c>
      <c r="B707" s="29" t="s">
        <v>1572</v>
      </c>
      <c r="C707" s="23" t="s">
        <v>1574</v>
      </c>
      <c r="D707" s="29" t="s">
        <v>1886</v>
      </c>
      <c r="E707" s="45" t="s">
        <v>1604</v>
      </c>
      <c r="F707" s="3"/>
      <c r="G707" s="3">
        <v>0.0</v>
      </c>
      <c r="H707" s="23" t="s">
        <v>1679</v>
      </c>
      <c r="I707" s="29" t="s">
        <v>1572</v>
      </c>
      <c r="K707" s="7"/>
      <c r="L707" s="7"/>
      <c r="M707" s="7"/>
      <c r="N707" s="7"/>
      <c r="O707" s="7"/>
      <c r="P707" s="7"/>
    </row>
    <row r="708">
      <c r="A708" s="29" t="s">
        <v>5</v>
      </c>
      <c r="B708" s="29" t="s">
        <v>1572</v>
      </c>
      <c r="C708" s="23" t="s">
        <v>1574</v>
      </c>
      <c r="D708" s="29" t="s">
        <v>1888</v>
      </c>
      <c r="E708" s="45" t="s">
        <v>1609</v>
      </c>
      <c r="F708" s="3"/>
      <c r="G708" s="3">
        <v>0.0</v>
      </c>
      <c r="H708" s="23" t="s">
        <v>1679</v>
      </c>
      <c r="I708" s="29" t="s">
        <v>1572</v>
      </c>
      <c r="K708" s="7"/>
      <c r="L708" s="7"/>
      <c r="M708" s="7"/>
      <c r="N708" s="7"/>
      <c r="O708" s="7"/>
      <c r="P708" s="7"/>
    </row>
    <row r="709">
      <c r="A709" s="29" t="s">
        <v>5</v>
      </c>
      <c r="B709" s="29" t="s">
        <v>1572</v>
      </c>
      <c r="C709" s="23" t="s">
        <v>1574</v>
      </c>
      <c r="D709" s="29" t="s">
        <v>1889</v>
      </c>
      <c r="E709" s="45" t="s">
        <v>1612</v>
      </c>
      <c r="F709" s="3"/>
      <c r="G709" s="3">
        <v>0.0</v>
      </c>
      <c r="H709" s="23" t="s">
        <v>1679</v>
      </c>
      <c r="I709" s="29" t="s">
        <v>1572</v>
      </c>
      <c r="K709" s="7"/>
      <c r="L709" s="7"/>
      <c r="M709" s="7"/>
      <c r="N709" s="7"/>
      <c r="O709" s="7"/>
      <c r="P709" s="7"/>
    </row>
    <row r="710">
      <c r="A710" s="29" t="s">
        <v>5</v>
      </c>
      <c r="B710" s="29" t="s">
        <v>1572</v>
      </c>
      <c r="C710" s="23" t="s">
        <v>1574</v>
      </c>
      <c r="D710" s="29" t="s">
        <v>1891</v>
      </c>
      <c r="E710" s="45" t="s">
        <v>1615</v>
      </c>
      <c r="F710" s="3"/>
      <c r="G710" s="3">
        <v>0.0</v>
      </c>
      <c r="H710" s="23" t="s">
        <v>1679</v>
      </c>
      <c r="I710" s="29" t="s">
        <v>1572</v>
      </c>
      <c r="K710" s="7"/>
      <c r="L710" s="7"/>
      <c r="M710" s="7"/>
      <c r="N710" s="7"/>
      <c r="O710" s="7"/>
      <c r="P710" s="7"/>
    </row>
    <row r="711">
      <c r="A711" s="29" t="s">
        <v>5</v>
      </c>
      <c r="B711" s="29" t="s">
        <v>1572</v>
      </c>
      <c r="C711" s="23" t="s">
        <v>1574</v>
      </c>
      <c r="D711" s="29" t="s">
        <v>1892</v>
      </c>
      <c r="E711" s="45" t="s">
        <v>1618</v>
      </c>
      <c r="F711" s="3"/>
      <c r="G711" s="3">
        <v>0.0</v>
      </c>
      <c r="H711" s="23" t="s">
        <v>1679</v>
      </c>
      <c r="I711" s="29" t="s">
        <v>1572</v>
      </c>
      <c r="K711" s="7"/>
      <c r="L711" s="7"/>
      <c r="M711" s="7"/>
      <c r="N711" s="7"/>
      <c r="O711" s="7"/>
      <c r="P711" s="7"/>
    </row>
    <row r="712">
      <c r="A712" s="29" t="s">
        <v>5</v>
      </c>
      <c r="B712" s="29" t="s">
        <v>1572</v>
      </c>
      <c r="C712" s="23" t="s">
        <v>1574</v>
      </c>
      <c r="D712" s="29" t="s">
        <v>1894</v>
      </c>
      <c r="E712" s="45" t="s">
        <v>1620</v>
      </c>
      <c r="F712" s="3"/>
      <c r="G712" s="3">
        <v>0.0</v>
      </c>
      <c r="H712" s="23" t="s">
        <v>1679</v>
      </c>
      <c r="I712" s="29" t="s">
        <v>1572</v>
      </c>
      <c r="K712" s="7"/>
      <c r="L712" s="7"/>
      <c r="M712" s="7"/>
      <c r="N712" s="7"/>
      <c r="O712" s="7"/>
      <c r="P712" s="7"/>
    </row>
    <row r="713">
      <c r="A713" s="29" t="s">
        <v>5</v>
      </c>
      <c r="B713" s="29" t="s">
        <v>1572</v>
      </c>
      <c r="C713" s="23" t="s">
        <v>1574</v>
      </c>
      <c r="D713" s="29" t="s">
        <v>1895</v>
      </c>
      <c r="E713" s="45" t="s">
        <v>1622</v>
      </c>
      <c r="F713" s="3"/>
      <c r="G713" s="3">
        <v>0.0</v>
      </c>
      <c r="H713" s="23" t="s">
        <v>1679</v>
      </c>
      <c r="I713" s="29" t="s">
        <v>1572</v>
      </c>
      <c r="K713" s="7"/>
      <c r="L713" s="7"/>
      <c r="M713" s="7"/>
      <c r="N713" s="7"/>
      <c r="O713" s="7"/>
      <c r="P713" s="7"/>
    </row>
    <row r="714">
      <c r="A714" s="29" t="s">
        <v>5</v>
      </c>
      <c r="B714" s="29" t="s">
        <v>1572</v>
      </c>
      <c r="C714" s="23" t="s">
        <v>1574</v>
      </c>
      <c r="D714" s="29" t="s">
        <v>1898</v>
      </c>
      <c r="E714" s="45" t="s">
        <v>1626</v>
      </c>
      <c r="F714" s="3"/>
      <c r="G714" s="3">
        <v>0.0</v>
      </c>
      <c r="H714" s="23" t="s">
        <v>1679</v>
      </c>
      <c r="I714" s="29" t="s">
        <v>1572</v>
      </c>
      <c r="K714" s="7"/>
      <c r="L714" s="7"/>
      <c r="M714" s="7"/>
      <c r="N714" s="7"/>
      <c r="O714" s="7"/>
      <c r="P714" s="7"/>
    </row>
    <row r="715">
      <c r="A715" s="29" t="s">
        <v>5</v>
      </c>
      <c r="B715" s="29" t="s">
        <v>1572</v>
      </c>
      <c r="C715" s="23" t="s">
        <v>1574</v>
      </c>
      <c r="D715" s="29" t="s">
        <v>1899</v>
      </c>
      <c r="E715" s="45" t="s">
        <v>1629</v>
      </c>
      <c r="F715" s="3"/>
      <c r="G715" s="3">
        <v>0.0</v>
      </c>
      <c r="H715" s="23" t="s">
        <v>1679</v>
      </c>
      <c r="I715" s="29" t="s">
        <v>1572</v>
      </c>
      <c r="K715" s="7"/>
      <c r="L715" s="7"/>
      <c r="M715" s="7"/>
      <c r="N715" s="7"/>
      <c r="O715" s="7"/>
      <c r="P715" s="7"/>
    </row>
    <row r="716">
      <c r="A716" s="29" t="s">
        <v>5</v>
      </c>
      <c r="B716" s="29" t="s">
        <v>1572</v>
      </c>
      <c r="C716" s="23" t="s">
        <v>1574</v>
      </c>
      <c r="D716" s="29" t="s">
        <v>1901</v>
      </c>
      <c r="E716" s="45" t="s">
        <v>1634</v>
      </c>
      <c r="F716" s="3"/>
      <c r="G716" s="3">
        <v>0.0</v>
      </c>
      <c r="H716" s="23" t="s">
        <v>1679</v>
      </c>
      <c r="I716" s="29" t="s">
        <v>1572</v>
      </c>
      <c r="K716" s="7"/>
      <c r="L716" s="7"/>
      <c r="M716" s="7"/>
      <c r="N716" s="7"/>
      <c r="O716" s="7"/>
      <c r="P716" s="7"/>
    </row>
    <row r="717">
      <c r="A717" s="29" t="s">
        <v>5</v>
      </c>
      <c r="B717" s="29" t="s">
        <v>1572</v>
      </c>
      <c r="C717" s="23" t="s">
        <v>1574</v>
      </c>
      <c r="D717" s="29" t="s">
        <v>1902</v>
      </c>
      <c r="E717" s="45" t="s">
        <v>1638</v>
      </c>
      <c r="F717" s="3"/>
      <c r="G717" s="3">
        <v>0.0</v>
      </c>
      <c r="H717" s="23" t="s">
        <v>1679</v>
      </c>
      <c r="I717" s="29" t="s">
        <v>1572</v>
      </c>
      <c r="K717" s="7"/>
      <c r="L717" s="7"/>
      <c r="M717" s="7"/>
      <c r="N717" s="7"/>
      <c r="O717" s="7"/>
      <c r="P717" s="7"/>
    </row>
    <row r="718">
      <c r="A718" s="29" t="s">
        <v>5</v>
      </c>
      <c r="B718" s="29" t="s">
        <v>1572</v>
      </c>
      <c r="C718" s="23" t="s">
        <v>1574</v>
      </c>
      <c r="D718" s="29" t="s">
        <v>1904</v>
      </c>
      <c r="E718" s="45" t="s">
        <v>1641</v>
      </c>
      <c r="F718" s="3"/>
      <c r="G718" s="3">
        <v>0.0</v>
      </c>
      <c r="H718" s="23" t="s">
        <v>1679</v>
      </c>
      <c r="I718" s="29" t="s">
        <v>1572</v>
      </c>
      <c r="K718" s="7"/>
      <c r="L718" s="7"/>
      <c r="M718" s="7"/>
      <c r="N718" s="7"/>
      <c r="O718" s="7"/>
      <c r="P718" s="7"/>
    </row>
    <row r="719">
      <c r="A719" s="29" t="s">
        <v>5</v>
      </c>
      <c r="B719" s="29" t="s">
        <v>1572</v>
      </c>
      <c r="C719" s="23" t="s">
        <v>1574</v>
      </c>
      <c r="D719" s="29" t="s">
        <v>1905</v>
      </c>
      <c r="E719" s="45" t="s">
        <v>1645</v>
      </c>
      <c r="F719" s="3"/>
      <c r="G719" s="3">
        <v>0.0</v>
      </c>
      <c r="H719" s="23" t="s">
        <v>1679</v>
      </c>
      <c r="I719" s="29" t="s">
        <v>1572</v>
      </c>
      <c r="K719" s="7"/>
      <c r="L719" s="7"/>
      <c r="M719" s="7"/>
      <c r="N719" s="7"/>
      <c r="O719" s="7"/>
      <c r="P719" s="7"/>
    </row>
    <row r="720">
      <c r="A720" s="29" t="s">
        <v>5</v>
      </c>
      <c r="B720" s="29" t="s">
        <v>1572</v>
      </c>
      <c r="C720" s="23" t="s">
        <v>1574</v>
      </c>
      <c r="D720" s="29" t="s">
        <v>1907</v>
      </c>
      <c r="E720" s="45" t="s">
        <v>1648</v>
      </c>
      <c r="F720" s="3"/>
      <c r="G720" s="3">
        <v>0.0</v>
      </c>
      <c r="H720" s="23" t="s">
        <v>1679</v>
      </c>
      <c r="I720" s="29" t="s">
        <v>1572</v>
      </c>
      <c r="K720" s="7"/>
      <c r="L720" s="7"/>
      <c r="M720" s="7"/>
      <c r="N720" s="7"/>
      <c r="O720" s="7"/>
      <c r="P720" s="7"/>
    </row>
    <row r="721">
      <c r="A721" s="29" t="s">
        <v>5</v>
      </c>
      <c r="B721" s="29" t="s">
        <v>1572</v>
      </c>
      <c r="C721" s="23" t="s">
        <v>1574</v>
      </c>
      <c r="D721" s="29" t="s">
        <v>1908</v>
      </c>
      <c r="E721" s="45" t="s">
        <v>1652</v>
      </c>
      <c r="F721" s="3"/>
      <c r="G721" s="3">
        <v>0.0</v>
      </c>
      <c r="H721" s="23" t="s">
        <v>1679</v>
      </c>
      <c r="I721" s="29" t="s">
        <v>1572</v>
      </c>
      <c r="K721" s="7"/>
      <c r="L721" s="7"/>
      <c r="M721" s="7"/>
      <c r="N721" s="7"/>
      <c r="O721" s="7"/>
      <c r="P721" s="7"/>
    </row>
    <row r="722">
      <c r="A722" s="29" t="s">
        <v>5</v>
      </c>
      <c r="B722" s="29" t="s">
        <v>1572</v>
      </c>
      <c r="C722" s="23" t="s">
        <v>1574</v>
      </c>
      <c r="D722" s="29" t="s">
        <v>1910</v>
      </c>
      <c r="E722" s="45" t="s">
        <v>1656</v>
      </c>
      <c r="F722" s="3"/>
      <c r="G722" s="3">
        <v>0.0</v>
      </c>
      <c r="H722" s="23" t="s">
        <v>1679</v>
      </c>
      <c r="I722" s="29" t="s">
        <v>1572</v>
      </c>
      <c r="K722" s="7"/>
      <c r="L722" s="7"/>
      <c r="M722" s="7"/>
      <c r="N722" s="7"/>
      <c r="O722" s="7"/>
      <c r="P722" s="7"/>
    </row>
    <row r="723">
      <c r="A723" s="29" t="s">
        <v>5</v>
      </c>
      <c r="B723" s="29" t="s">
        <v>1572</v>
      </c>
      <c r="C723" s="23" t="s">
        <v>1574</v>
      </c>
      <c r="D723" s="29" t="s">
        <v>1911</v>
      </c>
      <c r="E723" s="45" t="s">
        <v>1660</v>
      </c>
      <c r="F723" s="3"/>
      <c r="G723" s="3">
        <v>0.0</v>
      </c>
      <c r="H723" s="23" t="s">
        <v>1679</v>
      </c>
      <c r="I723" s="29" t="s">
        <v>1572</v>
      </c>
      <c r="K723" s="7"/>
      <c r="L723" s="7"/>
      <c r="M723" s="7"/>
      <c r="N723" s="7"/>
      <c r="O723" s="7"/>
      <c r="P723" s="7"/>
    </row>
    <row r="724">
      <c r="A724" s="29" t="s">
        <v>5</v>
      </c>
      <c r="B724" s="29" t="s">
        <v>1572</v>
      </c>
      <c r="C724" s="23" t="s">
        <v>1574</v>
      </c>
      <c r="D724" s="29" t="s">
        <v>1913</v>
      </c>
      <c r="E724" s="45" t="s">
        <v>1665</v>
      </c>
      <c r="F724" s="3"/>
      <c r="G724" s="3">
        <v>0.0</v>
      </c>
      <c r="H724" s="23" t="s">
        <v>1679</v>
      </c>
      <c r="I724" s="29" t="s">
        <v>1572</v>
      </c>
      <c r="K724" s="7"/>
      <c r="L724" s="7"/>
      <c r="M724" s="7"/>
      <c r="N724" s="7"/>
      <c r="O724" s="7"/>
      <c r="P724" s="7"/>
    </row>
    <row r="725">
      <c r="A725" s="29" t="s">
        <v>5</v>
      </c>
      <c r="B725" s="29" t="s">
        <v>1572</v>
      </c>
      <c r="C725" s="23" t="s">
        <v>1574</v>
      </c>
      <c r="D725" s="29" t="s">
        <v>1914</v>
      </c>
      <c r="E725" s="45" t="s">
        <v>1669</v>
      </c>
      <c r="F725" s="3"/>
      <c r="G725" s="3">
        <v>0.0</v>
      </c>
      <c r="H725" s="23" t="s">
        <v>1679</v>
      </c>
      <c r="I725" s="29" t="s">
        <v>1572</v>
      </c>
      <c r="K725" s="7"/>
      <c r="L725" s="7"/>
      <c r="M725" s="7"/>
      <c r="N725" s="7"/>
      <c r="O725" s="7"/>
      <c r="P725" s="7"/>
    </row>
    <row r="726">
      <c r="A726" s="29" t="s">
        <v>5</v>
      </c>
      <c r="B726" s="29" t="s">
        <v>1572</v>
      </c>
      <c r="C726" s="23" t="s">
        <v>1574</v>
      </c>
      <c r="D726" s="29" t="s">
        <v>1916</v>
      </c>
      <c r="E726" s="45" t="s">
        <v>1673</v>
      </c>
      <c r="F726" s="3"/>
      <c r="G726" s="3">
        <v>0.0</v>
      </c>
      <c r="H726" s="23" t="s">
        <v>1679</v>
      </c>
      <c r="I726" s="29" t="s">
        <v>1572</v>
      </c>
      <c r="K726" s="7"/>
      <c r="L726" s="7"/>
      <c r="M726" s="7"/>
      <c r="N726" s="7"/>
      <c r="O726" s="7"/>
      <c r="P726" s="7"/>
    </row>
    <row r="727">
      <c r="A727" s="29" t="s">
        <v>5</v>
      </c>
      <c r="B727" s="29" t="s">
        <v>1572</v>
      </c>
      <c r="C727" s="23" t="s">
        <v>1574</v>
      </c>
      <c r="D727" s="29" t="s">
        <v>1917</v>
      </c>
      <c r="E727" s="45" t="s">
        <v>1676</v>
      </c>
      <c r="F727" s="3"/>
      <c r="G727" s="3">
        <v>0.0</v>
      </c>
      <c r="H727" s="23" t="s">
        <v>1679</v>
      </c>
      <c r="I727" s="29" t="s">
        <v>1572</v>
      </c>
      <c r="K727" s="7"/>
      <c r="L727" s="7"/>
      <c r="M727" s="7"/>
      <c r="N727" s="7"/>
      <c r="O727" s="7"/>
      <c r="P727" s="7"/>
    </row>
    <row r="728">
      <c r="A728" s="29" t="s">
        <v>5</v>
      </c>
      <c r="B728" s="29" t="s">
        <v>1572</v>
      </c>
      <c r="C728" s="23" t="s">
        <v>1574</v>
      </c>
      <c r="D728" s="29" t="s">
        <v>1918</v>
      </c>
      <c r="E728" s="45" t="s">
        <v>1679</v>
      </c>
      <c r="F728" s="3"/>
      <c r="G728" s="3">
        <v>0.0</v>
      </c>
      <c r="H728" s="23" t="s">
        <v>1679</v>
      </c>
      <c r="I728" s="29" t="s">
        <v>1572</v>
      </c>
      <c r="K728" s="7"/>
      <c r="L728" s="7"/>
      <c r="M728" s="7"/>
      <c r="N728" s="7"/>
      <c r="O728" s="7"/>
      <c r="P728" s="7"/>
    </row>
    <row r="729">
      <c r="A729" s="29" t="s">
        <v>5</v>
      </c>
      <c r="B729" s="29" t="s">
        <v>1572</v>
      </c>
      <c r="C729" s="23" t="s">
        <v>1574</v>
      </c>
      <c r="D729" s="29" t="s">
        <v>1920</v>
      </c>
      <c r="E729" s="45" t="s">
        <v>1683</v>
      </c>
      <c r="F729" s="3"/>
      <c r="G729" s="3">
        <v>1.0</v>
      </c>
      <c r="H729" s="23" t="s">
        <v>1679</v>
      </c>
      <c r="I729" s="29" t="s">
        <v>1572</v>
      </c>
      <c r="K729" s="7"/>
      <c r="L729" s="7"/>
      <c r="M729" s="7"/>
      <c r="N729" s="7"/>
      <c r="O729" s="7"/>
      <c r="P729" s="7"/>
    </row>
    <row r="730">
      <c r="A730" s="29" t="s">
        <v>5</v>
      </c>
      <c r="B730" s="29" t="s">
        <v>1572</v>
      </c>
      <c r="C730" s="23" t="s">
        <v>1574</v>
      </c>
      <c r="D730" s="29" t="s">
        <v>1922</v>
      </c>
      <c r="E730" s="45" t="s">
        <v>1686</v>
      </c>
      <c r="F730" s="3"/>
      <c r="G730" s="3">
        <v>1.0</v>
      </c>
      <c r="H730" s="23" t="s">
        <v>1679</v>
      </c>
      <c r="I730" s="29" t="s">
        <v>1572</v>
      </c>
      <c r="K730" s="7"/>
      <c r="L730" s="7"/>
      <c r="M730" s="7"/>
      <c r="N730" s="7"/>
      <c r="O730" s="7"/>
      <c r="P730" s="7"/>
    </row>
    <row r="731">
      <c r="A731" s="29" t="s">
        <v>5</v>
      </c>
      <c r="B731" s="29" t="s">
        <v>1688</v>
      </c>
      <c r="C731" s="23" t="s">
        <v>1689</v>
      </c>
      <c r="D731" s="29" t="s">
        <v>1923</v>
      </c>
      <c r="E731" s="45" t="s">
        <v>1693</v>
      </c>
      <c r="F731" s="3"/>
      <c r="G731" s="3">
        <v>0.0</v>
      </c>
      <c r="H731" s="23" t="s">
        <v>2232</v>
      </c>
      <c r="I731" s="29" t="s">
        <v>1688</v>
      </c>
      <c r="K731" s="7"/>
      <c r="L731" s="7"/>
      <c r="M731" s="7"/>
      <c r="N731" s="7"/>
      <c r="O731" s="7"/>
      <c r="P731" s="7"/>
    </row>
    <row r="732">
      <c r="A732" s="29" t="s">
        <v>5</v>
      </c>
      <c r="B732" s="29" t="s">
        <v>1688</v>
      </c>
      <c r="C732" s="23" t="s">
        <v>1689</v>
      </c>
      <c r="D732" s="29" t="s">
        <v>1926</v>
      </c>
      <c r="E732" s="45" t="s">
        <v>1697</v>
      </c>
      <c r="F732" s="3"/>
      <c r="G732" s="3">
        <v>0.0</v>
      </c>
      <c r="H732" s="23" t="s">
        <v>2232</v>
      </c>
      <c r="I732" s="29" t="s">
        <v>1688</v>
      </c>
      <c r="K732" s="7"/>
      <c r="L732" s="7"/>
      <c r="M732" s="7"/>
      <c r="N732" s="7"/>
      <c r="O732" s="7"/>
      <c r="P732" s="7"/>
    </row>
    <row r="733">
      <c r="A733" s="29" t="s">
        <v>5</v>
      </c>
      <c r="B733" s="29" t="s">
        <v>1688</v>
      </c>
      <c r="C733" s="23" t="s">
        <v>1689</v>
      </c>
      <c r="D733" s="29" t="s">
        <v>1927</v>
      </c>
      <c r="E733" s="45" t="s">
        <v>1701</v>
      </c>
      <c r="F733" s="3"/>
      <c r="G733" s="3">
        <v>0.0</v>
      </c>
      <c r="H733" s="23" t="s">
        <v>2232</v>
      </c>
      <c r="I733" s="29" t="s">
        <v>1688</v>
      </c>
      <c r="K733" s="7"/>
      <c r="L733" s="7"/>
      <c r="M733" s="7"/>
      <c r="N733" s="7"/>
      <c r="O733" s="7"/>
      <c r="P733" s="7"/>
    </row>
    <row r="734">
      <c r="A734" s="29" t="s">
        <v>5</v>
      </c>
      <c r="B734" s="29" t="s">
        <v>1688</v>
      </c>
      <c r="C734" s="23" t="s">
        <v>1689</v>
      </c>
      <c r="D734" s="29" t="s">
        <v>1929</v>
      </c>
      <c r="E734" s="45" t="s">
        <v>1705</v>
      </c>
      <c r="F734" s="3"/>
      <c r="G734" s="3">
        <v>0.0</v>
      </c>
      <c r="H734" s="23" t="s">
        <v>2232</v>
      </c>
      <c r="I734" s="29" t="s">
        <v>1688</v>
      </c>
      <c r="K734" s="7"/>
      <c r="L734" s="7"/>
      <c r="M734" s="7"/>
      <c r="N734" s="7"/>
      <c r="O734" s="7"/>
      <c r="P734" s="7"/>
    </row>
    <row r="735">
      <c r="A735" s="29" t="s">
        <v>5</v>
      </c>
      <c r="B735" s="29" t="s">
        <v>1688</v>
      </c>
      <c r="C735" s="23" t="s">
        <v>1689</v>
      </c>
      <c r="D735" s="29" t="s">
        <v>1930</v>
      </c>
      <c r="E735" s="45" t="s">
        <v>1709</v>
      </c>
      <c r="F735" s="3"/>
      <c r="G735" s="3">
        <v>0.0</v>
      </c>
      <c r="H735" s="23" t="s">
        <v>2232</v>
      </c>
      <c r="I735" s="29" t="s">
        <v>1688</v>
      </c>
      <c r="K735" s="7"/>
      <c r="L735" s="7"/>
      <c r="M735" s="7"/>
      <c r="N735" s="7"/>
      <c r="O735" s="7"/>
      <c r="P735" s="7"/>
    </row>
    <row r="736">
      <c r="A736" s="29" t="s">
        <v>5</v>
      </c>
      <c r="B736" s="29" t="s">
        <v>1688</v>
      </c>
      <c r="C736" s="23" t="s">
        <v>1689</v>
      </c>
      <c r="D736" s="29" t="s">
        <v>1932</v>
      </c>
      <c r="E736" s="45" t="s">
        <v>1712</v>
      </c>
      <c r="F736" s="3"/>
      <c r="G736" s="3">
        <v>0.0</v>
      </c>
      <c r="H736" s="23" t="s">
        <v>2232</v>
      </c>
      <c r="I736" s="29" t="s">
        <v>1688</v>
      </c>
      <c r="K736" s="7"/>
      <c r="L736" s="7"/>
      <c r="M736" s="7"/>
      <c r="N736" s="7"/>
      <c r="O736" s="7"/>
      <c r="P736" s="7"/>
    </row>
    <row r="737">
      <c r="A737" s="29" t="s">
        <v>5</v>
      </c>
      <c r="B737" s="29" t="s">
        <v>1688</v>
      </c>
      <c r="C737" s="23" t="s">
        <v>1689</v>
      </c>
      <c r="D737" s="29" t="s">
        <v>1934</v>
      </c>
      <c r="E737" s="45" t="s">
        <v>1717</v>
      </c>
      <c r="F737" s="3"/>
      <c r="G737" s="3">
        <v>0.0</v>
      </c>
      <c r="H737" s="23" t="s">
        <v>2232</v>
      </c>
      <c r="I737" s="29" t="s">
        <v>1688</v>
      </c>
      <c r="K737" s="7"/>
      <c r="L737" s="7"/>
      <c r="M737" s="7"/>
      <c r="N737" s="7"/>
      <c r="O737" s="7"/>
      <c r="P737" s="7"/>
    </row>
    <row r="738">
      <c r="A738" s="29" t="s">
        <v>5</v>
      </c>
      <c r="B738" s="29" t="s">
        <v>1688</v>
      </c>
      <c r="C738" s="23" t="s">
        <v>1689</v>
      </c>
      <c r="D738" s="29" t="s">
        <v>1937</v>
      </c>
      <c r="E738" s="45" t="s">
        <v>1721</v>
      </c>
      <c r="F738" s="3"/>
      <c r="G738" s="3">
        <v>0.0</v>
      </c>
      <c r="H738" s="23" t="s">
        <v>2232</v>
      </c>
      <c r="I738" s="29" t="s">
        <v>1688</v>
      </c>
      <c r="K738" s="7"/>
      <c r="L738" s="7"/>
      <c r="M738" s="7"/>
      <c r="N738" s="7"/>
      <c r="O738" s="7"/>
      <c r="P738" s="7"/>
    </row>
    <row r="739">
      <c r="A739" s="29" t="s">
        <v>5</v>
      </c>
      <c r="B739" s="29" t="s">
        <v>1688</v>
      </c>
      <c r="C739" s="23" t="s">
        <v>1689</v>
      </c>
      <c r="D739" s="29" t="s">
        <v>1938</v>
      </c>
      <c r="E739" s="45" t="s">
        <v>1725</v>
      </c>
      <c r="F739" s="3"/>
      <c r="G739" s="3">
        <v>0.0</v>
      </c>
      <c r="H739" s="23" t="s">
        <v>2232</v>
      </c>
      <c r="I739" s="29" t="s">
        <v>1688</v>
      </c>
      <c r="K739" s="7"/>
      <c r="L739" s="7"/>
      <c r="M739" s="7"/>
      <c r="N739" s="7"/>
      <c r="O739" s="7"/>
      <c r="P739" s="7"/>
    </row>
    <row r="740">
      <c r="A740" s="29" t="s">
        <v>5</v>
      </c>
      <c r="B740" s="29" t="s">
        <v>1688</v>
      </c>
      <c r="C740" s="23" t="s">
        <v>1689</v>
      </c>
      <c r="D740" s="29" t="s">
        <v>1940</v>
      </c>
      <c r="E740" s="45" t="s">
        <v>1728</v>
      </c>
      <c r="F740" s="3"/>
      <c r="G740" s="3">
        <v>1.0</v>
      </c>
      <c r="H740" s="23" t="s">
        <v>2232</v>
      </c>
      <c r="I740" s="29" t="s">
        <v>1688</v>
      </c>
      <c r="K740" s="7"/>
      <c r="L740" s="7"/>
      <c r="M740" s="7"/>
      <c r="N740" s="7"/>
      <c r="O740" s="7"/>
      <c r="P740" s="7"/>
    </row>
    <row r="741">
      <c r="A741" s="29" t="s">
        <v>5</v>
      </c>
      <c r="B741" s="29" t="s">
        <v>1730</v>
      </c>
      <c r="C741" s="23" t="s">
        <v>1731</v>
      </c>
      <c r="D741" s="29" t="s">
        <v>1941</v>
      </c>
      <c r="E741" s="45" t="s">
        <v>1734</v>
      </c>
      <c r="F741" s="3"/>
      <c r="G741" s="3">
        <v>0.0</v>
      </c>
      <c r="H741" s="23" t="s">
        <v>2233</v>
      </c>
      <c r="I741" s="29" t="s">
        <v>1730</v>
      </c>
      <c r="K741" s="7"/>
      <c r="L741" s="7"/>
      <c r="M741" s="7"/>
      <c r="N741" s="7"/>
      <c r="O741" s="7"/>
      <c r="P741" s="7"/>
    </row>
    <row r="742">
      <c r="A742" s="29" t="s">
        <v>5</v>
      </c>
      <c r="B742" s="29" t="s">
        <v>1730</v>
      </c>
      <c r="C742" s="23" t="s">
        <v>1731</v>
      </c>
      <c r="D742" s="29" t="s">
        <v>1944</v>
      </c>
      <c r="E742" s="45" t="s">
        <v>1738</v>
      </c>
      <c r="F742" s="3"/>
      <c r="G742" s="3">
        <v>0.0</v>
      </c>
      <c r="H742" s="23" t="s">
        <v>2233</v>
      </c>
      <c r="I742" s="29" t="s">
        <v>1730</v>
      </c>
      <c r="K742" s="7"/>
      <c r="L742" s="7"/>
      <c r="M742" s="7"/>
      <c r="N742" s="7"/>
      <c r="O742" s="7"/>
      <c r="P742" s="7"/>
    </row>
    <row r="743">
      <c r="A743" s="29" t="s">
        <v>5</v>
      </c>
      <c r="B743" s="29" t="s">
        <v>1730</v>
      </c>
      <c r="C743" s="23" t="s">
        <v>1731</v>
      </c>
      <c r="D743" s="29" t="s">
        <v>1947</v>
      </c>
      <c r="E743" s="45" t="s">
        <v>1739</v>
      </c>
      <c r="F743" s="3"/>
      <c r="G743" s="3">
        <v>0.0</v>
      </c>
      <c r="H743" s="23" t="s">
        <v>2233</v>
      </c>
      <c r="I743" s="29" t="s">
        <v>1730</v>
      </c>
      <c r="K743" s="7"/>
      <c r="L743" s="7"/>
      <c r="M743" s="7"/>
      <c r="N743" s="7"/>
      <c r="O743" s="7"/>
      <c r="P743" s="7"/>
    </row>
    <row r="744">
      <c r="A744" s="29" t="s">
        <v>5</v>
      </c>
      <c r="B744" s="29" t="s">
        <v>1730</v>
      </c>
      <c r="C744" s="23" t="s">
        <v>1731</v>
      </c>
      <c r="D744" s="29" t="s">
        <v>1949</v>
      </c>
      <c r="E744" s="45" t="s">
        <v>1740</v>
      </c>
      <c r="F744" s="3"/>
      <c r="G744" s="3">
        <v>0.0</v>
      </c>
      <c r="H744" s="23" t="s">
        <v>2233</v>
      </c>
      <c r="I744" s="29" t="s">
        <v>1730</v>
      </c>
      <c r="K744" s="7"/>
      <c r="L744" s="7"/>
      <c r="M744" s="7"/>
      <c r="N744" s="7"/>
      <c r="O744" s="7"/>
      <c r="P744" s="7"/>
    </row>
    <row r="745">
      <c r="A745" s="29" t="s">
        <v>5</v>
      </c>
      <c r="B745" s="29" t="s">
        <v>1730</v>
      </c>
      <c r="C745" s="23" t="s">
        <v>1731</v>
      </c>
      <c r="D745" s="29" t="s">
        <v>1951</v>
      </c>
      <c r="E745" s="45" t="s">
        <v>1744</v>
      </c>
      <c r="F745" s="3"/>
      <c r="G745" s="3">
        <v>0.0</v>
      </c>
      <c r="H745" s="23" t="s">
        <v>2233</v>
      </c>
      <c r="I745" s="29" t="s">
        <v>1730</v>
      </c>
      <c r="K745" s="7"/>
      <c r="L745" s="7"/>
      <c r="M745" s="7"/>
      <c r="N745" s="7"/>
      <c r="O745" s="7"/>
      <c r="P745" s="7"/>
    </row>
    <row r="746">
      <c r="A746" s="29" t="s">
        <v>5</v>
      </c>
      <c r="B746" s="29" t="s">
        <v>1730</v>
      </c>
      <c r="C746" s="23" t="s">
        <v>1731</v>
      </c>
      <c r="D746" s="29" t="s">
        <v>1952</v>
      </c>
      <c r="E746" s="45" t="s">
        <v>1747</v>
      </c>
      <c r="F746" s="3"/>
      <c r="G746" s="3">
        <v>0.0</v>
      </c>
      <c r="H746" s="23" t="s">
        <v>2233</v>
      </c>
      <c r="I746" s="29" t="s">
        <v>1730</v>
      </c>
      <c r="K746" s="7"/>
      <c r="L746" s="7"/>
      <c r="M746" s="7"/>
      <c r="N746" s="7"/>
      <c r="O746" s="7"/>
      <c r="P746" s="7"/>
    </row>
    <row r="747">
      <c r="A747" s="29" t="s">
        <v>5</v>
      </c>
      <c r="B747" s="29" t="s">
        <v>1730</v>
      </c>
      <c r="C747" s="23" t="s">
        <v>1731</v>
      </c>
      <c r="D747" s="29" t="s">
        <v>1954</v>
      </c>
      <c r="E747" s="45" t="s">
        <v>1750</v>
      </c>
      <c r="F747" s="3"/>
      <c r="G747" s="3">
        <v>0.0</v>
      </c>
      <c r="H747" s="23" t="s">
        <v>2233</v>
      </c>
      <c r="I747" s="29" t="s">
        <v>1730</v>
      </c>
      <c r="K747" s="7"/>
      <c r="L747" s="7"/>
      <c r="M747" s="7"/>
      <c r="N747" s="7"/>
      <c r="O747" s="7"/>
      <c r="P747" s="7"/>
    </row>
    <row r="748">
      <c r="A748" s="29" t="s">
        <v>5</v>
      </c>
      <c r="B748" s="29" t="s">
        <v>1730</v>
      </c>
      <c r="C748" s="23" t="s">
        <v>1731</v>
      </c>
      <c r="D748" s="29" t="s">
        <v>1955</v>
      </c>
      <c r="E748" s="45" t="s">
        <v>1753</v>
      </c>
      <c r="F748" s="3"/>
      <c r="G748" s="3">
        <v>0.0</v>
      </c>
      <c r="H748" s="23" t="s">
        <v>2233</v>
      </c>
      <c r="I748" s="29" t="s">
        <v>1730</v>
      </c>
      <c r="K748" s="7"/>
      <c r="L748" s="7"/>
      <c r="M748" s="7"/>
      <c r="N748" s="7"/>
      <c r="O748" s="7"/>
      <c r="P748" s="7"/>
    </row>
    <row r="749">
      <c r="A749" s="29" t="s">
        <v>5</v>
      </c>
      <c r="B749" s="29" t="s">
        <v>1730</v>
      </c>
      <c r="C749" s="23" t="s">
        <v>1731</v>
      </c>
      <c r="D749" s="29" t="s">
        <v>1957</v>
      </c>
      <c r="E749" s="45" t="s">
        <v>1756</v>
      </c>
      <c r="F749" s="3"/>
      <c r="G749" s="3">
        <v>0.0</v>
      </c>
      <c r="H749" s="23" t="s">
        <v>2233</v>
      </c>
      <c r="I749" s="29" t="s">
        <v>1730</v>
      </c>
      <c r="K749" s="7"/>
      <c r="L749" s="7"/>
      <c r="M749" s="7"/>
      <c r="N749" s="7"/>
      <c r="O749" s="7"/>
      <c r="P749" s="7"/>
    </row>
    <row r="750">
      <c r="A750" s="29" t="s">
        <v>5</v>
      </c>
      <c r="B750" s="29" t="s">
        <v>1730</v>
      </c>
      <c r="C750" s="23" t="s">
        <v>1731</v>
      </c>
      <c r="D750" s="29" t="s">
        <v>1958</v>
      </c>
      <c r="E750" s="45" t="s">
        <v>1759</v>
      </c>
      <c r="F750" s="3"/>
      <c r="G750" s="3">
        <v>0.0</v>
      </c>
      <c r="H750" s="23" t="s">
        <v>2233</v>
      </c>
      <c r="I750" s="29" t="s">
        <v>1730</v>
      </c>
      <c r="K750" s="7"/>
      <c r="L750" s="7"/>
      <c r="M750" s="7"/>
      <c r="N750" s="7"/>
      <c r="O750" s="7"/>
      <c r="P750" s="7"/>
    </row>
    <row r="751">
      <c r="A751" s="29" t="s">
        <v>5</v>
      </c>
      <c r="B751" s="29" t="s">
        <v>1730</v>
      </c>
      <c r="C751" s="23" t="s">
        <v>1731</v>
      </c>
      <c r="D751" s="29" t="s">
        <v>1959</v>
      </c>
      <c r="E751" s="45" t="s">
        <v>1764</v>
      </c>
      <c r="F751" s="3"/>
      <c r="G751" s="3">
        <v>0.0</v>
      </c>
      <c r="H751" s="23" t="s">
        <v>2233</v>
      </c>
      <c r="I751" s="29" t="s">
        <v>1730</v>
      </c>
      <c r="K751" s="7"/>
      <c r="L751" s="7"/>
      <c r="M751" s="7"/>
      <c r="N751" s="7"/>
      <c r="O751" s="7"/>
      <c r="P751" s="7"/>
    </row>
    <row r="752">
      <c r="A752" s="29" t="s">
        <v>5</v>
      </c>
      <c r="B752" s="29" t="s">
        <v>1730</v>
      </c>
      <c r="C752" s="23" t="s">
        <v>1731</v>
      </c>
      <c r="D752" s="29" t="s">
        <v>1961</v>
      </c>
      <c r="E752" s="45" t="s">
        <v>1767</v>
      </c>
      <c r="F752" s="3"/>
      <c r="G752" s="3">
        <v>0.0</v>
      </c>
      <c r="H752" s="23" t="s">
        <v>2233</v>
      </c>
      <c r="I752" s="29" t="s">
        <v>1730</v>
      </c>
      <c r="K752" s="7"/>
      <c r="L752" s="7"/>
      <c r="M752" s="7"/>
      <c r="N752" s="7"/>
      <c r="O752" s="7"/>
      <c r="P752" s="7"/>
    </row>
    <row r="753">
      <c r="A753" s="29" t="s">
        <v>5</v>
      </c>
      <c r="B753" s="29" t="s">
        <v>1730</v>
      </c>
      <c r="C753" s="23" t="s">
        <v>1731</v>
      </c>
      <c r="D753" s="29" t="s">
        <v>1962</v>
      </c>
      <c r="E753" s="45" t="s">
        <v>1770</v>
      </c>
      <c r="F753" s="3"/>
      <c r="G753" s="3">
        <v>0.0</v>
      </c>
      <c r="H753" s="23" t="s">
        <v>2233</v>
      </c>
      <c r="I753" s="29" t="s">
        <v>1730</v>
      </c>
      <c r="K753" s="7"/>
      <c r="L753" s="7"/>
      <c r="M753" s="7"/>
      <c r="N753" s="7"/>
      <c r="O753" s="7"/>
      <c r="P753" s="7"/>
    </row>
    <row r="754">
      <c r="A754" s="29" t="s">
        <v>5</v>
      </c>
      <c r="B754" s="29" t="s">
        <v>1730</v>
      </c>
      <c r="C754" s="23" t="s">
        <v>1731</v>
      </c>
      <c r="D754" s="29" t="s">
        <v>1964</v>
      </c>
      <c r="E754" s="45" t="s">
        <v>1773</v>
      </c>
      <c r="F754" s="3"/>
      <c r="G754" s="3">
        <v>0.0</v>
      </c>
      <c r="H754" s="23" t="s">
        <v>2233</v>
      </c>
      <c r="I754" s="29" t="s">
        <v>1730</v>
      </c>
      <c r="K754" s="7"/>
      <c r="L754" s="7"/>
      <c r="M754" s="7"/>
      <c r="N754" s="7"/>
      <c r="O754" s="7"/>
      <c r="P754" s="7"/>
    </row>
    <row r="755">
      <c r="A755" s="29" t="s">
        <v>5</v>
      </c>
      <c r="B755" s="29" t="s">
        <v>1730</v>
      </c>
      <c r="C755" s="23" t="s">
        <v>1731</v>
      </c>
      <c r="D755" s="29" t="s">
        <v>1965</v>
      </c>
      <c r="E755" s="45" t="s">
        <v>1776</v>
      </c>
      <c r="F755" s="3"/>
      <c r="G755" s="3">
        <v>0.0</v>
      </c>
      <c r="H755" s="23" t="s">
        <v>2233</v>
      </c>
      <c r="I755" s="29" t="s">
        <v>1730</v>
      </c>
      <c r="K755" s="7"/>
      <c r="L755" s="7"/>
      <c r="M755" s="7"/>
      <c r="N755" s="7"/>
      <c r="O755" s="7"/>
      <c r="P755" s="7"/>
    </row>
    <row r="756">
      <c r="A756" s="29" t="s">
        <v>5</v>
      </c>
      <c r="B756" s="29" t="s">
        <v>1730</v>
      </c>
      <c r="C756" s="23" t="s">
        <v>1731</v>
      </c>
      <c r="D756" s="29" t="s">
        <v>1966</v>
      </c>
      <c r="E756" s="45" t="s">
        <v>1779</v>
      </c>
      <c r="F756" s="3"/>
      <c r="G756" s="3">
        <v>0.0</v>
      </c>
      <c r="H756" s="23" t="s">
        <v>2233</v>
      </c>
      <c r="I756" s="29" t="s">
        <v>1730</v>
      </c>
      <c r="K756" s="7"/>
      <c r="L756" s="7"/>
      <c r="M756" s="7"/>
      <c r="N756" s="7"/>
      <c r="O756" s="7"/>
      <c r="P756" s="7"/>
    </row>
    <row r="757">
      <c r="A757" s="29" t="s">
        <v>5</v>
      </c>
      <c r="B757" s="29" t="s">
        <v>1730</v>
      </c>
      <c r="C757" s="23" t="s">
        <v>1731</v>
      </c>
      <c r="D757" s="29" t="s">
        <v>1967</v>
      </c>
      <c r="E757" s="45" t="s">
        <v>1781</v>
      </c>
      <c r="F757" s="3"/>
      <c r="G757" s="3">
        <v>0.0</v>
      </c>
      <c r="H757" s="23" t="s">
        <v>2233</v>
      </c>
      <c r="I757" s="29" t="s">
        <v>1730</v>
      </c>
      <c r="K757" s="7"/>
      <c r="L757" s="7"/>
      <c r="M757" s="7"/>
      <c r="N757" s="7"/>
      <c r="O757" s="7"/>
      <c r="P757" s="7"/>
    </row>
    <row r="758">
      <c r="A758" s="29" t="s">
        <v>5</v>
      </c>
      <c r="B758" s="29" t="s">
        <v>1730</v>
      </c>
      <c r="C758" s="23" t="s">
        <v>1731</v>
      </c>
      <c r="D758" s="29" t="s">
        <v>1968</v>
      </c>
      <c r="E758" s="45" t="s">
        <v>1784</v>
      </c>
      <c r="F758" s="3"/>
      <c r="G758" s="3">
        <v>0.0</v>
      </c>
      <c r="H758" s="23" t="s">
        <v>2233</v>
      </c>
      <c r="I758" s="29" t="s">
        <v>1730</v>
      </c>
      <c r="K758" s="7"/>
      <c r="L758" s="7"/>
      <c r="M758" s="7"/>
      <c r="N758" s="7"/>
      <c r="O758" s="7"/>
      <c r="P758" s="7"/>
    </row>
    <row r="759">
      <c r="A759" s="29" t="s">
        <v>5</v>
      </c>
      <c r="B759" s="29" t="s">
        <v>1730</v>
      </c>
      <c r="C759" s="23" t="s">
        <v>1731</v>
      </c>
      <c r="D759" s="29" t="s">
        <v>1969</v>
      </c>
      <c r="E759" s="45" t="s">
        <v>1788</v>
      </c>
      <c r="F759" s="3"/>
      <c r="G759" s="3">
        <v>0.0</v>
      </c>
      <c r="H759" s="23" t="s">
        <v>2233</v>
      </c>
      <c r="I759" s="29" t="s">
        <v>1730</v>
      </c>
      <c r="K759" s="7"/>
      <c r="L759" s="7"/>
      <c r="M759" s="7"/>
      <c r="N759" s="7"/>
      <c r="O759" s="7"/>
      <c r="P759" s="7"/>
    </row>
    <row r="760">
      <c r="A760" s="29" t="s">
        <v>5</v>
      </c>
      <c r="B760" s="29" t="s">
        <v>1730</v>
      </c>
      <c r="C760" s="23" t="s">
        <v>1731</v>
      </c>
      <c r="D760" s="29" t="s">
        <v>1970</v>
      </c>
      <c r="E760" s="45" t="s">
        <v>1793</v>
      </c>
      <c r="F760" s="3"/>
      <c r="G760" s="3">
        <v>0.0</v>
      </c>
      <c r="H760" s="23" t="s">
        <v>2233</v>
      </c>
      <c r="I760" s="29" t="s">
        <v>1730</v>
      </c>
      <c r="K760" s="7"/>
      <c r="L760" s="7"/>
      <c r="M760" s="7"/>
      <c r="N760" s="7"/>
      <c r="O760" s="7"/>
      <c r="P760" s="7"/>
    </row>
    <row r="761">
      <c r="A761" s="29" t="s">
        <v>5</v>
      </c>
      <c r="B761" s="29" t="s">
        <v>1730</v>
      </c>
      <c r="C761" s="23" t="s">
        <v>1731</v>
      </c>
      <c r="D761" s="29" t="s">
        <v>1972</v>
      </c>
      <c r="E761" s="45" t="s">
        <v>1796</v>
      </c>
      <c r="F761" s="3"/>
      <c r="G761" s="3">
        <v>0.0</v>
      </c>
      <c r="H761" s="23" t="s">
        <v>2233</v>
      </c>
      <c r="I761" s="29" t="s">
        <v>1730</v>
      </c>
      <c r="K761" s="7"/>
      <c r="L761" s="7"/>
      <c r="M761" s="7"/>
      <c r="N761" s="7"/>
      <c r="O761" s="7"/>
      <c r="P761" s="7"/>
    </row>
    <row r="762">
      <c r="A762" s="29" t="s">
        <v>5</v>
      </c>
      <c r="B762" s="29" t="s">
        <v>1730</v>
      </c>
      <c r="C762" s="23" t="s">
        <v>1731</v>
      </c>
      <c r="D762" s="29" t="s">
        <v>1973</v>
      </c>
      <c r="E762" s="45" t="s">
        <v>1798</v>
      </c>
      <c r="F762" s="3"/>
      <c r="G762" s="3">
        <v>0.0</v>
      </c>
      <c r="H762" s="23" t="s">
        <v>2233</v>
      </c>
      <c r="I762" s="29" t="s">
        <v>1730</v>
      </c>
      <c r="K762" s="7"/>
      <c r="L762" s="7"/>
      <c r="M762" s="7"/>
      <c r="N762" s="7"/>
      <c r="O762" s="7"/>
      <c r="P762" s="7"/>
    </row>
    <row r="763">
      <c r="A763" s="29" t="s">
        <v>5</v>
      </c>
      <c r="B763" s="29" t="s">
        <v>1730</v>
      </c>
      <c r="C763" s="23" t="s">
        <v>1731</v>
      </c>
      <c r="D763" s="29" t="s">
        <v>1975</v>
      </c>
      <c r="E763" s="45" t="s">
        <v>1801</v>
      </c>
      <c r="F763" s="3"/>
      <c r="G763" s="3">
        <v>0.0</v>
      </c>
      <c r="H763" s="23" t="s">
        <v>2233</v>
      </c>
      <c r="I763" s="29" t="s">
        <v>1730</v>
      </c>
      <c r="K763" s="7"/>
      <c r="L763" s="7"/>
      <c r="M763" s="7"/>
      <c r="N763" s="7"/>
      <c r="O763" s="7"/>
      <c r="P763" s="7"/>
    </row>
    <row r="764">
      <c r="A764" s="29" t="s">
        <v>5</v>
      </c>
      <c r="B764" s="29" t="s">
        <v>1730</v>
      </c>
      <c r="C764" s="23" t="s">
        <v>1731</v>
      </c>
      <c r="D764" s="29" t="s">
        <v>1976</v>
      </c>
      <c r="E764" s="45" t="s">
        <v>1804</v>
      </c>
      <c r="F764" s="3"/>
      <c r="G764" s="3">
        <v>0.0</v>
      </c>
      <c r="H764" s="23" t="s">
        <v>2233</v>
      </c>
      <c r="I764" s="29" t="s">
        <v>1730</v>
      </c>
      <c r="K764" s="7"/>
      <c r="L764" s="7"/>
      <c r="M764" s="7"/>
      <c r="N764" s="7"/>
      <c r="O764" s="7"/>
      <c r="P764" s="7"/>
    </row>
    <row r="765">
      <c r="A765" s="29" t="s">
        <v>5</v>
      </c>
      <c r="B765" s="29" t="s">
        <v>1730</v>
      </c>
      <c r="C765" s="23" t="s">
        <v>1731</v>
      </c>
      <c r="D765" s="29" t="s">
        <v>1978</v>
      </c>
      <c r="E765" s="45" t="s">
        <v>1806</v>
      </c>
      <c r="F765" s="3"/>
      <c r="G765" s="3">
        <v>0.0</v>
      </c>
      <c r="H765" s="23" t="s">
        <v>2233</v>
      </c>
      <c r="I765" s="29" t="s">
        <v>1730</v>
      </c>
      <c r="K765" s="7"/>
      <c r="L765" s="7"/>
      <c r="M765" s="7"/>
      <c r="N765" s="7"/>
      <c r="O765" s="7"/>
      <c r="P765" s="7"/>
    </row>
    <row r="766">
      <c r="A766" s="29" t="s">
        <v>5</v>
      </c>
      <c r="B766" s="29" t="s">
        <v>1730</v>
      </c>
      <c r="C766" s="23" t="s">
        <v>1731</v>
      </c>
      <c r="D766" s="29" t="s">
        <v>1979</v>
      </c>
      <c r="E766" s="45" t="s">
        <v>1809</v>
      </c>
      <c r="F766" s="3"/>
      <c r="G766" s="3">
        <v>0.0</v>
      </c>
      <c r="H766" s="23" t="s">
        <v>2233</v>
      </c>
      <c r="I766" s="29" t="s">
        <v>1730</v>
      </c>
      <c r="K766" s="7"/>
      <c r="L766" s="7"/>
      <c r="M766" s="7"/>
      <c r="N766" s="7"/>
      <c r="O766" s="7"/>
      <c r="P766" s="7"/>
    </row>
    <row r="767">
      <c r="A767" s="29" t="s">
        <v>5</v>
      </c>
      <c r="B767" s="29" t="s">
        <v>1730</v>
      </c>
      <c r="C767" s="23" t="s">
        <v>1731</v>
      </c>
      <c r="D767" s="29" t="s">
        <v>1980</v>
      </c>
      <c r="E767" s="45" t="s">
        <v>1812</v>
      </c>
      <c r="F767" s="3"/>
      <c r="G767" s="3">
        <v>0.0</v>
      </c>
      <c r="H767" s="23" t="s">
        <v>2233</v>
      </c>
      <c r="I767" s="29" t="s">
        <v>1730</v>
      </c>
      <c r="K767" s="7"/>
      <c r="L767" s="7"/>
      <c r="M767" s="7"/>
      <c r="N767" s="7"/>
      <c r="O767" s="7"/>
      <c r="P767" s="7"/>
    </row>
    <row r="768">
      <c r="A768" s="29" t="s">
        <v>5</v>
      </c>
      <c r="B768" s="29" t="s">
        <v>1730</v>
      </c>
      <c r="C768" s="23" t="s">
        <v>1731</v>
      </c>
      <c r="D768" s="29" t="s">
        <v>1981</v>
      </c>
      <c r="E768" s="45" t="s">
        <v>1814</v>
      </c>
      <c r="F768" s="3"/>
      <c r="G768" s="3">
        <v>0.0</v>
      </c>
      <c r="H768" s="23" t="s">
        <v>2233</v>
      </c>
      <c r="I768" s="29" t="s">
        <v>1730</v>
      </c>
      <c r="K768" s="7"/>
      <c r="L768" s="7"/>
      <c r="M768" s="7"/>
      <c r="N768" s="7"/>
      <c r="O768" s="7"/>
      <c r="P768" s="7"/>
    </row>
    <row r="769">
      <c r="A769" s="29" t="s">
        <v>5</v>
      </c>
      <c r="B769" s="29" t="s">
        <v>1730</v>
      </c>
      <c r="C769" s="23" t="s">
        <v>1731</v>
      </c>
      <c r="D769" s="29" t="s">
        <v>1982</v>
      </c>
      <c r="E769" s="45" t="s">
        <v>1817</v>
      </c>
      <c r="F769" s="3"/>
      <c r="G769" s="3">
        <v>0.0</v>
      </c>
      <c r="H769" s="23" t="s">
        <v>2233</v>
      </c>
      <c r="I769" s="29" t="s">
        <v>1730</v>
      </c>
      <c r="K769" s="7"/>
      <c r="L769" s="7"/>
      <c r="M769" s="7"/>
      <c r="N769" s="7"/>
      <c r="O769" s="7"/>
      <c r="P769" s="7"/>
    </row>
    <row r="770">
      <c r="A770" s="29" t="s">
        <v>5</v>
      </c>
      <c r="B770" s="29" t="s">
        <v>1730</v>
      </c>
      <c r="C770" s="23" t="s">
        <v>1731</v>
      </c>
      <c r="D770" s="29" t="s">
        <v>1983</v>
      </c>
      <c r="E770" s="45" t="s">
        <v>1820</v>
      </c>
      <c r="F770" s="3"/>
      <c r="G770" s="3">
        <v>0.0</v>
      </c>
      <c r="H770" s="23" t="s">
        <v>2233</v>
      </c>
      <c r="I770" s="29" t="s">
        <v>1730</v>
      </c>
      <c r="K770" s="7"/>
      <c r="L770" s="7"/>
      <c r="M770" s="7"/>
      <c r="N770" s="7"/>
      <c r="O770" s="7"/>
      <c r="P770" s="7"/>
    </row>
    <row r="771">
      <c r="A771" s="29" t="s">
        <v>5</v>
      </c>
      <c r="B771" s="29" t="s">
        <v>1730</v>
      </c>
      <c r="C771" s="23" t="s">
        <v>1731</v>
      </c>
      <c r="D771" s="29" t="s">
        <v>1984</v>
      </c>
      <c r="E771" s="45" t="s">
        <v>1823</v>
      </c>
      <c r="F771" s="3"/>
      <c r="G771" s="3">
        <v>0.0</v>
      </c>
      <c r="H771" s="23" t="s">
        <v>2233</v>
      </c>
      <c r="I771" s="29" t="s">
        <v>1730</v>
      </c>
      <c r="K771" s="7"/>
      <c r="L771" s="7"/>
      <c r="M771" s="7"/>
      <c r="N771" s="7"/>
      <c r="O771" s="7"/>
      <c r="P771" s="7"/>
    </row>
    <row r="772">
      <c r="A772" s="29" t="s">
        <v>5</v>
      </c>
      <c r="B772" s="29" t="s">
        <v>1730</v>
      </c>
      <c r="C772" s="23" t="s">
        <v>1731</v>
      </c>
      <c r="D772" s="29" t="s">
        <v>1985</v>
      </c>
      <c r="E772" s="45" t="s">
        <v>1826</v>
      </c>
      <c r="F772" s="3"/>
      <c r="G772" s="3">
        <v>0.0</v>
      </c>
      <c r="H772" s="23" t="s">
        <v>2233</v>
      </c>
      <c r="I772" s="29" t="s">
        <v>1730</v>
      </c>
      <c r="K772" s="7"/>
      <c r="L772" s="7"/>
      <c r="M772" s="7"/>
      <c r="N772" s="7"/>
      <c r="O772" s="7"/>
      <c r="P772" s="7"/>
    </row>
    <row r="773">
      <c r="A773" s="29" t="s">
        <v>5</v>
      </c>
      <c r="B773" s="29" t="s">
        <v>1730</v>
      </c>
      <c r="C773" s="23" t="s">
        <v>1731</v>
      </c>
      <c r="D773" s="29" t="s">
        <v>1987</v>
      </c>
      <c r="E773" s="45" t="s">
        <v>1829</v>
      </c>
      <c r="F773" s="3"/>
      <c r="G773" s="3">
        <v>0.0</v>
      </c>
      <c r="H773" s="23" t="s">
        <v>2233</v>
      </c>
      <c r="I773" s="29" t="s">
        <v>1730</v>
      </c>
      <c r="K773" s="7"/>
      <c r="L773" s="7"/>
      <c r="M773" s="7"/>
      <c r="N773" s="7"/>
      <c r="O773" s="7"/>
      <c r="P773" s="7"/>
    </row>
    <row r="774">
      <c r="A774" s="29" t="s">
        <v>5</v>
      </c>
      <c r="B774" s="29" t="s">
        <v>1730</v>
      </c>
      <c r="C774" s="23" t="s">
        <v>1731</v>
      </c>
      <c r="D774" s="29" t="s">
        <v>1989</v>
      </c>
      <c r="E774" s="45" t="s">
        <v>1832</v>
      </c>
      <c r="F774" s="3"/>
      <c r="G774" s="3">
        <v>0.0</v>
      </c>
      <c r="H774" s="23" t="s">
        <v>2233</v>
      </c>
      <c r="I774" s="29" t="s">
        <v>1730</v>
      </c>
      <c r="K774" s="7"/>
      <c r="L774" s="7"/>
      <c r="M774" s="7"/>
      <c r="N774" s="7"/>
      <c r="O774" s="7"/>
      <c r="P774" s="7"/>
    </row>
    <row r="775">
      <c r="A775" s="29" t="s">
        <v>5</v>
      </c>
      <c r="B775" s="29" t="s">
        <v>1730</v>
      </c>
      <c r="C775" s="23" t="s">
        <v>1731</v>
      </c>
      <c r="D775" s="29" t="s">
        <v>1990</v>
      </c>
      <c r="E775" s="45" t="s">
        <v>1835</v>
      </c>
      <c r="F775" s="3"/>
      <c r="G775" s="3">
        <v>0.0</v>
      </c>
      <c r="H775" s="23" t="s">
        <v>2233</v>
      </c>
      <c r="I775" s="29" t="s">
        <v>1730</v>
      </c>
      <c r="K775" s="7"/>
      <c r="L775" s="7"/>
      <c r="M775" s="7"/>
      <c r="N775" s="7"/>
      <c r="O775" s="7"/>
      <c r="P775" s="7"/>
    </row>
    <row r="776">
      <c r="A776" s="29" t="s">
        <v>5</v>
      </c>
      <c r="B776" s="29" t="s">
        <v>1730</v>
      </c>
      <c r="C776" s="23" t="s">
        <v>1731</v>
      </c>
      <c r="D776" s="29" t="s">
        <v>1992</v>
      </c>
      <c r="E776" s="45" t="s">
        <v>1838</v>
      </c>
      <c r="F776" s="3"/>
      <c r="G776" s="3">
        <v>0.0</v>
      </c>
      <c r="H776" s="23" t="s">
        <v>2233</v>
      </c>
      <c r="I776" s="29" t="s">
        <v>1730</v>
      </c>
      <c r="K776" s="7"/>
      <c r="L776" s="7"/>
      <c r="M776" s="7"/>
      <c r="N776" s="7"/>
      <c r="O776" s="7"/>
      <c r="P776" s="7"/>
    </row>
    <row r="777">
      <c r="A777" s="29" t="s">
        <v>5</v>
      </c>
      <c r="B777" s="29" t="s">
        <v>1730</v>
      </c>
      <c r="C777" s="23" t="s">
        <v>1731</v>
      </c>
      <c r="D777" s="29" t="s">
        <v>1993</v>
      </c>
      <c r="E777" s="45" t="s">
        <v>1841</v>
      </c>
      <c r="F777" s="3"/>
      <c r="G777" s="3">
        <v>0.0</v>
      </c>
      <c r="H777" s="23" t="s">
        <v>2233</v>
      </c>
      <c r="I777" s="29" t="s">
        <v>1730</v>
      </c>
      <c r="K777" s="7"/>
      <c r="L777" s="7"/>
      <c r="M777" s="7"/>
      <c r="N777" s="7"/>
      <c r="O777" s="7"/>
      <c r="P777" s="7"/>
    </row>
    <row r="778">
      <c r="A778" s="29" t="s">
        <v>5</v>
      </c>
      <c r="B778" s="29" t="s">
        <v>1730</v>
      </c>
      <c r="C778" s="23" t="s">
        <v>1731</v>
      </c>
      <c r="D778" s="29" t="s">
        <v>1995</v>
      </c>
      <c r="E778" s="45" t="s">
        <v>1844</v>
      </c>
      <c r="F778" s="3"/>
      <c r="G778" s="3">
        <v>0.0</v>
      </c>
      <c r="H778" s="23" t="s">
        <v>2233</v>
      </c>
      <c r="I778" s="29" t="s">
        <v>1730</v>
      </c>
      <c r="K778" s="7"/>
      <c r="L778" s="7"/>
      <c r="M778" s="7"/>
      <c r="N778" s="7"/>
      <c r="O778" s="7"/>
      <c r="P778" s="7"/>
    </row>
    <row r="779">
      <c r="A779" s="29" t="s">
        <v>5</v>
      </c>
      <c r="B779" s="29" t="s">
        <v>1730</v>
      </c>
      <c r="C779" s="23" t="s">
        <v>1731</v>
      </c>
      <c r="D779" s="29" t="s">
        <v>1996</v>
      </c>
      <c r="E779" s="45" t="s">
        <v>1847</v>
      </c>
      <c r="F779" s="3"/>
      <c r="G779" s="3">
        <v>0.0</v>
      </c>
      <c r="H779" s="23" t="s">
        <v>2233</v>
      </c>
      <c r="I779" s="29" t="s">
        <v>1730</v>
      </c>
      <c r="K779" s="7"/>
      <c r="L779" s="7"/>
      <c r="M779" s="7"/>
      <c r="N779" s="7"/>
      <c r="O779" s="7"/>
      <c r="P779" s="7"/>
    </row>
    <row r="780">
      <c r="A780" s="29" t="s">
        <v>5</v>
      </c>
      <c r="B780" s="29" t="s">
        <v>1730</v>
      </c>
      <c r="C780" s="23" t="s">
        <v>1731</v>
      </c>
      <c r="D780" s="29" t="s">
        <v>1997</v>
      </c>
      <c r="E780" s="45" t="s">
        <v>1851</v>
      </c>
      <c r="F780" s="3"/>
      <c r="G780" s="3">
        <v>0.0</v>
      </c>
      <c r="H780" s="23" t="s">
        <v>2233</v>
      </c>
      <c r="I780" s="29" t="s">
        <v>1730</v>
      </c>
      <c r="K780" s="7"/>
      <c r="L780" s="7"/>
      <c r="M780" s="7"/>
      <c r="N780" s="7"/>
      <c r="O780" s="7"/>
      <c r="P780" s="7"/>
    </row>
    <row r="781">
      <c r="A781" s="29" t="s">
        <v>5</v>
      </c>
      <c r="B781" s="29" t="s">
        <v>1730</v>
      </c>
      <c r="C781" s="23" t="s">
        <v>1731</v>
      </c>
      <c r="D781" s="29" t="s">
        <v>1999</v>
      </c>
      <c r="E781" s="45" t="s">
        <v>1854</v>
      </c>
      <c r="F781" s="3"/>
      <c r="G781" s="3">
        <v>0.0</v>
      </c>
      <c r="H781" s="23" t="s">
        <v>2233</v>
      </c>
      <c r="I781" s="29" t="s">
        <v>1730</v>
      </c>
      <c r="K781" s="7"/>
      <c r="L781" s="7"/>
      <c r="M781" s="7"/>
      <c r="N781" s="7"/>
      <c r="O781" s="7"/>
      <c r="P781" s="7"/>
    </row>
    <row r="782">
      <c r="A782" s="29" t="s">
        <v>5</v>
      </c>
      <c r="B782" s="29" t="s">
        <v>1730</v>
      </c>
      <c r="C782" s="23" t="s">
        <v>1731</v>
      </c>
      <c r="D782" s="29" t="s">
        <v>2000</v>
      </c>
      <c r="E782" s="45" t="s">
        <v>1856</v>
      </c>
      <c r="F782" s="3"/>
      <c r="G782" s="3">
        <v>0.0</v>
      </c>
      <c r="H782" s="23" t="s">
        <v>2233</v>
      </c>
      <c r="I782" s="29" t="s">
        <v>1730</v>
      </c>
      <c r="K782" s="7"/>
      <c r="L782" s="7"/>
      <c r="M782" s="7"/>
      <c r="N782" s="7"/>
      <c r="O782" s="7"/>
      <c r="P782" s="7"/>
    </row>
    <row r="783">
      <c r="A783" s="29" t="s">
        <v>5</v>
      </c>
      <c r="B783" s="29" t="s">
        <v>1730</v>
      </c>
      <c r="C783" s="23" t="s">
        <v>1731</v>
      </c>
      <c r="D783" s="29" t="s">
        <v>2002</v>
      </c>
      <c r="E783" s="45" t="s">
        <v>1859</v>
      </c>
      <c r="F783" s="3"/>
      <c r="G783" s="3">
        <v>0.0</v>
      </c>
      <c r="H783" s="23" t="s">
        <v>2233</v>
      </c>
      <c r="I783" s="29" t="s">
        <v>1730</v>
      </c>
      <c r="K783" s="7"/>
      <c r="L783" s="7"/>
      <c r="M783" s="7"/>
      <c r="N783" s="7"/>
      <c r="O783" s="7"/>
      <c r="P783" s="7"/>
    </row>
    <row r="784">
      <c r="A784" s="29" t="s">
        <v>5</v>
      </c>
      <c r="B784" s="29" t="s">
        <v>1730</v>
      </c>
      <c r="C784" s="23" t="s">
        <v>1731</v>
      </c>
      <c r="D784" s="29" t="s">
        <v>2003</v>
      </c>
      <c r="E784" s="45" t="s">
        <v>1863</v>
      </c>
      <c r="F784" s="3"/>
      <c r="G784" s="3">
        <v>0.0</v>
      </c>
      <c r="H784" s="23" t="s">
        <v>2233</v>
      </c>
      <c r="I784" s="29" t="s">
        <v>1730</v>
      </c>
      <c r="K784" s="7"/>
      <c r="L784" s="7"/>
      <c r="M784" s="7"/>
      <c r="N784" s="7"/>
      <c r="O784" s="7"/>
      <c r="P784" s="7"/>
    </row>
    <row r="785">
      <c r="A785" s="29" t="s">
        <v>5</v>
      </c>
      <c r="B785" s="29" t="s">
        <v>1730</v>
      </c>
      <c r="C785" s="23" t="s">
        <v>1731</v>
      </c>
      <c r="D785" s="29" t="s">
        <v>2005</v>
      </c>
      <c r="E785" s="45" t="s">
        <v>1865</v>
      </c>
      <c r="F785" s="3"/>
      <c r="G785" s="3">
        <v>0.0</v>
      </c>
      <c r="H785" s="23" t="s">
        <v>2233</v>
      </c>
      <c r="I785" s="29" t="s">
        <v>1730</v>
      </c>
      <c r="K785" s="7"/>
      <c r="L785" s="7"/>
      <c r="M785" s="7"/>
      <c r="N785" s="7"/>
      <c r="O785" s="7"/>
      <c r="P785" s="7"/>
    </row>
    <row r="786">
      <c r="A786" s="29" t="s">
        <v>5</v>
      </c>
      <c r="B786" s="29" t="s">
        <v>1730</v>
      </c>
      <c r="C786" s="23" t="s">
        <v>1731</v>
      </c>
      <c r="D786" s="29" t="s">
        <v>2006</v>
      </c>
      <c r="E786" s="45" t="s">
        <v>1868</v>
      </c>
      <c r="F786" s="3"/>
      <c r="G786" s="3">
        <v>0.0</v>
      </c>
      <c r="H786" s="23" t="s">
        <v>2233</v>
      </c>
      <c r="I786" s="29" t="s">
        <v>1730</v>
      </c>
      <c r="K786" s="7"/>
      <c r="L786" s="7"/>
      <c r="M786" s="7"/>
      <c r="N786" s="7"/>
      <c r="O786" s="7"/>
      <c r="P786" s="7"/>
    </row>
    <row r="787">
      <c r="A787" s="29" t="s">
        <v>5</v>
      </c>
      <c r="B787" s="29" t="s">
        <v>1730</v>
      </c>
      <c r="C787" s="23" t="s">
        <v>1731</v>
      </c>
      <c r="D787" s="29" t="s">
        <v>2008</v>
      </c>
      <c r="E787" s="45" t="s">
        <v>1871</v>
      </c>
      <c r="F787" s="3"/>
      <c r="G787" s="3">
        <v>0.0</v>
      </c>
      <c r="H787" s="23" t="s">
        <v>2233</v>
      </c>
      <c r="I787" s="29" t="s">
        <v>1730</v>
      </c>
      <c r="K787" s="7"/>
      <c r="L787" s="7"/>
      <c r="M787" s="7"/>
      <c r="N787" s="7"/>
      <c r="O787" s="7"/>
      <c r="P787" s="7"/>
    </row>
    <row r="788">
      <c r="A788" s="29" t="s">
        <v>5</v>
      </c>
      <c r="B788" s="29" t="s">
        <v>1730</v>
      </c>
      <c r="C788" s="23" t="s">
        <v>1731</v>
      </c>
      <c r="D788" s="29" t="s">
        <v>2009</v>
      </c>
      <c r="E788" s="45" t="s">
        <v>1874</v>
      </c>
      <c r="F788" s="3"/>
      <c r="G788" s="3">
        <v>0.0</v>
      </c>
      <c r="H788" s="23" t="s">
        <v>2233</v>
      </c>
      <c r="I788" s="29" t="s">
        <v>1730</v>
      </c>
      <c r="K788" s="7"/>
      <c r="L788" s="7"/>
      <c r="M788" s="7"/>
      <c r="N788" s="7"/>
      <c r="O788" s="7"/>
      <c r="P788" s="7"/>
    </row>
    <row r="789">
      <c r="A789" s="29" t="s">
        <v>5</v>
      </c>
      <c r="B789" s="29" t="s">
        <v>1730</v>
      </c>
      <c r="C789" s="23" t="s">
        <v>1731</v>
      </c>
      <c r="D789" s="29" t="s">
        <v>2010</v>
      </c>
      <c r="E789" s="45" t="s">
        <v>1878</v>
      </c>
      <c r="F789" s="3"/>
      <c r="G789" s="3">
        <v>0.0</v>
      </c>
      <c r="H789" s="23" t="s">
        <v>2233</v>
      </c>
      <c r="I789" s="29" t="s">
        <v>1730</v>
      </c>
      <c r="K789" s="7"/>
      <c r="L789" s="7"/>
      <c r="M789" s="7"/>
      <c r="N789" s="7"/>
      <c r="O789" s="7"/>
      <c r="P789" s="7"/>
    </row>
    <row r="790">
      <c r="A790" s="29" t="s">
        <v>5</v>
      </c>
      <c r="B790" s="29" t="s">
        <v>1730</v>
      </c>
      <c r="C790" s="23" t="s">
        <v>1731</v>
      </c>
      <c r="D790" s="29" t="s">
        <v>2012</v>
      </c>
      <c r="E790" s="45" t="s">
        <v>1880</v>
      </c>
      <c r="F790" s="3"/>
      <c r="G790" s="3">
        <v>0.0</v>
      </c>
      <c r="H790" s="23" t="s">
        <v>2233</v>
      </c>
      <c r="I790" s="29" t="s">
        <v>1730</v>
      </c>
      <c r="K790" s="7"/>
      <c r="L790" s="7"/>
      <c r="M790" s="7"/>
      <c r="N790" s="7"/>
      <c r="O790" s="7"/>
      <c r="P790" s="7"/>
    </row>
    <row r="791">
      <c r="A791" s="29" t="s">
        <v>5</v>
      </c>
      <c r="B791" s="29" t="s">
        <v>1730</v>
      </c>
      <c r="C791" s="23" t="s">
        <v>1731</v>
      </c>
      <c r="D791" s="29" t="s">
        <v>2013</v>
      </c>
      <c r="E791" s="45" t="s">
        <v>1884</v>
      </c>
      <c r="F791" s="3"/>
      <c r="G791" s="3">
        <v>0.0</v>
      </c>
      <c r="H791" s="23" t="s">
        <v>2233</v>
      </c>
      <c r="I791" s="29" t="s">
        <v>1730</v>
      </c>
      <c r="K791" s="7"/>
      <c r="L791" s="7"/>
      <c r="M791" s="7"/>
      <c r="N791" s="7"/>
      <c r="O791" s="7"/>
      <c r="P791" s="7"/>
    </row>
    <row r="792">
      <c r="A792" s="29" t="s">
        <v>5</v>
      </c>
      <c r="B792" s="29" t="s">
        <v>1730</v>
      </c>
      <c r="C792" s="23" t="s">
        <v>1731</v>
      </c>
      <c r="D792" s="29" t="s">
        <v>2014</v>
      </c>
      <c r="E792" s="45" t="s">
        <v>1887</v>
      </c>
      <c r="F792" s="3"/>
      <c r="G792" s="3">
        <v>0.0</v>
      </c>
      <c r="H792" s="23" t="s">
        <v>2233</v>
      </c>
      <c r="I792" s="29" t="s">
        <v>1730</v>
      </c>
      <c r="K792" s="7"/>
      <c r="L792" s="7"/>
      <c r="M792" s="7"/>
      <c r="N792" s="7"/>
      <c r="O792" s="7"/>
      <c r="P792" s="7"/>
    </row>
    <row r="793">
      <c r="A793" s="29" t="s">
        <v>5</v>
      </c>
      <c r="B793" s="29" t="s">
        <v>1730</v>
      </c>
      <c r="C793" s="23" t="s">
        <v>1731</v>
      </c>
      <c r="D793" s="29" t="s">
        <v>2016</v>
      </c>
      <c r="E793" s="45" t="s">
        <v>1890</v>
      </c>
      <c r="F793" s="3"/>
      <c r="G793" s="3">
        <v>0.0</v>
      </c>
      <c r="H793" s="23" t="s">
        <v>2233</v>
      </c>
      <c r="I793" s="29" t="s">
        <v>1730</v>
      </c>
      <c r="K793" s="7"/>
      <c r="L793" s="7"/>
      <c r="M793" s="7"/>
      <c r="N793" s="7"/>
      <c r="O793" s="7"/>
      <c r="P793" s="7"/>
    </row>
    <row r="794">
      <c r="A794" s="29" t="s">
        <v>5</v>
      </c>
      <c r="B794" s="29" t="s">
        <v>1730</v>
      </c>
      <c r="C794" s="23" t="s">
        <v>1731</v>
      </c>
      <c r="D794" s="29" t="s">
        <v>2017</v>
      </c>
      <c r="E794" s="45" t="s">
        <v>1893</v>
      </c>
      <c r="F794" s="3"/>
      <c r="G794" s="3">
        <v>0.0</v>
      </c>
      <c r="H794" s="23" t="s">
        <v>2233</v>
      </c>
      <c r="I794" s="29" t="s">
        <v>1730</v>
      </c>
      <c r="K794" s="7"/>
      <c r="L794" s="7"/>
      <c r="M794" s="7"/>
      <c r="N794" s="7"/>
      <c r="O794" s="7"/>
      <c r="P794" s="7"/>
    </row>
    <row r="795">
      <c r="A795" s="29" t="s">
        <v>5</v>
      </c>
      <c r="B795" s="29" t="s">
        <v>1730</v>
      </c>
      <c r="C795" s="23" t="s">
        <v>1731</v>
      </c>
      <c r="D795" s="29" t="s">
        <v>2018</v>
      </c>
      <c r="E795" s="45" t="s">
        <v>1896</v>
      </c>
      <c r="F795" s="3"/>
      <c r="G795" s="3">
        <v>0.0</v>
      </c>
      <c r="H795" s="23" t="s">
        <v>2233</v>
      </c>
      <c r="I795" s="29" t="s">
        <v>1730</v>
      </c>
      <c r="K795" s="7"/>
      <c r="L795" s="7"/>
      <c r="M795" s="7"/>
      <c r="N795" s="7"/>
      <c r="O795" s="7"/>
      <c r="P795" s="7"/>
    </row>
    <row r="796">
      <c r="A796" s="29" t="s">
        <v>5</v>
      </c>
      <c r="B796" s="29" t="s">
        <v>1730</v>
      </c>
      <c r="C796" s="23" t="s">
        <v>1731</v>
      </c>
      <c r="D796" s="29" t="s">
        <v>2019</v>
      </c>
      <c r="E796" s="45" t="s">
        <v>1900</v>
      </c>
      <c r="F796" s="3"/>
      <c r="G796" s="3">
        <v>0.0</v>
      </c>
      <c r="H796" s="23" t="s">
        <v>2233</v>
      </c>
      <c r="I796" s="29" t="s">
        <v>1730</v>
      </c>
      <c r="K796" s="7"/>
      <c r="L796" s="7"/>
      <c r="M796" s="7"/>
      <c r="N796" s="7"/>
      <c r="O796" s="7"/>
      <c r="P796" s="7"/>
    </row>
    <row r="797">
      <c r="A797" s="29" t="s">
        <v>5</v>
      </c>
      <c r="B797" s="29" t="s">
        <v>1730</v>
      </c>
      <c r="C797" s="23" t="s">
        <v>1731</v>
      </c>
      <c r="D797" s="29" t="s">
        <v>2021</v>
      </c>
      <c r="E797" s="45" t="s">
        <v>1903</v>
      </c>
      <c r="F797" s="3"/>
      <c r="G797" s="3">
        <v>0.0</v>
      </c>
      <c r="H797" s="23" t="s">
        <v>2233</v>
      </c>
      <c r="I797" s="29" t="s">
        <v>1730</v>
      </c>
      <c r="K797" s="7"/>
      <c r="L797" s="7"/>
      <c r="M797" s="7"/>
      <c r="N797" s="7"/>
      <c r="O797" s="7"/>
      <c r="P797" s="7"/>
    </row>
    <row r="798">
      <c r="A798" s="29" t="s">
        <v>5</v>
      </c>
      <c r="B798" s="29" t="s">
        <v>1730</v>
      </c>
      <c r="C798" s="23" t="s">
        <v>1731</v>
      </c>
      <c r="D798" s="29" t="s">
        <v>2022</v>
      </c>
      <c r="E798" s="45" t="s">
        <v>1906</v>
      </c>
      <c r="F798" s="3"/>
      <c r="G798" s="3">
        <v>0.0</v>
      </c>
      <c r="H798" s="23" t="s">
        <v>2233</v>
      </c>
      <c r="I798" s="29" t="s">
        <v>1730</v>
      </c>
      <c r="K798" s="7"/>
      <c r="L798" s="7"/>
      <c r="M798" s="7"/>
      <c r="N798" s="7"/>
      <c r="O798" s="7"/>
      <c r="P798" s="7"/>
    </row>
    <row r="799">
      <c r="A799" s="29" t="s">
        <v>5</v>
      </c>
      <c r="B799" s="29" t="s">
        <v>1730</v>
      </c>
      <c r="C799" s="23" t="s">
        <v>1731</v>
      </c>
      <c r="D799" s="29" t="s">
        <v>2024</v>
      </c>
      <c r="E799" s="45" t="s">
        <v>1909</v>
      </c>
      <c r="F799" s="3"/>
      <c r="G799" s="3">
        <v>0.0</v>
      </c>
      <c r="H799" s="23" t="s">
        <v>2233</v>
      </c>
      <c r="I799" s="29" t="s">
        <v>1730</v>
      </c>
      <c r="K799" s="7"/>
      <c r="L799" s="7"/>
      <c r="M799" s="7"/>
      <c r="N799" s="7"/>
      <c r="O799" s="7"/>
      <c r="P799" s="7"/>
    </row>
    <row r="800">
      <c r="A800" s="29" t="s">
        <v>5</v>
      </c>
      <c r="B800" s="29" t="s">
        <v>1730</v>
      </c>
      <c r="C800" s="23" t="s">
        <v>1731</v>
      </c>
      <c r="D800" s="29" t="s">
        <v>2025</v>
      </c>
      <c r="E800" s="45" t="s">
        <v>1912</v>
      </c>
      <c r="F800" s="3"/>
      <c r="G800" s="3">
        <v>0.0</v>
      </c>
      <c r="H800" s="23" t="s">
        <v>2233</v>
      </c>
      <c r="I800" s="29" t="s">
        <v>1730</v>
      </c>
      <c r="K800" s="7"/>
      <c r="L800" s="7"/>
      <c r="M800" s="7"/>
      <c r="N800" s="7"/>
      <c r="O800" s="7"/>
      <c r="P800" s="7"/>
    </row>
    <row r="801">
      <c r="A801" s="29" t="s">
        <v>5</v>
      </c>
      <c r="B801" s="29" t="s">
        <v>1730</v>
      </c>
      <c r="C801" s="23" t="s">
        <v>1731</v>
      </c>
      <c r="D801" s="29" t="s">
        <v>2027</v>
      </c>
      <c r="E801" s="45" t="s">
        <v>1915</v>
      </c>
      <c r="F801" s="3"/>
      <c r="G801" s="3">
        <v>0.0</v>
      </c>
      <c r="H801" s="23" t="s">
        <v>2233</v>
      </c>
      <c r="I801" s="29" t="s">
        <v>1730</v>
      </c>
      <c r="K801" s="7"/>
      <c r="L801" s="7"/>
      <c r="M801" s="7"/>
      <c r="N801" s="7"/>
      <c r="O801" s="7"/>
      <c r="P801" s="7"/>
    </row>
    <row r="802">
      <c r="A802" s="29" t="s">
        <v>5</v>
      </c>
      <c r="B802" s="29" t="s">
        <v>1730</v>
      </c>
      <c r="C802" s="23" t="s">
        <v>1731</v>
      </c>
      <c r="D802" s="29" t="s">
        <v>2028</v>
      </c>
      <c r="E802" s="45" t="s">
        <v>1919</v>
      </c>
      <c r="F802" s="3"/>
      <c r="G802" s="3">
        <v>0.0</v>
      </c>
      <c r="H802" s="23" t="s">
        <v>2233</v>
      </c>
      <c r="I802" s="29" t="s">
        <v>1730</v>
      </c>
      <c r="K802" s="7"/>
      <c r="L802" s="7"/>
      <c r="M802" s="7"/>
      <c r="N802" s="7"/>
      <c r="O802" s="7"/>
      <c r="P802" s="7"/>
    </row>
    <row r="803">
      <c r="A803" s="29" t="s">
        <v>5</v>
      </c>
      <c r="B803" s="29" t="s">
        <v>1730</v>
      </c>
      <c r="C803" s="23" t="s">
        <v>1731</v>
      </c>
      <c r="D803" s="29" t="s">
        <v>2029</v>
      </c>
      <c r="E803" s="45" t="s">
        <v>1921</v>
      </c>
      <c r="F803" s="3"/>
      <c r="G803" s="3">
        <v>0.0</v>
      </c>
      <c r="H803" s="23" t="s">
        <v>2233</v>
      </c>
      <c r="I803" s="29" t="s">
        <v>1730</v>
      </c>
      <c r="K803" s="7"/>
      <c r="L803" s="7"/>
      <c r="M803" s="7"/>
      <c r="N803" s="7"/>
      <c r="O803" s="7"/>
      <c r="P803" s="7"/>
    </row>
    <row r="804">
      <c r="A804" s="29" t="s">
        <v>5</v>
      </c>
      <c r="B804" s="29" t="s">
        <v>1730</v>
      </c>
      <c r="C804" s="23" t="s">
        <v>1731</v>
      </c>
      <c r="D804" s="29" t="s">
        <v>2031</v>
      </c>
      <c r="E804" s="45" t="s">
        <v>1925</v>
      </c>
      <c r="F804" s="3"/>
      <c r="G804" s="3">
        <v>0.0</v>
      </c>
      <c r="H804" s="23" t="s">
        <v>2233</v>
      </c>
      <c r="I804" s="29" t="s">
        <v>1730</v>
      </c>
      <c r="K804" s="7"/>
      <c r="L804" s="7"/>
      <c r="M804" s="7"/>
      <c r="N804" s="7"/>
      <c r="O804" s="7"/>
      <c r="P804" s="7"/>
    </row>
    <row r="805">
      <c r="A805" s="29" t="s">
        <v>5</v>
      </c>
      <c r="B805" s="29" t="s">
        <v>1730</v>
      </c>
      <c r="C805" s="23" t="s">
        <v>1731</v>
      </c>
      <c r="D805" s="29" t="s">
        <v>2032</v>
      </c>
      <c r="E805" s="45" t="s">
        <v>1928</v>
      </c>
      <c r="F805" s="3"/>
      <c r="G805" s="3">
        <v>0.0</v>
      </c>
      <c r="H805" s="23" t="s">
        <v>2233</v>
      </c>
      <c r="I805" s="29" t="s">
        <v>1730</v>
      </c>
      <c r="K805" s="7"/>
      <c r="L805" s="7"/>
      <c r="M805" s="7"/>
      <c r="N805" s="7"/>
      <c r="O805" s="7"/>
      <c r="P805" s="7"/>
    </row>
    <row r="806">
      <c r="A806" s="29" t="s">
        <v>5</v>
      </c>
      <c r="B806" s="29" t="s">
        <v>1730</v>
      </c>
      <c r="C806" s="23" t="s">
        <v>1731</v>
      </c>
      <c r="D806" s="29" t="s">
        <v>2033</v>
      </c>
      <c r="E806" s="45" t="s">
        <v>1931</v>
      </c>
      <c r="F806" s="3"/>
      <c r="G806" s="3">
        <v>0.0</v>
      </c>
      <c r="H806" s="23" t="s">
        <v>2233</v>
      </c>
      <c r="I806" s="29" t="s">
        <v>1730</v>
      </c>
      <c r="K806" s="7"/>
      <c r="L806" s="7"/>
      <c r="M806" s="7"/>
      <c r="N806" s="7"/>
      <c r="O806" s="7"/>
      <c r="P806" s="7"/>
    </row>
    <row r="807">
      <c r="A807" s="29" t="s">
        <v>5</v>
      </c>
      <c r="B807" s="29" t="s">
        <v>1730</v>
      </c>
      <c r="C807" s="23" t="s">
        <v>1731</v>
      </c>
      <c r="D807" s="29" t="s">
        <v>2035</v>
      </c>
      <c r="E807" s="45" t="s">
        <v>1933</v>
      </c>
      <c r="F807" s="3"/>
      <c r="G807" s="3">
        <v>0.0</v>
      </c>
      <c r="H807" s="23" t="s">
        <v>2233</v>
      </c>
      <c r="I807" s="29" t="s">
        <v>1730</v>
      </c>
      <c r="K807" s="7"/>
      <c r="L807" s="7"/>
      <c r="M807" s="7"/>
      <c r="N807" s="7"/>
      <c r="O807" s="7"/>
      <c r="P807" s="7"/>
    </row>
    <row r="808">
      <c r="A808" s="29" t="s">
        <v>5</v>
      </c>
      <c r="B808" s="29" t="s">
        <v>1730</v>
      </c>
      <c r="C808" s="23" t="s">
        <v>1731</v>
      </c>
      <c r="D808" s="29" t="s">
        <v>2037</v>
      </c>
      <c r="E808" s="45" t="s">
        <v>1936</v>
      </c>
      <c r="F808" s="3"/>
      <c r="G808" s="3">
        <v>0.0</v>
      </c>
      <c r="H808" s="23" t="s">
        <v>2233</v>
      </c>
      <c r="I808" s="29" t="s">
        <v>1730</v>
      </c>
      <c r="K808" s="7"/>
      <c r="L808" s="7"/>
      <c r="M808" s="7"/>
      <c r="N808" s="7"/>
      <c r="O808" s="7"/>
      <c r="P808" s="7"/>
    </row>
    <row r="809">
      <c r="A809" s="29" t="s">
        <v>5</v>
      </c>
      <c r="B809" s="29" t="s">
        <v>1730</v>
      </c>
      <c r="C809" s="23" t="s">
        <v>1731</v>
      </c>
      <c r="D809" s="29" t="s">
        <v>2038</v>
      </c>
      <c r="E809" s="45" t="s">
        <v>1939</v>
      </c>
      <c r="F809" s="3"/>
      <c r="G809" s="3">
        <v>0.0</v>
      </c>
      <c r="H809" s="23" t="s">
        <v>2233</v>
      </c>
      <c r="I809" s="29" t="s">
        <v>1730</v>
      </c>
      <c r="K809" s="7"/>
      <c r="L809" s="7"/>
      <c r="M809" s="7"/>
      <c r="N809" s="7"/>
      <c r="O809" s="7"/>
      <c r="P809" s="7"/>
    </row>
    <row r="810">
      <c r="A810" s="29" t="s">
        <v>5</v>
      </c>
      <c r="B810" s="29" t="s">
        <v>1730</v>
      </c>
      <c r="C810" s="23" t="s">
        <v>1731</v>
      </c>
      <c r="D810" s="29" t="s">
        <v>2040</v>
      </c>
      <c r="E810" s="45" t="s">
        <v>1943</v>
      </c>
      <c r="F810" s="3"/>
      <c r="G810" s="3">
        <v>0.0</v>
      </c>
      <c r="H810" s="23" t="s">
        <v>2233</v>
      </c>
      <c r="I810" s="29" t="s">
        <v>1730</v>
      </c>
      <c r="K810" s="7"/>
      <c r="L810" s="7"/>
      <c r="M810" s="7"/>
      <c r="N810" s="7"/>
      <c r="O810" s="7"/>
      <c r="P810" s="7"/>
    </row>
    <row r="811">
      <c r="A811" s="29" t="s">
        <v>5</v>
      </c>
      <c r="B811" s="29" t="s">
        <v>1730</v>
      </c>
      <c r="C811" s="23" t="s">
        <v>1731</v>
      </c>
      <c r="D811" s="29" t="s">
        <v>2041</v>
      </c>
      <c r="E811" s="45" t="s">
        <v>1945</v>
      </c>
      <c r="F811" s="3"/>
      <c r="G811" s="3">
        <v>0.0</v>
      </c>
      <c r="H811" s="23" t="s">
        <v>2233</v>
      </c>
      <c r="I811" s="29" t="s">
        <v>1730</v>
      </c>
      <c r="K811" s="7"/>
      <c r="L811" s="7"/>
      <c r="M811" s="7"/>
      <c r="N811" s="7"/>
      <c r="O811" s="7"/>
      <c r="P811" s="7"/>
    </row>
    <row r="812">
      <c r="A812" s="29" t="s">
        <v>5</v>
      </c>
      <c r="B812" s="29" t="s">
        <v>1730</v>
      </c>
      <c r="C812" s="23" t="s">
        <v>1731</v>
      </c>
      <c r="D812" s="29" t="s">
        <v>2043</v>
      </c>
      <c r="E812" s="45" t="s">
        <v>1948</v>
      </c>
      <c r="F812" s="3"/>
      <c r="G812" s="3">
        <v>0.0</v>
      </c>
      <c r="H812" s="23" t="s">
        <v>2233</v>
      </c>
      <c r="I812" s="29" t="s">
        <v>1730</v>
      </c>
      <c r="K812" s="7"/>
      <c r="L812" s="7"/>
      <c r="M812" s="7"/>
      <c r="N812" s="7"/>
      <c r="O812" s="7"/>
      <c r="P812" s="7"/>
    </row>
    <row r="813">
      <c r="A813" s="29" t="s">
        <v>5</v>
      </c>
      <c r="B813" s="29" t="s">
        <v>1730</v>
      </c>
      <c r="C813" s="23" t="s">
        <v>1731</v>
      </c>
      <c r="D813" s="29" t="s">
        <v>2044</v>
      </c>
      <c r="E813" s="45" t="s">
        <v>1950</v>
      </c>
      <c r="F813" s="3"/>
      <c r="G813" s="3">
        <v>0.0</v>
      </c>
      <c r="H813" s="23" t="s">
        <v>2233</v>
      </c>
      <c r="I813" s="29" t="s">
        <v>1730</v>
      </c>
      <c r="K813" s="7"/>
      <c r="L813" s="7"/>
      <c r="M813" s="7"/>
      <c r="N813" s="7"/>
      <c r="O813" s="7"/>
      <c r="P813" s="7"/>
    </row>
    <row r="814">
      <c r="A814" s="29" t="s">
        <v>5</v>
      </c>
      <c r="B814" s="29" t="s">
        <v>1730</v>
      </c>
      <c r="C814" s="23" t="s">
        <v>1731</v>
      </c>
      <c r="D814" s="29" t="s">
        <v>2045</v>
      </c>
      <c r="E814" s="45" t="s">
        <v>1953</v>
      </c>
      <c r="F814" s="3"/>
      <c r="G814" s="3">
        <v>0.0</v>
      </c>
      <c r="H814" s="23" t="s">
        <v>2233</v>
      </c>
      <c r="I814" s="29" t="s">
        <v>1730</v>
      </c>
      <c r="K814" s="7"/>
      <c r="L814" s="7"/>
      <c r="M814" s="7"/>
      <c r="N814" s="7"/>
      <c r="O814" s="7"/>
      <c r="P814" s="7"/>
    </row>
    <row r="815">
      <c r="A815" s="29" t="s">
        <v>5</v>
      </c>
      <c r="B815" s="29" t="s">
        <v>1730</v>
      </c>
      <c r="C815" s="23" t="s">
        <v>1731</v>
      </c>
      <c r="D815" s="29" t="s">
        <v>2047</v>
      </c>
      <c r="E815" s="45" t="s">
        <v>1956</v>
      </c>
      <c r="F815" s="3"/>
      <c r="G815" s="3">
        <v>0.0</v>
      </c>
      <c r="H815" s="23" t="s">
        <v>2233</v>
      </c>
      <c r="I815" s="29" t="s">
        <v>1730</v>
      </c>
      <c r="K815" s="7"/>
      <c r="L815" s="7"/>
      <c r="M815" s="7"/>
      <c r="N815" s="7"/>
      <c r="O815" s="7"/>
      <c r="P815" s="7"/>
    </row>
    <row r="816">
      <c r="A816" s="29" t="s">
        <v>5</v>
      </c>
      <c r="B816" s="29" t="s">
        <v>1730</v>
      </c>
      <c r="C816" s="23" t="s">
        <v>1731</v>
      </c>
      <c r="D816" s="29" t="s">
        <v>2048</v>
      </c>
      <c r="E816" s="45" t="s">
        <v>1960</v>
      </c>
      <c r="F816" s="3"/>
      <c r="G816" s="3">
        <v>0.0</v>
      </c>
      <c r="H816" s="23" t="s">
        <v>2233</v>
      </c>
      <c r="I816" s="29" t="s">
        <v>1730</v>
      </c>
      <c r="K816" s="7"/>
      <c r="L816" s="7"/>
      <c r="M816" s="7"/>
      <c r="N816" s="7"/>
      <c r="O816" s="7"/>
      <c r="P816" s="7"/>
    </row>
    <row r="817">
      <c r="A817" s="29" t="s">
        <v>5</v>
      </c>
      <c r="B817" s="29" t="s">
        <v>1730</v>
      </c>
      <c r="C817" s="23" t="s">
        <v>1731</v>
      </c>
      <c r="D817" s="29" t="s">
        <v>2049</v>
      </c>
      <c r="E817" s="45" t="s">
        <v>1963</v>
      </c>
      <c r="F817" s="3"/>
      <c r="G817" s="3">
        <v>0.0</v>
      </c>
      <c r="H817" s="23" t="s">
        <v>2233</v>
      </c>
      <c r="I817" s="29" t="s">
        <v>1730</v>
      </c>
      <c r="K817" s="7"/>
      <c r="L817" s="7"/>
      <c r="M817" s="7"/>
      <c r="N817" s="7"/>
      <c r="O817" s="7"/>
      <c r="P817" s="7"/>
    </row>
    <row r="818">
      <c r="A818" s="29" t="s">
        <v>5</v>
      </c>
      <c r="B818" s="29" t="s">
        <v>1730</v>
      </c>
      <c r="C818" s="23" t="s">
        <v>1731</v>
      </c>
      <c r="D818" s="29" t="s">
        <v>2051</v>
      </c>
      <c r="E818" s="45" t="s">
        <v>1971</v>
      </c>
      <c r="F818" s="3"/>
      <c r="G818" s="3">
        <v>0.0</v>
      </c>
      <c r="H818" s="23" t="s">
        <v>2233</v>
      </c>
      <c r="I818" s="29" t="s">
        <v>1730</v>
      </c>
      <c r="K818" s="7"/>
      <c r="L818" s="7"/>
      <c r="M818" s="7"/>
      <c r="N818" s="7"/>
      <c r="O818" s="7"/>
      <c r="P818" s="7"/>
    </row>
    <row r="819">
      <c r="A819" s="29" t="s">
        <v>5</v>
      </c>
      <c r="B819" s="29" t="s">
        <v>1730</v>
      </c>
      <c r="C819" s="23" t="s">
        <v>1731</v>
      </c>
      <c r="D819" s="29" t="s">
        <v>2052</v>
      </c>
      <c r="E819" s="45" t="s">
        <v>1974</v>
      </c>
      <c r="F819" s="3"/>
      <c r="G819" s="3">
        <v>0.0</v>
      </c>
      <c r="H819" s="23" t="s">
        <v>2233</v>
      </c>
      <c r="I819" s="29" t="s">
        <v>1730</v>
      </c>
      <c r="K819" s="7"/>
      <c r="L819" s="7"/>
      <c r="M819" s="7"/>
      <c r="N819" s="7"/>
      <c r="O819" s="7"/>
      <c r="P819" s="7"/>
    </row>
    <row r="820">
      <c r="A820" s="29" t="s">
        <v>5</v>
      </c>
      <c r="B820" s="29" t="s">
        <v>1730</v>
      </c>
      <c r="C820" s="23" t="s">
        <v>1731</v>
      </c>
      <c r="D820" s="29" t="s">
        <v>2054</v>
      </c>
      <c r="E820" s="45" t="s">
        <v>1977</v>
      </c>
      <c r="F820" s="3"/>
      <c r="G820" s="3">
        <v>0.0</v>
      </c>
      <c r="H820" s="23" t="s">
        <v>2233</v>
      </c>
      <c r="I820" s="29" t="s">
        <v>1730</v>
      </c>
      <c r="K820" s="7"/>
      <c r="L820" s="7"/>
      <c r="M820" s="7"/>
      <c r="N820" s="7"/>
      <c r="O820" s="7"/>
      <c r="P820" s="7"/>
    </row>
    <row r="821">
      <c r="A821" s="29" t="s">
        <v>5</v>
      </c>
      <c r="B821" s="29" t="s">
        <v>1730</v>
      </c>
      <c r="C821" s="23" t="s">
        <v>1731</v>
      </c>
      <c r="D821" s="29" t="s">
        <v>2055</v>
      </c>
      <c r="E821" s="45" t="s">
        <v>1986</v>
      </c>
      <c r="F821" s="3"/>
      <c r="G821" s="3">
        <v>0.0</v>
      </c>
      <c r="H821" s="23" t="s">
        <v>2233</v>
      </c>
      <c r="I821" s="29" t="s">
        <v>1730</v>
      </c>
      <c r="K821" s="7"/>
      <c r="L821" s="7"/>
      <c r="M821" s="7"/>
      <c r="N821" s="7"/>
      <c r="O821" s="7"/>
      <c r="P821" s="7"/>
    </row>
    <row r="822">
      <c r="A822" s="29" t="s">
        <v>5</v>
      </c>
      <c r="B822" s="29" t="s">
        <v>1730</v>
      </c>
      <c r="C822" s="23" t="s">
        <v>1731</v>
      </c>
      <c r="D822" s="29" t="s">
        <v>2057</v>
      </c>
      <c r="E822" s="45" t="s">
        <v>1991</v>
      </c>
      <c r="F822" s="3"/>
      <c r="G822" s="3">
        <v>0.0</v>
      </c>
      <c r="H822" s="23" t="s">
        <v>2233</v>
      </c>
      <c r="I822" s="29" t="s">
        <v>1730</v>
      </c>
      <c r="K822" s="7"/>
      <c r="L822" s="7"/>
      <c r="M822" s="7"/>
      <c r="N822" s="7"/>
      <c r="O822" s="7"/>
      <c r="P822" s="7"/>
    </row>
    <row r="823">
      <c r="A823" s="29" t="s">
        <v>5</v>
      </c>
      <c r="B823" s="29" t="s">
        <v>1730</v>
      </c>
      <c r="C823" s="23" t="s">
        <v>1731</v>
      </c>
      <c r="D823" s="29" t="s">
        <v>2058</v>
      </c>
      <c r="E823" s="45" t="s">
        <v>1994</v>
      </c>
      <c r="F823" s="3"/>
      <c r="G823" s="3">
        <v>0.0</v>
      </c>
      <c r="H823" s="23" t="s">
        <v>2233</v>
      </c>
      <c r="I823" s="29" t="s">
        <v>1730</v>
      </c>
      <c r="K823" s="7"/>
      <c r="L823" s="7"/>
      <c r="M823" s="7"/>
      <c r="N823" s="7"/>
      <c r="O823" s="7"/>
      <c r="P823" s="7"/>
    </row>
    <row r="824">
      <c r="A824" s="29" t="s">
        <v>5</v>
      </c>
      <c r="B824" s="29" t="s">
        <v>1730</v>
      </c>
      <c r="C824" s="23" t="s">
        <v>1731</v>
      </c>
      <c r="D824" s="29" t="s">
        <v>2060</v>
      </c>
      <c r="E824" s="45" t="s">
        <v>1998</v>
      </c>
      <c r="F824" s="3"/>
      <c r="G824" s="3">
        <v>0.0</v>
      </c>
      <c r="H824" s="23" t="s">
        <v>2233</v>
      </c>
      <c r="I824" s="29" t="s">
        <v>1730</v>
      </c>
      <c r="K824" s="7"/>
      <c r="L824" s="7"/>
      <c r="M824" s="7"/>
      <c r="N824" s="7"/>
      <c r="O824" s="7"/>
      <c r="P824" s="7"/>
    </row>
    <row r="825">
      <c r="A825" s="29" t="s">
        <v>5</v>
      </c>
      <c r="B825" s="29" t="s">
        <v>1730</v>
      </c>
      <c r="C825" s="23" t="s">
        <v>1731</v>
      </c>
      <c r="D825" s="29" t="s">
        <v>2061</v>
      </c>
      <c r="E825" s="45" t="s">
        <v>2001</v>
      </c>
      <c r="F825" s="3"/>
      <c r="G825" s="3">
        <v>0.0</v>
      </c>
      <c r="H825" s="23" t="s">
        <v>2233</v>
      </c>
      <c r="I825" s="29" t="s">
        <v>1730</v>
      </c>
      <c r="K825" s="7"/>
      <c r="L825" s="7"/>
      <c r="M825" s="7"/>
      <c r="N825" s="7"/>
      <c r="O825" s="7"/>
      <c r="P825" s="7"/>
    </row>
    <row r="826">
      <c r="A826" s="29" t="s">
        <v>5</v>
      </c>
      <c r="B826" s="29" t="s">
        <v>1730</v>
      </c>
      <c r="C826" s="23" t="s">
        <v>1731</v>
      </c>
      <c r="D826" s="29" t="s">
        <v>2062</v>
      </c>
      <c r="E826" s="45" t="s">
        <v>2004</v>
      </c>
      <c r="F826" s="3"/>
      <c r="G826" s="3">
        <v>0.0</v>
      </c>
      <c r="H826" s="23" t="s">
        <v>2233</v>
      </c>
      <c r="I826" s="29" t="s">
        <v>1730</v>
      </c>
      <c r="K826" s="7"/>
      <c r="L826" s="7"/>
      <c r="M826" s="7"/>
      <c r="N826" s="7"/>
      <c r="O826" s="7"/>
      <c r="P826" s="7"/>
    </row>
    <row r="827">
      <c r="A827" s="29" t="s">
        <v>5</v>
      </c>
      <c r="B827" s="29" t="s">
        <v>1730</v>
      </c>
      <c r="C827" s="23" t="s">
        <v>1731</v>
      </c>
      <c r="D827" s="29" t="s">
        <v>2064</v>
      </c>
      <c r="E827" s="45" t="s">
        <v>2007</v>
      </c>
      <c r="F827" s="3"/>
      <c r="G827" s="3">
        <v>0.0</v>
      </c>
      <c r="H827" s="23" t="s">
        <v>2233</v>
      </c>
      <c r="I827" s="29" t="s">
        <v>1730</v>
      </c>
      <c r="K827" s="7"/>
      <c r="L827" s="7"/>
      <c r="M827" s="7"/>
      <c r="N827" s="7"/>
      <c r="O827" s="7"/>
      <c r="P827" s="7"/>
    </row>
    <row r="828">
      <c r="A828" s="29" t="s">
        <v>5</v>
      </c>
      <c r="B828" s="29" t="s">
        <v>1730</v>
      </c>
      <c r="C828" s="23" t="s">
        <v>1731</v>
      </c>
      <c r="D828" s="29" t="s">
        <v>2065</v>
      </c>
      <c r="E828" s="45" t="s">
        <v>2011</v>
      </c>
      <c r="F828" s="3"/>
      <c r="G828" s="3">
        <v>0.0</v>
      </c>
      <c r="H828" s="23" t="s">
        <v>2233</v>
      </c>
      <c r="I828" s="29" t="s">
        <v>1730</v>
      </c>
      <c r="K828" s="7"/>
      <c r="L828" s="7"/>
      <c r="M828" s="7"/>
      <c r="N828" s="7"/>
      <c r="O828" s="7"/>
      <c r="P828" s="7"/>
    </row>
    <row r="829">
      <c r="A829" s="29" t="s">
        <v>5</v>
      </c>
      <c r="B829" s="29" t="s">
        <v>1730</v>
      </c>
      <c r="C829" s="23" t="s">
        <v>1731</v>
      </c>
      <c r="D829" s="29" t="s">
        <v>2067</v>
      </c>
      <c r="E829" s="45" t="s">
        <v>2015</v>
      </c>
      <c r="F829" s="3"/>
      <c r="G829" s="3">
        <v>0.0</v>
      </c>
      <c r="H829" s="23" t="s">
        <v>2233</v>
      </c>
      <c r="I829" s="29" t="s">
        <v>1730</v>
      </c>
      <c r="K829" s="7"/>
      <c r="L829" s="7"/>
      <c r="M829" s="7"/>
      <c r="N829" s="7"/>
      <c r="O829" s="7"/>
      <c r="P829" s="7"/>
    </row>
    <row r="830">
      <c r="A830" s="29" t="s">
        <v>5</v>
      </c>
      <c r="B830" s="29" t="s">
        <v>1730</v>
      </c>
      <c r="C830" s="23" t="s">
        <v>1731</v>
      </c>
      <c r="D830" s="29" t="s">
        <v>2068</v>
      </c>
      <c r="E830" s="45" t="s">
        <v>2020</v>
      </c>
      <c r="F830" s="3"/>
      <c r="G830" s="3">
        <v>0.0</v>
      </c>
      <c r="H830" s="23" t="s">
        <v>2233</v>
      </c>
      <c r="I830" s="29" t="s">
        <v>1730</v>
      </c>
      <c r="K830" s="7"/>
      <c r="L830" s="7"/>
      <c r="M830" s="7"/>
      <c r="N830" s="7"/>
      <c r="O830" s="7"/>
      <c r="P830" s="7"/>
    </row>
    <row r="831">
      <c r="A831" s="29" t="s">
        <v>5</v>
      </c>
      <c r="B831" s="29" t="s">
        <v>1730</v>
      </c>
      <c r="C831" s="23" t="s">
        <v>1731</v>
      </c>
      <c r="D831" s="29" t="s">
        <v>2070</v>
      </c>
      <c r="E831" s="45" t="s">
        <v>2023</v>
      </c>
      <c r="F831" s="3"/>
      <c r="G831" s="3">
        <v>0.0</v>
      </c>
      <c r="H831" s="23" t="s">
        <v>2233</v>
      </c>
      <c r="I831" s="29" t="s">
        <v>1730</v>
      </c>
      <c r="K831" s="7"/>
      <c r="L831" s="7"/>
      <c r="M831" s="7"/>
      <c r="N831" s="7"/>
      <c r="O831" s="7"/>
      <c r="P831" s="7"/>
    </row>
    <row r="832">
      <c r="A832" s="29" t="s">
        <v>5</v>
      </c>
      <c r="B832" s="29" t="s">
        <v>1730</v>
      </c>
      <c r="C832" s="23" t="s">
        <v>1731</v>
      </c>
      <c r="D832" s="29" t="s">
        <v>2071</v>
      </c>
      <c r="E832" s="45" t="s">
        <v>2026</v>
      </c>
      <c r="F832" s="3"/>
      <c r="G832" s="3">
        <v>0.0</v>
      </c>
      <c r="H832" s="23" t="s">
        <v>2233</v>
      </c>
      <c r="I832" s="29" t="s">
        <v>1730</v>
      </c>
      <c r="K832" s="7"/>
      <c r="L832" s="7"/>
      <c r="M832" s="7"/>
      <c r="N832" s="7"/>
      <c r="O832" s="7"/>
      <c r="P832" s="7"/>
    </row>
    <row r="833">
      <c r="A833" s="29" t="s">
        <v>5</v>
      </c>
      <c r="B833" s="29" t="s">
        <v>1730</v>
      </c>
      <c r="C833" s="23" t="s">
        <v>1731</v>
      </c>
      <c r="D833" s="29" t="s">
        <v>2073</v>
      </c>
      <c r="E833" s="45" t="s">
        <v>2030</v>
      </c>
      <c r="F833" s="3"/>
      <c r="G833" s="3">
        <v>0.0</v>
      </c>
      <c r="H833" s="23" t="s">
        <v>2233</v>
      </c>
      <c r="I833" s="29" t="s">
        <v>1730</v>
      </c>
      <c r="K833" s="7"/>
      <c r="L833" s="7"/>
      <c r="M833" s="7"/>
      <c r="N833" s="7"/>
      <c r="O833" s="7"/>
      <c r="P833" s="7"/>
    </row>
    <row r="834">
      <c r="A834" s="29" t="s">
        <v>5</v>
      </c>
      <c r="B834" s="29" t="s">
        <v>1730</v>
      </c>
      <c r="C834" s="23" t="s">
        <v>1731</v>
      </c>
      <c r="D834" s="29" t="s">
        <v>2074</v>
      </c>
      <c r="E834" s="45" t="s">
        <v>2034</v>
      </c>
      <c r="F834" s="3"/>
      <c r="G834" s="3">
        <v>0.0</v>
      </c>
      <c r="H834" s="23" t="s">
        <v>2233</v>
      </c>
      <c r="I834" s="29" t="s">
        <v>1730</v>
      </c>
      <c r="K834" s="7"/>
      <c r="L834" s="7"/>
      <c r="M834" s="7"/>
      <c r="N834" s="7"/>
      <c r="O834" s="7"/>
      <c r="P834" s="7"/>
    </row>
    <row r="835">
      <c r="A835" s="29" t="s">
        <v>5</v>
      </c>
      <c r="B835" s="29" t="s">
        <v>1730</v>
      </c>
      <c r="C835" s="23" t="s">
        <v>1731</v>
      </c>
      <c r="D835" s="29" t="s">
        <v>2076</v>
      </c>
      <c r="E835" s="45" t="s">
        <v>2039</v>
      </c>
      <c r="F835" s="3"/>
      <c r="G835" s="3">
        <v>0.0</v>
      </c>
      <c r="H835" s="23" t="s">
        <v>2233</v>
      </c>
      <c r="I835" s="29" t="s">
        <v>1730</v>
      </c>
      <c r="K835" s="7"/>
      <c r="L835" s="7"/>
      <c r="M835" s="7"/>
      <c r="N835" s="7"/>
      <c r="O835" s="7"/>
      <c r="P835" s="7"/>
    </row>
    <row r="836">
      <c r="A836" s="29" t="s">
        <v>5</v>
      </c>
      <c r="B836" s="29" t="s">
        <v>1730</v>
      </c>
      <c r="C836" s="23" t="s">
        <v>1731</v>
      </c>
      <c r="D836" s="29" t="s">
        <v>2077</v>
      </c>
      <c r="E836" s="45" t="s">
        <v>2042</v>
      </c>
      <c r="F836" s="3"/>
      <c r="G836" s="3">
        <v>0.0</v>
      </c>
      <c r="H836" s="23" t="s">
        <v>2233</v>
      </c>
      <c r="I836" s="29" t="s">
        <v>1730</v>
      </c>
      <c r="K836" s="7"/>
      <c r="L836" s="7"/>
      <c r="M836" s="7"/>
      <c r="N836" s="7"/>
      <c r="O836" s="7"/>
      <c r="P836" s="7"/>
    </row>
    <row r="837">
      <c r="A837" s="29" t="s">
        <v>5</v>
      </c>
      <c r="B837" s="29" t="s">
        <v>1730</v>
      </c>
      <c r="C837" s="23" t="s">
        <v>1731</v>
      </c>
      <c r="D837" s="29" t="s">
        <v>2081</v>
      </c>
      <c r="E837" s="45" t="s">
        <v>2046</v>
      </c>
      <c r="F837" s="3"/>
      <c r="G837" s="3">
        <v>0.0</v>
      </c>
      <c r="H837" s="23" t="s">
        <v>2233</v>
      </c>
      <c r="I837" s="29" t="s">
        <v>1730</v>
      </c>
      <c r="K837" s="7"/>
      <c r="L837" s="7"/>
      <c r="M837" s="7"/>
      <c r="N837" s="7"/>
      <c r="O837" s="7"/>
      <c r="P837" s="7"/>
    </row>
    <row r="838">
      <c r="A838" s="29" t="s">
        <v>5</v>
      </c>
      <c r="B838" s="29" t="s">
        <v>1730</v>
      </c>
      <c r="C838" s="23" t="s">
        <v>1731</v>
      </c>
      <c r="D838" s="29" t="s">
        <v>2082</v>
      </c>
      <c r="E838" s="45" t="s">
        <v>2050</v>
      </c>
      <c r="F838" s="3"/>
      <c r="G838" s="3">
        <v>0.0</v>
      </c>
      <c r="H838" s="23" t="s">
        <v>2233</v>
      </c>
      <c r="I838" s="29" t="s">
        <v>1730</v>
      </c>
      <c r="K838" s="7"/>
      <c r="L838" s="7"/>
      <c r="M838" s="7"/>
      <c r="N838" s="7"/>
      <c r="O838" s="7"/>
      <c r="P838" s="7"/>
    </row>
    <row r="839">
      <c r="A839" s="29" t="s">
        <v>5</v>
      </c>
      <c r="B839" s="29" t="s">
        <v>1730</v>
      </c>
      <c r="C839" s="23" t="s">
        <v>1731</v>
      </c>
      <c r="D839" s="29" t="s">
        <v>2084</v>
      </c>
      <c r="E839" s="45" t="s">
        <v>2053</v>
      </c>
      <c r="F839" s="3"/>
      <c r="G839" s="3">
        <v>0.0</v>
      </c>
      <c r="H839" s="23" t="s">
        <v>2233</v>
      </c>
      <c r="I839" s="29" t="s">
        <v>1730</v>
      </c>
      <c r="K839" s="7"/>
      <c r="L839" s="7"/>
      <c r="M839" s="7"/>
      <c r="N839" s="7"/>
      <c r="O839" s="7"/>
      <c r="P839" s="7"/>
    </row>
    <row r="840">
      <c r="A840" s="29" t="s">
        <v>5</v>
      </c>
      <c r="B840" s="29" t="s">
        <v>1730</v>
      </c>
      <c r="C840" s="23" t="s">
        <v>1731</v>
      </c>
      <c r="D840" s="29" t="s">
        <v>2085</v>
      </c>
      <c r="E840" s="45" t="s">
        <v>2056</v>
      </c>
      <c r="F840" s="3"/>
      <c r="G840" s="3">
        <v>0.0</v>
      </c>
      <c r="H840" s="23" t="s">
        <v>2233</v>
      </c>
      <c r="I840" s="29" t="s">
        <v>1730</v>
      </c>
      <c r="K840" s="7"/>
      <c r="L840" s="7"/>
      <c r="M840" s="7"/>
      <c r="N840" s="7"/>
      <c r="O840" s="7"/>
      <c r="P840" s="7"/>
    </row>
    <row r="841">
      <c r="A841" s="29" t="s">
        <v>5</v>
      </c>
      <c r="B841" s="29" t="s">
        <v>1730</v>
      </c>
      <c r="C841" s="23" t="s">
        <v>1731</v>
      </c>
      <c r="D841" s="29" t="s">
        <v>2088</v>
      </c>
      <c r="E841" s="45" t="s">
        <v>2059</v>
      </c>
      <c r="F841" s="3"/>
      <c r="G841" s="3">
        <v>0.0</v>
      </c>
      <c r="H841" s="23" t="s">
        <v>2233</v>
      </c>
      <c r="I841" s="29" t="s">
        <v>1730</v>
      </c>
      <c r="K841" s="7"/>
      <c r="L841" s="7"/>
      <c r="M841" s="7"/>
      <c r="N841" s="7"/>
      <c r="O841" s="7"/>
      <c r="P841" s="7"/>
    </row>
    <row r="842">
      <c r="A842" s="29" t="s">
        <v>5</v>
      </c>
      <c r="B842" s="29" t="s">
        <v>1730</v>
      </c>
      <c r="C842" s="23" t="s">
        <v>1731</v>
      </c>
      <c r="D842" s="29" t="s">
        <v>2089</v>
      </c>
      <c r="E842" s="45" t="s">
        <v>2063</v>
      </c>
      <c r="F842" s="3"/>
      <c r="G842" s="3">
        <v>0.0</v>
      </c>
      <c r="H842" s="23" t="s">
        <v>2233</v>
      </c>
      <c r="I842" s="29" t="s">
        <v>1730</v>
      </c>
      <c r="K842" s="7"/>
      <c r="L842" s="7"/>
      <c r="M842" s="7"/>
      <c r="N842" s="7"/>
      <c r="O842" s="7"/>
      <c r="P842" s="7"/>
    </row>
    <row r="843">
      <c r="A843" s="29" t="s">
        <v>5</v>
      </c>
      <c r="B843" s="29" t="s">
        <v>1730</v>
      </c>
      <c r="C843" s="23" t="s">
        <v>1731</v>
      </c>
      <c r="D843" s="29" t="s">
        <v>2090</v>
      </c>
      <c r="E843" s="45" t="s">
        <v>2066</v>
      </c>
      <c r="F843" s="3"/>
      <c r="G843" s="3">
        <v>0.0</v>
      </c>
      <c r="H843" s="23" t="s">
        <v>2233</v>
      </c>
      <c r="I843" s="29" t="s">
        <v>1730</v>
      </c>
      <c r="K843" s="7"/>
      <c r="L843" s="7"/>
      <c r="M843" s="7"/>
      <c r="N843" s="7"/>
      <c r="O843" s="7"/>
      <c r="P843" s="7"/>
    </row>
    <row r="844">
      <c r="A844" s="29" t="s">
        <v>5</v>
      </c>
      <c r="B844" s="29" t="s">
        <v>1730</v>
      </c>
      <c r="C844" s="23" t="s">
        <v>1731</v>
      </c>
      <c r="D844" s="29" t="s">
        <v>2091</v>
      </c>
      <c r="E844" s="45" t="s">
        <v>2069</v>
      </c>
      <c r="F844" s="3"/>
      <c r="G844" s="3">
        <v>0.0</v>
      </c>
      <c r="H844" s="23" t="s">
        <v>2233</v>
      </c>
      <c r="I844" s="29" t="s">
        <v>1730</v>
      </c>
      <c r="K844" s="7"/>
      <c r="L844" s="7"/>
      <c r="M844" s="7"/>
      <c r="N844" s="7"/>
      <c r="O844" s="7"/>
      <c r="P844" s="7"/>
    </row>
    <row r="845">
      <c r="A845" s="29" t="s">
        <v>5</v>
      </c>
      <c r="B845" s="29" t="s">
        <v>1730</v>
      </c>
      <c r="C845" s="23" t="s">
        <v>1731</v>
      </c>
      <c r="D845" s="29" t="s">
        <v>2093</v>
      </c>
      <c r="E845" s="45" t="s">
        <v>2072</v>
      </c>
      <c r="F845" s="3"/>
      <c r="G845" s="3">
        <v>0.0</v>
      </c>
      <c r="H845" s="23" t="s">
        <v>2233</v>
      </c>
      <c r="I845" s="29" t="s">
        <v>1730</v>
      </c>
      <c r="K845" s="7"/>
      <c r="L845" s="7"/>
      <c r="M845" s="7"/>
      <c r="N845" s="7"/>
      <c r="O845" s="7"/>
      <c r="P845" s="7"/>
    </row>
    <row r="846">
      <c r="A846" s="29" t="s">
        <v>5</v>
      </c>
      <c r="B846" s="29" t="s">
        <v>1730</v>
      </c>
      <c r="C846" s="23" t="s">
        <v>1731</v>
      </c>
      <c r="D846" s="29" t="s">
        <v>2094</v>
      </c>
      <c r="E846" s="45" t="s">
        <v>2075</v>
      </c>
      <c r="F846" s="3"/>
      <c r="G846" s="3">
        <v>0.0</v>
      </c>
      <c r="H846" s="23" t="s">
        <v>2233</v>
      </c>
      <c r="I846" s="29" t="s">
        <v>1730</v>
      </c>
      <c r="K846" s="7"/>
      <c r="L846" s="7"/>
      <c r="M846" s="7"/>
      <c r="N846" s="7"/>
      <c r="O846" s="7"/>
      <c r="P846" s="7"/>
    </row>
    <row r="847">
      <c r="A847" s="29" t="s">
        <v>5</v>
      </c>
      <c r="B847" s="29" t="s">
        <v>1730</v>
      </c>
      <c r="C847" s="23" t="s">
        <v>1731</v>
      </c>
      <c r="D847" s="29" t="s">
        <v>2095</v>
      </c>
      <c r="E847" s="45" t="s">
        <v>2078</v>
      </c>
      <c r="F847" s="3"/>
      <c r="G847" s="3">
        <v>0.0</v>
      </c>
      <c r="H847" s="23" t="s">
        <v>2233</v>
      </c>
      <c r="I847" s="29" t="s">
        <v>1730</v>
      </c>
      <c r="K847" s="7"/>
      <c r="L847" s="7"/>
      <c r="M847" s="7"/>
      <c r="N847" s="7"/>
      <c r="O847" s="7"/>
      <c r="P847" s="7"/>
    </row>
    <row r="848">
      <c r="A848" s="29" t="s">
        <v>5</v>
      </c>
      <c r="B848" s="29" t="s">
        <v>1730</v>
      </c>
      <c r="C848" s="23" t="s">
        <v>1731</v>
      </c>
      <c r="D848" s="29" t="s">
        <v>2097</v>
      </c>
      <c r="E848" s="45" t="s">
        <v>2079</v>
      </c>
      <c r="F848" s="3"/>
      <c r="G848" s="3">
        <v>0.0</v>
      </c>
      <c r="H848" s="23" t="s">
        <v>2233</v>
      </c>
      <c r="I848" s="29" t="s">
        <v>1730</v>
      </c>
      <c r="K848" s="7"/>
      <c r="L848" s="7"/>
      <c r="M848" s="7"/>
      <c r="N848" s="7"/>
      <c r="O848" s="7"/>
      <c r="P848" s="7"/>
    </row>
    <row r="849">
      <c r="A849" s="29" t="s">
        <v>5</v>
      </c>
      <c r="B849" s="29" t="s">
        <v>1730</v>
      </c>
      <c r="C849" s="23" t="s">
        <v>1731</v>
      </c>
      <c r="D849" s="29" t="s">
        <v>2098</v>
      </c>
      <c r="E849" s="45" t="s">
        <v>2080</v>
      </c>
      <c r="F849" s="3"/>
      <c r="G849" s="3">
        <v>0.0</v>
      </c>
      <c r="H849" s="23" t="s">
        <v>2233</v>
      </c>
      <c r="I849" s="29" t="s">
        <v>1730</v>
      </c>
      <c r="K849" s="7"/>
      <c r="L849" s="7"/>
      <c r="M849" s="7"/>
      <c r="N849" s="7"/>
      <c r="O849" s="7"/>
      <c r="P849" s="7"/>
    </row>
    <row r="850">
      <c r="A850" s="29" t="s">
        <v>5</v>
      </c>
      <c r="B850" s="29" t="s">
        <v>1730</v>
      </c>
      <c r="C850" s="23" t="s">
        <v>1731</v>
      </c>
      <c r="D850" s="29" t="s">
        <v>2100</v>
      </c>
      <c r="E850" s="45" t="s">
        <v>2083</v>
      </c>
      <c r="F850" s="3"/>
      <c r="G850" s="3">
        <v>0.0</v>
      </c>
      <c r="H850" s="23" t="s">
        <v>2233</v>
      </c>
      <c r="I850" s="29" t="s">
        <v>1730</v>
      </c>
      <c r="K850" s="7"/>
      <c r="L850" s="7"/>
      <c r="M850" s="7"/>
      <c r="N850" s="7"/>
      <c r="O850" s="7"/>
      <c r="P850" s="7"/>
    </row>
    <row r="851">
      <c r="A851" s="29" t="s">
        <v>5</v>
      </c>
      <c r="B851" s="29" t="s">
        <v>1730</v>
      </c>
      <c r="C851" s="23" t="s">
        <v>1731</v>
      </c>
      <c r="D851" s="29" t="s">
        <v>2101</v>
      </c>
      <c r="E851" s="45" t="s">
        <v>2087</v>
      </c>
      <c r="F851" s="3"/>
      <c r="G851" s="3">
        <v>0.0</v>
      </c>
      <c r="H851" s="23" t="s">
        <v>2233</v>
      </c>
      <c r="I851" s="29" t="s">
        <v>1730</v>
      </c>
      <c r="K851" s="7"/>
      <c r="L851" s="7"/>
      <c r="M851" s="7"/>
      <c r="N851" s="7"/>
      <c r="O851" s="7"/>
      <c r="P851" s="7"/>
    </row>
    <row r="852">
      <c r="A852" s="29" t="s">
        <v>5</v>
      </c>
      <c r="B852" s="29" t="s">
        <v>1730</v>
      </c>
      <c r="C852" s="23" t="s">
        <v>1731</v>
      </c>
      <c r="D852" s="29" t="s">
        <v>2102</v>
      </c>
      <c r="E852" s="45" t="s">
        <v>2092</v>
      </c>
      <c r="F852" s="3"/>
      <c r="G852" s="3">
        <v>0.0</v>
      </c>
      <c r="H852" s="23" t="s">
        <v>2233</v>
      </c>
      <c r="I852" s="29" t="s">
        <v>1730</v>
      </c>
      <c r="K852" s="7"/>
      <c r="L852" s="7"/>
      <c r="M852" s="7"/>
      <c r="N852" s="7"/>
      <c r="O852" s="7"/>
      <c r="P852" s="7"/>
    </row>
    <row r="853">
      <c r="A853" s="29" t="s">
        <v>5</v>
      </c>
      <c r="B853" s="29" t="s">
        <v>1730</v>
      </c>
      <c r="C853" s="23" t="s">
        <v>1731</v>
      </c>
      <c r="D853" s="29" t="s">
        <v>2104</v>
      </c>
      <c r="E853" s="45" t="s">
        <v>2096</v>
      </c>
      <c r="F853" s="3"/>
      <c r="G853" s="3">
        <v>0.0</v>
      </c>
      <c r="H853" s="23" t="s">
        <v>2233</v>
      </c>
      <c r="I853" s="29" t="s">
        <v>1730</v>
      </c>
      <c r="K853" s="7"/>
      <c r="L853" s="7"/>
      <c r="M853" s="7"/>
      <c r="N853" s="7"/>
      <c r="O853" s="7"/>
      <c r="P853" s="7"/>
    </row>
    <row r="854">
      <c r="A854" s="29" t="s">
        <v>5</v>
      </c>
      <c r="B854" s="29" t="s">
        <v>1730</v>
      </c>
      <c r="C854" s="23" t="s">
        <v>1731</v>
      </c>
      <c r="D854" s="29" t="s">
        <v>2105</v>
      </c>
      <c r="E854" s="45" t="s">
        <v>2099</v>
      </c>
      <c r="F854" s="3"/>
      <c r="G854" s="3">
        <v>0.0</v>
      </c>
      <c r="H854" s="23" t="s">
        <v>2233</v>
      </c>
      <c r="I854" s="29" t="s">
        <v>1730</v>
      </c>
      <c r="K854" s="7"/>
      <c r="L854" s="7"/>
      <c r="M854" s="7"/>
      <c r="N854" s="7"/>
      <c r="O854" s="7"/>
      <c r="P854" s="7"/>
    </row>
    <row r="855">
      <c r="A855" s="29" t="s">
        <v>5</v>
      </c>
      <c r="B855" s="29" t="s">
        <v>1730</v>
      </c>
      <c r="C855" s="23" t="s">
        <v>1731</v>
      </c>
      <c r="D855" s="29" t="s">
        <v>2107</v>
      </c>
      <c r="E855" s="45" t="s">
        <v>2103</v>
      </c>
      <c r="F855" s="3"/>
      <c r="G855" s="3">
        <v>0.0</v>
      </c>
      <c r="H855" s="23" t="s">
        <v>2233</v>
      </c>
      <c r="I855" s="29" t="s">
        <v>1730</v>
      </c>
      <c r="K855" s="7"/>
      <c r="L855" s="7"/>
      <c r="M855" s="7"/>
      <c r="N855" s="7"/>
      <c r="O855" s="7"/>
      <c r="P855" s="7"/>
    </row>
    <row r="856">
      <c r="A856" s="29" t="s">
        <v>5</v>
      </c>
      <c r="B856" s="29" t="s">
        <v>1730</v>
      </c>
      <c r="C856" s="23" t="s">
        <v>1731</v>
      </c>
      <c r="D856" s="29" t="s">
        <v>2110</v>
      </c>
      <c r="E856" s="45" t="s">
        <v>2106</v>
      </c>
      <c r="F856" s="3"/>
      <c r="G856" s="3">
        <v>0.0</v>
      </c>
      <c r="H856" s="23" t="s">
        <v>2233</v>
      </c>
      <c r="I856" s="29" t="s">
        <v>1730</v>
      </c>
      <c r="K856" s="7"/>
      <c r="L856" s="7"/>
      <c r="M856" s="7"/>
      <c r="N856" s="7"/>
      <c r="O856" s="7"/>
      <c r="P856" s="7"/>
    </row>
    <row r="857">
      <c r="A857" s="29" t="s">
        <v>5</v>
      </c>
      <c r="B857" s="29" t="s">
        <v>1730</v>
      </c>
      <c r="C857" s="23" t="s">
        <v>1731</v>
      </c>
      <c r="D857" s="29" t="s">
        <v>2112</v>
      </c>
      <c r="E857" s="45" t="s">
        <v>2108</v>
      </c>
      <c r="F857" s="3"/>
      <c r="G857" s="3">
        <v>0.0</v>
      </c>
      <c r="H857" s="23" t="s">
        <v>2233</v>
      </c>
      <c r="I857" s="29" t="s">
        <v>1730</v>
      </c>
      <c r="K857" s="7"/>
      <c r="L857" s="7"/>
      <c r="M857" s="7"/>
      <c r="N857" s="7"/>
      <c r="O857" s="7"/>
      <c r="P857" s="7"/>
    </row>
    <row r="858">
      <c r="A858" s="29" t="s">
        <v>5</v>
      </c>
      <c r="B858" s="29" t="s">
        <v>1730</v>
      </c>
      <c r="C858" s="23" t="s">
        <v>1731</v>
      </c>
      <c r="D858" s="29" t="s">
        <v>2113</v>
      </c>
      <c r="E858" s="45" t="s">
        <v>2109</v>
      </c>
      <c r="F858" s="3"/>
      <c r="G858" s="3">
        <v>0.0</v>
      </c>
      <c r="H858" s="23" t="s">
        <v>2233</v>
      </c>
      <c r="I858" s="29" t="s">
        <v>1730</v>
      </c>
      <c r="K858" s="7"/>
      <c r="L858" s="7"/>
      <c r="M858" s="7"/>
      <c r="N858" s="7"/>
      <c r="O858" s="7"/>
      <c r="P858" s="7"/>
    </row>
    <row r="859">
      <c r="A859" s="29" t="s">
        <v>5</v>
      </c>
      <c r="B859" s="29" t="s">
        <v>1730</v>
      </c>
      <c r="C859" s="23" t="s">
        <v>1731</v>
      </c>
      <c r="D859" s="29" t="s">
        <v>2115</v>
      </c>
      <c r="E859" s="45" t="s">
        <v>2111</v>
      </c>
      <c r="F859" s="3"/>
      <c r="G859" s="3">
        <v>0.0</v>
      </c>
      <c r="H859" s="23" t="s">
        <v>2233</v>
      </c>
      <c r="I859" s="29" t="s">
        <v>1730</v>
      </c>
      <c r="K859" s="7"/>
      <c r="L859" s="7"/>
      <c r="M859" s="7"/>
      <c r="N859" s="7"/>
      <c r="O859" s="7"/>
      <c r="P859" s="7"/>
    </row>
    <row r="860">
      <c r="A860" s="29" t="s">
        <v>5</v>
      </c>
      <c r="B860" s="29" t="s">
        <v>1730</v>
      </c>
      <c r="C860" s="23" t="s">
        <v>1731</v>
      </c>
      <c r="D860" s="29" t="s">
        <v>2117</v>
      </c>
      <c r="E860" s="45" t="s">
        <v>2114</v>
      </c>
      <c r="F860" s="3"/>
      <c r="G860" s="3">
        <v>0.0</v>
      </c>
      <c r="H860" s="23" t="s">
        <v>2233</v>
      </c>
      <c r="I860" s="29" t="s">
        <v>1730</v>
      </c>
      <c r="K860" s="7"/>
      <c r="L860" s="7"/>
      <c r="M860" s="7"/>
      <c r="N860" s="7"/>
      <c r="O860" s="7"/>
      <c r="P860" s="7"/>
    </row>
    <row r="861">
      <c r="A861" s="29" t="s">
        <v>5</v>
      </c>
      <c r="B861" s="29" t="s">
        <v>1730</v>
      </c>
      <c r="C861" s="23" t="s">
        <v>1731</v>
      </c>
      <c r="D861" s="29" t="s">
        <v>2118</v>
      </c>
      <c r="E861" s="45" t="s">
        <v>2116</v>
      </c>
      <c r="F861" s="3"/>
      <c r="G861" s="3">
        <v>0.0</v>
      </c>
      <c r="H861" s="23" t="s">
        <v>2233</v>
      </c>
      <c r="I861" s="29" t="s">
        <v>1730</v>
      </c>
      <c r="K861" s="7"/>
      <c r="L861" s="7"/>
      <c r="M861" s="7"/>
      <c r="N861" s="7"/>
      <c r="O861" s="7"/>
      <c r="P861" s="7"/>
    </row>
    <row r="862">
      <c r="A862" s="29" t="s">
        <v>5</v>
      </c>
      <c r="B862" s="29" t="s">
        <v>1730</v>
      </c>
      <c r="C862" s="23" t="s">
        <v>1731</v>
      </c>
      <c r="D862" s="29" t="s">
        <v>2120</v>
      </c>
      <c r="E862" s="45" t="s">
        <v>2119</v>
      </c>
      <c r="F862" s="3"/>
      <c r="G862" s="3">
        <v>0.0</v>
      </c>
      <c r="H862" s="23" t="s">
        <v>2233</v>
      </c>
      <c r="I862" s="29" t="s">
        <v>1730</v>
      </c>
      <c r="K862" s="7"/>
      <c r="L862" s="7"/>
      <c r="M862" s="7"/>
      <c r="N862" s="7"/>
      <c r="O862" s="7"/>
      <c r="P862" s="7"/>
    </row>
    <row r="863">
      <c r="A863" s="29" t="s">
        <v>5</v>
      </c>
      <c r="B863" s="29" t="s">
        <v>1730</v>
      </c>
      <c r="C863" s="23" t="s">
        <v>1731</v>
      </c>
      <c r="D863" s="29" t="s">
        <v>2121</v>
      </c>
      <c r="E863" s="45" t="s">
        <v>2122</v>
      </c>
      <c r="F863" s="3"/>
      <c r="G863" s="3">
        <v>0.0</v>
      </c>
      <c r="H863" s="23" t="s">
        <v>2233</v>
      </c>
      <c r="I863" s="29" t="s">
        <v>1730</v>
      </c>
      <c r="K863" s="7"/>
      <c r="L863" s="7"/>
      <c r="M863" s="7"/>
      <c r="N863" s="7"/>
      <c r="O863" s="7"/>
      <c r="P863" s="7"/>
    </row>
    <row r="864">
      <c r="A864" s="29" t="s">
        <v>5</v>
      </c>
      <c r="B864" s="29" t="s">
        <v>1730</v>
      </c>
      <c r="C864" s="23" t="s">
        <v>1731</v>
      </c>
      <c r="D864" s="29" t="s">
        <v>2124</v>
      </c>
      <c r="E864" s="45" t="s">
        <v>2125</v>
      </c>
      <c r="F864" s="3"/>
      <c r="G864" s="3">
        <v>0.0</v>
      </c>
      <c r="H864" s="23" t="s">
        <v>2233</v>
      </c>
      <c r="I864" s="29" t="s">
        <v>1730</v>
      </c>
      <c r="K864" s="7"/>
      <c r="L864" s="7"/>
      <c r="M864" s="7"/>
      <c r="N864" s="7"/>
      <c r="O864" s="7"/>
      <c r="P864" s="7"/>
    </row>
    <row r="865">
      <c r="A865" s="29" t="s">
        <v>5</v>
      </c>
      <c r="B865" s="29" t="s">
        <v>1730</v>
      </c>
      <c r="C865" s="23" t="s">
        <v>1731</v>
      </c>
      <c r="D865" s="29" t="s">
        <v>2126</v>
      </c>
      <c r="E865" s="45" t="s">
        <v>2127</v>
      </c>
      <c r="F865" s="3"/>
      <c r="G865" s="3">
        <v>0.0</v>
      </c>
      <c r="H865" s="23" t="s">
        <v>2233</v>
      </c>
      <c r="I865" s="29" t="s">
        <v>1730</v>
      </c>
      <c r="K865" s="7"/>
      <c r="L865" s="7"/>
      <c r="M865" s="7"/>
      <c r="N865" s="7"/>
      <c r="O865" s="7"/>
      <c r="P865" s="7"/>
    </row>
    <row r="866">
      <c r="A866" s="29" t="s">
        <v>5</v>
      </c>
      <c r="B866" s="29" t="s">
        <v>1730</v>
      </c>
      <c r="C866" s="23" t="s">
        <v>1731</v>
      </c>
      <c r="D866" s="29" t="s">
        <v>2128</v>
      </c>
      <c r="E866" s="45" t="s">
        <v>2129</v>
      </c>
      <c r="F866" s="3"/>
      <c r="G866" s="3">
        <v>0.0</v>
      </c>
      <c r="H866" s="23" t="s">
        <v>2233</v>
      </c>
      <c r="I866" s="29" t="s">
        <v>1730</v>
      </c>
      <c r="K866" s="7"/>
      <c r="L866" s="7"/>
      <c r="M866" s="7"/>
      <c r="N866" s="7"/>
      <c r="O866" s="7"/>
      <c r="P866" s="7"/>
    </row>
    <row r="867">
      <c r="A867" s="23" t="s">
        <v>155</v>
      </c>
      <c r="B867" s="25"/>
      <c r="C867" s="25"/>
      <c r="D867" s="2" t="s">
        <v>1646</v>
      </c>
      <c r="E867" s="2" t="s">
        <v>1040</v>
      </c>
      <c r="F867" s="3"/>
      <c r="G867" s="3"/>
      <c r="H867" s="1" t="s">
        <v>2214</v>
      </c>
      <c r="I867" s="1" t="s">
        <v>2213</v>
      </c>
      <c r="K867" s="7"/>
      <c r="L867" s="7"/>
      <c r="M867" s="7"/>
      <c r="N867" s="7"/>
      <c r="O867" s="7"/>
      <c r="P867" s="7"/>
      <c r="S867" s="2" t="str">
        <f t="shared" ref="S867:S886" si="1">I867</f>
        <v>11CX</v>
      </c>
      <c r="T867" s="2" t="str">
        <f t="shared" ref="T867:T886" si="2">SUBSTITUTE(D867,".","")</f>
        <v>I6711</v>
      </c>
      <c r="U867" s="1">
        <v>0.0</v>
      </c>
    </row>
    <row r="868">
      <c r="A868" s="23" t="s">
        <v>155</v>
      </c>
      <c r="B868" s="25"/>
      <c r="C868" s="25"/>
      <c r="D868" s="2" t="s">
        <v>1647</v>
      </c>
      <c r="E868" s="2" t="s">
        <v>1043</v>
      </c>
      <c r="F868" s="3"/>
      <c r="G868" s="3"/>
      <c r="H868" s="1" t="s">
        <v>2214</v>
      </c>
      <c r="I868" s="1" t="s">
        <v>2213</v>
      </c>
      <c r="K868" s="7"/>
      <c r="L868" s="7"/>
      <c r="M868" s="7"/>
      <c r="N868" s="7"/>
      <c r="O868" s="7"/>
      <c r="P868" s="7"/>
      <c r="S868" s="2" t="str">
        <f t="shared" si="1"/>
        <v>11CX</v>
      </c>
      <c r="T868" s="2" t="str">
        <f t="shared" si="2"/>
        <v>I6712</v>
      </c>
      <c r="U868" s="1">
        <v>0.0</v>
      </c>
    </row>
    <row r="869">
      <c r="A869" s="23" t="s">
        <v>155</v>
      </c>
      <c r="B869" s="25"/>
      <c r="C869" s="25"/>
      <c r="D869" s="2" t="s">
        <v>1649</v>
      </c>
      <c r="E869" s="2" t="s">
        <v>2527</v>
      </c>
      <c r="F869" s="3"/>
      <c r="G869" s="3"/>
      <c r="H869" s="1" t="s">
        <v>2214</v>
      </c>
      <c r="I869" s="1" t="s">
        <v>2213</v>
      </c>
      <c r="K869" s="7"/>
      <c r="L869" s="7"/>
      <c r="M869" s="7"/>
      <c r="N869" s="7"/>
      <c r="O869" s="7"/>
      <c r="P869" s="7"/>
      <c r="S869" s="2" t="str">
        <f t="shared" si="1"/>
        <v>11CX</v>
      </c>
      <c r="T869" s="2" t="str">
        <f t="shared" si="2"/>
        <v>I6713</v>
      </c>
      <c r="U869" s="1">
        <v>0.0</v>
      </c>
    </row>
    <row r="870">
      <c r="A870" s="23" t="s">
        <v>155</v>
      </c>
      <c r="B870" s="25"/>
      <c r="C870" s="25"/>
      <c r="D870" s="2" t="s">
        <v>1650</v>
      </c>
      <c r="E870" s="2" t="s">
        <v>1050</v>
      </c>
      <c r="F870" s="3"/>
      <c r="G870" s="3"/>
      <c r="H870" s="1" t="s">
        <v>2214</v>
      </c>
      <c r="I870" s="1" t="s">
        <v>2213</v>
      </c>
      <c r="K870" s="7"/>
      <c r="L870" s="7"/>
      <c r="M870" s="7"/>
      <c r="N870" s="7"/>
      <c r="O870" s="7"/>
      <c r="P870" s="7"/>
      <c r="S870" s="2" t="str">
        <f t="shared" si="1"/>
        <v>11CX</v>
      </c>
      <c r="T870" s="2" t="str">
        <f t="shared" si="2"/>
        <v>I6714</v>
      </c>
      <c r="U870" s="1">
        <v>0.0</v>
      </c>
    </row>
    <row r="871">
      <c r="A871" s="23" t="s">
        <v>155</v>
      </c>
      <c r="B871" s="25"/>
      <c r="C871" s="25"/>
      <c r="D871" s="2" t="s">
        <v>1653</v>
      </c>
      <c r="E871" s="2" t="s">
        <v>2528</v>
      </c>
      <c r="F871" s="3"/>
      <c r="G871" s="3"/>
      <c r="H871" s="1" t="s">
        <v>2214</v>
      </c>
      <c r="I871" s="1" t="s">
        <v>2213</v>
      </c>
      <c r="K871" s="7"/>
      <c r="L871" s="7"/>
      <c r="M871" s="7"/>
      <c r="N871" s="7"/>
      <c r="O871" s="7"/>
      <c r="P871" s="7"/>
      <c r="S871" s="2" t="str">
        <f t="shared" si="1"/>
        <v>11CX</v>
      </c>
      <c r="T871" s="2" t="str">
        <f t="shared" si="2"/>
        <v>I6716</v>
      </c>
      <c r="U871" s="1">
        <v>0.0</v>
      </c>
    </row>
    <row r="872">
      <c r="A872" s="23" t="s">
        <v>155</v>
      </c>
      <c r="B872" s="25"/>
      <c r="C872" s="25"/>
      <c r="D872" s="25" t="s">
        <v>1544</v>
      </c>
      <c r="E872" s="1" t="s">
        <v>878</v>
      </c>
      <c r="F872" s="3"/>
      <c r="G872" s="3"/>
      <c r="H872" s="1" t="s">
        <v>2214</v>
      </c>
      <c r="I872" s="1" t="s">
        <v>2213</v>
      </c>
      <c r="K872" s="7"/>
      <c r="L872" s="7"/>
      <c r="M872" s="7"/>
      <c r="N872" s="7"/>
      <c r="O872" s="7"/>
      <c r="P872" s="7"/>
      <c r="S872" s="2" t="str">
        <f t="shared" si="1"/>
        <v>11CX</v>
      </c>
      <c r="T872" s="2" t="str">
        <f t="shared" si="2"/>
        <v>Q2820</v>
      </c>
      <c r="U872" s="1">
        <v>0.0</v>
      </c>
    </row>
    <row r="873">
      <c r="A873" s="23" t="s">
        <v>155</v>
      </c>
      <c r="B873" s="25"/>
      <c r="C873" s="25"/>
      <c r="D873" s="25" t="s">
        <v>1654</v>
      </c>
      <c r="E873" s="2" t="s">
        <v>1061</v>
      </c>
      <c r="F873" s="3"/>
      <c r="G873" s="3"/>
      <c r="H873" s="1" t="s">
        <v>2214</v>
      </c>
      <c r="I873" s="1" t="s">
        <v>2213</v>
      </c>
      <c r="K873" s="7"/>
      <c r="L873" s="7"/>
      <c r="M873" s="7"/>
      <c r="N873" s="7"/>
      <c r="O873" s="7"/>
      <c r="P873" s="7"/>
      <c r="S873" s="2" t="str">
        <f t="shared" si="1"/>
        <v>11CX</v>
      </c>
      <c r="T873" s="2" t="str">
        <f t="shared" si="2"/>
        <v>I6717</v>
      </c>
      <c r="U873" s="1">
        <v>0.0</v>
      </c>
    </row>
    <row r="874">
      <c r="A874" s="23" t="s">
        <v>155</v>
      </c>
      <c r="B874" s="25"/>
      <c r="C874" s="25"/>
      <c r="D874" s="25" t="s">
        <v>1655</v>
      </c>
      <c r="E874" s="2" t="s">
        <v>1063</v>
      </c>
      <c r="F874" s="3"/>
      <c r="G874" s="3"/>
      <c r="H874" s="1" t="s">
        <v>2214</v>
      </c>
      <c r="I874" s="1" t="s">
        <v>2213</v>
      </c>
      <c r="K874" s="7"/>
      <c r="L874" s="7"/>
      <c r="M874" s="7"/>
      <c r="N874" s="7"/>
      <c r="O874" s="7"/>
      <c r="P874" s="7"/>
      <c r="S874" s="2" t="str">
        <f t="shared" si="1"/>
        <v>11CX</v>
      </c>
      <c r="T874" s="2" t="str">
        <f t="shared" si="2"/>
        <v>I6718</v>
      </c>
      <c r="U874" s="1">
        <v>0.0</v>
      </c>
    </row>
    <row r="875">
      <c r="A875" s="23" t="s">
        <v>155</v>
      </c>
      <c r="B875" s="25"/>
      <c r="C875" s="25"/>
      <c r="D875" s="23" t="s">
        <v>1167</v>
      </c>
      <c r="E875" s="1" t="s">
        <v>449</v>
      </c>
      <c r="F875" s="3"/>
      <c r="G875" s="3"/>
      <c r="H875" s="1" t="s">
        <v>2216</v>
      </c>
      <c r="I875" s="1" t="s">
        <v>2215</v>
      </c>
      <c r="K875" s="7"/>
      <c r="L875" s="7"/>
      <c r="M875" s="7"/>
      <c r="N875" s="7"/>
      <c r="O875" s="7"/>
      <c r="P875" s="7"/>
      <c r="S875" s="2" t="str">
        <f t="shared" si="1"/>
        <v>11DX</v>
      </c>
      <c r="T875" s="2" t="str">
        <f t="shared" si="2"/>
        <v>G35</v>
      </c>
      <c r="U875" s="1">
        <v>0.0</v>
      </c>
    </row>
    <row r="876">
      <c r="A876" s="23" t="s">
        <v>155</v>
      </c>
      <c r="B876" s="25"/>
      <c r="C876" s="25"/>
      <c r="D876" s="23" t="s">
        <v>1187</v>
      </c>
      <c r="E876" s="1" t="s">
        <v>2532</v>
      </c>
      <c r="F876" s="3"/>
      <c r="G876" s="3"/>
      <c r="H876" s="1" t="s">
        <v>2216</v>
      </c>
      <c r="I876" s="1" t="s">
        <v>2215</v>
      </c>
      <c r="K876" s="7"/>
      <c r="L876" s="7"/>
      <c r="M876" s="7"/>
      <c r="N876" s="7"/>
      <c r="O876" s="7"/>
      <c r="P876" s="7"/>
      <c r="S876" s="2" t="str">
        <f t="shared" si="1"/>
        <v>11DX</v>
      </c>
      <c r="T876" s="2" t="str">
        <f t="shared" si="2"/>
        <v>G610</v>
      </c>
      <c r="U876" s="1">
        <v>0.0</v>
      </c>
    </row>
    <row r="877">
      <c r="A877" s="23" t="s">
        <v>155</v>
      </c>
      <c r="B877" s="25"/>
      <c r="C877" s="25"/>
      <c r="D877" s="23" t="s">
        <v>1058</v>
      </c>
      <c r="E877" s="1" t="s">
        <v>282</v>
      </c>
      <c r="F877" s="3"/>
      <c r="G877" s="3"/>
      <c r="H877" s="1" t="s">
        <v>2216</v>
      </c>
      <c r="I877" s="1" t="s">
        <v>2215</v>
      </c>
      <c r="K877" s="7"/>
      <c r="L877" s="7"/>
      <c r="M877" s="7"/>
      <c r="N877" s="7"/>
      <c r="O877" s="7"/>
      <c r="P877" s="7"/>
      <c r="S877" s="2" t="str">
        <f t="shared" si="1"/>
        <v>11DX</v>
      </c>
      <c r="T877" s="2" t="str">
        <f t="shared" si="2"/>
        <v>G0481</v>
      </c>
      <c r="U877" s="1">
        <v>0.0</v>
      </c>
    </row>
    <row r="878">
      <c r="A878" s="23" t="s">
        <v>155</v>
      </c>
      <c r="B878" s="25"/>
      <c r="C878" s="25"/>
      <c r="D878" s="23" t="s">
        <v>1170</v>
      </c>
      <c r="E878" s="1" t="s">
        <v>2535</v>
      </c>
      <c r="F878" s="3"/>
      <c r="G878" s="3"/>
      <c r="H878" s="1" t="s">
        <v>2216</v>
      </c>
      <c r="I878" s="1" t="s">
        <v>2215</v>
      </c>
      <c r="K878" s="7"/>
      <c r="L878" s="7"/>
      <c r="M878" s="7"/>
      <c r="N878" s="7"/>
      <c r="O878" s="7"/>
      <c r="P878" s="7"/>
      <c r="S878" s="2" t="str">
        <f t="shared" si="1"/>
        <v>11DX</v>
      </c>
      <c r="T878" s="2" t="str">
        <f t="shared" si="2"/>
        <v>G360</v>
      </c>
      <c r="U878" s="1">
        <v>0.0</v>
      </c>
    </row>
    <row r="879">
      <c r="A879" s="23" t="s">
        <v>155</v>
      </c>
      <c r="B879" s="25"/>
      <c r="C879" s="25"/>
      <c r="D879" s="23" t="s">
        <v>1180</v>
      </c>
      <c r="E879" s="1" t="s">
        <v>2536</v>
      </c>
      <c r="F879" s="3"/>
      <c r="G879" s="3"/>
      <c r="H879" s="1" t="s">
        <v>2216</v>
      </c>
      <c r="I879" s="1" t="s">
        <v>2215</v>
      </c>
      <c r="K879" s="7"/>
      <c r="L879" s="7"/>
      <c r="M879" s="7"/>
      <c r="N879" s="7"/>
      <c r="O879" s="7"/>
      <c r="P879" s="7"/>
      <c r="S879" s="2" t="str">
        <f t="shared" si="1"/>
        <v>11DX</v>
      </c>
      <c r="T879" s="2" t="str">
        <f t="shared" si="2"/>
        <v>G373</v>
      </c>
      <c r="U879" s="1">
        <v>0.0</v>
      </c>
    </row>
    <row r="880">
      <c r="A880" s="23" t="s">
        <v>155</v>
      </c>
      <c r="B880" s="25"/>
      <c r="C880" s="25"/>
      <c r="D880" s="23" t="s">
        <v>1190</v>
      </c>
      <c r="E880" s="1" t="s">
        <v>2537</v>
      </c>
      <c r="F880" s="3"/>
      <c r="G880" s="3"/>
      <c r="H880" s="1" t="s">
        <v>2216</v>
      </c>
      <c r="I880" s="1" t="s">
        <v>2215</v>
      </c>
      <c r="K880" s="7"/>
      <c r="L880" s="7"/>
      <c r="M880" s="7"/>
      <c r="N880" s="7"/>
      <c r="O880" s="7"/>
      <c r="P880" s="7"/>
      <c r="S880" s="2" t="str">
        <f t="shared" si="1"/>
        <v>11DX</v>
      </c>
      <c r="T880" s="2" t="str">
        <f t="shared" si="2"/>
        <v>G618</v>
      </c>
      <c r="U880" s="1">
        <v>0.0</v>
      </c>
    </row>
    <row r="881">
      <c r="A881" s="23" t="s">
        <v>155</v>
      </c>
      <c r="B881" s="25"/>
      <c r="C881" s="25"/>
      <c r="D881" s="23" t="s">
        <v>1184</v>
      </c>
      <c r="E881" s="1" t="s">
        <v>2538</v>
      </c>
      <c r="F881" s="3"/>
      <c r="G881" s="3"/>
      <c r="H881" s="1" t="s">
        <v>2216</v>
      </c>
      <c r="I881" s="1" t="s">
        <v>2215</v>
      </c>
      <c r="K881" s="7"/>
      <c r="L881" s="7"/>
      <c r="M881" s="7"/>
      <c r="N881" s="7"/>
      <c r="O881" s="7"/>
      <c r="P881" s="7"/>
      <c r="S881" s="2" t="str">
        <f t="shared" si="1"/>
        <v>11DX</v>
      </c>
      <c r="T881" s="2" t="str">
        <f t="shared" si="2"/>
        <v>G378</v>
      </c>
      <c r="U881" s="1">
        <v>0.0</v>
      </c>
    </row>
    <row r="882">
      <c r="A882" s="23" t="s">
        <v>155</v>
      </c>
      <c r="B882" s="25"/>
      <c r="C882" s="25"/>
      <c r="D882" s="25" t="s">
        <v>1411</v>
      </c>
      <c r="E882" s="2" t="s">
        <v>764</v>
      </c>
      <c r="F882" s="3"/>
      <c r="G882" s="3"/>
      <c r="H882" s="1" t="s">
        <v>2216</v>
      </c>
      <c r="I882" s="1" t="s">
        <v>2215</v>
      </c>
      <c r="K882" s="7"/>
      <c r="L882" s="7"/>
      <c r="M882" s="7"/>
      <c r="N882" s="7"/>
      <c r="O882" s="7"/>
      <c r="P882" s="7"/>
      <c r="S882" s="2" t="str">
        <f t="shared" si="1"/>
        <v>11DX</v>
      </c>
      <c r="T882" s="2" t="str">
        <f t="shared" si="2"/>
        <v>G700</v>
      </c>
      <c r="U882" s="1">
        <v>0.0</v>
      </c>
    </row>
    <row r="883">
      <c r="A883" s="23" t="s">
        <v>155</v>
      </c>
      <c r="B883" s="25"/>
      <c r="C883" s="25"/>
      <c r="D883" s="25" t="s">
        <v>1413</v>
      </c>
      <c r="E883" s="2" t="s">
        <v>765</v>
      </c>
      <c r="F883" s="3"/>
      <c r="G883" s="3"/>
      <c r="H883" s="1" t="s">
        <v>2216</v>
      </c>
      <c r="I883" s="1" t="s">
        <v>2215</v>
      </c>
      <c r="K883" s="7"/>
      <c r="L883" s="7"/>
      <c r="M883" s="7"/>
      <c r="N883" s="7"/>
      <c r="O883" s="7"/>
      <c r="P883" s="7"/>
      <c r="S883" s="2" t="str">
        <f t="shared" si="1"/>
        <v>11DX</v>
      </c>
      <c r="T883" s="2" t="str">
        <f t="shared" si="2"/>
        <v>G701</v>
      </c>
      <c r="U883" s="1">
        <v>0.0</v>
      </c>
    </row>
    <row r="884">
      <c r="A884" s="23" t="s">
        <v>155</v>
      </c>
      <c r="B884" s="25"/>
      <c r="C884" s="25"/>
      <c r="D884" s="25" t="s">
        <v>1415</v>
      </c>
      <c r="E884" s="2" t="s">
        <v>767</v>
      </c>
      <c r="F884" s="3"/>
      <c r="G884" s="3"/>
      <c r="H884" s="1" t="s">
        <v>2216</v>
      </c>
      <c r="I884" s="1" t="s">
        <v>2215</v>
      </c>
      <c r="K884" s="7"/>
      <c r="L884" s="7"/>
      <c r="M884" s="7"/>
      <c r="N884" s="7"/>
      <c r="O884" s="7"/>
      <c r="P884" s="7"/>
      <c r="S884" s="2" t="str">
        <f t="shared" si="1"/>
        <v>11DX</v>
      </c>
      <c r="T884" s="2" t="str">
        <f t="shared" si="2"/>
        <v>G702</v>
      </c>
      <c r="U884" s="1">
        <v>0.0</v>
      </c>
    </row>
    <row r="885">
      <c r="A885" s="23" t="s">
        <v>155</v>
      </c>
      <c r="B885" s="25"/>
      <c r="C885" s="25"/>
      <c r="D885" s="25" t="s">
        <v>1416</v>
      </c>
      <c r="E885" s="2" t="s">
        <v>774</v>
      </c>
      <c r="F885" s="3"/>
      <c r="G885" s="3"/>
      <c r="H885" s="1" t="s">
        <v>2216</v>
      </c>
      <c r="I885" s="1" t="s">
        <v>2215</v>
      </c>
      <c r="K885" s="7"/>
      <c r="L885" s="7"/>
      <c r="M885" s="7"/>
      <c r="N885" s="7"/>
      <c r="O885" s="7"/>
      <c r="P885" s="7"/>
      <c r="S885" s="2" t="str">
        <f t="shared" si="1"/>
        <v>11DX</v>
      </c>
      <c r="T885" s="2" t="str">
        <f t="shared" si="2"/>
        <v>G708</v>
      </c>
      <c r="U885" s="1">
        <v>0.0</v>
      </c>
    </row>
    <row r="886">
      <c r="A886" s="23" t="s">
        <v>155</v>
      </c>
      <c r="B886" s="25"/>
      <c r="C886" s="25"/>
      <c r="D886" s="25" t="s">
        <v>1418</v>
      </c>
      <c r="E886" s="2" t="s">
        <v>776</v>
      </c>
      <c r="F886" s="3"/>
      <c r="G886" s="3"/>
      <c r="H886" s="1" t="s">
        <v>2216</v>
      </c>
      <c r="I886" s="1" t="s">
        <v>2215</v>
      </c>
      <c r="K886" s="7"/>
      <c r="L886" s="7"/>
      <c r="M886" s="7"/>
      <c r="N886" s="7"/>
      <c r="O886" s="7"/>
      <c r="P886" s="7"/>
      <c r="S886" s="2" t="str">
        <f t="shared" si="1"/>
        <v>11DX</v>
      </c>
      <c r="T886" s="2" t="str">
        <f t="shared" si="2"/>
        <v>G709</v>
      </c>
      <c r="U886" s="1">
        <v>0.0</v>
      </c>
    </row>
    <row r="887">
      <c r="A887" s="25"/>
      <c r="B887" s="25"/>
      <c r="C887" s="25"/>
      <c r="D887" s="25"/>
      <c r="F887" s="3"/>
      <c r="G887" s="3"/>
      <c r="K887" s="7"/>
      <c r="L887" s="7"/>
      <c r="M887" s="7"/>
      <c r="N887" s="7"/>
      <c r="O887" s="7"/>
      <c r="P887" s="7"/>
    </row>
    <row r="888">
      <c r="A888" s="25"/>
      <c r="B888" s="25"/>
      <c r="C888" s="25"/>
      <c r="D888" s="25"/>
      <c r="F888" s="3"/>
      <c r="G888" s="3"/>
      <c r="K888" s="7"/>
      <c r="L888" s="7"/>
      <c r="M888" s="7"/>
      <c r="N888" s="7"/>
      <c r="O888" s="7"/>
      <c r="P888" s="7"/>
    </row>
    <row r="889">
      <c r="A889" s="25"/>
      <c r="B889" s="25"/>
      <c r="C889" s="25"/>
      <c r="D889" s="25"/>
      <c r="F889" s="3"/>
      <c r="G889" s="3"/>
      <c r="K889" s="7"/>
      <c r="L889" s="7"/>
      <c r="M889" s="7"/>
      <c r="N889" s="7"/>
      <c r="O889" s="7"/>
      <c r="P889" s="7"/>
    </row>
    <row r="890">
      <c r="A890" s="25"/>
      <c r="B890" s="25"/>
      <c r="C890" s="25"/>
      <c r="D890" s="25"/>
      <c r="F890" s="3"/>
      <c r="G890" s="3"/>
      <c r="K890" s="7"/>
      <c r="L890" s="7"/>
      <c r="M890" s="7"/>
      <c r="N890" s="7"/>
      <c r="O890" s="7"/>
      <c r="P890" s="7"/>
    </row>
    <row r="891">
      <c r="A891" s="25"/>
      <c r="B891" s="25"/>
      <c r="C891" s="25"/>
      <c r="D891" s="25"/>
      <c r="F891" s="3"/>
      <c r="G891" s="3"/>
      <c r="K891" s="7"/>
      <c r="L891" s="7"/>
      <c r="M891" s="7"/>
      <c r="N891" s="7"/>
      <c r="O891" s="7"/>
      <c r="P891" s="7"/>
    </row>
    <row r="892">
      <c r="A892" s="25"/>
      <c r="B892" s="25"/>
      <c r="C892" s="25"/>
      <c r="D892" s="25"/>
      <c r="F892" s="3"/>
      <c r="G892" s="3"/>
      <c r="K892" s="7"/>
      <c r="L892" s="7"/>
      <c r="M892" s="7"/>
      <c r="N892" s="7"/>
      <c r="O892" s="7"/>
      <c r="P892" s="7"/>
    </row>
    <row r="893">
      <c r="A893" s="25"/>
      <c r="B893" s="25"/>
      <c r="C893" s="25"/>
      <c r="D893" s="25"/>
      <c r="F893" s="3"/>
      <c r="G893" s="3"/>
      <c r="K893" s="7"/>
      <c r="L893" s="7"/>
      <c r="M893" s="7"/>
      <c r="N893" s="7"/>
      <c r="O893" s="7"/>
      <c r="P893" s="7"/>
    </row>
    <row r="894">
      <c r="A894" s="25"/>
      <c r="B894" s="25"/>
      <c r="C894" s="25"/>
      <c r="D894" s="25"/>
      <c r="F894" s="3"/>
      <c r="G894" s="3"/>
      <c r="K894" s="7"/>
      <c r="L894" s="7"/>
      <c r="M894" s="7"/>
      <c r="N894" s="7"/>
      <c r="O894" s="7"/>
      <c r="P894" s="7"/>
    </row>
    <row r="895">
      <c r="A895" s="25"/>
      <c r="B895" s="25"/>
      <c r="C895" s="25"/>
      <c r="D895" s="25"/>
      <c r="F895" s="3"/>
      <c r="G895" s="3"/>
      <c r="K895" s="7"/>
      <c r="L895" s="7"/>
      <c r="M895" s="7"/>
      <c r="N895" s="7"/>
      <c r="O895" s="7"/>
      <c r="P895" s="7"/>
    </row>
    <row r="896">
      <c r="A896" s="25"/>
      <c r="B896" s="25"/>
      <c r="C896" s="25"/>
      <c r="D896" s="25"/>
      <c r="F896" s="3"/>
      <c r="G896" s="3"/>
      <c r="K896" s="7"/>
      <c r="L896" s="7"/>
      <c r="M896" s="7"/>
      <c r="N896" s="7"/>
      <c r="O896" s="7"/>
      <c r="P896" s="7"/>
    </row>
    <row r="897">
      <c r="A897" s="25"/>
      <c r="B897" s="25"/>
      <c r="C897" s="25"/>
      <c r="D897" s="25"/>
      <c r="F897" s="3"/>
      <c r="G897" s="3"/>
      <c r="K897" s="7"/>
      <c r="L897" s="7"/>
      <c r="M897" s="7"/>
      <c r="N897" s="7"/>
      <c r="O897" s="7"/>
      <c r="P897" s="7"/>
    </row>
    <row r="898">
      <c r="A898" s="25"/>
      <c r="B898" s="25"/>
      <c r="C898" s="25"/>
      <c r="D898" s="25"/>
      <c r="F898" s="3"/>
      <c r="G898" s="3"/>
      <c r="K898" s="7"/>
      <c r="L898" s="7"/>
      <c r="M898" s="7"/>
      <c r="N898" s="7"/>
      <c r="O898" s="7"/>
      <c r="P898" s="7"/>
    </row>
    <row r="899">
      <c r="A899" s="25"/>
      <c r="B899" s="25"/>
      <c r="C899" s="25"/>
      <c r="D899" s="25"/>
      <c r="F899" s="3"/>
      <c r="G899" s="3"/>
      <c r="K899" s="7"/>
      <c r="L899" s="7"/>
      <c r="M899" s="7"/>
      <c r="N899" s="7"/>
      <c r="O899" s="7"/>
      <c r="P899" s="7"/>
    </row>
    <row r="900">
      <c r="A900" s="25"/>
      <c r="B900" s="25"/>
      <c r="C900" s="25"/>
      <c r="D900" s="25"/>
      <c r="F900" s="3"/>
      <c r="G900" s="3"/>
      <c r="K900" s="7"/>
      <c r="L900" s="7"/>
      <c r="M900" s="7"/>
      <c r="N900" s="7"/>
      <c r="O900" s="7"/>
      <c r="P900" s="7"/>
    </row>
    <row r="901">
      <c r="A901" s="25"/>
      <c r="B901" s="25"/>
      <c r="C901" s="25"/>
      <c r="D901" s="25"/>
      <c r="F901" s="3"/>
      <c r="G901" s="3"/>
      <c r="K901" s="7"/>
      <c r="L901" s="7"/>
      <c r="M901" s="7"/>
      <c r="N901" s="7"/>
      <c r="O901" s="7"/>
      <c r="P901" s="7"/>
    </row>
    <row r="902">
      <c r="A902" s="25"/>
      <c r="B902" s="25"/>
      <c r="C902" s="25"/>
      <c r="D902" s="25"/>
      <c r="F902" s="3"/>
      <c r="G902" s="3"/>
      <c r="K902" s="7"/>
      <c r="L902" s="7"/>
      <c r="M902" s="7"/>
      <c r="N902" s="7"/>
      <c r="O902" s="7"/>
      <c r="P902" s="7"/>
    </row>
    <row r="903">
      <c r="A903" s="25"/>
      <c r="B903" s="25"/>
      <c r="C903" s="25"/>
      <c r="D903" s="25"/>
      <c r="F903" s="3"/>
      <c r="G903" s="3"/>
      <c r="K903" s="7"/>
      <c r="L903" s="7"/>
      <c r="M903" s="7"/>
      <c r="N903" s="7"/>
      <c r="O903" s="7"/>
      <c r="P903" s="7"/>
    </row>
    <row r="904">
      <c r="A904" s="25"/>
      <c r="B904" s="25"/>
      <c r="C904" s="25"/>
      <c r="D904" s="25"/>
      <c r="F904" s="3"/>
      <c r="G904" s="3"/>
      <c r="K904" s="7"/>
      <c r="L904" s="7"/>
      <c r="M904" s="7"/>
      <c r="N904" s="7"/>
      <c r="O904" s="7"/>
      <c r="P904" s="7"/>
    </row>
    <row r="905">
      <c r="A905" s="25"/>
      <c r="B905" s="25"/>
      <c r="C905" s="25"/>
      <c r="D905" s="25"/>
      <c r="F905" s="3"/>
      <c r="G905" s="3"/>
      <c r="K905" s="7"/>
      <c r="L905" s="7"/>
      <c r="M905" s="7"/>
      <c r="N905" s="7"/>
      <c r="O905" s="7"/>
      <c r="P905" s="7"/>
    </row>
    <row r="906">
      <c r="A906" s="25"/>
      <c r="B906" s="25"/>
      <c r="C906" s="25"/>
      <c r="D906" s="25"/>
      <c r="F906" s="3"/>
      <c r="G906" s="3"/>
      <c r="K906" s="7"/>
      <c r="L906" s="7"/>
      <c r="M906" s="7"/>
      <c r="N906" s="7"/>
      <c r="O906" s="7"/>
      <c r="P906" s="7"/>
    </row>
    <row r="907">
      <c r="A907" s="25"/>
      <c r="B907" s="25"/>
      <c r="C907" s="25"/>
      <c r="D907" s="25"/>
      <c r="F907" s="3"/>
      <c r="G907" s="3"/>
      <c r="K907" s="7"/>
      <c r="L907" s="7"/>
      <c r="M907" s="7"/>
      <c r="N907" s="7"/>
      <c r="O907" s="7"/>
      <c r="P907" s="7"/>
    </row>
    <row r="908">
      <c r="A908" s="25"/>
      <c r="B908" s="25"/>
      <c r="C908" s="25"/>
      <c r="D908" s="25"/>
      <c r="F908" s="3"/>
      <c r="G908" s="3"/>
      <c r="K908" s="7"/>
      <c r="L908" s="7"/>
      <c r="M908" s="7"/>
      <c r="N908" s="7"/>
      <c r="O908" s="7"/>
      <c r="P908" s="7"/>
    </row>
    <row r="909">
      <c r="A909" s="25"/>
      <c r="B909" s="25"/>
      <c r="C909" s="25"/>
      <c r="D909" s="25"/>
      <c r="F909" s="3"/>
      <c r="G909" s="3"/>
      <c r="K909" s="7"/>
      <c r="L909" s="7"/>
      <c r="M909" s="7"/>
      <c r="N909" s="7"/>
      <c r="O909" s="7"/>
      <c r="P909" s="7"/>
    </row>
    <row r="910">
      <c r="A910" s="25"/>
      <c r="B910" s="25"/>
      <c r="C910" s="25"/>
      <c r="D910" s="25"/>
      <c r="F910" s="3"/>
      <c r="G910" s="3"/>
      <c r="K910" s="7"/>
      <c r="L910" s="7"/>
      <c r="M910" s="7"/>
      <c r="N910" s="7"/>
      <c r="O910" s="7"/>
      <c r="P910" s="7"/>
    </row>
    <row r="911">
      <c r="A911" s="25"/>
      <c r="B911" s="25"/>
      <c r="C911" s="25"/>
      <c r="D911" s="25"/>
      <c r="F911" s="3"/>
      <c r="G911" s="3"/>
      <c r="K911" s="7"/>
      <c r="L911" s="7"/>
      <c r="M911" s="7"/>
      <c r="N911" s="7"/>
      <c r="O911" s="7"/>
      <c r="P911" s="7"/>
    </row>
    <row r="912">
      <c r="A912" s="25"/>
      <c r="B912" s="25"/>
      <c r="C912" s="25"/>
      <c r="D912" s="25"/>
      <c r="F912" s="3"/>
      <c r="G912" s="3"/>
      <c r="K912" s="7"/>
      <c r="L912" s="7"/>
      <c r="M912" s="7"/>
      <c r="N912" s="7"/>
      <c r="O912" s="7"/>
      <c r="P912" s="7"/>
    </row>
    <row r="913">
      <c r="A913" s="25"/>
      <c r="B913" s="25"/>
      <c r="C913" s="25"/>
      <c r="D913" s="25"/>
      <c r="F913" s="3"/>
      <c r="G913" s="3"/>
      <c r="K913" s="7"/>
      <c r="L913" s="7"/>
      <c r="M913" s="7"/>
      <c r="N913" s="7"/>
      <c r="O913" s="7"/>
      <c r="P913" s="7"/>
    </row>
    <row r="914">
      <c r="A914" s="25"/>
      <c r="B914" s="25"/>
      <c r="C914" s="25"/>
      <c r="D914" s="25"/>
      <c r="F914" s="3"/>
      <c r="G914" s="3"/>
      <c r="K914" s="7"/>
      <c r="L914" s="7"/>
      <c r="M914" s="7"/>
      <c r="N914" s="7"/>
      <c r="O914" s="7"/>
      <c r="P914" s="7"/>
    </row>
    <row r="915">
      <c r="A915" s="25"/>
      <c r="B915" s="25"/>
      <c r="C915" s="25"/>
      <c r="D915" s="25"/>
      <c r="F915" s="3"/>
      <c r="G915" s="3"/>
      <c r="K915" s="7"/>
      <c r="L915" s="7"/>
      <c r="M915" s="7"/>
      <c r="N915" s="7"/>
      <c r="O915" s="7"/>
      <c r="P915" s="7"/>
    </row>
    <row r="916">
      <c r="A916" s="25"/>
      <c r="B916" s="25"/>
      <c r="C916" s="25"/>
      <c r="D916" s="25"/>
      <c r="F916" s="3"/>
      <c r="G916" s="3"/>
      <c r="K916" s="7"/>
      <c r="L916" s="7"/>
      <c r="M916" s="7"/>
      <c r="N916" s="7"/>
      <c r="O916" s="7"/>
      <c r="P916" s="7"/>
    </row>
    <row r="917">
      <c r="A917" s="25"/>
      <c r="B917" s="25"/>
      <c r="C917" s="25"/>
      <c r="D917" s="25"/>
      <c r="F917" s="3"/>
      <c r="G917" s="3"/>
      <c r="K917" s="7"/>
      <c r="L917" s="7"/>
      <c r="M917" s="7"/>
      <c r="N917" s="7"/>
      <c r="O917" s="7"/>
      <c r="P917" s="7"/>
    </row>
    <row r="918">
      <c r="A918" s="25"/>
      <c r="B918" s="25"/>
      <c r="C918" s="25"/>
      <c r="D918" s="25"/>
      <c r="F918" s="3"/>
      <c r="G918" s="3"/>
      <c r="K918" s="7"/>
      <c r="L918" s="7"/>
      <c r="M918" s="7"/>
      <c r="N918" s="7"/>
      <c r="O918" s="7"/>
      <c r="P918" s="7"/>
    </row>
    <row r="919">
      <c r="A919" s="25"/>
      <c r="B919" s="25"/>
      <c r="C919" s="25"/>
      <c r="D919" s="25"/>
      <c r="F919" s="3"/>
      <c r="G919" s="3"/>
      <c r="K919" s="7"/>
      <c r="L919" s="7"/>
      <c r="M919" s="7"/>
      <c r="N919" s="7"/>
      <c r="O919" s="7"/>
      <c r="P919" s="7"/>
    </row>
    <row r="920">
      <c r="A920" s="25"/>
      <c r="B920" s="25"/>
      <c r="C920" s="25"/>
      <c r="D920" s="25"/>
      <c r="F920" s="3"/>
      <c r="G920" s="3"/>
      <c r="K920" s="7"/>
      <c r="L920" s="7"/>
      <c r="M920" s="7"/>
      <c r="N920" s="7"/>
      <c r="O920" s="7"/>
      <c r="P920" s="7"/>
    </row>
    <row r="921">
      <c r="A921" s="25"/>
      <c r="B921" s="25"/>
      <c r="C921" s="25"/>
      <c r="D921" s="25"/>
      <c r="F921" s="3"/>
      <c r="G921" s="3"/>
      <c r="K921" s="7"/>
      <c r="L921" s="7"/>
      <c r="M921" s="7"/>
      <c r="N921" s="7"/>
      <c r="O921" s="7"/>
      <c r="P921" s="7"/>
    </row>
    <row r="922">
      <c r="A922" s="25"/>
      <c r="B922" s="25"/>
      <c r="C922" s="25"/>
      <c r="D922" s="25"/>
      <c r="F922" s="3"/>
      <c r="G922" s="3"/>
      <c r="K922" s="7"/>
      <c r="L922" s="7"/>
      <c r="M922" s="7"/>
      <c r="N922" s="7"/>
      <c r="O922" s="7"/>
      <c r="P922" s="7"/>
    </row>
    <row r="923">
      <c r="A923" s="25"/>
      <c r="B923" s="25"/>
      <c r="C923" s="25"/>
      <c r="D923" s="25"/>
      <c r="F923" s="3"/>
      <c r="G923" s="3"/>
      <c r="K923" s="7"/>
      <c r="L923" s="7"/>
      <c r="M923" s="7"/>
      <c r="N923" s="7"/>
      <c r="O923" s="7"/>
      <c r="P923" s="7"/>
    </row>
    <row r="924">
      <c r="A924" s="25"/>
      <c r="B924" s="25"/>
      <c r="C924" s="25"/>
      <c r="D924" s="25"/>
      <c r="F924" s="3"/>
      <c r="G924" s="3"/>
      <c r="K924" s="7"/>
      <c r="L924" s="7"/>
      <c r="M924" s="7"/>
      <c r="N924" s="7"/>
      <c r="O924" s="7"/>
      <c r="P924" s="7"/>
    </row>
    <row r="925">
      <c r="A925" s="25"/>
      <c r="B925" s="25"/>
      <c r="C925" s="25"/>
      <c r="D925" s="25"/>
      <c r="F925" s="3"/>
      <c r="G925" s="3"/>
      <c r="K925" s="7"/>
      <c r="L925" s="7"/>
      <c r="M925" s="7"/>
      <c r="N925" s="7"/>
      <c r="O925" s="7"/>
      <c r="P925" s="7"/>
    </row>
    <row r="926">
      <c r="A926" s="25"/>
      <c r="B926" s="25"/>
      <c r="C926" s="25"/>
      <c r="D926" s="25"/>
      <c r="F926" s="3"/>
      <c r="G926" s="3"/>
      <c r="K926" s="7"/>
      <c r="L926" s="7"/>
      <c r="M926" s="7"/>
      <c r="N926" s="7"/>
      <c r="O926" s="7"/>
      <c r="P926" s="7"/>
    </row>
    <row r="927">
      <c r="A927" s="25"/>
      <c r="B927" s="25"/>
      <c r="C927" s="25"/>
      <c r="D927" s="25"/>
      <c r="F927" s="3"/>
      <c r="G927" s="3"/>
      <c r="K927" s="7"/>
      <c r="L927" s="7"/>
      <c r="M927" s="7"/>
      <c r="N927" s="7"/>
      <c r="O927" s="7"/>
      <c r="P927" s="7"/>
    </row>
    <row r="928">
      <c r="A928" s="25"/>
      <c r="B928" s="25"/>
      <c r="C928" s="25"/>
      <c r="D928" s="25"/>
      <c r="F928" s="3"/>
      <c r="G928" s="3"/>
      <c r="K928" s="7"/>
      <c r="L928" s="7"/>
      <c r="M928" s="7"/>
      <c r="N928" s="7"/>
      <c r="O928" s="7"/>
      <c r="P928" s="7"/>
    </row>
    <row r="929">
      <c r="A929" s="25"/>
      <c r="B929" s="25"/>
      <c r="C929" s="25"/>
      <c r="D929" s="25"/>
      <c r="F929" s="3"/>
      <c r="G929" s="3"/>
      <c r="K929" s="7"/>
      <c r="L929" s="7"/>
      <c r="M929" s="7"/>
      <c r="N929" s="7"/>
      <c r="O929" s="7"/>
      <c r="P929" s="7"/>
    </row>
    <row r="930">
      <c r="A930" s="25"/>
      <c r="B930" s="25"/>
      <c r="C930" s="25"/>
      <c r="D930" s="25"/>
      <c r="F930" s="3"/>
      <c r="G930" s="3"/>
      <c r="K930" s="7"/>
      <c r="L930" s="7"/>
      <c r="M930" s="7"/>
      <c r="N930" s="7"/>
      <c r="O930" s="7"/>
      <c r="P930" s="7"/>
    </row>
    <row r="931">
      <c r="A931" s="25"/>
      <c r="B931" s="25"/>
      <c r="C931" s="25"/>
      <c r="D931" s="25"/>
      <c r="F931" s="3"/>
      <c r="G931" s="3"/>
      <c r="K931" s="7"/>
      <c r="L931" s="7"/>
      <c r="M931" s="7"/>
      <c r="N931" s="7"/>
      <c r="O931" s="7"/>
      <c r="P931" s="7"/>
    </row>
    <row r="932">
      <c r="A932" s="25"/>
      <c r="B932" s="25"/>
      <c r="C932" s="25"/>
      <c r="D932" s="25"/>
      <c r="F932" s="3"/>
      <c r="G932" s="3"/>
      <c r="K932" s="7"/>
      <c r="L932" s="7"/>
      <c r="M932" s="7"/>
      <c r="N932" s="7"/>
      <c r="O932" s="7"/>
      <c r="P932" s="7"/>
    </row>
    <row r="933">
      <c r="A933" s="25"/>
      <c r="B933" s="25"/>
      <c r="C933" s="25"/>
      <c r="D933" s="25"/>
      <c r="F933" s="3"/>
      <c r="G933" s="3"/>
      <c r="K933" s="7"/>
      <c r="L933" s="7"/>
      <c r="M933" s="7"/>
      <c r="N933" s="7"/>
      <c r="O933" s="7"/>
      <c r="P933" s="7"/>
    </row>
    <row r="934">
      <c r="A934" s="25"/>
      <c r="B934" s="25"/>
      <c r="C934" s="25"/>
      <c r="D934" s="25"/>
      <c r="F934" s="3"/>
      <c r="G934" s="3"/>
      <c r="K934" s="7"/>
      <c r="L934" s="7"/>
      <c r="M934" s="7"/>
      <c r="N934" s="7"/>
      <c r="O934" s="7"/>
      <c r="P934" s="7"/>
    </row>
    <row r="935">
      <c r="A935" s="25"/>
      <c r="B935" s="25"/>
      <c r="C935" s="25"/>
      <c r="D935" s="25"/>
      <c r="F935" s="3"/>
      <c r="G935" s="3"/>
      <c r="K935" s="7"/>
      <c r="L935" s="7"/>
      <c r="M935" s="7"/>
      <c r="N935" s="7"/>
      <c r="O935" s="7"/>
      <c r="P935" s="7"/>
    </row>
    <row r="936">
      <c r="A936" s="25"/>
      <c r="B936" s="25"/>
      <c r="C936" s="25"/>
      <c r="D936" s="25"/>
      <c r="F936" s="3"/>
      <c r="G936" s="3"/>
      <c r="K936" s="7"/>
      <c r="L936" s="7"/>
      <c r="M936" s="7"/>
      <c r="N936" s="7"/>
      <c r="O936" s="7"/>
      <c r="P936" s="7"/>
    </row>
    <row r="937">
      <c r="A937" s="25"/>
      <c r="B937" s="25"/>
      <c r="C937" s="25"/>
      <c r="D937" s="25"/>
      <c r="F937" s="3"/>
      <c r="G937" s="3"/>
      <c r="K937" s="7"/>
      <c r="L937" s="7"/>
      <c r="M937" s="7"/>
      <c r="N937" s="7"/>
      <c r="O937" s="7"/>
      <c r="P937" s="7"/>
    </row>
    <row r="938">
      <c r="A938" s="25"/>
      <c r="B938" s="25"/>
      <c r="C938" s="25"/>
      <c r="D938" s="25"/>
      <c r="F938" s="3"/>
      <c r="G938" s="3"/>
      <c r="K938" s="7"/>
      <c r="L938" s="7"/>
      <c r="M938" s="7"/>
      <c r="N938" s="7"/>
      <c r="O938" s="7"/>
      <c r="P938" s="7"/>
    </row>
    <row r="939">
      <c r="A939" s="25"/>
      <c r="B939" s="25"/>
      <c r="C939" s="25"/>
      <c r="D939" s="25"/>
      <c r="F939" s="3"/>
      <c r="G939" s="3"/>
      <c r="K939" s="7"/>
      <c r="L939" s="7"/>
      <c r="M939" s="7"/>
      <c r="N939" s="7"/>
      <c r="O939" s="7"/>
      <c r="P939" s="7"/>
    </row>
    <row r="940">
      <c r="A940" s="25"/>
      <c r="B940" s="25"/>
      <c r="C940" s="25"/>
      <c r="D940" s="25"/>
      <c r="F940" s="3"/>
      <c r="G940" s="3"/>
      <c r="K940" s="7"/>
      <c r="L940" s="7"/>
      <c r="M940" s="7"/>
      <c r="N940" s="7"/>
      <c r="O940" s="7"/>
      <c r="P940" s="7"/>
    </row>
    <row r="941">
      <c r="A941" s="25"/>
      <c r="B941" s="25"/>
      <c r="C941" s="25"/>
      <c r="D941" s="25"/>
      <c r="F941" s="3"/>
      <c r="G941" s="3"/>
      <c r="K941" s="7"/>
      <c r="L941" s="7"/>
      <c r="M941" s="7"/>
      <c r="N941" s="7"/>
      <c r="O941" s="7"/>
      <c r="P941" s="7"/>
    </row>
    <row r="942">
      <c r="A942" s="25"/>
      <c r="B942" s="25"/>
      <c r="C942" s="25"/>
      <c r="D942" s="25"/>
      <c r="F942" s="3"/>
      <c r="G942" s="3"/>
      <c r="K942" s="7"/>
      <c r="L942" s="7"/>
      <c r="M942" s="7"/>
      <c r="N942" s="7"/>
      <c r="O942" s="7"/>
      <c r="P942" s="7"/>
    </row>
    <row r="943">
      <c r="A943" s="25"/>
      <c r="B943" s="25"/>
      <c r="C943" s="25"/>
      <c r="D943" s="25"/>
      <c r="F943" s="3"/>
      <c r="G943" s="3"/>
      <c r="K943" s="7"/>
      <c r="L943" s="7"/>
      <c r="M943" s="7"/>
      <c r="N943" s="7"/>
      <c r="O943" s="7"/>
      <c r="P943" s="7"/>
    </row>
    <row r="944">
      <c r="A944" s="25"/>
      <c r="B944" s="25"/>
      <c r="C944" s="25"/>
      <c r="D944" s="25"/>
      <c r="F944" s="3"/>
      <c r="G944" s="3"/>
      <c r="K944" s="7"/>
      <c r="L944" s="7"/>
      <c r="M944" s="7"/>
      <c r="N944" s="7"/>
      <c r="O944" s="7"/>
      <c r="P944" s="7"/>
    </row>
    <row r="945">
      <c r="A945" s="25"/>
      <c r="B945" s="25"/>
      <c r="C945" s="25"/>
      <c r="D945" s="25"/>
      <c r="F945" s="3"/>
      <c r="G945" s="3"/>
      <c r="K945" s="7"/>
      <c r="L945" s="7"/>
      <c r="M945" s="7"/>
      <c r="N945" s="7"/>
      <c r="O945" s="7"/>
      <c r="P945" s="7"/>
    </row>
    <row r="946">
      <c r="A946" s="25"/>
      <c r="B946" s="25"/>
      <c r="C946" s="25"/>
      <c r="D946" s="25"/>
      <c r="F946" s="3"/>
      <c r="G946" s="3"/>
      <c r="K946" s="7"/>
      <c r="L946" s="7"/>
      <c r="M946" s="7"/>
      <c r="N946" s="7"/>
      <c r="O946" s="7"/>
      <c r="P946" s="7"/>
    </row>
    <row r="947">
      <c r="A947" s="25"/>
      <c r="B947" s="25"/>
      <c r="C947" s="25"/>
      <c r="D947" s="25"/>
      <c r="F947" s="3"/>
      <c r="G947" s="3"/>
      <c r="K947" s="7"/>
      <c r="L947" s="7"/>
      <c r="M947" s="7"/>
      <c r="N947" s="7"/>
      <c r="O947" s="7"/>
      <c r="P947" s="7"/>
    </row>
    <row r="948">
      <c r="A948" s="25"/>
      <c r="B948" s="25"/>
      <c r="C948" s="25"/>
      <c r="D948" s="25"/>
      <c r="F948" s="3"/>
      <c r="G948" s="3"/>
      <c r="K948" s="7"/>
      <c r="L948" s="7"/>
      <c r="M948" s="7"/>
      <c r="N948" s="7"/>
      <c r="O948" s="7"/>
      <c r="P948" s="7"/>
    </row>
    <row r="949">
      <c r="A949" s="25"/>
      <c r="B949" s="25"/>
      <c r="C949" s="25"/>
      <c r="D949" s="25"/>
      <c r="F949" s="3"/>
      <c r="G949" s="3"/>
      <c r="K949" s="7"/>
      <c r="L949" s="7"/>
      <c r="M949" s="7"/>
      <c r="N949" s="7"/>
      <c r="O949" s="7"/>
      <c r="P949" s="7"/>
    </row>
    <row r="950">
      <c r="A950" s="25"/>
      <c r="B950" s="25"/>
      <c r="C950" s="25"/>
      <c r="D950" s="25"/>
      <c r="F950" s="3"/>
      <c r="G950" s="3"/>
      <c r="K950" s="7"/>
      <c r="L950" s="7"/>
      <c r="M950" s="7"/>
      <c r="N950" s="7"/>
      <c r="O950" s="7"/>
      <c r="P950" s="7"/>
    </row>
    <row r="951">
      <c r="A951" s="25"/>
      <c r="B951" s="25"/>
      <c r="C951" s="25"/>
      <c r="D951" s="25"/>
      <c r="F951" s="3"/>
      <c r="G951" s="3"/>
      <c r="K951" s="7"/>
      <c r="L951" s="7"/>
      <c r="M951" s="7"/>
      <c r="N951" s="7"/>
      <c r="O951" s="7"/>
      <c r="P951" s="7"/>
    </row>
    <row r="952">
      <c r="A952" s="25"/>
      <c r="B952" s="25"/>
      <c r="C952" s="25"/>
      <c r="D952" s="25"/>
      <c r="F952" s="3"/>
      <c r="G952" s="3"/>
      <c r="K952" s="7"/>
      <c r="L952" s="7"/>
      <c r="M952" s="7"/>
      <c r="N952" s="7"/>
      <c r="O952" s="7"/>
      <c r="P952" s="7"/>
    </row>
    <row r="953">
      <c r="A953" s="25"/>
      <c r="B953" s="25"/>
      <c r="C953" s="25"/>
      <c r="D953" s="25"/>
      <c r="F953" s="3"/>
      <c r="G953" s="3"/>
      <c r="K953" s="7"/>
      <c r="L953" s="7"/>
      <c r="M953" s="7"/>
      <c r="N953" s="7"/>
      <c r="O953" s="7"/>
      <c r="P953" s="7"/>
    </row>
    <row r="954">
      <c r="A954" s="25"/>
      <c r="B954" s="25"/>
      <c r="C954" s="25"/>
      <c r="D954" s="25"/>
      <c r="F954" s="3"/>
      <c r="G954" s="3"/>
      <c r="K954" s="7"/>
      <c r="L954" s="7"/>
      <c r="M954" s="7"/>
      <c r="N954" s="7"/>
      <c r="O954" s="7"/>
      <c r="P954" s="7"/>
    </row>
    <row r="955">
      <c r="A955" s="25"/>
      <c r="B955" s="25"/>
      <c r="C955" s="25"/>
      <c r="D955" s="25"/>
      <c r="F955" s="3"/>
      <c r="G955" s="3"/>
      <c r="K955" s="7"/>
      <c r="L955" s="7"/>
      <c r="M955" s="7"/>
      <c r="N955" s="7"/>
      <c r="O955" s="7"/>
      <c r="P955" s="7"/>
    </row>
    <row r="956">
      <c r="A956" s="25"/>
      <c r="B956" s="25"/>
      <c r="C956" s="25"/>
      <c r="D956" s="25"/>
      <c r="F956" s="3"/>
      <c r="G956" s="3"/>
      <c r="K956" s="7"/>
      <c r="L956" s="7"/>
      <c r="M956" s="7"/>
      <c r="N956" s="7"/>
      <c r="O956" s="7"/>
      <c r="P956" s="7"/>
    </row>
    <row r="957">
      <c r="A957" s="25"/>
      <c r="B957" s="25"/>
      <c r="C957" s="25"/>
      <c r="D957" s="25"/>
      <c r="F957" s="3"/>
      <c r="G957" s="3"/>
      <c r="K957" s="7"/>
      <c r="L957" s="7"/>
      <c r="M957" s="7"/>
      <c r="N957" s="7"/>
      <c r="O957" s="7"/>
      <c r="P957" s="7"/>
    </row>
    <row r="958">
      <c r="A958" s="25"/>
      <c r="B958" s="25"/>
      <c r="C958" s="25"/>
      <c r="D958" s="25"/>
      <c r="F958" s="3"/>
      <c r="G958" s="3"/>
      <c r="K958" s="7"/>
      <c r="L958" s="7"/>
      <c r="M958" s="7"/>
      <c r="N958" s="7"/>
      <c r="O958" s="7"/>
      <c r="P958" s="7"/>
    </row>
    <row r="959">
      <c r="A959" s="25"/>
      <c r="B959" s="25"/>
      <c r="C959" s="25"/>
      <c r="D959" s="25"/>
      <c r="F959" s="3"/>
      <c r="G959" s="3"/>
      <c r="K959" s="7"/>
      <c r="L959" s="7"/>
      <c r="M959" s="7"/>
      <c r="N959" s="7"/>
      <c r="O959" s="7"/>
      <c r="P959" s="7"/>
    </row>
    <row r="960">
      <c r="A960" s="25"/>
      <c r="B960" s="25"/>
      <c r="C960" s="25"/>
      <c r="D960" s="25"/>
      <c r="F960" s="3"/>
      <c r="G960" s="3"/>
      <c r="K960" s="7"/>
      <c r="L960" s="7"/>
      <c r="M960" s="7"/>
      <c r="N960" s="7"/>
      <c r="O960" s="7"/>
      <c r="P960" s="7"/>
    </row>
    <row r="961">
      <c r="A961" s="25"/>
      <c r="B961" s="25"/>
      <c r="C961" s="25"/>
      <c r="D961" s="25"/>
      <c r="F961" s="3"/>
      <c r="G961" s="3"/>
      <c r="K961" s="7"/>
      <c r="L961" s="7"/>
      <c r="M961" s="7"/>
      <c r="N961" s="7"/>
      <c r="O961" s="7"/>
      <c r="P961" s="7"/>
    </row>
    <row r="962">
      <c r="A962" s="25"/>
      <c r="B962" s="25"/>
      <c r="C962" s="25"/>
      <c r="D962" s="25"/>
      <c r="F962" s="3"/>
      <c r="G962" s="3"/>
      <c r="K962" s="7"/>
      <c r="L962" s="7"/>
      <c r="M962" s="7"/>
      <c r="N962" s="7"/>
      <c r="O962" s="7"/>
      <c r="P962" s="7"/>
    </row>
    <row r="963">
      <c r="A963" s="25"/>
      <c r="B963" s="25"/>
      <c r="C963" s="25"/>
      <c r="D963" s="25"/>
      <c r="F963" s="3"/>
      <c r="G963" s="3"/>
      <c r="K963" s="7"/>
      <c r="L963" s="7"/>
      <c r="M963" s="7"/>
      <c r="N963" s="7"/>
      <c r="O963" s="7"/>
      <c r="P963" s="7"/>
    </row>
    <row r="964">
      <c r="A964" s="25"/>
      <c r="B964" s="25"/>
      <c r="C964" s="25"/>
      <c r="D964" s="25"/>
      <c r="F964" s="3"/>
      <c r="G964" s="3"/>
      <c r="K964" s="7"/>
      <c r="L964" s="7"/>
      <c r="M964" s="7"/>
      <c r="N964" s="7"/>
      <c r="O964" s="7"/>
      <c r="P964" s="7"/>
    </row>
    <row r="965">
      <c r="A965" s="25"/>
      <c r="B965" s="25"/>
      <c r="C965" s="25"/>
      <c r="D965" s="25"/>
      <c r="F965" s="3"/>
      <c r="G965" s="3"/>
      <c r="K965" s="7"/>
      <c r="L965" s="7"/>
      <c r="M965" s="7"/>
      <c r="N965" s="7"/>
      <c r="O965" s="7"/>
      <c r="P965" s="7"/>
    </row>
    <row r="966">
      <c r="A966" s="25"/>
      <c r="B966" s="25"/>
      <c r="C966" s="25"/>
      <c r="D966" s="25"/>
      <c r="F966" s="3"/>
      <c r="G966" s="3"/>
      <c r="K966" s="7"/>
      <c r="L966" s="7"/>
      <c r="M966" s="7"/>
      <c r="N966" s="7"/>
      <c r="O966" s="7"/>
      <c r="P966" s="7"/>
    </row>
    <row r="967">
      <c r="A967" s="25"/>
      <c r="B967" s="25"/>
      <c r="C967" s="25"/>
      <c r="D967" s="25"/>
      <c r="F967" s="3"/>
      <c r="G967" s="3"/>
      <c r="K967" s="7"/>
      <c r="L967" s="7"/>
      <c r="M967" s="7"/>
      <c r="N967" s="7"/>
      <c r="O967" s="7"/>
      <c r="P967" s="7"/>
    </row>
    <row r="968">
      <c r="A968" s="25"/>
      <c r="B968" s="25"/>
      <c r="C968" s="25"/>
      <c r="D968" s="25"/>
      <c r="F968" s="3"/>
      <c r="G968" s="3"/>
      <c r="K968" s="7"/>
      <c r="L968" s="7"/>
      <c r="M968" s="7"/>
      <c r="N968" s="7"/>
      <c r="O968" s="7"/>
      <c r="P968" s="7"/>
    </row>
    <row r="969">
      <c r="A969" s="25"/>
      <c r="B969" s="25"/>
      <c r="C969" s="25"/>
      <c r="D969" s="25"/>
      <c r="F969" s="3"/>
      <c r="G969" s="3"/>
      <c r="K969" s="7"/>
      <c r="L969" s="7"/>
      <c r="M969" s="7"/>
      <c r="N969" s="7"/>
      <c r="O969" s="7"/>
      <c r="P969" s="7"/>
    </row>
    <row r="970">
      <c r="A970" s="25"/>
      <c r="B970" s="25"/>
      <c r="C970" s="25"/>
      <c r="D970" s="25"/>
      <c r="F970" s="3"/>
      <c r="G970" s="3"/>
      <c r="K970" s="7"/>
      <c r="L970" s="7"/>
      <c r="M970" s="7"/>
      <c r="N970" s="7"/>
      <c r="O970" s="7"/>
      <c r="P970" s="7"/>
    </row>
    <row r="971">
      <c r="A971" s="25"/>
      <c r="B971" s="25"/>
      <c r="C971" s="25"/>
      <c r="D971" s="25"/>
      <c r="F971" s="3"/>
      <c r="G971" s="3"/>
      <c r="K971" s="7"/>
      <c r="L971" s="7"/>
      <c r="M971" s="7"/>
      <c r="N971" s="7"/>
      <c r="O971" s="7"/>
      <c r="P971" s="7"/>
    </row>
    <row r="972">
      <c r="A972" s="25"/>
      <c r="B972" s="25"/>
      <c r="C972" s="25"/>
      <c r="D972" s="25"/>
      <c r="F972" s="3"/>
      <c r="G972" s="3"/>
      <c r="K972" s="7"/>
      <c r="L972" s="7"/>
      <c r="M972" s="7"/>
      <c r="N972" s="7"/>
      <c r="O972" s="7"/>
      <c r="P972" s="7"/>
    </row>
    <row r="973">
      <c r="A973" s="25"/>
      <c r="B973" s="25"/>
      <c r="C973" s="25"/>
      <c r="D973" s="25"/>
      <c r="F973" s="3"/>
      <c r="G973" s="3"/>
      <c r="K973" s="7"/>
      <c r="L973" s="7"/>
      <c r="M973" s="7"/>
      <c r="N973" s="7"/>
      <c r="O973" s="7"/>
      <c r="P973" s="7"/>
    </row>
    <row r="974">
      <c r="A974" s="25"/>
      <c r="B974" s="25"/>
      <c r="C974" s="25"/>
      <c r="D974" s="25"/>
      <c r="F974" s="3"/>
      <c r="G974" s="3"/>
      <c r="K974" s="7"/>
      <c r="L974" s="7"/>
      <c r="M974" s="7"/>
      <c r="N974" s="7"/>
      <c r="O974" s="7"/>
      <c r="P974" s="7"/>
    </row>
    <row r="975">
      <c r="A975" s="25"/>
      <c r="B975" s="25"/>
      <c r="C975" s="25"/>
      <c r="D975" s="25"/>
      <c r="F975" s="3"/>
      <c r="G975" s="3"/>
      <c r="K975" s="7"/>
      <c r="L975" s="7"/>
      <c r="M975" s="7"/>
      <c r="N975" s="7"/>
      <c r="O975" s="7"/>
      <c r="P975" s="7"/>
    </row>
    <row r="976">
      <c r="A976" s="25"/>
      <c r="B976" s="25"/>
      <c r="C976" s="25"/>
      <c r="D976" s="25"/>
      <c r="F976" s="3"/>
      <c r="G976" s="3"/>
      <c r="K976" s="7"/>
      <c r="L976" s="7"/>
      <c r="M976" s="7"/>
      <c r="N976" s="7"/>
      <c r="O976" s="7"/>
      <c r="P976" s="7"/>
    </row>
    <row r="977">
      <c r="A977" s="25"/>
      <c r="B977" s="25"/>
      <c r="C977" s="25"/>
      <c r="D977" s="25"/>
      <c r="F977" s="3"/>
      <c r="G977" s="3"/>
      <c r="K977" s="7"/>
      <c r="L977" s="7"/>
      <c r="M977" s="7"/>
      <c r="N977" s="7"/>
      <c r="O977" s="7"/>
      <c r="P977" s="7"/>
    </row>
    <row r="978">
      <c r="A978" s="25"/>
      <c r="B978" s="25"/>
      <c r="C978" s="25"/>
      <c r="D978" s="25"/>
      <c r="F978" s="3"/>
      <c r="G978" s="3"/>
      <c r="K978" s="7"/>
      <c r="L978" s="7"/>
      <c r="M978" s="7"/>
      <c r="N978" s="7"/>
      <c r="O978" s="7"/>
      <c r="P978" s="7"/>
    </row>
    <row r="979">
      <c r="A979" s="25"/>
      <c r="B979" s="25"/>
      <c r="C979" s="25"/>
      <c r="D979" s="25"/>
      <c r="F979" s="3"/>
      <c r="G979" s="3"/>
      <c r="K979" s="7"/>
      <c r="L979" s="7"/>
      <c r="M979" s="7"/>
      <c r="N979" s="7"/>
      <c r="O979" s="7"/>
      <c r="P979" s="7"/>
    </row>
    <row r="980">
      <c r="A980" s="25"/>
      <c r="B980" s="25"/>
      <c r="C980" s="25"/>
      <c r="D980" s="25"/>
      <c r="F980" s="3"/>
      <c r="G980" s="3"/>
      <c r="K980" s="7"/>
      <c r="L980" s="7"/>
      <c r="M980" s="7"/>
      <c r="N980" s="7"/>
      <c r="O980" s="7"/>
      <c r="P980" s="7"/>
    </row>
    <row r="981">
      <c r="A981" s="25"/>
      <c r="B981" s="25"/>
      <c r="C981" s="25"/>
      <c r="D981" s="25"/>
      <c r="F981" s="3"/>
      <c r="G981" s="3"/>
      <c r="K981" s="7"/>
      <c r="L981" s="7"/>
      <c r="M981" s="7"/>
      <c r="N981" s="7"/>
      <c r="O981" s="7"/>
      <c r="P981" s="7"/>
    </row>
    <row r="982">
      <c r="A982" s="25"/>
      <c r="B982" s="25"/>
      <c r="C982" s="25"/>
      <c r="D982" s="25"/>
      <c r="F982" s="3"/>
      <c r="G982" s="3"/>
      <c r="K982" s="7"/>
      <c r="L982" s="7"/>
      <c r="M982" s="7"/>
      <c r="N982" s="7"/>
      <c r="O982" s="7"/>
      <c r="P982" s="7"/>
    </row>
    <row r="983">
      <c r="A983" s="25"/>
      <c r="B983" s="25"/>
      <c r="C983" s="25"/>
      <c r="D983" s="25"/>
      <c r="F983" s="3"/>
      <c r="G983" s="3"/>
      <c r="K983" s="7"/>
      <c r="L983" s="7"/>
      <c r="M983" s="7"/>
      <c r="N983" s="7"/>
      <c r="O983" s="7"/>
      <c r="P983" s="7"/>
    </row>
    <row r="984">
      <c r="A984" s="25"/>
      <c r="B984" s="25"/>
      <c r="C984" s="25"/>
      <c r="D984" s="25"/>
      <c r="F984" s="3"/>
      <c r="G984" s="3"/>
      <c r="K984" s="7"/>
      <c r="L984" s="7"/>
      <c r="M984" s="7"/>
      <c r="N984" s="7"/>
      <c r="O984" s="7"/>
      <c r="P984" s="7"/>
    </row>
    <row r="985">
      <c r="A985" s="25"/>
      <c r="B985" s="25"/>
      <c r="C985" s="25"/>
      <c r="D985" s="25"/>
      <c r="F985" s="3"/>
      <c r="G985" s="3"/>
      <c r="K985" s="7"/>
      <c r="L985" s="7"/>
      <c r="M985" s="7"/>
      <c r="N985" s="7"/>
      <c r="O985" s="7"/>
      <c r="P985" s="7"/>
    </row>
    <row r="986">
      <c r="A986" s="25"/>
      <c r="B986" s="25"/>
      <c r="C986" s="25"/>
      <c r="D986" s="25"/>
      <c r="F986" s="3"/>
      <c r="G986" s="3"/>
      <c r="K986" s="7"/>
      <c r="L986" s="7"/>
      <c r="M986" s="7"/>
      <c r="N986" s="7"/>
      <c r="O986" s="7"/>
      <c r="P986" s="7"/>
    </row>
    <row r="987">
      <c r="A987" s="25"/>
      <c r="B987" s="25"/>
      <c r="C987" s="25"/>
      <c r="D987" s="25"/>
      <c r="F987" s="3"/>
      <c r="G987" s="3"/>
      <c r="K987" s="7"/>
      <c r="L987" s="7"/>
      <c r="M987" s="7"/>
      <c r="N987" s="7"/>
      <c r="O987" s="7"/>
      <c r="P987" s="7"/>
    </row>
    <row r="988">
      <c r="A988" s="25"/>
      <c r="B988" s="25"/>
      <c r="C988" s="25"/>
      <c r="D988" s="25"/>
      <c r="F988" s="3"/>
      <c r="G988" s="3"/>
      <c r="K988" s="7"/>
      <c r="L988" s="7"/>
      <c r="M988" s="7"/>
      <c r="N988" s="7"/>
      <c r="O988" s="7"/>
      <c r="P988" s="7"/>
    </row>
    <row r="989">
      <c r="A989" s="25"/>
      <c r="B989" s="25"/>
      <c r="C989" s="25"/>
      <c r="D989" s="25"/>
      <c r="F989" s="3"/>
      <c r="G989" s="3"/>
      <c r="K989" s="7"/>
      <c r="L989" s="7"/>
      <c r="M989" s="7"/>
      <c r="N989" s="7"/>
      <c r="O989" s="7"/>
      <c r="P989" s="7"/>
    </row>
    <row r="990">
      <c r="A990" s="25"/>
      <c r="B990" s="25"/>
      <c r="C990" s="25"/>
      <c r="D990" s="25"/>
      <c r="F990" s="3"/>
      <c r="G990" s="3"/>
      <c r="K990" s="7"/>
      <c r="L990" s="7"/>
      <c r="M990" s="7"/>
      <c r="N990" s="7"/>
      <c r="O990" s="7"/>
      <c r="P990" s="7"/>
    </row>
    <row r="991">
      <c r="A991" s="25"/>
      <c r="B991" s="25"/>
      <c r="C991" s="25"/>
      <c r="D991" s="25"/>
      <c r="F991" s="3"/>
      <c r="G991" s="3"/>
      <c r="K991" s="7"/>
      <c r="L991" s="7"/>
      <c r="M991" s="7"/>
      <c r="N991" s="7"/>
      <c r="O991" s="7"/>
      <c r="P991" s="7"/>
    </row>
    <row r="992">
      <c r="A992" s="25"/>
      <c r="B992" s="25"/>
      <c r="C992" s="25"/>
      <c r="D992" s="25"/>
      <c r="F992" s="3"/>
      <c r="G992" s="3"/>
      <c r="K992" s="7"/>
      <c r="L992" s="7"/>
      <c r="M992" s="7"/>
      <c r="N992" s="7"/>
      <c r="O992" s="7"/>
      <c r="P992" s="7"/>
    </row>
    <row r="993">
      <c r="A993" s="25"/>
      <c r="B993" s="25"/>
      <c r="C993" s="25"/>
      <c r="D993" s="25"/>
      <c r="F993" s="3"/>
      <c r="G993" s="3"/>
      <c r="K993" s="7"/>
      <c r="L993" s="7"/>
      <c r="M993" s="7"/>
      <c r="N993" s="7"/>
      <c r="O993" s="7"/>
      <c r="P993" s="7"/>
    </row>
    <row r="994">
      <c r="A994" s="25"/>
      <c r="B994" s="25"/>
      <c r="C994" s="25"/>
      <c r="D994" s="25"/>
      <c r="F994" s="3"/>
      <c r="G994" s="3"/>
      <c r="K994" s="7"/>
      <c r="L994" s="7"/>
      <c r="M994" s="7"/>
      <c r="N994" s="7"/>
      <c r="O994" s="7"/>
      <c r="P994" s="7"/>
    </row>
    <row r="995">
      <c r="A995" s="25"/>
      <c r="B995" s="25"/>
      <c r="C995" s="25"/>
      <c r="D995" s="25"/>
      <c r="F995" s="3"/>
      <c r="G995" s="3"/>
      <c r="K995" s="7"/>
      <c r="L995" s="7"/>
      <c r="M995" s="7"/>
      <c r="N995" s="7"/>
      <c r="O995" s="7"/>
      <c r="P995" s="7"/>
    </row>
    <row r="996">
      <c r="A996" s="25"/>
      <c r="B996" s="25"/>
      <c r="C996" s="25"/>
      <c r="D996" s="25"/>
      <c r="F996" s="3"/>
      <c r="G996" s="3"/>
      <c r="K996" s="7"/>
      <c r="L996" s="7"/>
      <c r="M996" s="7"/>
      <c r="N996" s="7"/>
      <c r="O996" s="7"/>
      <c r="P996" s="7"/>
    </row>
    <row r="997">
      <c r="A997" s="25"/>
      <c r="B997" s="25"/>
      <c r="C997" s="25"/>
      <c r="D997" s="25"/>
      <c r="F997" s="3"/>
      <c r="G997" s="3"/>
      <c r="K997" s="7"/>
      <c r="L997" s="7"/>
      <c r="M997" s="7"/>
      <c r="N997" s="7"/>
      <c r="O997" s="7"/>
      <c r="P997" s="7"/>
    </row>
    <row r="998">
      <c r="A998" s="25"/>
      <c r="B998" s="25"/>
      <c r="C998" s="25"/>
      <c r="D998" s="25"/>
      <c r="F998" s="3"/>
      <c r="G998" s="3"/>
      <c r="K998" s="7"/>
      <c r="L998" s="7"/>
      <c r="M998" s="7"/>
      <c r="N998" s="7"/>
      <c r="O998" s="7"/>
      <c r="P998" s="7"/>
    </row>
    <row r="999">
      <c r="A999" s="25"/>
      <c r="B999" s="25"/>
      <c r="C999" s="25"/>
      <c r="D999" s="25"/>
      <c r="F999" s="3"/>
      <c r="G999" s="3"/>
      <c r="K999" s="7"/>
      <c r="L999" s="7"/>
      <c r="M999" s="7"/>
      <c r="N999" s="7"/>
      <c r="O999" s="7"/>
      <c r="P999" s="7"/>
    </row>
    <row r="1000">
      <c r="A1000" s="25"/>
      <c r="B1000" s="25"/>
      <c r="C1000" s="25"/>
      <c r="D1000" s="25"/>
      <c r="F1000" s="3"/>
      <c r="G1000" s="3"/>
      <c r="K1000" s="7"/>
      <c r="L1000" s="7"/>
      <c r="M1000" s="7"/>
      <c r="N1000" s="7"/>
      <c r="O1000" s="7"/>
      <c r="P1000" s="7"/>
    </row>
    <row r="1001">
      <c r="A1001" s="25"/>
      <c r="B1001" s="25"/>
      <c r="C1001" s="25"/>
      <c r="D1001" s="25"/>
      <c r="F1001" s="3"/>
      <c r="G1001" s="3"/>
      <c r="K1001" s="7"/>
      <c r="L1001" s="7"/>
      <c r="M1001" s="7"/>
      <c r="N1001" s="7"/>
      <c r="O1001" s="7"/>
      <c r="P1001" s="7"/>
    </row>
    <row r="1002">
      <c r="A1002" s="25"/>
      <c r="B1002" s="25"/>
      <c r="C1002" s="25"/>
      <c r="D1002" s="25"/>
      <c r="F1002" s="3"/>
      <c r="G1002" s="3"/>
      <c r="K1002" s="7"/>
      <c r="L1002" s="7"/>
      <c r="M1002" s="7"/>
      <c r="N1002" s="7"/>
      <c r="O1002" s="7"/>
      <c r="P1002" s="7"/>
    </row>
    <row r="1003">
      <c r="A1003" s="25"/>
      <c r="B1003" s="25"/>
      <c r="C1003" s="25"/>
      <c r="D1003" s="25"/>
      <c r="F1003" s="3"/>
      <c r="G1003" s="3"/>
      <c r="K1003" s="7"/>
      <c r="L1003" s="7"/>
      <c r="M1003" s="7"/>
      <c r="N1003" s="7"/>
      <c r="O1003" s="7"/>
      <c r="P1003" s="7"/>
    </row>
    <row r="1004">
      <c r="A1004" s="25"/>
      <c r="B1004" s="25"/>
      <c r="C1004" s="25"/>
      <c r="D1004" s="25"/>
      <c r="F1004" s="3"/>
      <c r="G1004" s="3"/>
      <c r="K1004" s="7"/>
      <c r="L1004" s="7"/>
      <c r="M1004" s="7"/>
      <c r="N1004" s="7"/>
      <c r="O1004" s="7"/>
      <c r="P1004" s="7"/>
    </row>
    <row r="1005">
      <c r="A1005" s="25"/>
      <c r="B1005" s="25"/>
      <c r="C1005" s="25"/>
      <c r="D1005" s="25"/>
      <c r="F1005" s="3"/>
      <c r="G1005" s="3"/>
      <c r="K1005" s="7"/>
      <c r="L1005" s="7"/>
      <c r="M1005" s="7"/>
      <c r="N1005" s="7"/>
      <c r="O1005" s="7"/>
      <c r="P1005" s="7"/>
    </row>
    <row r="1006">
      <c r="A1006" s="25"/>
      <c r="B1006" s="25"/>
      <c r="C1006" s="25"/>
      <c r="D1006" s="25"/>
      <c r="F1006" s="3"/>
      <c r="G1006" s="3"/>
      <c r="K1006" s="7"/>
      <c r="L1006" s="7"/>
      <c r="M1006" s="7"/>
      <c r="N1006" s="7"/>
      <c r="O1006" s="7"/>
      <c r="P1006" s="7"/>
    </row>
    <row r="1007">
      <c r="A1007" s="25"/>
      <c r="B1007" s="25"/>
      <c r="C1007" s="25"/>
      <c r="D1007" s="25"/>
      <c r="F1007" s="3"/>
      <c r="G1007" s="3"/>
      <c r="K1007" s="7"/>
      <c r="L1007" s="7"/>
      <c r="M1007" s="7"/>
      <c r="N1007" s="7"/>
      <c r="O1007" s="7"/>
      <c r="P1007" s="7"/>
    </row>
    <row r="1008">
      <c r="A1008" s="25"/>
      <c r="B1008" s="25"/>
      <c r="C1008" s="25"/>
      <c r="D1008" s="25"/>
      <c r="F1008" s="3"/>
      <c r="G1008" s="3"/>
      <c r="K1008" s="7"/>
      <c r="L1008" s="7"/>
      <c r="M1008" s="7"/>
      <c r="N1008" s="7"/>
      <c r="O1008" s="7"/>
      <c r="P1008" s="7"/>
    </row>
    <row r="1009">
      <c r="A1009" s="25"/>
      <c r="B1009" s="25"/>
      <c r="C1009" s="25"/>
      <c r="D1009" s="25"/>
      <c r="F1009" s="3"/>
      <c r="G1009" s="3"/>
      <c r="K1009" s="7"/>
      <c r="L1009" s="7"/>
      <c r="M1009" s="7"/>
      <c r="N1009" s="7"/>
      <c r="O1009" s="7"/>
      <c r="P1009" s="7"/>
    </row>
    <row r="1010">
      <c r="A1010" s="25"/>
      <c r="B1010" s="25"/>
      <c r="C1010" s="25"/>
      <c r="D1010" s="25"/>
      <c r="F1010" s="3"/>
      <c r="G1010" s="3"/>
      <c r="K1010" s="7"/>
      <c r="L1010" s="7"/>
      <c r="M1010" s="7"/>
      <c r="N1010" s="7"/>
      <c r="O1010" s="7"/>
      <c r="P1010" s="7"/>
    </row>
    <row r="1011">
      <c r="A1011" s="25"/>
      <c r="B1011" s="25"/>
      <c r="C1011" s="25"/>
      <c r="D1011" s="25"/>
      <c r="F1011" s="3"/>
      <c r="G1011" s="3"/>
      <c r="K1011" s="7"/>
      <c r="L1011" s="7"/>
      <c r="M1011" s="7"/>
      <c r="N1011" s="7"/>
      <c r="O1011" s="7"/>
      <c r="P1011" s="7"/>
    </row>
    <row r="1012">
      <c r="A1012" s="25"/>
      <c r="B1012" s="25"/>
      <c r="C1012" s="25"/>
      <c r="D1012" s="25"/>
      <c r="F1012" s="3"/>
      <c r="G1012" s="3"/>
      <c r="K1012" s="7"/>
      <c r="L1012" s="7"/>
      <c r="M1012" s="7"/>
      <c r="N1012" s="7"/>
      <c r="O1012" s="7"/>
      <c r="P1012" s="7"/>
    </row>
    <row r="1013">
      <c r="A1013" s="25"/>
      <c r="B1013" s="25"/>
      <c r="C1013" s="25"/>
      <c r="D1013" s="25"/>
      <c r="F1013" s="3"/>
      <c r="G1013" s="3"/>
      <c r="K1013" s="7"/>
      <c r="L1013" s="7"/>
      <c r="M1013" s="7"/>
      <c r="N1013" s="7"/>
      <c r="O1013" s="7"/>
      <c r="P1013" s="7"/>
    </row>
    <row r="1014">
      <c r="A1014" s="25"/>
      <c r="B1014" s="25"/>
      <c r="C1014" s="25"/>
      <c r="D1014" s="25"/>
      <c r="F1014" s="3"/>
      <c r="G1014" s="3"/>
      <c r="K1014" s="7"/>
      <c r="L1014" s="7"/>
      <c r="M1014" s="7"/>
      <c r="N1014" s="7"/>
      <c r="O1014" s="7"/>
      <c r="P1014" s="7"/>
    </row>
    <row r="1015">
      <c r="A1015" s="25"/>
      <c r="B1015" s="25"/>
      <c r="C1015" s="25"/>
      <c r="D1015" s="25"/>
      <c r="F1015" s="3"/>
      <c r="G1015" s="3"/>
      <c r="K1015" s="7"/>
      <c r="L1015" s="7"/>
      <c r="M1015" s="7"/>
      <c r="N1015" s="7"/>
      <c r="O1015" s="7"/>
      <c r="P1015" s="7"/>
    </row>
    <row r="1016">
      <c r="A1016" s="25"/>
      <c r="B1016" s="25"/>
      <c r="C1016" s="25"/>
      <c r="D1016" s="25"/>
      <c r="F1016" s="3"/>
      <c r="G1016" s="3"/>
      <c r="K1016" s="7"/>
      <c r="L1016" s="7"/>
      <c r="M1016" s="7"/>
      <c r="N1016" s="7"/>
      <c r="O1016" s="7"/>
      <c r="P1016" s="7"/>
    </row>
    <row r="1017">
      <c r="A1017" s="25"/>
      <c r="B1017" s="25"/>
      <c r="C1017" s="25"/>
      <c r="D1017" s="25"/>
      <c r="F1017" s="3"/>
      <c r="G1017" s="3"/>
      <c r="K1017" s="7"/>
      <c r="L1017" s="7"/>
      <c r="M1017" s="7"/>
      <c r="N1017" s="7"/>
      <c r="O1017" s="7"/>
      <c r="P1017" s="7"/>
    </row>
    <row r="1018">
      <c r="A1018" s="25"/>
      <c r="B1018" s="25"/>
      <c r="C1018" s="25"/>
      <c r="D1018" s="25"/>
      <c r="F1018" s="3"/>
      <c r="G1018" s="3"/>
      <c r="K1018" s="7"/>
      <c r="L1018" s="7"/>
      <c r="M1018" s="7"/>
      <c r="N1018" s="7"/>
      <c r="O1018" s="7"/>
      <c r="P1018" s="7"/>
    </row>
    <row r="1019">
      <c r="A1019" s="25"/>
      <c r="B1019" s="25"/>
      <c r="C1019" s="25"/>
      <c r="D1019" s="25"/>
      <c r="F1019" s="3"/>
      <c r="G1019" s="3"/>
      <c r="K1019" s="7"/>
      <c r="L1019" s="7"/>
      <c r="M1019" s="7"/>
      <c r="N1019" s="7"/>
      <c r="O1019" s="7"/>
      <c r="P1019" s="7"/>
    </row>
    <row r="1020">
      <c r="A1020" s="25"/>
      <c r="B1020" s="25"/>
      <c r="C1020" s="25"/>
      <c r="D1020" s="25"/>
      <c r="F1020" s="3"/>
      <c r="G1020" s="3"/>
      <c r="K1020" s="7"/>
      <c r="L1020" s="7"/>
      <c r="M1020" s="7"/>
      <c r="N1020" s="7"/>
      <c r="O1020" s="7"/>
      <c r="P1020" s="7"/>
    </row>
    <row r="1021">
      <c r="A1021" s="25"/>
      <c r="B1021" s="25"/>
      <c r="C1021" s="25"/>
      <c r="D1021" s="25"/>
      <c r="F1021" s="3"/>
      <c r="G1021" s="3"/>
      <c r="K1021" s="7"/>
      <c r="L1021" s="7"/>
      <c r="M1021" s="7"/>
      <c r="N1021" s="7"/>
      <c r="O1021" s="7"/>
      <c r="P1021" s="7"/>
    </row>
    <row r="1022">
      <c r="A1022" s="25"/>
      <c r="B1022" s="25"/>
      <c r="C1022" s="25"/>
      <c r="D1022" s="25"/>
      <c r="F1022" s="3"/>
      <c r="G1022" s="3"/>
      <c r="K1022" s="7"/>
      <c r="L1022" s="7"/>
      <c r="M1022" s="7"/>
      <c r="N1022" s="7"/>
      <c r="O1022" s="7"/>
      <c r="P1022" s="7"/>
    </row>
    <row r="1023">
      <c r="A1023" s="25"/>
      <c r="B1023" s="25"/>
      <c r="C1023" s="25"/>
      <c r="D1023" s="25"/>
      <c r="F1023" s="3"/>
      <c r="G1023" s="3"/>
      <c r="K1023" s="7"/>
      <c r="L1023" s="7"/>
      <c r="M1023" s="7"/>
      <c r="N1023" s="7"/>
      <c r="O1023" s="7"/>
      <c r="P1023" s="7"/>
    </row>
    <row r="1024">
      <c r="A1024" s="25"/>
      <c r="B1024" s="25"/>
      <c r="C1024" s="25"/>
      <c r="D1024" s="25"/>
      <c r="F1024" s="3"/>
      <c r="G1024" s="3"/>
      <c r="K1024" s="7"/>
      <c r="L1024" s="7"/>
      <c r="M1024" s="7"/>
      <c r="N1024" s="7"/>
      <c r="O1024" s="7"/>
      <c r="P1024" s="7"/>
    </row>
    <row r="1025">
      <c r="A1025" s="25"/>
      <c r="B1025" s="25"/>
      <c r="C1025" s="25"/>
      <c r="D1025" s="25"/>
      <c r="F1025" s="3"/>
      <c r="G1025" s="3"/>
      <c r="K1025" s="7"/>
      <c r="L1025" s="7"/>
      <c r="M1025" s="7"/>
      <c r="N1025" s="7"/>
      <c r="O1025" s="7"/>
      <c r="P1025" s="7"/>
    </row>
    <row r="1026">
      <c r="A1026" s="25"/>
      <c r="B1026" s="25"/>
      <c r="C1026" s="25"/>
      <c r="D1026" s="25"/>
      <c r="F1026" s="3"/>
      <c r="G1026" s="3"/>
      <c r="K1026" s="7"/>
      <c r="L1026" s="7"/>
      <c r="M1026" s="7"/>
      <c r="N1026" s="7"/>
      <c r="O1026" s="7"/>
      <c r="P1026" s="7"/>
    </row>
    <row r="1027">
      <c r="A1027" s="25"/>
      <c r="B1027" s="25"/>
      <c r="C1027" s="25"/>
      <c r="D1027" s="25"/>
      <c r="F1027" s="3"/>
      <c r="G1027" s="3"/>
      <c r="K1027" s="7"/>
      <c r="L1027" s="7"/>
      <c r="M1027" s="7"/>
      <c r="N1027" s="7"/>
      <c r="O1027" s="7"/>
      <c r="P1027" s="7"/>
    </row>
    <row r="1028">
      <c r="A1028" s="25"/>
      <c r="B1028" s="25"/>
      <c r="C1028" s="25"/>
      <c r="D1028" s="25"/>
      <c r="F1028" s="3"/>
      <c r="G1028" s="3"/>
      <c r="K1028" s="7"/>
      <c r="L1028" s="7"/>
      <c r="M1028" s="7"/>
      <c r="N1028" s="7"/>
      <c r="O1028" s="7"/>
      <c r="P1028" s="7"/>
    </row>
    <row r="1029">
      <c r="A1029" s="25"/>
      <c r="B1029" s="25"/>
      <c r="C1029" s="25"/>
      <c r="D1029" s="25"/>
      <c r="F1029" s="3"/>
      <c r="G1029" s="3"/>
      <c r="K1029" s="7"/>
      <c r="L1029" s="7"/>
      <c r="M1029" s="7"/>
      <c r="N1029" s="7"/>
      <c r="O1029" s="7"/>
      <c r="P1029" s="7"/>
    </row>
    <row r="1030">
      <c r="A1030" s="25"/>
      <c r="B1030" s="25"/>
      <c r="C1030" s="25"/>
      <c r="D1030" s="25"/>
      <c r="F1030" s="3"/>
      <c r="G1030" s="3"/>
      <c r="K1030" s="7"/>
      <c r="L1030" s="7"/>
      <c r="M1030" s="7"/>
      <c r="N1030" s="7"/>
      <c r="O1030" s="7"/>
      <c r="P1030" s="7"/>
    </row>
    <row r="1031">
      <c r="A1031" s="25"/>
      <c r="B1031" s="25"/>
      <c r="C1031" s="25"/>
      <c r="D1031" s="25"/>
      <c r="F1031" s="3"/>
      <c r="G1031" s="3"/>
      <c r="K1031" s="7"/>
      <c r="L1031" s="7"/>
      <c r="M1031" s="7"/>
      <c r="N1031" s="7"/>
      <c r="O1031" s="7"/>
      <c r="P1031" s="7"/>
    </row>
    <row r="1032">
      <c r="A1032" s="25"/>
      <c r="B1032" s="25"/>
      <c r="C1032" s="25"/>
      <c r="D1032" s="25"/>
      <c r="F1032" s="3"/>
      <c r="G1032" s="3"/>
      <c r="K1032" s="7"/>
      <c r="L1032" s="7"/>
      <c r="M1032" s="7"/>
      <c r="N1032" s="7"/>
      <c r="O1032" s="7"/>
      <c r="P1032" s="7"/>
    </row>
    <row r="1033">
      <c r="A1033" s="25"/>
      <c r="B1033" s="25"/>
      <c r="C1033" s="25"/>
      <c r="D1033" s="25"/>
      <c r="F1033" s="3"/>
      <c r="G1033" s="3"/>
      <c r="K1033" s="7"/>
      <c r="L1033" s="7"/>
      <c r="M1033" s="7"/>
      <c r="N1033" s="7"/>
      <c r="O1033" s="7"/>
      <c r="P1033" s="7"/>
    </row>
    <row r="1034">
      <c r="A1034" s="25"/>
      <c r="B1034" s="25"/>
      <c r="C1034" s="25"/>
      <c r="D1034" s="25"/>
      <c r="F1034" s="3"/>
      <c r="G1034" s="3"/>
      <c r="K1034" s="7"/>
      <c r="L1034" s="7"/>
      <c r="M1034" s="7"/>
      <c r="N1034" s="7"/>
      <c r="O1034" s="7"/>
      <c r="P1034" s="7"/>
    </row>
    <row r="1035">
      <c r="A1035" s="25"/>
      <c r="B1035" s="25"/>
      <c r="C1035" s="25"/>
      <c r="D1035" s="25"/>
      <c r="F1035" s="3"/>
      <c r="G1035" s="3"/>
      <c r="K1035" s="7"/>
      <c r="L1035" s="7"/>
      <c r="M1035" s="7"/>
      <c r="N1035" s="7"/>
      <c r="O1035" s="7"/>
      <c r="P1035" s="7"/>
    </row>
    <row r="1036">
      <c r="A1036" s="25"/>
      <c r="B1036" s="25"/>
      <c r="C1036" s="25"/>
      <c r="D1036" s="25"/>
      <c r="F1036" s="3"/>
      <c r="G1036" s="3"/>
      <c r="K1036" s="7"/>
      <c r="L1036" s="7"/>
      <c r="M1036" s="7"/>
      <c r="N1036" s="7"/>
      <c r="O1036" s="7"/>
      <c r="P1036" s="7"/>
    </row>
    <row r="1037">
      <c r="A1037" s="25"/>
      <c r="B1037" s="25"/>
      <c r="C1037" s="25"/>
      <c r="D1037" s="25"/>
      <c r="F1037" s="3"/>
      <c r="G1037" s="3"/>
      <c r="K1037" s="7"/>
      <c r="L1037" s="7"/>
      <c r="M1037" s="7"/>
      <c r="N1037" s="7"/>
      <c r="O1037" s="7"/>
      <c r="P1037" s="7"/>
    </row>
    <row r="1038">
      <c r="A1038" s="25"/>
      <c r="B1038" s="25"/>
      <c r="C1038" s="25"/>
      <c r="D1038" s="25"/>
      <c r="F1038" s="3"/>
      <c r="G1038" s="3"/>
      <c r="K1038" s="7"/>
      <c r="L1038" s="7"/>
      <c r="M1038" s="7"/>
      <c r="N1038" s="7"/>
      <c r="O1038" s="7"/>
      <c r="P1038" s="7"/>
    </row>
    <row r="1039">
      <c r="A1039" s="25"/>
      <c r="B1039" s="25"/>
      <c r="C1039" s="25"/>
      <c r="D1039" s="25"/>
      <c r="F1039" s="3"/>
      <c r="G1039" s="3"/>
      <c r="K1039" s="7"/>
      <c r="L1039" s="7"/>
      <c r="M1039" s="7"/>
      <c r="N1039" s="7"/>
      <c r="O1039" s="7"/>
      <c r="P1039" s="7"/>
    </row>
    <row r="1040">
      <c r="A1040" s="25"/>
      <c r="B1040" s="25"/>
      <c r="C1040" s="25"/>
      <c r="D1040" s="25"/>
      <c r="F1040" s="3"/>
      <c r="G1040" s="3"/>
      <c r="K1040" s="7"/>
      <c r="L1040" s="7"/>
      <c r="M1040" s="7"/>
      <c r="N1040" s="7"/>
      <c r="O1040" s="7"/>
      <c r="P1040" s="7"/>
    </row>
    <row r="1041">
      <c r="A1041" s="25"/>
      <c r="B1041" s="25"/>
      <c r="C1041" s="25"/>
      <c r="D1041" s="25"/>
      <c r="F1041" s="3"/>
      <c r="G1041" s="3"/>
      <c r="K1041" s="7"/>
      <c r="L1041" s="7"/>
      <c r="M1041" s="7"/>
      <c r="N1041" s="7"/>
      <c r="O1041" s="7"/>
      <c r="P1041" s="7"/>
    </row>
    <row r="1042">
      <c r="A1042" s="25"/>
      <c r="B1042" s="25"/>
      <c r="C1042" s="25"/>
      <c r="D1042" s="25"/>
      <c r="F1042" s="3"/>
      <c r="G1042" s="3"/>
      <c r="K1042" s="7"/>
      <c r="L1042" s="7"/>
      <c r="M1042" s="7"/>
      <c r="N1042" s="7"/>
      <c r="O1042" s="7"/>
      <c r="P1042" s="7"/>
    </row>
    <row r="1043">
      <c r="A1043" s="25"/>
      <c r="B1043" s="25"/>
      <c r="C1043" s="25"/>
      <c r="D1043" s="25"/>
      <c r="F1043" s="3"/>
      <c r="G1043" s="3"/>
      <c r="K1043" s="7"/>
      <c r="L1043" s="7"/>
      <c r="M1043" s="7"/>
      <c r="N1043" s="7"/>
      <c r="O1043" s="7"/>
      <c r="P1043" s="7"/>
    </row>
    <row r="1044">
      <c r="A1044" s="25"/>
      <c r="B1044" s="25"/>
      <c r="C1044" s="25"/>
      <c r="D1044" s="25"/>
      <c r="F1044" s="3"/>
      <c r="G1044" s="3"/>
      <c r="K1044" s="7"/>
      <c r="L1044" s="7"/>
      <c r="M1044" s="7"/>
      <c r="N1044" s="7"/>
      <c r="O1044" s="7"/>
      <c r="P1044" s="7"/>
    </row>
    <row r="1045">
      <c r="A1045" s="25"/>
      <c r="B1045" s="25"/>
      <c r="C1045" s="25"/>
      <c r="D1045" s="25"/>
      <c r="F1045" s="3"/>
      <c r="G1045" s="3"/>
      <c r="K1045" s="7"/>
      <c r="L1045" s="7"/>
      <c r="M1045" s="7"/>
      <c r="N1045" s="7"/>
      <c r="O1045" s="7"/>
      <c r="P1045" s="7"/>
    </row>
    <row r="1046">
      <c r="A1046" s="25"/>
      <c r="B1046" s="25"/>
      <c r="C1046" s="25"/>
      <c r="D1046" s="25"/>
      <c r="F1046" s="3"/>
      <c r="G1046" s="3"/>
      <c r="K1046" s="7"/>
      <c r="L1046" s="7"/>
      <c r="M1046" s="7"/>
      <c r="N1046" s="7"/>
      <c r="O1046" s="7"/>
      <c r="P1046" s="7"/>
    </row>
    <row r="1047">
      <c r="A1047" s="25"/>
      <c r="B1047" s="25"/>
      <c r="C1047" s="25"/>
      <c r="D1047" s="25"/>
      <c r="F1047" s="3"/>
      <c r="G1047" s="3"/>
      <c r="K1047" s="7"/>
      <c r="L1047" s="7"/>
      <c r="M1047" s="7"/>
      <c r="N1047" s="7"/>
      <c r="O1047" s="7"/>
      <c r="P1047" s="7"/>
    </row>
    <row r="1048">
      <c r="A1048" s="25"/>
      <c r="B1048" s="25"/>
      <c r="C1048" s="25"/>
      <c r="D1048" s="25"/>
      <c r="F1048" s="3"/>
      <c r="G1048" s="3"/>
      <c r="K1048" s="7"/>
      <c r="L1048" s="7"/>
      <c r="M1048" s="7"/>
      <c r="N1048" s="7"/>
      <c r="O1048" s="7"/>
      <c r="P1048" s="7"/>
    </row>
    <row r="1049">
      <c r="A1049" s="25"/>
      <c r="B1049" s="25"/>
      <c r="C1049" s="25"/>
      <c r="D1049" s="25"/>
      <c r="F1049" s="3"/>
      <c r="G1049" s="3"/>
      <c r="K1049" s="7"/>
      <c r="L1049" s="7"/>
      <c r="M1049" s="7"/>
      <c r="N1049" s="7"/>
      <c r="O1049" s="7"/>
      <c r="P1049" s="7"/>
    </row>
    <row r="1050">
      <c r="A1050" s="25"/>
      <c r="B1050" s="25"/>
      <c r="C1050" s="25"/>
      <c r="D1050" s="25"/>
      <c r="F1050" s="3"/>
      <c r="G1050" s="3"/>
      <c r="K1050" s="7"/>
      <c r="L1050" s="7"/>
      <c r="M1050" s="7"/>
      <c r="N1050" s="7"/>
      <c r="O1050" s="7"/>
      <c r="P1050" s="7"/>
    </row>
    <row r="1051">
      <c r="A1051" s="25"/>
      <c r="B1051" s="25"/>
      <c r="C1051" s="25"/>
      <c r="D1051" s="25"/>
      <c r="F1051" s="3"/>
      <c r="G1051" s="3"/>
      <c r="K1051" s="7"/>
      <c r="L1051" s="7"/>
      <c r="M1051" s="7"/>
      <c r="N1051" s="7"/>
      <c r="O1051" s="7"/>
      <c r="P1051" s="7"/>
    </row>
    <row r="1052">
      <c r="A1052" s="25"/>
      <c r="B1052" s="25"/>
      <c r="C1052" s="25"/>
      <c r="D1052" s="25"/>
      <c r="F1052" s="3"/>
      <c r="G1052" s="3"/>
      <c r="K1052" s="7"/>
      <c r="L1052" s="7"/>
      <c r="M1052" s="7"/>
      <c r="N1052" s="7"/>
      <c r="O1052" s="7"/>
      <c r="P1052" s="7"/>
    </row>
    <row r="1053">
      <c r="A1053" s="25"/>
      <c r="B1053" s="25"/>
      <c r="C1053" s="25"/>
      <c r="D1053" s="25"/>
      <c r="F1053" s="3"/>
      <c r="G1053" s="3"/>
      <c r="K1053" s="7"/>
      <c r="L1053" s="7"/>
      <c r="M1053" s="7"/>
      <c r="N1053" s="7"/>
      <c r="O1053" s="7"/>
      <c r="P1053" s="7"/>
    </row>
    <row r="1054">
      <c r="A1054" s="25"/>
      <c r="B1054" s="25"/>
      <c r="C1054" s="25"/>
      <c r="D1054" s="25"/>
      <c r="F1054" s="3"/>
      <c r="G1054" s="3"/>
      <c r="K1054" s="7"/>
      <c r="L1054" s="7"/>
      <c r="M1054" s="7"/>
      <c r="N1054" s="7"/>
      <c r="O1054" s="7"/>
      <c r="P1054" s="7"/>
    </row>
    <row r="1055">
      <c r="A1055" s="25"/>
      <c r="B1055" s="25"/>
      <c r="C1055" s="25"/>
      <c r="D1055" s="25"/>
      <c r="F1055" s="3"/>
      <c r="G1055" s="3"/>
      <c r="K1055" s="7"/>
      <c r="L1055" s="7"/>
      <c r="M1055" s="7"/>
      <c r="N1055" s="7"/>
      <c r="O1055" s="7"/>
      <c r="P1055" s="7"/>
    </row>
    <row r="1056">
      <c r="A1056" s="25"/>
      <c r="B1056" s="25"/>
      <c r="C1056" s="25"/>
      <c r="D1056" s="25"/>
      <c r="F1056" s="3"/>
      <c r="G1056" s="3"/>
      <c r="K1056" s="7"/>
      <c r="L1056" s="7"/>
      <c r="M1056" s="7"/>
      <c r="N1056" s="7"/>
      <c r="O1056" s="7"/>
      <c r="P1056" s="7"/>
    </row>
    <row r="1057">
      <c r="A1057" s="25"/>
      <c r="B1057" s="25"/>
      <c r="C1057" s="25"/>
      <c r="D1057" s="25"/>
      <c r="F1057" s="3"/>
      <c r="G1057" s="3"/>
      <c r="K1057" s="7"/>
      <c r="L1057" s="7"/>
      <c r="M1057" s="7"/>
      <c r="N1057" s="7"/>
      <c r="O1057" s="7"/>
      <c r="P1057" s="7"/>
    </row>
    <row r="1058">
      <c r="A1058" s="25"/>
      <c r="B1058" s="25"/>
      <c r="C1058" s="25"/>
      <c r="D1058" s="25"/>
      <c r="F1058" s="3"/>
      <c r="G1058" s="3"/>
      <c r="K1058" s="7"/>
      <c r="L1058" s="7"/>
      <c r="M1058" s="7"/>
      <c r="N1058" s="7"/>
      <c r="O1058" s="7"/>
      <c r="P1058" s="7"/>
    </row>
    <row r="1059">
      <c r="A1059" s="25"/>
      <c r="B1059" s="25"/>
      <c r="C1059" s="25"/>
      <c r="D1059" s="25"/>
      <c r="F1059" s="3"/>
      <c r="G1059" s="3"/>
      <c r="K1059" s="7"/>
      <c r="L1059" s="7"/>
      <c r="M1059" s="7"/>
      <c r="N1059" s="7"/>
      <c r="O1059" s="7"/>
      <c r="P1059" s="7"/>
    </row>
    <row r="1060">
      <c r="A1060" s="25"/>
      <c r="B1060" s="25"/>
      <c r="C1060" s="25"/>
      <c r="D1060" s="25"/>
      <c r="F1060" s="3"/>
      <c r="G1060" s="3"/>
      <c r="K1060" s="7"/>
      <c r="L1060" s="7"/>
      <c r="M1060" s="7"/>
      <c r="N1060" s="7"/>
      <c r="O1060" s="7"/>
      <c r="P1060" s="7"/>
    </row>
  </sheetData>
  <autoFilter ref="$A$1:$S$88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0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38"/>
    <col customWidth="1" min="6" max="6" width="33.63"/>
    <col customWidth="1" min="8" max="8" width="25.63"/>
    <col customWidth="1" min="9" max="9" width="31.88"/>
    <col customWidth="1" min="10" max="10" width="21.38"/>
    <col customWidth="1" min="12" max="12" width="16.0"/>
  </cols>
  <sheetData>
    <row r="1">
      <c r="A1" s="30" t="s">
        <v>2236</v>
      </c>
      <c r="B1" s="30" t="s">
        <v>2237</v>
      </c>
      <c r="C1" s="30" t="s">
        <v>2238</v>
      </c>
      <c r="D1" s="30" t="s">
        <v>2239</v>
      </c>
      <c r="E1" s="30" t="s">
        <v>2240</v>
      </c>
      <c r="F1" s="30" t="s">
        <v>2241</v>
      </c>
      <c r="G1" s="30" t="s">
        <v>2242</v>
      </c>
      <c r="H1" s="30" t="s">
        <v>2243</v>
      </c>
      <c r="I1" s="30" t="s">
        <v>2244</v>
      </c>
      <c r="J1" s="30" t="s">
        <v>2245</v>
      </c>
      <c r="K1" s="30" t="s">
        <v>2143</v>
      </c>
      <c r="L1" s="30" t="s">
        <v>2246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>
        <v>8.51</v>
      </c>
      <c r="B2" s="1" t="s">
        <v>566</v>
      </c>
      <c r="C2" s="1" t="s">
        <v>2247</v>
      </c>
      <c r="E2" s="1">
        <v>11081.0</v>
      </c>
      <c r="F2" s="1" t="s">
        <v>2248</v>
      </c>
      <c r="G2" s="1" t="s">
        <v>2249</v>
      </c>
      <c r="I2" s="1" t="e">
        <v>#N/A</v>
      </c>
      <c r="J2" s="1" t="s">
        <v>2250</v>
      </c>
      <c r="K2" s="2" t="str">
        <f t="shared" ref="K2:K301" si="1">TEXT(VALUE(A2),"00.00")</f>
        <v>08.51</v>
      </c>
      <c r="L2" s="2" t="str">
        <f>IF(ISNUMBER(MATCH(K2,'ranap clusters (ICD 9)'!T:T)),"Sudah","Belum")</f>
        <v>Sudah</v>
      </c>
    </row>
    <row r="3">
      <c r="A3" s="32">
        <v>8.52</v>
      </c>
      <c r="B3" s="1" t="s">
        <v>568</v>
      </c>
      <c r="C3" s="1" t="s">
        <v>2247</v>
      </c>
      <c r="E3" s="1">
        <v>11081.0</v>
      </c>
      <c r="F3" s="1" t="s">
        <v>2248</v>
      </c>
      <c r="G3" s="1" t="s">
        <v>2249</v>
      </c>
      <c r="I3" s="1" t="e">
        <v>#N/A</v>
      </c>
      <c r="J3" s="1" t="s">
        <v>2250</v>
      </c>
      <c r="K3" s="2" t="str">
        <f t="shared" si="1"/>
        <v>08.52</v>
      </c>
      <c r="L3" s="2" t="str">
        <f>IF(ISNUMBER(MATCH(K3,'ranap clusters (ICD 9)'!T:T)),"Sudah","Belum")</f>
        <v>Sudah</v>
      </c>
    </row>
    <row r="4">
      <c r="A4" s="32">
        <v>8.59</v>
      </c>
      <c r="B4" s="1" t="s">
        <v>570</v>
      </c>
      <c r="C4" s="1" t="s">
        <v>2247</v>
      </c>
      <c r="E4" s="1">
        <v>11081.0</v>
      </c>
      <c r="F4" s="1" t="s">
        <v>2248</v>
      </c>
      <c r="G4" s="1" t="s">
        <v>2249</v>
      </c>
      <c r="I4" s="1" t="e">
        <v>#N/A</v>
      </c>
      <c r="J4" s="1" t="s">
        <v>2250</v>
      </c>
      <c r="K4" s="2" t="str">
        <f t="shared" si="1"/>
        <v>08.59</v>
      </c>
      <c r="L4" s="2" t="str">
        <f>IF(ISNUMBER(MATCH(K4,'ranap clusters (ICD 9)'!T:T)),"Sudah","Belum")</f>
        <v>Sudah</v>
      </c>
    </row>
    <row r="5">
      <c r="A5" s="32">
        <v>82.55</v>
      </c>
      <c r="B5" s="1" t="s">
        <v>614</v>
      </c>
      <c r="C5" s="1" t="s">
        <v>2247</v>
      </c>
      <c r="E5" s="1">
        <v>11081.0</v>
      </c>
      <c r="F5" s="1" t="s">
        <v>2248</v>
      </c>
      <c r="G5" s="1" t="s">
        <v>2249</v>
      </c>
      <c r="I5" s="1" t="e">
        <v>#N/A</v>
      </c>
      <c r="J5" s="1" t="s">
        <v>2250</v>
      </c>
      <c r="K5" s="2" t="str">
        <f t="shared" si="1"/>
        <v>82.55</v>
      </c>
      <c r="L5" s="2" t="str">
        <f>IF(ISNUMBER(MATCH(K5,'ranap clusters (ICD 9)'!T:T)),"Sudah","Belum")</f>
        <v>Sudah</v>
      </c>
    </row>
    <row r="6">
      <c r="A6" s="32">
        <v>82.56</v>
      </c>
      <c r="B6" s="1" t="s">
        <v>616</v>
      </c>
      <c r="C6" s="1" t="s">
        <v>2247</v>
      </c>
      <c r="E6" s="1">
        <v>11081.0</v>
      </c>
      <c r="F6" s="1" t="s">
        <v>2248</v>
      </c>
      <c r="G6" s="1" t="s">
        <v>2249</v>
      </c>
      <c r="I6" s="1" t="e">
        <v>#N/A</v>
      </c>
      <c r="J6" s="1" t="s">
        <v>2250</v>
      </c>
      <c r="K6" s="2" t="str">
        <f t="shared" si="1"/>
        <v>82.56</v>
      </c>
      <c r="L6" s="2" t="str">
        <f>IF(ISNUMBER(MATCH(K6,'ranap clusters (ICD 9)'!T:T)),"Sudah","Belum")</f>
        <v>Sudah</v>
      </c>
    </row>
    <row r="7">
      <c r="A7" s="32">
        <v>82.58</v>
      </c>
      <c r="B7" s="1" t="s">
        <v>618</v>
      </c>
      <c r="C7" s="1" t="s">
        <v>2247</v>
      </c>
      <c r="E7" s="1">
        <v>11081.0</v>
      </c>
      <c r="F7" s="1" t="s">
        <v>2248</v>
      </c>
      <c r="G7" s="1" t="s">
        <v>2249</v>
      </c>
      <c r="I7" s="1" t="e">
        <v>#N/A</v>
      </c>
      <c r="J7" s="1" t="s">
        <v>2250</v>
      </c>
      <c r="K7" s="2" t="str">
        <f t="shared" si="1"/>
        <v>82.58</v>
      </c>
      <c r="L7" s="2" t="str">
        <f>IF(ISNUMBER(MATCH(K7,'ranap clusters (ICD 9)'!T:T)),"Sudah","Belum")</f>
        <v>Sudah</v>
      </c>
    </row>
    <row r="8">
      <c r="A8" s="32">
        <v>82.85</v>
      </c>
      <c r="B8" s="1" t="s">
        <v>620</v>
      </c>
      <c r="C8" s="1" t="s">
        <v>2247</v>
      </c>
      <c r="E8" s="1">
        <v>11081.0</v>
      </c>
      <c r="F8" s="1" t="s">
        <v>2248</v>
      </c>
      <c r="G8" s="1" t="s">
        <v>2249</v>
      </c>
      <c r="I8" s="1" t="e">
        <v>#N/A</v>
      </c>
      <c r="J8" s="1" t="s">
        <v>2250</v>
      </c>
      <c r="K8" s="2" t="str">
        <f t="shared" si="1"/>
        <v>82.85</v>
      </c>
      <c r="L8" s="2" t="str">
        <f>IF(ISNUMBER(MATCH(K8,'ranap clusters (ICD 9)'!T:T)),"Sudah","Belum")</f>
        <v>Sudah</v>
      </c>
    </row>
    <row r="9">
      <c r="A9" s="32">
        <v>83.13</v>
      </c>
      <c r="B9" s="1" t="s">
        <v>622</v>
      </c>
      <c r="C9" s="1" t="s">
        <v>2247</v>
      </c>
      <c r="E9" s="1">
        <v>11081.0</v>
      </c>
      <c r="F9" s="1" t="s">
        <v>2248</v>
      </c>
      <c r="G9" s="1" t="s">
        <v>2249</v>
      </c>
      <c r="I9" s="1" t="e">
        <v>#N/A</v>
      </c>
      <c r="J9" s="1" t="s">
        <v>2250</v>
      </c>
      <c r="K9" s="2" t="str">
        <f t="shared" si="1"/>
        <v>83.13</v>
      </c>
      <c r="L9" s="2" t="str">
        <f>IF(ISNUMBER(MATCH(K9,'ranap clusters (ICD 9)'!T:T)),"Sudah","Belum")</f>
        <v>Sudah</v>
      </c>
    </row>
    <row r="10">
      <c r="A10" s="32">
        <v>83.19</v>
      </c>
      <c r="B10" s="1" t="s">
        <v>624</v>
      </c>
      <c r="C10" s="1" t="s">
        <v>2247</v>
      </c>
      <c r="E10" s="1">
        <v>11081.0</v>
      </c>
      <c r="F10" s="1" t="s">
        <v>2248</v>
      </c>
      <c r="G10" s="1" t="s">
        <v>2249</v>
      </c>
      <c r="I10" s="1" t="e">
        <v>#N/A</v>
      </c>
      <c r="J10" s="1" t="s">
        <v>2250</v>
      </c>
      <c r="K10" s="2" t="str">
        <f t="shared" si="1"/>
        <v>83.19</v>
      </c>
      <c r="L10" s="2" t="str">
        <f>IF(ISNUMBER(MATCH(K10,'ranap clusters (ICD 9)'!T:T)),"Sudah","Belum")</f>
        <v>Sudah</v>
      </c>
    </row>
    <row r="11">
      <c r="A11" s="32">
        <v>83.71</v>
      </c>
      <c r="B11" s="1" t="s">
        <v>626</v>
      </c>
      <c r="C11" s="1" t="s">
        <v>2247</v>
      </c>
      <c r="E11" s="1">
        <v>11081.0</v>
      </c>
      <c r="F11" s="1" t="s">
        <v>2248</v>
      </c>
      <c r="G11" s="1" t="s">
        <v>2249</v>
      </c>
      <c r="I11" s="1" t="e">
        <v>#N/A</v>
      </c>
      <c r="J11" s="1" t="s">
        <v>2250</v>
      </c>
      <c r="K11" s="2" t="str">
        <f t="shared" si="1"/>
        <v>83.71</v>
      </c>
      <c r="L11" s="2" t="str">
        <f>IF(ISNUMBER(MATCH(K11,'ranap clusters (ICD 9)'!T:T)),"Sudah","Belum")</f>
        <v>Sudah</v>
      </c>
    </row>
    <row r="12">
      <c r="A12" s="32">
        <v>83.72</v>
      </c>
      <c r="B12" s="1" t="s">
        <v>630</v>
      </c>
      <c r="C12" s="1" t="s">
        <v>2247</v>
      </c>
      <c r="E12" s="1">
        <v>11081.0</v>
      </c>
      <c r="F12" s="1" t="s">
        <v>2248</v>
      </c>
      <c r="G12" s="1" t="s">
        <v>2249</v>
      </c>
      <c r="I12" s="1" t="e">
        <v>#N/A</v>
      </c>
      <c r="J12" s="1" t="s">
        <v>2250</v>
      </c>
      <c r="K12" s="2" t="str">
        <f t="shared" si="1"/>
        <v>83.72</v>
      </c>
      <c r="L12" s="2" t="str">
        <f>IF(ISNUMBER(MATCH(K12,'ranap clusters (ICD 9)'!T:T)),"Sudah","Belum")</f>
        <v>Sudah</v>
      </c>
    </row>
    <row r="13">
      <c r="A13" s="32">
        <v>83.75</v>
      </c>
      <c r="B13" s="1" t="s">
        <v>631</v>
      </c>
      <c r="C13" s="1" t="s">
        <v>2247</v>
      </c>
      <c r="E13" s="1">
        <v>11081.0</v>
      </c>
      <c r="F13" s="1" t="s">
        <v>2248</v>
      </c>
      <c r="G13" s="1" t="s">
        <v>2249</v>
      </c>
      <c r="I13" s="1" t="e">
        <v>#N/A</v>
      </c>
      <c r="J13" s="1" t="s">
        <v>2250</v>
      </c>
      <c r="K13" s="2" t="str">
        <f t="shared" si="1"/>
        <v>83.75</v>
      </c>
      <c r="L13" s="2" t="str">
        <f>IF(ISNUMBER(MATCH(K13,'ranap clusters (ICD 9)'!T:T)),"Sudah","Belum")</f>
        <v>Sudah</v>
      </c>
    </row>
    <row r="14">
      <c r="A14" s="32">
        <v>83.76</v>
      </c>
      <c r="B14" s="1" t="s">
        <v>633</v>
      </c>
      <c r="C14" s="1" t="s">
        <v>2247</v>
      </c>
      <c r="E14" s="1">
        <v>11081.0</v>
      </c>
      <c r="F14" s="1" t="s">
        <v>2248</v>
      </c>
      <c r="G14" s="1" t="s">
        <v>2249</v>
      </c>
      <c r="I14" s="1" t="e">
        <v>#N/A</v>
      </c>
      <c r="J14" s="1" t="s">
        <v>2250</v>
      </c>
      <c r="K14" s="2" t="str">
        <f t="shared" si="1"/>
        <v>83.76</v>
      </c>
      <c r="L14" s="2" t="str">
        <f>IF(ISNUMBER(MATCH(K14,'ranap clusters (ICD 9)'!T:T)),"Sudah","Belum")</f>
        <v>Sudah</v>
      </c>
    </row>
    <row r="15">
      <c r="A15" s="32">
        <v>83.77</v>
      </c>
      <c r="B15" s="1" t="s">
        <v>635</v>
      </c>
      <c r="C15" s="1" t="s">
        <v>2247</v>
      </c>
      <c r="E15" s="1">
        <v>11081.0</v>
      </c>
      <c r="F15" s="1" t="s">
        <v>2248</v>
      </c>
      <c r="G15" s="1" t="s">
        <v>2249</v>
      </c>
      <c r="I15" s="1" t="e">
        <v>#N/A</v>
      </c>
      <c r="J15" s="1" t="s">
        <v>2250</v>
      </c>
      <c r="K15" s="2" t="str">
        <f t="shared" si="1"/>
        <v>83.77</v>
      </c>
      <c r="L15" s="2" t="str">
        <f>IF(ISNUMBER(MATCH(K15,'ranap clusters (ICD 9)'!T:T)),"Sudah","Belum")</f>
        <v>Sudah</v>
      </c>
    </row>
    <row r="16">
      <c r="A16" s="32">
        <v>77.81</v>
      </c>
      <c r="B16" s="1" t="s">
        <v>471</v>
      </c>
      <c r="C16" s="1" t="s">
        <v>2247</v>
      </c>
      <c r="E16" s="1">
        <v>11041.0</v>
      </c>
      <c r="F16" s="1" t="s">
        <v>900</v>
      </c>
      <c r="G16" s="1" t="s">
        <v>2268</v>
      </c>
      <c r="I16" s="1" t="e">
        <v>#N/A</v>
      </c>
      <c r="J16" s="1" t="s">
        <v>2250</v>
      </c>
      <c r="K16" s="2" t="str">
        <f t="shared" si="1"/>
        <v>77.81</v>
      </c>
      <c r="L16" s="2" t="str">
        <f>IF(ISNUMBER(MATCH(K16,'ranap clusters (ICD 9)'!T:T)),"Sudah","Belum")</f>
        <v>Sudah</v>
      </c>
    </row>
    <row r="17">
      <c r="A17" s="32">
        <v>77.91</v>
      </c>
      <c r="B17" s="1" t="s">
        <v>473</v>
      </c>
      <c r="C17" s="1" t="s">
        <v>2247</v>
      </c>
      <c r="E17" s="1">
        <v>11041.0</v>
      </c>
      <c r="F17" s="1" t="s">
        <v>900</v>
      </c>
      <c r="G17" s="1" t="s">
        <v>2268</v>
      </c>
      <c r="I17" s="1" t="e">
        <v>#N/A</v>
      </c>
      <c r="J17" s="1" t="s">
        <v>2250</v>
      </c>
      <c r="K17" s="2" t="str">
        <f t="shared" si="1"/>
        <v>77.91</v>
      </c>
      <c r="L17" s="2" t="str">
        <f>IF(ISNUMBER(MATCH(K17,'ranap clusters (ICD 9)'!T:T)),"Sudah","Belum")</f>
        <v>Sudah</v>
      </c>
    </row>
    <row r="18">
      <c r="A18" s="32">
        <v>1.19</v>
      </c>
      <c r="B18" s="1" t="s">
        <v>349</v>
      </c>
      <c r="C18" s="1" t="s">
        <v>2247</v>
      </c>
      <c r="E18" s="1">
        <v>11051.0</v>
      </c>
      <c r="F18" s="1" t="s">
        <v>2198</v>
      </c>
      <c r="G18" s="1" t="s">
        <v>2279</v>
      </c>
      <c r="H18" s="1" t="s">
        <v>2280</v>
      </c>
      <c r="I18" s="1" t="s">
        <v>2198</v>
      </c>
      <c r="K18" s="2" t="str">
        <f t="shared" si="1"/>
        <v>01.19</v>
      </c>
      <c r="L18" s="2" t="str">
        <f>IF(ISNUMBER(MATCH(K18,'ranap clusters (ICD 9)'!T:T)),"Sudah","Belum")</f>
        <v>Belum</v>
      </c>
    </row>
    <row r="19">
      <c r="A19" s="32">
        <v>83.73</v>
      </c>
      <c r="B19" s="1" t="s">
        <v>707</v>
      </c>
      <c r="C19" s="1" t="s">
        <v>2247</v>
      </c>
      <c r="E19" s="1">
        <v>11121.0</v>
      </c>
      <c r="F19" s="1" t="s">
        <v>2203</v>
      </c>
      <c r="G19" s="1" t="s">
        <v>2285</v>
      </c>
      <c r="I19" s="1" t="e">
        <v>#N/A</v>
      </c>
      <c r="J19" s="1" t="s">
        <v>2250</v>
      </c>
      <c r="K19" s="2" t="str">
        <f t="shared" si="1"/>
        <v>83.73</v>
      </c>
      <c r="L19" s="2" t="str">
        <f>IF(ISNUMBER(MATCH(K19,'ranap clusters (ICD 9)'!T:T)),"Sudah","Belum")</f>
        <v>Sudah</v>
      </c>
    </row>
    <row r="20">
      <c r="A20" s="32">
        <v>83.74</v>
      </c>
      <c r="B20" s="1" t="s">
        <v>710</v>
      </c>
      <c r="C20" s="1" t="s">
        <v>2247</v>
      </c>
      <c r="E20" s="1">
        <v>11121.0</v>
      </c>
      <c r="F20" s="1" t="s">
        <v>2203</v>
      </c>
      <c r="G20" s="1" t="s">
        <v>2285</v>
      </c>
      <c r="I20" s="1" t="e">
        <v>#N/A</v>
      </c>
      <c r="J20" s="1" t="s">
        <v>2250</v>
      </c>
      <c r="K20" s="2" t="str">
        <f t="shared" si="1"/>
        <v>83.74</v>
      </c>
      <c r="L20" s="2" t="str">
        <f>IF(ISNUMBER(MATCH(K20,'ranap clusters (ICD 9)'!T:T)),"Sudah","Belum")</f>
        <v>Sudah</v>
      </c>
    </row>
    <row r="21">
      <c r="A21" s="32">
        <v>83.79</v>
      </c>
      <c r="B21" s="1" t="s">
        <v>712</v>
      </c>
      <c r="C21" s="1" t="s">
        <v>2247</v>
      </c>
      <c r="E21" s="1">
        <v>11121.0</v>
      </c>
      <c r="F21" s="1" t="s">
        <v>2203</v>
      </c>
      <c r="G21" s="1" t="s">
        <v>2285</v>
      </c>
      <c r="I21" s="1" t="e">
        <v>#N/A</v>
      </c>
      <c r="J21" s="1" t="s">
        <v>2250</v>
      </c>
      <c r="K21" s="2" t="str">
        <f t="shared" si="1"/>
        <v>83.79</v>
      </c>
      <c r="L21" s="2" t="str">
        <f>IF(ISNUMBER(MATCH(K21,'ranap clusters (ICD 9)'!T:T)),"Sudah","Belum")</f>
        <v>Sudah</v>
      </c>
    </row>
    <row r="22">
      <c r="A22" s="32">
        <v>83.85</v>
      </c>
      <c r="B22" s="1" t="s">
        <v>714</v>
      </c>
      <c r="C22" s="1" t="s">
        <v>2247</v>
      </c>
      <c r="E22" s="1">
        <v>11121.0</v>
      </c>
      <c r="F22" s="1" t="s">
        <v>2203</v>
      </c>
      <c r="G22" s="1" t="s">
        <v>2285</v>
      </c>
      <c r="I22" s="1" t="e">
        <v>#N/A</v>
      </c>
      <c r="J22" s="1" t="s">
        <v>2250</v>
      </c>
      <c r="K22" s="2" t="str">
        <f t="shared" si="1"/>
        <v>83.85</v>
      </c>
      <c r="L22" s="2" t="str">
        <f>IF(ISNUMBER(MATCH(K22,'ranap clusters (ICD 9)'!T:T)),"Sudah","Belum")</f>
        <v>Sudah</v>
      </c>
    </row>
    <row r="23">
      <c r="A23" s="32">
        <v>83.87</v>
      </c>
      <c r="B23" s="1" t="s">
        <v>717</v>
      </c>
      <c r="C23" s="1" t="s">
        <v>2247</v>
      </c>
      <c r="E23" s="1">
        <v>11121.0</v>
      </c>
      <c r="F23" s="1" t="s">
        <v>2203</v>
      </c>
      <c r="G23" s="1" t="s">
        <v>2285</v>
      </c>
      <c r="I23" s="1" t="e">
        <v>#N/A</v>
      </c>
      <c r="J23" s="1" t="s">
        <v>2250</v>
      </c>
      <c r="K23" s="2" t="str">
        <f t="shared" si="1"/>
        <v>83.87</v>
      </c>
      <c r="L23" s="2" t="str">
        <f>IF(ISNUMBER(MATCH(K23,'ranap clusters (ICD 9)'!T:T)),"Sudah","Belum")</f>
        <v>Sudah</v>
      </c>
    </row>
    <row r="24">
      <c r="A24" s="32">
        <v>83.88</v>
      </c>
      <c r="B24" s="1" t="s">
        <v>719</v>
      </c>
      <c r="C24" s="1" t="s">
        <v>2247</v>
      </c>
      <c r="E24" s="1">
        <v>11121.0</v>
      </c>
      <c r="F24" s="1" t="s">
        <v>2203</v>
      </c>
      <c r="G24" s="1" t="s">
        <v>2285</v>
      </c>
      <c r="I24" s="1" t="e">
        <v>#N/A</v>
      </c>
      <c r="J24" s="1" t="s">
        <v>2250</v>
      </c>
      <c r="K24" s="2" t="str">
        <f t="shared" si="1"/>
        <v>83.88</v>
      </c>
      <c r="L24" s="2" t="str">
        <f>IF(ISNUMBER(MATCH(K24,'ranap clusters (ICD 9)'!T:T)),"Sudah","Belum")</f>
        <v>Sudah</v>
      </c>
    </row>
    <row r="25">
      <c r="A25" s="32">
        <v>83.89</v>
      </c>
      <c r="B25" s="1" t="s">
        <v>721</v>
      </c>
      <c r="C25" s="1" t="s">
        <v>2247</v>
      </c>
      <c r="E25" s="1">
        <v>11121.0</v>
      </c>
      <c r="F25" s="1" t="s">
        <v>2203</v>
      </c>
      <c r="G25" s="1" t="s">
        <v>2285</v>
      </c>
      <c r="I25" s="1" t="e">
        <v>#N/A</v>
      </c>
      <c r="J25" s="1" t="s">
        <v>2250</v>
      </c>
      <c r="K25" s="2" t="str">
        <f t="shared" si="1"/>
        <v>83.89</v>
      </c>
      <c r="L25" s="2" t="str">
        <f>IF(ISNUMBER(MATCH(K25,'ranap clusters (ICD 9)'!T:T)),"Sudah","Belum")</f>
        <v>Sudah</v>
      </c>
    </row>
    <row r="26">
      <c r="A26" s="32">
        <v>1.12</v>
      </c>
      <c r="B26" s="1" t="s">
        <v>341</v>
      </c>
      <c r="C26" s="1" t="s">
        <v>2301</v>
      </c>
      <c r="E26" s="1">
        <v>11021.0</v>
      </c>
      <c r="F26" s="1" t="s">
        <v>2195</v>
      </c>
      <c r="G26" s="1" t="s">
        <v>2304</v>
      </c>
      <c r="H26" s="1" t="s">
        <v>2280</v>
      </c>
      <c r="I26" s="1" t="s">
        <v>2198</v>
      </c>
      <c r="K26" s="2" t="str">
        <f t="shared" si="1"/>
        <v>01.12</v>
      </c>
      <c r="L26" s="2" t="str">
        <f>IF(ISNUMBER(MATCH(K26,'ranap clusters (ICD 9)'!T:T)),"Sudah","Belum")</f>
        <v>Belum</v>
      </c>
    </row>
    <row r="27">
      <c r="A27" s="32">
        <v>1.14</v>
      </c>
      <c r="B27" s="1" t="s">
        <v>343</v>
      </c>
      <c r="C27" s="1" t="s">
        <v>2301</v>
      </c>
      <c r="E27" s="1">
        <v>11021.0</v>
      </c>
      <c r="F27" s="1" t="s">
        <v>2195</v>
      </c>
      <c r="G27" s="1" t="s">
        <v>2304</v>
      </c>
      <c r="H27" s="1" t="s">
        <v>2280</v>
      </c>
      <c r="I27" s="1" t="s">
        <v>2198</v>
      </c>
      <c r="K27" s="2" t="str">
        <f t="shared" si="1"/>
        <v>01.14</v>
      </c>
      <c r="L27" s="2" t="str">
        <f>IF(ISNUMBER(MATCH(K27,'ranap clusters (ICD 9)'!T:T)),"Sudah","Belum")</f>
        <v>Belum</v>
      </c>
    </row>
    <row r="28">
      <c r="A28" s="32">
        <v>1.25</v>
      </c>
      <c r="B28" s="1" t="s">
        <v>368</v>
      </c>
      <c r="C28" s="1" t="s">
        <v>2301</v>
      </c>
      <c r="E28" s="1">
        <v>11021.0</v>
      </c>
      <c r="F28" s="1" t="s">
        <v>2195</v>
      </c>
      <c r="G28" s="1" t="s">
        <v>2311</v>
      </c>
      <c r="H28" s="1" t="s">
        <v>2280</v>
      </c>
      <c r="I28" s="1" t="s">
        <v>2198</v>
      </c>
      <c r="K28" s="2" t="str">
        <f t="shared" si="1"/>
        <v>01.25</v>
      </c>
      <c r="L28" s="2" t="str">
        <f>IF(ISNUMBER(MATCH(K28,'ranap clusters (ICD 9)'!T:T)),"Sudah","Belum")</f>
        <v>Belum</v>
      </c>
    </row>
    <row r="29">
      <c r="A29" s="32">
        <v>1.31</v>
      </c>
      <c r="B29" s="1" t="s">
        <v>379</v>
      </c>
      <c r="C29" s="1" t="s">
        <v>2301</v>
      </c>
      <c r="E29" s="1">
        <v>11021.0</v>
      </c>
      <c r="F29" s="1" t="s">
        <v>2195</v>
      </c>
      <c r="G29" s="1" t="s">
        <v>2311</v>
      </c>
      <c r="H29" s="1" t="s">
        <v>2280</v>
      </c>
      <c r="I29" s="1" t="s">
        <v>2198</v>
      </c>
      <c r="K29" s="2" t="str">
        <f t="shared" si="1"/>
        <v>01.31</v>
      </c>
      <c r="L29" s="2" t="str">
        <f>IF(ISNUMBER(MATCH(K29,'ranap clusters (ICD 9)'!T:T)),"Sudah","Belum")</f>
        <v>Belum</v>
      </c>
    </row>
    <row r="30">
      <c r="A30" s="32">
        <v>2.11</v>
      </c>
      <c r="B30" s="1" t="s">
        <v>394</v>
      </c>
      <c r="C30" s="1" t="s">
        <v>2301</v>
      </c>
      <c r="E30" s="1">
        <v>11021.0</v>
      </c>
      <c r="F30" s="1" t="s">
        <v>2195</v>
      </c>
      <c r="G30" s="1" t="s">
        <v>2311</v>
      </c>
      <c r="H30" s="1" t="s">
        <v>2280</v>
      </c>
      <c r="I30" s="1" t="s">
        <v>2198</v>
      </c>
      <c r="K30" s="2" t="str">
        <f t="shared" si="1"/>
        <v>02.11</v>
      </c>
      <c r="L30" s="2" t="str">
        <f>IF(ISNUMBER(MATCH(K30,'ranap clusters (ICD 9)'!T:T)),"Sudah","Belum")</f>
        <v>Sudah</v>
      </c>
    </row>
    <row r="31">
      <c r="A31" s="32">
        <v>2.12</v>
      </c>
      <c r="B31" s="1" t="s">
        <v>396</v>
      </c>
      <c r="C31" s="1" t="s">
        <v>2301</v>
      </c>
      <c r="E31" s="1">
        <v>11021.0</v>
      </c>
      <c r="F31" s="1" t="s">
        <v>2195</v>
      </c>
      <c r="G31" s="1" t="s">
        <v>2311</v>
      </c>
      <c r="H31" s="1" t="s">
        <v>2280</v>
      </c>
      <c r="I31" s="1" t="s">
        <v>2198</v>
      </c>
      <c r="K31" s="2" t="str">
        <f t="shared" si="1"/>
        <v>02.12</v>
      </c>
      <c r="L31" s="2" t="str">
        <f>IF(ISNUMBER(MATCH(K31,'ranap clusters (ICD 9)'!T:T)),"Sudah","Belum")</f>
        <v>Sudah</v>
      </c>
    </row>
    <row r="32">
      <c r="A32" s="32">
        <v>2.92</v>
      </c>
      <c r="B32" s="1" t="s">
        <v>281</v>
      </c>
      <c r="C32" s="1" t="s">
        <v>2301</v>
      </c>
      <c r="E32" s="1">
        <v>11021.0</v>
      </c>
      <c r="F32" s="1" t="s">
        <v>2195</v>
      </c>
      <c r="G32" s="1" t="s">
        <v>2311</v>
      </c>
      <c r="H32" s="1" t="s">
        <v>2280</v>
      </c>
      <c r="I32" s="1" t="s">
        <v>2198</v>
      </c>
      <c r="K32" s="2" t="str">
        <f t="shared" si="1"/>
        <v>02.92</v>
      </c>
      <c r="L32" s="2" t="str">
        <f>IF(ISNUMBER(MATCH(K32,'ranap clusters (ICD 9)'!T:T)),"Sudah","Belum")</f>
        <v>Sudah</v>
      </c>
    </row>
    <row r="33">
      <c r="A33" s="32">
        <v>2.99</v>
      </c>
      <c r="B33" s="1" t="s">
        <v>283</v>
      </c>
      <c r="C33" s="1" t="s">
        <v>2301</v>
      </c>
      <c r="E33" s="1">
        <v>11021.0</v>
      </c>
      <c r="F33" s="1" t="s">
        <v>2195</v>
      </c>
      <c r="G33" s="1" t="s">
        <v>2311</v>
      </c>
      <c r="H33" s="1" t="s">
        <v>2280</v>
      </c>
      <c r="I33" s="1" t="s">
        <v>2195</v>
      </c>
      <c r="K33" s="2" t="str">
        <f t="shared" si="1"/>
        <v>02.99</v>
      </c>
      <c r="L33" s="2" t="str">
        <f>IF(ISNUMBER(MATCH(K33,'ranap clusters (ICD 9)'!T:T)),"Sudah","Belum")</f>
        <v>Sudah</v>
      </c>
    </row>
    <row r="34">
      <c r="A34" s="32">
        <v>37.79</v>
      </c>
      <c r="B34" s="1" t="s">
        <v>582</v>
      </c>
      <c r="C34" s="1" t="s">
        <v>2301</v>
      </c>
      <c r="E34" s="1">
        <v>11081.0</v>
      </c>
      <c r="F34" s="1" t="s">
        <v>2248</v>
      </c>
      <c r="G34" s="1" t="s">
        <v>2249</v>
      </c>
      <c r="I34" s="1" t="e">
        <v>#N/A</v>
      </c>
      <c r="J34" s="1" t="s">
        <v>2250</v>
      </c>
      <c r="K34" s="2" t="str">
        <f t="shared" si="1"/>
        <v>37.79</v>
      </c>
      <c r="L34" s="2" t="str">
        <f>IF(ISNUMBER(MATCH(K34,'ranap clusters (ICD 9)'!T:T)),"Sudah","Belum")</f>
        <v>Sudah</v>
      </c>
    </row>
    <row r="35">
      <c r="A35" s="32">
        <v>37.85</v>
      </c>
      <c r="B35" s="1" t="s">
        <v>587</v>
      </c>
      <c r="C35" s="1" t="s">
        <v>2301</v>
      </c>
      <c r="E35" s="1">
        <v>11081.0</v>
      </c>
      <c r="F35" s="1" t="s">
        <v>2248</v>
      </c>
      <c r="G35" s="1" t="s">
        <v>2249</v>
      </c>
      <c r="I35" s="1" t="e">
        <v>#N/A</v>
      </c>
      <c r="J35" s="1" t="s">
        <v>2250</v>
      </c>
      <c r="K35" s="2" t="str">
        <f t="shared" si="1"/>
        <v>37.85</v>
      </c>
      <c r="L35" s="2" t="str">
        <f>IF(ISNUMBER(MATCH(K35,'ranap clusters (ICD 9)'!T:T)),"Sudah","Belum")</f>
        <v>Sudah</v>
      </c>
    </row>
    <row r="36">
      <c r="A36" s="32">
        <v>37.86</v>
      </c>
      <c r="B36" s="1" t="s">
        <v>591</v>
      </c>
      <c r="C36" s="1" t="s">
        <v>2301</v>
      </c>
      <c r="E36" s="1">
        <v>11081.0</v>
      </c>
      <c r="F36" s="1" t="s">
        <v>2248</v>
      </c>
      <c r="G36" s="1" t="s">
        <v>2249</v>
      </c>
      <c r="I36" s="1" t="e">
        <v>#N/A</v>
      </c>
      <c r="J36" s="1" t="s">
        <v>2250</v>
      </c>
      <c r="K36" s="2" t="str">
        <f t="shared" si="1"/>
        <v>37.86</v>
      </c>
      <c r="L36" s="2" t="str">
        <f>IF(ISNUMBER(MATCH(K36,'ranap clusters (ICD 9)'!T:T)),"Sudah","Belum")</f>
        <v>Sudah</v>
      </c>
    </row>
    <row r="37">
      <c r="A37" s="32">
        <v>37.89</v>
      </c>
      <c r="B37" s="1" t="s">
        <v>595</v>
      </c>
      <c r="C37" s="1" t="s">
        <v>2301</v>
      </c>
      <c r="E37" s="1">
        <v>11081.0</v>
      </c>
      <c r="F37" s="1" t="s">
        <v>2248</v>
      </c>
      <c r="G37" s="1" t="s">
        <v>2249</v>
      </c>
      <c r="I37" s="1" t="e">
        <v>#N/A</v>
      </c>
      <c r="J37" s="1" t="s">
        <v>2250</v>
      </c>
      <c r="K37" s="2" t="str">
        <f t="shared" si="1"/>
        <v>37.89</v>
      </c>
      <c r="L37" s="2" t="str">
        <f>IF(ISNUMBER(MATCH(K37,'ranap clusters (ICD 9)'!T:T)),"Sudah","Belum")</f>
        <v>Sudah</v>
      </c>
    </row>
    <row r="38">
      <c r="A38" s="32">
        <v>76.7</v>
      </c>
      <c r="B38" s="1" t="s">
        <v>600</v>
      </c>
      <c r="C38" s="1" t="s">
        <v>2301</v>
      </c>
      <c r="E38" s="1">
        <v>11081.0</v>
      </c>
      <c r="F38" s="1" t="s">
        <v>2248</v>
      </c>
      <c r="G38" s="1" t="s">
        <v>2249</v>
      </c>
      <c r="I38" s="1" t="e">
        <v>#N/A</v>
      </c>
      <c r="J38" s="1" t="s">
        <v>2250</v>
      </c>
      <c r="K38" s="2" t="str">
        <f t="shared" si="1"/>
        <v>76.70</v>
      </c>
      <c r="L38" s="2" t="str">
        <f>IF(ISNUMBER(MATCH(K38,'ranap clusters (ICD 9)'!T:T)),"Sudah","Belum")</f>
        <v>Sudah</v>
      </c>
    </row>
    <row r="39">
      <c r="A39" s="32">
        <v>76.72</v>
      </c>
      <c r="B39" s="1" t="s">
        <v>602</v>
      </c>
      <c r="C39" s="1" t="s">
        <v>2301</v>
      </c>
      <c r="E39" s="1">
        <v>11081.0</v>
      </c>
      <c r="F39" s="1" t="s">
        <v>2248</v>
      </c>
      <c r="G39" s="1" t="s">
        <v>2249</v>
      </c>
      <c r="I39" s="1" t="e">
        <v>#N/A</v>
      </c>
      <c r="J39" s="1" t="s">
        <v>2250</v>
      </c>
      <c r="K39" s="2" t="str">
        <f t="shared" si="1"/>
        <v>76.72</v>
      </c>
      <c r="L39" s="2" t="str">
        <f>IF(ISNUMBER(MATCH(K39,'ranap clusters (ICD 9)'!T:T)),"Sudah","Belum")</f>
        <v>Sudah</v>
      </c>
    </row>
    <row r="40">
      <c r="A40" s="32">
        <v>76.74</v>
      </c>
      <c r="B40" s="1" t="s">
        <v>604</v>
      </c>
      <c r="C40" s="1" t="s">
        <v>2301</v>
      </c>
      <c r="E40" s="1">
        <v>11081.0</v>
      </c>
      <c r="F40" s="1" t="s">
        <v>2248</v>
      </c>
      <c r="G40" s="1" t="s">
        <v>2249</v>
      </c>
      <c r="I40" s="1" t="e">
        <v>#N/A</v>
      </c>
      <c r="J40" s="1" t="s">
        <v>2250</v>
      </c>
      <c r="K40" s="2" t="str">
        <f t="shared" si="1"/>
        <v>76.74</v>
      </c>
      <c r="L40" s="2" t="str">
        <f>IF(ISNUMBER(MATCH(K40,'ranap clusters (ICD 9)'!T:T)),"Sudah","Belum")</f>
        <v>Sudah</v>
      </c>
    </row>
    <row r="41">
      <c r="A41" s="32">
        <v>76.76</v>
      </c>
      <c r="B41" s="1" t="s">
        <v>606</v>
      </c>
      <c r="C41" s="1" t="s">
        <v>2301</v>
      </c>
      <c r="E41" s="1">
        <v>11081.0</v>
      </c>
      <c r="F41" s="1" t="s">
        <v>2248</v>
      </c>
      <c r="G41" s="1" t="s">
        <v>2249</v>
      </c>
      <c r="I41" s="1" t="e">
        <v>#N/A</v>
      </c>
      <c r="J41" s="1" t="s">
        <v>2250</v>
      </c>
      <c r="K41" s="2" t="str">
        <f t="shared" si="1"/>
        <v>76.76</v>
      </c>
      <c r="L41" s="2" t="str">
        <f>IF(ISNUMBER(MATCH(K41,'ranap clusters (ICD 9)'!T:T)),"Sudah","Belum")</f>
        <v>Sudah</v>
      </c>
    </row>
    <row r="42">
      <c r="A42" s="32">
        <v>76.77</v>
      </c>
      <c r="B42" s="1" t="s">
        <v>609</v>
      </c>
      <c r="C42" s="1" t="s">
        <v>2301</v>
      </c>
      <c r="E42" s="1">
        <v>11081.0</v>
      </c>
      <c r="F42" s="1" t="s">
        <v>2248</v>
      </c>
      <c r="G42" s="1" t="s">
        <v>2249</v>
      </c>
      <c r="I42" s="1" t="e">
        <v>#N/A</v>
      </c>
      <c r="J42" s="1" t="s">
        <v>2250</v>
      </c>
      <c r="K42" s="2" t="str">
        <f t="shared" si="1"/>
        <v>76.77</v>
      </c>
      <c r="L42" s="2" t="str">
        <f>IF(ISNUMBER(MATCH(K42,'ranap clusters (ICD 9)'!T:T)),"Sudah","Belum")</f>
        <v>Sudah</v>
      </c>
    </row>
    <row r="43">
      <c r="A43" s="32">
        <v>76.79</v>
      </c>
      <c r="B43" s="1" t="s">
        <v>612</v>
      </c>
      <c r="C43" s="1" t="s">
        <v>2301</v>
      </c>
      <c r="E43" s="1">
        <v>11081.0</v>
      </c>
      <c r="F43" s="1" t="s">
        <v>2248</v>
      </c>
      <c r="G43" s="1" t="s">
        <v>2249</v>
      </c>
      <c r="I43" s="1" t="e">
        <v>#N/A</v>
      </c>
      <c r="J43" s="1" t="s">
        <v>2250</v>
      </c>
      <c r="K43" s="2" t="str">
        <f t="shared" si="1"/>
        <v>76.79</v>
      </c>
      <c r="L43" s="2" t="str">
        <f>IF(ISNUMBER(MATCH(K43,'ranap clusters (ICD 9)'!T:T)),"Sudah","Belum")</f>
        <v>Sudah</v>
      </c>
    </row>
    <row r="44">
      <c r="A44" s="32">
        <v>84.15</v>
      </c>
      <c r="B44" s="1" t="s">
        <v>637</v>
      </c>
      <c r="C44" s="1" t="s">
        <v>2301</v>
      </c>
      <c r="E44" s="1">
        <v>11081.0</v>
      </c>
      <c r="F44" s="1" t="s">
        <v>2248</v>
      </c>
      <c r="G44" s="1" t="s">
        <v>2249</v>
      </c>
      <c r="I44" s="1" t="e">
        <v>#N/A</v>
      </c>
      <c r="J44" s="1" t="s">
        <v>2250</v>
      </c>
      <c r="K44" s="2" t="str">
        <f t="shared" si="1"/>
        <v>84.15</v>
      </c>
      <c r="L44" s="2" t="str">
        <f>IF(ISNUMBER(MATCH(K44,'ranap clusters (ICD 9)'!T:T)),"Sudah","Belum")</f>
        <v>Sudah</v>
      </c>
    </row>
    <row r="45">
      <c r="A45" s="32">
        <v>84.17</v>
      </c>
      <c r="B45" s="1" t="s">
        <v>640</v>
      </c>
      <c r="C45" s="1" t="s">
        <v>2301</v>
      </c>
      <c r="E45" s="1">
        <v>11081.0</v>
      </c>
      <c r="F45" s="1" t="s">
        <v>2248</v>
      </c>
      <c r="G45" s="1" t="s">
        <v>2249</v>
      </c>
      <c r="I45" s="1" t="e">
        <v>#N/A</v>
      </c>
      <c r="J45" s="1" t="s">
        <v>2250</v>
      </c>
      <c r="K45" s="2" t="str">
        <f t="shared" si="1"/>
        <v>84.17</v>
      </c>
      <c r="L45" s="2" t="str">
        <f>IF(ISNUMBER(MATCH(K45,'ranap clusters (ICD 9)'!T:T)),"Sudah","Belum")</f>
        <v>Sudah</v>
      </c>
    </row>
    <row r="46">
      <c r="A46" s="32">
        <v>3.01</v>
      </c>
      <c r="B46" s="1" t="s">
        <v>440</v>
      </c>
      <c r="C46" s="1" t="s">
        <v>2301</v>
      </c>
      <c r="E46" s="1">
        <v>11041.0</v>
      </c>
      <c r="F46" s="1" t="s">
        <v>900</v>
      </c>
      <c r="G46" s="1" t="s">
        <v>2268</v>
      </c>
      <c r="H46" s="1" t="s">
        <v>2353</v>
      </c>
      <c r="I46" s="1" t="s">
        <v>900</v>
      </c>
      <c r="K46" s="2" t="str">
        <f t="shared" si="1"/>
        <v>03.01</v>
      </c>
      <c r="L46" s="2" t="str">
        <f>IF(ISNUMBER(MATCH(K46,'ranap clusters (ICD 9)'!T:T)),"Sudah","Belum")</f>
        <v>Sudah</v>
      </c>
    </row>
    <row r="47">
      <c r="A47" s="32">
        <v>3.02</v>
      </c>
      <c r="B47" s="1" t="s">
        <v>444</v>
      </c>
      <c r="C47" s="1" t="s">
        <v>2301</v>
      </c>
      <c r="E47" s="1">
        <v>11041.0</v>
      </c>
      <c r="F47" s="1" t="s">
        <v>900</v>
      </c>
      <c r="G47" s="1" t="s">
        <v>2268</v>
      </c>
      <c r="H47" s="1" t="s">
        <v>2353</v>
      </c>
      <c r="I47" s="1" t="s">
        <v>900</v>
      </c>
      <c r="K47" s="2" t="str">
        <f t="shared" si="1"/>
        <v>03.02</v>
      </c>
      <c r="L47" s="2" t="str">
        <f>IF(ISNUMBER(MATCH(K47,'ranap clusters (ICD 9)'!T:T)),"Sudah","Belum")</f>
        <v>Sudah</v>
      </c>
    </row>
    <row r="48">
      <c r="A48" s="32">
        <v>3.09</v>
      </c>
      <c r="B48" s="1" t="s">
        <v>448</v>
      </c>
      <c r="C48" s="1" t="s">
        <v>2301</v>
      </c>
      <c r="E48" s="1">
        <v>11041.0</v>
      </c>
      <c r="F48" s="1" t="s">
        <v>900</v>
      </c>
      <c r="G48" s="1" t="s">
        <v>2268</v>
      </c>
      <c r="H48" s="1" t="s">
        <v>2353</v>
      </c>
      <c r="I48" s="1" t="s">
        <v>2201</v>
      </c>
      <c r="K48" s="2" t="str">
        <f t="shared" si="1"/>
        <v>03.09</v>
      </c>
      <c r="L48" s="2" t="str">
        <f>IF(ISNUMBER(MATCH(K48,'ranap clusters (ICD 9)'!T:T)),"Sudah","Belum")</f>
        <v>Sudah</v>
      </c>
    </row>
    <row r="49">
      <c r="A49" s="32">
        <v>3.4</v>
      </c>
      <c r="B49" s="1" t="s">
        <v>86</v>
      </c>
      <c r="C49" s="1" t="s">
        <v>2301</v>
      </c>
      <c r="E49" s="1">
        <v>11041.0</v>
      </c>
      <c r="F49" s="1" t="s">
        <v>900</v>
      </c>
      <c r="G49" s="1" t="s">
        <v>2268</v>
      </c>
      <c r="H49" s="1" t="s">
        <v>2353</v>
      </c>
      <c r="I49" s="1" t="s">
        <v>2371</v>
      </c>
      <c r="K49" s="2" t="str">
        <f t="shared" si="1"/>
        <v>03.40</v>
      </c>
      <c r="L49" s="2" t="str">
        <f>IF(ISNUMBER(MATCH(K49,'ranap clusters (ICD 9)'!T:T)),"Sudah","Belum")</f>
        <v>Sudah</v>
      </c>
    </row>
    <row r="50">
      <c r="A50" s="32">
        <v>3.51</v>
      </c>
      <c r="B50" s="1" t="s">
        <v>454</v>
      </c>
      <c r="C50" s="1" t="s">
        <v>2301</v>
      </c>
      <c r="E50" s="1">
        <v>11041.0</v>
      </c>
      <c r="F50" s="1" t="s">
        <v>900</v>
      </c>
      <c r="G50" s="1" t="s">
        <v>2268</v>
      </c>
      <c r="H50" s="1" t="s">
        <v>2353</v>
      </c>
      <c r="I50" s="1" t="s">
        <v>900</v>
      </c>
      <c r="K50" s="2" t="str">
        <f t="shared" si="1"/>
        <v>03.51</v>
      </c>
      <c r="L50" s="2" t="str">
        <f>IF(ISNUMBER(MATCH(K50,'ranap clusters (ICD 9)'!T:T)),"Sudah","Belum")</f>
        <v>Sudah</v>
      </c>
    </row>
    <row r="51">
      <c r="A51" s="32">
        <v>3.52</v>
      </c>
      <c r="B51" s="1" t="s">
        <v>89</v>
      </c>
      <c r="C51" s="1" t="s">
        <v>2301</v>
      </c>
      <c r="E51" s="1">
        <v>11041.0</v>
      </c>
      <c r="F51" s="1" t="s">
        <v>900</v>
      </c>
      <c r="G51" s="1" t="s">
        <v>2268</v>
      </c>
      <c r="H51" s="1" t="s">
        <v>2353</v>
      </c>
      <c r="I51" s="1" t="s">
        <v>2385</v>
      </c>
      <c r="K51" s="2" t="str">
        <f t="shared" si="1"/>
        <v>03.52</v>
      </c>
      <c r="L51" s="2" t="str">
        <f>IF(ISNUMBER(MATCH(K51,'ranap clusters (ICD 9)'!T:T)),"Sudah","Belum")</f>
        <v>Sudah</v>
      </c>
    </row>
    <row r="52">
      <c r="A52" s="32">
        <v>3.53</v>
      </c>
      <c r="B52" s="1" t="s">
        <v>456</v>
      </c>
      <c r="C52" s="1" t="s">
        <v>2301</v>
      </c>
      <c r="E52" s="1">
        <v>11041.0</v>
      </c>
      <c r="F52" s="1" t="s">
        <v>900</v>
      </c>
      <c r="G52" s="1" t="s">
        <v>2268</v>
      </c>
      <c r="H52" s="1" t="s">
        <v>2353</v>
      </c>
      <c r="I52" s="1" t="s">
        <v>2201</v>
      </c>
      <c r="K52" s="2" t="str">
        <f t="shared" si="1"/>
        <v>03.53</v>
      </c>
      <c r="L52" s="2" t="str">
        <f>IF(ISNUMBER(MATCH(K52,'ranap clusters (ICD 9)'!T:T)),"Sudah","Belum")</f>
        <v>Sudah</v>
      </c>
    </row>
    <row r="53">
      <c r="A53" s="32">
        <v>3.6</v>
      </c>
      <c r="B53" s="1" t="s">
        <v>460</v>
      </c>
      <c r="C53" s="1" t="s">
        <v>2301</v>
      </c>
      <c r="E53" s="1">
        <v>11041.0</v>
      </c>
      <c r="F53" s="1" t="s">
        <v>900</v>
      </c>
      <c r="G53" s="1" t="s">
        <v>2268</v>
      </c>
      <c r="H53" s="1" t="s">
        <v>2353</v>
      </c>
      <c r="I53" s="1" t="s">
        <v>900</v>
      </c>
      <c r="K53" s="2" t="str">
        <f t="shared" si="1"/>
        <v>03.60</v>
      </c>
      <c r="L53" s="2" t="str">
        <f>IF(ISNUMBER(MATCH(K53,'ranap clusters (ICD 9)'!T:T)),"Sudah","Belum")</f>
        <v>Sudah</v>
      </c>
    </row>
    <row r="54">
      <c r="A54" s="32">
        <v>3.71</v>
      </c>
      <c r="B54" s="1" t="s">
        <v>462</v>
      </c>
      <c r="C54" s="1" t="s">
        <v>2301</v>
      </c>
      <c r="E54" s="1">
        <v>11041.0</v>
      </c>
      <c r="F54" s="1" t="s">
        <v>900</v>
      </c>
      <c r="G54" s="1" t="s">
        <v>2268</v>
      </c>
      <c r="H54" s="1" t="s">
        <v>2353</v>
      </c>
      <c r="I54" s="1" t="s">
        <v>2201</v>
      </c>
      <c r="K54" s="2" t="str">
        <f t="shared" si="1"/>
        <v>03.71</v>
      </c>
      <c r="L54" s="2" t="str">
        <f>IF(ISNUMBER(MATCH(K54,'ranap clusters (ICD 9)'!T:T)),"Sudah","Belum")</f>
        <v>Sudah</v>
      </c>
    </row>
    <row r="55">
      <c r="A55" s="32">
        <v>3.72</v>
      </c>
      <c r="B55" s="1" t="s">
        <v>464</v>
      </c>
      <c r="C55" s="1" t="s">
        <v>2301</v>
      </c>
      <c r="E55" s="1">
        <v>11041.0</v>
      </c>
      <c r="F55" s="1" t="s">
        <v>900</v>
      </c>
      <c r="G55" s="1" t="s">
        <v>2268</v>
      </c>
      <c r="H55" s="1" t="s">
        <v>2353</v>
      </c>
      <c r="I55" s="1" t="s">
        <v>900</v>
      </c>
      <c r="K55" s="2" t="str">
        <f t="shared" si="1"/>
        <v>03.72</v>
      </c>
      <c r="L55" s="2" t="str">
        <f>IF(ISNUMBER(MATCH(K55,'ranap clusters (ICD 9)'!T:T)),"Sudah","Belum")</f>
        <v>Sudah</v>
      </c>
    </row>
    <row r="56">
      <c r="A56" s="32">
        <v>3.79</v>
      </c>
      <c r="B56" s="1" t="s">
        <v>466</v>
      </c>
      <c r="C56" s="1" t="s">
        <v>2301</v>
      </c>
      <c r="E56" s="1">
        <v>11041.0</v>
      </c>
      <c r="F56" s="1" t="s">
        <v>900</v>
      </c>
      <c r="G56" s="1" t="s">
        <v>2268</v>
      </c>
      <c r="H56" s="1" t="s">
        <v>2353</v>
      </c>
      <c r="I56" s="1" t="s">
        <v>900</v>
      </c>
      <c r="K56" s="2" t="str">
        <f t="shared" si="1"/>
        <v>03.79</v>
      </c>
      <c r="L56" s="2" t="str">
        <f>IF(ISNUMBER(MATCH(K56,'ranap clusters (ICD 9)'!T:T)),"Sudah","Belum")</f>
        <v>Sudah</v>
      </c>
    </row>
    <row r="57">
      <c r="A57" s="32">
        <v>3.97</v>
      </c>
      <c r="B57" s="1" t="s">
        <v>469</v>
      </c>
      <c r="C57" s="1" t="s">
        <v>2301</v>
      </c>
      <c r="E57" s="1">
        <v>11041.0</v>
      </c>
      <c r="F57" s="1" t="s">
        <v>900</v>
      </c>
      <c r="G57" s="1" t="s">
        <v>2268</v>
      </c>
      <c r="H57" s="1" t="s">
        <v>2353</v>
      </c>
      <c r="I57" s="1" t="s">
        <v>900</v>
      </c>
      <c r="K57" s="2" t="str">
        <f t="shared" si="1"/>
        <v>03.97</v>
      </c>
      <c r="L57" s="2" t="str">
        <f>IF(ISNUMBER(MATCH(K57,'ranap clusters (ICD 9)'!T:T)),"Sudah","Belum")</f>
        <v>Sudah</v>
      </c>
    </row>
    <row r="58">
      <c r="A58" s="32">
        <v>3.99</v>
      </c>
      <c r="B58" s="1" t="s">
        <v>41</v>
      </c>
      <c r="C58" s="1" t="s">
        <v>2301</v>
      </c>
      <c r="E58" s="1">
        <v>11041.0</v>
      </c>
      <c r="F58" s="1" t="s">
        <v>900</v>
      </c>
      <c r="G58" s="1" t="s">
        <v>2268</v>
      </c>
      <c r="H58" s="1" t="s">
        <v>2353</v>
      </c>
      <c r="I58" s="1" t="s">
        <v>2371</v>
      </c>
      <c r="K58" s="2" t="str">
        <f t="shared" si="1"/>
        <v>03.99</v>
      </c>
      <c r="L58" s="2" t="str">
        <f>IF(ISNUMBER(MATCH(K58,'ranap clusters (ICD 9)'!T:T)),"Sudah","Belum")</f>
        <v>Sudah</v>
      </c>
    </row>
    <row r="59">
      <c r="A59" s="32">
        <v>80.55</v>
      </c>
      <c r="B59" s="1" t="s">
        <v>2401</v>
      </c>
      <c r="C59" s="1" t="s">
        <v>2301</v>
      </c>
      <c r="E59" s="1">
        <v>11041.0</v>
      </c>
      <c r="F59" s="1" t="s">
        <v>900</v>
      </c>
      <c r="G59" s="1" t="s">
        <v>2268</v>
      </c>
      <c r="H59" s="1" t="s">
        <v>2353</v>
      </c>
      <c r="I59" s="1" t="s">
        <v>900</v>
      </c>
      <c r="K59" s="2" t="str">
        <f t="shared" si="1"/>
        <v>80.55</v>
      </c>
      <c r="L59" s="2" t="str">
        <f>IF(ISNUMBER(MATCH(K59,'ranap clusters (ICD 9)'!T:T)),"Sudah","Belum")</f>
        <v>Sudah</v>
      </c>
    </row>
    <row r="60">
      <c r="A60" s="32">
        <v>81.0</v>
      </c>
      <c r="B60" s="1" t="s">
        <v>94</v>
      </c>
      <c r="C60" s="1" t="s">
        <v>2301</v>
      </c>
      <c r="E60" s="1">
        <v>11041.0</v>
      </c>
      <c r="F60" s="1" t="s">
        <v>900</v>
      </c>
      <c r="G60" s="1" t="s">
        <v>2268</v>
      </c>
      <c r="H60" s="1" t="s">
        <v>2353</v>
      </c>
      <c r="I60" s="1" t="s">
        <v>2201</v>
      </c>
      <c r="K60" s="2" t="str">
        <f t="shared" si="1"/>
        <v>81.00</v>
      </c>
      <c r="L60" s="2" t="str">
        <f>IF(ISNUMBER(MATCH(K60,'ranap clusters (ICD 9)'!T:T)),"Sudah","Belum")</f>
        <v>Sudah</v>
      </c>
    </row>
    <row r="61">
      <c r="A61" s="32">
        <v>81.01</v>
      </c>
      <c r="B61" s="1" t="s">
        <v>97</v>
      </c>
      <c r="C61" s="1" t="s">
        <v>2301</v>
      </c>
      <c r="E61" s="1">
        <v>11041.0</v>
      </c>
      <c r="F61" s="1" t="s">
        <v>900</v>
      </c>
      <c r="G61" s="1" t="s">
        <v>2268</v>
      </c>
      <c r="H61" s="1" t="s">
        <v>2353</v>
      </c>
      <c r="I61" s="1" t="s">
        <v>2385</v>
      </c>
      <c r="K61" s="2" t="str">
        <f t="shared" si="1"/>
        <v>81.01</v>
      </c>
      <c r="L61" s="2" t="str">
        <f>IF(ISNUMBER(MATCH(K61,'ranap clusters (ICD 9)'!T:T)),"Sudah","Belum")</f>
        <v>Sudah</v>
      </c>
    </row>
    <row r="62">
      <c r="A62" s="32">
        <v>81.02</v>
      </c>
      <c r="B62" s="1" t="s">
        <v>99</v>
      </c>
      <c r="C62" s="1" t="s">
        <v>2301</v>
      </c>
      <c r="E62" s="1">
        <v>11041.0</v>
      </c>
      <c r="F62" s="1" t="s">
        <v>900</v>
      </c>
      <c r="G62" s="1" t="s">
        <v>2268</v>
      </c>
      <c r="H62" s="1" t="s">
        <v>2353</v>
      </c>
      <c r="I62" s="1" t="s">
        <v>2385</v>
      </c>
      <c r="K62" s="2" t="str">
        <f t="shared" si="1"/>
        <v>81.02</v>
      </c>
      <c r="L62" s="2" t="str">
        <f>IF(ISNUMBER(MATCH(K62,'ranap clusters (ICD 9)'!T:T)),"Sudah","Belum")</f>
        <v>Sudah</v>
      </c>
    </row>
    <row r="63">
      <c r="A63" s="32">
        <v>81.03</v>
      </c>
      <c r="B63" s="1" t="s">
        <v>102</v>
      </c>
      <c r="C63" s="1" t="s">
        <v>2301</v>
      </c>
      <c r="E63" s="1">
        <v>11041.0</v>
      </c>
      <c r="F63" s="1" t="s">
        <v>900</v>
      </c>
      <c r="G63" s="1" t="s">
        <v>2268</v>
      </c>
      <c r="H63" s="1" t="s">
        <v>2353</v>
      </c>
      <c r="I63" s="1" t="s">
        <v>2201</v>
      </c>
      <c r="K63" s="2" t="str">
        <f t="shared" si="1"/>
        <v>81.03</v>
      </c>
      <c r="L63" s="2" t="str">
        <f>IF(ISNUMBER(MATCH(K63,'ranap clusters (ICD 9)'!T:T)),"Sudah","Belum")</f>
        <v>Sudah</v>
      </c>
    </row>
    <row r="64">
      <c r="A64" s="32">
        <v>81.04</v>
      </c>
      <c r="B64" s="1" t="s">
        <v>111</v>
      </c>
      <c r="C64" s="1" t="s">
        <v>2301</v>
      </c>
      <c r="E64" s="1">
        <v>11041.0</v>
      </c>
      <c r="F64" s="1" t="s">
        <v>900</v>
      </c>
      <c r="G64" s="1" t="s">
        <v>2268</v>
      </c>
      <c r="H64" s="1" t="s">
        <v>2353</v>
      </c>
      <c r="I64" s="1" t="s">
        <v>2385</v>
      </c>
      <c r="K64" s="2" t="str">
        <f t="shared" si="1"/>
        <v>81.04</v>
      </c>
      <c r="L64" s="2" t="str">
        <f>IF(ISNUMBER(MATCH(K64,'ranap clusters (ICD 9)'!T:T)),"Sudah","Belum")</f>
        <v>Sudah</v>
      </c>
    </row>
    <row r="65">
      <c r="A65" s="32">
        <v>81.05</v>
      </c>
      <c r="B65" s="1" t="s">
        <v>116</v>
      </c>
      <c r="C65" s="1" t="s">
        <v>2301</v>
      </c>
      <c r="E65" s="1">
        <v>11041.0</v>
      </c>
      <c r="F65" s="1" t="s">
        <v>900</v>
      </c>
      <c r="G65" s="1" t="s">
        <v>2268</v>
      </c>
      <c r="H65" s="1" t="s">
        <v>2353</v>
      </c>
      <c r="I65" s="1" t="s">
        <v>2201</v>
      </c>
      <c r="K65" s="2" t="str">
        <f t="shared" si="1"/>
        <v>81.05</v>
      </c>
      <c r="L65" s="2" t="str">
        <f>IF(ISNUMBER(MATCH(K65,'ranap clusters (ICD 9)'!T:T)),"Sudah","Belum")</f>
        <v>Sudah</v>
      </c>
    </row>
    <row r="66">
      <c r="A66" s="32">
        <v>81.06</v>
      </c>
      <c r="B66" s="1" t="s">
        <v>120</v>
      </c>
      <c r="C66" s="1" t="s">
        <v>2301</v>
      </c>
      <c r="E66" s="1">
        <v>11041.0</v>
      </c>
      <c r="F66" s="1" t="s">
        <v>900</v>
      </c>
      <c r="G66" s="1" t="s">
        <v>2268</v>
      </c>
      <c r="H66" s="1" t="s">
        <v>2353</v>
      </c>
      <c r="I66" s="1" t="s">
        <v>2385</v>
      </c>
      <c r="K66" s="2" t="str">
        <f t="shared" si="1"/>
        <v>81.06</v>
      </c>
      <c r="L66" s="2" t="str">
        <f>IF(ISNUMBER(MATCH(K66,'ranap clusters (ICD 9)'!T:T)),"Sudah","Belum")</f>
        <v>Sudah</v>
      </c>
    </row>
    <row r="67">
      <c r="A67" s="32">
        <v>81.07</v>
      </c>
      <c r="B67" s="1" t="s">
        <v>123</v>
      </c>
      <c r="C67" s="1" t="s">
        <v>2301</v>
      </c>
      <c r="E67" s="1">
        <v>11041.0</v>
      </c>
      <c r="F67" s="1" t="s">
        <v>900</v>
      </c>
      <c r="G67" s="1" t="s">
        <v>2268</v>
      </c>
      <c r="H67" s="1" t="s">
        <v>2353</v>
      </c>
      <c r="I67" s="1" t="s">
        <v>2201</v>
      </c>
      <c r="K67" s="2" t="str">
        <f t="shared" si="1"/>
        <v>81.07</v>
      </c>
      <c r="L67" s="2" t="str">
        <f>IF(ISNUMBER(MATCH(K67,'ranap clusters (ICD 9)'!T:T)),"Sudah","Belum")</f>
        <v>Sudah</v>
      </c>
    </row>
    <row r="68">
      <c r="A68" s="32">
        <v>81.08</v>
      </c>
      <c r="B68" s="1" t="s">
        <v>126</v>
      </c>
      <c r="C68" s="1" t="s">
        <v>2301</v>
      </c>
      <c r="E68" s="1">
        <v>11041.0</v>
      </c>
      <c r="F68" s="1" t="s">
        <v>900</v>
      </c>
      <c r="G68" s="1" t="s">
        <v>2268</v>
      </c>
      <c r="H68" s="1" t="s">
        <v>2353</v>
      </c>
      <c r="I68" s="1" t="s">
        <v>2385</v>
      </c>
      <c r="K68" s="2" t="str">
        <f t="shared" si="1"/>
        <v>81.08</v>
      </c>
      <c r="L68" s="2" t="str">
        <f>IF(ISNUMBER(MATCH(K68,'ranap clusters (ICD 9)'!T:T)),"Sudah","Belum")</f>
        <v>Sudah</v>
      </c>
    </row>
    <row r="69">
      <c r="A69" s="32">
        <v>81.33</v>
      </c>
      <c r="B69" s="1" t="s">
        <v>143</v>
      </c>
      <c r="C69" s="1" t="s">
        <v>2301</v>
      </c>
      <c r="E69" s="1">
        <v>11041.0</v>
      </c>
      <c r="F69" s="1" t="s">
        <v>900</v>
      </c>
      <c r="G69" s="1" t="s">
        <v>2268</v>
      </c>
      <c r="H69" s="1" t="s">
        <v>2353</v>
      </c>
      <c r="I69" s="1" t="s">
        <v>2385</v>
      </c>
      <c r="K69" s="2" t="str">
        <f t="shared" si="1"/>
        <v>81.33</v>
      </c>
      <c r="L69" s="2" t="str">
        <f>IF(ISNUMBER(MATCH(K69,'ranap clusters (ICD 9)'!T:T)),"Sudah","Belum")</f>
        <v>Sudah</v>
      </c>
    </row>
    <row r="70">
      <c r="A70" s="32">
        <v>81.34</v>
      </c>
      <c r="B70" s="1" t="s">
        <v>146</v>
      </c>
      <c r="C70" s="1" t="s">
        <v>2301</v>
      </c>
      <c r="E70" s="1">
        <v>11041.0</v>
      </c>
      <c r="F70" s="1" t="s">
        <v>900</v>
      </c>
      <c r="G70" s="1" t="s">
        <v>2268</v>
      </c>
      <c r="H70" s="1" t="s">
        <v>2353</v>
      </c>
      <c r="I70" s="1" t="s">
        <v>2385</v>
      </c>
      <c r="K70" s="2" t="str">
        <f t="shared" si="1"/>
        <v>81.34</v>
      </c>
      <c r="L70" s="2" t="str">
        <f>IF(ISNUMBER(MATCH(K70,'ranap clusters (ICD 9)'!T:T)),"Sudah","Belum")</f>
        <v>Sudah</v>
      </c>
    </row>
    <row r="71">
      <c r="A71" s="32">
        <v>81.35</v>
      </c>
      <c r="B71" s="1" t="s">
        <v>149</v>
      </c>
      <c r="C71" s="1" t="s">
        <v>2301</v>
      </c>
      <c r="E71" s="1">
        <v>11041.0</v>
      </c>
      <c r="F71" s="1" t="s">
        <v>900</v>
      </c>
      <c r="G71" s="1" t="s">
        <v>2268</v>
      </c>
      <c r="H71" s="1" t="s">
        <v>2353</v>
      </c>
      <c r="I71" s="1" t="s">
        <v>2385</v>
      </c>
      <c r="K71" s="2" t="str">
        <f t="shared" si="1"/>
        <v>81.35</v>
      </c>
      <c r="L71" s="2" t="str">
        <f>IF(ISNUMBER(MATCH(K71,'ranap clusters (ICD 9)'!T:T)),"Sudah","Belum")</f>
        <v>Sudah</v>
      </c>
    </row>
    <row r="72">
      <c r="A72" s="32">
        <v>81.36</v>
      </c>
      <c r="B72" s="1" t="s">
        <v>152</v>
      </c>
      <c r="C72" s="1" t="s">
        <v>2301</v>
      </c>
      <c r="E72" s="1">
        <v>11041.0</v>
      </c>
      <c r="F72" s="1" t="s">
        <v>900</v>
      </c>
      <c r="G72" s="1" t="s">
        <v>2268</v>
      </c>
      <c r="H72" s="1" t="s">
        <v>2353</v>
      </c>
      <c r="I72" s="1" t="s">
        <v>2385</v>
      </c>
      <c r="K72" s="2" t="str">
        <f t="shared" si="1"/>
        <v>81.36</v>
      </c>
      <c r="L72" s="2" t="str">
        <f>IF(ISNUMBER(MATCH(K72,'ranap clusters (ICD 9)'!T:T)),"Sudah","Belum")</f>
        <v>Sudah</v>
      </c>
    </row>
    <row r="73">
      <c r="A73" s="32">
        <v>81.37</v>
      </c>
      <c r="B73" s="1" t="s">
        <v>158</v>
      </c>
      <c r="C73" s="1" t="s">
        <v>2301</v>
      </c>
      <c r="E73" s="1">
        <v>11041.0</v>
      </c>
      <c r="F73" s="1" t="s">
        <v>900</v>
      </c>
      <c r="G73" s="1" t="s">
        <v>2268</v>
      </c>
      <c r="H73" s="1" t="s">
        <v>2353</v>
      </c>
      <c r="I73" s="1" t="s">
        <v>2385</v>
      </c>
      <c r="K73" s="2" t="str">
        <f t="shared" si="1"/>
        <v>81.37</v>
      </c>
      <c r="L73" s="2" t="str">
        <f>IF(ISNUMBER(MATCH(K73,'ranap clusters (ICD 9)'!T:T)),"Sudah","Belum")</f>
        <v>Sudah</v>
      </c>
    </row>
    <row r="74">
      <c r="A74" s="32">
        <v>81.38</v>
      </c>
      <c r="B74" s="1" t="s">
        <v>161</v>
      </c>
      <c r="C74" s="1" t="s">
        <v>2301</v>
      </c>
      <c r="E74" s="1">
        <v>11041.0</v>
      </c>
      <c r="F74" s="1" t="s">
        <v>900</v>
      </c>
      <c r="G74" s="1" t="s">
        <v>2268</v>
      </c>
      <c r="H74" s="1" t="s">
        <v>2353</v>
      </c>
      <c r="I74" s="1" t="s">
        <v>2385</v>
      </c>
      <c r="K74" s="2" t="str">
        <f t="shared" si="1"/>
        <v>81.38</v>
      </c>
      <c r="L74" s="2" t="str">
        <f>IF(ISNUMBER(MATCH(K74,'ranap clusters (ICD 9)'!T:T)),"Sudah","Belum")</f>
        <v>Sudah</v>
      </c>
    </row>
    <row r="75">
      <c r="A75" s="32">
        <v>81.39</v>
      </c>
      <c r="B75" s="1" t="s">
        <v>163</v>
      </c>
      <c r="C75" s="1" t="s">
        <v>2301</v>
      </c>
      <c r="E75" s="1">
        <v>11041.0</v>
      </c>
      <c r="F75" s="1" t="s">
        <v>900</v>
      </c>
      <c r="G75" s="1" t="s">
        <v>2268</v>
      </c>
      <c r="H75" s="1" t="s">
        <v>2353</v>
      </c>
      <c r="I75" s="1" t="s">
        <v>2385</v>
      </c>
      <c r="K75" s="2" t="str">
        <f t="shared" si="1"/>
        <v>81.39</v>
      </c>
      <c r="L75" s="2" t="str">
        <f>IF(ISNUMBER(MATCH(K75,'ranap clusters (ICD 9)'!T:T)),"Sudah","Belum")</f>
        <v>Sudah</v>
      </c>
    </row>
    <row r="76">
      <c r="A76" s="32">
        <v>81.66</v>
      </c>
      <c r="B76" s="1" t="s">
        <v>484</v>
      </c>
      <c r="C76" s="1" t="s">
        <v>2301</v>
      </c>
      <c r="E76" s="1">
        <v>11041.0</v>
      </c>
      <c r="F76" s="1" t="s">
        <v>900</v>
      </c>
      <c r="G76" s="1" t="s">
        <v>2268</v>
      </c>
      <c r="H76" s="1" t="s">
        <v>2353</v>
      </c>
      <c r="I76" s="1" t="s">
        <v>2201</v>
      </c>
      <c r="K76" s="2" t="str">
        <f t="shared" si="1"/>
        <v>81.66</v>
      </c>
      <c r="L76" s="2" t="str">
        <f>IF(ISNUMBER(MATCH(K76,'ranap clusters (ICD 9)'!T:T)),"Sudah","Belum")</f>
        <v>Sudah</v>
      </c>
    </row>
    <row r="77">
      <c r="A77" s="32">
        <v>84.8</v>
      </c>
      <c r="B77" s="1" t="s">
        <v>488</v>
      </c>
      <c r="C77" s="1" t="s">
        <v>2301</v>
      </c>
      <c r="E77" s="1">
        <v>11041.0</v>
      </c>
      <c r="F77" s="1" t="s">
        <v>900</v>
      </c>
      <c r="G77" s="1" t="s">
        <v>2268</v>
      </c>
      <c r="H77" s="1" t="s">
        <v>2353</v>
      </c>
      <c r="I77" s="1" t="s">
        <v>900</v>
      </c>
      <c r="K77" s="2" t="str">
        <f t="shared" si="1"/>
        <v>84.80</v>
      </c>
      <c r="L77" s="2" t="str">
        <f>IF(ISNUMBER(MATCH(K77,'ranap clusters (ICD 9)'!T:T)),"Sudah","Belum")</f>
        <v>Sudah</v>
      </c>
    </row>
    <row r="78">
      <c r="A78" s="32">
        <v>84.82</v>
      </c>
      <c r="B78" s="1" t="s">
        <v>490</v>
      </c>
      <c r="C78" s="1" t="s">
        <v>2301</v>
      </c>
      <c r="E78" s="1">
        <v>11041.0</v>
      </c>
      <c r="F78" s="1" t="s">
        <v>900</v>
      </c>
      <c r="G78" s="1" t="s">
        <v>2268</v>
      </c>
      <c r="H78" s="1" t="s">
        <v>2353</v>
      </c>
      <c r="I78" s="1" t="s">
        <v>900</v>
      </c>
      <c r="K78" s="2" t="str">
        <f t="shared" si="1"/>
        <v>84.82</v>
      </c>
      <c r="L78" s="2" t="str">
        <f>IF(ISNUMBER(MATCH(K78,'ranap clusters (ICD 9)'!T:T)),"Sudah","Belum")</f>
        <v>Sudah</v>
      </c>
    </row>
    <row r="79">
      <c r="A79" s="32">
        <v>84.84</v>
      </c>
      <c r="B79" s="1" t="s">
        <v>493</v>
      </c>
      <c r="C79" s="1" t="s">
        <v>2301</v>
      </c>
      <c r="E79" s="1">
        <v>11041.0</v>
      </c>
      <c r="F79" s="1" t="s">
        <v>900</v>
      </c>
      <c r="G79" s="1" t="s">
        <v>2268</v>
      </c>
      <c r="H79" s="1" t="s">
        <v>2353</v>
      </c>
      <c r="I79" s="1" t="s">
        <v>900</v>
      </c>
      <c r="K79" s="2" t="str">
        <f t="shared" si="1"/>
        <v>84.84</v>
      </c>
      <c r="L79" s="2" t="str">
        <f>IF(ISNUMBER(MATCH(K79,'ranap clusters (ICD 9)'!T:T)),"Sudah","Belum")</f>
        <v>Sudah</v>
      </c>
    </row>
    <row r="80">
      <c r="A80" s="32">
        <v>38.52</v>
      </c>
      <c r="B80" s="1" t="s">
        <v>21</v>
      </c>
      <c r="C80" s="1" t="s">
        <v>2301</v>
      </c>
      <c r="E80" s="1">
        <v>11031.0</v>
      </c>
      <c r="F80" s="1" t="s">
        <v>385</v>
      </c>
      <c r="G80" s="1" t="s">
        <v>2409</v>
      </c>
      <c r="I80" s="1" t="e">
        <v>#N/A</v>
      </c>
      <c r="J80" s="1" t="s">
        <v>2250</v>
      </c>
      <c r="K80" s="2" t="str">
        <f t="shared" si="1"/>
        <v>38.52</v>
      </c>
      <c r="L80" s="2" t="str">
        <f>IF(ISNUMBER(MATCH(K80,'ranap clusters (ICD 9)'!T:T)),"Sudah","Belum")</f>
        <v>Sudah</v>
      </c>
    </row>
    <row r="81">
      <c r="A81" s="32">
        <v>0.61</v>
      </c>
      <c r="B81" s="1" t="s">
        <v>744</v>
      </c>
      <c r="C81" s="1" t="s">
        <v>2301</v>
      </c>
      <c r="E81" s="1">
        <v>11101.0</v>
      </c>
      <c r="F81" s="1" t="s">
        <v>2204</v>
      </c>
      <c r="G81" s="1" t="s">
        <v>2410</v>
      </c>
      <c r="H81" s="1" t="s">
        <v>2411</v>
      </c>
      <c r="I81" s="1" t="s">
        <v>2412</v>
      </c>
      <c r="K81" s="2" t="str">
        <f t="shared" si="1"/>
        <v>00.61</v>
      </c>
      <c r="L81" s="2" t="str">
        <f>IF(ISNUMBER(MATCH(K81,'ranap clusters (ICD 9)'!T:T)),"Sudah","Belum")</f>
        <v>Belum</v>
      </c>
    </row>
    <row r="82">
      <c r="A82" s="32">
        <v>39.92</v>
      </c>
      <c r="B82" s="1" t="s">
        <v>800</v>
      </c>
      <c r="C82" s="1" t="s">
        <v>2301</v>
      </c>
      <c r="E82" s="1">
        <v>11101.0</v>
      </c>
      <c r="F82" s="1" t="s">
        <v>2204</v>
      </c>
      <c r="G82" s="1" t="s">
        <v>2410</v>
      </c>
      <c r="I82" s="1" t="e">
        <v>#N/A</v>
      </c>
      <c r="J82" s="1" t="s">
        <v>2250</v>
      </c>
      <c r="K82" s="2" t="str">
        <f t="shared" si="1"/>
        <v>39.92</v>
      </c>
      <c r="L82" s="2" t="str">
        <f>IF(ISNUMBER(MATCH(K82,'ranap clusters (ICD 9)'!T:T)),"Sudah","Belum")</f>
        <v>Sudah</v>
      </c>
    </row>
    <row r="83">
      <c r="A83" s="32">
        <v>1.15</v>
      </c>
      <c r="B83" s="1" t="s">
        <v>345</v>
      </c>
      <c r="C83" s="1" t="s">
        <v>2301</v>
      </c>
      <c r="E83" s="1">
        <v>11051.0</v>
      </c>
      <c r="F83" s="1" t="s">
        <v>2198</v>
      </c>
      <c r="G83" s="1" t="s">
        <v>2279</v>
      </c>
      <c r="H83" s="1" t="s">
        <v>2280</v>
      </c>
      <c r="I83" s="1" t="s">
        <v>2198</v>
      </c>
      <c r="K83" s="2" t="str">
        <f t="shared" si="1"/>
        <v>01.15</v>
      </c>
      <c r="L83" s="2" t="str">
        <f>IF(ISNUMBER(MATCH(K83,'ranap clusters (ICD 9)'!T:T)),"Sudah","Belum")</f>
        <v>Belum</v>
      </c>
    </row>
    <row r="84">
      <c r="A84" s="32">
        <v>1.22</v>
      </c>
      <c r="B84" s="1" t="s">
        <v>358</v>
      </c>
      <c r="C84" s="1" t="s">
        <v>2301</v>
      </c>
      <c r="E84" s="1">
        <v>11051.0</v>
      </c>
      <c r="F84" s="1" t="s">
        <v>2198</v>
      </c>
      <c r="G84" s="1" t="s">
        <v>2279</v>
      </c>
      <c r="H84" s="1" t="s">
        <v>2280</v>
      </c>
      <c r="I84" s="1" t="s">
        <v>2414</v>
      </c>
      <c r="K84" s="2" t="str">
        <f t="shared" si="1"/>
        <v>01.22</v>
      </c>
      <c r="L84" s="2" t="str">
        <f>IF(ISNUMBER(MATCH(K84,'ranap clusters (ICD 9)'!T:T)),"Sudah","Belum")</f>
        <v>Belum</v>
      </c>
    </row>
    <row r="85">
      <c r="A85" s="32">
        <v>1.24</v>
      </c>
      <c r="B85" s="1" t="s">
        <v>362</v>
      </c>
      <c r="C85" s="1" t="s">
        <v>2301</v>
      </c>
      <c r="E85" s="1">
        <v>11051.0</v>
      </c>
      <c r="F85" s="1" t="s">
        <v>2198</v>
      </c>
      <c r="G85" s="1" t="s">
        <v>2279</v>
      </c>
      <c r="H85" s="1" t="s">
        <v>2280</v>
      </c>
      <c r="I85" s="1" t="s">
        <v>2198</v>
      </c>
      <c r="K85" s="2" t="str">
        <f t="shared" si="1"/>
        <v>01.24</v>
      </c>
      <c r="L85" s="2" t="str">
        <f>IF(ISNUMBER(MATCH(K85,'ranap clusters (ICD 9)'!T:T)),"Sudah","Belum")</f>
        <v>Belum</v>
      </c>
    </row>
    <row r="86">
      <c r="A86" s="32">
        <v>1.26</v>
      </c>
      <c r="B86" s="1" t="s">
        <v>371</v>
      </c>
      <c r="C86" s="1" t="s">
        <v>2301</v>
      </c>
      <c r="E86" s="1">
        <v>11051.0</v>
      </c>
      <c r="F86" s="1" t="s">
        <v>2198</v>
      </c>
      <c r="G86" s="1" t="s">
        <v>2279</v>
      </c>
      <c r="H86" s="1" t="s">
        <v>2280</v>
      </c>
      <c r="I86" s="1" t="s">
        <v>2198</v>
      </c>
      <c r="K86" s="2" t="str">
        <f t="shared" si="1"/>
        <v>01.26</v>
      </c>
      <c r="L86" s="2" t="str">
        <f>IF(ISNUMBER(MATCH(K86,'ranap clusters (ICD 9)'!T:T)),"Sudah","Belum")</f>
        <v>Belum</v>
      </c>
    </row>
    <row r="87">
      <c r="A87" s="32">
        <v>1.28</v>
      </c>
      <c r="B87" s="1" t="s">
        <v>377</v>
      </c>
      <c r="C87" s="1" t="s">
        <v>2301</v>
      </c>
      <c r="E87" s="1">
        <v>11051.0</v>
      </c>
      <c r="F87" s="1" t="s">
        <v>2198</v>
      </c>
      <c r="G87" s="1" t="s">
        <v>2279</v>
      </c>
      <c r="H87" s="1" t="s">
        <v>2280</v>
      </c>
      <c r="I87" s="1" t="s">
        <v>2371</v>
      </c>
      <c r="K87" s="2" t="str">
        <f t="shared" si="1"/>
        <v>01.28</v>
      </c>
      <c r="L87" s="2" t="str">
        <f>IF(ISNUMBER(MATCH(K87,'ranap clusters (ICD 9)'!T:T)),"Sudah","Belum")</f>
        <v>Belum</v>
      </c>
    </row>
    <row r="88">
      <c r="A88" s="32">
        <v>1.6</v>
      </c>
      <c r="B88" s="1" t="s">
        <v>23</v>
      </c>
      <c r="C88" s="1" t="s">
        <v>2301</v>
      </c>
      <c r="E88" s="1">
        <v>11051.0</v>
      </c>
      <c r="F88" s="1" t="s">
        <v>2198</v>
      </c>
      <c r="G88" s="1" t="s">
        <v>2279</v>
      </c>
      <c r="H88" s="1" t="s">
        <v>2280</v>
      </c>
      <c r="I88" s="1" t="s">
        <v>2198</v>
      </c>
      <c r="K88" s="2" t="str">
        <f t="shared" si="1"/>
        <v>01.60</v>
      </c>
      <c r="L88" s="2" t="str">
        <f>IF(ISNUMBER(MATCH(K88,'ranap clusters (ICD 9)'!T:T)),"Sudah","Belum")</f>
        <v>Sudah</v>
      </c>
    </row>
    <row r="89">
      <c r="A89" s="32">
        <v>2.01</v>
      </c>
      <c r="B89" s="1" t="s">
        <v>276</v>
      </c>
      <c r="C89" s="1" t="s">
        <v>2301</v>
      </c>
      <c r="E89" s="1">
        <v>11051.0</v>
      </c>
      <c r="F89" s="1" t="s">
        <v>2198</v>
      </c>
      <c r="G89" s="1" t="s">
        <v>2279</v>
      </c>
      <c r="H89" s="1" t="s">
        <v>2280</v>
      </c>
      <c r="I89" s="1" t="s">
        <v>2195</v>
      </c>
      <c r="K89" s="2" t="str">
        <f t="shared" si="1"/>
        <v>02.01</v>
      </c>
      <c r="L89" s="2" t="str">
        <f>IF(ISNUMBER(MATCH(K89,'ranap clusters (ICD 9)'!T:T)),"Sudah","Belum")</f>
        <v>Sudah</v>
      </c>
    </row>
    <row r="90">
      <c r="A90" s="32">
        <v>2.02</v>
      </c>
      <c r="B90" s="1" t="s">
        <v>25</v>
      </c>
      <c r="C90" s="1" t="s">
        <v>2301</v>
      </c>
      <c r="E90" s="1">
        <v>11051.0</v>
      </c>
      <c r="F90" s="1" t="s">
        <v>2198</v>
      </c>
      <c r="G90" s="1" t="s">
        <v>2279</v>
      </c>
      <c r="H90" s="1" t="s">
        <v>2280</v>
      </c>
      <c r="I90" s="1" t="s">
        <v>2198</v>
      </c>
      <c r="K90" s="2" t="str">
        <f t="shared" si="1"/>
        <v>02.02</v>
      </c>
      <c r="L90" s="2" t="str">
        <f>IF(ISNUMBER(MATCH(K90,'ranap clusters (ICD 9)'!T:T)),"Sudah","Belum")</f>
        <v>Sudah</v>
      </c>
    </row>
    <row r="91">
      <c r="A91" s="32">
        <v>2.03</v>
      </c>
      <c r="B91" s="1" t="s">
        <v>386</v>
      </c>
      <c r="C91" s="1" t="s">
        <v>2301</v>
      </c>
      <c r="E91" s="1">
        <v>11051.0</v>
      </c>
      <c r="F91" s="1" t="s">
        <v>2198</v>
      </c>
      <c r="G91" s="1" t="s">
        <v>2279</v>
      </c>
      <c r="H91" s="1" t="s">
        <v>2280</v>
      </c>
      <c r="I91" s="1" t="s">
        <v>2198</v>
      </c>
      <c r="K91" s="2" t="str">
        <f t="shared" si="1"/>
        <v>02.03</v>
      </c>
      <c r="L91" s="2" t="str">
        <f>IF(ISNUMBER(MATCH(K91,'ranap clusters (ICD 9)'!T:T)),"Sudah","Belum")</f>
        <v>Sudah</v>
      </c>
    </row>
    <row r="92">
      <c r="A92" s="32">
        <v>2.04</v>
      </c>
      <c r="B92" s="1" t="s">
        <v>387</v>
      </c>
      <c r="C92" s="1" t="s">
        <v>2301</v>
      </c>
      <c r="E92" s="1">
        <v>11051.0</v>
      </c>
      <c r="F92" s="1" t="s">
        <v>2198</v>
      </c>
      <c r="G92" s="1" t="s">
        <v>2279</v>
      </c>
      <c r="H92" s="1" t="s">
        <v>2280</v>
      </c>
      <c r="I92" s="1" t="s">
        <v>2198</v>
      </c>
      <c r="K92" s="2" t="str">
        <f t="shared" si="1"/>
        <v>02.04</v>
      </c>
      <c r="L92" s="2" t="str">
        <f>IF(ISNUMBER(MATCH(K92,'ranap clusters (ICD 9)'!T:T)),"Sudah","Belum")</f>
        <v>Sudah</v>
      </c>
    </row>
    <row r="93">
      <c r="A93" s="32">
        <v>2.05</v>
      </c>
      <c r="B93" s="1" t="s">
        <v>389</v>
      </c>
      <c r="C93" s="1" t="s">
        <v>2301</v>
      </c>
      <c r="E93" s="1">
        <v>11051.0</v>
      </c>
      <c r="F93" s="1" t="s">
        <v>2198</v>
      </c>
      <c r="G93" s="1" t="s">
        <v>2279</v>
      </c>
      <c r="H93" s="1" t="s">
        <v>2280</v>
      </c>
      <c r="I93" s="1" t="s">
        <v>2198</v>
      </c>
      <c r="K93" s="2" t="str">
        <f t="shared" si="1"/>
        <v>02.05</v>
      </c>
      <c r="L93" s="2" t="str">
        <f>IF(ISNUMBER(MATCH(K93,'ranap clusters (ICD 9)'!T:T)),"Sudah","Belum")</f>
        <v>Sudah</v>
      </c>
    </row>
    <row r="94">
      <c r="A94" s="32">
        <v>2.06</v>
      </c>
      <c r="B94" s="1" t="s">
        <v>391</v>
      </c>
      <c r="C94" s="1" t="s">
        <v>2301</v>
      </c>
      <c r="E94" s="1">
        <v>11051.0</v>
      </c>
      <c r="F94" s="1" t="s">
        <v>2198</v>
      </c>
      <c r="G94" s="1" t="s">
        <v>2279</v>
      </c>
      <c r="H94" s="1" t="s">
        <v>2280</v>
      </c>
      <c r="I94" s="1" t="s">
        <v>2198</v>
      </c>
      <c r="K94" s="2" t="str">
        <f t="shared" si="1"/>
        <v>02.06</v>
      </c>
      <c r="L94" s="2" t="str">
        <f>IF(ISNUMBER(MATCH(K94,'ranap clusters (ICD 9)'!T:T)),"Sudah","Belum")</f>
        <v>Sudah</v>
      </c>
    </row>
    <row r="95">
      <c r="A95" s="32">
        <v>2.07</v>
      </c>
      <c r="B95" s="1" t="s">
        <v>392</v>
      </c>
      <c r="C95" s="1" t="s">
        <v>2301</v>
      </c>
      <c r="E95" s="1">
        <v>11051.0</v>
      </c>
      <c r="F95" s="1" t="s">
        <v>2198</v>
      </c>
      <c r="G95" s="1" t="s">
        <v>2279</v>
      </c>
      <c r="H95" s="1" t="s">
        <v>2280</v>
      </c>
      <c r="I95" s="1" t="s">
        <v>2198</v>
      </c>
      <c r="K95" s="2" t="str">
        <f t="shared" si="1"/>
        <v>02.07</v>
      </c>
      <c r="L95" s="2" t="str">
        <f>IF(ISNUMBER(MATCH(K95,'ranap clusters (ICD 9)'!T:T)),"Sudah","Belum")</f>
        <v>Sudah</v>
      </c>
    </row>
    <row r="96">
      <c r="A96" s="32">
        <v>2.91</v>
      </c>
      <c r="B96" s="1" t="s">
        <v>399</v>
      </c>
      <c r="C96" s="1" t="s">
        <v>2301</v>
      </c>
      <c r="E96" s="1">
        <v>11051.0</v>
      </c>
      <c r="F96" s="1" t="s">
        <v>2198</v>
      </c>
      <c r="G96" s="1" t="s">
        <v>2279</v>
      </c>
      <c r="H96" s="1" t="s">
        <v>2280</v>
      </c>
      <c r="I96" s="1" t="s">
        <v>2198</v>
      </c>
      <c r="K96" s="2" t="str">
        <f t="shared" si="1"/>
        <v>02.91</v>
      </c>
      <c r="L96" s="2" t="str">
        <f>IF(ISNUMBER(MATCH(K96,'ranap clusters (ICD 9)'!T:T)),"Sudah","Belum")</f>
        <v>Sudah</v>
      </c>
    </row>
    <row r="97">
      <c r="A97" s="32">
        <v>4.3</v>
      </c>
      <c r="B97" s="1" t="s">
        <v>50</v>
      </c>
      <c r="C97" s="1" t="s">
        <v>2301</v>
      </c>
      <c r="E97" s="1">
        <v>11121.0</v>
      </c>
      <c r="F97" s="1" t="s">
        <v>2203</v>
      </c>
      <c r="G97" s="1" t="s">
        <v>2285</v>
      </c>
      <c r="H97" s="1" t="s">
        <v>2249</v>
      </c>
      <c r="I97" s="1" t="s">
        <v>2203</v>
      </c>
      <c r="K97" s="2" t="str">
        <f t="shared" si="1"/>
        <v>04.30</v>
      </c>
      <c r="L97" s="2" t="str">
        <f>IF(ISNUMBER(MATCH(K97,'ranap clusters (ICD 9)'!T:T)),"Sudah","Belum")</f>
        <v>Sudah</v>
      </c>
    </row>
    <row r="98">
      <c r="A98" s="32">
        <v>4.42</v>
      </c>
      <c r="B98" s="1" t="s">
        <v>654</v>
      </c>
      <c r="C98" s="1" t="s">
        <v>2301</v>
      </c>
      <c r="E98" s="1">
        <v>11121.0</v>
      </c>
      <c r="F98" s="1" t="s">
        <v>2203</v>
      </c>
      <c r="G98" s="1" t="s">
        <v>2285</v>
      </c>
      <c r="H98" s="1" t="s">
        <v>2420</v>
      </c>
      <c r="I98" s="1" t="s">
        <v>2195</v>
      </c>
      <c r="K98" s="2" t="str">
        <f t="shared" si="1"/>
        <v>04.42</v>
      </c>
      <c r="L98" s="2" t="str">
        <f>IF(ISNUMBER(MATCH(K98,'ranap clusters (ICD 9)'!T:T)),"Sudah","Belum")</f>
        <v>Sudah</v>
      </c>
    </row>
    <row r="99">
      <c r="A99" s="32">
        <v>4.42</v>
      </c>
      <c r="B99" s="1" t="s">
        <v>294</v>
      </c>
      <c r="C99" s="1" t="s">
        <v>2301</v>
      </c>
      <c r="E99" s="1">
        <v>11121.0</v>
      </c>
      <c r="F99" s="1" t="s">
        <v>2203</v>
      </c>
      <c r="G99" s="1" t="s">
        <v>2285</v>
      </c>
      <c r="H99" s="1" t="s">
        <v>2420</v>
      </c>
      <c r="I99" s="1" t="s">
        <v>2195</v>
      </c>
      <c r="K99" s="2" t="str">
        <f t="shared" si="1"/>
        <v>04.42</v>
      </c>
      <c r="L99" s="2" t="str">
        <f>IF(ISNUMBER(MATCH(K99,'ranap clusters (ICD 9)'!T:T)),"Sudah","Belum")</f>
        <v>Sudah</v>
      </c>
    </row>
    <row r="100">
      <c r="A100" s="32">
        <v>4.43</v>
      </c>
      <c r="B100" s="1" t="s">
        <v>62</v>
      </c>
      <c r="C100" s="1" t="s">
        <v>2301</v>
      </c>
      <c r="E100" s="1">
        <v>11121.0</v>
      </c>
      <c r="F100" s="1" t="s">
        <v>2203</v>
      </c>
      <c r="G100" s="1" t="s">
        <v>2285</v>
      </c>
      <c r="H100" s="1" t="s">
        <v>2421</v>
      </c>
      <c r="I100" s="1" t="s">
        <v>2203</v>
      </c>
      <c r="K100" s="2" t="str">
        <f t="shared" si="1"/>
        <v>04.43</v>
      </c>
      <c r="L100" s="2" t="str">
        <f>IF(ISNUMBER(MATCH(K100,'ranap clusters (ICD 9)'!T:T)),"Sudah","Belum")</f>
        <v>Sudah</v>
      </c>
    </row>
    <row r="101">
      <c r="A101" s="32">
        <v>4.44</v>
      </c>
      <c r="B101" s="1" t="s">
        <v>64</v>
      </c>
      <c r="C101" s="1" t="s">
        <v>2301</v>
      </c>
      <c r="E101" s="1">
        <v>11121.0</v>
      </c>
      <c r="F101" s="1" t="s">
        <v>2203</v>
      </c>
      <c r="G101" s="1" t="s">
        <v>2285</v>
      </c>
      <c r="H101" s="1" t="s">
        <v>2421</v>
      </c>
      <c r="I101" s="1" t="s">
        <v>2203</v>
      </c>
      <c r="K101" s="2" t="str">
        <f t="shared" si="1"/>
        <v>04.44</v>
      </c>
      <c r="L101" s="2" t="str">
        <f>IF(ISNUMBER(MATCH(K101,'ranap clusters (ICD 9)'!T:T)),"Sudah","Belum")</f>
        <v>Sudah</v>
      </c>
    </row>
    <row r="102">
      <c r="A102" s="32">
        <v>27.62</v>
      </c>
      <c r="B102" s="1" t="s">
        <v>682</v>
      </c>
      <c r="C102" s="1" t="s">
        <v>2301</v>
      </c>
      <c r="E102" s="1">
        <v>11121.0</v>
      </c>
      <c r="F102" s="1" t="s">
        <v>2203</v>
      </c>
      <c r="G102" s="1" t="s">
        <v>2285</v>
      </c>
      <c r="I102" s="1" t="e">
        <v>#N/A</v>
      </c>
      <c r="J102" s="1" t="s">
        <v>2250</v>
      </c>
      <c r="K102" s="2" t="str">
        <f t="shared" si="1"/>
        <v>27.62</v>
      </c>
      <c r="L102" s="2" t="str">
        <f>IF(ISNUMBER(MATCH(K102,'ranap clusters (ICD 9)'!T:T)),"Sudah","Belum")</f>
        <v>Sudah</v>
      </c>
    </row>
    <row r="103">
      <c r="A103" s="32">
        <v>27.69</v>
      </c>
      <c r="B103" s="1" t="s">
        <v>684</v>
      </c>
      <c r="C103" s="1" t="s">
        <v>2301</v>
      </c>
      <c r="E103" s="1">
        <v>11121.0</v>
      </c>
      <c r="F103" s="1" t="s">
        <v>2203</v>
      </c>
      <c r="G103" s="1" t="s">
        <v>2285</v>
      </c>
      <c r="I103" s="1" t="e">
        <v>#N/A</v>
      </c>
      <c r="J103" s="1" t="s">
        <v>2250</v>
      </c>
      <c r="K103" s="2" t="str">
        <f t="shared" si="1"/>
        <v>27.69</v>
      </c>
      <c r="L103" s="2" t="str">
        <f>IF(ISNUMBER(MATCH(K103,'ranap clusters (ICD 9)'!T:T)),"Sudah","Belum")</f>
        <v>Sudah</v>
      </c>
    </row>
    <row r="104">
      <c r="A104" s="32">
        <v>83.21</v>
      </c>
      <c r="B104" s="1" t="s">
        <v>702</v>
      </c>
      <c r="C104" s="1" t="s">
        <v>2301</v>
      </c>
      <c r="E104" s="1">
        <v>11121.0</v>
      </c>
      <c r="F104" s="1" t="s">
        <v>2203</v>
      </c>
      <c r="G104" s="1" t="s">
        <v>2285</v>
      </c>
      <c r="I104" s="1" t="e">
        <v>#N/A</v>
      </c>
      <c r="J104" s="1" t="s">
        <v>2250</v>
      </c>
      <c r="K104" s="2" t="str">
        <f t="shared" si="1"/>
        <v>83.21</v>
      </c>
      <c r="L104" s="2" t="str">
        <f>IF(ISNUMBER(MATCH(K104,'ranap clusters (ICD 9)'!T:T)),"Sudah","Belum")</f>
        <v>Sudah</v>
      </c>
    </row>
    <row r="105">
      <c r="A105" s="32">
        <v>83.45</v>
      </c>
      <c r="B105" s="1" t="s">
        <v>704</v>
      </c>
      <c r="C105" s="1" t="s">
        <v>2301</v>
      </c>
      <c r="E105" s="1">
        <v>11121.0</v>
      </c>
      <c r="F105" s="1" t="s">
        <v>2203</v>
      </c>
      <c r="G105" s="1" t="s">
        <v>2285</v>
      </c>
      <c r="I105" s="1" t="e">
        <v>#N/A</v>
      </c>
      <c r="J105" s="1" t="s">
        <v>2250</v>
      </c>
      <c r="K105" s="2" t="str">
        <f t="shared" si="1"/>
        <v>83.45</v>
      </c>
      <c r="L105" s="2" t="str">
        <f>IF(ISNUMBER(MATCH(K105,'ranap clusters (ICD 9)'!T:T)),"Sudah","Belum")</f>
        <v>Sudah</v>
      </c>
    </row>
    <row r="106">
      <c r="A106" s="32">
        <v>84.11</v>
      </c>
      <c r="B106" s="1" t="s">
        <v>725</v>
      </c>
      <c r="C106" s="1" t="s">
        <v>2301</v>
      </c>
      <c r="E106" s="1">
        <v>11121.0</v>
      </c>
      <c r="F106" s="1" t="s">
        <v>2203</v>
      </c>
      <c r="G106" s="1" t="s">
        <v>2285</v>
      </c>
      <c r="I106" s="1" t="e">
        <v>#N/A</v>
      </c>
      <c r="J106" s="1" t="s">
        <v>2250</v>
      </c>
      <c r="K106" s="2" t="str">
        <f t="shared" si="1"/>
        <v>84.11</v>
      </c>
      <c r="L106" s="2" t="str">
        <f>IF(ISNUMBER(MATCH(K106,'ranap clusters (ICD 9)'!T:T)),"Sudah","Belum")</f>
        <v>Sudah</v>
      </c>
    </row>
    <row r="107">
      <c r="A107" s="32">
        <v>86.22</v>
      </c>
      <c r="B107" s="1" t="s">
        <v>110</v>
      </c>
      <c r="C107" s="1" t="s">
        <v>2301</v>
      </c>
      <c r="E107" s="1">
        <v>11121.0</v>
      </c>
      <c r="F107" s="1" t="s">
        <v>2203</v>
      </c>
      <c r="G107" s="1" t="s">
        <v>2285</v>
      </c>
      <c r="I107" s="1" t="e">
        <v>#N/A</v>
      </c>
      <c r="J107" s="1" t="s">
        <v>2250</v>
      </c>
      <c r="K107" s="2" t="str">
        <f t="shared" si="1"/>
        <v>86.22</v>
      </c>
      <c r="L107" s="2" t="str">
        <f>IF(ISNUMBER(MATCH(K107,'ranap clusters (ICD 9)'!T:T)),"Sudah","Belum")</f>
        <v>Sudah</v>
      </c>
    </row>
    <row r="108">
      <c r="A108" s="32">
        <v>86.94</v>
      </c>
      <c r="B108" s="1" t="s">
        <v>731</v>
      </c>
      <c r="C108" s="1" t="s">
        <v>2301</v>
      </c>
      <c r="E108" s="1">
        <v>11121.0</v>
      </c>
      <c r="F108" s="1" t="s">
        <v>2203</v>
      </c>
      <c r="G108" s="1" t="s">
        <v>2285</v>
      </c>
      <c r="H108" s="1" t="s">
        <v>2311</v>
      </c>
      <c r="I108" s="1" t="s">
        <v>2203</v>
      </c>
      <c r="K108" s="2" t="str">
        <f t="shared" si="1"/>
        <v>86.94</v>
      </c>
      <c r="L108" s="2" t="str">
        <f>IF(ISNUMBER(MATCH(K108,'ranap clusters (ICD 9)'!T:T)),"Sudah","Belum")</f>
        <v>Sudah</v>
      </c>
    </row>
    <row r="109">
      <c r="A109" s="32">
        <v>3.32</v>
      </c>
      <c r="B109" s="1" t="s">
        <v>37</v>
      </c>
      <c r="C109" s="1" t="s">
        <v>2301</v>
      </c>
      <c r="E109" s="1">
        <v>11091.0</v>
      </c>
      <c r="F109" s="1" t="s">
        <v>2201</v>
      </c>
      <c r="G109" s="1" t="s">
        <v>2423</v>
      </c>
      <c r="H109" s="1" t="s">
        <v>2353</v>
      </c>
      <c r="I109" s="1" t="s">
        <v>900</v>
      </c>
      <c r="K109" s="2" t="str">
        <f t="shared" si="1"/>
        <v>03.32</v>
      </c>
      <c r="L109" s="2" t="str">
        <f>IF(ISNUMBER(MATCH(K109,'ranap clusters (ICD 9)'!T:T)),"Sudah","Belum")</f>
        <v>Sudah</v>
      </c>
    </row>
    <row r="110">
      <c r="A110" s="32">
        <v>3.39</v>
      </c>
      <c r="B110" s="1" t="s">
        <v>124</v>
      </c>
      <c r="C110" s="1" t="s">
        <v>2301</v>
      </c>
      <c r="E110" s="1">
        <v>11091.0</v>
      </c>
      <c r="F110" s="1" t="s">
        <v>2201</v>
      </c>
      <c r="G110" s="1" t="s">
        <v>2423</v>
      </c>
      <c r="H110" s="1" t="s">
        <v>2353</v>
      </c>
      <c r="I110" s="1" t="s">
        <v>2201</v>
      </c>
      <c r="K110" s="2" t="str">
        <f t="shared" si="1"/>
        <v>03.39</v>
      </c>
      <c r="L110" s="2" t="str">
        <f>IF(ISNUMBER(MATCH(K110,'ranap clusters (ICD 9)'!T:T)),"Sudah","Belum")</f>
        <v>Sudah</v>
      </c>
    </row>
    <row r="111">
      <c r="A111" s="32">
        <v>3.9</v>
      </c>
      <c r="B111" s="1" t="s">
        <v>85</v>
      </c>
      <c r="C111" s="1" t="s">
        <v>2301</v>
      </c>
      <c r="E111" s="1">
        <v>11091.0</v>
      </c>
      <c r="F111" s="1" t="s">
        <v>2201</v>
      </c>
      <c r="G111" s="1" t="s">
        <v>2423</v>
      </c>
      <c r="H111" s="1" t="s">
        <v>2353</v>
      </c>
      <c r="I111" s="1" t="s">
        <v>2201</v>
      </c>
      <c r="K111" s="2" t="str">
        <f t="shared" si="1"/>
        <v>03.90</v>
      </c>
      <c r="L111" s="2" t="str">
        <f>IF(ISNUMBER(MATCH(K111,'ranap clusters (ICD 9)'!T:T)),"Sudah","Belum")</f>
        <v>Sudah</v>
      </c>
    </row>
    <row r="112">
      <c r="A112" s="32">
        <v>3.94</v>
      </c>
      <c r="B112" s="1" t="s">
        <v>39</v>
      </c>
      <c r="C112" s="1" t="s">
        <v>2301</v>
      </c>
      <c r="E112" s="1">
        <v>11091.0</v>
      </c>
      <c r="F112" s="1" t="s">
        <v>2201</v>
      </c>
      <c r="G112" s="1" t="s">
        <v>2423</v>
      </c>
      <c r="H112" s="1" t="s">
        <v>2353</v>
      </c>
      <c r="I112" s="1" t="s">
        <v>2201</v>
      </c>
      <c r="K112" s="2" t="str">
        <f t="shared" si="1"/>
        <v>03.94</v>
      </c>
      <c r="L112" s="2" t="str">
        <f>IF(ISNUMBER(MATCH(K112,'ranap clusters (ICD 9)'!T:T)),"Sudah","Belum")</f>
        <v>Sudah</v>
      </c>
    </row>
    <row r="113">
      <c r="A113" s="32">
        <v>3.96</v>
      </c>
      <c r="B113" s="1" t="s">
        <v>503</v>
      </c>
      <c r="C113" s="1" t="s">
        <v>2301</v>
      </c>
      <c r="E113" s="1">
        <v>11091.0</v>
      </c>
      <c r="F113" s="1" t="s">
        <v>2201</v>
      </c>
      <c r="G113" s="1" t="s">
        <v>2423</v>
      </c>
      <c r="H113" s="1" t="s">
        <v>2353</v>
      </c>
      <c r="I113" s="1" t="s">
        <v>2201</v>
      </c>
      <c r="K113" s="2" t="str">
        <f t="shared" si="1"/>
        <v>03.96</v>
      </c>
      <c r="L113" s="2" t="str">
        <f>IF(ISNUMBER(MATCH(K113,'ranap clusters (ICD 9)'!T:T)),"Sudah","Belum")</f>
        <v>Sudah</v>
      </c>
    </row>
    <row r="114">
      <c r="A114" s="32">
        <v>3.98</v>
      </c>
      <c r="B114" s="1" t="s">
        <v>505</v>
      </c>
      <c r="C114" s="1" t="s">
        <v>2301</v>
      </c>
      <c r="E114" s="1">
        <v>11091.0</v>
      </c>
      <c r="F114" s="1" t="s">
        <v>2201</v>
      </c>
      <c r="G114" s="1" t="s">
        <v>2423</v>
      </c>
      <c r="H114" s="1" t="s">
        <v>2353</v>
      </c>
      <c r="I114" s="1" t="s">
        <v>2201</v>
      </c>
      <c r="K114" s="2" t="str">
        <f t="shared" si="1"/>
        <v>03.98</v>
      </c>
      <c r="L114" s="2" t="str">
        <f>IF(ISNUMBER(MATCH(K114,'ranap clusters (ICD 9)'!T:T)),"Sudah","Belum")</f>
        <v>Sudah</v>
      </c>
    </row>
    <row r="115">
      <c r="A115" s="32">
        <v>80.5</v>
      </c>
      <c r="B115" s="1" t="s">
        <v>516</v>
      </c>
      <c r="C115" s="1" t="s">
        <v>2301</v>
      </c>
      <c r="E115" s="1">
        <v>11091.0</v>
      </c>
      <c r="F115" s="1" t="s">
        <v>2201</v>
      </c>
      <c r="G115" s="1" t="s">
        <v>2423</v>
      </c>
      <c r="H115" s="1" t="s">
        <v>2353</v>
      </c>
      <c r="I115" s="1" t="s">
        <v>2201</v>
      </c>
      <c r="K115" s="2" t="str">
        <f t="shared" si="1"/>
        <v>80.50</v>
      </c>
      <c r="L115" s="2" t="str">
        <f>IF(ISNUMBER(MATCH(K115,'ranap clusters (ICD 9)'!T:T)),"Sudah","Belum")</f>
        <v>Sudah</v>
      </c>
    </row>
    <row r="116">
      <c r="A116" s="32">
        <v>80.51</v>
      </c>
      <c r="B116" s="1" t="s">
        <v>518</v>
      </c>
      <c r="C116" s="1" t="s">
        <v>2301</v>
      </c>
      <c r="E116" s="1">
        <v>11091.0</v>
      </c>
      <c r="F116" s="1" t="s">
        <v>2201</v>
      </c>
      <c r="G116" s="1" t="s">
        <v>2423</v>
      </c>
      <c r="H116" s="1" t="s">
        <v>2353</v>
      </c>
      <c r="I116" s="1" t="s">
        <v>2201</v>
      </c>
      <c r="K116" s="2" t="str">
        <f t="shared" si="1"/>
        <v>80.51</v>
      </c>
      <c r="L116" s="2" t="str">
        <f>IF(ISNUMBER(MATCH(K116,'ranap clusters (ICD 9)'!T:T)),"Sudah","Belum")</f>
        <v>Sudah</v>
      </c>
    </row>
    <row r="117">
      <c r="A117" s="32">
        <v>80.54</v>
      </c>
      <c r="B117" s="1" t="s">
        <v>477</v>
      </c>
      <c r="C117" s="1" t="s">
        <v>2301</v>
      </c>
      <c r="E117" s="1">
        <v>11091.0</v>
      </c>
      <c r="F117" s="1" t="s">
        <v>2201</v>
      </c>
      <c r="G117" s="1" t="s">
        <v>2423</v>
      </c>
      <c r="H117" s="1" t="s">
        <v>2353</v>
      </c>
      <c r="I117" s="1" t="s">
        <v>2426</v>
      </c>
      <c r="K117" s="2" t="str">
        <f t="shared" si="1"/>
        <v>80.54</v>
      </c>
      <c r="L117" s="2" t="str">
        <f>IF(ISNUMBER(MATCH(K117,'ranap clusters (ICD 9)'!T:T)),"Sudah","Belum")</f>
        <v>Sudah</v>
      </c>
    </row>
    <row r="118">
      <c r="A118" s="32">
        <v>80.59</v>
      </c>
      <c r="B118" s="1" t="s">
        <v>524</v>
      </c>
      <c r="C118" s="1" t="s">
        <v>2301</v>
      </c>
      <c r="E118" s="1">
        <v>11091.0</v>
      </c>
      <c r="F118" s="1" t="s">
        <v>2201</v>
      </c>
      <c r="G118" s="1" t="s">
        <v>2423</v>
      </c>
      <c r="H118" s="1" t="s">
        <v>2353</v>
      </c>
      <c r="I118" s="1" t="s">
        <v>2201</v>
      </c>
      <c r="K118" s="2" t="str">
        <f t="shared" si="1"/>
        <v>80.59</v>
      </c>
      <c r="L118" s="2" t="str">
        <f>IF(ISNUMBER(MATCH(K118,'ranap clusters (ICD 9)'!T:T)),"Sudah","Belum")</f>
        <v>Sudah</v>
      </c>
    </row>
    <row r="119">
      <c r="A119" s="32">
        <v>1.1</v>
      </c>
      <c r="B119" s="1" t="s">
        <v>338</v>
      </c>
      <c r="C119" s="1" t="s">
        <v>2301</v>
      </c>
      <c r="E119" s="1">
        <v>11061.0</v>
      </c>
      <c r="F119" s="1" t="s">
        <v>2196</v>
      </c>
      <c r="G119" s="1" t="s">
        <v>2427</v>
      </c>
      <c r="H119" s="1" t="s">
        <v>2420</v>
      </c>
      <c r="I119" s="1" t="s">
        <v>2428</v>
      </c>
      <c r="J119" s="1" t="s">
        <v>2429</v>
      </c>
      <c r="K119" s="2" t="str">
        <f t="shared" si="1"/>
        <v>01.10</v>
      </c>
      <c r="L119" s="2" t="str">
        <f>IF(ISNUMBER(MATCH(K119,'ranap clusters (ICD 9)'!T:T)),"Sudah","Belum")</f>
        <v>Belum</v>
      </c>
    </row>
    <row r="120">
      <c r="A120" s="32">
        <v>1.11</v>
      </c>
      <c r="B120" s="1" t="s">
        <v>77</v>
      </c>
      <c r="C120" s="1" t="s">
        <v>2301</v>
      </c>
      <c r="E120" s="1">
        <v>11061.0</v>
      </c>
      <c r="F120" s="1" t="s">
        <v>2196</v>
      </c>
      <c r="G120" s="1" t="s">
        <v>2430</v>
      </c>
      <c r="H120" s="1" t="s">
        <v>2430</v>
      </c>
      <c r="I120" s="1" t="s">
        <v>2431</v>
      </c>
      <c r="K120" s="2" t="str">
        <f t="shared" si="1"/>
        <v>01.11</v>
      </c>
      <c r="L120" s="2" t="str">
        <f>IF(ISNUMBER(MATCH(K120,'ranap clusters (ICD 9)'!T:T)),"Sudah","Belum")</f>
        <v>Belum</v>
      </c>
    </row>
    <row r="121">
      <c r="A121" s="32">
        <v>2.2</v>
      </c>
      <c r="B121" s="1" t="s">
        <v>222</v>
      </c>
      <c r="C121" s="1" t="s">
        <v>2301</v>
      </c>
      <c r="E121" s="1">
        <v>11061.0</v>
      </c>
      <c r="F121" s="1" t="s">
        <v>2196</v>
      </c>
      <c r="G121" s="1" t="s">
        <v>2430</v>
      </c>
      <c r="H121" s="1" t="s">
        <v>2430</v>
      </c>
      <c r="I121" s="1" t="s">
        <v>2196</v>
      </c>
      <c r="K121" s="2" t="str">
        <f t="shared" si="1"/>
        <v>02.20</v>
      </c>
      <c r="L121" s="2" t="str">
        <f>IF(ISNUMBER(MATCH(K121,'ranap clusters (ICD 9)'!T:T)),"Sudah","Belum")</f>
        <v>Sudah</v>
      </c>
    </row>
    <row r="122">
      <c r="A122" s="32">
        <v>2.2</v>
      </c>
      <c r="B122" s="1" t="s">
        <v>225</v>
      </c>
      <c r="C122" s="1" t="s">
        <v>2301</v>
      </c>
      <c r="E122" s="1">
        <v>11061.0</v>
      </c>
      <c r="F122" s="1" t="s">
        <v>2196</v>
      </c>
      <c r="G122" s="1" t="s">
        <v>2430</v>
      </c>
      <c r="H122" s="1" t="s">
        <v>2430</v>
      </c>
      <c r="I122" s="1" t="s">
        <v>2433</v>
      </c>
      <c r="K122" s="2" t="str">
        <f t="shared" si="1"/>
        <v>02.20</v>
      </c>
      <c r="L122" s="2" t="str">
        <f>IF(ISNUMBER(MATCH(K122,'ranap clusters (ICD 9)'!T:T)),"Sudah","Belum")</f>
        <v>Sudah</v>
      </c>
    </row>
    <row r="123">
      <c r="A123" s="32">
        <v>2.31</v>
      </c>
      <c r="B123" s="1" t="s">
        <v>229</v>
      </c>
      <c r="C123" s="1" t="s">
        <v>2301</v>
      </c>
      <c r="E123" s="1">
        <v>11061.0</v>
      </c>
      <c r="F123" s="1" t="s">
        <v>2196</v>
      </c>
      <c r="G123" s="1" t="s">
        <v>2430</v>
      </c>
      <c r="H123" s="1" t="s">
        <v>2430</v>
      </c>
      <c r="I123" s="1" t="s">
        <v>2196</v>
      </c>
      <c r="K123" s="2" t="str">
        <f t="shared" si="1"/>
        <v>02.31</v>
      </c>
      <c r="L123" s="2" t="str">
        <f>IF(ISNUMBER(MATCH(K123,'ranap clusters (ICD 9)'!T:T)),"Sudah","Belum")</f>
        <v>Sudah</v>
      </c>
    </row>
    <row r="124">
      <c r="A124" s="32">
        <v>2.32</v>
      </c>
      <c r="B124" s="1" t="s">
        <v>231</v>
      </c>
      <c r="C124" s="1" t="s">
        <v>2301</v>
      </c>
      <c r="E124" s="1">
        <v>11061.0</v>
      </c>
      <c r="F124" s="1" t="s">
        <v>2196</v>
      </c>
      <c r="G124" s="1" t="s">
        <v>2430</v>
      </c>
      <c r="H124" s="1" t="s">
        <v>2430</v>
      </c>
      <c r="I124" s="1" t="s">
        <v>2196</v>
      </c>
      <c r="K124" s="2" t="str">
        <f t="shared" si="1"/>
        <v>02.32</v>
      </c>
      <c r="L124" s="2" t="str">
        <f>IF(ISNUMBER(MATCH(K124,'ranap clusters (ICD 9)'!T:T)),"Sudah","Belum")</f>
        <v>Sudah</v>
      </c>
    </row>
    <row r="125">
      <c r="A125" s="32">
        <v>2.33</v>
      </c>
      <c r="B125" s="1" t="s">
        <v>235</v>
      </c>
      <c r="C125" s="1" t="s">
        <v>2301</v>
      </c>
      <c r="E125" s="1">
        <v>11061.0</v>
      </c>
      <c r="F125" s="1" t="s">
        <v>2196</v>
      </c>
      <c r="G125" s="1" t="s">
        <v>2430</v>
      </c>
      <c r="H125" s="1" t="s">
        <v>2430</v>
      </c>
      <c r="I125" s="1" t="s">
        <v>2196</v>
      </c>
      <c r="K125" s="2" t="str">
        <f t="shared" si="1"/>
        <v>02.33</v>
      </c>
      <c r="L125" s="2" t="str">
        <f>IF(ISNUMBER(MATCH(K125,'ranap clusters (ICD 9)'!T:T)),"Sudah","Belum")</f>
        <v>Sudah</v>
      </c>
    </row>
    <row r="126">
      <c r="A126" s="32">
        <v>2.34</v>
      </c>
      <c r="B126" s="1" t="s">
        <v>237</v>
      </c>
      <c r="C126" s="1" t="s">
        <v>2301</v>
      </c>
      <c r="E126" s="1">
        <v>11061.0</v>
      </c>
      <c r="F126" s="1" t="s">
        <v>2196</v>
      </c>
      <c r="G126" s="1" t="s">
        <v>2430</v>
      </c>
      <c r="H126" s="1" t="s">
        <v>2430</v>
      </c>
      <c r="I126" s="1" t="s">
        <v>2196</v>
      </c>
      <c r="K126" s="2" t="str">
        <f t="shared" si="1"/>
        <v>02.34</v>
      </c>
      <c r="L126" s="2" t="str">
        <f>IF(ISNUMBER(MATCH(K126,'ranap clusters (ICD 9)'!T:T)),"Sudah","Belum")</f>
        <v>Sudah</v>
      </c>
    </row>
    <row r="127">
      <c r="A127" s="32">
        <v>2.35</v>
      </c>
      <c r="B127" s="1" t="s">
        <v>239</v>
      </c>
      <c r="C127" s="1" t="s">
        <v>2301</v>
      </c>
      <c r="E127" s="1">
        <v>11061.0</v>
      </c>
      <c r="F127" s="1" t="s">
        <v>2196</v>
      </c>
      <c r="G127" s="1" t="s">
        <v>2430</v>
      </c>
      <c r="H127" s="1" t="s">
        <v>2430</v>
      </c>
      <c r="I127" s="1" t="s">
        <v>2196</v>
      </c>
      <c r="K127" s="2" t="str">
        <f t="shared" si="1"/>
        <v>02.35</v>
      </c>
      <c r="L127" s="2" t="str">
        <f>IF(ISNUMBER(MATCH(K127,'ranap clusters (ICD 9)'!T:T)),"Sudah","Belum")</f>
        <v>Sudah</v>
      </c>
    </row>
    <row r="128">
      <c r="A128" s="32">
        <v>2.39</v>
      </c>
      <c r="B128" s="1" t="s">
        <v>242</v>
      </c>
      <c r="C128" s="1" t="s">
        <v>2301</v>
      </c>
      <c r="E128" s="1">
        <v>11061.0</v>
      </c>
      <c r="F128" s="1" t="s">
        <v>2196</v>
      </c>
      <c r="G128" s="1" t="s">
        <v>2430</v>
      </c>
      <c r="H128" s="1" t="s">
        <v>2430</v>
      </c>
      <c r="I128" s="1" t="s">
        <v>2196</v>
      </c>
      <c r="K128" s="2" t="str">
        <f t="shared" si="1"/>
        <v>02.39</v>
      </c>
      <c r="L128" s="2" t="str">
        <f>IF(ISNUMBER(MATCH(K128,'ranap clusters (ICD 9)'!T:T)),"Sudah","Belum")</f>
        <v>Sudah</v>
      </c>
    </row>
    <row r="129">
      <c r="A129" s="32">
        <v>2.41</v>
      </c>
      <c r="B129" s="1" t="s">
        <v>26</v>
      </c>
      <c r="C129" s="1" t="s">
        <v>2301</v>
      </c>
      <c r="E129" s="1">
        <v>11061.0</v>
      </c>
      <c r="F129" s="1" t="s">
        <v>2196</v>
      </c>
      <c r="G129" s="1" t="s">
        <v>2430</v>
      </c>
      <c r="H129" s="1" t="s">
        <v>2430</v>
      </c>
      <c r="I129" s="1" t="s">
        <v>2196</v>
      </c>
      <c r="K129" s="2" t="str">
        <f t="shared" si="1"/>
        <v>02.41</v>
      </c>
      <c r="L129" s="2" t="str">
        <f>IF(ISNUMBER(MATCH(K129,'ranap clusters (ICD 9)'!T:T)),"Sudah","Belum")</f>
        <v>Sudah</v>
      </c>
    </row>
    <row r="130">
      <c r="A130" s="32">
        <v>2.42</v>
      </c>
      <c r="B130" s="1" t="s">
        <v>248</v>
      </c>
      <c r="C130" s="1" t="s">
        <v>2301</v>
      </c>
      <c r="E130" s="1">
        <v>11061.0</v>
      </c>
      <c r="F130" s="1" t="s">
        <v>2196</v>
      </c>
      <c r="G130" s="1" t="s">
        <v>2430</v>
      </c>
      <c r="H130" s="1" t="s">
        <v>2430</v>
      </c>
      <c r="I130" s="1" t="s">
        <v>2196</v>
      </c>
      <c r="K130" s="2" t="str">
        <f t="shared" si="1"/>
        <v>02.42</v>
      </c>
      <c r="L130" s="2" t="str">
        <f>IF(ISNUMBER(MATCH(K130,'ranap clusters (ICD 9)'!T:T)),"Sudah","Belum")</f>
        <v>Sudah</v>
      </c>
    </row>
    <row r="131">
      <c r="A131" s="32">
        <v>2.43</v>
      </c>
      <c r="B131" s="1" t="s">
        <v>30</v>
      </c>
      <c r="C131" s="1" t="s">
        <v>2301</v>
      </c>
      <c r="E131" s="1">
        <v>11061.0</v>
      </c>
      <c r="F131" s="1" t="s">
        <v>2196</v>
      </c>
      <c r="G131" s="1" t="s">
        <v>2430</v>
      </c>
      <c r="H131" s="1" t="s">
        <v>2430</v>
      </c>
      <c r="I131" s="1" t="s">
        <v>2196</v>
      </c>
      <c r="K131" s="2" t="str">
        <f t="shared" si="1"/>
        <v>02.43</v>
      </c>
      <c r="L131" s="2" t="str">
        <f>IF(ISNUMBER(MATCH(K131,'ranap clusters (ICD 9)'!T:T)),"Sudah","Belum")</f>
        <v>Sudah</v>
      </c>
    </row>
    <row r="132">
      <c r="A132" s="32">
        <v>54.95</v>
      </c>
      <c r="B132" s="1" t="s">
        <v>256</v>
      </c>
      <c r="C132" s="1" t="s">
        <v>2301</v>
      </c>
      <c r="E132" s="1">
        <v>11061.0</v>
      </c>
      <c r="F132" s="1" t="s">
        <v>2196</v>
      </c>
      <c r="G132" s="1" t="s">
        <v>2430</v>
      </c>
      <c r="H132" s="1" t="s">
        <v>2430</v>
      </c>
      <c r="I132" s="1" t="s">
        <v>2196</v>
      </c>
      <c r="K132" s="2" t="str">
        <f t="shared" si="1"/>
        <v>54.95</v>
      </c>
      <c r="L132" s="2" t="str">
        <f>IF(ISNUMBER(MATCH(K132,'ranap clusters (ICD 9)'!T:T)),"Sudah","Belum")</f>
        <v>Sudah</v>
      </c>
    </row>
    <row r="133">
      <c r="A133" s="32">
        <v>1.13</v>
      </c>
      <c r="B133" s="1" t="s">
        <v>20</v>
      </c>
      <c r="C133" s="1" t="s">
        <v>2436</v>
      </c>
      <c r="E133" s="1">
        <v>11021.0</v>
      </c>
      <c r="F133" s="1" t="s">
        <v>2195</v>
      </c>
      <c r="G133" s="1" t="s">
        <v>2304</v>
      </c>
      <c r="H133" s="1" t="s">
        <v>2437</v>
      </c>
      <c r="I133" s="1" t="s">
        <v>2431</v>
      </c>
      <c r="K133" s="2" t="str">
        <f t="shared" si="1"/>
        <v>01.13</v>
      </c>
      <c r="L133" s="2" t="str">
        <f>IF(ISNUMBER(MATCH(K133,'ranap clusters (ICD 9)'!T:T)),"Sudah","Belum")</f>
        <v>Belum</v>
      </c>
    </row>
    <row r="134">
      <c r="A134" s="32">
        <v>1.41</v>
      </c>
      <c r="B134" s="1" t="s">
        <v>202</v>
      </c>
      <c r="C134" s="1" t="s">
        <v>2436</v>
      </c>
      <c r="E134" s="1">
        <v>11021.0</v>
      </c>
      <c r="F134" s="1" t="s">
        <v>2195</v>
      </c>
      <c r="G134" s="1" t="s">
        <v>2311</v>
      </c>
      <c r="H134" s="1" t="s">
        <v>2311</v>
      </c>
      <c r="I134" s="1" t="s">
        <v>2431</v>
      </c>
      <c r="K134" s="2" t="str">
        <f t="shared" si="1"/>
        <v>01.41</v>
      </c>
      <c r="L134" s="2" t="str">
        <f>IF(ISNUMBER(MATCH(K134,'ranap clusters (ICD 9)'!T:T)),"Sudah","Belum")</f>
        <v>Sudah</v>
      </c>
    </row>
    <row r="135">
      <c r="A135" s="32">
        <v>1.42</v>
      </c>
      <c r="B135" s="1" t="s">
        <v>206</v>
      </c>
      <c r="C135" s="1" t="s">
        <v>2436</v>
      </c>
      <c r="E135" s="1">
        <v>11021.0</v>
      </c>
      <c r="F135" s="1" t="s">
        <v>2195</v>
      </c>
      <c r="G135" s="1" t="s">
        <v>2311</v>
      </c>
      <c r="H135" s="1" t="s">
        <v>2311</v>
      </c>
      <c r="I135" s="1" t="s">
        <v>2431</v>
      </c>
      <c r="K135" s="2" t="str">
        <f t="shared" si="1"/>
        <v>01.42</v>
      </c>
      <c r="L135" s="2" t="str">
        <f>IF(ISNUMBER(MATCH(K135,'ranap clusters (ICD 9)'!T:T)),"Sudah","Belum")</f>
        <v>Sudah</v>
      </c>
    </row>
    <row r="136">
      <c r="A136" s="32">
        <v>2.14</v>
      </c>
      <c r="B136" s="1" t="s">
        <v>278</v>
      </c>
      <c r="C136" s="1" t="s">
        <v>2436</v>
      </c>
      <c r="E136" s="1">
        <v>11021.0</v>
      </c>
      <c r="F136" s="1" t="s">
        <v>2195</v>
      </c>
      <c r="G136" s="1" t="s">
        <v>2311</v>
      </c>
      <c r="H136" s="1" t="s">
        <v>2311</v>
      </c>
      <c r="I136" s="1" t="s">
        <v>2431</v>
      </c>
      <c r="K136" s="2" t="str">
        <f t="shared" si="1"/>
        <v>02.14</v>
      </c>
      <c r="L136" s="2" t="str">
        <f>IF(ISNUMBER(MATCH(K136,'ranap clusters (ICD 9)'!T:T)),"Sudah","Belum")</f>
        <v>Sudah</v>
      </c>
    </row>
    <row r="137">
      <c r="A137" s="32">
        <v>44.0</v>
      </c>
      <c r="B137" s="1" t="s">
        <v>693</v>
      </c>
      <c r="C137" s="1" t="s">
        <v>2436</v>
      </c>
      <c r="E137" s="1">
        <v>11121.0</v>
      </c>
      <c r="F137" s="1" t="s">
        <v>2203</v>
      </c>
      <c r="G137" s="1" t="s">
        <v>2285</v>
      </c>
      <c r="H137" s="1" t="s">
        <v>2249</v>
      </c>
      <c r="I137" s="1" t="s">
        <v>2439</v>
      </c>
      <c r="K137" s="2" t="str">
        <f t="shared" si="1"/>
        <v>44.00</v>
      </c>
      <c r="L137" s="2" t="str">
        <f>IF(ISNUMBER(MATCH(K137,'ranap clusters (ICD 9)'!T:T)),"Sudah","Belum")</f>
        <v>Sudah</v>
      </c>
    </row>
    <row r="138">
      <c r="A138" s="32">
        <v>44.01</v>
      </c>
      <c r="B138" s="1" t="s">
        <v>695</v>
      </c>
      <c r="C138" s="1" t="s">
        <v>2436</v>
      </c>
      <c r="E138" s="1">
        <v>11121.0</v>
      </c>
      <c r="F138" s="1" t="s">
        <v>2203</v>
      </c>
      <c r="G138" s="1" t="s">
        <v>2285</v>
      </c>
      <c r="H138" s="1" t="s">
        <v>2249</v>
      </c>
      <c r="I138" s="1" t="s">
        <v>2439</v>
      </c>
      <c r="K138" s="2" t="str">
        <f t="shared" si="1"/>
        <v>44.01</v>
      </c>
      <c r="L138" s="2" t="str">
        <f>IF(ISNUMBER(MATCH(K138,'ranap clusters (ICD 9)'!T:T)),"Sudah","Belum")</f>
        <v>Sudah</v>
      </c>
    </row>
    <row r="139">
      <c r="A139" s="32">
        <v>44.02</v>
      </c>
      <c r="B139" s="1" t="s">
        <v>698</v>
      </c>
      <c r="C139" s="1" t="s">
        <v>2436</v>
      </c>
      <c r="E139" s="1">
        <v>11121.0</v>
      </c>
      <c r="F139" s="1" t="s">
        <v>2203</v>
      </c>
      <c r="G139" s="1" t="s">
        <v>2285</v>
      </c>
      <c r="H139" s="1" t="s">
        <v>2249</v>
      </c>
      <c r="I139" s="1" t="s">
        <v>2439</v>
      </c>
      <c r="K139" s="2" t="str">
        <f t="shared" si="1"/>
        <v>44.02</v>
      </c>
      <c r="L139" s="2" t="str">
        <f>IF(ISNUMBER(MATCH(K139,'ranap clusters (ICD 9)'!T:T)),"Sudah","Belum")</f>
        <v>Sudah</v>
      </c>
    </row>
    <row r="140">
      <c r="A140" s="32">
        <v>44.03</v>
      </c>
      <c r="B140" s="1" t="s">
        <v>700</v>
      </c>
      <c r="C140" s="1" t="s">
        <v>2436</v>
      </c>
      <c r="E140" s="1">
        <v>11121.0</v>
      </c>
      <c r="F140" s="1" t="s">
        <v>2203</v>
      </c>
      <c r="G140" s="1" t="s">
        <v>2285</v>
      </c>
      <c r="H140" s="1" t="s">
        <v>2249</v>
      </c>
      <c r="I140" s="1" t="s">
        <v>2439</v>
      </c>
      <c r="K140" s="2" t="str">
        <f t="shared" si="1"/>
        <v>44.03</v>
      </c>
      <c r="L140" s="2" t="str">
        <f>IF(ISNUMBER(MATCH(K140,'ranap clusters (ICD 9)'!T:T)),"Sudah","Belum")</f>
        <v>Sudah</v>
      </c>
    </row>
    <row r="141">
      <c r="A141" s="32">
        <v>0.62</v>
      </c>
      <c r="B141" s="1" t="s">
        <v>16</v>
      </c>
      <c r="C141" s="1" t="s">
        <v>2441</v>
      </c>
      <c r="E141" s="1">
        <v>11031.0</v>
      </c>
      <c r="F141" s="1" t="s">
        <v>385</v>
      </c>
      <c r="G141" s="1" t="s">
        <v>2409</v>
      </c>
      <c r="H141" s="1" t="s">
        <v>2409</v>
      </c>
      <c r="I141" s="1" t="s">
        <v>2443</v>
      </c>
      <c r="K141" s="2" t="str">
        <f t="shared" si="1"/>
        <v>00.62</v>
      </c>
      <c r="L141" s="2" t="str">
        <f>IF(ISNUMBER(MATCH(K141,'ranap clusters (ICD 9)'!T:T)),"Sudah","Belum")</f>
        <v>Belum</v>
      </c>
    </row>
    <row r="142">
      <c r="A142" s="32">
        <v>1.02</v>
      </c>
      <c r="B142" s="1" t="s">
        <v>218</v>
      </c>
      <c r="C142" s="1" t="s">
        <v>2441</v>
      </c>
      <c r="E142" s="1">
        <v>11061.0</v>
      </c>
      <c r="F142" s="1" t="s">
        <v>2196</v>
      </c>
      <c r="G142" s="1" t="s">
        <v>2430</v>
      </c>
      <c r="H142" s="1" t="s">
        <v>2430</v>
      </c>
      <c r="I142" s="1" t="s">
        <v>2433</v>
      </c>
      <c r="K142" s="2" t="str">
        <f t="shared" si="1"/>
        <v>01.02</v>
      </c>
      <c r="L142" s="2" t="str">
        <f>IF(ISNUMBER(MATCH(K142,'ranap clusters (ICD 9)'!T:T)),"Sudah","Belum")</f>
        <v>Belum</v>
      </c>
    </row>
    <row r="143">
      <c r="A143" s="32">
        <v>1.16</v>
      </c>
      <c r="B143" s="1" t="s">
        <v>347</v>
      </c>
      <c r="C143" s="1" t="s">
        <v>2441</v>
      </c>
      <c r="E143" s="1">
        <v>11051.0</v>
      </c>
      <c r="F143" s="1" t="s">
        <v>2198</v>
      </c>
      <c r="G143" s="1" t="s">
        <v>2427</v>
      </c>
      <c r="H143" s="1" t="s">
        <v>2420</v>
      </c>
      <c r="I143" s="1" t="s">
        <v>2428</v>
      </c>
      <c r="J143" s="1" t="s">
        <v>2429</v>
      </c>
      <c r="K143" s="2" t="str">
        <f t="shared" si="1"/>
        <v>01.16</v>
      </c>
      <c r="L143" s="2" t="str">
        <f>IF(ISNUMBER(MATCH(K143,'ranap clusters (ICD 9)'!T:T)),"Sudah","Belum")</f>
        <v>Belum</v>
      </c>
    </row>
    <row r="144">
      <c r="A144" s="32">
        <v>1.17</v>
      </c>
      <c r="B144" s="1" t="s">
        <v>261</v>
      </c>
      <c r="C144" s="1" t="s">
        <v>2441</v>
      </c>
      <c r="E144" s="1">
        <v>11021.0</v>
      </c>
      <c r="F144" s="1" t="s">
        <v>2195</v>
      </c>
      <c r="G144" s="1" t="s">
        <v>2427</v>
      </c>
      <c r="H144" s="1" t="s">
        <v>2420</v>
      </c>
      <c r="I144" s="1" t="s">
        <v>2428</v>
      </c>
      <c r="J144" s="1" t="s">
        <v>2429</v>
      </c>
      <c r="K144" s="2" t="str">
        <f t="shared" si="1"/>
        <v>01.17</v>
      </c>
      <c r="L144" s="2" t="str">
        <f>IF(ISNUMBER(MATCH(K144,'ranap clusters (ICD 9)'!T:T)),"Sudah","Belum")</f>
        <v>Belum</v>
      </c>
    </row>
    <row r="145">
      <c r="A145" s="32">
        <v>1.18</v>
      </c>
      <c r="B145" s="1" t="s">
        <v>119</v>
      </c>
      <c r="C145" s="1" t="s">
        <v>2441</v>
      </c>
      <c r="E145" s="1">
        <v>11051.0</v>
      </c>
      <c r="F145" s="1" t="s">
        <v>2198</v>
      </c>
      <c r="G145" s="1" t="s">
        <v>2279</v>
      </c>
      <c r="H145" s="1" t="s">
        <v>2420</v>
      </c>
      <c r="I145" s="1" t="s">
        <v>2444</v>
      </c>
      <c r="K145" s="2" t="str">
        <f t="shared" si="1"/>
        <v>01.18</v>
      </c>
      <c r="L145" s="2" t="str">
        <f>IF(ISNUMBER(MATCH(K145,'ranap clusters (ICD 9)'!T:T)),"Sudah","Belum")</f>
        <v>Belum</v>
      </c>
    </row>
    <row r="146">
      <c r="A146" s="32">
        <v>1.21</v>
      </c>
      <c r="B146" s="1" t="s">
        <v>354</v>
      </c>
      <c r="C146" s="1" t="s">
        <v>2441</v>
      </c>
      <c r="E146" s="1">
        <v>11021.0</v>
      </c>
      <c r="F146" s="1" t="s">
        <v>2195</v>
      </c>
      <c r="G146" s="1" t="s">
        <v>2311</v>
      </c>
      <c r="H146" s="1" t="s">
        <v>2420</v>
      </c>
      <c r="I146" s="1" t="s">
        <v>2198</v>
      </c>
      <c r="K146" s="2" t="str">
        <f t="shared" si="1"/>
        <v>01.21</v>
      </c>
      <c r="L146" s="2" t="str">
        <f>IF(ISNUMBER(MATCH(K146,'ranap clusters (ICD 9)'!T:T)),"Sudah","Belum")</f>
        <v>Belum</v>
      </c>
    </row>
    <row r="147">
      <c r="A147" s="32">
        <v>1.23</v>
      </c>
      <c r="B147" s="1" t="s">
        <v>263</v>
      </c>
      <c r="C147" s="1" t="s">
        <v>2441</v>
      </c>
      <c r="E147" s="1">
        <v>11021.0</v>
      </c>
      <c r="F147" s="1" t="s">
        <v>2195</v>
      </c>
      <c r="G147" s="1" t="s">
        <v>2311</v>
      </c>
      <c r="H147" s="1" t="s">
        <v>2420</v>
      </c>
      <c r="I147" s="1" t="s">
        <v>2195</v>
      </c>
      <c r="K147" s="2" t="str">
        <f t="shared" si="1"/>
        <v>01.23</v>
      </c>
      <c r="L147" s="2" t="str">
        <f>IF(ISNUMBER(MATCH(K147,'ranap clusters (ICD 9)'!T:T)),"Sudah","Belum")</f>
        <v>Belum</v>
      </c>
    </row>
    <row r="148">
      <c r="A148" s="32">
        <v>1.27</v>
      </c>
      <c r="B148" s="1" t="s">
        <v>375</v>
      </c>
      <c r="C148" s="1" t="s">
        <v>2441</v>
      </c>
      <c r="E148" s="1">
        <v>11051.0</v>
      </c>
      <c r="F148" s="1" t="s">
        <v>2198</v>
      </c>
      <c r="G148" s="1" t="s">
        <v>2279</v>
      </c>
      <c r="H148" s="1" t="s">
        <v>2420</v>
      </c>
      <c r="I148" s="1" t="s">
        <v>2447</v>
      </c>
      <c r="K148" s="2" t="str">
        <f t="shared" si="1"/>
        <v>01.27</v>
      </c>
      <c r="L148" s="2" t="str">
        <f>IF(ISNUMBER(MATCH(K148,'ranap clusters (ICD 9)'!T:T)),"Sudah","Belum")</f>
        <v>Belum</v>
      </c>
    </row>
    <row r="149">
      <c r="A149" s="32">
        <v>1.32</v>
      </c>
      <c r="B149" s="1" t="s">
        <v>381</v>
      </c>
      <c r="C149" s="1" t="s">
        <v>2441</v>
      </c>
      <c r="E149" s="1">
        <v>11051.0</v>
      </c>
      <c r="F149" s="1" t="s">
        <v>2198</v>
      </c>
      <c r="G149" s="1" t="s">
        <v>2279</v>
      </c>
      <c r="H149" s="1" t="s">
        <v>2420</v>
      </c>
      <c r="I149" s="1" t="s">
        <v>2444</v>
      </c>
      <c r="K149" s="2" t="str">
        <f t="shared" si="1"/>
        <v>01.32</v>
      </c>
      <c r="L149" s="2" t="str">
        <f>IF(ISNUMBER(MATCH(K149,'ranap clusters (ICD 9)'!T:T)),"Sudah","Belum")</f>
        <v>Belum</v>
      </c>
    </row>
    <row r="150">
      <c r="A150" s="32">
        <v>1.39</v>
      </c>
      <c r="B150" s="1" t="s">
        <v>266</v>
      </c>
      <c r="C150" s="1" t="s">
        <v>2441</v>
      </c>
      <c r="E150" s="1">
        <v>11021.0</v>
      </c>
      <c r="F150" s="1" t="s">
        <v>2195</v>
      </c>
      <c r="G150" s="1" t="s">
        <v>2311</v>
      </c>
      <c r="H150" s="1" t="s">
        <v>2420</v>
      </c>
      <c r="I150" s="1" t="s">
        <v>2195</v>
      </c>
      <c r="K150" s="2" t="str">
        <f t="shared" si="1"/>
        <v>01.39</v>
      </c>
      <c r="L150" s="2" t="str">
        <f>IF(ISNUMBER(MATCH(K150,'ranap clusters (ICD 9)'!T:T)),"Sudah","Belum")</f>
        <v>Sudah</v>
      </c>
    </row>
    <row r="151">
      <c r="A151" s="32">
        <v>1.51</v>
      </c>
      <c r="B151" s="1" t="s">
        <v>268</v>
      </c>
      <c r="C151" s="1" t="s">
        <v>2441</v>
      </c>
      <c r="E151" s="1">
        <v>11021.0</v>
      </c>
      <c r="F151" s="1" t="s">
        <v>2195</v>
      </c>
      <c r="G151" s="1" t="s">
        <v>2311</v>
      </c>
      <c r="H151" s="1" t="s">
        <v>2420</v>
      </c>
      <c r="I151" s="1" t="s">
        <v>2195</v>
      </c>
      <c r="K151" s="2" t="str">
        <f t="shared" si="1"/>
        <v>01.51</v>
      </c>
      <c r="L151" s="2" t="str">
        <f>IF(ISNUMBER(MATCH(K151,'ranap clusters (ICD 9)'!T:T)),"Sudah","Belum")</f>
        <v>Sudah</v>
      </c>
    </row>
    <row r="152">
      <c r="A152" s="32">
        <v>1.52</v>
      </c>
      <c r="B152" s="1" t="s">
        <v>270</v>
      </c>
      <c r="C152" s="1" t="s">
        <v>2441</v>
      </c>
      <c r="E152" s="1">
        <v>11021.0</v>
      </c>
      <c r="F152" s="1" t="s">
        <v>2195</v>
      </c>
      <c r="G152" s="1" t="s">
        <v>2311</v>
      </c>
      <c r="H152" s="1" t="s">
        <v>2420</v>
      </c>
      <c r="I152" s="1" t="s">
        <v>2195</v>
      </c>
      <c r="K152" s="2" t="str">
        <f t="shared" si="1"/>
        <v>01.52</v>
      </c>
      <c r="L152" s="2" t="str">
        <f>IF(ISNUMBER(MATCH(K152,'ranap clusters (ICD 9)'!T:T)),"Sudah","Belum")</f>
        <v>Sudah</v>
      </c>
    </row>
    <row r="153">
      <c r="A153" s="32">
        <v>1.53</v>
      </c>
      <c r="B153" s="1" t="s">
        <v>272</v>
      </c>
      <c r="C153" s="1" t="s">
        <v>2441</v>
      </c>
      <c r="E153" s="1">
        <v>11021.0</v>
      </c>
      <c r="F153" s="1" t="s">
        <v>2195</v>
      </c>
      <c r="G153" s="1" t="s">
        <v>2311</v>
      </c>
      <c r="H153" s="1" t="s">
        <v>2420</v>
      </c>
      <c r="I153" s="1" t="s">
        <v>2195</v>
      </c>
      <c r="K153" s="2" t="str">
        <f t="shared" si="1"/>
        <v>01.53</v>
      </c>
      <c r="L153" s="2" t="str">
        <f>IF(ISNUMBER(MATCH(K153,'ranap clusters (ICD 9)'!T:T)),"Sudah","Belum")</f>
        <v>Sudah</v>
      </c>
    </row>
    <row r="154">
      <c r="A154" s="32">
        <v>1.59</v>
      </c>
      <c r="B154" s="1" t="s">
        <v>274</v>
      </c>
      <c r="C154" s="1" t="s">
        <v>2441</v>
      </c>
      <c r="E154" s="1">
        <v>11021.0</v>
      </c>
      <c r="F154" s="1" t="s">
        <v>2195</v>
      </c>
      <c r="G154" s="1" t="s">
        <v>2311</v>
      </c>
      <c r="H154" s="1" t="s">
        <v>2420</v>
      </c>
      <c r="I154" s="1" t="s">
        <v>2195</v>
      </c>
      <c r="K154" s="2" t="str">
        <f t="shared" si="1"/>
        <v>01.59</v>
      </c>
      <c r="L154" s="2" t="str">
        <f>IF(ISNUMBER(MATCH(K154,'ranap clusters (ICD 9)'!T:T)),"Sudah","Belum")</f>
        <v>Sudah</v>
      </c>
    </row>
    <row r="155">
      <c r="A155" s="32">
        <v>2.13</v>
      </c>
      <c r="B155" s="1" t="s">
        <v>423</v>
      </c>
      <c r="C155" s="1" t="s">
        <v>2441</v>
      </c>
      <c r="E155" s="1">
        <v>11071.0</v>
      </c>
      <c r="F155" s="1" t="s">
        <v>2449</v>
      </c>
      <c r="G155" s="1" t="s">
        <v>2450</v>
      </c>
      <c r="H155" s="1" t="s">
        <v>2451</v>
      </c>
      <c r="I155" s="1" t="s">
        <v>2449</v>
      </c>
      <c r="K155" s="2" t="str">
        <f t="shared" si="1"/>
        <v>02.13</v>
      </c>
      <c r="L155" s="2" t="str">
        <f>IF(ISNUMBER(MATCH(K155,'ranap clusters (ICD 9)'!T:T)),"Sudah","Belum")</f>
        <v>Sudah</v>
      </c>
    </row>
    <row r="156">
      <c r="A156" s="32">
        <v>2.93</v>
      </c>
      <c r="B156" s="1" t="s">
        <v>805</v>
      </c>
      <c r="C156" s="1" t="s">
        <v>2441</v>
      </c>
      <c r="E156" s="1">
        <v>11021.0</v>
      </c>
      <c r="F156" s="1" t="s">
        <v>2195</v>
      </c>
      <c r="G156" s="1" t="s">
        <v>2452</v>
      </c>
      <c r="H156" s="1" t="s">
        <v>2420</v>
      </c>
      <c r="I156" s="1" t="s">
        <v>2205</v>
      </c>
      <c r="K156" s="2" t="str">
        <f t="shared" si="1"/>
        <v>02.93</v>
      </c>
      <c r="L156" s="2" t="str">
        <f>IF(ISNUMBER(MATCH(K156,'ranap clusters (ICD 9)'!T:T)),"Sudah","Belum")</f>
        <v>Sudah</v>
      </c>
    </row>
    <row r="157">
      <c r="A157" s="32">
        <v>2.94</v>
      </c>
      <c r="B157" s="1" t="s">
        <v>401</v>
      </c>
      <c r="C157" s="1" t="s">
        <v>2441</v>
      </c>
      <c r="E157" s="1">
        <v>11051.0</v>
      </c>
      <c r="F157" s="1" t="s">
        <v>2198</v>
      </c>
      <c r="G157" s="1" t="s">
        <v>2279</v>
      </c>
      <c r="H157" s="1" t="s">
        <v>2420</v>
      </c>
      <c r="I157" s="1" t="s">
        <v>2444</v>
      </c>
      <c r="K157" s="2" t="str">
        <f t="shared" si="1"/>
        <v>02.94</v>
      </c>
      <c r="L157" s="2" t="str">
        <f>IF(ISNUMBER(MATCH(K157,'ranap clusters (ICD 9)'!T:T)),"Sudah","Belum")</f>
        <v>Sudah</v>
      </c>
    </row>
    <row r="158">
      <c r="A158" s="32">
        <v>2.95</v>
      </c>
      <c r="B158" s="1" t="s">
        <v>402</v>
      </c>
      <c r="C158" s="1" t="s">
        <v>2441</v>
      </c>
      <c r="E158" s="1">
        <v>11051.0</v>
      </c>
      <c r="F158" s="1" t="s">
        <v>2198</v>
      </c>
      <c r="G158" s="1" t="s">
        <v>2279</v>
      </c>
      <c r="H158" s="1" t="s">
        <v>2420</v>
      </c>
      <c r="I158" s="1" t="s">
        <v>2444</v>
      </c>
      <c r="K158" s="2" t="str">
        <f t="shared" si="1"/>
        <v>02.95</v>
      </c>
      <c r="L158" s="2" t="str">
        <f>IF(ISNUMBER(MATCH(K158,'ranap clusters (ICD 9)'!T:T)),"Sudah","Belum")</f>
        <v>Sudah</v>
      </c>
    </row>
    <row r="159">
      <c r="A159" s="32">
        <v>3.21</v>
      </c>
      <c r="B159" s="1" t="s">
        <v>35</v>
      </c>
      <c r="C159" s="1" t="s">
        <v>2441</v>
      </c>
      <c r="E159" s="1">
        <v>11041.0</v>
      </c>
      <c r="F159" s="1" t="s">
        <v>900</v>
      </c>
      <c r="G159" s="1" t="s">
        <v>2268</v>
      </c>
      <c r="H159" s="1" t="s">
        <v>2268</v>
      </c>
      <c r="I159" s="1" t="s">
        <v>900</v>
      </c>
      <c r="K159" s="2" t="str">
        <f t="shared" si="1"/>
        <v>03.21</v>
      </c>
      <c r="L159" s="2" t="str">
        <f>IF(ISNUMBER(MATCH(K159,'ranap clusters (ICD 9)'!T:T)),"Sudah","Belum")</f>
        <v>Sudah</v>
      </c>
    </row>
    <row r="160">
      <c r="A160" s="32">
        <v>3.29</v>
      </c>
      <c r="B160" s="1" t="s">
        <v>452</v>
      </c>
      <c r="C160" s="1" t="s">
        <v>2441</v>
      </c>
      <c r="E160" s="1">
        <v>11041.0</v>
      </c>
      <c r="F160" s="1" t="s">
        <v>900</v>
      </c>
      <c r="G160" s="1" t="s">
        <v>2268</v>
      </c>
      <c r="H160" s="1" t="s">
        <v>2268</v>
      </c>
      <c r="I160" s="1" t="s">
        <v>900</v>
      </c>
      <c r="K160" s="2" t="str">
        <f t="shared" si="1"/>
        <v>03.29</v>
      </c>
      <c r="L160" s="2" t="str">
        <f>IF(ISNUMBER(MATCH(K160,'ranap clusters (ICD 9)'!T:T)),"Sudah","Belum")</f>
        <v>Sudah</v>
      </c>
    </row>
    <row r="161">
      <c r="A161" s="32">
        <v>3.59</v>
      </c>
      <c r="B161" s="1" t="s">
        <v>458</v>
      </c>
      <c r="C161" s="1" t="s">
        <v>2441</v>
      </c>
      <c r="E161" s="1">
        <v>11041.0</v>
      </c>
      <c r="F161" s="1" t="s">
        <v>900</v>
      </c>
      <c r="G161" s="1" t="s">
        <v>2268</v>
      </c>
      <c r="H161" s="1" t="s">
        <v>2268</v>
      </c>
      <c r="I161" s="1" t="s">
        <v>900</v>
      </c>
      <c r="K161" s="2" t="str">
        <f t="shared" si="1"/>
        <v>03.59</v>
      </c>
      <c r="L161" s="2" t="str">
        <f>IF(ISNUMBER(MATCH(K161,'ranap clusters (ICD 9)'!T:T)),"Sudah","Belum")</f>
        <v>Sudah</v>
      </c>
    </row>
    <row r="162">
      <c r="A162" s="32">
        <v>3.93</v>
      </c>
      <c r="B162" s="1" t="s">
        <v>810</v>
      </c>
      <c r="C162" s="1" t="s">
        <v>2441</v>
      </c>
      <c r="E162" s="1">
        <v>11041.0</v>
      </c>
      <c r="F162" s="1" t="s">
        <v>900</v>
      </c>
      <c r="G162" s="1" t="s">
        <v>2268</v>
      </c>
      <c r="H162" s="1" t="s">
        <v>2268</v>
      </c>
      <c r="I162" s="1" t="s">
        <v>2205</v>
      </c>
      <c r="K162" s="2" t="str">
        <f t="shared" si="1"/>
        <v>03.93</v>
      </c>
      <c r="L162" s="2" t="str">
        <f>IF(ISNUMBER(MATCH(K162,'ranap clusters (ICD 9)'!T:T)),"Sudah","Belum")</f>
        <v>Sudah</v>
      </c>
    </row>
    <row r="163">
      <c r="A163" s="32">
        <v>4.01</v>
      </c>
      <c r="B163" s="1" t="s">
        <v>208</v>
      </c>
      <c r="C163" s="1" t="s">
        <v>2441</v>
      </c>
      <c r="E163" s="1">
        <v>11021.0</v>
      </c>
      <c r="F163" s="1" t="s">
        <v>2195</v>
      </c>
      <c r="G163" s="1" t="s">
        <v>2311</v>
      </c>
      <c r="H163" s="1" t="s">
        <v>2420</v>
      </c>
      <c r="I163" s="1" t="s">
        <v>2431</v>
      </c>
      <c r="K163" s="2" t="str">
        <f t="shared" si="1"/>
        <v>04.01</v>
      </c>
      <c r="L163" s="2" t="str">
        <f>IF(ISNUMBER(MATCH(K163,'ranap clusters (ICD 9)'!T:T)),"Sudah","Belum")</f>
        <v>Sudah</v>
      </c>
    </row>
    <row r="164">
      <c r="A164" s="32">
        <v>4.02</v>
      </c>
      <c r="B164" s="1" t="s">
        <v>529</v>
      </c>
      <c r="C164" s="1" t="s">
        <v>2441</v>
      </c>
      <c r="E164" s="1">
        <v>11081.0</v>
      </c>
      <c r="F164" s="1" t="s">
        <v>2248</v>
      </c>
      <c r="G164" s="1" t="s">
        <v>2249</v>
      </c>
      <c r="H164" s="1" t="s">
        <v>2249</v>
      </c>
      <c r="I164" s="1" t="s">
        <v>2248</v>
      </c>
      <c r="K164" s="2" t="str">
        <f t="shared" si="1"/>
        <v>04.02</v>
      </c>
      <c r="L164" s="2" t="str">
        <f>IF(ISNUMBER(MATCH(K164,'ranap clusters (ICD 9)'!T:T)),"Sudah","Belum")</f>
        <v>Sudah</v>
      </c>
    </row>
    <row r="165">
      <c r="A165" s="32">
        <v>4.03</v>
      </c>
      <c r="B165" s="1" t="s">
        <v>531</v>
      </c>
      <c r="C165" s="1" t="s">
        <v>2441</v>
      </c>
      <c r="E165" s="1">
        <v>11081.0</v>
      </c>
      <c r="F165" s="1" t="s">
        <v>2248</v>
      </c>
      <c r="G165" s="1" t="s">
        <v>2249</v>
      </c>
      <c r="H165" s="1" t="s">
        <v>2249</v>
      </c>
      <c r="I165" s="1" t="s">
        <v>2248</v>
      </c>
      <c r="K165" s="2" t="str">
        <f t="shared" si="1"/>
        <v>04.03</v>
      </c>
      <c r="L165" s="2" t="str">
        <f>IF(ISNUMBER(MATCH(K165,'ranap clusters (ICD 9)'!T:T)),"Sudah","Belum")</f>
        <v>Sudah</v>
      </c>
    </row>
    <row r="166">
      <c r="A166" s="32">
        <v>4.04</v>
      </c>
      <c r="B166" s="1" t="s">
        <v>534</v>
      </c>
      <c r="C166" s="1" t="s">
        <v>2441</v>
      </c>
      <c r="E166" s="1">
        <v>11081.0</v>
      </c>
      <c r="F166" s="1" t="s">
        <v>2248</v>
      </c>
      <c r="G166" s="1" t="s">
        <v>2249</v>
      </c>
      <c r="H166" s="1" t="s">
        <v>2249</v>
      </c>
      <c r="I166" s="1" t="s">
        <v>2248</v>
      </c>
      <c r="K166" s="2" t="str">
        <f t="shared" si="1"/>
        <v>04.04</v>
      </c>
      <c r="L166" s="2" t="str">
        <f>IF(ISNUMBER(MATCH(K166,'ranap clusters (ICD 9)'!T:T)),"Sudah","Belum")</f>
        <v>Sudah</v>
      </c>
    </row>
    <row r="167">
      <c r="A167" s="32">
        <v>4.05</v>
      </c>
      <c r="B167" s="1" t="s">
        <v>43</v>
      </c>
      <c r="C167" s="1" t="s">
        <v>2441</v>
      </c>
      <c r="E167" s="1">
        <v>11121.0</v>
      </c>
      <c r="F167" s="1" t="s">
        <v>2203</v>
      </c>
      <c r="G167" s="1" t="s">
        <v>2285</v>
      </c>
      <c r="H167" s="1" t="s">
        <v>2249</v>
      </c>
      <c r="I167" s="1" t="s">
        <v>2195</v>
      </c>
      <c r="K167" s="2" t="str">
        <f t="shared" si="1"/>
        <v>04.05</v>
      </c>
      <c r="L167" s="2" t="str">
        <f>IF(ISNUMBER(MATCH(K167,'ranap clusters (ICD 9)'!T:T)),"Sudah","Belum")</f>
        <v>Sudah</v>
      </c>
    </row>
    <row r="168">
      <c r="A168" s="32">
        <v>4.06</v>
      </c>
      <c r="B168" s="1" t="s">
        <v>45</v>
      </c>
      <c r="C168" s="1" t="s">
        <v>2441</v>
      </c>
      <c r="E168" s="1">
        <v>11121.0</v>
      </c>
      <c r="F168" s="1" t="s">
        <v>2203</v>
      </c>
      <c r="G168" s="1" t="s">
        <v>2285</v>
      </c>
      <c r="H168" s="1" t="s">
        <v>2249</v>
      </c>
      <c r="I168" s="1" t="s">
        <v>2202</v>
      </c>
      <c r="K168" s="2" t="str">
        <f t="shared" si="1"/>
        <v>04.06</v>
      </c>
      <c r="L168" s="2" t="str">
        <f>IF(ISNUMBER(MATCH(K168,'ranap clusters (ICD 9)'!T:T)),"Sudah","Belum")</f>
        <v>Sudah</v>
      </c>
    </row>
    <row r="169">
      <c r="A169" s="32">
        <v>4.07</v>
      </c>
      <c r="B169" s="1" t="s">
        <v>47</v>
      </c>
      <c r="C169" s="1" t="s">
        <v>2441</v>
      </c>
      <c r="E169" s="1">
        <v>11121.0</v>
      </c>
      <c r="F169" s="1" t="s">
        <v>2203</v>
      </c>
      <c r="G169" s="1" t="s">
        <v>2285</v>
      </c>
      <c r="H169" s="1" t="s">
        <v>2249</v>
      </c>
      <c r="I169" s="1" t="s">
        <v>2202</v>
      </c>
      <c r="K169" s="2" t="str">
        <f t="shared" si="1"/>
        <v>04.07</v>
      </c>
      <c r="L169" s="2" t="str">
        <f>IF(ISNUMBER(MATCH(K169,'ranap clusters (ICD 9)'!T:T)),"Sudah","Belum")</f>
        <v>Sudah</v>
      </c>
    </row>
    <row r="170">
      <c r="A170" s="32">
        <v>4.11</v>
      </c>
      <c r="B170" s="1" t="s">
        <v>95</v>
      </c>
      <c r="C170" s="1" t="s">
        <v>2441</v>
      </c>
      <c r="E170" s="1">
        <v>11121.0</v>
      </c>
      <c r="F170" s="1" t="s">
        <v>2203</v>
      </c>
      <c r="G170" s="1" t="s">
        <v>2285</v>
      </c>
      <c r="H170" s="1" t="s">
        <v>2249</v>
      </c>
      <c r="I170" s="1" t="s">
        <v>2248</v>
      </c>
      <c r="K170" s="2" t="str">
        <f t="shared" si="1"/>
        <v>04.11</v>
      </c>
      <c r="L170" s="2" t="str">
        <f>IF(ISNUMBER(MATCH(K170,'ranap clusters (ICD 9)'!T:T)),"Sudah","Belum")</f>
        <v>Sudah</v>
      </c>
    </row>
    <row r="171">
      <c r="A171" s="32">
        <v>4.12</v>
      </c>
      <c r="B171" s="1" t="s">
        <v>648</v>
      </c>
      <c r="C171" s="1" t="s">
        <v>2441</v>
      </c>
      <c r="E171" s="1">
        <v>11121.0</v>
      </c>
      <c r="F171" s="1" t="s">
        <v>2203</v>
      </c>
      <c r="G171" s="1" t="s">
        <v>2285</v>
      </c>
      <c r="H171" s="1" t="s">
        <v>2249</v>
      </c>
      <c r="I171" s="1" t="s">
        <v>2248</v>
      </c>
      <c r="K171" s="2" t="str">
        <f t="shared" si="1"/>
        <v>04.12</v>
      </c>
      <c r="L171" s="2" t="str">
        <f>IF(ISNUMBER(MATCH(K171,'ranap clusters (ICD 9)'!T:T)),"Sudah","Belum")</f>
        <v>Sudah</v>
      </c>
    </row>
    <row r="172">
      <c r="A172" s="32">
        <v>4.19</v>
      </c>
      <c r="B172" s="1" t="s">
        <v>127</v>
      </c>
      <c r="C172" s="1" t="s">
        <v>2441</v>
      </c>
      <c r="E172" s="1">
        <v>11121.0</v>
      </c>
      <c r="F172" s="1" t="s">
        <v>2203</v>
      </c>
      <c r="G172" s="1" t="s">
        <v>2285</v>
      </c>
      <c r="H172" s="1" t="s">
        <v>2249</v>
      </c>
      <c r="I172" s="1" t="s">
        <v>2248</v>
      </c>
      <c r="K172" s="2" t="str">
        <f t="shared" si="1"/>
        <v>04.19</v>
      </c>
      <c r="L172" s="2" t="str">
        <f>IF(ISNUMBER(MATCH(K172,'ranap clusters (ICD 9)'!T:T)),"Sudah","Belum")</f>
        <v>Sudah</v>
      </c>
    </row>
    <row r="173">
      <c r="A173" s="32">
        <v>4.2</v>
      </c>
      <c r="B173" s="1" t="s">
        <v>651</v>
      </c>
      <c r="C173" s="1" t="s">
        <v>2441</v>
      </c>
      <c r="E173" s="1">
        <v>11121.0</v>
      </c>
      <c r="F173" s="1" t="s">
        <v>2203</v>
      </c>
      <c r="G173" s="1" t="s">
        <v>2285</v>
      </c>
      <c r="H173" s="1" t="s">
        <v>2249</v>
      </c>
      <c r="I173" s="1" t="s">
        <v>2248</v>
      </c>
      <c r="K173" s="2" t="str">
        <f t="shared" si="1"/>
        <v>04.20</v>
      </c>
      <c r="L173" s="2" t="str">
        <f>IF(ISNUMBER(MATCH(K173,'ranap clusters (ICD 9)'!T:T)),"Sudah","Belum")</f>
        <v>Sudah</v>
      </c>
    </row>
    <row r="174">
      <c r="A174" s="32">
        <v>4.41</v>
      </c>
      <c r="B174" s="1" t="s">
        <v>287</v>
      </c>
      <c r="C174" s="1" t="s">
        <v>2441</v>
      </c>
      <c r="E174" s="1">
        <v>11021.0</v>
      </c>
      <c r="F174" s="1" t="s">
        <v>2195</v>
      </c>
      <c r="G174" s="1" t="s">
        <v>2311</v>
      </c>
      <c r="H174" s="1" t="s">
        <v>2420</v>
      </c>
      <c r="I174" s="1" t="s">
        <v>2195</v>
      </c>
      <c r="K174" s="2" t="str">
        <f t="shared" si="1"/>
        <v>04.41</v>
      </c>
      <c r="L174" s="2" t="str">
        <f>IF(ISNUMBER(MATCH(K174,'ranap clusters (ICD 9)'!T:T)),"Sudah","Belum")</f>
        <v>Sudah</v>
      </c>
    </row>
    <row r="175">
      <c r="A175" s="32">
        <v>4.42</v>
      </c>
      <c r="B175" s="1" t="s">
        <v>53</v>
      </c>
      <c r="C175" s="1" t="s">
        <v>2441</v>
      </c>
      <c r="E175" s="1">
        <v>11081.0</v>
      </c>
      <c r="F175" s="1" t="s">
        <v>2248</v>
      </c>
      <c r="G175" s="1" t="s">
        <v>2249</v>
      </c>
      <c r="H175" s="1" t="s">
        <v>2311</v>
      </c>
      <c r="I175" s="1" t="s">
        <v>2248</v>
      </c>
      <c r="K175" s="2" t="str">
        <f t="shared" si="1"/>
        <v>04.42</v>
      </c>
      <c r="L175" s="2" t="str">
        <f>IF(ISNUMBER(MATCH(K175,'ranap clusters (ICD 9)'!T:T)),"Sudah","Belum")</f>
        <v>Sudah</v>
      </c>
    </row>
    <row r="176">
      <c r="A176" s="32">
        <v>4.49</v>
      </c>
      <c r="B176" s="1" t="s">
        <v>56</v>
      </c>
      <c r="C176" s="1" t="s">
        <v>2441</v>
      </c>
      <c r="E176" s="1">
        <v>11121.0</v>
      </c>
      <c r="F176" s="1" t="s">
        <v>2203</v>
      </c>
      <c r="G176" s="1" t="s">
        <v>2285</v>
      </c>
      <c r="H176" s="1" t="s">
        <v>2249</v>
      </c>
      <c r="I176" s="1" t="s">
        <v>2248</v>
      </c>
      <c r="K176" s="2" t="str">
        <f t="shared" si="1"/>
        <v>04.49</v>
      </c>
      <c r="L176" s="2" t="str">
        <f>IF(ISNUMBER(MATCH(K176,'ranap clusters (ICD 9)'!T:T)),"Sudah","Belum")</f>
        <v>Sudah</v>
      </c>
    </row>
    <row r="177">
      <c r="A177" s="32">
        <v>4.5</v>
      </c>
      <c r="B177" s="1" t="s">
        <v>536</v>
      </c>
      <c r="C177" s="1" t="s">
        <v>2441</v>
      </c>
      <c r="E177" s="1">
        <v>11081.0</v>
      </c>
      <c r="F177" s="1" t="s">
        <v>2248</v>
      </c>
      <c r="G177" s="1" t="s">
        <v>2249</v>
      </c>
      <c r="H177" s="1" t="s">
        <v>2249</v>
      </c>
      <c r="I177" s="1" t="s">
        <v>2248</v>
      </c>
      <c r="K177" s="2" t="str">
        <f t="shared" si="1"/>
        <v>04.50</v>
      </c>
      <c r="L177" s="2" t="str">
        <f>IF(ISNUMBER(MATCH(K177,'ranap clusters (ICD 9)'!T:T)),"Sudah","Belum")</f>
        <v>Sudah</v>
      </c>
    </row>
    <row r="178">
      <c r="A178" s="32">
        <v>4.6</v>
      </c>
      <c r="B178" s="1" t="s">
        <v>659</v>
      </c>
      <c r="C178" s="1" t="s">
        <v>2441</v>
      </c>
      <c r="E178" s="1">
        <v>11121.0</v>
      </c>
      <c r="F178" s="1" t="s">
        <v>2203</v>
      </c>
      <c r="G178" s="1" t="s">
        <v>2285</v>
      </c>
      <c r="H178" s="1" t="s">
        <v>2249</v>
      </c>
      <c r="I178" s="1" t="s">
        <v>2248</v>
      </c>
      <c r="K178" s="2" t="str">
        <f t="shared" si="1"/>
        <v>04.60</v>
      </c>
      <c r="L178" s="2" t="str">
        <f>IF(ISNUMBER(MATCH(K178,'ranap clusters (ICD 9)'!T:T)),"Sudah","Belum")</f>
        <v>Sudah</v>
      </c>
    </row>
    <row r="179">
      <c r="A179" s="32">
        <v>4.71</v>
      </c>
      <c r="B179" s="1" t="s">
        <v>661</v>
      </c>
      <c r="C179" s="1" t="s">
        <v>2441</v>
      </c>
      <c r="E179" s="1">
        <v>11121.0</v>
      </c>
      <c r="F179" s="1" t="s">
        <v>2203</v>
      </c>
      <c r="G179" s="1" t="s">
        <v>2285</v>
      </c>
      <c r="H179" s="1" t="s">
        <v>2249</v>
      </c>
      <c r="I179" s="1" t="s">
        <v>2248</v>
      </c>
      <c r="K179" s="2" t="str">
        <f t="shared" si="1"/>
        <v>04.71</v>
      </c>
      <c r="L179" s="2" t="str">
        <f>IF(ISNUMBER(MATCH(K179,'ranap clusters (ICD 9)'!T:T)),"Sudah","Belum")</f>
        <v>Sudah</v>
      </c>
    </row>
    <row r="180">
      <c r="A180" s="32">
        <v>4.72</v>
      </c>
      <c r="B180" s="1" t="s">
        <v>663</v>
      </c>
      <c r="C180" s="1" t="s">
        <v>2441</v>
      </c>
      <c r="E180" s="1">
        <v>11121.0</v>
      </c>
      <c r="F180" s="1" t="s">
        <v>2203</v>
      </c>
      <c r="G180" s="1" t="s">
        <v>2285</v>
      </c>
      <c r="H180" s="1" t="s">
        <v>2249</v>
      </c>
      <c r="I180" s="1" t="s">
        <v>2248</v>
      </c>
      <c r="K180" s="2" t="str">
        <f t="shared" si="1"/>
        <v>04.72</v>
      </c>
      <c r="L180" s="2" t="str">
        <f>IF(ISNUMBER(MATCH(K180,'ranap clusters (ICD 9)'!T:T)),"Sudah","Belum")</f>
        <v>Sudah</v>
      </c>
    </row>
    <row r="181">
      <c r="A181" s="32">
        <v>4.73</v>
      </c>
      <c r="B181" s="1" t="s">
        <v>666</v>
      </c>
      <c r="C181" s="1" t="s">
        <v>2441</v>
      </c>
      <c r="E181" s="1">
        <v>11121.0</v>
      </c>
      <c r="F181" s="1" t="s">
        <v>2203</v>
      </c>
      <c r="G181" s="1" t="s">
        <v>2285</v>
      </c>
      <c r="H181" s="1" t="s">
        <v>2249</v>
      </c>
      <c r="I181" s="1" t="s">
        <v>2248</v>
      </c>
      <c r="K181" s="2" t="str">
        <f t="shared" si="1"/>
        <v>04.73</v>
      </c>
      <c r="L181" s="2" t="str">
        <f>IF(ISNUMBER(MATCH(K181,'ranap clusters (ICD 9)'!T:T)),"Sudah","Belum")</f>
        <v>Sudah</v>
      </c>
    </row>
    <row r="182">
      <c r="A182" s="32">
        <v>4.74</v>
      </c>
      <c r="B182" s="1" t="s">
        <v>538</v>
      </c>
      <c r="C182" s="1" t="s">
        <v>2441</v>
      </c>
      <c r="E182" s="1">
        <v>11081.0</v>
      </c>
      <c r="F182" s="1" t="s">
        <v>2248</v>
      </c>
      <c r="G182" s="1" t="s">
        <v>2249</v>
      </c>
      <c r="H182" s="1" t="s">
        <v>2249</v>
      </c>
      <c r="I182" s="1" t="s">
        <v>2248</v>
      </c>
      <c r="K182" s="2" t="str">
        <f t="shared" si="1"/>
        <v>04.74</v>
      </c>
      <c r="L182" s="2" t="str">
        <f>IF(ISNUMBER(MATCH(K182,'ranap clusters (ICD 9)'!T:T)),"Sudah","Belum")</f>
        <v>Sudah</v>
      </c>
    </row>
    <row r="183">
      <c r="A183" s="32">
        <v>4.75</v>
      </c>
      <c r="B183" s="1" t="s">
        <v>540</v>
      </c>
      <c r="C183" s="1" t="s">
        <v>2441</v>
      </c>
      <c r="E183" s="1">
        <v>11081.0</v>
      </c>
      <c r="F183" s="1" t="s">
        <v>2248</v>
      </c>
      <c r="G183" s="1" t="s">
        <v>2249</v>
      </c>
      <c r="H183" s="1" t="s">
        <v>2249</v>
      </c>
      <c r="I183" s="1" t="s">
        <v>2248</v>
      </c>
      <c r="K183" s="2" t="str">
        <f t="shared" si="1"/>
        <v>04.75</v>
      </c>
      <c r="L183" s="2" t="str">
        <f>IF(ISNUMBER(MATCH(K183,'ranap clusters (ICD 9)'!T:T)),"Sudah","Belum")</f>
        <v>Sudah</v>
      </c>
    </row>
    <row r="184">
      <c r="A184" s="32">
        <v>4.76</v>
      </c>
      <c r="B184" s="1" t="s">
        <v>668</v>
      </c>
      <c r="C184" s="1" t="s">
        <v>2441</v>
      </c>
      <c r="E184" s="1">
        <v>11121.0</v>
      </c>
      <c r="F184" s="1" t="s">
        <v>2203</v>
      </c>
      <c r="G184" s="1" t="s">
        <v>2285</v>
      </c>
      <c r="H184" s="1" t="s">
        <v>2249</v>
      </c>
      <c r="I184" s="1" t="s">
        <v>2248</v>
      </c>
      <c r="K184" s="2" t="str">
        <f t="shared" si="1"/>
        <v>04.76</v>
      </c>
      <c r="L184" s="2" t="str">
        <f>IF(ISNUMBER(MATCH(K184,'ranap clusters (ICD 9)'!T:T)),"Sudah","Belum")</f>
        <v>Sudah</v>
      </c>
    </row>
    <row r="185">
      <c r="A185" s="32">
        <v>4.79</v>
      </c>
      <c r="B185" s="1" t="s">
        <v>542</v>
      </c>
      <c r="C185" s="1" t="s">
        <v>2441</v>
      </c>
      <c r="E185" s="1">
        <v>11081.0</v>
      </c>
      <c r="F185" s="1" t="s">
        <v>2248</v>
      </c>
      <c r="G185" s="1" t="s">
        <v>2249</v>
      </c>
      <c r="H185" s="1" t="s">
        <v>2249</v>
      </c>
      <c r="I185" s="1" t="s">
        <v>2248</v>
      </c>
      <c r="K185" s="2" t="str">
        <f t="shared" si="1"/>
        <v>04.79</v>
      </c>
      <c r="L185" s="2" t="str">
        <f>IF(ISNUMBER(MATCH(K185,'ranap clusters (ICD 9)'!T:T)),"Sudah","Belum")</f>
        <v>Sudah</v>
      </c>
    </row>
    <row r="186">
      <c r="A186" s="32">
        <v>4.91</v>
      </c>
      <c r="B186" s="1" t="s">
        <v>98</v>
      </c>
      <c r="C186" s="1" t="s">
        <v>2441</v>
      </c>
      <c r="E186" s="1">
        <v>11081.0</v>
      </c>
      <c r="F186" s="1" t="s">
        <v>2248</v>
      </c>
      <c r="G186" s="1" t="s">
        <v>2249</v>
      </c>
      <c r="H186" s="1" t="s">
        <v>2249</v>
      </c>
      <c r="I186" s="1" t="s">
        <v>2248</v>
      </c>
      <c r="K186" s="2" t="str">
        <f t="shared" si="1"/>
        <v>04.91</v>
      </c>
      <c r="L186" s="2" t="str">
        <f>IF(ISNUMBER(MATCH(K186,'ranap clusters (ICD 9)'!T:T)),"Sudah","Belum")</f>
        <v>Sudah</v>
      </c>
    </row>
    <row r="187">
      <c r="A187" s="32">
        <v>4.92</v>
      </c>
      <c r="B187" s="1" t="s">
        <v>670</v>
      </c>
      <c r="C187" s="1" t="s">
        <v>2441</v>
      </c>
      <c r="E187" s="1">
        <v>11121.0</v>
      </c>
      <c r="F187" s="1" t="s">
        <v>2203</v>
      </c>
      <c r="G187" s="1" t="s">
        <v>2285</v>
      </c>
      <c r="H187" s="1" t="s">
        <v>2249</v>
      </c>
      <c r="I187" s="1" t="s">
        <v>2248</v>
      </c>
      <c r="K187" s="2" t="str">
        <f t="shared" si="1"/>
        <v>04.92</v>
      </c>
      <c r="L187" s="2" t="str">
        <f>IF(ISNUMBER(MATCH(K187,'ranap clusters (ICD 9)'!T:T)),"Sudah","Belum")</f>
        <v>Sudah</v>
      </c>
    </row>
    <row r="188">
      <c r="A188" s="32">
        <v>4.93</v>
      </c>
      <c r="B188" s="1" t="s">
        <v>672</v>
      </c>
      <c r="C188" s="1" t="s">
        <v>2441</v>
      </c>
      <c r="E188" s="1">
        <v>11121.0</v>
      </c>
      <c r="F188" s="1" t="s">
        <v>2203</v>
      </c>
      <c r="G188" s="1" t="s">
        <v>2285</v>
      </c>
      <c r="H188" s="1" t="s">
        <v>2249</v>
      </c>
      <c r="I188" s="1" t="s">
        <v>2248</v>
      </c>
      <c r="K188" s="2" t="str">
        <f t="shared" si="1"/>
        <v>04.93</v>
      </c>
      <c r="L188" s="2" t="str">
        <f>IF(ISNUMBER(MATCH(K188,'ranap clusters (ICD 9)'!T:T)),"Sudah","Belum")</f>
        <v>Sudah</v>
      </c>
    </row>
    <row r="189">
      <c r="A189" s="32">
        <v>4.99</v>
      </c>
      <c r="B189" s="1" t="s">
        <v>101</v>
      </c>
      <c r="C189" s="1" t="s">
        <v>2441</v>
      </c>
      <c r="E189" s="1">
        <v>11121.0</v>
      </c>
      <c r="F189" s="1" t="s">
        <v>2203</v>
      </c>
      <c r="G189" s="1" t="s">
        <v>2285</v>
      </c>
      <c r="H189" s="1" t="s">
        <v>2249</v>
      </c>
      <c r="I189" s="1" t="s">
        <v>2248</v>
      </c>
      <c r="K189" s="2" t="str">
        <f t="shared" si="1"/>
        <v>04.99</v>
      </c>
      <c r="L189" s="2" t="str">
        <f>IF(ISNUMBER(MATCH(K189,'ranap clusters (ICD 9)'!T:T)),"Sudah","Belum")</f>
        <v>Sudah</v>
      </c>
    </row>
    <row r="190">
      <c r="A190" s="32">
        <v>5.0</v>
      </c>
      <c r="B190" s="1" t="s">
        <v>103</v>
      </c>
      <c r="C190" s="1" t="s">
        <v>2441</v>
      </c>
      <c r="E190" s="1">
        <v>11081.0</v>
      </c>
      <c r="F190" s="1" t="s">
        <v>2248</v>
      </c>
      <c r="G190" s="1" t="s">
        <v>2249</v>
      </c>
      <c r="H190" s="1" t="s">
        <v>2249</v>
      </c>
      <c r="I190" s="1" t="s">
        <v>2248</v>
      </c>
      <c r="K190" s="2" t="str">
        <f t="shared" si="1"/>
        <v>05.00</v>
      </c>
      <c r="L190" s="2" t="str">
        <f>IF(ISNUMBER(MATCH(K190,'ranap clusters (ICD 9)'!T:T)),"Sudah","Belum")</f>
        <v>Sudah</v>
      </c>
    </row>
    <row r="191">
      <c r="A191" s="32">
        <v>5.11</v>
      </c>
      <c r="B191" s="1" t="s">
        <v>105</v>
      </c>
      <c r="C191" s="1" t="s">
        <v>2441</v>
      </c>
      <c r="E191" s="1">
        <v>11081.0</v>
      </c>
      <c r="F191" s="1" t="s">
        <v>2248</v>
      </c>
      <c r="G191" s="1" t="s">
        <v>2249</v>
      </c>
      <c r="H191" s="1" t="s">
        <v>2249</v>
      </c>
      <c r="I191" s="1" t="s">
        <v>2248</v>
      </c>
      <c r="K191" s="2" t="str">
        <f t="shared" si="1"/>
        <v>05.11</v>
      </c>
      <c r="L191" s="2" t="str">
        <f>IF(ISNUMBER(MATCH(K191,'ranap clusters (ICD 9)'!T:T)),"Sudah","Belum")</f>
        <v>Sudah</v>
      </c>
    </row>
    <row r="192">
      <c r="A192" s="32">
        <v>5.19</v>
      </c>
      <c r="B192" s="1" t="s">
        <v>130</v>
      </c>
      <c r="C192" s="1" t="s">
        <v>2441</v>
      </c>
      <c r="E192" s="1">
        <v>11121.0</v>
      </c>
      <c r="F192" s="1" t="s">
        <v>2203</v>
      </c>
      <c r="G192" s="1" t="s">
        <v>2285</v>
      </c>
      <c r="H192" s="1" t="s">
        <v>2249</v>
      </c>
      <c r="I192" s="1" t="s">
        <v>2248</v>
      </c>
      <c r="K192" s="2" t="str">
        <f t="shared" si="1"/>
        <v>05.19</v>
      </c>
      <c r="L192" s="2" t="str">
        <f>IF(ISNUMBER(MATCH(K192,'ranap clusters (ICD 9)'!T:T)),"Sudah","Belum")</f>
        <v>Sudah</v>
      </c>
    </row>
    <row r="193">
      <c r="A193" s="32">
        <v>5.21</v>
      </c>
      <c r="B193" s="1" t="s">
        <v>547</v>
      </c>
      <c r="C193" s="1" t="s">
        <v>2441</v>
      </c>
      <c r="E193" s="1">
        <v>11081.0</v>
      </c>
      <c r="F193" s="1" t="s">
        <v>2248</v>
      </c>
      <c r="G193" s="1" t="s">
        <v>2249</v>
      </c>
      <c r="H193" s="1" t="s">
        <v>2249</v>
      </c>
      <c r="I193" s="1" t="s">
        <v>2248</v>
      </c>
      <c r="K193" s="2" t="str">
        <f t="shared" si="1"/>
        <v>05.21</v>
      </c>
      <c r="L193" s="2" t="str">
        <f>IF(ISNUMBER(MATCH(K193,'ranap clusters (ICD 9)'!T:T)),"Sudah","Belum")</f>
        <v>Sudah</v>
      </c>
    </row>
    <row r="194">
      <c r="A194" s="32">
        <v>5.22</v>
      </c>
      <c r="B194" s="1" t="s">
        <v>508</v>
      </c>
      <c r="C194" s="1" t="s">
        <v>2441</v>
      </c>
      <c r="E194" s="1">
        <v>11091.0</v>
      </c>
      <c r="F194" s="1" t="s">
        <v>2201</v>
      </c>
      <c r="G194" s="1" t="s">
        <v>2423</v>
      </c>
      <c r="H194" s="1" t="s">
        <v>2268</v>
      </c>
      <c r="I194" s="1" t="s">
        <v>2248</v>
      </c>
      <c r="K194" s="2" t="str">
        <f t="shared" si="1"/>
        <v>05.22</v>
      </c>
      <c r="L194" s="2" t="str">
        <f>IF(ISNUMBER(MATCH(K194,'ranap clusters (ICD 9)'!T:T)),"Sudah","Belum")</f>
        <v>Sudah</v>
      </c>
    </row>
    <row r="195">
      <c r="A195" s="32">
        <v>5.23</v>
      </c>
      <c r="B195" s="1" t="s">
        <v>510</v>
      </c>
      <c r="C195" s="1" t="s">
        <v>2441</v>
      </c>
      <c r="E195" s="1">
        <v>11091.0</v>
      </c>
      <c r="F195" s="1" t="s">
        <v>2201</v>
      </c>
      <c r="G195" s="1" t="s">
        <v>2423</v>
      </c>
      <c r="H195" s="1" t="s">
        <v>2268</v>
      </c>
      <c r="I195" s="1" t="s">
        <v>2248</v>
      </c>
      <c r="K195" s="2" t="str">
        <f t="shared" si="1"/>
        <v>05.23</v>
      </c>
      <c r="L195" s="2" t="str">
        <f>IF(ISNUMBER(MATCH(K195,'ranap clusters (ICD 9)'!T:T)),"Sudah","Belum")</f>
        <v>Sudah</v>
      </c>
    </row>
    <row r="196">
      <c r="A196" s="32">
        <v>5.24</v>
      </c>
      <c r="B196" s="1" t="s">
        <v>513</v>
      </c>
      <c r="C196" s="1" t="s">
        <v>2441</v>
      </c>
      <c r="E196" s="1">
        <v>11091.0</v>
      </c>
      <c r="F196" s="1" t="s">
        <v>2201</v>
      </c>
      <c r="G196" s="1" t="s">
        <v>2423</v>
      </c>
      <c r="H196" s="1" t="s">
        <v>2268</v>
      </c>
      <c r="I196" s="1" t="s">
        <v>2248</v>
      </c>
      <c r="K196" s="2" t="str">
        <f t="shared" si="1"/>
        <v>05.24</v>
      </c>
      <c r="L196" s="2" t="str">
        <f>IF(ISNUMBER(MATCH(K196,'ranap clusters (ICD 9)'!T:T)),"Sudah","Belum")</f>
        <v>Sudah</v>
      </c>
    </row>
    <row r="197">
      <c r="A197" s="32">
        <v>5.25</v>
      </c>
      <c r="B197" s="1" t="s">
        <v>515</v>
      </c>
      <c r="C197" s="1" t="s">
        <v>2441</v>
      </c>
      <c r="E197" s="1">
        <v>11091.0</v>
      </c>
      <c r="F197" s="1" t="s">
        <v>2201</v>
      </c>
      <c r="G197" s="1" t="s">
        <v>2423</v>
      </c>
      <c r="H197" s="1" t="s">
        <v>2268</v>
      </c>
      <c r="I197" s="1" t="s">
        <v>2248</v>
      </c>
      <c r="K197" s="2" t="str">
        <f t="shared" si="1"/>
        <v>05.25</v>
      </c>
      <c r="L197" s="2" t="str">
        <f>IF(ISNUMBER(MATCH(K197,'ranap clusters (ICD 9)'!T:T)),"Sudah","Belum")</f>
        <v>Sudah</v>
      </c>
    </row>
    <row r="198">
      <c r="A198" s="32">
        <v>5.29</v>
      </c>
      <c r="B198" s="1" t="s">
        <v>550</v>
      </c>
      <c r="C198" s="1" t="s">
        <v>2441</v>
      </c>
      <c r="E198" s="1">
        <v>11091.0</v>
      </c>
      <c r="F198" s="1" t="s">
        <v>2201</v>
      </c>
      <c r="G198" s="1" t="s">
        <v>2423</v>
      </c>
      <c r="H198" s="1" t="s">
        <v>2268</v>
      </c>
      <c r="I198" s="1" t="s">
        <v>2248</v>
      </c>
      <c r="K198" s="2" t="str">
        <f t="shared" si="1"/>
        <v>05.29</v>
      </c>
      <c r="L198" s="2" t="str">
        <f>IF(ISNUMBER(MATCH(K198,'ranap clusters (ICD 9)'!T:T)),"Sudah","Belum")</f>
        <v>Sudah</v>
      </c>
    </row>
    <row r="199">
      <c r="A199" s="32">
        <v>5.81</v>
      </c>
      <c r="B199" s="1" t="s">
        <v>553</v>
      </c>
      <c r="C199" s="1" t="s">
        <v>2441</v>
      </c>
      <c r="E199" s="1">
        <v>11081.0</v>
      </c>
      <c r="F199" s="1" t="s">
        <v>2248</v>
      </c>
      <c r="G199" s="1" t="s">
        <v>2249</v>
      </c>
      <c r="H199" s="1" t="s">
        <v>2249</v>
      </c>
      <c r="I199" s="1" t="s">
        <v>2248</v>
      </c>
      <c r="K199" s="2" t="str">
        <f t="shared" si="1"/>
        <v>05.81</v>
      </c>
      <c r="L199" s="2" t="str">
        <f>IF(ISNUMBER(MATCH(K199,'ranap clusters (ICD 9)'!T:T)),"Sudah","Belum")</f>
        <v>Sudah</v>
      </c>
    </row>
    <row r="200">
      <c r="A200" s="32">
        <v>5.89</v>
      </c>
      <c r="B200" s="1" t="s">
        <v>676</v>
      </c>
      <c r="C200" s="1" t="s">
        <v>2441</v>
      </c>
      <c r="E200" s="1">
        <v>11121.0</v>
      </c>
      <c r="F200" s="1" t="s">
        <v>2203</v>
      </c>
      <c r="G200" s="1" t="s">
        <v>2285</v>
      </c>
      <c r="H200" s="1" t="s">
        <v>2249</v>
      </c>
      <c r="I200" s="1" t="s">
        <v>2248</v>
      </c>
      <c r="K200" s="2" t="str">
        <f t="shared" si="1"/>
        <v>05.89</v>
      </c>
      <c r="L200" s="2" t="str">
        <f>IF(ISNUMBER(MATCH(K200,'ranap clusters (ICD 9)'!T:T)),"Sudah","Belum")</f>
        <v>Sudah</v>
      </c>
    </row>
    <row r="201">
      <c r="A201" s="32">
        <v>5.9</v>
      </c>
      <c r="B201" s="1" t="s">
        <v>107</v>
      </c>
      <c r="C201" s="1" t="s">
        <v>2441</v>
      </c>
      <c r="E201" s="1">
        <v>11121.0</v>
      </c>
      <c r="F201" s="1" t="s">
        <v>2203</v>
      </c>
      <c r="G201" s="1" t="s">
        <v>2285</v>
      </c>
      <c r="H201" s="1" t="s">
        <v>2249</v>
      </c>
      <c r="I201" s="1" t="s">
        <v>2248</v>
      </c>
      <c r="K201" s="2" t="str">
        <f t="shared" si="1"/>
        <v>05.90</v>
      </c>
      <c r="L201" s="2" t="str">
        <f>IF(ISNUMBER(MATCH(K201,'ranap clusters (ICD 9)'!T:T)),"Sudah","Belum")</f>
        <v>Sudah</v>
      </c>
    </row>
    <row r="202">
      <c r="A202" s="32">
        <v>7.13</v>
      </c>
      <c r="B202" s="1" t="s">
        <v>296</v>
      </c>
      <c r="C202" s="1" t="s">
        <v>2441</v>
      </c>
      <c r="E202" s="1">
        <v>11021.0</v>
      </c>
      <c r="F202" s="1" t="s">
        <v>2195</v>
      </c>
      <c r="G202" s="1" t="s">
        <v>2311</v>
      </c>
      <c r="H202" s="1" t="s">
        <v>2420</v>
      </c>
      <c r="I202" s="1" t="s">
        <v>2195</v>
      </c>
      <c r="K202" s="2" t="str">
        <f t="shared" si="1"/>
        <v>07.13</v>
      </c>
      <c r="L202" s="2" t="str">
        <f>IF(ISNUMBER(MATCH(K202,'ranap clusters (ICD 9)'!T:T)),"Sudah","Belum")</f>
        <v>Sudah</v>
      </c>
    </row>
    <row r="203">
      <c r="A203" s="32">
        <v>7.14</v>
      </c>
      <c r="B203" s="1" t="s">
        <v>298</v>
      </c>
      <c r="C203" s="1" t="s">
        <v>2441</v>
      </c>
      <c r="E203" s="1">
        <v>11021.0</v>
      </c>
      <c r="F203" s="1" t="s">
        <v>2195</v>
      </c>
      <c r="G203" s="1" t="s">
        <v>2311</v>
      </c>
      <c r="H203" s="1" t="s">
        <v>2420</v>
      </c>
      <c r="I203" s="1" t="s">
        <v>2195</v>
      </c>
      <c r="K203" s="2" t="str">
        <f t="shared" si="1"/>
        <v>07.14</v>
      </c>
      <c r="L203" s="2" t="str">
        <f>IF(ISNUMBER(MATCH(K203,'ranap clusters (ICD 9)'!T:T)),"Sudah","Belum")</f>
        <v>Sudah</v>
      </c>
    </row>
    <row r="204">
      <c r="A204" s="32">
        <v>7.15</v>
      </c>
      <c r="B204" s="1" t="s">
        <v>299</v>
      </c>
      <c r="C204" s="1" t="s">
        <v>2441</v>
      </c>
      <c r="E204" s="1">
        <v>11021.0</v>
      </c>
      <c r="F204" s="1" t="s">
        <v>2195</v>
      </c>
      <c r="G204" s="1" t="s">
        <v>2311</v>
      </c>
      <c r="H204" s="1" t="s">
        <v>2420</v>
      </c>
      <c r="I204" s="1" t="s">
        <v>2195</v>
      </c>
      <c r="K204" s="2" t="str">
        <f t="shared" si="1"/>
        <v>07.15</v>
      </c>
      <c r="L204" s="2" t="str">
        <f>IF(ISNUMBER(MATCH(K204,'ranap clusters (ICD 9)'!T:T)),"Sudah","Belum")</f>
        <v>Sudah</v>
      </c>
    </row>
    <row r="205">
      <c r="A205" s="32">
        <v>7.17</v>
      </c>
      <c r="B205" s="1" t="s">
        <v>302</v>
      </c>
      <c r="C205" s="1" t="s">
        <v>2441</v>
      </c>
      <c r="E205" s="1">
        <v>11021.0</v>
      </c>
      <c r="F205" s="1" t="s">
        <v>2195</v>
      </c>
      <c r="G205" s="1" t="s">
        <v>2311</v>
      </c>
      <c r="H205" s="1" t="s">
        <v>2420</v>
      </c>
      <c r="I205" s="1" t="s">
        <v>2195</v>
      </c>
      <c r="K205" s="2" t="str">
        <f t="shared" si="1"/>
        <v>07.17</v>
      </c>
      <c r="L205" s="2" t="str">
        <f>IF(ISNUMBER(MATCH(K205,'ranap clusters (ICD 9)'!T:T)),"Sudah","Belum")</f>
        <v>Sudah</v>
      </c>
    </row>
    <row r="206">
      <c r="A206" s="32">
        <v>7.19</v>
      </c>
      <c r="B206" s="1" t="s">
        <v>680</v>
      </c>
      <c r="C206" s="1" t="s">
        <v>2441</v>
      </c>
      <c r="E206" s="1">
        <v>11121.0</v>
      </c>
      <c r="F206" s="1" t="s">
        <v>2203</v>
      </c>
      <c r="G206" s="1" t="s">
        <v>2285</v>
      </c>
      <c r="I206" s="1" t="s">
        <v>2248</v>
      </c>
      <c r="K206" s="2" t="str">
        <f t="shared" si="1"/>
        <v>07.19</v>
      </c>
      <c r="L206" s="2" t="str">
        <f>IF(ISNUMBER(MATCH(K206,'ranap clusters (ICD 9)'!T:T)),"Sudah","Belum")</f>
        <v>Sudah</v>
      </c>
    </row>
    <row r="207">
      <c r="A207" s="32">
        <v>7.51</v>
      </c>
      <c r="B207" s="1" t="s">
        <v>305</v>
      </c>
      <c r="C207" s="1" t="s">
        <v>2441</v>
      </c>
      <c r="E207" s="1">
        <v>11021.0</v>
      </c>
      <c r="F207" s="1" t="s">
        <v>2195</v>
      </c>
      <c r="G207" s="1" t="s">
        <v>2311</v>
      </c>
      <c r="H207" s="1" t="s">
        <v>2420</v>
      </c>
      <c r="I207" s="1" t="s">
        <v>2195</v>
      </c>
      <c r="K207" s="2" t="str">
        <f t="shared" si="1"/>
        <v>07.51</v>
      </c>
      <c r="L207" s="2" t="str">
        <f>IF(ISNUMBER(MATCH(K207,'ranap clusters (ICD 9)'!T:T)),"Sudah","Belum")</f>
        <v>Sudah</v>
      </c>
    </row>
    <row r="208">
      <c r="A208" s="32">
        <v>7.52</v>
      </c>
      <c r="B208" s="1" t="s">
        <v>307</v>
      </c>
      <c r="C208" s="1" t="s">
        <v>2441</v>
      </c>
      <c r="E208" s="1">
        <v>11021.0</v>
      </c>
      <c r="F208" s="1" t="s">
        <v>2195</v>
      </c>
      <c r="G208" s="1" t="s">
        <v>2311</v>
      </c>
      <c r="H208" s="1" t="s">
        <v>2420</v>
      </c>
      <c r="I208" s="1" t="s">
        <v>2195</v>
      </c>
      <c r="K208" s="2" t="str">
        <f t="shared" si="1"/>
        <v>07.52</v>
      </c>
      <c r="L208" s="2" t="str">
        <f>IF(ISNUMBER(MATCH(K208,'ranap clusters (ICD 9)'!T:T)),"Sudah","Belum")</f>
        <v>Sudah</v>
      </c>
    </row>
    <row r="209">
      <c r="A209" s="32">
        <v>7.53</v>
      </c>
      <c r="B209" s="1" t="s">
        <v>310</v>
      </c>
      <c r="C209" s="1" t="s">
        <v>2441</v>
      </c>
      <c r="E209" s="1">
        <v>11021.0</v>
      </c>
      <c r="F209" s="1" t="s">
        <v>2195</v>
      </c>
      <c r="G209" s="1" t="s">
        <v>2311</v>
      </c>
      <c r="H209" s="1" t="s">
        <v>2420</v>
      </c>
      <c r="I209" s="1" t="s">
        <v>2195</v>
      </c>
      <c r="K209" s="2" t="str">
        <f t="shared" si="1"/>
        <v>07.53</v>
      </c>
      <c r="L209" s="2" t="str">
        <f>IF(ISNUMBER(MATCH(K209,'ranap clusters (ICD 9)'!T:T)),"Sudah","Belum")</f>
        <v>Sudah</v>
      </c>
    </row>
    <row r="210">
      <c r="A210" s="32">
        <v>7.54</v>
      </c>
      <c r="B210" s="1" t="s">
        <v>312</v>
      </c>
      <c r="C210" s="1" t="s">
        <v>2441</v>
      </c>
      <c r="E210" s="1">
        <v>11021.0</v>
      </c>
      <c r="F210" s="1" t="s">
        <v>2195</v>
      </c>
      <c r="G210" s="1" t="s">
        <v>2311</v>
      </c>
      <c r="H210" s="1" t="s">
        <v>2420</v>
      </c>
      <c r="I210" s="1" t="s">
        <v>2195</v>
      </c>
      <c r="K210" s="2" t="str">
        <f t="shared" si="1"/>
        <v>07.54</v>
      </c>
      <c r="L210" s="2" t="str">
        <f>IF(ISNUMBER(MATCH(K210,'ranap clusters (ICD 9)'!T:T)),"Sudah","Belum")</f>
        <v>Sudah</v>
      </c>
    </row>
    <row r="211">
      <c r="A211" s="32">
        <v>7.59</v>
      </c>
      <c r="B211" s="1" t="s">
        <v>314</v>
      </c>
      <c r="C211" s="1" t="s">
        <v>2441</v>
      </c>
      <c r="E211" s="1">
        <v>11021.0</v>
      </c>
      <c r="F211" s="1" t="s">
        <v>2195</v>
      </c>
      <c r="G211" s="1" t="s">
        <v>2311</v>
      </c>
      <c r="H211" s="1" t="s">
        <v>2420</v>
      </c>
      <c r="I211" s="1" t="s">
        <v>2195</v>
      </c>
      <c r="K211" s="2" t="str">
        <f t="shared" si="1"/>
        <v>07.59</v>
      </c>
      <c r="L211" s="2" t="str">
        <f>IF(ISNUMBER(MATCH(K211,'ranap clusters (ICD 9)'!T:T)),"Sudah","Belum")</f>
        <v>Sudah</v>
      </c>
    </row>
    <row r="212">
      <c r="A212" s="32">
        <v>7.61</v>
      </c>
      <c r="B212" s="1" t="s">
        <v>316</v>
      </c>
      <c r="C212" s="1" t="s">
        <v>2441</v>
      </c>
      <c r="E212" s="1">
        <v>11021.0</v>
      </c>
      <c r="F212" s="1" t="s">
        <v>2195</v>
      </c>
      <c r="G212" s="1" t="s">
        <v>2311</v>
      </c>
      <c r="H212" s="1" t="s">
        <v>2420</v>
      </c>
      <c r="I212" s="1" t="s">
        <v>2195</v>
      </c>
      <c r="K212" s="2" t="str">
        <f t="shared" si="1"/>
        <v>07.61</v>
      </c>
      <c r="L212" s="2" t="str">
        <f>IF(ISNUMBER(MATCH(K212,'ranap clusters (ICD 9)'!T:T)),"Sudah","Belum")</f>
        <v>Sudah</v>
      </c>
    </row>
    <row r="213">
      <c r="A213" s="32">
        <v>7.62</v>
      </c>
      <c r="B213" s="1" t="s">
        <v>319</v>
      </c>
      <c r="C213" s="1" t="s">
        <v>2441</v>
      </c>
      <c r="E213" s="1">
        <v>11021.0</v>
      </c>
      <c r="F213" s="1" t="s">
        <v>2195</v>
      </c>
      <c r="G213" s="1" t="s">
        <v>2311</v>
      </c>
      <c r="H213" s="1" t="s">
        <v>2420</v>
      </c>
      <c r="I213" s="1" t="s">
        <v>2195</v>
      </c>
      <c r="K213" s="2" t="str">
        <f t="shared" si="1"/>
        <v>07.62</v>
      </c>
      <c r="L213" s="2" t="str">
        <f>IF(ISNUMBER(MATCH(K213,'ranap clusters (ICD 9)'!T:T)),"Sudah","Belum")</f>
        <v>Sudah</v>
      </c>
    </row>
    <row r="214">
      <c r="A214" s="32">
        <v>7.63</v>
      </c>
      <c r="B214" s="1" t="s">
        <v>321</v>
      </c>
      <c r="C214" s="1" t="s">
        <v>2441</v>
      </c>
      <c r="E214" s="1">
        <v>11021.0</v>
      </c>
      <c r="F214" s="1" t="s">
        <v>2195</v>
      </c>
      <c r="G214" s="1" t="s">
        <v>2311</v>
      </c>
      <c r="H214" s="1" t="s">
        <v>2420</v>
      </c>
      <c r="I214" s="1" t="s">
        <v>2195</v>
      </c>
      <c r="K214" s="2" t="str">
        <f t="shared" si="1"/>
        <v>07.63</v>
      </c>
      <c r="L214" s="2" t="str">
        <f>IF(ISNUMBER(MATCH(K214,'ranap clusters (ICD 9)'!T:T)),"Sudah","Belum")</f>
        <v>Sudah</v>
      </c>
    </row>
    <row r="215">
      <c r="A215" s="32">
        <v>7.64</v>
      </c>
      <c r="B215" s="1" t="s">
        <v>323</v>
      </c>
      <c r="C215" s="1" t="s">
        <v>2441</v>
      </c>
      <c r="E215" s="1">
        <v>11021.0</v>
      </c>
      <c r="F215" s="1" t="s">
        <v>2195</v>
      </c>
      <c r="G215" s="1" t="s">
        <v>2311</v>
      </c>
      <c r="H215" s="1" t="s">
        <v>2420</v>
      </c>
      <c r="I215" s="1" t="s">
        <v>2195</v>
      </c>
      <c r="K215" s="2" t="str">
        <f t="shared" si="1"/>
        <v>07.64</v>
      </c>
      <c r="L215" s="2" t="str">
        <f>IF(ISNUMBER(MATCH(K215,'ranap clusters (ICD 9)'!T:T)),"Sudah","Belum")</f>
        <v>Sudah</v>
      </c>
    </row>
    <row r="216">
      <c r="A216" s="32">
        <v>7.65</v>
      </c>
      <c r="B216" s="1" t="s">
        <v>325</v>
      </c>
      <c r="C216" s="1" t="s">
        <v>2441</v>
      </c>
      <c r="E216" s="1">
        <v>11021.0</v>
      </c>
      <c r="F216" s="1" t="s">
        <v>2195</v>
      </c>
      <c r="G216" s="1" t="s">
        <v>2311</v>
      </c>
      <c r="H216" s="1" t="s">
        <v>2420</v>
      </c>
      <c r="I216" s="1" t="s">
        <v>2195</v>
      </c>
      <c r="K216" s="2" t="str">
        <f t="shared" si="1"/>
        <v>07.65</v>
      </c>
      <c r="L216" s="2" t="str">
        <f>IF(ISNUMBER(MATCH(K216,'ranap clusters (ICD 9)'!T:T)),"Sudah","Belum")</f>
        <v>Sudah</v>
      </c>
    </row>
    <row r="217">
      <c r="A217" s="32">
        <v>7.68</v>
      </c>
      <c r="B217" s="1" t="s">
        <v>327</v>
      </c>
      <c r="C217" s="1" t="s">
        <v>2441</v>
      </c>
      <c r="E217" s="1">
        <v>11021.0</v>
      </c>
      <c r="F217" s="1" t="s">
        <v>2195</v>
      </c>
      <c r="G217" s="1" t="s">
        <v>2311</v>
      </c>
      <c r="H217" s="1" t="s">
        <v>2420</v>
      </c>
      <c r="I217" s="1" t="s">
        <v>2195</v>
      </c>
      <c r="K217" s="2" t="str">
        <f t="shared" si="1"/>
        <v>07.68</v>
      </c>
      <c r="L217" s="2" t="str">
        <f>IF(ISNUMBER(MATCH(K217,'ranap clusters (ICD 9)'!T:T)),"Sudah","Belum")</f>
        <v>Sudah</v>
      </c>
    </row>
    <row r="218">
      <c r="A218" s="32">
        <v>7.69</v>
      </c>
      <c r="B218" s="1" t="s">
        <v>329</v>
      </c>
      <c r="C218" s="1" t="s">
        <v>2441</v>
      </c>
      <c r="E218" s="1">
        <v>11021.0</v>
      </c>
      <c r="F218" s="1" t="s">
        <v>2195</v>
      </c>
      <c r="G218" s="1" t="s">
        <v>2311</v>
      </c>
      <c r="H218" s="1" t="s">
        <v>2420</v>
      </c>
      <c r="I218" s="1" t="s">
        <v>2195</v>
      </c>
      <c r="K218" s="2" t="str">
        <f t="shared" si="1"/>
        <v>07.69</v>
      </c>
      <c r="L218" s="2" t="str">
        <f>IF(ISNUMBER(MATCH(K218,'ranap clusters (ICD 9)'!T:T)),"Sudah","Belum")</f>
        <v>Sudah</v>
      </c>
    </row>
    <row r="219">
      <c r="A219" s="32">
        <v>7.71</v>
      </c>
      <c r="B219" s="1" t="s">
        <v>331</v>
      </c>
      <c r="C219" s="1" t="s">
        <v>2441</v>
      </c>
      <c r="E219" s="1">
        <v>11021.0</v>
      </c>
      <c r="F219" s="1" t="s">
        <v>2195</v>
      </c>
      <c r="G219" s="1" t="s">
        <v>2311</v>
      </c>
      <c r="H219" s="1" t="s">
        <v>2420</v>
      </c>
      <c r="I219" s="1" t="s">
        <v>2195</v>
      </c>
      <c r="K219" s="2" t="str">
        <f t="shared" si="1"/>
        <v>07.71</v>
      </c>
      <c r="L219" s="2" t="str">
        <f>IF(ISNUMBER(MATCH(K219,'ranap clusters (ICD 9)'!T:T)),"Sudah","Belum")</f>
        <v>Sudah</v>
      </c>
    </row>
    <row r="220">
      <c r="A220" s="32">
        <v>7.72</v>
      </c>
      <c r="B220" s="1" t="s">
        <v>333</v>
      </c>
      <c r="C220" s="1" t="s">
        <v>2441</v>
      </c>
      <c r="E220" s="1">
        <v>11021.0</v>
      </c>
      <c r="F220" s="1" t="s">
        <v>2195</v>
      </c>
      <c r="G220" s="1" t="s">
        <v>2311</v>
      </c>
      <c r="H220" s="1" t="s">
        <v>2420</v>
      </c>
      <c r="I220" s="1" t="s">
        <v>2195</v>
      </c>
      <c r="K220" s="2" t="str">
        <f t="shared" si="1"/>
        <v>07.72</v>
      </c>
      <c r="L220" s="2" t="str">
        <f>IF(ISNUMBER(MATCH(K220,'ranap clusters (ICD 9)'!T:T)),"Sudah","Belum")</f>
        <v>Sudah</v>
      </c>
    </row>
    <row r="221">
      <c r="A221" s="32">
        <v>7.79</v>
      </c>
      <c r="B221" s="1" t="s">
        <v>334</v>
      </c>
      <c r="C221" s="1" t="s">
        <v>2441</v>
      </c>
      <c r="E221" s="1">
        <v>11021.0</v>
      </c>
      <c r="F221" s="1" t="s">
        <v>2195</v>
      </c>
      <c r="G221" s="1" t="s">
        <v>2311</v>
      </c>
      <c r="H221" s="1" t="s">
        <v>2420</v>
      </c>
      <c r="I221" s="1" t="s">
        <v>2195</v>
      </c>
      <c r="K221" s="2" t="str">
        <f t="shared" si="1"/>
        <v>07.79</v>
      </c>
      <c r="L221" s="2" t="str">
        <f>IF(ISNUMBER(MATCH(K221,'ranap clusters (ICD 9)'!T:T)),"Sudah","Belum")</f>
        <v>Sudah</v>
      </c>
    </row>
    <row r="222">
      <c r="A222" s="32">
        <v>7.8</v>
      </c>
      <c r="B222" s="1" t="s">
        <v>555</v>
      </c>
      <c r="C222" s="1" t="s">
        <v>2441</v>
      </c>
      <c r="E222" s="1">
        <v>11081.0</v>
      </c>
      <c r="F222" s="1" t="s">
        <v>2248</v>
      </c>
      <c r="G222" s="1" t="s">
        <v>2249</v>
      </c>
      <c r="I222" s="1" t="e">
        <v>#N/A</v>
      </c>
      <c r="J222" s="1" t="s">
        <v>2250</v>
      </c>
      <c r="K222" s="2" t="str">
        <f t="shared" si="1"/>
        <v>07.80</v>
      </c>
      <c r="L222" s="2" t="str">
        <f>IF(ISNUMBER(MATCH(K222,'ranap clusters (ICD 9)'!T:T)),"Sudah","Belum")</f>
        <v>Sudah</v>
      </c>
    </row>
    <row r="223">
      <c r="A223" s="32">
        <v>7.81</v>
      </c>
      <c r="B223" s="1" t="s">
        <v>558</v>
      </c>
      <c r="C223" s="1" t="s">
        <v>2441</v>
      </c>
      <c r="E223" s="1">
        <v>11081.0</v>
      </c>
      <c r="F223" s="1" t="s">
        <v>2248</v>
      </c>
      <c r="G223" s="1" t="s">
        <v>2249</v>
      </c>
      <c r="I223" s="1" t="e">
        <v>#N/A</v>
      </c>
      <c r="J223" s="1" t="s">
        <v>2250</v>
      </c>
      <c r="K223" s="2" t="str">
        <f t="shared" si="1"/>
        <v>07.81</v>
      </c>
      <c r="L223" s="2" t="str">
        <f>IF(ISNUMBER(MATCH(K223,'ranap clusters (ICD 9)'!T:T)),"Sudah","Belum")</f>
        <v>Sudah</v>
      </c>
    </row>
    <row r="224">
      <c r="A224" s="32">
        <v>7.82</v>
      </c>
      <c r="B224" s="1" t="s">
        <v>563</v>
      </c>
      <c r="C224" s="1" t="s">
        <v>2441</v>
      </c>
      <c r="E224" s="1">
        <v>11081.0</v>
      </c>
      <c r="F224" s="1" t="s">
        <v>2248</v>
      </c>
      <c r="G224" s="1" t="s">
        <v>2249</v>
      </c>
      <c r="I224" s="1" t="e">
        <v>#N/A</v>
      </c>
      <c r="J224" s="1" t="s">
        <v>2250</v>
      </c>
      <c r="K224" s="2" t="str">
        <f t="shared" si="1"/>
        <v>07.82</v>
      </c>
      <c r="L224" s="2" t="str">
        <f>IF(ISNUMBER(MATCH(K224,'ranap clusters (ICD 9)'!T:T)),"Sudah","Belum")</f>
        <v>Sudah</v>
      </c>
    </row>
    <row r="225">
      <c r="A225" s="32">
        <v>7.83</v>
      </c>
      <c r="B225" s="1" t="s">
        <v>564</v>
      </c>
      <c r="C225" s="1" t="s">
        <v>2441</v>
      </c>
      <c r="E225" s="1">
        <v>11081.0</v>
      </c>
      <c r="F225" s="1" t="s">
        <v>2248</v>
      </c>
      <c r="G225" s="1" t="s">
        <v>2249</v>
      </c>
      <c r="I225" s="1" t="e">
        <v>#N/A</v>
      </c>
      <c r="J225" s="1" t="s">
        <v>2250</v>
      </c>
      <c r="K225" s="2" t="str">
        <f t="shared" si="1"/>
        <v>07.83</v>
      </c>
      <c r="L225" s="2" t="str">
        <f>IF(ISNUMBER(MATCH(K225,'ranap clusters (ICD 9)'!T:T)),"Sudah","Belum")</f>
        <v>Sudah</v>
      </c>
    </row>
    <row r="226">
      <c r="A226" s="32">
        <v>7.84</v>
      </c>
      <c r="B226" s="1" t="s">
        <v>565</v>
      </c>
      <c r="C226" s="1" t="s">
        <v>2441</v>
      </c>
      <c r="E226" s="1">
        <v>11081.0</v>
      </c>
      <c r="F226" s="1" t="s">
        <v>2248</v>
      </c>
      <c r="G226" s="1" t="s">
        <v>2249</v>
      </c>
      <c r="I226" s="1" t="e">
        <v>#N/A</v>
      </c>
      <c r="J226" s="1" t="s">
        <v>2250</v>
      </c>
      <c r="K226" s="2" t="str">
        <f t="shared" si="1"/>
        <v>07.84</v>
      </c>
      <c r="L226" s="2" t="str">
        <f>IF(ISNUMBER(MATCH(K226,'ranap clusters (ICD 9)'!T:T)),"Sudah","Belum")</f>
        <v>Sudah</v>
      </c>
    </row>
    <row r="227">
      <c r="A227" s="32">
        <v>17.61</v>
      </c>
      <c r="B227" s="1" t="s">
        <v>210</v>
      </c>
      <c r="C227" s="1" t="s">
        <v>2441</v>
      </c>
      <c r="E227" s="1">
        <v>11051.0</v>
      </c>
      <c r="F227" s="1" t="s">
        <v>2198</v>
      </c>
      <c r="G227" s="1" t="s">
        <v>2279</v>
      </c>
      <c r="H227" s="1" t="s">
        <v>2420</v>
      </c>
      <c r="I227" s="1" t="s">
        <v>2431</v>
      </c>
      <c r="K227" s="2" t="str">
        <f t="shared" si="1"/>
        <v>17.61</v>
      </c>
      <c r="L227" s="2" t="str">
        <f>IF(ISNUMBER(MATCH(K227,'ranap clusters (ICD 9)'!T:T)),"Sudah","Belum")</f>
        <v>Sudah</v>
      </c>
    </row>
    <row r="228">
      <c r="A228" s="32">
        <v>17.62</v>
      </c>
      <c r="B228" s="1" t="s">
        <v>213</v>
      </c>
      <c r="C228" s="1" t="s">
        <v>2441</v>
      </c>
      <c r="E228" s="1">
        <v>11051.0</v>
      </c>
      <c r="F228" s="1" t="s">
        <v>2198</v>
      </c>
      <c r="G228" s="1" t="s">
        <v>2279</v>
      </c>
      <c r="H228" s="1" t="s">
        <v>2420</v>
      </c>
      <c r="I228" s="1" t="s">
        <v>2431</v>
      </c>
      <c r="K228" s="2" t="str">
        <f t="shared" si="1"/>
        <v>17.62</v>
      </c>
      <c r="L228" s="2" t="str">
        <f>IF(ISNUMBER(MATCH(K228,'ranap clusters (ICD 9)'!T:T)),"Sudah","Belum")</f>
        <v>Sudah</v>
      </c>
    </row>
    <row r="229">
      <c r="A229" s="32">
        <v>29.4</v>
      </c>
      <c r="B229" s="1" t="s">
        <v>686</v>
      </c>
      <c r="C229" s="1" t="s">
        <v>2441</v>
      </c>
      <c r="E229" s="1">
        <v>11121.0</v>
      </c>
      <c r="F229" s="1" t="s">
        <v>2203</v>
      </c>
      <c r="G229" s="1" t="s">
        <v>2285</v>
      </c>
      <c r="I229" s="1" t="e">
        <v>#N/A</v>
      </c>
      <c r="J229" s="1" t="s">
        <v>2250</v>
      </c>
      <c r="K229" s="2" t="str">
        <f t="shared" si="1"/>
        <v>29.40</v>
      </c>
      <c r="L229" s="2" t="str">
        <f>IF(ISNUMBER(MATCH(K229,'ranap clusters (ICD 9)'!T:T)),"Sudah","Belum")</f>
        <v>Sudah</v>
      </c>
    </row>
    <row r="230">
      <c r="A230" s="32">
        <v>29.59</v>
      </c>
      <c r="B230" s="1" t="s">
        <v>689</v>
      </c>
      <c r="C230" s="1" t="s">
        <v>2441</v>
      </c>
      <c r="E230" s="1">
        <v>11121.0</v>
      </c>
      <c r="F230" s="1" t="s">
        <v>2203</v>
      </c>
      <c r="G230" s="1" t="s">
        <v>2285</v>
      </c>
      <c r="I230" s="1" t="e">
        <v>#N/A</v>
      </c>
      <c r="J230" s="1" t="s">
        <v>2250</v>
      </c>
      <c r="K230" s="2" t="str">
        <f t="shared" si="1"/>
        <v>29.59</v>
      </c>
      <c r="L230" s="2" t="str">
        <f>IF(ISNUMBER(MATCH(K230,'ranap clusters (ICD 9)'!T:T)),"Sudah","Belum")</f>
        <v>Sudah</v>
      </c>
    </row>
    <row r="231">
      <c r="A231" s="32">
        <v>29.92</v>
      </c>
      <c r="B231" s="1" t="s">
        <v>404</v>
      </c>
      <c r="C231" s="1" t="s">
        <v>2441</v>
      </c>
      <c r="E231" s="1">
        <v>11051.0</v>
      </c>
      <c r="F231" s="1" t="s">
        <v>2198</v>
      </c>
      <c r="G231" s="1" t="s">
        <v>2279</v>
      </c>
      <c r="H231" s="1" t="s">
        <v>2420</v>
      </c>
      <c r="I231" s="1" t="s">
        <v>2444</v>
      </c>
      <c r="K231" s="2" t="str">
        <f t="shared" si="1"/>
        <v>29.92</v>
      </c>
      <c r="L231" s="2" t="str">
        <f>IF(ISNUMBER(MATCH(K231,'ranap clusters (ICD 9)'!T:T)),"Sudah","Belum")</f>
        <v>Sudah</v>
      </c>
    </row>
    <row r="232">
      <c r="A232" s="32">
        <v>37.74</v>
      </c>
      <c r="B232" s="1" t="s">
        <v>572</v>
      </c>
      <c r="C232" s="1" t="s">
        <v>2441</v>
      </c>
      <c r="E232" s="1">
        <v>11081.0</v>
      </c>
      <c r="F232" s="1" t="s">
        <v>2248</v>
      </c>
      <c r="G232" s="1" t="s">
        <v>2249</v>
      </c>
      <c r="I232" s="1" t="e">
        <v>#N/A</v>
      </c>
      <c r="J232" s="1" t="s">
        <v>2250</v>
      </c>
      <c r="K232" s="2" t="str">
        <f t="shared" si="1"/>
        <v>37.74</v>
      </c>
      <c r="L232" s="2" t="str">
        <f>IF(ISNUMBER(MATCH(K232,'ranap clusters (ICD 9)'!T:T)),"Sudah","Belum")</f>
        <v>Sudah</v>
      </c>
    </row>
    <row r="233">
      <c r="A233" s="32">
        <v>37.75</v>
      </c>
      <c r="B233" s="1" t="s">
        <v>574</v>
      </c>
      <c r="C233" s="1" t="s">
        <v>2441</v>
      </c>
      <c r="E233" s="1">
        <v>11081.0</v>
      </c>
      <c r="F233" s="1" t="s">
        <v>2248</v>
      </c>
      <c r="G233" s="1" t="s">
        <v>2249</v>
      </c>
      <c r="I233" s="1" t="e">
        <v>#N/A</v>
      </c>
      <c r="J233" s="1" t="s">
        <v>2250</v>
      </c>
      <c r="K233" s="2" t="str">
        <f t="shared" si="1"/>
        <v>37.75</v>
      </c>
      <c r="L233" s="2" t="str">
        <f>IF(ISNUMBER(MATCH(K233,'ranap clusters (ICD 9)'!T:T)),"Sudah","Belum")</f>
        <v>Sudah</v>
      </c>
    </row>
    <row r="234">
      <c r="A234" s="32">
        <v>37.76</v>
      </c>
      <c r="B234" s="1" t="s">
        <v>577</v>
      </c>
      <c r="C234" s="1" t="s">
        <v>2441</v>
      </c>
      <c r="E234" s="1">
        <v>11081.0</v>
      </c>
      <c r="F234" s="1" t="s">
        <v>2248</v>
      </c>
      <c r="G234" s="1" t="s">
        <v>2249</v>
      </c>
      <c r="I234" s="1" t="e">
        <v>#N/A</v>
      </c>
      <c r="J234" s="1" t="s">
        <v>2250</v>
      </c>
      <c r="K234" s="2" t="str">
        <f t="shared" si="1"/>
        <v>37.76</v>
      </c>
      <c r="L234" s="2" t="str">
        <f>IF(ISNUMBER(MATCH(K234,'ranap clusters (ICD 9)'!T:T)),"Sudah","Belum")</f>
        <v>Sudah</v>
      </c>
    </row>
    <row r="235">
      <c r="A235" s="32">
        <v>37.77</v>
      </c>
      <c r="B235" s="1" t="s">
        <v>580</v>
      </c>
      <c r="C235" s="1" t="s">
        <v>2441</v>
      </c>
      <c r="E235" s="1">
        <v>11081.0</v>
      </c>
      <c r="F235" s="1" t="s">
        <v>2248</v>
      </c>
      <c r="G235" s="1" t="s">
        <v>2249</v>
      </c>
      <c r="I235" s="1" t="e">
        <v>#N/A</v>
      </c>
      <c r="J235" s="1" t="s">
        <v>2250</v>
      </c>
      <c r="K235" s="2" t="str">
        <f t="shared" si="1"/>
        <v>37.77</v>
      </c>
      <c r="L235" s="2" t="str">
        <f>IF(ISNUMBER(MATCH(K235,'ranap clusters (ICD 9)'!T:T)),"Sudah","Belum")</f>
        <v>Sudah</v>
      </c>
    </row>
    <row r="236">
      <c r="A236" s="32">
        <v>37.8</v>
      </c>
      <c r="B236" s="1" t="s">
        <v>584</v>
      </c>
      <c r="C236" s="1" t="s">
        <v>2441</v>
      </c>
      <c r="E236" s="1">
        <v>11081.0</v>
      </c>
      <c r="F236" s="1" t="s">
        <v>2248</v>
      </c>
      <c r="G236" s="1" t="s">
        <v>2249</v>
      </c>
      <c r="I236" s="1" t="e">
        <v>#N/A</v>
      </c>
      <c r="J236" s="1" t="s">
        <v>2250</v>
      </c>
      <c r="K236" s="2" t="str">
        <f t="shared" si="1"/>
        <v>37.80</v>
      </c>
      <c r="L236" s="2" t="str">
        <f>IF(ISNUMBER(MATCH(K236,'ranap clusters (ICD 9)'!T:T)),"Sudah","Belum")</f>
        <v>Sudah</v>
      </c>
    </row>
    <row r="237">
      <c r="A237" s="32">
        <v>37.87</v>
      </c>
      <c r="B237" s="1" t="s">
        <v>593</v>
      </c>
      <c r="C237" s="1" t="s">
        <v>2441</v>
      </c>
      <c r="E237" s="1">
        <v>11081.0</v>
      </c>
      <c r="F237" s="1" t="s">
        <v>2248</v>
      </c>
      <c r="G237" s="1" t="s">
        <v>2249</v>
      </c>
      <c r="I237" s="1" t="e">
        <v>#N/A</v>
      </c>
      <c r="J237" s="1" t="s">
        <v>2250</v>
      </c>
      <c r="K237" s="2" t="str">
        <f t="shared" si="1"/>
        <v>37.87</v>
      </c>
      <c r="L237" s="2" t="str">
        <f>IF(ISNUMBER(MATCH(K237,'ranap clusters (ICD 9)'!T:T)),"Sudah","Belum")</f>
        <v>Sudah</v>
      </c>
    </row>
    <row r="238">
      <c r="A238" s="32">
        <v>38.01</v>
      </c>
      <c r="B238" s="1" t="s">
        <v>424</v>
      </c>
      <c r="C238" s="1" t="s">
        <v>2441</v>
      </c>
      <c r="E238" s="1">
        <v>11071.0</v>
      </c>
      <c r="F238" s="1" t="s">
        <v>2449</v>
      </c>
      <c r="G238" s="1" t="s">
        <v>2450</v>
      </c>
      <c r="H238" s="1" t="s">
        <v>2451</v>
      </c>
      <c r="I238" s="1" t="s">
        <v>2449</v>
      </c>
      <c r="K238" s="2" t="str">
        <f t="shared" si="1"/>
        <v>38.01</v>
      </c>
      <c r="L238" s="2" t="str">
        <f>IF(ISNUMBER(MATCH(K238,'ranap clusters (ICD 9)'!T:T)),"Sudah","Belum")</f>
        <v>Sudah</v>
      </c>
    </row>
    <row r="239">
      <c r="A239" s="32">
        <v>38.02</v>
      </c>
      <c r="B239" s="1" t="s">
        <v>597</v>
      </c>
      <c r="C239" s="1" t="s">
        <v>2441</v>
      </c>
      <c r="E239" s="1">
        <v>11081.0</v>
      </c>
      <c r="F239" s="1" t="s">
        <v>2248</v>
      </c>
      <c r="G239" s="1" t="s">
        <v>2249</v>
      </c>
      <c r="H239" s="1" t="s">
        <v>2411</v>
      </c>
      <c r="I239" s="1" t="s">
        <v>2248</v>
      </c>
      <c r="K239" s="2" t="str">
        <f t="shared" si="1"/>
        <v>38.02</v>
      </c>
      <c r="L239" s="2" t="str">
        <f>IF(ISNUMBER(MATCH(K239,'ranap clusters (ICD 9)'!T:T)),"Sudah","Belum")</f>
        <v>Sudah</v>
      </c>
    </row>
    <row r="240">
      <c r="A240" s="32">
        <v>38.1</v>
      </c>
      <c r="B240" s="1" t="s">
        <v>750</v>
      </c>
      <c r="C240" s="1" t="s">
        <v>2441</v>
      </c>
      <c r="E240" s="1">
        <v>11101.0</v>
      </c>
      <c r="F240" s="1" t="s">
        <v>2204</v>
      </c>
      <c r="G240" s="1" t="s">
        <v>2410</v>
      </c>
      <c r="H240" s="1" t="s">
        <v>2411</v>
      </c>
      <c r="I240" s="1" t="s">
        <v>2477</v>
      </c>
      <c r="K240" s="2" t="str">
        <f t="shared" si="1"/>
        <v>38.10</v>
      </c>
      <c r="L240" s="2" t="str">
        <f>IF(ISNUMBER(MATCH(K240,'ranap clusters (ICD 9)'!T:T)),"Sudah","Belum")</f>
        <v>Sudah</v>
      </c>
    </row>
    <row r="241">
      <c r="A241" s="32">
        <v>38.11</v>
      </c>
      <c r="B241" s="1" t="s">
        <v>426</v>
      </c>
      <c r="C241" s="1" t="s">
        <v>2441</v>
      </c>
      <c r="E241" s="1">
        <v>11071.0</v>
      </c>
      <c r="F241" s="1" t="s">
        <v>2449</v>
      </c>
      <c r="G241" s="1" t="s">
        <v>2450</v>
      </c>
      <c r="H241" s="1" t="s">
        <v>2451</v>
      </c>
      <c r="I241" s="1" t="s">
        <v>2449</v>
      </c>
      <c r="K241" s="2" t="str">
        <f t="shared" si="1"/>
        <v>38.11</v>
      </c>
      <c r="L241" s="2" t="str">
        <f>IF(ISNUMBER(MATCH(K241,'ranap clusters (ICD 9)'!T:T)),"Sudah","Belum")</f>
        <v>Sudah</v>
      </c>
    </row>
    <row r="242">
      <c r="A242" s="32">
        <v>38.12</v>
      </c>
      <c r="B242" s="1" t="s">
        <v>753</v>
      </c>
      <c r="C242" s="1" t="s">
        <v>2441</v>
      </c>
      <c r="E242" s="1">
        <v>11101.0</v>
      </c>
      <c r="F242" s="1" t="s">
        <v>2204</v>
      </c>
      <c r="G242" s="1" t="s">
        <v>2410</v>
      </c>
      <c r="H242" s="1" t="s">
        <v>2411</v>
      </c>
      <c r="I242" s="1" t="s">
        <v>2449</v>
      </c>
      <c r="K242" s="2" t="str">
        <f t="shared" si="1"/>
        <v>38.12</v>
      </c>
      <c r="L242" s="2" t="str">
        <f>IF(ISNUMBER(MATCH(K242,'ranap clusters (ICD 9)'!T:T)),"Sudah","Belum")</f>
        <v>Sudah</v>
      </c>
    </row>
    <row r="243">
      <c r="A243" s="32">
        <v>38.21</v>
      </c>
      <c r="B243" s="1" t="s">
        <v>691</v>
      </c>
      <c r="C243" s="1" t="s">
        <v>2441</v>
      </c>
      <c r="E243" s="1">
        <v>11121.0</v>
      </c>
      <c r="F243" s="1" t="s">
        <v>2203</v>
      </c>
      <c r="G243" s="1" t="s">
        <v>2285</v>
      </c>
      <c r="I243" s="1" t="e">
        <v>#N/A</v>
      </c>
      <c r="J243" s="1" t="s">
        <v>2250</v>
      </c>
      <c r="K243" s="2" t="str">
        <f t="shared" si="1"/>
        <v>38.21</v>
      </c>
      <c r="L243" s="2" t="str">
        <f>IF(ISNUMBER(MATCH(K243,'ranap clusters (ICD 9)'!T:T)),"Sudah","Belum")</f>
        <v>Sudah</v>
      </c>
    </row>
    <row r="244">
      <c r="A244" s="32">
        <v>38.31</v>
      </c>
      <c r="B244" s="1" t="s">
        <v>409</v>
      </c>
      <c r="C244" s="1" t="s">
        <v>2441</v>
      </c>
      <c r="E244" s="1">
        <v>11071.0</v>
      </c>
      <c r="F244" s="1" t="s">
        <v>2449</v>
      </c>
      <c r="G244" s="1" t="s">
        <v>2450</v>
      </c>
      <c r="H244" s="1" t="s">
        <v>2451</v>
      </c>
      <c r="I244" s="1" t="s">
        <v>2199</v>
      </c>
      <c r="K244" s="2" t="str">
        <f t="shared" si="1"/>
        <v>38.31</v>
      </c>
      <c r="L244" s="2" t="str">
        <f>IF(ISNUMBER(MATCH(K244,'ranap clusters (ICD 9)'!T:T)),"Sudah","Belum")</f>
        <v>Sudah</v>
      </c>
    </row>
    <row r="245">
      <c r="A245" s="32">
        <v>38.32</v>
      </c>
      <c r="B245" s="1" t="s">
        <v>755</v>
      </c>
      <c r="C245" s="1" t="s">
        <v>2441</v>
      </c>
      <c r="E245" s="1">
        <v>11101.0</v>
      </c>
      <c r="F245" s="1" t="s">
        <v>2204</v>
      </c>
      <c r="G245" s="1" t="s">
        <v>2410</v>
      </c>
      <c r="H245" s="1" t="s">
        <v>2411</v>
      </c>
      <c r="I245" s="1" t="s">
        <v>2477</v>
      </c>
      <c r="K245" s="2" t="str">
        <f t="shared" si="1"/>
        <v>38.32</v>
      </c>
      <c r="L245" s="2" t="str">
        <f>IF(ISNUMBER(MATCH(K245,'ranap clusters (ICD 9)'!T:T)),"Sudah","Belum")</f>
        <v>Sudah</v>
      </c>
    </row>
    <row r="246">
      <c r="A246" s="32">
        <v>38.41</v>
      </c>
      <c r="B246" s="1" t="s">
        <v>414</v>
      </c>
      <c r="C246" s="1" t="s">
        <v>2441</v>
      </c>
      <c r="E246" s="1">
        <v>11071.0</v>
      </c>
      <c r="F246" s="1" t="s">
        <v>2449</v>
      </c>
      <c r="G246" s="1" t="s">
        <v>2450</v>
      </c>
      <c r="H246" s="1" t="s">
        <v>2451</v>
      </c>
      <c r="I246" s="1" t="s">
        <v>2199</v>
      </c>
      <c r="K246" s="2" t="str">
        <f t="shared" si="1"/>
        <v>38.41</v>
      </c>
      <c r="L246" s="2" t="str">
        <f>IF(ISNUMBER(MATCH(K246,'ranap clusters (ICD 9)'!T:T)),"Sudah","Belum")</f>
        <v>Sudah</v>
      </c>
    </row>
    <row r="247">
      <c r="A247" s="32">
        <v>38.42</v>
      </c>
      <c r="B247" s="1" t="s">
        <v>598</v>
      </c>
      <c r="C247" s="1" t="s">
        <v>2441</v>
      </c>
      <c r="E247" s="1">
        <v>11081.0</v>
      </c>
      <c r="F247" s="1" t="s">
        <v>2248</v>
      </c>
      <c r="G247" s="1" t="s">
        <v>2249</v>
      </c>
      <c r="H247" s="1" t="s">
        <v>2411</v>
      </c>
      <c r="I247" s="1" t="s">
        <v>2248</v>
      </c>
      <c r="K247" s="2" t="str">
        <f t="shared" si="1"/>
        <v>38.42</v>
      </c>
      <c r="L247" s="2" t="str">
        <f>IF(ISNUMBER(MATCH(K247,'ranap clusters (ICD 9)'!T:T)),"Sudah","Belum")</f>
        <v>Sudah</v>
      </c>
    </row>
    <row r="248">
      <c r="A248" s="32">
        <v>38.51</v>
      </c>
      <c r="B248" s="1" t="s">
        <v>428</v>
      </c>
      <c r="C248" s="1" t="s">
        <v>2441</v>
      </c>
      <c r="E248" s="1">
        <v>11071.0</v>
      </c>
      <c r="F248" s="1" t="s">
        <v>2449</v>
      </c>
      <c r="G248" s="1" t="s">
        <v>2450</v>
      </c>
      <c r="H248" s="1" t="s">
        <v>2451</v>
      </c>
      <c r="I248" s="1" t="s">
        <v>2449</v>
      </c>
      <c r="K248" s="2" t="str">
        <f t="shared" si="1"/>
        <v>38.51</v>
      </c>
      <c r="L248" s="2" t="str">
        <f>IF(ISNUMBER(MATCH(K248,'ranap clusters (ICD 9)'!T:T)),"Sudah","Belum")</f>
        <v>Sudah</v>
      </c>
    </row>
    <row r="249">
      <c r="A249" s="32">
        <v>38.61</v>
      </c>
      <c r="B249" s="1" t="s">
        <v>417</v>
      </c>
      <c r="C249" s="1" t="s">
        <v>2441</v>
      </c>
      <c r="E249" s="1">
        <v>11071.0</v>
      </c>
      <c r="F249" s="1" t="s">
        <v>2449</v>
      </c>
      <c r="G249" s="1" t="s">
        <v>2450</v>
      </c>
      <c r="H249" s="1" t="s">
        <v>2451</v>
      </c>
      <c r="I249" s="1" t="s">
        <v>2199</v>
      </c>
      <c r="K249" s="2" t="str">
        <f t="shared" si="1"/>
        <v>38.61</v>
      </c>
      <c r="L249" s="2" t="str">
        <f>IF(ISNUMBER(MATCH(K249,'ranap clusters (ICD 9)'!T:T)),"Sudah","Belum")</f>
        <v>Sudah</v>
      </c>
    </row>
    <row r="250">
      <c r="A250" s="32">
        <v>38.62</v>
      </c>
      <c r="B250" s="1" t="s">
        <v>756</v>
      </c>
      <c r="C250" s="1" t="s">
        <v>2441</v>
      </c>
      <c r="E250" s="1">
        <v>11101.0</v>
      </c>
      <c r="F250" s="1" t="s">
        <v>2204</v>
      </c>
      <c r="G250" s="1" t="s">
        <v>2410</v>
      </c>
      <c r="H250" s="1" t="s">
        <v>2411</v>
      </c>
      <c r="I250" s="1" t="s">
        <v>2204</v>
      </c>
      <c r="K250" s="2" t="str">
        <f t="shared" si="1"/>
        <v>38.62</v>
      </c>
      <c r="L250" s="2" t="str">
        <f>IF(ISNUMBER(MATCH(K250,'ranap clusters (ICD 9)'!T:T)),"Sudah","Belum")</f>
        <v>Sudah</v>
      </c>
    </row>
    <row r="251">
      <c r="A251" s="32">
        <v>38.7</v>
      </c>
      <c r="B251" s="1" t="s">
        <v>2482</v>
      </c>
      <c r="C251" s="1" t="s">
        <v>2441</v>
      </c>
      <c r="E251" s="1">
        <v>11031.0</v>
      </c>
      <c r="F251" s="1" t="s">
        <v>385</v>
      </c>
      <c r="G251" s="1" t="s">
        <v>2409</v>
      </c>
      <c r="H251" s="1" t="s">
        <v>2409</v>
      </c>
      <c r="I251" s="1" t="s">
        <v>2443</v>
      </c>
      <c r="K251" s="2" t="str">
        <f t="shared" si="1"/>
        <v>38.70</v>
      </c>
      <c r="L251" s="2" t="str">
        <f>IF(ISNUMBER(MATCH(K251,'ranap clusters (ICD 9)'!T:T)),"Sudah","Belum")</f>
        <v>Sudah</v>
      </c>
    </row>
    <row r="252">
      <c r="A252" s="32">
        <v>38.81</v>
      </c>
      <c r="B252" s="1" t="s">
        <v>431</v>
      </c>
      <c r="C252" s="1" t="s">
        <v>2441</v>
      </c>
      <c r="E252" s="1">
        <v>11071.0</v>
      </c>
      <c r="F252" s="1" t="s">
        <v>2449</v>
      </c>
      <c r="G252" s="1" t="s">
        <v>2450</v>
      </c>
      <c r="H252" s="1" t="s">
        <v>2451</v>
      </c>
      <c r="I252" s="1" t="s">
        <v>2449</v>
      </c>
      <c r="K252" s="2" t="str">
        <f t="shared" si="1"/>
        <v>38.81</v>
      </c>
      <c r="L252" s="2" t="str">
        <f>IF(ISNUMBER(MATCH(K252,'ranap clusters (ICD 9)'!T:T)),"Sudah","Belum")</f>
        <v>Sudah</v>
      </c>
    </row>
    <row r="253">
      <c r="A253" s="32">
        <v>38.82</v>
      </c>
      <c r="B253" s="1" t="s">
        <v>27</v>
      </c>
      <c r="C253" s="1" t="s">
        <v>2441</v>
      </c>
      <c r="E253" s="1">
        <v>11031.0</v>
      </c>
      <c r="F253" s="1" t="s">
        <v>385</v>
      </c>
      <c r="G253" s="1" t="s">
        <v>2409</v>
      </c>
      <c r="H253" s="1" t="s">
        <v>2409</v>
      </c>
      <c r="I253" s="1" t="s">
        <v>2443</v>
      </c>
      <c r="K253" s="2" t="str">
        <f t="shared" si="1"/>
        <v>38.82</v>
      </c>
      <c r="L253" s="2" t="str">
        <f>IF(ISNUMBER(MATCH(K253,'ranap clusters (ICD 9)'!T:T)),"Sudah","Belum")</f>
        <v>Sudah</v>
      </c>
    </row>
    <row r="254">
      <c r="A254" s="32">
        <v>39.22</v>
      </c>
      <c r="B254" s="1" t="s">
        <v>757</v>
      </c>
      <c r="C254" s="1" t="s">
        <v>2441</v>
      </c>
      <c r="E254" s="1">
        <v>11101.0</v>
      </c>
      <c r="F254" s="1" t="s">
        <v>2204</v>
      </c>
      <c r="G254" s="1" t="s">
        <v>2410</v>
      </c>
      <c r="I254" s="1" t="e">
        <v>#N/A</v>
      </c>
      <c r="J254" s="1" t="s">
        <v>2484</v>
      </c>
      <c r="K254" s="2" t="str">
        <f t="shared" si="1"/>
        <v>39.22</v>
      </c>
      <c r="L254" s="2" t="str">
        <f>IF(ISNUMBER(MATCH(K254,'ranap clusters (ICD 9)'!T:T)),"Sudah","Belum")</f>
        <v>Sudah</v>
      </c>
    </row>
    <row r="255">
      <c r="A255" s="32">
        <v>39.28</v>
      </c>
      <c r="B255" s="1" t="s">
        <v>418</v>
      </c>
      <c r="C255" s="1" t="s">
        <v>2441</v>
      </c>
      <c r="E255" s="1">
        <v>11071.0</v>
      </c>
      <c r="F255" s="1" t="s">
        <v>2449</v>
      </c>
      <c r="G255" s="1" t="s">
        <v>2450</v>
      </c>
      <c r="H255" s="1" t="s">
        <v>2451</v>
      </c>
      <c r="I255" s="1" t="s">
        <v>2199</v>
      </c>
      <c r="K255" s="2" t="str">
        <f t="shared" si="1"/>
        <v>39.28</v>
      </c>
      <c r="L255" s="2" t="str">
        <f>IF(ISNUMBER(MATCH(K255,'ranap clusters (ICD 9)'!T:T)),"Sudah","Belum")</f>
        <v>Sudah</v>
      </c>
    </row>
    <row r="256">
      <c r="A256" s="32">
        <v>39.29</v>
      </c>
      <c r="B256" s="1" t="s">
        <v>759</v>
      </c>
      <c r="C256" s="1" t="s">
        <v>2441</v>
      </c>
      <c r="E256" s="1">
        <v>11101.0</v>
      </c>
      <c r="F256" s="1" t="s">
        <v>2204</v>
      </c>
      <c r="G256" s="1" t="s">
        <v>2410</v>
      </c>
      <c r="I256" s="1" t="e">
        <v>#N/A</v>
      </c>
      <c r="J256" s="1" t="s">
        <v>2484</v>
      </c>
      <c r="K256" s="2" t="str">
        <f t="shared" si="1"/>
        <v>39.29</v>
      </c>
      <c r="L256" s="2" t="str">
        <f>IF(ISNUMBER(MATCH(K256,'ranap clusters (ICD 9)'!T:T)),"Sudah","Belum")</f>
        <v>Sudah</v>
      </c>
    </row>
    <row r="257">
      <c r="A257" s="32">
        <v>39.3</v>
      </c>
      <c r="B257" s="1" t="s">
        <v>763</v>
      </c>
      <c r="C257" s="1" t="s">
        <v>2441</v>
      </c>
      <c r="E257" s="1">
        <v>11101.0</v>
      </c>
      <c r="F257" s="1" t="s">
        <v>2204</v>
      </c>
      <c r="G257" s="1" t="s">
        <v>2410</v>
      </c>
      <c r="H257" s="1" t="s">
        <v>2411</v>
      </c>
      <c r="I257" s="1" t="s">
        <v>2204</v>
      </c>
      <c r="K257" s="2" t="str">
        <f t="shared" si="1"/>
        <v>39.30</v>
      </c>
      <c r="L257" s="2" t="str">
        <f>IF(ISNUMBER(MATCH(K257,'ranap clusters (ICD 9)'!T:T)),"Sudah","Belum")</f>
        <v>Sudah</v>
      </c>
    </row>
    <row r="258">
      <c r="A258" s="32">
        <v>39.31</v>
      </c>
      <c r="B258" s="1" t="s">
        <v>766</v>
      </c>
      <c r="C258" s="1" t="s">
        <v>2441</v>
      </c>
      <c r="E258" s="1">
        <v>11101.0</v>
      </c>
      <c r="F258" s="1" t="s">
        <v>2204</v>
      </c>
      <c r="G258" s="1" t="s">
        <v>2410</v>
      </c>
      <c r="H258" s="1" t="s">
        <v>2411</v>
      </c>
      <c r="I258" s="1" t="s">
        <v>2204</v>
      </c>
      <c r="K258" s="2" t="str">
        <f t="shared" si="1"/>
        <v>39.31</v>
      </c>
      <c r="L258" s="2" t="str">
        <f>IF(ISNUMBER(MATCH(K258,'ranap clusters (ICD 9)'!T:T)),"Sudah","Belum")</f>
        <v>Sudah</v>
      </c>
    </row>
    <row r="259">
      <c r="A259" s="32">
        <v>39.32</v>
      </c>
      <c r="B259" s="1" t="s">
        <v>769</v>
      </c>
      <c r="C259" s="1" t="s">
        <v>2441</v>
      </c>
      <c r="E259" s="1">
        <v>11101.0</v>
      </c>
      <c r="F259" s="1" t="s">
        <v>2204</v>
      </c>
      <c r="G259" s="1" t="s">
        <v>2410</v>
      </c>
      <c r="H259" s="1" t="s">
        <v>2411</v>
      </c>
      <c r="I259" s="1" t="s">
        <v>2204</v>
      </c>
      <c r="K259" s="2" t="str">
        <f t="shared" si="1"/>
        <v>39.32</v>
      </c>
      <c r="L259" s="2" t="str">
        <f>IF(ISNUMBER(MATCH(K259,'ranap clusters (ICD 9)'!T:T)),"Sudah","Belum")</f>
        <v>Sudah</v>
      </c>
    </row>
    <row r="260">
      <c r="A260" s="32">
        <v>39.5</v>
      </c>
      <c r="B260" s="1" t="s">
        <v>771</v>
      </c>
      <c r="C260" s="1" t="s">
        <v>2441</v>
      </c>
      <c r="E260" s="1">
        <v>11101.0</v>
      </c>
      <c r="F260" s="1" t="s">
        <v>2204</v>
      </c>
      <c r="G260" s="1" t="s">
        <v>2410</v>
      </c>
      <c r="H260" s="1" t="s">
        <v>2411</v>
      </c>
      <c r="I260" s="1" t="s">
        <v>2204</v>
      </c>
      <c r="K260" s="2" t="str">
        <f t="shared" si="1"/>
        <v>39.50</v>
      </c>
      <c r="L260" s="2" t="str">
        <f>IF(ISNUMBER(MATCH(K260,'ranap clusters (ICD 9)'!T:T)),"Sudah","Belum")</f>
        <v>Sudah</v>
      </c>
    </row>
    <row r="261">
      <c r="A261" s="32">
        <v>39.51</v>
      </c>
      <c r="B261" s="1" t="s">
        <v>432</v>
      </c>
      <c r="C261" s="1" t="s">
        <v>2441</v>
      </c>
      <c r="E261" s="1">
        <v>11071.0</v>
      </c>
      <c r="F261" s="1" t="s">
        <v>2449</v>
      </c>
      <c r="G261" s="1" t="s">
        <v>2450</v>
      </c>
      <c r="H261" s="1" t="s">
        <v>2451</v>
      </c>
      <c r="I261" s="1" t="s">
        <v>2199</v>
      </c>
      <c r="K261" s="2" t="str">
        <f t="shared" si="1"/>
        <v>39.51</v>
      </c>
      <c r="L261" s="2" t="str">
        <f>IF(ISNUMBER(MATCH(K261,'ranap clusters (ICD 9)'!T:T)),"Sudah","Belum")</f>
        <v>Sudah</v>
      </c>
    </row>
    <row r="262">
      <c r="A262" s="32">
        <v>39.52</v>
      </c>
      <c r="B262" s="1" t="s">
        <v>434</v>
      </c>
      <c r="C262" s="1" t="s">
        <v>2441</v>
      </c>
      <c r="E262" s="1">
        <v>11071.0</v>
      </c>
      <c r="F262" s="1" t="s">
        <v>2449</v>
      </c>
      <c r="G262" s="1" t="s">
        <v>2450</v>
      </c>
      <c r="H262" s="1" t="s">
        <v>2451</v>
      </c>
      <c r="I262" s="1" t="s">
        <v>2199</v>
      </c>
      <c r="K262" s="2" t="str">
        <f t="shared" si="1"/>
        <v>39.52</v>
      </c>
      <c r="L262" s="2" t="str">
        <f>IF(ISNUMBER(MATCH(K262,'ranap clusters (ICD 9)'!T:T)),"Sudah","Belum")</f>
        <v>Sudah</v>
      </c>
    </row>
    <row r="263">
      <c r="A263" s="32">
        <v>39.53</v>
      </c>
      <c r="B263" s="1" t="s">
        <v>436</v>
      </c>
      <c r="C263" s="1" t="s">
        <v>2441</v>
      </c>
      <c r="E263" s="1">
        <v>11071.0</v>
      </c>
      <c r="F263" s="1" t="s">
        <v>2449</v>
      </c>
      <c r="G263" s="1" t="s">
        <v>2450</v>
      </c>
      <c r="H263" s="1" t="s">
        <v>2451</v>
      </c>
      <c r="I263" s="1" t="s">
        <v>2199</v>
      </c>
      <c r="K263" s="2" t="str">
        <f t="shared" si="1"/>
        <v>39.53</v>
      </c>
      <c r="L263" s="2" t="str">
        <f>IF(ISNUMBER(MATCH(K263,'ranap clusters (ICD 9)'!T:T)),"Sudah","Belum")</f>
        <v>Sudah</v>
      </c>
    </row>
    <row r="264">
      <c r="A264" s="32">
        <v>39.56</v>
      </c>
      <c r="B264" s="1" t="s">
        <v>772</v>
      </c>
      <c r="C264" s="1" t="s">
        <v>2441</v>
      </c>
      <c r="E264" s="1">
        <v>11101.0</v>
      </c>
      <c r="F264" s="1" t="s">
        <v>2204</v>
      </c>
      <c r="G264" s="1" t="s">
        <v>2410</v>
      </c>
      <c r="H264" s="1" t="s">
        <v>2411</v>
      </c>
      <c r="I264" s="1" t="s">
        <v>2204</v>
      </c>
      <c r="K264" s="2" t="str">
        <f t="shared" si="1"/>
        <v>39.56</v>
      </c>
      <c r="L264" s="2" t="str">
        <f>IF(ISNUMBER(MATCH(K264,'ranap clusters (ICD 9)'!T:T)),"Sudah","Belum")</f>
        <v>Sudah</v>
      </c>
    </row>
    <row r="265">
      <c r="A265" s="32">
        <v>39.57</v>
      </c>
      <c r="B265" s="1" t="s">
        <v>773</v>
      </c>
      <c r="C265" s="1" t="s">
        <v>2441</v>
      </c>
      <c r="E265" s="1">
        <v>11101.0</v>
      </c>
      <c r="F265" s="1" t="s">
        <v>2204</v>
      </c>
      <c r="G265" s="1" t="s">
        <v>2410</v>
      </c>
      <c r="H265" s="1" t="s">
        <v>2411</v>
      </c>
      <c r="I265" s="1" t="s">
        <v>2204</v>
      </c>
      <c r="K265" s="2" t="str">
        <f t="shared" si="1"/>
        <v>39.57</v>
      </c>
      <c r="L265" s="2" t="str">
        <f>IF(ISNUMBER(MATCH(K265,'ranap clusters (ICD 9)'!T:T)),"Sudah","Belum")</f>
        <v>Sudah</v>
      </c>
    </row>
    <row r="266">
      <c r="A266" s="32">
        <v>39.58</v>
      </c>
      <c r="B266" s="1" t="s">
        <v>775</v>
      </c>
      <c r="C266" s="1" t="s">
        <v>2441</v>
      </c>
      <c r="E266" s="1">
        <v>11101.0</v>
      </c>
      <c r="F266" s="1" t="s">
        <v>2204</v>
      </c>
      <c r="G266" s="1" t="s">
        <v>2410</v>
      </c>
      <c r="H266" s="1" t="s">
        <v>2411</v>
      </c>
      <c r="I266" s="1" t="s">
        <v>2204</v>
      </c>
      <c r="K266" s="2" t="str">
        <f t="shared" si="1"/>
        <v>39.58</v>
      </c>
      <c r="L266" s="2" t="str">
        <f>IF(ISNUMBER(MATCH(K266,'ranap clusters (ICD 9)'!T:T)),"Sudah","Belum")</f>
        <v>Sudah</v>
      </c>
    </row>
    <row r="267">
      <c r="A267" s="32">
        <v>39.59</v>
      </c>
      <c r="B267" s="1" t="s">
        <v>797</v>
      </c>
      <c r="C267" s="1" t="s">
        <v>2441</v>
      </c>
      <c r="E267" s="1">
        <v>11101.0</v>
      </c>
      <c r="F267" s="1" t="s">
        <v>2204</v>
      </c>
      <c r="G267" s="1" t="s">
        <v>2410</v>
      </c>
      <c r="H267" s="1" t="s">
        <v>2411</v>
      </c>
      <c r="I267" s="1" t="s">
        <v>2204</v>
      </c>
      <c r="K267" s="2" t="str">
        <f t="shared" si="1"/>
        <v>39.59</v>
      </c>
      <c r="L267" s="2" t="str">
        <f>IF(ISNUMBER(MATCH(K267,'ranap clusters (ICD 9)'!T:T)),"Sudah","Belum")</f>
        <v>Sudah</v>
      </c>
    </row>
    <row r="268">
      <c r="A268" s="32">
        <v>39.72</v>
      </c>
      <c r="B268" s="1" t="s">
        <v>29</v>
      </c>
      <c r="C268" s="1" t="s">
        <v>2441</v>
      </c>
      <c r="E268" s="1">
        <v>11031.0</v>
      </c>
      <c r="F268" s="1" t="s">
        <v>385</v>
      </c>
      <c r="G268" s="1" t="s">
        <v>2409</v>
      </c>
      <c r="H268" s="1" t="s">
        <v>2409</v>
      </c>
      <c r="I268" s="1" t="s">
        <v>2443</v>
      </c>
      <c r="K268" s="2" t="str">
        <f t="shared" si="1"/>
        <v>39.72</v>
      </c>
      <c r="L268" s="2" t="str">
        <f>IF(ISNUMBER(MATCH(K268,'ranap clusters (ICD 9)'!T:T)),"Sudah","Belum")</f>
        <v>Sudah</v>
      </c>
    </row>
    <row r="269">
      <c r="A269" s="32">
        <v>39.74</v>
      </c>
      <c r="B269" s="1" t="s">
        <v>32</v>
      </c>
      <c r="C269" s="1" t="s">
        <v>2441</v>
      </c>
      <c r="E269" s="1">
        <v>11031.0</v>
      </c>
      <c r="F269" s="1" t="s">
        <v>385</v>
      </c>
      <c r="G269" s="1" t="s">
        <v>2409</v>
      </c>
      <c r="H269" s="1" t="s">
        <v>2409</v>
      </c>
      <c r="I269" s="1" t="s">
        <v>2443</v>
      </c>
      <c r="K269" s="2" t="str">
        <f t="shared" si="1"/>
        <v>39.74</v>
      </c>
      <c r="L269" s="2" t="str">
        <f>IF(ISNUMBER(MATCH(K269,'ranap clusters (ICD 9)'!T:T)),"Sudah","Belum")</f>
        <v>Sudah</v>
      </c>
    </row>
    <row r="270">
      <c r="A270" s="32">
        <v>39.75</v>
      </c>
      <c r="B270" s="1" t="s">
        <v>49</v>
      </c>
      <c r="C270" s="1" t="s">
        <v>2441</v>
      </c>
      <c r="E270" s="1">
        <v>11031.0</v>
      </c>
      <c r="F270" s="1" t="s">
        <v>385</v>
      </c>
      <c r="G270" s="1" t="s">
        <v>2409</v>
      </c>
      <c r="H270" s="1" t="s">
        <v>2409</v>
      </c>
      <c r="I270" s="1" t="s">
        <v>2443</v>
      </c>
      <c r="K270" s="2" t="str">
        <f t="shared" si="1"/>
        <v>39.75</v>
      </c>
      <c r="L270" s="2" t="str">
        <f>IF(ISNUMBER(MATCH(K270,'ranap clusters (ICD 9)'!T:T)),"Sudah","Belum")</f>
        <v>Sudah</v>
      </c>
    </row>
    <row r="271">
      <c r="A271" s="32">
        <v>39.76</v>
      </c>
      <c r="B271" s="1" t="s">
        <v>52</v>
      </c>
      <c r="C271" s="1" t="s">
        <v>2441</v>
      </c>
      <c r="E271" s="1">
        <v>11031.0</v>
      </c>
      <c r="F271" s="1" t="s">
        <v>385</v>
      </c>
      <c r="G271" s="1" t="s">
        <v>2409</v>
      </c>
      <c r="H271" s="1" t="s">
        <v>2409</v>
      </c>
      <c r="I271" s="1" t="s">
        <v>2443</v>
      </c>
      <c r="K271" s="2" t="str">
        <f t="shared" si="1"/>
        <v>39.76</v>
      </c>
      <c r="L271" s="2" t="str">
        <f>IF(ISNUMBER(MATCH(K271,'ranap clusters (ICD 9)'!T:T)),"Sudah","Belum")</f>
        <v>Sudah</v>
      </c>
    </row>
    <row r="272">
      <c r="A272" s="32">
        <v>39.81</v>
      </c>
      <c r="B272" s="1" t="s">
        <v>2502</v>
      </c>
      <c r="C272" s="1" t="s">
        <v>2441</v>
      </c>
      <c r="E272" s="1">
        <v>11031.0</v>
      </c>
      <c r="F272" s="1" t="s">
        <v>385</v>
      </c>
      <c r="G272" s="1" t="s">
        <v>2409</v>
      </c>
      <c r="H272" s="1" t="s">
        <v>2409</v>
      </c>
      <c r="I272" s="1" t="s">
        <v>2443</v>
      </c>
      <c r="K272" s="2" t="str">
        <f t="shared" si="1"/>
        <v>39.81</v>
      </c>
      <c r="L272" s="2" t="str">
        <f>IF(ISNUMBER(MATCH(K272,'ranap clusters (ICD 9)'!T:T)),"Sudah","Belum")</f>
        <v>Sudah</v>
      </c>
    </row>
    <row r="273">
      <c r="A273" s="32">
        <v>39.82</v>
      </c>
      <c r="B273" s="1" t="s">
        <v>2505</v>
      </c>
      <c r="C273" s="1" t="s">
        <v>2441</v>
      </c>
      <c r="E273" s="1">
        <v>11031.0</v>
      </c>
      <c r="F273" s="1" t="s">
        <v>385</v>
      </c>
      <c r="G273" s="1" t="s">
        <v>2409</v>
      </c>
      <c r="H273" s="1" t="s">
        <v>2409</v>
      </c>
      <c r="I273" s="1" t="s">
        <v>2443</v>
      </c>
      <c r="K273" s="2" t="str">
        <f t="shared" si="1"/>
        <v>39.82</v>
      </c>
      <c r="L273" s="2" t="str">
        <f>IF(ISNUMBER(MATCH(K273,'ranap clusters (ICD 9)'!T:T)),"Sudah","Belum")</f>
        <v>Sudah</v>
      </c>
    </row>
    <row r="274">
      <c r="A274" s="32">
        <v>39.83</v>
      </c>
      <c r="B274" s="1" t="s">
        <v>2507</v>
      </c>
      <c r="C274" s="1" t="s">
        <v>2441</v>
      </c>
      <c r="E274" s="1">
        <v>11031.0</v>
      </c>
      <c r="F274" s="1" t="s">
        <v>385</v>
      </c>
      <c r="G274" s="1" t="s">
        <v>2409</v>
      </c>
      <c r="H274" s="1" t="s">
        <v>2409</v>
      </c>
      <c r="I274" s="1" t="s">
        <v>2443</v>
      </c>
      <c r="K274" s="2" t="str">
        <f t="shared" si="1"/>
        <v>39.83</v>
      </c>
      <c r="L274" s="2" t="str">
        <f>IF(ISNUMBER(MATCH(K274,'ranap clusters (ICD 9)'!T:T)),"Sudah","Belum")</f>
        <v>Sudah</v>
      </c>
    </row>
    <row r="275">
      <c r="A275" s="32">
        <v>39.84</v>
      </c>
      <c r="B275" s="1" t="s">
        <v>2508</v>
      </c>
      <c r="C275" s="1" t="s">
        <v>2441</v>
      </c>
      <c r="E275" s="1">
        <v>11031.0</v>
      </c>
      <c r="F275" s="1" t="s">
        <v>385</v>
      </c>
      <c r="G275" s="1" t="s">
        <v>2409</v>
      </c>
      <c r="H275" s="1" t="s">
        <v>2409</v>
      </c>
      <c r="I275" s="1" t="s">
        <v>2443</v>
      </c>
      <c r="K275" s="2" t="str">
        <f t="shared" si="1"/>
        <v>39.84</v>
      </c>
      <c r="L275" s="2" t="str">
        <f>IF(ISNUMBER(MATCH(K275,'ranap clusters (ICD 9)'!T:T)),"Sudah","Belum")</f>
        <v>Sudah</v>
      </c>
    </row>
    <row r="276">
      <c r="A276" s="32">
        <v>39.85</v>
      </c>
      <c r="B276" s="1" t="s">
        <v>2509</v>
      </c>
      <c r="C276" s="1" t="s">
        <v>2441</v>
      </c>
      <c r="E276" s="1">
        <v>11031.0</v>
      </c>
      <c r="F276" s="1" t="s">
        <v>385</v>
      </c>
      <c r="G276" s="1" t="s">
        <v>2409</v>
      </c>
      <c r="H276" s="1" t="s">
        <v>2409</v>
      </c>
      <c r="I276" s="1" t="s">
        <v>2443</v>
      </c>
      <c r="K276" s="2" t="str">
        <f t="shared" si="1"/>
        <v>39.85</v>
      </c>
      <c r="L276" s="2" t="str">
        <f>IF(ISNUMBER(MATCH(K276,'ranap clusters (ICD 9)'!T:T)),"Sudah","Belum")</f>
        <v>Sudah</v>
      </c>
    </row>
    <row r="277">
      <c r="A277" s="32">
        <v>39.86</v>
      </c>
      <c r="B277" s="1" t="s">
        <v>2511</v>
      </c>
      <c r="C277" s="1" t="s">
        <v>2441</v>
      </c>
      <c r="E277" s="1">
        <v>11031.0</v>
      </c>
      <c r="F277" s="1" t="s">
        <v>385</v>
      </c>
      <c r="G277" s="1" t="s">
        <v>2409</v>
      </c>
      <c r="H277" s="1" t="s">
        <v>2409</v>
      </c>
      <c r="I277" s="1" t="s">
        <v>2443</v>
      </c>
      <c r="K277" s="2" t="str">
        <f t="shared" si="1"/>
        <v>39.86</v>
      </c>
      <c r="L277" s="2" t="str">
        <f>IF(ISNUMBER(MATCH(K277,'ranap clusters (ICD 9)'!T:T)),"Sudah","Belum")</f>
        <v>Sudah</v>
      </c>
    </row>
    <row r="278">
      <c r="A278" s="32">
        <v>39.87</v>
      </c>
      <c r="B278" s="1" t="s">
        <v>2512</v>
      </c>
      <c r="C278" s="1" t="s">
        <v>2441</v>
      </c>
      <c r="E278" s="1">
        <v>11031.0</v>
      </c>
      <c r="F278" s="1" t="s">
        <v>385</v>
      </c>
      <c r="G278" s="1" t="s">
        <v>2409</v>
      </c>
      <c r="H278" s="1" t="s">
        <v>2409</v>
      </c>
      <c r="I278" s="1" t="s">
        <v>2443</v>
      </c>
      <c r="K278" s="2" t="str">
        <f t="shared" si="1"/>
        <v>39.87</v>
      </c>
      <c r="L278" s="2" t="str">
        <f>IF(ISNUMBER(MATCH(K278,'ranap clusters (ICD 9)'!T:T)),"Sudah","Belum")</f>
        <v>Sudah</v>
      </c>
    </row>
    <row r="279">
      <c r="A279" s="32">
        <v>39.88</v>
      </c>
      <c r="B279" s="1" t="s">
        <v>2513</v>
      </c>
      <c r="C279" s="1" t="s">
        <v>2441</v>
      </c>
      <c r="E279" s="1">
        <v>11031.0</v>
      </c>
      <c r="F279" s="1" t="s">
        <v>385</v>
      </c>
      <c r="G279" s="1" t="s">
        <v>2409</v>
      </c>
      <c r="H279" s="1" t="s">
        <v>2409</v>
      </c>
      <c r="I279" s="1" t="s">
        <v>2443</v>
      </c>
      <c r="K279" s="2" t="str">
        <f t="shared" si="1"/>
        <v>39.88</v>
      </c>
      <c r="L279" s="2" t="str">
        <f>IF(ISNUMBER(MATCH(K279,'ranap clusters (ICD 9)'!T:T)),"Sudah","Belum")</f>
        <v>Sudah</v>
      </c>
    </row>
    <row r="280">
      <c r="A280" s="32">
        <v>39.89</v>
      </c>
      <c r="B280" s="1" t="s">
        <v>2515</v>
      </c>
      <c r="C280" s="1" t="s">
        <v>2441</v>
      </c>
      <c r="E280" s="1">
        <v>11031.0</v>
      </c>
      <c r="F280" s="1" t="s">
        <v>385</v>
      </c>
      <c r="G280" s="1" t="s">
        <v>2409</v>
      </c>
      <c r="H280" s="1" t="s">
        <v>2409</v>
      </c>
      <c r="I280" s="1" t="s">
        <v>2443</v>
      </c>
      <c r="K280" s="2" t="str">
        <f t="shared" si="1"/>
        <v>39.89</v>
      </c>
      <c r="L280" s="2" t="str">
        <f>IF(ISNUMBER(MATCH(K280,'ranap clusters (ICD 9)'!T:T)),"Sudah","Belum")</f>
        <v>Sudah</v>
      </c>
    </row>
    <row r="281">
      <c r="A281" s="32">
        <v>80.53</v>
      </c>
      <c r="B281" s="1" t="s">
        <v>474</v>
      </c>
      <c r="C281" s="1" t="s">
        <v>2441</v>
      </c>
      <c r="E281" s="1">
        <v>11091.0</v>
      </c>
      <c r="F281" s="1" t="s">
        <v>2201</v>
      </c>
      <c r="G281" s="1" t="s">
        <v>2423</v>
      </c>
      <c r="H281" s="1" t="s">
        <v>2268</v>
      </c>
      <c r="I281" s="1" t="s">
        <v>900</v>
      </c>
      <c r="K281" s="2" t="str">
        <f t="shared" si="1"/>
        <v>80.53</v>
      </c>
      <c r="L281" s="2" t="str">
        <f>IF(ISNUMBER(MATCH(K281,'ranap clusters (ICD 9)'!T:T)),"Sudah","Belum")</f>
        <v>Sudah</v>
      </c>
    </row>
    <row r="282">
      <c r="A282" s="32">
        <v>81.3</v>
      </c>
      <c r="B282" s="1" t="s">
        <v>129</v>
      </c>
      <c r="C282" s="1" t="s">
        <v>2441</v>
      </c>
      <c r="E282" s="1">
        <v>11041.0</v>
      </c>
      <c r="F282" s="1" t="s">
        <v>900</v>
      </c>
      <c r="G282" s="1" t="s">
        <v>2268</v>
      </c>
      <c r="H282" s="1" t="s">
        <v>2268</v>
      </c>
      <c r="I282" s="1" t="s">
        <v>2518</v>
      </c>
      <c r="K282" s="2" t="str">
        <f t="shared" si="1"/>
        <v>81.30</v>
      </c>
      <c r="L282" s="2" t="str">
        <f>IF(ISNUMBER(MATCH(K282,'ranap clusters (ICD 9)'!T:T)),"Sudah","Belum")</f>
        <v>Sudah</v>
      </c>
    </row>
    <row r="283">
      <c r="A283" s="32">
        <v>81.31</v>
      </c>
      <c r="B283" s="1" t="s">
        <v>134</v>
      </c>
      <c r="C283" s="1" t="s">
        <v>2441</v>
      </c>
      <c r="E283" s="1">
        <v>11041.0</v>
      </c>
      <c r="F283" s="1" t="s">
        <v>900</v>
      </c>
      <c r="G283" s="1" t="s">
        <v>2268</v>
      </c>
      <c r="H283" s="1" t="s">
        <v>2268</v>
      </c>
      <c r="I283" s="1" t="s">
        <v>2518</v>
      </c>
      <c r="K283" s="2" t="str">
        <f t="shared" si="1"/>
        <v>81.31</v>
      </c>
      <c r="L283" s="2" t="str">
        <f>IF(ISNUMBER(MATCH(K283,'ranap clusters (ICD 9)'!T:T)),"Sudah","Belum")</f>
        <v>Sudah</v>
      </c>
    </row>
    <row r="284">
      <c r="A284" s="32">
        <v>81.32</v>
      </c>
      <c r="B284" s="1" t="s">
        <v>138</v>
      </c>
      <c r="C284" s="1" t="s">
        <v>2441</v>
      </c>
      <c r="E284" s="1">
        <v>11041.0</v>
      </c>
      <c r="F284" s="1" t="s">
        <v>900</v>
      </c>
      <c r="G284" s="1" t="s">
        <v>2268</v>
      </c>
      <c r="H284" s="1" t="s">
        <v>2268</v>
      </c>
      <c r="I284" s="1" t="s">
        <v>2518</v>
      </c>
      <c r="K284" s="2" t="str">
        <f t="shared" si="1"/>
        <v>81.32</v>
      </c>
      <c r="L284" s="2" t="str">
        <f>IF(ISNUMBER(MATCH(K284,'ranap clusters (ICD 9)'!T:T)),"Sudah","Belum")</f>
        <v>Sudah</v>
      </c>
    </row>
    <row r="285">
      <c r="A285" s="32">
        <v>83.93</v>
      </c>
      <c r="B285" s="1" t="s">
        <v>723</v>
      </c>
      <c r="C285" s="1" t="s">
        <v>2441</v>
      </c>
      <c r="E285" s="1">
        <v>11121.0</v>
      </c>
      <c r="F285" s="1" t="s">
        <v>2203</v>
      </c>
      <c r="G285" s="1" t="s">
        <v>2285</v>
      </c>
      <c r="I285" s="1" t="e">
        <v>#N/A</v>
      </c>
      <c r="J285" s="1" t="s">
        <v>2250</v>
      </c>
      <c r="K285" s="2" t="str">
        <f t="shared" si="1"/>
        <v>83.93</v>
      </c>
      <c r="L285" s="2" t="str">
        <f>IF(ISNUMBER(MATCH(K285,'ranap clusters (ICD 9)'!T:T)),"Sudah","Belum")</f>
        <v>Sudah</v>
      </c>
    </row>
    <row r="286">
      <c r="A286" s="32">
        <v>84.59</v>
      </c>
      <c r="B286" s="1" t="s">
        <v>486</v>
      </c>
      <c r="C286" s="1" t="s">
        <v>2441</v>
      </c>
      <c r="E286" s="1">
        <v>11041.0</v>
      </c>
      <c r="F286" s="1" t="s">
        <v>900</v>
      </c>
      <c r="G286" s="1" t="s">
        <v>2268</v>
      </c>
      <c r="H286" s="1" t="s">
        <v>2268</v>
      </c>
      <c r="I286" s="1" t="s">
        <v>900</v>
      </c>
      <c r="K286" s="2" t="str">
        <f t="shared" si="1"/>
        <v>84.59</v>
      </c>
      <c r="L286" s="2" t="str">
        <f>IF(ISNUMBER(MATCH(K286,'ranap clusters (ICD 9)'!T:T)),"Sudah","Belum")</f>
        <v>Sudah</v>
      </c>
    </row>
    <row r="287">
      <c r="A287" s="32">
        <v>84.6</v>
      </c>
      <c r="B287" s="1" t="s">
        <v>166</v>
      </c>
      <c r="C287" s="1" t="s">
        <v>2441</v>
      </c>
      <c r="E287" s="1">
        <v>11041.0</v>
      </c>
      <c r="F287" s="1" t="s">
        <v>900</v>
      </c>
      <c r="G287" s="1" t="s">
        <v>2268</v>
      </c>
      <c r="H287" s="1" t="s">
        <v>2268</v>
      </c>
      <c r="I287" s="1" t="s">
        <v>2518</v>
      </c>
      <c r="K287" s="2" t="str">
        <f t="shared" si="1"/>
        <v>84.60</v>
      </c>
      <c r="L287" s="2" t="str">
        <f>IF(ISNUMBER(MATCH(K287,'ranap clusters (ICD 9)'!T:T)),"Sudah","Belum")</f>
        <v>Sudah</v>
      </c>
    </row>
    <row r="288">
      <c r="A288" s="32">
        <v>84.61</v>
      </c>
      <c r="B288" s="1" t="s">
        <v>169</v>
      </c>
      <c r="C288" s="1" t="s">
        <v>2441</v>
      </c>
      <c r="E288" s="1">
        <v>11041.0</v>
      </c>
      <c r="F288" s="1" t="s">
        <v>900</v>
      </c>
      <c r="G288" s="1" t="s">
        <v>2268</v>
      </c>
      <c r="H288" s="1" t="s">
        <v>2268</v>
      </c>
      <c r="I288" s="1" t="s">
        <v>2518</v>
      </c>
      <c r="K288" s="2" t="str">
        <f t="shared" si="1"/>
        <v>84.61</v>
      </c>
      <c r="L288" s="2" t="str">
        <f>IF(ISNUMBER(MATCH(K288,'ranap clusters (ICD 9)'!T:T)),"Sudah","Belum")</f>
        <v>Sudah</v>
      </c>
    </row>
    <row r="289">
      <c r="A289" s="32">
        <v>84.62</v>
      </c>
      <c r="B289" s="1" t="s">
        <v>172</v>
      </c>
      <c r="C289" s="1" t="s">
        <v>2441</v>
      </c>
      <c r="E289" s="1">
        <v>11041.0</v>
      </c>
      <c r="F289" s="1" t="s">
        <v>900</v>
      </c>
      <c r="G289" s="1" t="s">
        <v>2268</v>
      </c>
      <c r="H289" s="1" t="s">
        <v>2268</v>
      </c>
      <c r="I289" s="1" t="s">
        <v>2518</v>
      </c>
      <c r="K289" s="2" t="str">
        <f t="shared" si="1"/>
        <v>84.62</v>
      </c>
      <c r="L289" s="2" t="str">
        <f>IF(ISNUMBER(MATCH(K289,'ranap clusters (ICD 9)'!T:T)),"Sudah","Belum")</f>
        <v>Sudah</v>
      </c>
    </row>
    <row r="290">
      <c r="A290" s="32">
        <v>84.63</v>
      </c>
      <c r="B290" s="1" t="s">
        <v>175</v>
      </c>
      <c r="C290" s="1" t="s">
        <v>2441</v>
      </c>
      <c r="E290" s="1">
        <v>11041.0</v>
      </c>
      <c r="F290" s="1" t="s">
        <v>900</v>
      </c>
      <c r="G290" s="1" t="s">
        <v>2268</v>
      </c>
      <c r="H290" s="1" t="s">
        <v>2268</v>
      </c>
      <c r="I290" s="1" t="s">
        <v>2518</v>
      </c>
      <c r="K290" s="2" t="str">
        <f t="shared" si="1"/>
        <v>84.63</v>
      </c>
      <c r="L290" s="2" t="str">
        <f>IF(ISNUMBER(MATCH(K290,'ranap clusters (ICD 9)'!T:T)),"Sudah","Belum")</f>
        <v>Sudah</v>
      </c>
    </row>
    <row r="291">
      <c r="A291" s="32">
        <v>84.64</v>
      </c>
      <c r="B291" s="1" t="s">
        <v>180</v>
      </c>
      <c r="C291" s="1" t="s">
        <v>2441</v>
      </c>
      <c r="E291" s="1">
        <v>11041.0</v>
      </c>
      <c r="F291" s="1" t="s">
        <v>900</v>
      </c>
      <c r="G291" s="1" t="s">
        <v>2268</v>
      </c>
      <c r="H291" s="1" t="s">
        <v>2268</v>
      </c>
      <c r="I291" s="1" t="s">
        <v>2518</v>
      </c>
      <c r="K291" s="2" t="str">
        <f t="shared" si="1"/>
        <v>84.64</v>
      </c>
      <c r="L291" s="2" t="str">
        <f>IF(ISNUMBER(MATCH(K291,'ranap clusters (ICD 9)'!T:T)),"Sudah","Belum")</f>
        <v>Sudah</v>
      </c>
    </row>
    <row r="292">
      <c r="A292" s="32">
        <v>84.65</v>
      </c>
      <c r="B292" s="1" t="s">
        <v>183</v>
      </c>
      <c r="C292" s="1" t="s">
        <v>2441</v>
      </c>
      <c r="E292" s="1">
        <v>11041.0</v>
      </c>
      <c r="F292" s="1" t="s">
        <v>900</v>
      </c>
      <c r="G292" s="1" t="s">
        <v>2268</v>
      </c>
      <c r="H292" s="1" t="s">
        <v>2268</v>
      </c>
      <c r="I292" s="1" t="s">
        <v>2518</v>
      </c>
      <c r="K292" s="2" t="str">
        <f t="shared" si="1"/>
        <v>84.65</v>
      </c>
      <c r="L292" s="2" t="str">
        <f>IF(ISNUMBER(MATCH(K292,'ranap clusters (ICD 9)'!T:T)),"Sudah","Belum")</f>
        <v>Sudah</v>
      </c>
    </row>
    <row r="293">
      <c r="A293" s="32">
        <v>84.66</v>
      </c>
      <c r="B293" s="1" t="s">
        <v>187</v>
      </c>
      <c r="C293" s="1" t="s">
        <v>2441</v>
      </c>
      <c r="E293" s="1">
        <v>11041.0</v>
      </c>
      <c r="F293" s="1" t="s">
        <v>900</v>
      </c>
      <c r="G293" s="1" t="s">
        <v>2268</v>
      </c>
      <c r="H293" s="1" t="s">
        <v>2268</v>
      </c>
      <c r="I293" s="1" t="s">
        <v>2518</v>
      </c>
      <c r="K293" s="2" t="str">
        <f t="shared" si="1"/>
        <v>84.66</v>
      </c>
      <c r="L293" s="2" t="str">
        <f>IF(ISNUMBER(MATCH(K293,'ranap clusters (ICD 9)'!T:T)),"Sudah","Belum")</f>
        <v>Sudah</v>
      </c>
    </row>
    <row r="294">
      <c r="A294" s="32">
        <v>84.67</v>
      </c>
      <c r="B294" s="1" t="s">
        <v>189</v>
      </c>
      <c r="C294" s="1" t="s">
        <v>2441</v>
      </c>
      <c r="E294" s="1">
        <v>11041.0</v>
      </c>
      <c r="F294" s="1" t="s">
        <v>900</v>
      </c>
      <c r="G294" s="1" t="s">
        <v>2268</v>
      </c>
      <c r="H294" s="1" t="s">
        <v>2268</v>
      </c>
      <c r="I294" s="1" t="s">
        <v>2518</v>
      </c>
      <c r="K294" s="2" t="str">
        <f t="shared" si="1"/>
        <v>84.67</v>
      </c>
      <c r="L294" s="2" t="str">
        <f>IF(ISNUMBER(MATCH(K294,'ranap clusters (ICD 9)'!T:T)),"Sudah","Belum")</f>
        <v>Sudah</v>
      </c>
    </row>
    <row r="295">
      <c r="A295" s="32">
        <v>84.68</v>
      </c>
      <c r="B295" s="1" t="s">
        <v>194</v>
      </c>
      <c r="C295" s="1" t="s">
        <v>2441</v>
      </c>
      <c r="E295" s="1">
        <v>11041.0</v>
      </c>
      <c r="F295" s="1" t="s">
        <v>900</v>
      </c>
      <c r="G295" s="1" t="s">
        <v>2268</v>
      </c>
      <c r="H295" s="1" t="s">
        <v>2268</v>
      </c>
      <c r="I295" s="1" t="s">
        <v>2518</v>
      </c>
      <c r="K295" s="2" t="str">
        <f t="shared" si="1"/>
        <v>84.68</v>
      </c>
      <c r="L295" s="2" t="str">
        <f>IF(ISNUMBER(MATCH(K295,'ranap clusters (ICD 9)'!T:T)),"Sudah","Belum")</f>
        <v>Sudah</v>
      </c>
    </row>
    <row r="296">
      <c r="A296" s="32">
        <v>84.69</v>
      </c>
      <c r="B296" s="1" t="s">
        <v>197</v>
      </c>
      <c r="C296" s="1" t="s">
        <v>2441</v>
      </c>
      <c r="E296" s="1">
        <v>11041.0</v>
      </c>
      <c r="F296" s="1" t="s">
        <v>900</v>
      </c>
      <c r="G296" s="1" t="s">
        <v>2268</v>
      </c>
      <c r="H296" s="1" t="s">
        <v>2268</v>
      </c>
      <c r="I296" s="1" t="s">
        <v>2518</v>
      </c>
      <c r="K296" s="2" t="str">
        <f t="shared" si="1"/>
        <v>84.69</v>
      </c>
      <c r="L296" s="2" t="str">
        <f>IF(ISNUMBER(MATCH(K296,'ranap clusters (ICD 9)'!T:T)),"Sudah","Belum")</f>
        <v>Sudah</v>
      </c>
    </row>
    <row r="297">
      <c r="A297" s="32">
        <v>86.81</v>
      </c>
      <c r="B297" s="1" t="s">
        <v>729</v>
      </c>
      <c r="C297" s="1" t="s">
        <v>2441</v>
      </c>
      <c r="E297" s="1">
        <v>11121.0</v>
      </c>
      <c r="F297" s="1" t="s">
        <v>2203</v>
      </c>
      <c r="G297" s="1" t="s">
        <v>2285</v>
      </c>
      <c r="I297" s="1" t="e">
        <v>#N/A</v>
      </c>
      <c r="J297" s="1" t="s">
        <v>2250</v>
      </c>
      <c r="K297" s="2" t="str">
        <f t="shared" si="1"/>
        <v>86.81</v>
      </c>
      <c r="L297" s="2" t="str">
        <f>IF(ISNUMBER(MATCH(K297,'ranap clusters (ICD 9)'!T:T)),"Sudah","Belum")</f>
        <v>Sudah</v>
      </c>
    </row>
    <row r="298">
      <c r="A298" s="32">
        <v>86.95</v>
      </c>
      <c r="B298" s="1" t="s">
        <v>733</v>
      </c>
      <c r="C298" s="1" t="s">
        <v>2441</v>
      </c>
      <c r="E298" s="1">
        <v>11121.0</v>
      </c>
      <c r="F298" s="1" t="s">
        <v>2203</v>
      </c>
      <c r="G298" s="1" t="s">
        <v>2285</v>
      </c>
      <c r="H298" s="1" t="s">
        <v>2311</v>
      </c>
      <c r="I298" s="1" t="s">
        <v>2248</v>
      </c>
      <c r="K298" s="2" t="str">
        <f t="shared" si="1"/>
        <v>86.95</v>
      </c>
      <c r="L298" s="2" t="str">
        <f>IF(ISNUMBER(MATCH(K298,'ranap clusters (ICD 9)'!T:T)),"Sudah","Belum")</f>
        <v>Sudah</v>
      </c>
    </row>
    <row r="299">
      <c r="A299" s="32">
        <v>86.96</v>
      </c>
      <c r="B299" s="1" t="s">
        <v>735</v>
      </c>
      <c r="C299" s="1" t="s">
        <v>2441</v>
      </c>
      <c r="E299" s="1">
        <v>11121.0</v>
      </c>
      <c r="F299" s="1" t="s">
        <v>2203</v>
      </c>
      <c r="G299" s="1" t="s">
        <v>2285</v>
      </c>
      <c r="H299" s="1" t="s">
        <v>2311</v>
      </c>
      <c r="I299" s="1" t="s">
        <v>2248</v>
      </c>
      <c r="K299" s="2" t="str">
        <f t="shared" si="1"/>
        <v>86.96</v>
      </c>
      <c r="L299" s="2" t="str">
        <f>IF(ISNUMBER(MATCH(K299,'ranap clusters (ICD 9)'!T:T)),"Sudah","Belum")</f>
        <v>Sudah</v>
      </c>
    </row>
    <row r="300">
      <c r="A300" s="32">
        <v>86.97</v>
      </c>
      <c r="B300" s="1" t="s">
        <v>737</v>
      </c>
      <c r="C300" s="1" t="s">
        <v>2441</v>
      </c>
      <c r="E300" s="1">
        <v>11121.0</v>
      </c>
      <c r="F300" s="1" t="s">
        <v>2203</v>
      </c>
      <c r="G300" s="1" t="s">
        <v>2285</v>
      </c>
      <c r="H300" s="1" t="s">
        <v>2311</v>
      </c>
      <c r="I300" s="1" t="s">
        <v>2248</v>
      </c>
      <c r="K300" s="2" t="str">
        <f t="shared" si="1"/>
        <v>86.97</v>
      </c>
      <c r="L300" s="2" t="str">
        <f>IF(ISNUMBER(MATCH(K300,'ranap clusters (ICD 9)'!T:T)),"Sudah","Belum")</f>
        <v>Sudah</v>
      </c>
    </row>
    <row r="301">
      <c r="A301" s="32">
        <v>86.98</v>
      </c>
      <c r="B301" s="1" t="s">
        <v>740</v>
      </c>
      <c r="C301" s="1" t="s">
        <v>2441</v>
      </c>
      <c r="E301" s="1">
        <v>11121.0</v>
      </c>
      <c r="F301" s="1" t="s">
        <v>2203</v>
      </c>
      <c r="G301" s="1" t="s">
        <v>2285</v>
      </c>
      <c r="H301" s="1" t="s">
        <v>2311</v>
      </c>
      <c r="I301" s="1" t="s">
        <v>2248</v>
      </c>
      <c r="K301" s="2" t="str">
        <f t="shared" si="1"/>
        <v>86.98</v>
      </c>
      <c r="L301" s="2" t="str">
        <f>IF(ISNUMBER(MATCH(K301,'ranap clusters (ICD 9)'!T:T)),"Sudah","Belum")</f>
        <v>Sudah</v>
      </c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</sheetData>
  <autoFilter ref="$A$1:$L$30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3" max="3" width="22.38"/>
    <col customWidth="1" min="4" max="4" width="8.13"/>
    <col customWidth="1" min="5" max="5" width="47.25"/>
    <col customWidth="1" min="6" max="6" width="7.13"/>
    <col customWidth="1" min="7" max="7" width="5.5"/>
    <col customWidth="1" min="8" max="8" width="33.75"/>
    <col customWidth="1" min="9" max="16" width="15.0"/>
    <col customWidth="1" min="17" max="17" width="14.63"/>
  </cols>
  <sheetData>
    <row r="1">
      <c r="A1" s="8" t="s">
        <v>0</v>
      </c>
      <c r="B1" s="8" t="s">
        <v>1</v>
      </c>
      <c r="C1" s="8" t="s">
        <v>2</v>
      </c>
      <c r="D1" s="9" t="s">
        <v>2210</v>
      </c>
      <c r="E1" s="9" t="s">
        <v>9</v>
      </c>
      <c r="F1" s="8" t="s">
        <v>351</v>
      </c>
      <c r="G1" s="8" t="s">
        <v>352</v>
      </c>
      <c r="H1" s="10" t="s">
        <v>355</v>
      </c>
      <c r="I1" s="10" t="s">
        <v>356</v>
      </c>
      <c r="J1" s="10" t="s">
        <v>357</v>
      </c>
      <c r="K1" s="11" t="s">
        <v>359</v>
      </c>
      <c r="L1" s="11" t="s">
        <v>361</v>
      </c>
      <c r="M1" s="11" t="s">
        <v>364</v>
      </c>
      <c r="N1" s="11" t="s">
        <v>365</v>
      </c>
      <c r="O1" s="11" t="s">
        <v>366</v>
      </c>
      <c r="P1" s="11" t="s">
        <v>367</v>
      </c>
      <c r="Q1" s="10" t="s">
        <v>369</v>
      </c>
      <c r="R1" s="10">
        <v>8037060.0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>
      <c r="A2" s="51" t="s">
        <v>5</v>
      </c>
      <c r="B2" s="51" t="s">
        <v>12</v>
      </c>
      <c r="C2" s="8" t="s">
        <v>13</v>
      </c>
      <c r="D2" s="52" t="s">
        <v>923</v>
      </c>
      <c r="E2" s="51" t="s">
        <v>14</v>
      </c>
      <c r="F2" s="8"/>
      <c r="G2" s="8">
        <v>0.0</v>
      </c>
      <c r="H2" s="8" t="s">
        <v>13</v>
      </c>
      <c r="I2" s="51" t="s">
        <v>12</v>
      </c>
      <c r="J2" s="13"/>
      <c r="K2" s="13"/>
      <c r="L2" s="13"/>
      <c r="M2" s="13"/>
      <c r="N2" s="13"/>
      <c r="O2" s="13"/>
      <c r="P2" s="22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51" t="s">
        <v>5</v>
      </c>
      <c r="B3" s="51" t="s">
        <v>12</v>
      </c>
      <c r="C3" s="8" t="s">
        <v>13</v>
      </c>
      <c r="D3" s="52" t="s">
        <v>925</v>
      </c>
      <c r="E3" s="51" t="s">
        <v>19</v>
      </c>
      <c r="F3" s="8"/>
      <c r="G3" s="8">
        <v>0.0</v>
      </c>
      <c r="H3" s="8" t="s">
        <v>13</v>
      </c>
      <c r="I3" s="51" t="s">
        <v>12</v>
      </c>
      <c r="J3" s="13"/>
      <c r="K3" s="13"/>
      <c r="L3" s="13"/>
      <c r="M3" s="13"/>
      <c r="N3" s="13"/>
      <c r="O3" s="13"/>
      <c r="P3" s="22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51" t="s">
        <v>5</v>
      </c>
      <c r="B4" s="51" t="s">
        <v>12</v>
      </c>
      <c r="C4" s="8" t="s">
        <v>13</v>
      </c>
      <c r="D4" s="52" t="s">
        <v>927</v>
      </c>
      <c r="E4" s="51" t="s">
        <v>22</v>
      </c>
      <c r="F4" s="8"/>
      <c r="G4" s="8">
        <v>0.0</v>
      </c>
      <c r="H4" s="8" t="s">
        <v>13</v>
      </c>
      <c r="I4" s="51" t="s">
        <v>12</v>
      </c>
      <c r="J4" s="13"/>
      <c r="K4" s="13"/>
      <c r="L4" s="13"/>
      <c r="M4" s="13"/>
      <c r="N4" s="13"/>
      <c r="O4" s="13"/>
      <c r="P4" s="22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51" t="s">
        <v>5</v>
      </c>
      <c r="B5" s="51" t="s">
        <v>12</v>
      </c>
      <c r="C5" s="8" t="s">
        <v>13</v>
      </c>
      <c r="D5" s="52" t="s">
        <v>928</v>
      </c>
      <c r="E5" s="51" t="s">
        <v>28</v>
      </c>
      <c r="F5" s="8"/>
      <c r="G5" s="8">
        <v>0.0</v>
      </c>
      <c r="H5" s="8" t="s">
        <v>13</v>
      </c>
      <c r="I5" s="51" t="s">
        <v>12</v>
      </c>
      <c r="J5" s="13"/>
      <c r="K5" s="13"/>
      <c r="L5" s="13"/>
      <c r="M5" s="13"/>
      <c r="N5" s="13"/>
      <c r="O5" s="13"/>
      <c r="P5" s="22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51" t="s">
        <v>5</v>
      </c>
      <c r="B6" s="51" t="s">
        <v>12</v>
      </c>
      <c r="C6" s="8" t="s">
        <v>13</v>
      </c>
      <c r="D6" s="52" t="s">
        <v>929</v>
      </c>
      <c r="E6" s="51" t="s">
        <v>31</v>
      </c>
      <c r="F6" s="8"/>
      <c r="G6" s="8">
        <v>0.0</v>
      </c>
      <c r="H6" s="8" t="s">
        <v>13</v>
      </c>
      <c r="I6" s="51" t="s">
        <v>12</v>
      </c>
      <c r="J6" s="13"/>
      <c r="K6" s="13"/>
      <c r="L6" s="13"/>
      <c r="M6" s="13"/>
      <c r="N6" s="13"/>
      <c r="O6" s="13"/>
      <c r="P6" s="22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51" t="s">
        <v>5</v>
      </c>
      <c r="B7" s="51" t="s">
        <v>12</v>
      </c>
      <c r="C7" s="8" t="s">
        <v>13</v>
      </c>
      <c r="D7" s="52" t="s">
        <v>931</v>
      </c>
      <c r="E7" s="51" t="s">
        <v>34</v>
      </c>
      <c r="F7" s="8"/>
      <c r="G7" s="8">
        <v>0.0</v>
      </c>
      <c r="H7" s="8" t="s">
        <v>13</v>
      </c>
      <c r="I7" s="51" t="s">
        <v>12</v>
      </c>
      <c r="J7" s="13"/>
      <c r="K7" s="13"/>
      <c r="L7" s="13"/>
      <c r="M7" s="13"/>
      <c r="N7" s="13"/>
      <c r="O7" s="13"/>
      <c r="P7" s="22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51" t="s">
        <v>5</v>
      </c>
      <c r="B8" s="51" t="s">
        <v>12</v>
      </c>
      <c r="C8" s="8" t="s">
        <v>13</v>
      </c>
      <c r="D8" s="52" t="s">
        <v>932</v>
      </c>
      <c r="E8" s="51" t="s">
        <v>36</v>
      </c>
      <c r="F8" s="8"/>
      <c r="G8" s="8">
        <v>0.0</v>
      </c>
      <c r="H8" s="8" t="s">
        <v>13</v>
      </c>
      <c r="I8" s="51" t="s">
        <v>12</v>
      </c>
      <c r="J8" s="13"/>
      <c r="K8" s="13"/>
      <c r="L8" s="13"/>
      <c r="M8" s="13"/>
      <c r="N8" s="13"/>
      <c r="O8" s="13"/>
      <c r="P8" s="22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51" t="s">
        <v>5</v>
      </c>
      <c r="B9" s="51" t="s">
        <v>12</v>
      </c>
      <c r="C9" s="8" t="s">
        <v>13</v>
      </c>
      <c r="D9" s="52" t="s">
        <v>934</v>
      </c>
      <c r="E9" s="51" t="s">
        <v>38</v>
      </c>
      <c r="F9" s="8"/>
      <c r="G9" s="8">
        <v>0.0</v>
      </c>
      <c r="H9" s="8" t="s">
        <v>13</v>
      </c>
      <c r="I9" s="51" t="s">
        <v>12</v>
      </c>
      <c r="J9" s="13"/>
      <c r="K9" s="13"/>
      <c r="L9" s="13"/>
      <c r="M9" s="13"/>
      <c r="N9" s="13"/>
      <c r="O9" s="13"/>
      <c r="P9" s="22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51" t="s">
        <v>5</v>
      </c>
      <c r="B10" s="51" t="s">
        <v>12</v>
      </c>
      <c r="C10" s="8" t="s">
        <v>13</v>
      </c>
      <c r="D10" s="52" t="s">
        <v>935</v>
      </c>
      <c r="E10" s="51" t="s">
        <v>40</v>
      </c>
      <c r="F10" s="8"/>
      <c r="G10" s="8">
        <v>0.0</v>
      </c>
      <c r="H10" s="8" t="s">
        <v>13</v>
      </c>
      <c r="I10" s="51" t="s">
        <v>12</v>
      </c>
      <c r="J10" s="13"/>
      <c r="K10" s="13"/>
      <c r="L10" s="13"/>
      <c r="M10" s="13"/>
      <c r="N10" s="13"/>
      <c r="O10" s="13"/>
      <c r="P10" s="2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51" t="s">
        <v>5</v>
      </c>
      <c r="B11" s="51" t="s">
        <v>12</v>
      </c>
      <c r="C11" s="8" t="s">
        <v>13</v>
      </c>
      <c r="D11" s="52" t="s">
        <v>936</v>
      </c>
      <c r="E11" s="51" t="s">
        <v>42</v>
      </c>
      <c r="F11" s="8"/>
      <c r="G11" s="8">
        <v>0.0</v>
      </c>
      <c r="H11" s="8" t="s">
        <v>13</v>
      </c>
      <c r="I11" s="51" t="s">
        <v>12</v>
      </c>
      <c r="J11" s="13"/>
      <c r="K11" s="13"/>
      <c r="L11" s="13"/>
      <c r="M11" s="13"/>
      <c r="N11" s="13"/>
      <c r="O11" s="13"/>
      <c r="P11" s="22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51" t="s">
        <v>5</v>
      </c>
      <c r="B12" s="51" t="s">
        <v>12</v>
      </c>
      <c r="C12" s="8" t="s">
        <v>13</v>
      </c>
      <c r="D12" s="52" t="s">
        <v>939</v>
      </c>
      <c r="E12" s="51" t="s">
        <v>44</v>
      </c>
      <c r="F12" s="8"/>
      <c r="G12" s="8">
        <v>0.0</v>
      </c>
      <c r="H12" s="8" t="s">
        <v>13</v>
      </c>
      <c r="I12" s="51" t="s">
        <v>12</v>
      </c>
      <c r="J12" s="13"/>
      <c r="K12" s="13"/>
      <c r="L12" s="13"/>
      <c r="M12" s="13"/>
      <c r="N12" s="13"/>
      <c r="O12" s="13"/>
      <c r="P12" s="2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51" t="s">
        <v>5</v>
      </c>
      <c r="B13" s="51" t="s">
        <v>12</v>
      </c>
      <c r="C13" s="8" t="s">
        <v>13</v>
      </c>
      <c r="D13" s="52" t="s">
        <v>940</v>
      </c>
      <c r="E13" s="51" t="s">
        <v>46</v>
      </c>
      <c r="F13" s="8"/>
      <c r="G13" s="8">
        <v>0.0</v>
      </c>
      <c r="H13" s="8" t="s">
        <v>13</v>
      </c>
      <c r="I13" s="51" t="s">
        <v>12</v>
      </c>
      <c r="J13" s="13"/>
      <c r="K13" s="13"/>
      <c r="L13" s="13"/>
      <c r="M13" s="13"/>
      <c r="N13" s="13"/>
      <c r="O13" s="13"/>
      <c r="P13" s="2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51" t="s">
        <v>5</v>
      </c>
      <c r="B14" s="51" t="s">
        <v>12</v>
      </c>
      <c r="C14" s="8" t="s">
        <v>13</v>
      </c>
      <c r="D14" s="52" t="s">
        <v>941</v>
      </c>
      <c r="E14" s="51" t="s">
        <v>48</v>
      </c>
      <c r="F14" s="8"/>
      <c r="G14" s="8">
        <v>0.0</v>
      </c>
      <c r="H14" s="8" t="s">
        <v>13</v>
      </c>
      <c r="I14" s="51" t="s">
        <v>12</v>
      </c>
      <c r="J14" s="13"/>
      <c r="K14" s="13"/>
      <c r="L14" s="13"/>
      <c r="M14" s="13"/>
      <c r="N14" s="13"/>
      <c r="O14" s="13"/>
      <c r="P14" s="22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51" t="s">
        <v>5</v>
      </c>
      <c r="B15" s="51" t="s">
        <v>12</v>
      </c>
      <c r="C15" s="8" t="s">
        <v>13</v>
      </c>
      <c r="D15" s="52" t="s">
        <v>943</v>
      </c>
      <c r="E15" s="51" t="s">
        <v>51</v>
      </c>
      <c r="F15" s="8"/>
      <c r="G15" s="8">
        <v>0.0</v>
      </c>
      <c r="H15" s="8" t="s">
        <v>13</v>
      </c>
      <c r="I15" s="51" t="s">
        <v>12</v>
      </c>
      <c r="J15" s="13"/>
      <c r="K15" s="13"/>
      <c r="L15" s="13"/>
      <c r="M15" s="13"/>
      <c r="N15" s="13"/>
      <c r="O15" s="13"/>
      <c r="P15" s="22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51" t="s">
        <v>5</v>
      </c>
      <c r="B16" s="51" t="s">
        <v>12</v>
      </c>
      <c r="C16" s="8" t="s">
        <v>13</v>
      </c>
      <c r="D16" s="52" t="s">
        <v>944</v>
      </c>
      <c r="E16" s="51" t="s">
        <v>54</v>
      </c>
      <c r="F16" s="8"/>
      <c r="G16" s="8">
        <v>0.0</v>
      </c>
      <c r="H16" s="8" t="s">
        <v>13</v>
      </c>
      <c r="I16" s="51" t="s">
        <v>12</v>
      </c>
      <c r="J16" s="13"/>
      <c r="K16" s="13"/>
      <c r="L16" s="13"/>
      <c r="M16" s="13"/>
      <c r="N16" s="13"/>
      <c r="O16" s="13"/>
      <c r="P16" s="2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51" t="s">
        <v>5</v>
      </c>
      <c r="B17" s="51" t="s">
        <v>12</v>
      </c>
      <c r="C17" s="8" t="s">
        <v>13</v>
      </c>
      <c r="D17" s="52" t="s">
        <v>946</v>
      </c>
      <c r="E17" s="51" t="s">
        <v>57</v>
      </c>
      <c r="F17" s="8"/>
      <c r="G17" s="8">
        <v>0.0</v>
      </c>
      <c r="H17" s="8" t="s">
        <v>13</v>
      </c>
      <c r="I17" s="51" t="s">
        <v>12</v>
      </c>
      <c r="J17" s="13"/>
      <c r="K17" s="13"/>
      <c r="L17" s="13"/>
      <c r="M17" s="13"/>
      <c r="N17" s="13"/>
      <c r="O17" s="13"/>
      <c r="P17" s="2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51" t="s">
        <v>5</v>
      </c>
      <c r="B18" s="51" t="s">
        <v>12</v>
      </c>
      <c r="C18" s="8" t="s">
        <v>13</v>
      </c>
      <c r="D18" s="52" t="s">
        <v>947</v>
      </c>
      <c r="E18" s="51" t="s">
        <v>61</v>
      </c>
      <c r="F18" s="8"/>
      <c r="G18" s="8">
        <v>0.0</v>
      </c>
      <c r="H18" s="8" t="s">
        <v>13</v>
      </c>
      <c r="I18" s="51" t="s">
        <v>12</v>
      </c>
      <c r="J18" s="13"/>
      <c r="K18" s="13"/>
      <c r="L18" s="13"/>
      <c r="M18" s="13"/>
      <c r="N18" s="13"/>
      <c r="O18" s="13"/>
      <c r="P18" s="2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51" t="s">
        <v>5</v>
      </c>
      <c r="B19" s="51" t="s">
        <v>12</v>
      </c>
      <c r="C19" s="8" t="s">
        <v>13</v>
      </c>
      <c r="D19" s="52" t="s">
        <v>949</v>
      </c>
      <c r="E19" s="51" t="s">
        <v>67</v>
      </c>
      <c r="F19" s="8"/>
      <c r="G19" s="8">
        <v>0.0</v>
      </c>
      <c r="H19" s="8" t="s">
        <v>13</v>
      </c>
      <c r="I19" s="51" t="s">
        <v>12</v>
      </c>
      <c r="J19" s="13"/>
      <c r="K19" s="13"/>
      <c r="L19" s="13"/>
      <c r="M19" s="13"/>
      <c r="N19" s="13"/>
      <c r="O19" s="13"/>
      <c r="P19" s="22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51" t="s">
        <v>5</v>
      </c>
      <c r="B20" s="51" t="s">
        <v>12</v>
      </c>
      <c r="C20" s="8" t="s">
        <v>13</v>
      </c>
      <c r="D20" s="52" t="s">
        <v>950</v>
      </c>
      <c r="E20" s="51" t="s">
        <v>70</v>
      </c>
      <c r="F20" s="8"/>
      <c r="G20" s="8">
        <v>0.0</v>
      </c>
      <c r="H20" s="8" t="s">
        <v>13</v>
      </c>
      <c r="I20" s="51" t="s">
        <v>12</v>
      </c>
      <c r="J20" s="13"/>
      <c r="K20" s="13"/>
      <c r="L20" s="13"/>
      <c r="M20" s="13"/>
      <c r="N20" s="13"/>
      <c r="O20" s="13"/>
      <c r="P20" s="2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51" t="s">
        <v>5</v>
      </c>
      <c r="B21" s="51" t="s">
        <v>12</v>
      </c>
      <c r="C21" s="8" t="s">
        <v>13</v>
      </c>
      <c r="D21" s="52" t="s">
        <v>952</v>
      </c>
      <c r="E21" s="51" t="s">
        <v>73</v>
      </c>
      <c r="F21" s="8"/>
      <c r="G21" s="8">
        <v>0.0</v>
      </c>
      <c r="H21" s="8" t="s">
        <v>13</v>
      </c>
      <c r="I21" s="51" t="s">
        <v>12</v>
      </c>
      <c r="J21" s="13"/>
      <c r="K21" s="13"/>
      <c r="L21" s="13"/>
      <c r="M21" s="13"/>
      <c r="N21" s="13"/>
      <c r="O21" s="13"/>
      <c r="P21" s="2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>
      <c r="A22" s="51" t="s">
        <v>5</v>
      </c>
      <c r="B22" s="51" t="s">
        <v>12</v>
      </c>
      <c r="C22" s="8" t="s">
        <v>13</v>
      </c>
      <c r="D22" s="52" t="s">
        <v>953</v>
      </c>
      <c r="E22" s="51" t="s">
        <v>76</v>
      </c>
      <c r="F22" s="8"/>
      <c r="G22" s="8">
        <v>0.0</v>
      </c>
      <c r="H22" s="8" t="s">
        <v>13</v>
      </c>
      <c r="I22" s="51" t="s">
        <v>12</v>
      </c>
      <c r="J22" s="13"/>
      <c r="K22" s="13"/>
      <c r="L22" s="13"/>
      <c r="M22" s="13"/>
      <c r="N22" s="13"/>
      <c r="O22" s="13"/>
      <c r="P22" s="2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51" t="s">
        <v>5</v>
      </c>
      <c r="B23" s="51" t="s">
        <v>12</v>
      </c>
      <c r="C23" s="8" t="s">
        <v>13</v>
      </c>
      <c r="D23" s="52" t="s">
        <v>954</v>
      </c>
      <c r="E23" s="51" t="s">
        <v>79</v>
      </c>
      <c r="F23" s="8"/>
      <c r="G23" s="8">
        <v>0.0</v>
      </c>
      <c r="H23" s="8" t="s">
        <v>13</v>
      </c>
      <c r="I23" s="51" t="s">
        <v>12</v>
      </c>
      <c r="J23" s="13"/>
      <c r="K23" s="13"/>
      <c r="L23" s="13"/>
      <c r="M23" s="13"/>
      <c r="N23" s="13"/>
      <c r="O23" s="13"/>
      <c r="P23" s="22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>
      <c r="A24" s="51" t="s">
        <v>5</v>
      </c>
      <c r="B24" s="51" t="s">
        <v>12</v>
      </c>
      <c r="C24" s="8" t="s">
        <v>13</v>
      </c>
      <c r="D24" s="52" t="s">
        <v>956</v>
      </c>
      <c r="E24" s="51" t="s">
        <v>82</v>
      </c>
      <c r="F24" s="8"/>
      <c r="G24" s="8">
        <v>0.0</v>
      </c>
      <c r="H24" s="8" t="s">
        <v>13</v>
      </c>
      <c r="I24" s="51" t="s">
        <v>12</v>
      </c>
      <c r="J24" s="13"/>
      <c r="K24" s="13"/>
      <c r="L24" s="13"/>
      <c r="M24" s="13"/>
      <c r="N24" s="13"/>
      <c r="O24" s="13"/>
      <c r="P24" s="2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51" t="s">
        <v>5</v>
      </c>
      <c r="B25" s="51" t="s">
        <v>12</v>
      </c>
      <c r="C25" s="8" t="s">
        <v>13</v>
      </c>
      <c r="D25" s="52" t="s">
        <v>957</v>
      </c>
      <c r="E25" s="51" t="s">
        <v>88</v>
      </c>
      <c r="F25" s="8"/>
      <c r="G25" s="8">
        <v>0.0</v>
      </c>
      <c r="H25" s="8" t="s">
        <v>13</v>
      </c>
      <c r="I25" s="51" t="s">
        <v>12</v>
      </c>
      <c r="J25" s="13"/>
      <c r="K25" s="13"/>
      <c r="L25" s="13"/>
      <c r="M25" s="13"/>
      <c r="N25" s="13"/>
      <c r="O25" s="13"/>
      <c r="P25" s="2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>
      <c r="A26" s="51" t="s">
        <v>5</v>
      </c>
      <c r="B26" s="51" t="s">
        <v>12</v>
      </c>
      <c r="C26" s="8" t="s">
        <v>13</v>
      </c>
      <c r="D26" s="52" t="s">
        <v>959</v>
      </c>
      <c r="E26" s="51" t="s">
        <v>91</v>
      </c>
      <c r="F26" s="8"/>
      <c r="G26" s="8">
        <v>0.0</v>
      </c>
      <c r="H26" s="8" t="s">
        <v>13</v>
      </c>
      <c r="I26" s="51" t="s">
        <v>12</v>
      </c>
      <c r="J26" s="13"/>
      <c r="K26" s="13"/>
      <c r="L26" s="13"/>
      <c r="M26" s="13"/>
      <c r="N26" s="13"/>
      <c r="O26" s="13"/>
      <c r="P26" s="2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>
      <c r="A27" s="51" t="s">
        <v>5</v>
      </c>
      <c r="B27" s="51" t="s">
        <v>12</v>
      </c>
      <c r="C27" s="8" t="s">
        <v>13</v>
      </c>
      <c r="D27" s="52" t="s">
        <v>960</v>
      </c>
      <c r="E27" s="51" t="s">
        <v>93</v>
      </c>
      <c r="F27" s="8"/>
      <c r="G27" s="8">
        <v>0.0</v>
      </c>
      <c r="H27" s="8" t="s">
        <v>13</v>
      </c>
      <c r="I27" s="51" t="s">
        <v>12</v>
      </c>
      <c r="J27" s="13"/>
      <c r="K27" s="13"/>
      <c r="L27" s="13"/>
      <c r="M27" s="13"/>
      <c r="N27" s="13"/>
      <c r="O27" s="13"/>
      <c r="P27" s="22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>
      <c r="A28" s="51" t="s">
        <v>5</v>
      </c>
      <c r="B28" s="51" t="s">
        <v>12</v>
      </c>
      <c r="C28" s="8" t="s">
        <v>13</v>
      </c>
      <c r="D28" s="52" t="s">
        <v>961</v>
      </c>
      <c r="E28" s="51" t="s">
        <v>96</v>
      </c>
      <c r="F28" s="8"/>
      <c r="G28" s="8">
        <v>0.0</v>
      </c>
      <c r="H28" s="8" t="s">
        <v>13</v>
      </c>
      <c r="I28" s="51" t="s">
        <v>12</v>
      </c>
      <c r="J28" s="13"/>
      <c r="K28" s="13"/>
      <c r="L28" s="13"/>
      <c r="M28" s="13"/>
      <c r="N28" s="13"/>
      <c r="O28" s="13"/>
      <c r="P28" s="2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51" t="s">
        <v>5</v>
      </c>
      <c r="B29" s="51" t="s">
        <v>12</v>
      </c>
      <c r="C29" s="8" t="s">
        <v>13</v>
      </c>
      <c r="D29" s="52" t="s">
        <v>963</v>
      </c>
      <c r="E29" s="51" t="s">
        <v>100</v>
      </c>
      <c r="F29" s="8"/>
      <c r="G29" s="8">
        <v>0.0</v>
      </c>
      <c r="H29" s="8" t="s">
        <v>13</v>
      </c>
      <c r="I29" s="51" t="s">
        <v>12</v>
      </c>
      <c r="J29" s="13"/>
      <c r="K29" s="13"/>
      <c r="L29" s="13"/>
      <c r="M29" s="13"/>
      <c r="N29" s="13"/>
      <c r="O29" s="13"/>
      <c r="P29" s="2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>
      <c r="A30" s="51" t="s">
        <v>5</v>
      </c>
      <c r="B30" s="51" t="s">
        <v>12</v>
      </c>
      <c r="C30" s="8" t="s">
        <v>13</v>
      </c>
      <c r="D30" s="52" t="s">
        <v>964</v>
      </c>
      <c r="E30" s="51" t="s">
        <v>104</v>
      </c>
      <c r="F30" s="8"/>
      <c r="G30" s="8">
        <v>0.0</v>
      </c>
      <c r="H30" s="8" t="s">
        <v>13</v>
      </c>
      <c r="I30" s="51" t="s">
        <v>12</v>
      </c>
      <c r="J30" s="13"/>
      <c r="K30" s="13"/>
      <c r="L30" s="13"/>
      <c r="M30" s="13"/>
      <c r="N30" s="13"/>
      <c r="O30" s="13"/>
      <c r="P30" s="2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51" t="s">
        <v>5</v>
      </c>
      <c r="B31" s="51" t="s">
        <v>12</v>
      </c>
      <c r="C31" s="8" t="s">
        <v>13</v>
      </c>
      <c r="D31" s="52" t="s">
        <v>966</v>
      </c>
      <c r="E31" s="51" t="s">
        <v>106</v>
      </c>
      <c r="F31" s="8"/>
      <c r="G31" s="8">
        <v>0.0</v>
      </c>
      <c r="H31" s="8" t="s">
        <v>13</v>
      </c>
      <c r="I31" s="51" t="s">
        <v>12</v>
      </c>
      <c r="J31" s="13"/>
      <c r="K31" s="13"/>
      <c r="L31" s="13"/>
      <c r="M31" s="13"/>
      <c r="N31" s="13"/>
      <c r="O31" s="13"/>
      <c r="P31" s="22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51" t="s">
        <v>5</v>
      </c>
      <c r="B32" s="51" t="s">
        <v>12</v>
      </c>
      <c r="C32" s="8" t="s">
        <v>13</v>
      </c>
      <c r="D32" s="52" t="s">
        <v>967</v>
      </c>
      <c r="E32" s="51" t="s">
        <v>108</v>
      </c>
      <c r="F32" s="8"/>
      <c r="G32" s="8">
        <v>0.0</v>
      </c>
      <c r="H32" s="8" t="s">
        <v>13</v>
      </c>
      <c r="I32" s="51" t="s">
        <v>12</v>
      </c>
      <c r="J32" s="13"/>
      <c r="K32" s="13"/>
      <c r="L32" s="13"/>
      <c r="M32" s="13"/>
      <c r="N32" s="13"/>
      <c r="O32" s="13"/>
      <c r="P32" s="2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51" t="s">
        <v>5</v>
      </c>
      <c r="B33" s="51" t="s">
        <v>12</v>
      </c>
      <c r="C33" s="8" t="s">
        <v>13</v>
      </c>
      <c r="D33" s="52" t="s">
        <v>968</v>
      </c>
      <c r="E33" s="51" t="s">
        <v>112</v>
      </c>
      <c r="F33" s="8"/>
      <c r="G33" s="8">
        <v>0.0</v>
      </c>
      <c r="H33" s="8" t="s">
        <v>13</v>
      </c>
      <c r="I33" s="51" t="s">
        <v>12</v>
      </c>
      <c r="J33" s="13"/>
      <c r="K33" s="13"/>
      <c r="L33" s="13"/>
      <c r="M33" s="13"/>
      <c r="N33" s="13"/>
      <c r="O33" s="13"/>
      <c r="P33" s="22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51" t="s">
        <v>5</v>
      </c>
      <c r="B34" s="51" t="s">
        <v>12</v>
      </c>
      <c r="C34" s="8" t="s">
        <v>13</v>
      </c>
      <c r="D34" s="52" t="s">
        <v>970</v>
      </c>
      <c r="E34" s="51" t="s">
        <v>114</v>
      </c>
      <c r="F34" s="8"/>
      <c r="G34" s="8">
        <v>0.0</v>
      </c>
      <c r="H34" s="8" t="s">
        <v>13</v>
      </c>
      <c r="I34" s="51" t="s">
        <v>12</v>
      </c>
      <c r="J34" s="13"/>
      <c r="K34" s="13"/>
      <c r="L34" s="13"/>
      <c r="M34" s="13"/>
      <c r="N34" s="13"/>
      <c r="O34" s="13"/>
      <c r="P34" s="22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>
      <c r="A35" s="51" t="s">
        <v>5</v>
      </c>
      <c r="B35" s="51" t="s">
        <v>12</v>
      </c>
      <c r="C35" s="8" t="s">
        <v>13</v>
      </c>
      <c r="D35" s="52" t="s">
        <v>971</v>
      </c>
      <c r="E35" s="51" t="s">
        <v>118</v>
      </c>
      <c r="F35" s="8"/>
      <c r="G35" s="8">
        <v>0.0</v>
      </c>
      <c r="H35" s="8" t="s">
        <v>13</v>
      </c>
      <c r="I35" s="51" t="s">
        <v>12</v>
      </c>
      <c r="J35" s="13"/>
      <c r="K35" s="13"/>
      <c r="L35" s="13"/>
      <c r="M35" s="13"/>
      <c r="N35" s="13"/>
      <c r="O35" s="13"/>
      <c r="P35" s="22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51" t="s">
        <v>5</v>
      </c>
      <c r="B36" s="51" t="s">
        <v>12</v>
      </c>
      <c r="C36" s="8" t="s">
        <v>13</v>
      </c>
      <c r="D36" s="52" t="s">
        <v>972</v>
      </c>
      <c r="E36" s="51" t="s">
        <v>122</v>
      </c>
      <c r="F36" s="8"/>
      <c r="G36" s="8">
        <v>0.0</v>
      </c>
      <c r="H36" s="8" t="s">
        <v>13</v>
      </c>
      <c r="I36" s="51" t="s">
        <v>12</v>
      </c>
      <c r="J36" s="13"/>
      <c r="K36" s="13"/>
      <c r="L36" s="13"/>
      <c r="M36" s="13"/>
      <c r="N36" s="13"/>
      <c r="O36" s="13"/>
      <c r="P36" s="2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>
      <c r="A37" s="51" t="s">
        <v>5</v>
      </c>
      <c r="B37" s="51" t="s">
        <v>12</v>
      </c>
      <c r="C37" s="8" t="s">
        <v>13</v>
      </c>
      <c r="D37" s="52" t="s">
        <v>974</v>
      </c>
      <c r="E37" s="51" t="s">
        <v>125</v>
      </c>
      <c r="F37" s="8"/>
      <c r="G37" s="8">
        <v>0.0</v>
      </c>
      <c r="H37" s="8" t="s">
        <v>13</v>
      </c>
      <c r="I37" s="51" t="s">
        <v>12</v>
      </c>
      <c r="J37" s="13"/>
      <c r="K37" s="13"/>
      <c r="L37" s="13"/>
      <c r="M37" s="13"/>
      <c r="N37" s="13"/>
      <c r="O37" s="13"/>
      <c r="P37" s="2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A38" s="51" t="s">
        <v>5</v>
      </c>
      <c r="B38" s="51" t="s">
        <v>12</v>
      </c>
      <c r="C38" s="8" t="s">
        <v>13</v>
      </c>
      <c r="D38" s="52" t="s">
        <v>975</v>
      </c>
      <c r="E38" s="51" t="s">
        <v>128</v>
      </c>
      <c r="F38" s="8"/>
      <c r="G38" s="8">
        <v>0.0</v>
      </c>
      <c r="H38" s="8" t="s">
        <v>13</v>
      </c>
      <c r="I38" s="51" t="s">
        <v>12</v>
      </c>
      <c r="J38" s="13"/>
      <c r="K38" s="13"/>
      <c r="L38" s="13"/>
      <c r="M38" s="13"/>
      <c r="N38" s="13"/>
      <c r="O38" s="13"/>
      <c r="P38" s="22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>
      <c r="A39" s="51" t="s">
        <v>5</v>
      </c>
      <c r="B39" s="51" t="s">
        <v>12</v>
      </c>
      <c r="C39" s="8" t="s">
        <v>13</v>
      </c>
      <c r="D39" s="52" t="s">
        <v>978</v>
      </c>
      <c r="E39" s="51" t="s">
        <v>133</v>
      </c>
      <c r="F39" s="8"/>
      <c r="G39" s="8">
        <v>0.0</v>
      </c>
      <c r="H39" s="8" t="s">
        <v>13</v>
      </c>
      <c r="I39" s="51" t="s">
        <v>12</v>
      </c>
      <c r="J39" s="13"/>
      <c r="K39" s="13"/>
      <c r="L39" s="13"/>
      <c r="M39" s="13"/>
      <c r="N39" s="13"/>
      <c r="O39" s="13"/>
      <c r="P39" s="22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A40" s="51" t="s">
        <v>5</v>
      </c>
      <c r="B40" s="51" t="s">
        <v>12</v>
      </c>
      <c r="C40" s="8" t="s">
        <v>13</v>
      </c>
      <c r="D40" s="52" t="s">
        <v>979</v>
      </c>
      <c r="E40" s="51" t="s">
        <v>136</v>
      </c>
      <c r="F40" s="8"/>
      <c r="G40" s="8">
        <v>0.0</v>
      </c>
      <c r="H40" s="8" t="s">
        <v>13</v>
      </c>
      <c r="I40" s="51" t="s">
        <v>12</v>
      </c>
      <c r="J40" s="13"/>
      <c r="K40" s="13"/>
      <c r="L40" s="13"/>
      <c r="M40" s="13"/>
      <c r="N40" s="13"/>
      <c r="O40" s="13"/>
      <c r="P40" s="22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>
      <c r="A41" s="51" t="s">
        <v>5</v>
      </c>
      <c r="B41" s="51" t="s">
        <v>12</v>
      </c>
      <c r="C41" s="8" t="s">
        <v>13</v>
      </c>
      <c r="D41" s="52" t="s">
        <v>981</v>
      </c>
      <c r="E41" s="51" t="s">
        <v>141</v>
      </c>
      <c r="F41" s="8"/>
      <c r="G41" s="8">
        <v>0.0</v>
      </c>
      <c r="H41" s="8" t="s">
        <v>13</v>
      </c>
      <c r="I41" s="51" t="s">
        <v>12</v>
      </c>
      <c r="J41" s="13"/>
      <c r="K41" s="13"/>
      <c r="L41" s="13"/>
      <c r="M41" s="13"/>
      <c r="N41" s="13"/>
      <c r="O41" s="13"/>
      <c r="P41" s="2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51" t="s">
        <v>5</v>
      </c>
      <c r="B42" s="51" t="s">
        <v>12</v>
      </c>
      <c r="C42" s="8" t="s">
        <v>13</v>
      </c>
      <c r="D42" s="52" t="s">
        <v>982</v>
      </c>
      <c r="E42" s="51" t="s">
        <v>144</v>
      </c>
      <c r="F42" s="8"/>
      <c r="G42" s="8">
        <v>0.0</v>
      </c>
      <c r="H42" s="8" t="s">
        <v>13</v>
      </c>
      <c r="I42" s="51" t="s">
        <v>12</v>
      </c>
      <c r="J42" s="13"/>
      <c r="K42" s="13"/>
      <c r="L42" s="13"/>
      <c r="M42" s="13"/>
      <c r="N42" s="13"/>
      <c r="O42" s="13"/>
      <c r="P42" s="2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A43" s="51" t="s">
        <v>5</v>
      </c>
      <c r="B43" s="51" t="s">
        <v>12</v>
      </c>
      <c r="C43" s="8" t="s">
        <v>13</v>
      </c>
      <c r="D43" s="52" t="s">
        <v>983</v>
      </c>
      <c r="E43" s="51" t="s">
        <v>147</v>
      </c>
      <c r="F43" s="8"/>
      <c r="G43" s="8">
        <v>0.0</v>
      </c>
      <c r="H43" s="8" t="s">
        <v>13</v>
      </c>
      <c r="I43" s="51" t="s">
        <v>12</v>
      </c>
      <c r="J43" s="13"/>
      <c r="K43" s="13"/>
      <c r="L43" s="13"/>
      <c r="M43" s="13"/>
      <c r="N43" s="13"/>
      <c r="O43" s="13"/>
      <c r="P43" s="2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>
      <c r="A44" s="51" t="s">
        <v>5</v>
      </c>
      <c r="B44" s="51" t="s">
        <v>12</v>
      </c>
      <c r="C44" s="8" t="s">
        <v>13</v>
      </c>
      <c r="D44" s="52" t="s">
        <v>985</v>
      </c>
      <c r="E44" s="51" t="s">
        <v>150</v>
      </c>
      <c r="F44" s="8"/>
      <c r="G44" s="8">
        <v>0.0</v>
      </c>
      <c r="H44" s="8" t="s">
        <v>13</v>
      </c>
      <c r="I44" s="51" t="s">
        <v>12</v>
      </c>
      <c r="J44" s="13"/>
      <c r="K44" s="13"/>
      <c r="L44" s="13"/>
      <c r="M44" s="13"/>
      <c r="N44" s="13"/>
      <c r="O44" s="13"/>
      <c r="P44" s="22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>
      <c r="A45" s="51" t="s">
        <v>5</v>
      </c>
      <c r="B45" s="51" t="s">
        <v>12</v>
      </c>
      <c r="C45" s="8" t="s">
        <v>13</v>
      </c>
      <c r="D45" s="52" t="s">
        <v>988</v>
      </c>
      <c r="E45" s="51" t="s">
        <v>153</v>
      </c>
      <c r="F45" s="8"/>
      <c r="G45" s="8">
        <v>0.0</v>
      </c>
      <c r="H45" s="8" t="s">
        <v>13</v>
      </c>
      <c r="I45" s="51" t="s">
        <v>12</v>
      </c>
      <c r="J45" s="13"/>
      <c r="K45" s="13"/>
      <c r="L45" s="13"/>
      <c r="M45" s="13"/>
      <c r="N45" s="13"/>
      <c r="O45" s="13"/>
      <c r="P45" s="22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>
      <c r="A46" s="51" t="s">
        <v>5</v>
      </c>
      <c r="B46" s="51" t="s">
        <v>12</v>
      </c>
      <c r="C46" s="8" t="s">
        <v>13</v>
      </c>
      <c r="D46" s="52" t="s">
        <v>989</v>
      </c>
      <c r="E46" s="51" t="s">
        <v>159</v>
      </c>
      <c r="F46" s="8"/>
      <c r="G46" s="8">
        <v>0.0</v>
      </c>
      <c r="H46" s="8" t="s">
        <v>13</v>
      </c>
      <c r="I46" s="51" t="s">
        <v>12</v>
      </c>
      <c r="J46" s="13"/>
      <c r="K46" s="13"/>
      <c r="L46" s="13"/>
      <c r="M46" s="13"/>
      <c r="N46" s="13"/>
      <c r="O46" s="13"/>
      <c r="P46" s="2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>
      <c r="A47" s="51" t="s">
        <v>5</v>
      </c>
      <c r="B47" s="51" t="s">
        <v>12</v>
      </c>
      <c r="C47" s="8" t="s">
        <v>13</v>
      </c>
      <c r="D47" s="52" t="s">
        <v>991</v>
      </c>
      <c r="E47" s="51" t="s">
        <v>160</v>
      </c>
      <c r="F47" s="8"/>
      <c r="G47" s="8">
        <v>0.0</v>
      </c>
      <c r="H47" s="8" t="s">
        <v>13</v>
      </c>
      <c r="I47" s="51" t="s">
        <v>12</v>
      </c>
      <c r="J47" s="13"/>
      <c r="K47" s="13"/>
      <c r="L47" s="13"/>
      <c r="M47" s="13"/>
      <c r="N47" s="13"/>
      <c r="O47" s="13"/>
      <c r="P47" s="2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51" t="s">
        <v>5</v>
      </c>
      <c r="B48" s="51" t="s">
        <v>12</v>
      </c>
      <c r="C48" s="8" t="s">
        <v>13</v>
      </c>
      <c r="D48" s="52" t="s">
        <v>992</v>
      </c>
      <c r="E48" s="51" t="s">
        <v>162</v>
      </c>
      <c r="F48" s="8"/>
      <c r="G48" s="8">
        <v>0.0</v>
      </c>
      <c r="H48" s="8" t="s">
        <v>13</v>
      </c>
      <c r="I48" s="51" t="s">
        <v>12</v>
      </c>
      <c r="J48" s="13"/>
      <c r="K48" s="13"/>
      <c r="L48" s="13"/>
      <c r="M48" s="13"/>
      <c r="N48" s="13"/>
      <c r="O48" s="13"/>
      <c r="P48" s="22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51" t="s">
        <v>5</v>
      </c>
      <c r="B49" s="51" t="s">
        <v>12</v>
      </c>
      <c r="C49" s="8" t="s">
        <v>13</v>
      </c>
      <c r="D49" s="52" t="s">
        <v>994</v>
      </c>
      <c r="E49" s="51" t="s">
        <v>165</v>
      </c>
      <c r="F49" s="8"/>
      <c r="G49" s="8">
        <v>0.0</v>
      </c>
      <c r="H49" s="8" t="s">
        <v>13</v>
      </c>
      <c r="I49" s="51" t="s">
        <v>12</v>
      </c>
      <c r="J49" s="13"/>
      <c r="K49" s="13"/>
      <c r="L49" s="13"/>
      <c r="M49" s="13"/>
      <c r="N49" s="13"/>
      <c r="O49" s="13"/>
      <c r="P49" s="2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>
      <c r="A50" s="51" t="s">
        <v>5</v>
      </c>
      <c r="B50" s="51" t="s">
        <v>12</v>
      </c>
      <c r="C50" s="8" t="s">
        <v>13</v>
      </c>
      <c r="D50" s="52" t="s">
        <v>995</v>
      </c>
      <c r="E50" s="51" t="s">
        <v>168</v>
      </c>
      <c r="F50" s="8"/>
      <c r="G50" s="8">
        <v>0.0</v>
      </c>
      <c r="H50" s="8" t="s">
        <v>13</v>
      </c>
      <c r="I50" s="51" t="s">
        <v>12</v>
      </c>
      <c r="J50" s="13"/>
      <c r="K50" s="13"/>
      <c r="L50" s="13"/>
      <c r="M50" s="13"/>
      <c r="N50" s="13"/>
      <c r="O50" s="13"/>
      <c r="P50" s="2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51" t="s">
        <v>5</v>
      </c>
      <c r="B51" s="51" t="s">
        <v>12</v>
      </c>
      <c r="C51" s="8" t="s">
        <v>13</v>
      </c>
      <c r="D51" s="52" t="s">
        <v>997</v>
      </c>
      <c r="E51" s="51" t="s">
        <v>171</v>
      </c>
      <c r="F51" s="8"/>
      <c r="G51" s="8">
        <v>0.0</v>
      </c>
      <c r="H51" s="8" t="s">
        <v>13</v>
      </c>
      <c r="I51" s="51" t="s">
        <v>12</v>
      </c>
      <c r="J51" s="13"/>
      <c r="K51" s="13"/>
      <c r="L51" s="13"/>
      <c r="M51" s="13"/>
      <c r="N51" s="13"/>
      <c r="O51" s="13"/>
      <c r="P51" s="22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>
      <c r="A52" s="51" t="s">
        <v>5</v>
      </c>
      <c r="B52" s="51" t="s">
        <v>12</v>
      </c>
      <c r="C52" s="8" t="s">
        <v>13</v>
      </c>
      <c r="D52" s="52" t="s">
        <v>998</v>
      </c>
      <c r="E52" s="51" t="s">
        <v>174</v>
      </c>
      <c r="F52" s="8"/>
      <c r="G52" s="8">
        <v>0.0</v>
      </c>
      <c r="H52" s="8" t="s">
        <v>13</v>
      </c>
      <c r="I52" s="51" t="s">
        <v>12</v>
      </c>
      <c r="J52" s="13"/>
      <c r="K52" s="13"/>
      <c r="L52" s="13"/>
      <c r="M52" s="13"/>
      <c r="N52" s="13"/>
      <c r="O52" s="13"/>
      <c r="P52" s="2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>
      <c r="A53" s="51" t="s">
        <v>5</v>
      </c>
      <c r="B53" s="51" t="s">
        <v>12</v>
      </c>
      <c r="C53" s="8" t="s">
        <v>13</v>
      </c>
      <c r="D53" s="52" t="s">
        <v>1000</v>
      </c>
      <c r="E53" s="51" t="s">
        <v>176</v>
      </c>
      <c r="F53" s="8"/>
      <c r="G53" s="8">
        <v>0.0</v>
      </c>
      <c r="H53" s="8" t="s">
        <v>13</v>
      </c>
      <c r="I53" s="51" t="s">
        <v>12</v>
      </c>
      <c r="J53" s="13"/>
      <c r="K53" s="13"/>
      <c r="L53" s="13"/>
      <c r="M53" s="13"/>
      <c r="N53" s="13"/>
      <c r="O53" s="13"/>
      <c r="P53" s="22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>
      <c r="A54" s="51" t="s">
        <v>5</v>
      </c>
      <c r="B54" s="51" t="s">
        <v>12</v>
      </c>
      <c r="C54" s="8" t="s">
        <v>13</v>
      </c>
      <c r="D54" s="52" t="s">
        <v>1001</v>
      </c>
      <c r="E54" s="51" t="s">
        <v>178</v>
      </c>
      <c r="F54" s="8"/>
      <c r="G54" s="8">
        <v>0.0</v>
      </c>
      <c r="H54" s="8" t="s">
        <v>13</v>
      </c>
      <c r="I54" s="51" t="s">
        <v>12</v>
      </c>
      <c r="J54" s="13"/>
      <c r="K54" s="13"/>
      <c r="L54" s="13"/>
      <c r="M54" s="13"/>
      <c r="N54" s="13"/>
      <c r="O54" s="13"/>
      <c r="P54" s="2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>
      <c r="A55" s="51" t="s">
        <v>5</v>
      </c>
      <c r="B55" s="51" t="s">
        <v>12</v>
      </c>
      <c r="C55" s="8" t="s">
        <v>13</v>
      </c>
      <c r="D55" s="52" t="s">
        <v>1002</v>
      </c>
      <c r="E55" s="51" t="s">
        <v>181</v>
      </c>
      <c r="F55" s="8"/>
      <c r="G55" s="8">
        <v>0.0</v>
      </c>
      <c r="H55" s="8" t="s">
        <v>13</v>
      </c>
      <c r="I55" s="51" t="s">
        <v>12</v>
      </c>
      <c r="J55" s="13"/>
      <c r="K55" s="13"/>
      <c r="L55" s="13"/>
      <c r="M55" s="13"/>
      <c r="N55" s="13"/>
      <c r="O55" s="13"/>
      <c r="P55" s="2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51" t="s">
        <v>5</v>
      </c>
      <c r="B56" s="51" t="s">
        <v>12</v>
      </c>
      <c r="C56" s="8" t="s">
        <v>13</v>
      </c>
      <c r="D56" s="52" t="s">
        <v>1006</v>
      </c>
      <c r="E56" s="51" t="s">
        <v>184</v>
      </c>
      <c r="F56" s="8"/>
      <c r="G56" s="8">
        <v>0.0</v>
      </c>
      <c r="H56" s="8" t="s">
        <v>13</v>
      </c>
      <c r="I56" s="51" t="s">
        <v>12</v>
      </c>
      <c r="J56" s="13"/>
      <c r="K56" s="13"/>
      <c r="L56" s="13"/>
      <c r="M56" s="13"/>
      <c r="N56" s="13"/>
      <c r="O56" s="13"/>
      <c r="P56" s="2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>
      <c r="A57" s="51" t="s">
        <v>5</v>
      </c>
      <c r="B57" s="51" t="s">
        <v>12</v>
      </c>
      <c r="C57" s="8" t="s">
        <v>13</v>
      </c>
      <c r="D57" s="52" t="s">
        <v>1007</v>
      </c>
      <c r="E57" s="51" t="s">
        <v>186</v>
      </c>
      <c r="F57" s="8"/>
      <c r="G57" s="8">
        <v>0.0</v>
      </c>
      <c r="H57" s="8" t="s">
        <v>13</v>
      </c>
      <c r="I57" s="51" t="s">
        <v>12</v>
      </c>
      <c r="J57" s="13"/>
      <c r="K57" s="13"/>
      <c r="L57" s="13"/>
      <c r="M57" s="13"/>
      <c r="N57" s="13"/>
      <c r="O57" s="13"/>
      <c r="P57" s="2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51" t="s">
        <v>5</v>
      </c>
      <c r="B58" s="51" t="s">
        <v>12</v>
      </c>
      <c r="C58" s="8" t="s">
        <v>13</v>
      </c>
      <c r="D58" s="52" t="s">
        <v>1009</v>
      </c>
      <c r="E58" s="51" t="s">
        <v>188</v>
      </c>
      <c r="F58" s="8"/>
      <c r="G58" s="8">
        <v>0.0</v>
      </c>
      <c r="H58" s="8" t="s">
        <v>13</v>
      </c>
      <c r="I58" s="51" t="s">
        <v>12</v>
      </c>
      <c r="J58" s="13"/>
      <c r="K58" s="13"/>
      <c r="L58" s="13"/>
      <c r="M58" s="13"/>
      <c r="N58" s="13"/>
      <c r="O58" s="13"/>
      <c r="P58" s="2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>
      <c r="A59" s="51" t="s">
        <v>5</v>
      </c>
      <c r="B59" s="51" t="s">
        <v>12</v>
      </c>
      <c r="C59" s="8" t="s">
        <v>13</v>
      </c>
      <c r="D59" s="52" t="s">
        <v>1011</v>
      </c>
      <c r="E59" s="51" t="s">
        <v>190</v>
      </c>
      <c r="F59" s="8"/>
      <c r="G59" s="8">
        <v>0.0</v>
      </c>
      <c r="H59" s="8" t="s">
        <v>13</v>
      </c>
      <c r="I59" s="51" t="s">
        <v>12</v>
      </c>
      <c r="J59" s="13"/>
      <c r="K59" s="13"/>
      <c r="L59" s="13"/>
      <c r="M59" s="13"/>
      <c r="N59" s="13"/>
      <c r="O59" s="13"/>
      <c r="P59" s="2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>
      <c r="A60" s="51" t="s">
        <v>5</v>
      </c>
      <c r="B60" s="51" t="s">
        <v>12</v>
      </c>
      <c r="C60" s="8" t="s">
        <v>13</v>
      </c>
      <c r="D60" s="52" t="s">
        <v>1012</v>
      </c>
      <c r="E60" s="51" t="s">
        <v>192</v>
      </c>
      <c r="F60" s="8"/>
      <c r="G60" s="8">
        <v>0.0</v>
      </c>
      <c r="H60" s="8" t="s">
        <v>13</v>
      </c>
      <c r="I60" s="51" t="s">
        <v>12</v>
      </c>
      <c r="J60" s="13"/>
      <c r="K60" s="13"/>
      <c r="L60" s="13"/>
      <c r="M60" s="13"/>
      <c r="N60" s="13"/>
      <c r="O60" s="13"/>
      <c r="P60" s="2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>
      <c r="A61" s="51" t="s">
        <v>5</v>
      </c>
      <c r="B61" s="51" t="s">
        <v>12</v>
      </c>
      <c r="C61" s="8" t="s">
        <v>13</v>
      </c>
      <c r="D61" s="52" t="s">
        <v>1014</v>
      </c>
      <c r="E61" s="51" t="s">
        <v>195</v>
      </c>
      <c r="F61" s="8"/>
      <c r="G61" s="8">
        <v>0.0</v>
      </c>
      <c r="H61" s="8" t="s">
        <v>13</v>
      </c>
      <c r="I61" s="51" t="s">
        <v>12</v>
      </c>
      <c r="J61" s="13"/>
      <c r="K61" s="13"/>
      <c r="L61" s="13"/>
      <c r="M61" s="13"/>
      <c r="N61" s="13"/>
      <c r="O61" s="13"/>
      <c r="P61" s="2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>
      <c r="A62" s="51" t="s">
        <v>5</v>
      </c>
      <c r="B62" s="51" t="s">
        <v>12</v>
      </c>
      <c r="C62" s="8" t="s">
        <v>13</v>
      </c>
      <c r="D62" s="52" t="s">
        <v>1015</v>
      </c>
      <c r="E62" s="51" t="s">
        <v>200</v>
      </c>
      <c r="F62" s="8"/>
      <c r="G62" s="8">
        <v>0.0</v>
      </c>
      <c r="H62" s="8" t="s">
        <v>13</v>
      </c>
      <c r="I62" s="51" t="s">
        <v>12</v>
      </c>
      <c r="J62" s="13"/>
      <c r="K62" s="13"/>
      <c r="L62" s="13"/>
      <c r="M62" s="13"/>
      <c r="N62" s="13"/>
      <c r="O62" s="13"/>
      <c r="P62" s="2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>
      <c r="A63" s="51" t="s">
        <v>5</v>
      </c>
      <c r="B63" s="51" t="s">
        <v>12</v>
      </c>
      <c r="C63" s="8" t="s">
        <v>13</v>
      </c>
      <c r="D63" s="52" t="s">
        <v>1018</v>
      </c>
      <c r="E63" s="51" t="s">
        <v>203</v>
      </c>
      <c r="F63" s="8"/>
      <c r="G63" s="8">
        <v>0.0</v>
      </c>
      <c r="H63" s="8" t="s">
        <v>13</v>
      </c>
      <c r="I63" s="51" t="s">
        <v>12</v>
      </c>
      <c r="J63" s="13"/>
      <c r="K63" s="13"/>
      <c r="L63" s="13"/>
      <c r="M63" s="13"/>
      <c r="N63" s="13"/>
      <c r="O63" s="13"/>
      <c r="P63" s="22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51" t="s">
        <v>5</v>
      </c>
      <c r="B64" s="51" t="s">
        <v>12</v>
      </c>
      <c r="C64" s="8" t="s">
        <v>13</v>
      </c>
      <c r="D64" s="52" t="s">
        <v>1019</v>
      </c>
      <c r="E64" s="51" t="s">
        <v>205</v>
      </c>
      <c r="F64" s="8"/>
      <c r="G64" s="8">
        <v>0.0</v>
      </c>
      <c r="H64" s="8" t="s">
        <v>13</v>
      </c>
      <c r="I64" s="51" t="s">
        <v>12</v>
      </c>
      <c r="J64" s="13"/>
      <c r="K64" s="13"/>
      <c r="L64" s="13"/>
      <c r="M64" s="13"/>
      <c r="N64" s="13"/>
      <c r="O64" s="13"/>
      <c r="P64" s="2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51" t="s">
        <v>5</v>
      </c>
      <c r="B65" s="51" t="s">
        <v>12</v>
      </c>
      <c r="C65" s="8" t="s">
        <v>13</v>
      </c>
      <c r="D65" s="52" t="s">
        <v>1021</v>
      </c>
      <c r="E65" s="51" t="s">
        <v>209</v>
      </c>
      <c r="F65" s="8"/>
      <c r="G65" s="8">
        <v>0.0</v>
      </c>
      <c r="H65" s="8" t="s">
        <v>13</v>
      </c>
      <c r="I65" s="51" t="s">
        <v>12</v>
      </c>
      <c r="J65" s="13"/>
      <c r="K65" s="13"/>
      <c r="L65" s="13"/>
      <c r="M65" s="13"/>
      <c r="N65" s="13"/>
      <c r="O65" s="13"/>
      <c r="P65" s="2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51" t="s">
        <v>5</v>
      </c>
      <c r="B66" s="51" t="s">
        <v>12</v>
      </c>
      <c r="C66" s="8" t="s">
        <v>13</v>
      </c>
      <c r="D66" s="52" t="s">
        <v>1022</v>
      </c>
      <c r="E66" s="51" t="s">
        <v>212</v>
      </c>
      <c r="F66" s="8"/>
      <c r="G66" s="8">
        <v>0.0</v>
      </c>
      <c r="H66" s="8" t="s">
        <v>13</v>
      </c>
      <c r="I66" s="51" t="s">
        <v>12</v>
      </c>
      <c r="J66" s="13"/>
      <c r="K66" s="13"/>
      <c r="L66" s="13"/>
      <c r="M66" s="13"/>
      <c r="N66" s="13"/>
      <c r="O66" s="13"/>
      <c r="P66" s="2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>
      <c r="A67" s="51" t="s">
        <v>5</v>
      </c>
      <c r="B67" s="51" t="s">
        <v>12</v>
      </c>
      <c r="C67" s="8" t="s">
        <v>13</v>
      </c>
      <c r="D67" s="52" t="s">
        <v>1023</v>
      </c>
      <c r="E67" s="51" t="s">
        <v>215</v>
      </c>
      <c r="F67" s="8"/>
      <c r="G67" s="8">
        <v>0.0</v>
      </c>
      <c r="H67" s="8" t="s">
        <v>13</v>
      </c>
      <c r="I67" s="51" t="s">
        <v>12</v>
      </c>
      <c r="J67" s="13"/>
      <c r="K67" s="13"/>
      <c r="L67" s="13"/>
      <c r="M67" s="13"/>
      <c r="N67" s="13"/>
      <c r="O67" s="13"/>
      <c r="P67" s="22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>
      <c r="A68" s="51" t="s">
        <v>5</v>
      </c>
      <c r="B68" s="51" t="s">
        <v>12</v>
      </c>
      <c r="C68" s="8" t="s">
        <v>13</v>
      </c>
      <c r="D68" s="52" t="s">
        <v>1025</v>
      </c>
      <c r="E68" s="51" t="s">
        <v>220</v>
      </c>
      <c r="F68" s="8"/>
      <c r="G68" s="8">
        <v>0.0</v>
      </c>
      <c r="H68" s="8" t="s">
        <v>13</v>
      </c>
      <c r="I68" s="51" t="s">
        <v>12</v>
      </c>
      <c r="J68" s="13"/>
      <c r="K68" s="13"/>
      <c r="L68" s="13"/>
      <c r="M68" s="13"/>
      <c r="N68" s="13"/>
      <c r="O68" s="13"/>
      <c r="P68" s="22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>
      <c r="A69" s="51" t="s">
        <v>5</v>
      </c>
      <c r="B69" s="51" t="s">
        <v>12</v>
      </c>
      <c r="C69" s="8" t="s">
        <v>13</v>
      </c>
      <c r="D69" s="52" t="s">
        <v>1026</v>
      </c>
      <c r="E69" s="51" t="s">
        <v>223</v>
      </c>
      <c r="F69" s="8"/>
      <c r="G69" s="8">
        <v>0.0</v>
      </c>
      <c r="H69" s="8" t="s">
        <v>13</v>
      </c>
      <c r="I69" s="51" t="s">
        <v>12</v>
      </c>
      <c r="J69" s="13"/>
      <c r="K69" s="13"/>
      <c r="L69" s="13"/>
      <c r="M69" s="13"/>
      <c r="N69" s="13"/>
      <c r="O69" s="13"/>
      <c r="P69" s="22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51" t="s">
        <v>5</v>
      </c>
      <c r="B70" s="51" t="s">
        <v>12</v>
      </c>
      <c r="C70" s="8" t="s">
        <v>13</v>
      </c>
      <c r="D70" s="52" t="s">
        <v>1028</v>
      </c>
      <c r="E70" s="51" t="s">
        <v>226</v>
      </c>
      <c r="F70" s="8"/>
      <c r="G70" s="8">
        <v>0.0</v>
      </c>
      <c r="H70" s="8" t="s">
        <v>13</v>
      </c>
      <c r="I70" s="51" t="s">
        <v>12</v>
      </c>
      <c r="J70" s="13"/>
      <c r="K70" s="13"/>
      <c r="L70" s="13"/>
      <c r="M70" s="13"/>
      <c r="N70" s="13"/>
      <c r="O70" s="13"/>
      <c r="P70" s="22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>
      <c r="A71" s="51" t="s">
        <v>5</v>
      </c>
      <c r="B71" s="51" t="s">
        <v>12</v>
      </c>
      <c r="C71" s="8" t="s">
        <v>13</v>
      </c>
      <c r="D71" s="52" t="s">
        <v>1029</v>
      </c>
      <c r="E71" s="51" t="s">
        <v>228</v>
      </c>
      <c r="F71" s="8"/>
      <c r="G71" s="8">
        <v>0.0</v>
      </c>
      <c r="H71" s="8" t="s">
        <v>13</v>
      </c>
      <c r="I71" s="51" t="s">
        <v>12</v>
      </c>
      <c r="J71" s="13"/>
      <c r="K71" s="13"/>
      <c r="L71" s="13"/>
      <c r="M71" s="13"/>
      <c r="N71" s="13"/>
      <c r="O71" s="13"/>
      <c r="P71" s="22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>
      <c r="A72" s="51" t="s">
        <v>5</v>
      </c>
      <c r="B72" s="51" t="s">
        <v>12</v>
      </c>
      <c r="C72" s="8" t="s">
        <v>13</v>
      </c>
      <c r="D72" s="52" t="s">
        <v>1031</v>
      </c>
      <c r="E72" s="51" t="s">
        <v>233</v>
      </c>
      <c r="F72" s="8"/>
      <c r="G72" s="8">
        <v>0.0</v>
      </c>
      <c r="H72" s="8" t="s">
        <v>13</v>
      </c>
      <c r="I72" s="51" t="s">
        <v>12</v>
      </c>
      <c r="J72" s="13"/>
      <c r="K72" s="13"/>
      <c r="L72" s="13"/>
      <c r="M72" s="13"/>
      <c r="N72" s="13"/>
      <c r="O72" s="13"/>
      <c r="P72" s="22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>
      <c r="A73" s="51" t="s">
        <v>5</v>
      </c>
      <c r="B73" s="51" t="s">
        <v>12</v>
      </c>
      <c r="C73" s="8" t="s">
        <v>13</v>
      </c>
      <c r="D73" s="52" t="s">
        <v>1032</v>
      </c>
      <c r="E73" s="51" t="s">
        <v>236</v>
      </c>
      <c r="F73" s="8"/>
      <c r="G73" s="8">
        <v>0.0</v>
      </c>
      <c r="H73" s="8" t="s">
        <v>13</v>
      </c>
      <c r="I73" s="51" t="s">
        <v>12</v>
      </c>
      <c r="J73" s="13"/>
      <c r="K73" s="13"/>
      <c r="L73" s="13"/>
      <c r="M73" s="13"/>
      <c r="N73" s="13"/>
      <c r="O73" s="13"/>
      <c r="P73" s="22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51" t="s">
        <v>5</v>
      </c>
      <c r="B74" s="51" t="s">
        <v>12</v>
      </c>
      <c r="C74" s="8" t="s">
        <v>13</v>
      </c>
      <c r="D74" s="52" t="s">
        <v>1033</v>
      </c>
      <c r="E74" s="51" t="s">
        <v>240</v>
      </c>
      <c r="F74" s="8"/>
      <c r="G74" s="8">
        <v>1.0</v>
      </c>
      <c r="H74" s="8" t="s">
        <v>13</v>
      </c>
      <c r="I74" s="51" t="s">
        <v>12</v>
      </c>
      <c r="J74" s="13"/>
      <c r="K74" s="13"/>
      <c r="L74" s="13"/>
      <c r="M74" s="13"/>
      <c r="N74" s="13"/>
      <c r="O74" s="13"/>
      <c r="P74" s="22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51" t="s">
        <v>5</v>
      </c>
      <c r="B75" s="51" t="s">
        <v>12</v>
      </c>
      <c r="C75" s="8" t="s">
        <v>13</v>
      </c>
      <c r="D75" s="52" t="s">
        <v>1035</v>
      </c>
      <c r="E75" s="51" t="s">
        <v>244</v>
      </c>
      <c r="F75" s="8"/>
      <c r="G75" s="8">
        <v>0.0</v>
      </c>
      <c r="H75" s="8" t="s">
        <v>13</v>
      </c>
      <c r="I75" s="51" t="s">
        <v>12</v>
      </c>
      <c r="J75" s="13"/>
      <c r="K75" s="13"/>
      <c r="L75" s="13"/>
      <c r="M75" s="13"/>
      <c r="N75" s="13"/>
      <c r="O75" s="13"/>
      <c r="P75" s="22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>
      <c r="A76" s="51" t="s">
        <v>5</v>
      </c>
      <c r="B76" s="51" t="s">
        <v>12</v>
      </c>
      <c r="C76" s="8" t="s">
        <v>13</v>
      </c>
      <c r="D76" s="52" t="s">
        <v>1036</v>
      </c>
      <c r="E76" s="51" t="s">
        <v>246</v>
      </c>
      <c r="F76" s="8"/>
      <c r="G76" s="8">
        <v>0.0</v>
      </c>
      <c r="H76" s="8" t="s">
        <v>13</v>
      </c>
      <c r="I76" s="51" t="s">
        <v>12</v>
      </c>
      <c r="J76" s="13"/>
      <c r="K76" s="13"/>
      <c r="L76" s="13"/>
      <c r="M76" s="13"/>
      <c r="N76" s="13"/>
      <c r="O76" s="13"/>
      <c r="P76" s="22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>
      <c r="A77" s="51" t="s">
        <v>5</v>
      </c>
      <c r="B77" s="51" t="s">
        <v>12</v>
      </c>
      <c r="C77" s="8" t="s">
        <v>13</v>
      </c>
      <c r="D77" s="52" t="s">
        <v>1038</v>
      </c>
      <c r="E77" s="51" t="s">
        <v>252</v>
      </c>
      <c r="F77" s="8"/>
      <c r="G77" s="8">
        <v>0.0</v>
      </c>
      <c r="H77" s="8" t="s">
        <v>13</v>
      </c>
      <c r="I77" s="51" t="s">
        <v>12</v>
      </c>
      <c r="J77" s="13"/>
      <c r="K77" s="13"/>
      <c r="L77" s="13"/>
      <c r="M77" s="13"/>
      <c r="N77" s="13"/>
      <c r="O77" s="13"/>
      <c r="P77" s="22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>
      <c r="A78" s="51" t="s">
        <v>5</v>
      </c>
      <c r="B78" s="51" t="s">
        <v>12</v>
      </c>
      <c r="C78" s="8" t="s">
        <v>13</v>
      </c>
      <c r="D78" s="52" t="s">
        <v>1039</v>
      </c>
      <c r="E78" s="51" t="s">
        <v>257</v>
      </c>
      <c r="F78" s="8"/>
      <c r="G78" s="8">
        <v>0.0</v>
      </c>
      <c r="H78" s="8" t="s">
        <v>13</v>
      </c>
      <c r="I78" s="51" t="s">
        <v>12</v>
      </c>
      <c r="J78" s="13"/>
      <c r="K78" s="13"/>
      <c r="L78" s="13"/>
      <c r="M78" s="13"/>
      <c r="N78" s="13"/>
      <c r="O78" s="13"/>
      <c r="P78" s="22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>
      <c r="A79" s="51" t="s">
        <v>5</v>
      </c>
      <c r="B79" s="51" t="s">
        <v>12</v>
      </c>
      <c r="C79" s="8" t="s">
        <v>13</v>
      </c>
      <c r="D79" s="52" t="s">
        <v>1041</v>
      </c>
      <c r="E79" s="51" t="s">
        <v>260</v>
      </c>
      <c r="F79" s="8"/>
      <c r="G79" s="8">
        <v>0.0</v>
      </c>
      <c r="H79" s="8" t="s">
        <v>13</v>
      </c>
      <c r="I79" s="51" t="s">
        <v>12</v>
      </c>
      <c r="J79" s="13"/>
      <c r="K79" s="13"/>
      <c r="L79" s="13"/>
      <c r="M79" s="13"/>
      <c r="N79" s="13"/>
      <c r="O79" s="13"/>
      <c r="P79" s="22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>
      <c r="A80" s="51" t="s">
        <v>5</v>
      </c>
      <c r="B80" s="51" t="s">
        <v>12</v>
      </c>
      <c r="C80" s="8" t="s">
        <v>13</v>
      </c>
      <c r="D80" s="52" t="s">
        <v>1042</v>
      </c>
      <c r="E80" s="51" t="s">
        <v>262</v>
      </c>
      <c r="F80" s="8"/>
      <c r="G80" s="8">
        <v>0.0</v>
      </c>
      <c r="H80" s="8" t="s">
        <v>13</v>
      </c>
      <c r="I80" s="51" t="s">
        <v>12</v>
      </c>
      <c r="J80" s="13"/>
      <c r="K80" s="13"/>
      <c r="L80" s="13"/>
      <c r="M80" s="13"/>
      <c r="N80" s="13"/>
      <c r="O80" s="13"/>
      <c r="P80" s="22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>
      <c r="A81" s="51" t="s">
        <v>5</v>
      </c>
      <c r="B81" s="51" t="s">
        <v>12</v>
      </c>
      <c r="C81" s="8" t="s">
        <v>13</v>
      </c>
      <c r="D81" s="52" t="s">
        <v>1044</v>
      </c>
      <c r="E81" s="51" t="s">
        <v>264</v>
      </c>
      <c r="F81" s="8"/>
      <c r="G81" s="8">
        <v>0.0</v>
      </c>
      <c r="H81" s="8" t="s">
        <v>13</v>
      </c>
      <c r="I81" s="51" t="s">
        <v>12</v>
      </c>
      <c r="J81" s="13"/>
      <c r="K81" s="13"/>
      <c r="L81" s="13"/>
      <c r="M81" s="13"/>
      <c r="N81" s="13"/>
      <c r="O81" s="13"/>
      <c r="P81" s="22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>
      <c r="A82" s="51" t="s">
        <v>5</v>
      </c>
      <c r="B82" s="51" t="s">
        <v>12</v>
      </c>
      <c r="C82" s="8" t="s">
        <v>13</v>
      </c>
      <c r="D82" s="52" t="s">
        <v>1045</v>
      </c>
      <c r="E82" s="51" t="s">
        <v>265</v>
      </c>
      <c r="F82" s="8"/>
      <c r="G82" s="8">
        <v>0.0</v>
      </c>
      <c r="H82" s="8" t="s">
        <v>13</v>
      </c>
      <c r="I82" s="51" t="s">
        <v>12</v>
      </c>
      <c r="J82" s="13"/>
      <c r="K82" s="13"/>
      <c r="L82" s="13"/>
      <c r="M82" s="13"/>
      <c r="N82" s="13"/>
      <c r="O82" s="13"/>
      <c r="P82" s="22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51" t="s">
        <v>5</v>
      </c>
      <c r="B83" s="51" t="s">
        <v>12</v>
      </c>
      <c r="C83" s="8" t="s">
        <v>13</v>
      </c>
      <c r="D83" s="52" t="s">
        <v>1046</v>
      </c>
      <c r="E83" s="51" t="s">
        <v>267</v>
      </c>
      <c r="F83" s="8"/>
      <c r="G83" s="8">
        <v>0.0</v>
      </c>
      <c r="H83" s="8" t="s">
        <v>13</v>
      </c>
      <c r="I83" s="51" t="s">
        <v>12</v>
      </c>
      <c r="J83" s="13"/>
      <c r="K83" s="13"/>
      <c r="L83" s="13"/>
      <c r="M83" s="13"/>
      <c r="N83" s="13"/>
      <c r="O83" s="13"/>
      <c r="P83" s="22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>
      <c r="A84" s="51" t="s">
        <v>5</v>
      </c>
      <c r="B84" s="51" t="s">
        <v>12</v>
      </c>
      <c r="C84" s="8" t="s">
        <v>13</v>
      </c>
      <c r="D84" s="52" t="s">
        <v>1048</v>
      </c>
      <c r="E84" s="51" t="s">
        <v>269</v>
      </c>
      <c r="F84" s="8"/>
      <c r="G84" s="8">
        <v>0.0</v>
      </c>
      <c r="H84" s="8" t="s">
        <v>13</v>
      </c>
      <c r="I84" s="51" t="s">
        <v>12</v>
      </c>
      <c r="J84" s="13"/>
      <c r="K84" s="13"/>
      <c r="L84" s="13"/>
      <c r="M84" s="13"/>
      <c r="N84" s="13"/>
      <c r="O84" s="13"/>
      <c r="P84" s="22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51" t="s">
        <v>5</v>
      </c>
      <c r="B85" s="51" t="s">
        <v>12</v>
      </c>
      <c r="C85" s="8" t="s">
        <v>13</v>
      </c>
      <c r="D85" s="52" t="s">
        <v>1049</v>
      </c>
      <c r="E85" s="51" t="s">
        <v>271</v>
      </c>
      <c r="F85" s="8"/>
      <c r="G85" s="8">
        <v>0.0</v>
      </c>
      <c r="H85" s="8" t="s">
        <v>13</v>
      </c>
      <c r="I85" s="51" t="s">
        <v>12</v>
      </c>
      <c r="J85" s="13"/>
      <c r="K85" s="13"/>
      <c r="L85" s="13"/>
      <c r="M85" s="13"/>
      <c r="N85" s="13"/>
      <c r="O85" s="13"/>
      <c r="P85" s="22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>
      <c r="A86" s="51" t="s">
        <v>5</v>
      </c>
      <c r="B86" s="51" t="s">
        <v>12</v>
      </c>
      <c r="C86" s="8" t="s">
        <v>13</v>
      </c>
      <c r="D86" s="52" t="s">
        <v>1051</v>
      </c>
      <c r="E86" s="51" t="s">
        <v>273</v>
      </c>
      <c r="F86" s="8"/>
      <c r="G86" s="8">
        <v>0.0</v>
      </c>
      <c r="H86" s="8" t="s">
        <v>13</v>
      </c>
      <c r="I86" s="51" t="s">
        <v>12</v>
      </c>
      <c r="J86" s="13"/>
      <c r="K86" s="13"/>
      <c r="L86" s="13"/>
      <c r="M86" s="13"/>
      <c r="N86" s="13"/>
      <c r="O86" s="13"/>
      <c r="P86" s="22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51" t="s">
        <v>5</v>
      </c>
      <c r="B87" s="51" t="s">
        <v>12</v>
      </c>
      <c r="C87" s="8" t="s">
        <v>13</v>
      </c>
      <c r="D87" s="52" t="s">
        <v>1052</v>
      </c>
      <c r="E87" s="51" t="s">
        <v>275</v>
      </c>
      <c r="F87" s="8"/>
      <c r="G87" s="8">
        <v>0.0</v>
      </c>
      <c r="H87" s="8" t="s">
        <v>13</v>
      </c>
      <c r="I87" s="51" t="s">
        <v>12</v>
      </c>
      <c r="J87" s="13"/>
      <c r="K87" s="13"/>
      <c r="L87" s="13"/>
      <c r="M87" s="13"/>
      <c r="N87" s="13"/>
      <c r="O87" s="13"/>
      <c r="P87" s="22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51" t="s">
        <v>5</v>
      </c>
      <c r="B88" s="51" t="s">
        <v>12</v>
      </c>
      <c r="C88" s="8" t="s">
        <v>13</v>
      </c>
      <c r="D88" s="52" t="s">
        <v>1054</v>
      </c>
      <c r="E88" s="51" t="s">
        <v>277</v>
      </c>
      <c r="F88" s="8"/>
      <c r="G88" s="8">
        <v>0.0</v>
      </c>
      <c r="H88" s="8" t="s">
        <v>13</v>
      </c>
      <c r="I88" s="51" t="s">
        <v>12</v>
      </c>
      <c r="J88" s="13"/>
      <c r="K88" s="13"/>
      <c r="L88" s="13"/>
      <c r="M88" s="13"/>
      <c r="N88" s="13"/>
      <c r="O88" s="13"/>
      <c r="P88" s="22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51" t="s">
        <v>5</v>
      </c>
      <c r="B89" s="51" t="s">
        <v>12</v>
      </c>
      <c r="C89" s="8" t="s">
        <v>13</v>
      </c>
      <c r="D89" s="52" t="s">
        <v>1055</v>
      </c>
      <c r="E89" s="51" t="s">
        <v>279</v>
      </c>
      <c r="F89" s="8"/>
      <c r="G89" s="8">
        <v>1.0</v>
      </c>
      <c r="H89" s="8" t="s">
        <v>13</v>
      </c>
      <c r="I89" s="51" t="s">
        <v>12</v>
      </c>
      <c r="J89" s="13"/>
      <c r="K89" s="13"/>
      <c r="L89" s="13"/>
      <c r="M89" s="13"/>
      <c r="N89" s="13"/>
      <c r="O89" s="13"/>
      <c r="P89" s="22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>
      <c r="A90" s="51" t="s">
        <v>5</v>
      </c>
      <c r="B90" s="51" t="s">
        <v>12</v>
      </c>
      <c r="C90" s="8" t="s">
        <v>13</v>
      </c>
      <c r="D90" s="52" t="s">
        <v>1056</v>
      </c>
      <c r="E90" s="51" t="s">
        <v>280</v>
      </c>
      <c r="F90" s="8"/>
      <c r="G90" s="8">
        <v>0.0</v>
      </c>
      <c r="H90" s="8" t="s">
        <v>13</v>
      </c>
      <c r="I90" s="51" t="s">
        <v>12</v>
      </c>
      <c r="J90" s="13"/>
      <c r="K90" s="13"/>
      <c r="L90" s="13"/>
      <c r="M90" s="13"/>
      <c r="N90" s="13"/>
      <c r="O90" s="13"/>
      <c r="P90" s="22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>
      <c r="A91" s="51" t="s">
        <v>5</v>
      </c>
      <c r="B91" s="51" t="s">
        <v>12</v>
      </c>
      <c r="C91" s="8" t="s">
        <v>13</v>
      </c>
      <c r="D91" s="52" t="s">
        <v>1058</v>
      </c>
      <c r="E91" s="51" t="s">
        <v>282</v>
      </c>
      <c r="F91" s="8"/>
      <c r="G91" s="8">
        <v>1.0</v>
      </c>
      <c r="H91" s="8" t="s">
        <v>13</v>
      </c>
      <c r="I91" s="51" t="s">
        <v>12</v>
      </c>
      <c r="J91" s="13"/>
      <c r="K91" s="13"/>
      <c r="L91" s="13"/>
      <c r="M91" s="13"/>
      <c r="N91" s="13"/>
      <c r="O91" s="13"/>
      <c r="P91" s="22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>
      <c r="A92" s="51" t="s">
        <v>5</v>
      </c>
      <c r="B92" s="51" t="s">
        <v>12</v>
      </c>
      <c r="C92" s="8" t="s">
        <v>13</v>
      </c>
      <c r="D92" s="52" t="s">
        <v>1059</v>
      </c>
      <c r="E92" s="51" t="s">
        <v>284</v>
      </c>
      <c r="F92" s="8"/>
      <c r="G92" s="8">
        <v>0.0</v>
      </c>
      <c r="H92" s="8" t="s">
        <v>13</v>
      </c>
      <c r="I92" s="51" t="s">
        <v>12</v>
      </c>
      <c r="J92" s="13"/>
      <c r="K92" s="13"/>
      <c r="L92" s="13"/>
      <c r="M92" s="13"/>
      <c r="N92" s="13"/>
      <c r="O92" s="13"/>
      <c r="P92" s="22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>
      <c r="A93" s="51" t="s">
        <v>5</v>
      </c>
      <c r="B93" s="51" t="s">
        <v>12</v>
      </c>
      <c r="C93" s="8" t="s">
        <v>13</v>
      </c>
      <c r="D93" s="52" t="s">
        <v>1060</v>
      </c>
      <c r="E93" s="51" t="s">
        <v>285</v>
      </c>
      <c r="F93" s="8"/>
      <c r="G93" s="8">
        <v>0.0</v>
      </c>
      <c r="H93" s="8" t="s">
        <v>13</v>
      </c>
      <c r="I93" s="51" t="s">
        <v>12</v>
      </c>
      <c r="J93" s="13"/>
      <c r="K93" s="13"/>
      <c r="L93" s="13"/>
      <c r="M93" s="13"/>
      <c r="N93" s="13"/>
      <c r="O93" s="13"/>
      <c r="P93" s="22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>
      <c r="A94" s="51" t="s">
        <v>5</v>
      </c>
      <c r="B94" s="51" t="s">
        <v>12</v>
      </c>
      <c r="C94" s="8" t="s">
        <v>13</v>
      </c>
      <c r="D94" s="52" t="s">
        <v>1062</v>
      </c>
      <c r="E94" s="51" t="s">
        <v>286</v>
      </c>
      <c r="F94" s="8"/>
      <c r="G94" s="8">
        <v>0.0</v>
      </c>
      <c r="H94" s="8" t="s">
        <v>13</v>
      </c>
      <c r="I94" s="51" t="s">
        <v>12</v>
      </c>
      <c r="J94" s="13"/>
      <c r="K94" s="13"/>
      <c r="L94" s="13"/>
      <c r="M94" s="13"/>
      <c r="N94" s="13"/>
      <c r="O94" s="13"/>
      <c r="P94" s="22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51" t="s">
        <v>5</v>
      </c>
      <c r="B95" s="51" t="s">
        <v>12</v>
      </c>
      <c r="C95" s="8" t="s">
        <v>13</v>
      </c>
      <c r="D95" s="52" t="s">
        <v>1064</v>
      </c>
      <c r="E95" s="51" t="s">
        <v>288</v>
      </c>
      <c r="F95" s="8"/>
      <c r="G95" s="8">
        <v>0.0</v>
      </c>
      <c r="H95" s="8" t="s">
        <v>13</v>
      </c>
      <c r="I95" s="51" t="s">
        <v>12</v>
      </c>
      <c r="J95" s="13"/>
      <c r="K95" s="13"/>
      <c r="L95" s="13"/>
      <c r="M95" s="13"/>
      <c r="N95" s="13"/>
      <c r="O95" s="13"/>
      <c r="P95" s="22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>
      <c r="A96" s="51" t="s">
        <v>5</v>
      </c>
      <c r="B96" s="51" t="s">
        <v>12</v>
      </c>
      <c r="C96" s="8" t="s">
        <v>13</v>
      </c>
      <c r="D96" s="52" t="s">
        <v>1067</v>
      </c>
      <c r="E96" s="51" t="s">
        <v>289</v>
      </c>
      <c r="F96" s="8"/>
      <c r="G96" s="8">
        <v>0.0</v>
      </c>
      <c r="H96" s="8" t="s">
        <v>13</v>
      </c>
      <c r="I96" s="51" t="s">
        <v>12</v>
      </c>
      <c r="J96" s="13"/>
      <c r="K96" s="13"/>
      <c r="L96" s="13"/>
      <c r="M96" s="13"/>
      <c r="N96" s="13"/>
      <c r="O96" s="13"/>
      <c r="P96" s="22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>
      <c r="A97" s="51" t="s">
        <v>5</v>
      </c>
      <c r="B97" s="51" t="s">
        <v>290</v>
      </c>
      <c r="C97" s="8" t="s">
        <v>291</v>
      </c>
      <c r="D97" s="52" t="s">
        <v>1068</v>
      </c>
      <c r="E97" s="51" t="s">
        <v>292</v>
      </c>
      <c r="F97" s="8"/>
      <c r="G97" s="8">
        <v>0.0</v>
      </c>
      <c r="H97" s="8" t="s">
        <v>291</v>
      </c>
      <c r="I97" s="51" t="s">
        <v>290</v>
      </c>
      <c r="J97" s="13"/>
      <c r="K97" s="13"/>
      <c r="L97" s="13"/>
      <c r="M97" s="13"/>
      <c r="N97" s="13"/>
      <c r="O97" s="13"/>
      <c r="P97" s="22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>
      <c r="A98" s="51" t="s">
        <v>5</v>
      </c>
      <c r="B98" s="51" t="s">
        <v>290</v>
      </c>
      <c r="C98" s="8" t="s">
        <v>291</v>
      </c>
      <c r="D98" s="52" t="s">
        <v>1071</v>
      </c>
      <c r="E98" s="51" t="s">
        <v>293</v>
      </c>
      <c r="F98" s="8"/>
      <c r="G98" s="8">
        <v>0.0</v>
      </c>
      <c r="H98" s="8" t="s">
        <v>291</v>
      </c>
      <c r="I98" s="51" t="s">
        <v>290</v>
      </c>
      <c r="J98" s="13"/>
      <c r="K98" s="13"/>
      <c r="L98" s="13"/>
      <c r="M98" s="13"/>
      <c r="N98" s="13"/>
      <c r="O98" s="13"/>
      <c r="P98" s="22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>
      <c r="A99" s="51" t="s">
        <v>5</v>
      </c>
      <c r="B99" s="51" t="s">
        <v>290</v>
      </c>
      <c r="C99" s="8" t="s">
        <v>291</v>
      </c>
      <c r="D99" s="52" t="s">
        <v>1072</v>
      </c>
      <c r="E99" s="51" t="s">
        <v>295</v>
      </c>
      <c r="F99" s="8"/>
      <c r="G99" s="8">
        <v>0.0</v>
      </c>
      <c r="H99" s="8" t="s">
        <v>291</v>
      </c>
      <c r="I99" s="51" t="s">
        <v>290</v>
      </c>
      <c r="J99" s="13"/>
      <c r="K99" s="13"/>
      <c r="L99" s="13"/>
      <c r="M99" s="13"/>
      <c r="N99" s="13"/>
      <c r="O99" s="13"/>
      <c r="P99" s="22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>
      <c r="A100" s="51" t="s">
        <v>5</v>
      </c>
      <c r="B100" s="51" t="s">
        <v>290</v>
      </c>
      <c r="C100" s="8" t="s">
        <v>291</v>
      </c>
      <c r="D100" s="52" t="s">
        <v>1073</v>
      </c>
      <c r="E100" s="51" t="s">
        <v>297</v>
      </c>
      <c r="F100" s="8"/>
      <c r="G100" s="8">
        <v>0.0</v>
      </c>
      <c r="H100" s="8" t="s">
        <v>291</v>
      </c>
      <c r="I100" s="51" t="s">
        <v>290</v>
      </c>
      <c r="J100" s="13"/>
      <c r="K100" s="13"/>
      <c r="L100" s="13"/>
      <c r="M100" s="13"/>
      <c r="N100" s="13"/>
      <c r="O100" s="13"/>
      <c r="P100" s="22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>
      <c r="A101" s="51" t="s">
        <v>5</v>
      </c>
      <c r="B101" s="51" t="s">
        <v>290</v>
      </c>
      <c r="C101" s="8" t="s">
        <v>291</v>
      </c>
      <c r="D101" s="52" t="s">
        <v>1076</v>
      </c>
      <c r="E101" s="51" t="s">
        <v>300</v>
      </c>
      <c r="F101" s="8"/>
      <c r="G101" s="8">
        <v>0.0</v>
      </c>
      <c r="H101" s="8" t="s">
        <v>291</v>
      </c>
      <c r="I101" s="51" t="s">
        <v>290</v>
      </c>
      <c r="J101" s="13"/>
      <c r="K101" s="13"/>
      <c r="L101" s="13"/>
      <c r="M101" s="13"/>
      <c r="N101" s="13"/>
      <c r="O101" s="13"/>
      <c r="P101" s="22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>
      <c r="A102" s="51" t="s">
        <v>5</v>
      </c>
      <c r="B102" s="51" t="s">
        <v>290</v>
      </c>
      <c r="C102" s="8" t="s">
        <v>291</v>
      </c>
      <c r="D102" s="52" t="s">
        <v>1077</v>
      </c>
      <c r="E102" s="51" t="s">
        <v>301</v>
      </c>
      <c r="F102" s="8"/>
      <c r="G102" s="8">
        <v>0.0</v>
      </c>
      <c r="H102" s="8" t="s">
        <v>291</v>
      </c>
      <c r="I102" s="51" t="s">
        <v>290</v>
      </c>
      <c r="J102" s="13"/>
      <c r="K102" s="13"/>
      <c r="L102" s="13"/>
      <c r="M102" s="13"/>
      <c r="N102" s="13"/>
      <c r="O102" s="13"/>
      <c r="P102" s="22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>
      <c r="A103" s="51" t="s">
        <v>5</v>
      </c>
      <c r="B103" s="51" t="s">
        <v>290</v>
      </c>
      <c r="C103" s="8" t="s">
        <v>291</v>
      </c>
      <c r="D103" s="52" t="s">
        <v>1079</v>
      </c>
      <c r="E103" s="51" t="s">
        <v>303</v>
      </c>
      <c r="F103" s="8"/>
      <c r="G103" s="8">
        <v>0.0</v>
      </c>
      <c r="H103" s="8" t="s">
        <v>291</v>
      </c>
      <c r="I103" s="51" t="s">
        <v>290</v>
      </c>
      <c r="J103" s="13"/>
      <c r="K103" s="13"/>
      <c r="L103" s="13"/>
      <c r="M103" s="13"/>
      <c r="N103" s="13"/>
      <c r="O103" s="13"/>
      <c r="P103" s="22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>
      <c r="A104" s="51" t="s">
        <v>5</v>
      </c>
      <c r="B104" s="51" t="s">
        <v>290</v>
      </c>
      <c r="C104" s="8" t="s">
        <v>291</v>
      </c>
      <c r="D104" s="52" t="s">
        <v>1080</v>
      </c>
      <c r="E104" s="51" t="s">
        <v>304</v>
      </c>
      <c r="F104" s="8"/>
      <c r="G104" s="8">
        <v>0.0</v>
      </c>
      <c r="H104" s="8" t="s">
        <v>291</v>
      </c>
      <c r="I104" s="51" t="s">
        <v>290</v>
      </c>
      <c r="J104" s="13"/>
      <c r="K104" s="13"/>
      <c r="L104" s="13"/>
      <c r="M104" s="13"/>
      <c r="N104" s="13"/>
      <c r="O104" s="13"/>
      <c r="P104" s="22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51" t="s">
        <v>5</v>
      </c>
      <c r="B105" s="51" t="s">
        <v>290</v>
      </c>
      <c r="C105" s="8" t="s">
        <v>291</v>
      </c>
      <c r="D105" s="52" t="s">
        <v>1082</v>
      </c>
      <c r="E105" s="51" t="s">
        <v>306</v>
      </c>
      <c r="F105" s="8"/>
      <c r="G105" s="8">
        <v>0.0</v>
      </c>
      <c r="H105" s="8" t="s">
        <v>291</v>
      </c>
      <c r="I105" s="51" t="s">
        <v>290</v>
      </c>
      <c r="J105" s="13"/>
      <c r="K105" s="13"/>
      <c r="L105" s="13"/>
      <c r="M105" s="13"/>
      <c r="N105" s="13"/>
      <c r="O105" s="13"/>
      <c r="P105" s="22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>
      <c r="A106" s="51" t="s">
        <v>5</v>
      </c>
      <c r="B106" s="51" t="s">
        <v>290</v>
      </c>
      <c r="C106" s="8" t="s">
        <v>291</v>
      </c>
      <c r="D106" s="52" t="s">
        <v>1083</v>
      </c>
      <c r="E106" s="51" t="s">
        <v>308</v>
      </c>
      <c r="F106" s="8"/>
      <c r="G106" s="8">
        <v>0.0</v>
      </c>
      <c r="H106" s="8" t="s">
        <v>291</v>
      </c>
      <c r="I106" s="51" t="s">
        <v>290</v>
      </c>
      <c r="J106" s="13"/>
      <c r="K106" s="13"/>
      <c r="L106" s="13"/>
      <c r="M106" s="13"/>
      <c r="N106" s="13"/>
      <c r="O106" s="13"/>
      <c r="P106" s="22"/>
      <c r="Q106" s="10" t="s">
        <v>2294</v>
      </c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>
      <c r="A107" s="51" t="s">
        <v>5</v>
      </c>
      <c r="B107" s="51" t="s">
        <v>290</v>
      </c>
      <c r="C107" s="8" t="s">
        <v>291</v>
      </c>
      <c r="D107" s="52" t="s">
        <v>1085</v>
      </c>
      <c r="E107" s="51" t="s">
        <v>309</v>
      </c>
      <c r="F107" s="8"/>
      <c r="G107" s="8">
        <v>0.0</v>
      </c>
      <c r="H107" s="8" t="s">
        <v>291</v>
      </c>
      <c r="I107" s="51" t="s">
        <v>290</v>
      </c>
      <c r="J107" s="13"/>
      <c r="K107" s="13"/>
      <c r="L107" s="13"/>
      <c r="M107" s="13"/>
      <c r="N107" s="13"/>
      <c r="O107" s="13"/>
      <c r="P107" s="22"/>
      <c r="Q107" s="10" t="s">
        <v>2294</v>
      </c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>
      <c r="A108" s="51" t="s">
        <v>5</v>
      </c>
      <c r="B108" s="51" t="s">
        <v>290</v>
      </c>
      <c r="C108" s="8" t="s">
        <v>291</v>
      </c>
      <c r="D108" s="52" t="s">
        <v>1086</v>
      </c>
      <c r="E108" s="51" t="s">
        <v>311</v>
      </c>
      <c r="F108" s="8"/>
      <c r="G108" s="8">
        <v>0.0</v>
      </c>
      <c r="H108" s="8" t="s">
        <v>291</v>
      </c>
      <c r="I108" s="51" t="s">
        <v>290</v>
      </c>
      <c r="J108" s="13"/>
      <c r="K108" s="13"/>
      <c r="L108" s="13"/>
      <c r="M108" s="13"/>
      <c r="N108" s="13"/>
      <c r="O108" s="13"/>
      <c r="P108" s="22"/>
      <c r="Q108" s="10" t="s">
        <v>2294</v>
      </c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>
      <c r="A109" s="51" t="s">
        <v>5</v>
      </c>
      <c r="B109" s="51" t="s">
        <v>290</v>
      </c>
      <c r="C109" s="8" t="s">
        <v>291</v>
      </c>
      <c r="D109" s="52" t="s">
        <v>1088</v>
      </c>
      <c r="E109" s="51" t="s">
        <v>313</v>
      </c>
      <c r="F109" s="8"/>
      <c r="G109" s="8">
        <v>0.0</v>
      </c>
      <c r="H109" s="8" t="s">
        <v>291</v>
      </c>
      <c r="I109" s="51" t="s">
        <v>290</v>
      </c>
      <c r="J109" s="13"/>
      <c r="K109" s="13"/>
      <c r="L109" s="13"/>
      <c r="M109" s="13"/>
      <c r="N109" s="13"/>
      <c r="O109" s="13"/>
      <c r="P109" s="22"/>
      <c r="Q109" s="10" t="s">
        <v>2294</v>
      </c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>
      <c r="A110" s="51" t="s">
        <v>5</v>
      </c>
      <c r="B110" s="51" t="s">
        <v>290</v>
      </c>
      <c r="C110" s="8" t="s">
        <v>291</v>
      </c>
      <c r="D110" s="52" t="s">
        <v>1089</v>
      </c>
      <c r="E110" s="51" t="s">
        <v>315</v>
      </c>
      <c r="F110" s="8"/>
      <c r="G110" s="8">
        <v>0.0</v>
      </c>
      <c r="H110" s="8" t="s">
        <v>291</v>
      </c>
      <c r="I110" s="51" t="s">
        <v>290</v>
      </c>
      <c r="J110" s="13"/>
      <c r="K110" s="13"/>
      <c r="L110" s="13"/>
      <c r="M110" s="13"/>
      <c r="N110" s="13"/>
      <c r="O110" s="13"/>
      <c r="P110" s="22"/>
      <c r="Q110" s="10" t="s">
        <v>2294</v>
      </c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>
      <c r="A111" s="51" t="s">
        <v>5</v>
      </c>
      <c r="B111" s="51" t="s">
        <v>290</v>
      </c>
      <c r="C111" s="8" t="s">
        <v>291</v>
      </c>
      <c r="D111" s="52" t="s">
        <v>1090</v>
      </c>
      <c r="E111" s="51" t="s">
        <v>317</v>
      </c>
      <c r="F111" s="8"/>
      <c r="G111" s="8">
        <v>0.0</v>
      </c>
      <c r="H111" s="8" t="s">
        <v>291</v>
      </c>
      <c r="I111" s="51" t="s">
        <v>290</v>
      </c>
      <c r="J111" s="13"/>
      <c r="K111" s="13"/>
      <c r="L111" s="13"/>
      <c r="M111" s="13"/>
      <c r="N111" s="13"/>
      <c r="O111" s="13"/>
      <c r="P111" s="22"/>
      <c r="Q111" s="10" t="s">
        <v>2294</v>
      </c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>
      <c r="A112" s="51" t="s">
        <v>5</v>
      </c>
      <c r="B112" s="51" t="s">
        <v>290</v>
      </c>
      <c r="C112" s="8" t="s">
        <v>291</v>
      </c>
      <c r="D112" s="52" t="s">
        <v>1092</v>
      </c>
      <c r="E112" s="51" t="s">
        <v>318</v>
      </c>
      <c r="F112" s="8"/>
      <c r="G112" s="8">
        <v>0.0</v>
      </c>
      <c r="H112" s="8" t="s">
        <v>291</v>
      </c>
      <c r="I112" s="51" t="s">
        <v>290</v>
      </c>
      <c r="J112" s="13"/>
      <c r="K112" s="13"/>
      <c r="L112" s="13"/>
      <c r="M112" s="13"/>
      <c r="N112" s="13"/>
      <c r="O112" s="13"/>
      <c r="P112" s="22"/>
      <c r="Q112" s="10" t="s">
        <v>2294</v>
      </c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>
      <c r="A113" s="51" t="s">
        <v>5</v>
      </c>
      <c r="B113" s="51" t="s">
        <v>290</v>
      </c>
      <c r="C113" s="8" t="s">
        <v>291</v>
      </c>
      <c r="D113" s="52" t="s">
        <v>1094</v>
      </c>
      <c r="E113" s="51" t="s">
        <v>320</v>
      </c>
      <c r="F113" s="8"/>
      <c r="G113" s="8">
        <v>0.0</v>
      </c>
      <c r="H113" s="8" t="s">
        <v>291</v>
      </c>
      <c r="I113" s="51" t="s">
        <v>290</v>
      </c>
      <c r="J113" s="13"/>
      <c r="K113" s="13"/>
      <c r="L113" s="13"/>
      <c r="M113" s="13"/>
      <c r="N113" s="13"/>
      <c r="O113" s="13"/>
      <c r="P113" s="22"/>
      <c r="Q113" s="10" t="s">
        <v>2294</v>
      </c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>
      <c r="A114" s="51" t="s">
        <v>5</v>
      </c>
      <c r="B114" s="51" t="s">
        <v>290</v>
      </c>
      <c r="C114" s="8" t="s">
        <v>291</v>
      </c>
      <c r="D114" s="52" t="s">
        <v>1095</v>
      </c>
      <c r="E114" s="51" t="s">
        <v>322</v>
      </c>
      <c r="F114" s="8"/>
      <c r="G114" s="8">
        <v>0.0</v>
      </c>
      <c r="H114" s="8" t="s">
        <v>291</v>
      </c>
      <c r="I114" s="51" t="s">
        <v>290</v>
      </c>
      <c r="J114" s="13"/>
      <c r="K114" s="13"/>
      <c r="L114" s="13"/>
      <c r="M114" s="13"/>
      <c r="N114" s="13"/>
      <c r="O114" s="13"/>
      <c r="P114" s="22"/>
      <c r="Q114" s="10" t="s">
        <v>2294</v>
      </c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>
      <c r="A115" s="51" t="s">
        <v>5</v>
      </c>
      <c r="B115" s="51" t="s">
        <v>290</v>
      </c>
      <c r="C115" s="8" t="s">
        <v>291</v>
      </c>
      <c r="D115" s="52" t="s">
        <v>1097</v>
      </c>
      <c r="E115" s="51" t="s">
        <v>324</v>
      </c>
      <c r="F115" s="8"/>
      <c r="G115" s="8">
        <v>0.0</v>
      </c>
      <c r="H115" s="8" t="s">
        <v>291</v>
      </c>
      <c r="I115" s="51" t="s">
        <v>290</v>
      </c>
      <c r="J115" s="13"/>
      <c r="K115" s="13"/>
      <c r="L115" s="13"/>
      <c r="M115" s="13"/>
      <c r="N115" s="13"/>
      <c r="O115" s="13"/>
      <c r="P115" s="22"/>
      <c r="Q115" s="10" t="s">
        <v>2294</v>
      </c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>
      <c r="A116" s="51" t="s">
        <v>5</v>
      </c>
      <c r="B116" s="51" t="s">
        <v>290</v>
      </c>
      <c r="C116" s="8" t="s">
        <v>291</v>
      </c>
      <c r="D116" s="52" t="s">
        <v>1098</v>
      </c>
      <c r="E116" s="51" t="s">
        <v>326</v>
      </c>
      <c r="F116" s="8"/>
      <c r="G116" s="8">
        <v>0.0</v>
      </c>
      <c r="H116" s="8" t="s">
        <v>291</v>
      </c>
      <c r="I116" s="51" t="s">
        <v>290</v>
      </c>
      <c r="J116" s="13"/>
      <c r="K116" s="13"/>
      <c r="L116" s="13"/>
      <c r="M116" s="13"/>
      <c r="N116" s="13"/>
      <c r="O116" s="13"/>
      <c r="P116" s="22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>
      <c r="A117" s="51" t="s">
        <v>5</v>
      </c>
      <c r="B117" s="51" t="s">
        <v>290</v>
      </c>
      <c r="C117" s="8" t="s">
        <v>291</v>
      </c>
      <c r="D117" s="52" t="s">
        <v>1099</v>
      </c>
      <c r="E117" s="51" t="s">
        <v>328</v>
      </c>
      <c r="F117" s="8"/>
      <c r="G117" s="8">
        <v>0.0</v>
      </c>
      <c r="H117" s="8" t="s">
        <v>291</v>
      </c>
      <c r="I117" s="51" t="s">
        <v>290</v>
      </c>
      <c r="J117" s="13"/>
      <c r="K117" s="13"/>
      <c r="L117" s="13"/>
      <c r="M117" s="13"/>
      <c r="N117" s="13"/>
      <c r="O117" s="13"/>
      <c r="P117" s="22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>
      <c r="A118" s="51" t="s">
        <v>5</v>
      </c>
      <c r="B118" s="51" t="s">
        <v>290</v>
      </c>
      <c r="C118" s="8" t="s">
        <v>291</v>
      </c>
      <c r="D118" s="52" t="s">
        <v>1100</v>
      </c>
      <c r="E118" s="51" t="s">
        <v>330</v>
      </c>
      <c r="F118" s="8"/>
      <c r="G118" s="8">
        <v>0.0</v>
      </c>
      <c r="H118" s="8" t="s">
        <v>291</v>
      </c>
      <c r="I118" s="51" t="s">
        <v>290</v>
      </c>
      <c r="J118" s="13"/>
      <c r="K118" s="13"/>
      <c r="L118" s="13"/>
      <c r="M118" s="13"/>
      <c r="N118" s="13"/>
      <c r="O118" s="13"/>
      <c r="P118" s="22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>
      <c r="A119" s="51" t="s">
        <v>5</v>
      </c>
      <c r="B119" s="51" t="s">
        <v>290</v>
      </c>
      <c r="C119" s="8" t="s">
        <v>291</v>
      </c>
      <c r="D119" s="52" t="s">
        <v>1102</v>
      </c>
      <c r="E119" s="51" t="s">
        <v>332</v>
      </c>
      <c r="F119" s="8"/>
      <c r="G119" s="8">
        <v>0.0</v>
      </c>
      <c r="H119" s="8" t="s">
        <v>291</v>
      </c>
      <c r="I119" s="51" t="s">
        <v>290</v>
      </c>
      <c r="J119" s="13"/>
      <c r="K119" s="13"/>
      <c r="L119" s="13"/>
      <c r="M119" s="13"/>
      <c r="N119" s="13"/>
      <c r="O119" s="13"/>
      <c r="P119" s="22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>
      <c r="A120" s="51" t="s">
        <v>5</v>
      </c>
      <c r="B120" s="51" t="s">
        <v>290</v>
      </c>
      <c r="C120" s="8" t="s">
        <v>291</v>
      </c>
      <c r="D120" s="52" t="s">
        <v>1103</v>
      </c>
      <c r="E120" s="51" t="s">
        <v>337</v>
      </c>
      <c r="F120" s="8"/>
      <c r="G120" s="8">
        <v>0.0</v>
      </c>
      <c r="H120" s="8" t="s">
        <v>291</v>
      </c>
      <c r="I120" s="51" t="s">
        <v>290</v>
      </c>
      <c r="J120" s="13"/>
      <c r="K120" s="13"/>
      <c r="L120" s="13"/>
      <c r="M120" s="13"/>
      <c r="N120" s="13"/>
      <c r="O120" s="13"/>
      <c r="P120" s="22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>
      <c r="A121" s="51" t="s">
        <v>5</v>
      </c>
      <c r="B121" s="51" t="s">
        <v>290</v>
      </c>
      <c r="C121" s="8" t="s">
        <v>291</v>
      </c>
      <c r="D121" s="52" t="s">
        <v>1104</v>
      </c>
      <c r="E121" s="51" t="s">
        <v>339</v>
      </c>
      <c r="F121" s="8"/>
      <c r="G121" s="8">
        <v>0.0</v>
      </c>
      <c r="H121" s="8" t="s">
        <v>291</v>
      </c>
      <c r="I121" s="51" t="s">
        <v>290</v>
      </c>
      <c r="J121" s="13"/>
      <c r="K121" s="13"/>
      <c r="L121" s="13"/>
      <c r="M121" s="13"/>
      <c r="N121" s="13"/>
      <c r="O121" s="13"/>
      <c r="P121" s="22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>
      <c r="A122" s="51" t="s">
        <v>5</v>
      </c>
      <c r="B122" s="51" t="s">
        <v>290</v>
      </c>
      <c r="C122" s="8" t="s">
        <v>291</v>
      </c>
      <c r="D122" s="52" t="s">
        <v>1106</v>
      </c>
      <c r="E122" s="51" t="s">
        <v>340</v>
      </c>
      <c r="F122" s="8"/>
      <c r="G122" s="8">
        <v>0.0</v>
      </c>
      <c r="H122" s="8" t="s">
        <v>291</v>
      </c>
      <c r="I122" s="51" t="s">
        <v>290</v>
      </c>
      <c r="J122" s="13"/>
      <c r="K122" s="13"/>
      <c r="L122" s="13"/>
      <c r="M122" s="13"/>
      <c r="N122" s="13"/>
      <c r="O122" s="13"/>
      <c r="P122" s="22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>
      <c r="A123" s="51" t="s">
        <v>5</v>
      </c>
      <c r="B123" s="51" t="s">
        <v>290</v>
      </c>
      <c r="C123" s="8" t="s">
        <v>291</v>
      </c>
      <c r="D123" s="52" t="s">
        <v>1107</v>
      </c>
      <c r="E123" s="51" t="s">
        <v>342</v>
      </c>
      <c r="F123" s="8"/>
      <c r="G123" s="8">
        <v>1.0</v>
      </c>
      <c r="H123" s="8" t="s">
        <v>291</v>
      </c>
      <c r="I123" s="51" t="s">
        <v>290</v>
      </c>
      <c r="J123" s="13"/>
      <c r="K123" s="13"/>
      <c r="L123" s="13"/>
      <c r="M123" s="13"/>
      <c r="N123" s="13"/>
      <c r="O123" s="13"/>
      <c r="P123" s="22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>
      <c r="A124" s="51" t="s">
        <v>5</v>
      </c>
      <c r="B124" s="51" t="s">
        <v>290</v>
      </c>
      <c r="C124" s="8" t="s">
        <v>291</v>
      </c>
      <c r="D124" s="52" t="s">
        <v>1109</v>
      </c>
      <c r="E124" s="51" t="s">
        <v>344</v>
      </c>
      <c r="F124" s="8"/>
      <c r="G124" s="8">
        <v>0.0</v>
      </c>
      <c r="H124" s="8" t="s">
        <v>291</v>
      </c>
      <c r="I124" s="51" t="s">
        <v>290</v>
      </c>
      <c r="J124" s="13"/>
      <c r="K124" s="13"/>
      <c r="L124" s="13"/>
      <c r="M124" s="13"/>
      <c r="N124" s="13"/>
      <c r="O124" s="13"/>
      <c r="P124" s="22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>
      <c r="A125" s="51" t="s">
        <v>5</v>
      </c>
      <c r="B125" s="51" t="s">
        <v>290</v>
      </c>
      <c r="C125" s="8" t="s">
        <v>291</v>
      </c>
      <c r="D125" s="52" t="s">
        <v>2332</v>
      </c>
      <c r="E125" s="51" t="s">
        <v>2333</v>
      </c>
      <c r="F125" s="8"/>
      <c r="G125" s="8">
        <v>1.0</v>
      </c>
      <c r="H125" s="8" t="s">
        <v>291</v>
      </c>
      <c r="I125" s="51" t="s">
        <v>290</v>
      </c>
      <c r="J125" s="13"/>
      <c r="K125" s="13"/>
      <c r="L125" s="13"/>
      <c r="M125" s="13"/>
      <c r="N125" s="13"/>
      <c r="O125" s="13"/>
      <c r="P125" s="22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>
      <c r="A126" s="51" t="s">
        <v>5</v>
      </c>
      <c r="B126" s="51" t="s">
        <v>290</v>
      </c>
      <c r="C126" s="8" t="s">
        <v>291</v>
      </c>
      <c r="D126" s="52" t="s">
        <v>2334</v>
      </c>
      <c r="E126" s="51" t="s">
        <v>2335</v>
      </c>
      <c r="F126" s="8"/>
      <c r="G126" s="8">
        <v>1.0</v>
      </c>
      <c r="H126" s="8" t="s">
        <v>291</v>
      </c>
      <c r="I126" s="51" t="s">
        <v>290</v>
      </c>
      <c r="J126" s="13"/>
      <c r="K126" s="13"/>
      <c r="L126" s="13"/>
      <c r="M126" s="13"/>
      <c r="N126" s="13"/>
      <c r="O126" s="13"/>
      <c r="P126" s="22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>
      <c r="A127" s="51" t="s">
        <v>5</v>
      </c>
      <c r="B127" s="51" t="s">
        <v>290</v>
      </c>
      <c r="C127" s="8" t="s">
        <v>291</v>
      </c>
      <c r="D127" s="52" t="s">
        <v>2336</v>
      </c>
      <c r="E127" s="51" t="s">
        <v>2337</v>
      </c>
      <c r="F127" s="8"/>
      <c r="G127" s="8">
        <v>1.0</v>
      </c>
      <c r="H127" s="8" t="s">
        <v>291</v>
      </c>
      <c r="I127" s="51" t="s">
        <v>290</v>
      </c>
      <c r="J127" s="13"/>
      <c r="K127" s="13"/>
      <c r="L127" s="13"/>
      <c r="M127" s="13"/>
      <c r="N127" s="13"/>
      <c r="O127" s="13"/>
      <c r="P127" s="22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>
      <c r="A128" s="51" t="s">
        <v>5</v>
      </c>
      <c r="B128" s="51" t="s">
        <v>290</v>
      </c>
      <c r="C128" s="8" t="s">
        <v>291</v>
      </c>
      <c r="D128" s="52" t="s">
        <v>2338</v>
      </c>
      <c r="E128" s="51" t="s">
        <v>2339</v>
      </c>
      <c r="F128" s="8"/>
      <c r="G128" s="8">
        <v>1.0</v>
      </c>
      <c r="H128" s="8" t="s">
        <v>291</v>
      </c>
      <c r="I128" s="51" t="s">
        <v>290</v>
      </c>
      <c r="J128" s="13"/>
      <c r="K128" s="13"/>
      <c r="L128" s="13"/>
      <c r="M128" s="13"/>
      <c r="N128" s="13"/>
      <c r="O128" s="13"/>
      <c r="P128" s="22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>
      <c r="A129" s="51" t="s">
        <v>5</v>
      </c>
      <c r="B129" s="51" t="s">
        <v>290</v>
      </c>
      <c r="C129" s="8" t="s">
        <v>291</v>
      </c>
      <c r="D129" s="52" t="s">
        <v>1110</v>
      </c>
      <c r="E129" s="51" t="s">
        <v>346</v>
      </c>
      <c r="F129" s="8"/>
      <c r="G129" s="8">
        <v>0.0</v>
      </c>
      <c r="H129" s="8" t="s">
        <v>291</v>
      </c>
      <c r="I129" s="51" t="s">
        <v>290</v>
      </c>
      <c r="J129" s="13"/>
      <c r="K129" s="13"/>
      <c r="L129" s="13"/>
      <c r="M129" s="13"/>
      <c r="N129" s="13"/>
      <c r="O129" s="13"/>
      <c r="P129" s="22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>
      <c r="A130" s="51" t="s">
        <v>5</v>
      </c>
      <c r="B130" s="51" t="s">
        <v>290</v>
      </c>
      <c r="C130" s="8" t="s">
        <v>291</v>
      </c>
      <c r="D130" s="52" t="s">
        <v>1112</v>
      </c>
      <c r="E130" s="51" t="s">
        <v>348</v>
      </c>
      <c r="F130" s="8"/>
      <c r="G130" s="8">
        <v>0.0</v>
      </c>
      <c r="H130" s="8" t="s">
        <v>291</v>
      </c>
      <c r="I130" s="51" t="s">
        <v>290</v>
      </c>
      <c r="J130" s="13"/>
      <c r="K130" s="13"/>
      <c r="L130" s="13"/>
      <c r="M130" s="13"/>
      <c r="N130" s="13"/>
      <c r="O130" s="13"/>
      <c r="P130" s="22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>
      <c r="A131" s="51" t="s">
        <v>5</v>
      </c>
      <c r="B131" s="51" t="s">
        <v>290</v>
      </c>
      <c r="C131" s="8" t="s">
        <v>291</v>
      </c>
      <c r="D131" s="52" t="s">
        <v>1113</v>
      </c>
      <c r="E131" s="51" t="s">
        <v>350</v>
      </c>
      <c r="F131" s="8"/>
      <c r="G131" s="8">
        <v>0.0</v>
      </c>
      <c r="H131" s="8" t="s">
        <v>291</v>
      </c>
      <c r="I131" s="51" t="s">
        <v>290</v>
      </c>
      <c r="J131" s="13"/>
      <c r="K131" s="13"/>
      <c r="L131" s="13"/>
      <c r="M131" s="13"/>
      <c r="N131" s="13"/>
      <c r="O131" s="13"/>
      <c r="P131" s="22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>
      <c r="A132" s="51" t="s">
        <v>5</v>
      </c>
      <c r="B132" s="51" t="s">
        <v>290</v>
      </c>
      <c r="C132" s="8" t="s">
        <v>291</v>
      </c>
      <c r="D132" s="52" t="s">
        <v>1114</v>
      </c>
      <c r="E132" s="51" t="s">
        <v>353</v>
      </c>
      <c r="F132" s="8"/>
      <c r="G132" s="8">
        <v>0.0</v>
      </c>
      <c r="H132" s="8" t="s">
        <v>291</v>
      </c>
      <c r="I132" s="51" t="s">
        <v>290</v>
      </c>
      <c r="J132" s="13"/>
      <c r="K132" s="13"/>
      <c r="L132" s="13"/>
      <c r="M132" s="13"/>
      <c r="N132" s="13"/>
      <c r="O132" s="13"/>
      <c r="P132" s="22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>
      <c r="A133" s="51" t="s">
        <v>5</v>
      </c>
      <c r="B133" s="51" t="s">
        <v>290</v>
      </c>
      <c r="C133" s="8" t="s">
        <v>291</v>
      </c>
      <c r="D133" s="52" t="s">
        <v>1116</v>
      </c>
      <c r="E133" s="51" t="s">
        <v>360</v>
      </c>
      <c r="F133" s="8"/>
      <c r="G133" s="8">
        <v>0.0</v>
      </c>
      <c r="H133" s="8" t="s">
        <v>291</v>
      </c>
      <c r="I133" s="51" t="s">
        <v>290</v>
      </c>
      <c r="J133" s="13"/>
      <c r="K133" s="13"/>
      <c r="L133" s="13"/>
      <c r="M133" s="13"/>
      <c r="N133" s="13"/>
      <c r="O133" s="13"/>
      <c r="P133" s="22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>
      <c r="A134" s="51" t="s">
        <v>5</v>
      </c>
      <c r="B134" s="51" t="s">
        <v>290</v>
      </c>
      <c r="C134" s="8" t="s">
        <v>291</v>
      </c>
      <c r="D134" s="52" t="s">
        <v>1117</v>
      </c>
      <c r="E134" s="51" t="s">
        <v>363</v>
      </c>
      <c r="F134" s="8"/>
      <c r="G134" s="8">
        <v>0.0</v>
      </c>
      <c r="H134" s="8" t="s">
        <v>291</v>
      </c>
      <c r="I134" s="51" t="s">
        <v>290</v>
      </c>
      <c r="J134" s="13"/>
      <c r="K134" s="13"/>
      <c r="L134" s="13"/>
      <c r="M134" s="13"/>
      <c r="N134" s="13"/>
      <c r="O134" s="13"/>
      <c r="P134" s="22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>
      <c r="A135" s="51" t="s">
        <v>5</v>
      </c>
      <c r="B135" s="51" t="s">
        <v>290</v>
      </c>
      <c r="C135" s="8" t="s">
        <v>291</v>
      </c>
      <c r="D135" s="52" t="s">
        <v>1119</v>
      </c>
      <c r="E135" s="51" t="s">
        <v>370</v>
      </c>
      <c r="F135" s="8"/>
      <c r="G135" s="8">
        <v>0.0</v>
      </c>
      <c r="H135" s="8" t="s">
        <v>291</v>
      </c>
      <c r="I135" s="51" t="s">
        <v>290</v>
      </c>
      <c r="J135" s="13"/>
      <c r="K135" s="13"/>
      <c r="L135" s="13"/>
      <c r="M135" s="13"/>
      <c r="N135" s="13"/>
      <c r="O135" s="13"/>
      <c r="P135" s="22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>
      <c r="A136" s="51" t="s">
        <v>5</v>
      </c>
      <c r="B136" s="51" t="s">
        <v>290</v>
      </c>
      <c r="C136" s="8" t="s">
        <v>291</v>
      </c>
      <c r="D136" s="52" t="s">
        <v>1120</v>
      </c>
      <c r="E136" s="51" t="s">
        <v>372</v>
      </c>
      <c r="F136" s="8"/>
      <c r="G136" s="8">
        <v>0.0</v>
      </c>
      <c r="H136" s="8" t="s">
        <v>291</v>
      </c>
      <c r="I136" s="51" t="s">
        <v>290</v>
      </c>
      <c r="J136" s="13"/>
      <c r="K136" s="13"/>
      <c r="L136" s="13"/>
      <c r="M136" s="13"/>
      <c r="N136" s="13"/>
      <c r="O136" s="13"/>
      <c r="P136" s="22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>
      <c r="A137" s="51" t="s">
        <v>5</v>
      </c>
      <c r="B137" s="51" t="s">
        <v>290</v>
      </c>
      <c r="C137" s="8" t="s">
        <v>291</v>
      </c>
      <c r="D137" s="52" t="s">
        <v>1121</v>
      </c>
      <c r="E137" s="51" t="s">
        <v>374</v>
      </c>
      <c r="F137" s="8"/>
      <c r="G137" s="8">
        <v>0.0</v>
      </c>
      <c r="H137" s="8" t="s">
        <v>291</v>
      </c>
      <c r="I137" s="51" t="s">
        <v>290</v>
      </c>
      <c r="J137" s="13"/>
      <c r="K137" s="13"/>
      <c r="L137" s="13"/>
      <c r="M137" s="13"/>
      <c r="N137" s="13"/>
      <c r="O137" s="13"/>
      <c r="P137" s="22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51" t="s">
        <v>5</v>
      </c>
      <c r="B138" s="51" t="s">
        <v>290</v>
      </c>
      <c r="C138" s="8" t="s">
        <v>291</v>
      </c>
      <c r="D138" s="53" t="s">
        <v>2348</v>
      </c>
      <c r="E138" s="54" t="s">
        <v>2349</v>
      </c>
      <c r="F138" s="8"/>
      <c r="G138" s="8">
        <v>1.0</v>
      </c>
      <c r="H138" s="8" t="s">
        <v>291</v>
      </c>
      <c r="I138" s="51" t="s">
        <v>290</v>
      </c>
      <c r="J138" s="13"/>
      <c r="K138" s="13"/>
      <c r="L138" s="13"/>
      <c r="M138" s="13"/>
      <c r="N138" s="13"/>
      <c r="O138" s="13"/>
      <c r="P138" s="22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>
      <c r="A139" s="51" t="s">
        <v>5</v>
      </c>
      <c r="B139" s="51" t="s">
        <v>290</v>
      </c>
      <c r="C139" s="8" t="s">
        <v>291</v>
      </c>
      <c r="D139" s="52" t="s">
        <v>1123</v>
      </c>
      <c r="E139" s="51" t="s">
        <v>376</v>
      </c>
      <c r="F139" s="8"/>
      <c r="G139" s="8">
        <v>0.0</v>
      </c>
      <c r="H139" s="8" t="s">
        <v>291</v>
      </c>
      <c r="I139" s="51" t="s">
        <v>290</v>
      </c>
      <c r="J139" s="13"/>
      <c r="K139" s="13"/>
      <c r="L139" s="13"/>
      <c r="M139" s="13"/>
      <c r="N139" s="13"/>
      <c r="O139" s="13"/>
      <c r="P139" s="22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>
      <c r="A140" s="51" t="s">
        <v>5</v>
      </c>
      <c r="B140" s="51" t="s">
        <v>290</v>
      </c>
      <c r="C140" s="8" t="s">
        <v>291</v>
      </c>
      <c r="D140" s="52" t="s">
        <v>1124</v>
      </c>
      <c r="E140" s="51" t="s">
        <v>378</v>
      </c>
      <c r="F140" s="8"/>
      <c r="G140" s="8">
        <v>0.0</v>
      </c>
      <c r="H140" s="8" t="s">
        <v>291</v>
      </c>
      <c r="I140" s="51" t="s">
        <v>290</v>
      </c>
      <c r="J140" s="13"/>
      <c r="K140" s="13"/>
      <c r="L140" s="13"/>
      <c r="M140" s="13"/>
      <c r="N140" s="13"/>
      <c r="O140" s="13"/>
      <c r="P140" s="22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>
      <c r="A141" s="51" t="s">
        <v>5</v>
      </c>
      <c r="B141" s="51" t="s">
        <v>290</v>
      </c>
      <c r="C141" s="8" t="s">
        <v>291</v>
      </c>
      <c r="D141" s="52" t="s">
        <v>1126</v>
      </c>
      <c r="E141" s="51" t="s">
        <v>380</v>
      </c>
      <c r="F141" s="8"/>
      <c r="G141" s="8">
        <v>0.0</v>
      </c>
      <c r="H141" s="8" t="s">
        <v>291</v>
      </c>
      <c r="I141" s="51" t="s">
        <v>290</v>
      </c>
      <c r="J141" s="13"/>
      <c r="K141" s="13"/>
      <c r="L141" s="13"/>
      <c r="M141" s="13"/>
      <c r="N141" s="13"/>
      <c r="O141" s="13"/>
      <c r="P141" s="22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>
      <c r="A142" s="51" t="s">
        <v>5</v>
      </c>
      <c r="B142" s="51" t="s">
        <v>290</v>
      </c>
      <c r="C142" s="8" t="s">
        <v>291</v>
      </c>
      <c r="D142" s="52" t="s">
        <v>1127</v>
      </c>
      <c r="E142" s="51" t="s">
        <v>382</v>
      </c>
      <c r="F142" s="8"/>
      <c r="G142" s="8">
        <v>0.0</v>
      </c>
      <c r="H142" s="8" t="s">
        <v>291</v>
      </c>
      <c r="I142" s="51" t="s">
        <v>290</v>
      </c>
      <c r="J142" s="13"/>
      <c r="K142" s="13"/>
      <c r="L142" s="13"/>
      <c r="M142" s="13"/>
      <c r="N142" s="13"/>
      <c r="O142" s="13"/>
      <c r="P142" s="22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>
      <c r="A143" s="51" t="s">
        <v>5</v>
      </c>
      <c r="B143" s="51" t="s">
        <v>290</v>
      </c>
      <c r="C143" s="8" t="s">
        <v>291</v>
      </c>
      <c r="D143" s="52" t="s">
        <v>1128</v>
      </c>
      <c r="E143" s="51" t="s">
        <v>383</v>
      </c>
      <c r="F143" s="8"/>
      <c r="G143" s="8">
        <v>0.0</v>
      </c>
      <c r="H143" s="8" t="s">
        <v>291</v>
      </c>
      <c r="I143" s="51" t="s">
        <v>290</v>
      </c>
      <c r="J143" s="13"/>
      <c r="K143" s="13"/>
      <c r="L143" s="13"/>
      <c r="M143" s="13"/>
      <c r="N143" s="13"/>
      <c r="O143" s="13"/>
      <c r="P143" s="22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>
      <c r="A144" s="51" t="s">
        <v>5</v>
      </c>
      <c r="B144" s="51" t="s">
        <v>290</v>
      </c>
      <c r="C144" s="8" t="s">
        <v>291</v>
      </c>
      <c r="D144" s="52" t="s">
        <v>1131</v>
      </c>
      <c r="E144" s="51" t="s">
        <v>384</v>
      </c>
      <c r="F144" s="8"/>
      <c r="G144" s="8">
        <v>0.0</v>
      </c>
      <c r="H144" s="8" t="s">
        <v>291</v>
      </c>
      <c r="I144" s="51" t="s">
        <v>290</v>
      </c>
      <c r="J144" s="13"/>
      <c r="K144" s="13"/>
      <c r="L144" s="13"/>
      <c r="M144" s="13"/>
      <c r="N144" s="13"/>
      <c r="O144" s="13"/>
      <c r="P144" s="22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>
      <c r="A145" s="51" t="s">
        <v>5</v>
      </c>
      <c r="B145" s="51" t="s">
        <v>290</v>
      </c>
      <c r="C145" s="8" t="s">
        <v>291</v>
      </c>
      <c r="D145" s="52" t="s">
        <v>1132</v>
      </c>
      <c r="E145" s="51" t="s">
        <v>388</v>
      </c>
      <c r="F145" s="8"/>
      <c r="G145" s="8">
        <v>0.0</v>
      </c>
      <c r="H145" s="8" t="s">
        <v>291</v>
      </c>
      <c r="I145" s="51" t="s">
        <v>290</v>
      </c>
      <c r="J145" s="13"/>
      <c r="K145" s="13"/>
      <c r="L145" s="13"/>
      <c r="M145" s="13"/>
      <c r="N145" s="13"/>
      <c r="O145" s="13"/>
      <c r="P145" s="22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>
      <c r="A146" s="51" t="s">
        <v>5</v>
      </c>
      <c r="B146" s="51" t="s">
        <v>290</v>
      </c>
      <c r="C146" s="8" t="s">
        <v>291</v>
      </c>
      <c r="D146" s="52" t="s">
        <v>1134</v>
      </c>
      <c r="E146" s="51" t="s">
        <v>390</v>
      </c>
      <c r="F146" s="8"/>
      <c r="G146" s="8">
        <v>0.0</v>
      </c>
      <c r="H146" s="8" t="s">
        <v>291</v>
      </c>
      <c r="I146" s="51" t="s">
        <v>290</v>
      </c>
      <c r="J146" s="13"/>
      <c r="K146" s="13"/>
      <c r="L146" s="13"/>
      <c r="M146" s="13"/>
      <c r="N146" s="13"/>
      <c r="O146" s="13"/>
      <c r="P146" s="22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>
      <c r="A147" s="51" t="s">
        <v>5</v>
      </c>
      <c r="B147" s="51" t="s">
        <v>290</v>
      </c>
      <c r="C147" s="8" t="s">
        <v>291</v>
      </c>
      <c r="D147" s="52" t="s">
        <v>1135</v>
      </c>
      <c r="E147" s="51" t="s">
        <v>393</v>
      </c>
      <c r="F147" s="8"/>
      <c r="G147" s="8">
        <v>0.0</v>
      </c>
      <c r="H147" s="8" t="s">
        <v>291</v>
      </c>
      <c r="I147" s="51" t="s">
        <v>290</v>
      </c>
      <c r="J147" s="13"/>
      <c r="K147" s="13"/>
      <c r="L147" s="13"/>
      <c r="M147" s="13"/>
      <c r="N147" s="13"/>
      <c r="O147" s="13"/>
      <c r="P147" s="22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>
      <c r="A148" s="51" t="s">
        <v>5</v>
      </c>
      <c r="B148" s="51" t="s">
        <v>290</v>
      </c>
      <c r="C148" s="8" t="s">
        <v>291</v>
      </c>
      <c r="D148" s="52" t="s">
        <v>1137</v>
      </c>
      <c r="E148" s="51" t="s">
        <v>395</v>
      </c>
      <c r="F148" s="8"/>
      <c r="G148" s="8">
        <v>0.0</v>
      </c>
      <c r="H148" s="8" t="s">
        <v>291</v>
      </c>
      <c r="I148" s="51" t="s">
        <v>290</v>
      </c>
      <c r="J148" s="13"/>
      <c r="K148" s="13"/>
      <c r="L148" s="13"/>
      <c r="M148" s="13"/>
      <c r="N148" s="13"/>
      <c r="O148" s="13"/>
      <c r="P148" s="22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>
      <c r="A149" s="51" t="s">
        <v>5</v>
      </c>
      <c r="B149" s="51" t="s">
        <v>290</v>
      </c>
      <c r="C149" s="8" t="s">
        <v>291</v>
      </c>
      <c r="D149" s="52" t="s">
        <v>1138</v>
      </c>
      <c r="E149" s="51" t="s">
        <v>397</v>
      </c>
      <c r="F149" s="8"/>
      <c r="G149" s="8">
        <v>0.0</v>
      </c>
      <c r="H149" s="8" t="s">
        <v>291</v>
      </c>
      <c r="I149" s="51" t="s">
        <v>290</v>
      </c>
      <c r="J149" s="13"/>
      <c r="K149" s="13"/>
      <c r="L149" s="13"/>
      <c r="M149" s="13"/>
      <c r="N149" s="13"/>
      <c r="O149" s="13"/>
      <c r="P149" s="22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>
      <c r="A150" s="51" t="s">
        <v>5</v>
      </c>
      <c r="B150" s="51" t="s">
        <v>290</v>
      </c>
      <c r="C150" s="8" t="s">
        <v>291</v>
      </c>
      <c r="D150" s="52" t="s">
        <v>1139</v>
      </c>
      <c r="E150" s="51" t="s">
        <v>398</v>
      </c>
      <c r="F150" s="8"/>
      <c r="G150" s="8">
        <v>0.0</v>
      </c>
      <c r="H150" s="8" t="s">
        <v>291</v>
      </c>
      <c r="I150" s="51" t="s">
        <v>290</v>
      </c>
      <c r="J150" s="13"/>
      <c r="K150" s="13"/>
      <c r="L150" s="13"/>
      <c r="M150" s="13"/>
      <c r="N150" s="13"/>
      <c r="O150" s="13"/>
      <c r="P150" s="22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51" t="s">
        <v>5</v>
      </c>
      <c r="B151" s="51" t="s">
        <v>290</v>
      </c>
      <c r="C151" s="8" t="s">
        <v>291</v>
      </c>
      <c r="D151" s="52" t="s">
        <v>1141</v>
      </c>
      <c r="E151" s="51" t="s">
        <v>400</v>
      </c>
      <c r="F151" s="8"/>
      <c r="G151" s="8">
        <v>0.0</v>
      </c>
      <c r="H151" s="8" t="s">
        <v>291</v>
      </c>
      <c r="I151" s="51" t="s">
        <v>290</v>
      </c>
      <c r="J151" s="13"/>
      <c r="K151" s="13"/>
      <c r="L151" s="13"/>
      <c r="M151" s="13"/>
      <c r="N151" s="13"/>
      <c r="O151" s="13"/>
      <c r="P151" s="22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51" t="s">
        <v>5</v>
      </c>
      <c r="B152" s="51" t="s">
        <v>290</v>
      </c>
      <c r="C152" s="8" t="s">
        <v>291</v>
      </c>
      <c r="D152" s="52" t="s">
        <v>1142</v>
      </c>
      <c r="E152" s="51" t="s">
        <v>403</v>
      </c>
      <c r="F152" s="8"/>
      <c r="G152" s="8">
        <v>0.0</v>
      </c>
      <c r="H152" s="8" t="s">
        <v>291</v>
      </c>
      <c r="I152" s="51" t="s">
        <v>290</v>
      </c>
      <c r="J152" s="13"/>
      <c r="K152" s="13"/>
      <c r="L152" s="13"/>
      <c r="M152" s="13"/>
      <c r="N152" s="13"/>
      <c r="O152" s="13"/>
      <c r="P152" s="22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51" t="s">
        <v>5</v>
      </c>
      <c r="B153" s="51" t="s">
        <v>290</v>
      </c>
      <c r="C153" s="8" t="s">
        <v>291</v>
      </c>
      <c r="D153" s="52" t="s">
        <v>1144</v>
      </c>
      <c r="E153" s="51" t="s">
        <v>405</v>
      </c>
      <c r="F153" s="8"/>
      <c r="G153" s="8">
        <v>0.0</v>
      </c>
      <c r="H153" s="8" t="s">
        <v>291</v>
      </c>
      <c r="I153" s="51" t="s">
        <v>290</v>
      </c>
      <c r="J153" s="13"/>
      <c r="K153" s="13"/>
      <c r="L153" s="13"/>
      <c r="M153" s="13"/>
      <c r="N153" s="13"/>
      <c r="O153" s="13"/>
      <c r="P153" s="22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>
      <c r="A154" s="51" t="s">
        <v>5</v>
      </c>
      <c r="B154" s="51" t="s">
        <v>290</v>
      </c>
      <c r="C154" s="8" t="s">
        <v>291</v>
      </c>
      <c r="D154" s="52" t="s">
        <v>1145</v>
      </c>
      <c r="E154" s="51" t="s">
        <v>408</v>
      </c>
      <c r="F154" s="8"/>
      <c r="G154" s="8">
        <v>0.0</v>
      </c>
      <c r="H154" s="8" t="s">
        <v>291</v>
      </c>
      <c r="I154" s="51" t="s">
        <v>290</v>
      </c>
      <c r="J154" s="13"/>
      <c r="K154" s="13"/>
      <c r="L154" s="13"/>
      <c r="M154" s="13"/>
      <c r="N154" s="13"/>
      <c r="O154" s="13"/>
      <c r="P154" s="22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51" t="s">
        <v>5</v>
      </c>
      <c r="B155" s="51" t="s">
        <v>410</v>
      </c>
      <c r="C155" s="8" t="s">
        <v>411</v>
      </c>
      <c r="D155" s="52" t="s">
        <v>1147</v>
      </c>
      <c r="E155" s="51" t="s">
        <v>413</v>
      </c>
      <c r="F155" s="8"/>
      <c r="G155" s="8">
        <v>0.0</v>
      </c>
      <c r="H155" s="8" t="s">
        <v>411</v>
      </c>
      <c r="I155" s="51" t="s">
        <v>410</v>
      </c>
      <c r="J155" s="13"/>
      <c r="K155" s="13"/>
      <c r="L155" s="13"/>
      <c r="M155" s="13"/>
      <c r="N155" s="13"/>
      <c r="O155" s="13"/>
      <c r="P155" s="22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>
      <c r="A156" s="51" t="s">
        <v>5</v>
      </c>
      <c r="B156" s="51" t="s">
        <v>410</v>
      </c>
      <c r="C156" s="8" t="s">
        <v>411</v>
      </c>
      <c r="D156" s="52" t="s">
        <v>1149</v>
      </c>
      <c r="E156" s="51" t="s">
        <v>415</v>
      </c>
      <c r="F156" s="8"/>
      <c r="G156" s="8">
        <v>0.0</v>
      </c>
      <c r="H156" s="8" t="s">
        <v>411</v>
      </c>
      <c r="I156" s="51" t="s">
        <v>410</v>
      </c>
      <c r="J156" s="13"/>
      <c r="K156" s="13"/>
      <c r="L156" s="13"/>
      <c r="M156" s="13"/>
      <c r="N156" s="13"/>
      <c r="O156" s="13"/>
      <c r="P156" s="22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>
      <c r="A157" s="51" t="s">
        <v>5</v>
      </c>
      <c r="B157" s="51" t="s">
        <v>410</v>
      </c>
      <c r="C157" s="8" t="s">
        <v>411</v>
      </c>
      <c r="D157" s="52" t="s">
        <v>1150</v>
      </c>
      <c r="E157" s="51" t="s">
        <v>419</v>
      </c>
      <c r="F157" s="8"/>
      <c r="G157" s="8">
        <v>0.0</v>
      </c>
      <c r="H157" s="8" t="s">
        <v>411</v>
      </c>
      <c r="I157" s="51" t="s">
        <v>410</v>
      </c>
      <c r="J157" s="13"/>
      <c r="K157" s="13"/>
      <c r="L157" s="13"/>
      <c r="M157" s="13"/>
      <c r="N157" s="13"/>
      <c r="O157" s="13"/>
      <c r="P157" s="22"/>
      <c r="Q157" s="10" t="s">
        <v>2400</v>
      </c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51" t="s">
        <v>5</v>
      </c>
      <c r="B158" s="51" t="s">
        <v>410</v>
      </c>
      <c r="C158" s="8" t="s">
        <v>411</v>
      </c>
      <c r="D158" s="52" t="s">
        <v>1152</v>
      </c>
      <c r="E158" s="51" t="s">
        <v>422</v>
      </c>
      <c r="F158" s="8"/>
      <c r="G158" s="8">
        <v>0.0</v>
      </c>
      <c r="H158" s="8" t="s">
        <v>411</v>
      </c>
      <c r="I158" s="51" t="s">
        <v>410</v>
      </c>
      <c r="J158" s="13"/>
      <c r="K158" s="13"/>
      <c r="L158" s="13"/>
      <c r="M158" s="13"/>
      <c r="N158" s="13"/>
      <c r="O158" s="13"/>
      <c r="P158" s="22"/>
      <c r="Q158" s="10" t="s">
        <v>2400</v>
      </c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>
      <c r="A159" s="51" t="s">
        <v>5</v>
      </c>
      <c r="B159" s="51" t="s">
        <v>410</v>
      </c>
      <c r="C159" s="8" t="s">
        <v>411</v>
      </c>
      <c r="D159" s="52" t="s">
        <v>1153</v>
      </c>
      <c r="E159" s="51" t="s">
        <v>425</v>
      </c>
      <c r="F159" s="8"/>
      <c r="G159" s="8">
        <v>0.0</v>
      </c>
      <c r="H159" s="8" t="s">
        <v>411</v>
      </c>
      <c r="I159" s="51" t="s">
        <v>410</v>
      </c>
      <c r="J159" s="13"/>
      <c r="K159" s="13"/>
      <c r="L159" s="13"/>
      <c r="M159" s="13"/>
      <c r="N159" s="13"/>
      <c r="O159" s="13"/>
      <c r="P159" s="22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51" t="s">
        <v>5</v>
      </c>
      <c r="B160" s="51" t="s">
        <v>410</v>
      </c>
      <c r="C160" s="8" t="s">
        <v>411</v>
      </c>
      <c r="D160" s="52" t="s">
        <v>1155</v>
      </c>
      <c r="E160" s="51" t="s">
        <v>427</v>
      </c>
      <c r="F160" s="8"/>
      <c r="G160" s="8">
        <v>0.0</v>
      </c>
      <c r="H160" s="8" t="s">
        <v>411</v>
      </c>
      <c r="I160" s="51" t="s">
        <v>410</v>
      </c>
      <c r="J160" s="13"/>
      <c r="K160" s="13"/>
      <c r="L160" s="13"/>
      <c r="M160" s="13"/>
      <c r="N160" s="13"/>
      <c r="O160" s="13"/>
      <c r="P160" s="22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>
      <c r="A161" s="51" t="s">
        <v>5</v>
      </c>
      <c r="B161" s="51" t="s">
        <v>410</v>
      </c>
      <c r="C161" s="8" t="s">
        <v>411</v>
      </c>
      <c r="D161" s="52" t="s">
        <v>1156</v>
      </c>
      <c r="E161" s="51" t="s">
        <v>429</v>
      </c>
      <c r="F161" s="8"/>
      <c r="G161" s="8">
        <v>0.0</v>
      </c>
      <c r="H161" s="8" t="s">
        <v>411</v>
      </c>
      <c r="I161" s="51" t="s">
        <v>410</v>
      </c>
      <c r="J161" s="13"/>
      <c r="K161" s="13"/>
      <c r="L161" s="13"/>
      <c r="M161" s="13"/>
      <c r="N161" s="13"/>
      <c r="O161" s="13"/>
      <c r="P161" s="22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51" t="s">
        <v>5</v>
      </c>
      <c r="B162" s="51" t="s">
        <v>410</v>
      </c>
      <c r="C162" s="8" t="s">
        <v>411</v>
      </c>
      <c r="D162" s="52" t="s">
        <v>1158</v>
      </c>
      <c r="E162" s="51" t="s">
        <v>430</v>
      </c>
      <c r="F162" s="8"/>
      <c r="G162" s="8">
        <v>0.0</v>
      </c>
      <c r="H162" s="8" t="s">
        <v>411</v>
      </c>
      <c r="I162" s="51" t="s">
        <v>410</v>
      </c>
      <c r="J162" s="13"/>
      <c r="K162" s="13"/>
      <c r="L162" s="13"/>
      <c r="M162" s="13"/>
      <c r="N162" s="13"/>
      <c r="O162" s="13"/>
      <c r="P162" s="22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51" t="s">
        <v>5</v>
      </c>
      <c r="B163" s="51" t="s">
        <v>410</v>
      </c>
      <c r="C163" s="8" t="s">
        <v>411</v>
      </c>
      <c r="D163" s="52" t="s">
        <v>1159</v>
      </c>
      <c r="E163" s="51" t="s">
        <v>433</v>
      </c>
      <c r="F163" s="8"/>
      <c r="G163" s="8">
        <v>0.0</v>
      </c>
      <c r="H163" s="8" t="s">
        <v>411</v>
      </c>
      <c r="I163" s="51" t="s">
        <v>410</v>
      </c>
      <c r="J163" s="13"/>
      <c r="K163" s="13"/>
      <c r="L163" s="13"/>
      <c r="M163" s="13"/>
      <c r="N163" s="13"/>
      <c r="O163" s="13"/>
      <c r="P163" s="22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51" t="s">
        <v>5</v>
      </c>
      <c r="B164" s="51" t="s">
        <v>410</v>
      </c>
      <c r="C164" s="8" t="s">
        <v>411</v>
      </c>
      <c r="D164" s="52" t="s">
        <v>1160</v>
      </c>
      <c r="E164" s="51" t="s">
        <v>435</v>
      </c>
      <c r="F164" s="8"/>
      <c r="G164" s="8">
        <v>0.0</v>
      </c>
      <c r="H164" s="8" t="s">
        <v>411</v>
      </c>
      <c r="I164" s="51" t="s">
        <v>410</v>
      </c>
      <c r="J164" s="13"/>
      <c r="K164" s="13"/>
      <c r="L164" s="13"/>
      <c r="M164" s="13"/>
      <c r="N164" s="13"/>
      <c r="O164" s="13"/>
      <c r="P164" s="22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51" t="s">
        <v>5</v>
      </c>
      <c r="B165" s="51" t="s">
        <v>410</v>
      </c>
      <c r="C165" s="8" t="s">
        <v>411</v>
      </c>
      <c r="D165" s="52" t="s">
        <v>1162</v>
      </c>
      <c r="E165" s="51" t="s">
        <v>439</v>
      </c>
      <c r="F165" s="8"/>
      <c r="G165" s="8">
        <v>0.0</v>
      </c>
      <c r="H165" s="8" t="s">
        <v>411</v>
      </c>
      <c r="I165" s="51" t="s">
        <v>410</v>
      </c>
      <c r="J165" s="13"/>
      <c r="K165" s="13"/>
      <c r="L165" s="13"/>
      <c r="M165" s="13"/>
      <c r="N165" s="13"/>
      <c r="O165" s="13"/>
      <c r="P165" s="22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>
      <c r="A166" s="51" t="s">
        <v>5</v>
      </c>
      <c r="B166" s="51" t="s">
        <v>410</v>
      </c>
      <c r="C166" s="8" t="s">
        <v>411</v>
      </c>
      <c r="D166" s="52" t="s">
        <v>1163</v>
      </c>
      <c r="E166" s="51" t="s">
        <v>441</v>
      </c>
      <c r="F166" s="8"/>
      <c r="G166" s="8">
        <v>0.0</v>
      </c>
      <c r="H166" s="8" t="s">
        <v>411</v>
      </c>
      <c r="I166" s="51" t="s">
        <v>410</v>
      </c>
      <c r="J166" s="13"/>
      <c r="K166" s="13"/>
      <c r="L166" s="13"/>
      <c r="M166" s="13"/>
      <c r="N166" s="13"/>
      <c r="O166" s="13"/>
      <c r="P166" s="22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51" t="s">
        <v>5</v>
      </c>
      <c r="B167" s="51" t="s">
        <v>410</v>
      </c>
      <c r="C167" s="8" t="s">
        <v>411</v>
      </c>
      <c r="D167" s="52" t="s">
        <v>1165</v>
      </c>
      <c r="E167" s="51" t="s">
        <v>443</v>
      </c>
      <c r="F167" s="8"/>
      <c r="G167" s="8">
        <v>0.0</v>
      </c>
      <c r="H167" s="8" t="s">
        <v>411</v>
      </c>
      <c r="I167" s="51" t="s">
        <v>410</v>
      </c>
      <c r="J167" s="13"/>
      <c r="K167" s="13"/>
      <c r="L167" s="13"/>
      <c r="M167" s="13"/>
      <c r="N167" s="13"/>
      <c r="O167" s="13"/>
      <c r="P167" s="22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>
      <c r="A168" s="51" t="s">
        <v>5</v>
      </c>
      <c r="B168" s="51" t="s">
        <v>410</v>
      </c>
      <c r="C168" s="8" t="s">
        <v>411</v>
      </c>
      <c r="D168" s="52" t="s">
        <v>1166</v>
      </c>
      <c r="E168" s="51" t="s">
        <v>445</v>
      </c>
      <c r="F168" s="8"/>
      <c r="G168" s="8">
        <v>0.0</v>
      </c>
      <c r="H168" s="8" t="s">
        <v>411</v>
      </c>
      <c r="I168" s="51" t="s">
        <v>410</v>
      </c>
      <c r="J168" s="13"/>
      <c r="K168" s="13"/>
      <c r="L168" s="13"/>
      <c r="M168" s="13"/>
      <c r="N168" s="13"/>
      <c r="O168" s="13"/>
      <c r="P168" s="22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51" t="s">
        <v>5</v>
      </c>
      <c r="B169" s="51" t="s">
        <v>446</v>
      </c>
      <c r="C169" s="8" t="s">
        <v>447</v>
      </c>
      <c r="D169" s="52" t="s">
        <v>1167</v>
      </c>
      <c r="E169" s="51" t="s">
        <v>449</v>
      </c>
      <c r="F169" s="8"/>
      <c r="G169" s="8">
        <v>0.0</v>
      </c>
      <c r="H169" s="8" t="s">
        <v>447</v>
      </c>
      <c r="I169" s="51" t="s">
        <v>446</v>
      </c>
      <c r="J169" s="13"/>
      <c r="K169" s="13"/>
      <c r="L169" s="13"/>
      <c r="M169" s="13"/>
      <c r="N169" s="13"/>
      <c r="O169" s="13"/>
      <c r="P169" s="22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51" t="s">
        <v>5</v>
      </c>
      <c r="B170" s="51" t="s">
        <v>446</v>
      </c>
      <c r="C170" s="8" t="s">
        <v>447</v>
      </c>
      <c r="D170" s="52" t="s">
        <v>1170</v>
      </c>
      <c r="E170" s="51" t="s">
        <v>450</v>
      </c>
      <c r="F170" s="8"/>
      <c r="G170" s="8">
        <v>0.0</v>
      </c>
      <c r="H170" s="8" t="s">
        <v>447</v>
      </c>
      <c r="I170" s="51" t="s">
        <v>446</v>
      </c>
      <c r="J170" s="13"/>
      <c r="K170" s="13"/>
      <c r="L170" s="13"/>
      <c r="M170" s="13"/>
      <c r="N170" s="13"/>
      <c r="O170" s="13"/>
      <c r="P170" s="22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51" t="s">
        <v>5</v>
      </c>
      <c r="B171" s="51" t="s">
        <v>446</v>
      </c>
      <c r="C171" s="8" t="s">
        <v>447</v>
      </c>
      <c r="D171" s="52" t="s">
        <v>1171</v>
      </c>
      <c r="E171" s="51" t="s">
        <v>451</v>
      </c>
      <c r="F171" s="8"/>
      <c r="G171" s="8">
        <v>0.0</v>
      </c>
      <c r="H171" s="8" t="s">
        <v>447</v>
      </c>
      <c r="I171" s="51" t="s">
        <v>446</v>
      </c>
      <c r="J171" s="13"/>
      <c r="K171" s="13"/>
      <c r="L171" s="13"/>
      <c r="M171" s="13"/>
      <c r="N171" s="13"/>
      <c r="O171" s="13"/>
      <c r="P171" s="22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51" t="s">
        <v>5</v>
      </c>
      <c r="B172" s="51" t="s">
        <v>446</v>
      </c>
      <c r="C172" s="8" t="s">
        <v>447</v>
      </c>
      <c r="D172" s="52" t="s">
        <v>1173</v>
      </c>
      <c r="E172" s="51" t="s">
        <v>453</v>
      </c>
      <c r="F172" s="8"/>
      <c r="G172" s="8">
        <v>0.0</v>
      </c>
      <c r="H172" s="8" t="s">
        <v>447</v>
      </c>
      <c r="I172" s="51" t="s">
        <v>446</v>
      </c>
      <c r="J172" s="13"/>
      <c r="K172" s="13"/>
      <c r="L172" s="13"/>
      <c r="M172" s="13"/>
      <c r="N172" s="13"/>
      <c r="O172" s="13"/>
      <c r="P172" s="22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>
      <c r="A173" s="51" t="s">
        <v>5</v>
      </c>
      <c r="B173" s="51" t="s">
        <v>446</v>
      </c>
      <c r="C173" s="8" t="s">
        <v>447</v>
      </c>
      <c r="D173" s="52" t="s">
        <v>1174</v>
      </c>
      <c r="E173" s="51" t="s">
        <v>455</v>
      </c>
      <c r="F173" s="8"/>
      <c r="G173" s="8">
        <v>0.0</v>
      </c>
      <c r="H173" s="8" t="s">
        <v>447</v>
      </c>
      <c r="I173" s="51" t="s">
        <v>446</v>
      </c>
      <c r="J173" s="13"/>
      <c r="K173" s="13"/>
      <c r="L173" s="13"/>
      <c r="M173" s="13"/>
      <c r="N173" s="13"/>
      <c r="O173" s="13"/>
      <c r="P173" s="22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>
      <c r="A174" s="51" t="s">
        <v>5</v>
      </c>
      <c r="B174" s="51" t="s">
        <v>446</v>
      </c>
      <c r="C174" s="8" t="s">
        <v>447</v>
      </c>
      <c r="D174" s="52" t="s">
        <v>1176</v>
      </c>
      <c r="E174" s="51" t="s">
        <v>457</v>
      </c>
      <c r="F174" s="8"/>
      <c r="G174" s="8">
        <v>0.0</v>
      </c>
      <c r="H174" s="8" t="s">
        <v>447</v>
      </c>
      <c r="I174" s="51" t="s">
        <v>446</v>
      </c>
      <c r="J174" s="13"/>
      <c r="K174" s="13"/>
      <c r="L174" s="13"/>
      <c r="M174" s="13"/>
      <c r="N174" s="13"/>
      <c r="O174" s="13"/>
      <c r="P174" s="22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51" t="s">
        <v>5</v>
      </c>
      <c r="B175" s="51" t="s">
        <v>446</v>
      </c>
      <c r="C175" s="8" t="s">
        <v>447</v>
      </c>
      <c r="D175" s="52" t="s">
        <v>1177</v>
      </c>
      <c r="E175" s="51" t="s">
        <v>459</v>
      </c>
      <c r="F175" s="8"/>
      <c r="G175" s="8">
        <v>0.0</v>
      </c>
      <c r="H175" s="8" t="s">
        <v>447</v>
      </c>
      <c r="I175" s="51" t="s">
        <v>446</v>
      </c>
      <c r="J175" s="13"/>
      <c r="K175" s="13"/>
      <c r="L175" s="13"/>
      <c r="M175" s="13"/>
      <c r="N175" s="13"/>
      <c r="O175" s="13"/>
      <c r="P175" s="22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51" t="s">
        <v>5</v>
      </c>
      <c r="B176" s="51" t="s">
        <v>446</v>
      </c>
      <c r="C176" s="8" t="s">
        <v>447</v>
      </c>
      <c r="D176" s="52" t="s">
        <v>1179</v>
      </c>
      <c r="E176" s="51" t="s">
        <v>461</v>
      </c>
      <c r="F176" s="8"/>
      <c r="G176" s="8">
        <v>0.0</v>
      </c>
      <c r="H176" s="8" t="s">
        <v>447</v>
      </c>
      <c r="I176" s="51" t="s">
        <v>446</v>
      </c>
      <c r="J176" s="13"/>
      <c r="K176" s="13"/>
      <c r="L176" s="13"/>
      <c r="M176" s="13"/>
      <c r="N176" s="13"/>
      <c r="O176" s="13"/>
      <c r="P176" s="22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>
      <c r="A177" s="51" t="s">
        <v>5</v>
      </c>
      <c r="B177" s="51" t="s">
        <v>446</v>
      </c>
      <c r="C177" s="8" t="s">
        <v>447</v>
      </c>
      <c r="D177" s="52" t="s">
        <v>1180</v>
      </c>
      <c r="E177" s="51" t="s">
        <v>463</v>
      </c>
      <c r="F177" s="8"/>
      <c r="G177" s="8">
        <v>0.0</v>
      </c>
      <c r="H177" s="8" t="s">
        <v>447</v>
      </c>
      <c r="I177" s="51" t="s">
        <v>446</v>
      </c>
      <c r="J177" s="13"/>
      <c r="K177" s="13"/>
      <c r="L177" s="13"/>
      <c r="M177" s="13"/>
      <c r="N177" s="13"/>
      <c r="O177" s="13"/>
      <c r="P177" s="22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>
      <c r="A178" s="51" t="s">
        <v>5</v>
      </c>
      <c r="B178" s="51" t="s">
        <v>446</v>
      </c>
      <c r="C178" s="8" t="s">
        <v>447</v>
      </c>
      <c r="D178" s="52" t="s">
        <v>1181</v>
      </c>
      <c r="E178" s="51" t="s">
        <v>465</v>
      </c>
      <c r="F178" s="8"/>
      <c r="G178" s="8">
        <v>0.0</v>
      </c>
      <c r="H178" s="8" t="s">
        <v>447</v>
      </c>
      <c r="I178" s="51" t="s">
        <v>446</v>
      </c>
      <c r="J178" s="13"/>
      <c r="K178" s="13"/>
      <c r="L178" s="13"/>
      <c r="M178" s="13"/>
      <c r="N178" s="13"/>
      <c r="O178" s="13"/>
      <c r="P178" s="22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>
      <c r="A179" s="51" t="s">
        <v>5</v>
      </c>
      <c r="B179" s="51" t="s">
        <v>446</v>
      </c>
      <c r="C179" s="8" t="s">
        <v>447</v>
      </c>
      <c r="D179" s="52" t="s">
        <v>1183</v>
      </c>
      <c r="E179" s="51" t="s">
        <v>467</v>
      </c>
      <c r="F179" s="8"/>
      <c r="G179" s="8">
        <v>0.0</v>
      </c>
      <c r="H179" s="8" t="s">
        <v>447</v>
      </c>
      <c r="I179" s="51" t="s">
        <v>446</v>
      </c>
      <c r="J179" s="13"/>
      <c r="K179" s="13"/>
      <c r="L179" s="13"/>
      <c r="M179" s="13"/>
      <c r="N179" s="13"/>
      <c r="O179" s="13"/>
      <c r="P179" s="22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51" t="s">
        <v>5</v>
      </c>
      <c r="B180" s="51" t="s">
        <v>446</v>
      </c>
      <c r="C180" s="8" t="s">
        <v>447</v>
      </c>
      <c r="D180" s="52" t="s">
        <v>1184</v>
      </c>
      <c r="E180" s="51" t="s">
        <v>468</v>
      </c>
      <c r="F180" s="8"/>
      <c r="G180" s="8">
        <v>0.0</v>
      </c>
      <c r="H180" s="8" t="s">
        <v>447</v>
      </c>
      <c r="I180" s="51" t="s">
        <v>446</v>
      </c>
      <c r="J180" s="13"/>
      <c r="K180" s="13"/>
      <c r="L180" s="13"/>
      <c r="M180" s="13"/>
      <c r="N180" s="13"/>
      <c r="O180" s="13"/>
      <c r="P180" s="22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>
      <c r="A181" s="51" t="s">
        <v>5</v>
      </c>
      <c r="B181" s="51" t="s">
        <v>446</v>
      </c>
      <c r="C181" s="8" t="s">
        <v>447</v>
      </c>
      <c r="D181" s="52" t="s">
        <v>1186</v>
      </c>
      <c r="E181" s="51" t="s">
        <v>470</v>
      </c>
      <c r="F181" s="8"/>
      <c r="G181" s="8">
        <v>0.0</v>
      </c>
      <c r="H181" s="8" t="s">
        <v>447</v>
      </c>
      <c r="I181" s="51" t="s">
        <v>446</v>
      </c>
      <c r="J181" s="13"/>
      <c r="K181" s="13"/>
      <c r="L181" s="13"/>
      <c r="M181" s="13"/>
      <c r="N181" s="13"/>
      <c r="O181" s="13"/>
      <c r="P181" s="22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>
      <c r="A182" s="51" t="s">
        <v>5</v>
      </c>
      <c r="B182" s="51" t="s">
        <v>446</v>
      </c>
      <c r="C182" s="8" t="s">
        <v>447</v>
      </c>
      <c r="D182" s="52" t="s">
        <v>1187</v>
      </c>
      <c r="E182" s="51" t="s">
        <v>472</v>
      </c>
      <c r="F182" s="8"/>
      <c r="G182" s="8">
        <v>0.0</v>
      </c>
      <c r="H182" s="8" t="s">
        <v>447</v>
      </c>
      <c r="I182" s="51" t="s">
        <v>446</v>
      </c>
      <c r="J182" s="13"/>
      <c r="K182" s="13"/>
      <c r="L182" s="13"/>
      <c r="M182" s="13"/>
      <c r="N182" s="13"/>
      <c r="O182" s="13"/>
      <c r="P182" s="22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51" t="s">
        <v>5</v>
      </c>
      <c r="B183" s="51" t="s">
        <v>446</v>
      </c>
      <c r="C183" s="8" t="s">
        <v>447</v>
      </c>
      <c r="D183" s="52" t="s">
        <v>1188</v>
      </c>
      <c r="E183" s="51" t="s">
        <v>475</v>
      </c>
      <c r="F183" s="8"/>
      <c r="G183" s="8">
        <v>0.0</v>
      </c>
      <c r="H183" s="8" t="s">
        <v>447</v>
      </c>
      <c r="I183" s="51" t="s">
        <v>446</v>
      </c>
      <c r="J183" s="13"/>
      <c r="K183" s="13"/>
      <c r="L183" s="13"/>
      <c r="M183" s="13"/>
      <c r="N183" s="13"/>
      <c r="O183" s="13"/>
      <c r="P183" s="22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>
      <c r="A184" s="51" t="s">
        <v>5</v>
      </c>
      <c r="B184" s="51" t="s">
        <v>446</v>
      </c>
      <c r="C184" s="8" t="s">
        <v>447</v>
      </c>
      <c r="D184" s="52" t="s">
        <v>1190</v>
      </c>
      <c r="E184" s="51" t="s">
        <v>478</v>
      </c>
      <c r="F184" s="8"/>
      <c r="G184" s="8">
        <v>0.0</v>
      </c>
      <c r="H184" s="8" t="s">
        <v>447</v>
      </c>
      <c r="I184" s="51" t="s">
        <v>446</v>
      </c>
      <c r="J184" s="13"/>
      <c r="K184" s="13"/>
      <c r="L184" s="13"/>
      <c r="M184" s="13"/>
      <c r="N184" s="13"/>
      <c r="O184" s="13"/>
      <c r="P184" s="22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51" t="s">
        <v>5</v>
      </c>
      <c r="B185" s="51" t="s">
        <v>446</v>
      </c>
      <c r="C185" s="8" t="s">
        <v>447</v>
      </c>
      <c r="D185" s="52" t="s">
        <v>1192</v>
      </c>
      <c r="E185" s="51" t="s">
        <v>479</v>
      </c>
      <c r="F185" s="8"/>
      <c r="G185" s="8">
        <v>0.0</v>
      </c>
      <c r="H185" s="8" t="s">
        <v>447</v>
      </c>
      <c r="I185" s="51" t="s">
        <v>446</v>
      </c>
      <c r="J185" s="13"/>
      <c r="K185" s="13"/>
      <c r="L185" s="13"/>
      <c r="M185" s="13"/>
      <c r="N185" s="13"/>
      <c r="O185" s="13"/>
      <c r="P185" s="22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51" t="s">
        <v>5</v>
      </c>
      <c r="B186" s="51" t="s">
        <v>481</v>
      </c>
      <c r="C186" s="8" t="s">
        <v>482</v>
      </c>
      <c r="D186" s="52" t="s">
        <v>1194</v>
      </c>
      <c r="E186" s="51" t="s">
        <v>483</v>
      </c>
      <c r="F186" s="8"/>
      <c r="G186" s="8">
        <v>0.0</v>
      </c>
      <c r="H186" s="8" t="s">
        <v>482</v>
      </c>
      <c r="I186" s="51" t="s">
        <v>481</v>
      </c>
      <c r="J186" s="13"/>
      <c r="K186" s="13"/>
      <c r="L186" s="13"/>
      <c r="M186" s="13"/>
      <c r="N186" s="13"/>
      <c r="O186" s="13"/>
      <c r="P186" s="22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>
      <c r="A187" s="51" t="s">
        <v>5</v>
      </c>
      <c r="B187" s="51" t="s">
        <v>481</v>
      </c>
      <c r="C187" s="8" t="s">
        <v>482</v>
      </c>
      <c r="D187" s="52" t="s">
        <v>1196</v>
      </c>
      <c r="E187" s="51" t="s">
        <v>485</v>
      </c>
      <c r="F187" s="8"/>
      <c r="G187" s="8">
        <v>0.0</v>
      </c>
      <c r="H187" s="8" t="s">
        <v>482</v>
      </c>
      <c r="I187" s="51" t="s">
        <v>481</v>
      </c>
      <c r="J187" s="13"/>
      <c r="K187" s="13"/>
      <c r="L187" s="13"/>
      <c r="M187" s="13"/>
      <c r="N187" s="13"/>
      <c r="O187" s="13"/>
      <c r="P187" s="22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>
      <c r="A188" s="51" t="s">
        <v>5</v>
      </c>
      <c r="B188" s="51" t="s">
        <v>481</v>
      </c>
      <c r="C188" s="8" t="s">
        <v>482</v>
      </c>
      <c r="D188" s="52" t="s">
        <v>1198</v>
      </c>
      <c r="E188" s="51" t="s">
        <v>487</v>
      </c>
      <c r="F188" s="8"/>
      <c r="G188" s="8">
        <v>0.0</v>
      </c>
      <c r="H188" s="8" t="s">
        <v>482</v>
      </c>
      <c r="I188" s="51" t="s">
        <v>481</v>
      </c>
      <c r="J188" s="13"/>
      <c r="K188" s="13"/>
      <c r="L188" s="13"/>
      <c r="M188" s="13"/>
      <c r="N188" s="13"/>
      <c r="O188" s="13"/>
      <c r="P188" s="22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>
      <c r="A189" s="51" t="s">
        <v>5</v>
      </c>
      <c r="B189" s="51" t="s">
        <v>481</v>
      </c>
      <c r="C189" s="8" t="s">
        <v>482</v>
      </c>
      <c r="D189" s="52" t="s">
        <v>1199</v>
      </c>
      <c r="E189" s="51" t="s">
        <v>489</v>
      </c>
      <c r="F189" s="8"/>
      <c r="G189" s="8">
        <v>0.0</v>
      </c>
      <c r="H189" s="8" t="s">
        <v>482</v>
      </c>
      <c r="I189" s="51" t="s">
        <v>481</v>
      </c>
      <c r="J189" s="13"/>
      <c r="K189" s="13"/>
      <c r="L189" s="13"/>
      <c r="M189" s="13"/>
      <c r="N189" s="13"/>
      <c r="O189" s="13"/>
      <c r="P189" s="22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>
      <c r="A190" s="51" t="s">
        <v>5</v>
      </c>
      <c r="B190" s="51" t="s">
        <v>481</v>
      </c>
      <c r="C190" s="8" t="s">
        <v>482</v>
      </c>
      <c r="D190" s="52" t="s">
        <v>1201</v>
      </c>
      <c r="E190" s="51" t="s">
        <v>491</v>
      </c>
      <c r="F190" s="8"/>
      <c r="G190" s="8">
        <v>0.0</v>
      </c>
      <c r="H190" s="8" t="s">
        <v>482</v>
      </c>
      <c r="I190" s="51" t="s">
        <v>481</v>
      </c>
      <c r="J190" s="13"/>
      <c r="K190" s="13"/>
      <c r="L190" s="13"/>
      <c r="M190" s="13"/>
      <c r="N190" s="13"/>
      <c r="O190" s="13"/>
      <c r="P190" s="22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>
      <c r="A191" s="51" t="s">
        <v>5</v>
      </c>
      <c r="B191" s="51" t="s">
        <v>481</v>
      </c>
      <c r="C191" s="8" t="s">
        <v>482</v>
      </c>
      <c r="D191" s="52" t="s">
        <v>1202</v>
      </c>
      <c r="E191" s="51" t="s">
        <v>492</v>
      </c>
      <c r="F191" s="8"/>
      <c r="G191" s="8">
        <v>0.0</v>
      </c>
      <c r="H191" s="8" t="s">
        <v>482</v>
      </c>
      <c r="I191" s="51" t="s">
        <v>481</v>
      </c>
      <c r="J191" s="13"/>
      <c r="K191" s="13"/>
      <c r="L191" s="13"/>
      <c r="M191" s="13"/>
      <c r="N191" s="13"/>
      <c r="O191" s="13"/>
      <c r="P191" s="22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51" t="s">
        <v>5</v>
      </c>
      <c r="B192" s="51" t="s">
        <v>481</v>
      </c>
      <c r="C192" s="8" t="s">
        <v>482</v>
      </c>
      <c r="D192" s="52" t="s">
        <v>1204</v>
      </c>
      <c r="E192" s="51" t="s">
        <v>496</v>
      </c>
      <c r="F192" s="8"/>
      <c r="G192" s="8">
        <v>0.0</v>
      </c>
      <c r="H192" s="8" t="s">
        <v>482</v>
      </c>
      <c r="I192" s="51" t="s">
        <v>481</v>
      </c>
      <c r="J192" s="13"/>
      <c r="K192" s="13"/>
      <c r="L192" s="13"/>
      <c r="M192" s="13"/>
      <c r="N192" s="13"/>
      <c r="O192" s="13"/>
      <c r="P192" s="22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>
      <c r="A193" s="51" t="s">
        <v>5</v>
      </c>
      <c r="B193" s="51" t="s">
        <v>481</v>
      </c>
      <c r="C193" s="8" t="s">
        <v>482</v>
      </c>
      <c r="D193" s="52" t="s">
        <v>1205</v>
      </c>
      <c r="E193" s="51" t="s">
        <v>497</v>
      </c>
      <c r="F193" s="8"/>
      <c r="G193" s="8">
        <v>0.0</v>
      </c>
      <c r="H193" s="8" t="s">
        <v>482</v>
      </c>
      <c r="I193" s="51" t="s">
        <v>481</v>
      </c>
      <c r="J193" s="13"/>
      <c r="K193" s="13"/>
      <c r="L193" s="13"/>
      <c r="M193" s="13"/>
      <c r="N193" s="13"/>
      <c r="O193" s="13"/>
      <c r="P193" s="22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51" t="s">
        <v>5</v>
      </c>
      <c r="B194" s="51" t="s">
        <v>481</v>
      </c>
      <c r="C194" s="8" t="s">
        <v>482</v>
      </c>
      <c r="D194" s="52" t="s">
        <v>1208</v>
      </c>
      <c r="E194" s="51" t="s">
        <v>498</v>
      </c>
      <c r="F194" s="8"/>
      <c r="G194" s="8">
        <v>0.0</v>
      </c>
      <c r="H194" s="8" t="s">
        <v>482</v>
      </c>
      <c r="I194" s="51" t="s">
        <v>481</v>
      </c>
      <c r="J194" s="13"/>
      <c r="K194" s="13"/>
      <c r="L194" s="13"/>
      <c r="M194" s="13"/>
      <c r="N194" s="13"/>
      <c r="O194" s="13"/>
      <c r="P194" s="22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>
      <c r="A195" s="51" t="s">
        <v>5</v>
      </c>
      <c r="B195" s="51" t="s">
        <v>481</v>
      </c>
      <c r="C195" s="8" t="s">
        <v>482</v>
      </c>
      <c r="D195" s="52" t="s">
        <v>1209</v>
      </c>
      <c r="E195" s="51" t="s">
        <v>499</v>
      </c>
      <c r="F195" s="8"/>
      <c r="G195" s="8">
        <v>0.0</v>
      </c>
      <c r="H195" s="8" t="s">
        <v>482</v>
      </c>
      <c r="I195" s="51" t="s">
        <v>481</v>
      </c>
      <c r="J195" s="13"/>
      <c r="K195" s="13"/>
      <c r="L195" s="13"/>
      <c r="M195" s="13"/>
      <c r="N195" s="13"/>
      <c r="O195" s="13"/>
      <c r="P195" s="22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>
      <c r="A196" s="51" t="s">
        <v>5</v>
      </c>
      <c r="B196" s="51" t="s">
        <v>481</v>
      </c>
      <c r="C196" s="8" t="s">
        <v>482</v>
      </c>
      <c r="D196" s="52" t="s">
        <v>1211</v>
      </c>
      <c r="E196" s="51" t="s">
        <v>501</v>
      </c>
      <c r="F196" s="8"/>
      <c r="G196" s="8">
        <v>0.0</v>
      </c>
      <c r="H196" s="8" t="s">
        <v>482</v>
      </c>
      <c r="I196" s="51" t="s">
        <v>481</v>
      </c>
      <c r="J196" s="13"/>
      <c r="K196" s="13"/>
      <c r="L196" s="13"/>
      <c r="M196" s="13"/>
      <c r="N196" s="13"/>
      <c r="O196" s="13"/>
      <c r="P196" s="22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51" t="s">
        <v>5</v>
      </c>
      <c r="B197" s="51" t="s">
        <v>481</v>
      </c>
      <c r="C197" s="8" t="s">
        <v>482</v>
      </c>
      <c r="D197" s="52" t="s">
        <v>1212</v>
      </c>
      <c r="E197" s="51" t="s">
        <v>502</v>
      </c>
      <c r="F197" s="8"/>
      <c r="G197" s="8">
        <v>0.0</v>
      </c>
      <c r="H197" s="8" t="s">
        <v>482</v>
      </c>
      <c r="I197" s="51" t="s">
        <v>481</v>
      </c>
      <c r="J197" s="13"/>
      <c r="K197" s="13"/>
      <c r="L197" s="13"/>
      <c r="M197" s="13"/>
      <c r="N197" s="13"/>
      <c r="O197" s="13"/>
      <c r="P197" s="22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51" t="s">
        <v>5</v>
      </c>
      <c r="B198" s="51" t="s">
        <v>481</v>
      </c>
      <c r="C198" s="8" t="s">
        <v>482</v>
      </c>
      <c r="D198" s="52" t="s">
        <v>1213</v>
      </c>
      <c r="E198" s="51" t="s">
        <v>504</v>
      </c>
      <c r="F198" s="8"/>
      <c r="G198" s="8">
        <v>0.0</v>
      </c>
      <c r="H198" s="8" t="s">
        <v>482</v>
      </c>
      <c r="I198" s="51" t="s">
        <v>481</v>
      </c>
      <c r="J198" s="13"/>
      <c r="K198" s="13"/>
      <c r="L198" s="13"/>
      <c r="M198" s="13"/>
      <c r="N198" s="13"/>
      <c r="O198" s="13"/>
      <c r="P198" s="22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>
      <c r="A199" s="51" t="s">
        <v>5</v>
      </c>
      <c r="B199" s="51" t="s">
        <v>481</v>
      </c>
      <c r="C199" s="8" t="s">
        <v>482</v>
      </c>
      <c r="D199" s="52" t="s">
        <v>1215</v>
      </c>
      <c r="E199" s="51" t="s">
        <v>506</v>
      </c>
      <c r="F199" s="8"/>
      <c r="G199" s="8">
        <v>0.0</v>
      </c>
      <c r="H199" s="8" t="s">
        <v>482</v>
      </c>
      <c r="I199" s="51" t="s">
        <v>481</v>
      </c>
      <c r="J199" s="13"/>
      <c r="K199" s="13"/>
      <c r="L199" s="13"/>
      <c r="M199" s="13"/>
      <c r="N199" s="13"/>
      <c r="O199" s="13"/>
      <c r="P199" s="22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>
      <c r="A200" s="51" t="s">
        <v>5</v>
      </c>
      <c r="B200" s="51" t="s">
        <v>481</v>
      </c>
      <c r="C200" s="8" t="s">
        <v>482</v>
      </c>
      <c r="D200" s="52" t="s">
        <v>1216</v>
      </c>
      <c r="E200" s="51" t="s">
        <v>507</v>
      </c>
      <c r="F200" s="8"/>
      <c r="G200" s="8">
        <v>0.0</v>
      </c>
      <c r="H200" s="8" t="s">
        <v>482</v>
      </c>
      <c r="I200" s="51" t="s">
        <v>481</v>
      </c>
      <c r="J200" s="13"/>
      <c r="K200" s="13"/>
      <c r="L200" s="13"/>
      <c r="M200" s="13"/>
      <c r="N200" s="13"/>
      <c r="O200" s="13"/>
      <c r="P200" s="22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>
      <c r="A201" s="51" t="s">
        <v>5</v>
      </c>
      <c r="B201" s="51" t="s">
        <v>481</v>
      </c>
      <c r="C201" s="8" t="s">
        <v>482</v>
      </c>
      <c r="D201" s="52" t="s">
        <v>1218</v>
      </c>
      <c r="E201" s="51" t="s">
        <v>509</v>
      </c>
      <c r="F201" s="8"/>
      <c r="G201" s="8">
        <v>0.0</v>
      </c>
      <c r="H201" s="8" t="s">
        <v>482</v>
      </c>
      <c r="I201" s="51" t="s">
        <v>481</v>
      </c>
      <c r="J201" s="13"/>
      <c r="K201" s="13"/>
      <c r="L201" s="13"/>
      <c r="M201" s="13"/>
      <c r="N201" s="13"/>
      <c r="O201" s="13"/>
      <c r="P201" s="22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>
      <c r="A202" s="51" t="s">
        <v>5</v>
      </c>
      <c r="B202" s="51" t="s">
        <v>481</v>
      </c>
      <c r="C202" s="8" t="s">
        <v>482</v>
      </c>
      <c r="D202" s="52" t="s">
        <v>1219</v>
      </c>
      <c r="E202" s="51" t="s">
        <v>511</v>
      </c>
      <c r="F202" s="8"/>
      <c r="G202" s="8">
        <v>0.0</v>
      </c>
      <c r="H202" s="8" t="s">
        <v>482</v>
      </c>
      <c r="I202" s="51" t="s">
        <v>481</v>
      </c>
      <c r="J202" s="13"/>
      <c r="K202" s="13"/>
      <c r="L202" s="13"/>
      <c r="M202" s="13"/>
      <c r="N202" s="13"/>
      <c r="O202" s="13"/>
      <c r="P202" s="22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>
      <c r="A203" s="51" t="s">
        <v>5</v>
      </c>
      <c r="B203" s="51" t="s">
        <v>481</v>
      </c>
      <c r="C203" s="8" t="s">
        <v>482</v>
      </c>
      <c r="D203" s="52" t="s">
        <v>1221</v>
      </c>
      <c r="E203" s="51" t="s">
        <v>512</v>
      </c>
      <c r="F203" s="8"/>
      <c r="G203" s="8">
        <v>0.0</v>
      </c>
      <c r="H203" s="8" t="s">
        <v>482</v>
      </c>
      <c r="I203" s="51" t="s">
        <v>481</v>
      </c>
      <c r="J203" s="13"/>
      <c r="K203" s="13"/>
      <c r="L203" s="13"/>
      <c r="M203" s="13"/>
      <c r="N203" s="13"/>
      <c r="O203" s="13"/>
      <c r="P203" s="22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>
      <c r="A204" s="51" t="s">
        <v>5</v>
      </c>
      <c r="B204" s="51" t="s">
        <v>481</v>
      </c>
      <c r="C204" s="8" t="s">
        <v>482</v>
      </c>
      <c r="D204" s="52" t="s">
        <v>1222</v>
      </c>
      <c r="E204" s="51" t="s">
        <v>514</v>
      </c>
      <c r="F204" s="8"/>
      <c r="G204" s="8">
        <v>0.0</v>
      </c>
      <c r="H204" s="8" t="s">
        <v>482</v>
      </c>
      <c r="I204" s="51" t="s">
        <v>481</v>
      </c>
      <c r="J204" s="13"/>
      <c r="K204" s="13"/>
      <c r="L204" s="13"/>
      <c r="M204" s="13"/>
      <c r="N204" s="13"/>
      <c r="O204" s="13"/>
      <c r="P204" s="22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>
      <c r="A205" s="51" t="s">
        <v>5</v>
      </c>
      <c r="B205" s="51" t="s">
        <v>481</v>
      </c>
      <c r="C205" s="8" t="s">
        <v>482</v>
      </c>
      <c r="D205" s="52" t="s">
        <v>1224</v>
      </c>
      <c r="E205" s="51" t="s">
        <v>517</v>
      </c>
      <c r="F205" s="8"/>
      <c r="G205" s="8">
        <v>0.0</v>
      </c>
      <c r="H205" s="8" t="s">
        <v>482</v>
      </c>
      <c r="I205" s="51" t="s">
        <v>481</v>
      </c>
      <c r="J205" s="13"/>
      <c r="K205" s="13"/>
      <c r="L205" s="13"/>
      <c r="M205" s="13"/>
      <c r="N205" s="13"/>
      <c r="O205" s="13"/>
      <c r="P205" s="22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>
      <c r="A206" s="51" t="s">
        <v>5</v>
      </c>
      <c r="B206" s="51" t="s">
        <v>481</v>
      </c>
      <c r="C206" s="8" t="s">
        <v>482</v>
      </c>
      <c r="D206" s="52" t="s">
        <v>1225</v>
      </c>
      <c r="E206" s="51" t="s">
        <v>519</v>
      </c>
      <c r="F206" s="8"/>
      <c r="G206" s="8">
        <v>0.0</v>
      </c>
      <c r="H206" s="8" t="s">
        <v>482</v>
      </c>
      <c r="I206" s="51" t="s">
        <v>481</v>
      </c>
      <c r="J206" s="13"/>
      <c r="K206" s="13"/>
      <c r="L206" s="13"/>
      <c r="M206" s="13"/>
      <c r="N206" s="13"/>
      <c r="O206" s="13"/>
      <c r="P206" s="22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>
      <c r="A207" s="51" t="s">
        <v>5</v>
      </c>
      <c r="B207" s="51" t="s">
        <v>481</v>
      </c>
      <c r="C207" s="8" t="s">
        <v>482</v>
      </c>
      <c r="D207" s="52" t="s">
        <v>1227</v>
      </c>
      <c r="E207" s="51" t="s">
        <v>520</v>
      </c>
      <c r="F207" s="8"/>
      <c r="G207" s="8">
        <v>0.0</v>
      </c>
      <c r="H207" s="8" t="s">
        <v>482</v>
      </c>
      <c r="I207" s="51" t="s">
        <v>481</v>
      </c>
      <c r="J207" s="13"/>
      <c r="K207" s="13"/>
      <c r="L207" s="13"/>
      <c r="M207" s="13"/>
      <c r="N207" s="13"/>
      <c r="O207" s="13"/>
      <c r="P207" s="22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>
      <c r="A208" s="51" t="s">
        <v>5</v>
      </c>
      <c r="B208" s="51" t="s">
        <v>481</v>
      </c>
      <c r="C208" s="8" t="s">
        <v>482</v>
      </c>
      <c r="D208" s="52" t="s">
        <v>1228</v>
      </c>
      <c r="E208" s="51" t="s">
        <v>521</v>
      </c>
      <c r="F208" s="8"/>
      <c r="G208" s="8">
        <v>0.0</v>
      </c>
      <c r="H208" s="8" t="s">
        <v>482</v>
      </c>
      <c r="I208" s="51" t="s">
        <v>481</v>
      </c>
      <c r="J208" s="13"/>
      <c r="K208" s="13"/>
      <c r="L208" s="13"/>
      <c r="M208" s="13"/>
      <c r="N208" s="13"/>
      <c r="O208" s="13"/>
      <c r="P208" s="22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>
      <c r="A209" s="51" t="s">
        <v>5</v>
      </c>
      <c r="B209" s="51" t="s">
        <v>481</v>
      </c>
      <c r="C209" s="8" t="s">
        <v>482</v>
      </c>
      <c r="D209" s="52" t="s">
        <v>1230</v>
      </c>
      <c r="E209" s="51" t="s">
        <v>522</v>
      </c>
      <c r="F209" s="8"/>
      <c r="G209" s="8">
        <v>0.0</v>
      </c>
      <c r="H209" s="8" t="s">
        <v>482</v>
      </c>
      <c r="I209" s="51" t="s">
        <v>481</v>
      </c>
      <c r="J209" s="13"/>
      <c r="K209" s="13"/>
      <c r="L209" s="13"/>
      <c r="M209" s="13"/>
      <c r="N209" s="13"/>
      <c r="O209" s="13"/>
      <c r="P209" s="22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>
      <c r="A210" s="51" t="s">
        <v>5</v>
      </c>
      <c r="B210" s="51" t="s">
        <v>481</v>
      </c>
      <c r="C210" s="8" t="s">
        <v>482</v>
      </c>
      <c r="D210" s="52" t="s">
        <v>1231</v>
      </c>
      <c r="E210" s="51" t="s">
        <v>523</v>
      </c>
      <c r="F210" s="8"/>
      <c r="G210" s="8">
        <v>0.0</v>
      </c>
      <c r="H210" s="8" t="s">
        <v>482</v>
      </c>
      <c r="I210" s="51" t="s">
        <v>481</v>
      </c>
      <c r="J210" s="13"/>
      <c r="K210" s="13"/>
      <c r="L210" s="13"/>
      <c r="M210" s="13"/>
      <c r="N210" s="13"/>
      <c r="O210" s="13"/>
      <c r="P210" s="22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>
      <c r="A211" s="51" t="s">
        <v>5</v>
      </c>
      <c r="B211" s="51" t="s">
        <v>481</v>
      </c>
      <c r="C211" s="8" t="s">
        <v>482</v>
      </c>
      <c r="D211" s="52" t="s">
        <v>1232</v>
      </c>
      <c r="E211" s="51" t="s">
        <v>527</v>
      </c>
      <c r="F211" s="8"/>
      <c r="G211" s="8">
        <v>0.0</v>
      </c>
      <c r="H211" s="8" t="s">
        <v>482</v>
      </c>
      <c r="I211" s="51" t="s">
        <v>481</v>
      </c>
      <c r="J211" s="13"/>
      <c r="K211" s="13"/>
      <c r="L211" s="13"/>
      <c r="M211" s="13"/>
      <c r="N211" s="13"/>
      <c r="O211" s="13"/>
      <c r="P211" s="22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>
      <c r="A212" s="51" t="s">
        <v>5</v>
      </c>
      <c r="B212" s="51" t="s">
        <v>481</v>
      </c>
      <c r="C212" s="8" t="s">
        <v>482</v>
      </c>
      <c r="D212" s="52" t="s">
        <v>1234</v>
      </c>
      <c r="E212" s="51" t="s">
        <v>530</v>
      </c>
      <c r="F212" s="8"/>
      <c r="G212" s="8">
        <v>0.0</v>
      </c>
      <c r="H212" s="8" t="s">
        <v>482</v>
      </c>
      <c r="I212" s="51" t="s">
        <v>481</v>
      </c>
      <c r="J212" s="13"/>
      <c r="K212" s="13"/>
      <c r="L212" s="13"/>
      <c r="M212" s="13"/>
      <c r="N212" s="13"/>
      <c r="O212" s="13"/>
      <c r="P212" s="22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>
      <c r="A213" s="51" t="s">
        <v>5</v>
      </c>
      <c r="B213" s="51" t="s">
        <v>481</v>
      </c>
      <c r="C213" s="8" t="s">
        <v>482</v>
      </c>
      <c r="D213" s="52" t="s">
        <v>1235</v>
      </c>
      <c r="E213" s="51" t="s">
        <v>532</v>
      </c>
      <c r="F213" s="8"/>
      <c r="G213" s="8">
        <v>0.0</v>
      </c>
      <c r="H213" s="8" t="s">
        <v>482</v>
      </c>
      <c r="I213" s="51" t="s">
        <v>481</v>
      </c>
      <c r="J213" s="13"/>
      <c r="K213" s="13"/>
      <c r="L213" s="13"/>
      <c r="M213" s="13"/>
      <c r="N213" s="13"/>
      <c r="O213" s="13"/>
      <c r="P213" s="22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>
      <c r="A214" s="51" t="s">
        <v>5</v>
      </c>
      <c r="B214" s="51" t="s">
        <v>481</v>
      </c>
      <c r="C214" s="8" t="s">
        <v>482</v>
      </c>
      <c r="D214" s="52" t="s">
        <v>1237</v>
      </c>
      <c r="E214" s="51" t="s">
        <v>533</v>
      </c>
      <c r="F214" s="8"/>
      <c r="G214" s="8">
        <v>0.0</v>
      </c>
      <c r="H214" s="8" t="s">
        <v>482</v>
      </c>
      <c r="I214" s="51" t="s">
        <v>481</v>
      </c>
      <c r="J214" s="13"/>
      <c r="K214" s="13"/>
      <c r="L214" s="13"/>
      <c r="M214" s="13"/>
      <c r="N214" s="13"/>
      <c r="O214" s="13"/>
      <c r="P214" s="22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>
      <c r="A215" s="51" t="s">
        <v>5</v>
      </c>
      <c r="B215" s="51" t="s">
        <v>481</v>
      </c>
      <c r="C215" s="8" t="s">
        <v>482</v>
      </c>
      <c r="D215" s="52" t="s">
        <v>1238</v>
      </c>
      <c r="E215" s="51" t="s">
        <v>535</v>
      </c>
      <c r="F215" s="8"/>
      <c r="G215" s="8">
        <v>0.0</v>
      </c>
      <c r="H215" s="8" t="s">
        <v>482</v>
      </c>
      <c r="I215" s="51" t="s">
        <v>481</v>
      </c>
      <c r="J215" s="13"/>
      <c r="K215" s="13"/>
      <c r="L215" s="13"/>
      <c r="M215" s="13"/>
      <c r="N215" s="13"/>
      <c r="O215" s="13"/>
      <c r="P215" s="22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>
      <c r="A216" s="51" t="s">
        <v>5</v>
      </c>
      <c r="B216" s="51" t="s">
        <v>481</v>
      </c>
      <c r="C216" s="8" t="s">
        <v>482</v>
      </c>
      <c r="D216" s="52" t="s">
        <v>1240</v>
      </c>
      <c r="E216" s="51" t="s">
        <v>537</v>
      </c>
      <c r="F216" s="8"/>
      <c r="G216" s="8">
        <v>0.0</v>
      </c>
      <c r="H216" s="8" t="s">
        <v>482</v>
      </c>
      <c r="I216" s="51" t="s">
        <v>481</v>
      </c>
      <c r="J216" s="13"/>
      <c r="K216" s="13"/>
      <c r="L216" s="13"/>
      <c r="M216" s="13"/>
      <c r="N216" s="13"/>
      <c r="O216" s="13"/>
      <c r="P216" s="22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>
      <c r="A217" s="51" t="s">
        <v>5</v>
      </c>
      <c r="B217" s="51" t="s">
        <v>481</v>
      </c>
      <c r="C217" s="8" t="s">
        <v>482</v>
      </c>
      <c r="D217" s="52" t="s">
        <v>1241</v>
      </c>
      <c r="E217" s="51" t="s">
        <v>539</v>
      </c>
      <c r="F217" s="8"/>
      <c r="G217" s="8">
        <v>0.0</v>
      </c>
      <c r="H217" s="8" t="s">
        <v>482</v>
      </c>
      <c r="I217" s="51" t="s">
        <v>481</v>
      </c>
      <c r="J217" s="13"/>
      <c r="K217" s="13"/>
      <c r="L217" s="13"/>
      <c r="M217" s="13"/>
      <c r="N217" s="13"/>
      <c r="O217" s="13"/>
      <c r="P217" s="22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>
      <c r="A218" s="51" t="s">
        <v>5</v>
      </c>
      <c r="B218" s="51" t="s">
        <v>481</v>
      </c>
      <c r="C218" s="8" t="s">
        <v>482</v>
      </c>
      <c r="D218" s="52" t="s">
        <v>1243</v>
      </c>
      <c r="E218" s="51" t="s">
        <v>541</v>
      </c>
      <c r="F218" s="8"/>
      <c r="G218" s="8">
        <v>0.0</v>
      </c>
      <c r="H218" s="8" t="s">
        <v>482</v>
      </c>
      <c r="I218" s="51" t="s">
        <v>481</v>
      </c>
      <c r="J218" s="13"/>
      <c r="K218" s="13"/>
      <c r="L218" s="13"/>
      <c r="M218" s="13"/>
      <c r="N218" s="13"/>
      <c r="O218" s="13"/>
      <c r="P218" s="22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>
      <c r="A219" s="51" t="s">
        <v>5</v>
      </c>
      <c r="B219" s="51" t="s">
        <v>481</v>
      </c>
      <c r="C219" s="8" t="s">
        <v>482</v>
      </c>
      <c r="D219" s="52" t="s">
        <v>1244</v>
      </c>
      <c r="E219" s="51" t="s">
        <v>543</v>
      </c>
      <c r="F219" s="8"/>
      <c r="G219" s="8">
        <v>0.0</v>
      </c>
      <c r="H219" s="8" t="s">
        <v>482</v>
      </c>
      <c r="I219" s="51" t="s">
        <v>481</v>
      </c>
      <c r="J219" s="13"/>
      <c r="K219" s="13"/>
      <c r="L219" s="13"/>
      <c r="M219" s="13"/>
      <c r="N219" s="13"/>
      <c r="O219" s="13"/>
      <c r="P219" s="22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>
      <c r="A220" s="51" t="s">
        <v>5</v>
      </c>
      <c r="B220" s="51" t="s">
        <v>481</v>
      </c>
      <c r="C220" s="8" t="s">
        <v>482</v>
      </c>
      <c r="D220" s="52" t="s">
        <v>1245</v>
      </c>
      <c r="E220" s="51" t="s">
        <v>544</v>
      </c>
      <c r="F220" s="8"/>
      <c r="G220" s="8">
        <v>0.0</v>
      </c>
      <c r="H220" s="8" t="s">
        <v>482</v>
      </c>
      <c r="I220" s="51" t="s">
        <v>481</v>
      </c>
      <c r="J220" s="13"/>
      <c r="K220" s="13"/>
      <c r="L220" s="13"/>
      <c r="M220" s="13"/>
      <c r="N220" s="13"/>
      <c r="O220" s="13"/>
      <c r="P220" s="22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>
      <c r="A221" s="51" t="s">
        <v>5</v>
      </c>
      <c r="B221" s="51" t="s">
        <v>481</v>
      </c>
      <c r="C221" s="8" t="s">
        <v>482</v>
      </c>
      <c r="D221" s="52" t="s">
        <v>1246</v>
      </c>
      <c r="E221" s="51" t="s">
        <v>545</v>
      </c>
      <c r="F221" s="8"/>
      <c r="G221" s="8">
        <v>0.0</v>
      </c>
      <c r="H221" s="8" t="s">
        <v>482</v>
      </c>
      <c r="I221" s="51" t="s">
        <v>481</v>
      </c>
      <c r="J221" s="13"/>
      <c r="K221" s="13"/>
      <c r="L221" s="13"/>
      <c r="M221" s="13"/>
      <c r="N221" s="13"/>
      <c r="O221" s="13"/>
      <c r="P221" s="22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>
      <c r="A222" s="51" t="s">
        <v>5</v>
      </c>
      <c r="B222" s="51" t="s">
        <v>481</v>
      </c>
      <c r="C222" s="8" t="s">
        <v>482</v>
      </c>
      <c r="D222" s="52" t="s">
        <v>1247</v>
      </c>
      <c r="E222" s="51" t="s">
        <v>546</v>
      </c>
      <c r="F222" s="8"/>
      <c r="G222" s="8">
        <v>0.0</v>
      </c>
      <c r="H222" s="8" t="s">
        <v>482</v>
      </c>
      <c r="I222" s="51" t="s">
        <v>481</v>
      </c>
      <c r="J222" s="13"/>
      <c r="K222" s="13"/>
      <c r="L222" s="13"/>
      <c r="M222" s="13"/>
      <c r="N222" s="13"/>
      <c r="O222" s="13"/>
      <c r="P222" s="22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>
      <c r="A223" s="51" t="s">
        <v>5</v>
      </c>
      <c r="B223" s="51" t="s">
        <v>481</v>
      </c>
      <c r="C223" s="8" t="s">
        <v>482</v>
      </c>
      <c r="D223" s="52" t="s">
        <v>1248</v>
      </c>
      <c r="E223" s="51" t="s">
        <v>548</v>
      </c>
      <c r="F223" s="8"/>
      <c r="G223" s="8">
        <v>0.0</v>
      </c>
      <c r="H223" s="8" t="s">
        <v>482</v>
      </c>
      <c r="I223" s="51" t="s">
        <v>481</v>
      </c>
      <c r="J223" s="13"/>
      <c r="K223" s="13"/>
      <c r="L223" s="13"/>
      <c r="M223" s="13"/>
      <c r="N223" s="13"/>
      <c r="O223" s="13"/>
      <c r="P223" s="22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>
      <c r="A224" s="51" t="s">
        <v>5</v>
      </c>
      <c r="B224" s="51" t="s">
        <v>481</v>
      </c>
      <c r="C224" s="8" t="s">
        <v>482</v>
      </c>
      <c r="D224" s="52" t="s">
        <v>1249</v>
      </c>
      <c r="E224" s="51" t="s">
        <v>551</v>
      </c>
      <c r="F224" s="8"/>
      <c r="G224" s="8">
        <v>0.0</v>
      </c>
      <c r="H224" s="8" t="s">
        <v>482</v>
      </c>
      <c r="I224" s="51" t="s">
        <v>481</v>
      </c>
      <c r="J224" s="13"/>
      <c r="K224" s="13"/>
      <c r="L224" s="13"/>
      <c r="M224" s="13"/>
      <c r="N224" s="13"/>
      <c r="O224" s="13"/>
      <c r="P224" s="22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>
      <c r="A225" s="51" t="s">
        <v>5</v>
      </c>
      <c r="B225" s="51" t="s">
        <v>481</v>
      </c>
      <c r="C225" s="8" t="s">
        <v>482</v>
      </c>
      <c r="D225" s="52" t="s">
        <v>1250</v>
      </c>
      <c r="E225" s="51" t="s">
        <v>552</v>
      </c>
      <c r="F225" s="8"/>
      <c r="G225" s="8">
        <v>0.0</v>
      </c>
      <c r="H225" s="8" t="s">
        <v>482</v>
      </c>
      <c r="I225" s="51" t="s">
        <v>481</v>
      </c>
      <c r="J225" s="13"/>
      <c r="K225" s="13"/>
      <c r="L225" s="13"/>
      <c r="M225" s="13"/>
      <c r="N225" s="13"/>
      <c r="O225" s="13"/>
      <c r="P225" s="22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>
      <c r="A226" s="51" t="s">
        <v>5</v>
      </c>
      <c r="B226" s="51" t="s">
        <v>481</v>
      </c>
      <c r="C226" s="8" t="s">
        <v>482</v>
      </c>
      <c r="D226" s="52" t="s">
        <v>1252</v>
      </c>
      <c r="E226" s="51" t="s">
        <v>554</v>
      </c>
      <c r="F226" s="8"/>
      <c r="G226" s="8">
        <v>0.0</v>
      </c>
      <c r="H226" s="8" t="s">
        <v>482</v>
      </c>
      <c r="I226" s="51" t="s">
        <v>481</v>
      </c>
      <c r="J226" s="13"/>
      <c r="K226" s="13"/>
      <c r="L226" s="13"/>
      <c r="M226" s="13"/>
      <c r="N226" s="13"/>
      <c r="O226" s="13"/>
      <c r="P226" s="22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>
      <c r="A227" s="51" t="s">
        <v>5</v>
      </c>
      <c r="B227" s="51" t="s">
        <v>481</v>
      </c>
      <c r="C227" s="8" t="s">
        <v>482</v>
      </c>
      <c r="D227" s="52" t="s">
        <v>1253</v>
      </c>
      <c r="E227" s="51" t="s">
        <v>556</v>
      </c>
      <c r="F227" s="8"/>
      <c r="G227" s="8">
        <v>0.0</v>
      </c>
      <c r="H227" s="8" t="s">
        <v>482</v>
      </c>
      <c r="I227" s="51" t="s">
        <v>481</v>
      </c>
      <c r="J227" s="13"/>
      <c r="K227" s="13"/>
      <c r="L227" s="13"/>
      <c r="M227" s="13"/>
      <c r="N227" s="13"/>
      <c r="O227" s="13"/>
      <c r="P227" s="22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>
      <c r="A228" s="51" t="s">
        <v>5</v>
      </c>
      <c r="B228" s="51" t="s">
        <v>481</v>
      </c>
      <c r="C228" s="8" t="s">
        <v>482</v>
      </c>
      <c r="D228" s="52" t="s">
        <v>1255</v>
      </c>
      <c r="E228" s="51" t="s">
        <v>557</v>
      </c>
      <c r="F228" s="8"/>
      <c r="G228" s="8">
        <v>0.0</v>
      </c>
      <c r="H228" s="8" t="s">
        <v>482</v>
      </c>
      <c r="I228" s="51" t="s">
        <v>481</v>
      </c>
      <c r="J228" s="13"/>
      <c r="K228" s="13"/>
      <c r="L228" s="13"/>
      <c r="M228" s="13"/>
      <c r="N228" s="13"/>
      <c r="O228" s="13"/>
      <c r="P228" s="22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>
      <c r="A229" s="51" t="s">
        <v>5</v>
      </c>
      <c r="B229" s="51" t="s">
        <v>481</v>
      </c>
      <c r="C229" s="8" t="s">
        <v>482</v>
      </c>
      <c r="D229" s="52" t="s">
        <v>1256</v>
      </c>
      <c r="E229" s="51" t="s">
        <v>559</v>
      </c>
      <c r="F229" s="8"/>
      <c r="G229" s="8">
        <v>0.0</v>
      </c>
      <c r="H229" s="8" t="s">
        <v>482</v>
      </c>
      <c r="I229" s="51" t="s">
        <v>481</v>
      </c>
      <c r="J229" s="13"/>
      <c r="K229" s="13"/>
      <c r="L229" s="13"/>
      <c r="M229" s="13"/>
      <c r="N229" s="13"/>
      <c r="O229" s="13"/>
      <c r="P229" s="22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>
      <c r="A230" s="51" t="s">
        <v>5</v>
      </c>
      <c r="B230" s="51" t="s">
        <v>560</v>
      </c>
      <c r="C230" s="8" t="s">
        <v>561</v>
      </c>
      <c r="D230" s="52" t="s">
        <v>1258</v>
      </c>
      <c r="E230" s="51" t="s">
        <v>562</v>
      </c>
      <c r="F230" s="8"/>
      <c r="G230" s="8">
        <v>0.0</v>
      </c>
      <c r="H230" s="8" t="s">
        <v>561</v>
      </c>
      <c r="I230" s="51" t="s">
        <v>560</v>
      </c>
      <c r="J230" s="13"/>
      <c r="K230" s="13"/>
      <c r="L230" s="13"/>
      <c r="M230" s="13"/>
      <c r="N230" s="13"/>
      <c r="O230" s="13"/>
      <c r="P230" s="22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>
      <c r="A231" s="51" t="s">
        <v>5</v>
      </c>
      <c r="B231" s="51" t="s">
        <v>560</v>
      </c>
      <c r="C231" s="8" t="s">
        <v>561</v>
      </c>
      <c r="D231" s="52" t="s">
        <v>1260</v>
      </c>
      <c r="E231" s="51" t="s">
        <v>567</v>
      </c>
      <c r="F231" s="8"/>
      <c r="G231" s="8">
        <v>0.0</v>
      </c>
      <c r="H231" s="8" t="s">
        <v>561</v>
      </c>
      <c r="I231" s="51" t="s">
        <v>560</v>
      </c>
      <c r="J231" s="13"/>
      <c r="K231" s="13"/>
      <c r="L231" s="13"/>
      <c r="M231" s="13"/>
      <c r="N231" s="13"/>
      <c r="O231" s="13"/>
      <c r="P231" s="22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>
      <c r="A232" s="51" t="s">
        <v>5</v>
      </c>
      <c r="B232" s="51" t="s">
        <v>560</v>
      </c>
      <c r="C232" s="8" t="s">
        <v>561</v>
      </c>
      <c r="D232" s="52" t="s">
        <v>1263</v>
      </c>
      <c r="E232" s="51" t="s">
        <v>569</v>
      </c>
      <c r="F232" s="8"/>
      <c r="G232" s="8">
        <v>0.0</v>
      </c>
      <c r="H232" s="8" t="s">
        <v>561</v>
      </c>
      <c r="I232" s="51" t="s">
        <v>560</v>
      </c>
      <c r="J232" s="13"/>
      <c r="K232" s="13"/>
      <c r="L232" s="13"/>
      <c r="M232" s="13"/>
      <c r="N232" s="13"/>
      <c r="O232" s="13"/>
      <c r="P232" s="22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>
      <c r="A233" s="51" t="s">
        <v>5</v>
      </c>
      <c r="B233" s="51" t="s">
        <v>560</v>
      </c>
      <c r="C233" s="8" t="s">
        <v>561</v>
      </c>
      <c r="D233" s="52" t="s">
        <v>1264</v>
      </c>
      <c r="E233" s="51" t="s">
        <v>571</v>
      </c>
      <c r="F233" s="8"/>
      <c r="G233" s="8">
        <v>0.0</v>
      </c>
      <c r="H233" s="8" t="s">
        <v>561</v>
      </c>
      <c r="I233" s="51" t="s">
        <v>560</v>
      </c>
      <c r="J233" s="13"/>
      <c r="K233" s="13"/>
      <c r="L233" s="13"/>
      <c r="M233" s="13"/>
      <c r="N233" s="13"/>
      <c r="O233" s="13"/>
      <c r="P233" s="22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>
      <c r="A234" s="51" t="s">
        <v>5</v>
      </c>
      <c r="B234" s="51" t="s">
        <v>560</v>
      </c>
      <c r="C234" s="8" t="s">
        <v>561</v>
      </c>
      <c r="D234" s="52" t="s">
        <v>1266</v>
      </c>
      <c r="E234" s="51" t="s">
        <v>573</v>
      </c>
      <c r="F234" s="8"/>
      <c r="G234" s="8">
        <v>0.0</v>
      </c>
      <c r="H234" s="8" t="s">
        <v>561</v>
      </c>
      <c r="I234" s="51" t="s">
        <v>560</v>
      </c>
      <c r="J234" s="13"/>
      <c r="K234" s="13"/>
      <c r="L234" s="13"/>
      <c r="M234" s="13"/>
      <c r="N234" s="13"/>
      <c r="O234" s="13"/>
      <c r="P234" s="22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>
      <c r="A235" s="51" t="s">
        <v>5</v>
      </c>
      <c r="B235" s="51" t="s">
        <v>560</v>
      </c>
      <c r="C235" s="8" t="s">
        <v>561</v>
      </c>
      <c r="D235" s="52" t="s">
        <v>1267</v>
      </c>
      <c r="E235" s="51" t="s">
        <v>575</v>
      </c>
      <c r="F235" s="8"/>
      <c r="G235" s="8">
        <v>0.0</v>
      </c>
      <c r="H235" s="8" t="s">
        <v>561</v>
      </c>
      <c r="I235" s="51" t="s">
        <v>560</v>
      </c>
      <c r="J235" s="13"/>
      <c r="K235" s="13"/>
      <c r="L235" s="13"/>
      <c r="M235" s="13"/>
      <c r="N235" s="13"/>
      <c r="O235" s="13"/>
      <c r="P235" s="22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>
      <c r="A236" s="51" t="s">
        <v>5</v>
      </c>
      <c r="B236" s="51" t="s">
        <v>560</v>
      </c>
      <c r="C236" s="8" t="s">
        <v>561</v>
      </c>
      <c r="D236" s="52" t="s">
        <v>1269</v>
      </c>
      <c r="E236" s="51" t="s">
        <v>576</v>
      </c>
      <c r="F236" s="8"/>
      <c r="G236" s="8">
        <v>0.0</v>
      </c>
      <c r="H236" s="8" t="s">
        <v>561</v>
      </c>
      <c r="I236" s="51" t="s">
        <v>560</v>
      </c>
      <c r="J236" s="13"/>
      <c r="K236" s="13"/>
      <c r="L236" s="13"/>
      <c r="M236" s="13"/>
      <c r="N236" s="13"/>
      <c r="O236" s="13"/>
      <c r="P236" s="22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>
      <c r="A237" s="51" t="s">
        <v>5</v>
      </c>
      <c r="B237" s="51" t="s">
        <v>560</v>
      </c>
      <c r="C237" s="8" t="s">
        <v>561</v>
      </c>
      <c r="D237" s="52" t="s">
        <v>1270</v>
      </c>
      <c r="E237" s="51" t="s">
        <v>579</v>
      </c>
      <c r="F237" s="8"/>
      <c r="G237" s="8">
        <v>0.0</v>
      </c>
      <c r="H237" s="8" t="s">
        <v>561</v>
      </c>
      <c r="I237" s="51" t="s">
        <v>560</v>
      </c>
      <c r="J237" s="13"/>
      <c r="K237" s="13"/>
      <c r="L237" s="13"/>
      <c r="M237" s="13"/>
      <c r="N237" s="13"/>
      <c r="O237" s="13"/>
      <c r="P237" s="22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>
      <c r="A238" s="51" t="s">
        <v>5</v>
      </c>
      <c r="B238" s="51" t="s">
        <v>560</v>
      </c>
      <c r="C238" s="8" t="s">
        <v>561</v>
      </c>
      <c r="D238" s="52" t="s">
        <v>1272</v>
      </c>
      <c r="E238" s="51" t="s">
        <v>581</v>
      </c>
      <c r="F238" s="8"/>
      <c r="G238" s="8">
        <v>0.0</v>
      </c>
      <c r="H238" s="8" t="s">
        <v>561</v>
      </c>
      <c r="I238" s="51" t="s">
        <v>560</v>
      </c>
      <c r="J238" s="13"/>
      <c r="K238" s="13"/>
      <c r="L238" s="13"/>
      <c r="M238" s="13"/>
      <c r="N238" s="13"/>
      <c r="O238" s="13"/>
      <c r="P238" s="22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>
      <c r="A239" s="51" t="s">
        <v>5</v>
      </c>
      <c r="B239" s="51" t="s">
        <v>560</v>
      </c>
      <c r="C239" s="8" t="s">
        <v>561</v>
      </c>
      <c r="D239" s="52" t="s">
        <v>1274</v>
      </c>
      <c r="E239" s="51" t="s">
        <v>583</v>
      </c>
      <c r="F239" s="8"/>
      <c r="G239" s="8">
        <v>0.0</v>
      </c>
      <c r="H239" s="8" t="s">
        <v>561</v>
      </c>
      <c r="I239" s="51" t="s">
        <v>560</v>
      </c>
      <c r="J239" s="13"/>
      <c r="K239" s="13"/>
      <c r="L239" s="13"/>
      <c r="M239" s="13"/>
      <c r="N239" s="13"/>
      <c r="O239" s="13"/>
      <c r="P239" s="22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>
      <c r="A240" s="51" t="s">
        <v>5</v>
      </c>
      <c r="B240" s="51" t="s">
        <v>560</v>
      </c>
      <c r="C240" s="8" t="s">
        <v>561</v>
      </c>
      <c r="D240" s="52" t="s">
        <v>1275</v>
      </c>
      <c r="E240" s="51" t="s">
        <v>585</v>
      </c>
      <c r="F240" s="8"/>
      <c r="G240" s="8">
        <v>0.0</v>
      </c>
      <c r="H240" s="8" t="s">
        <v>561</v>
      </c>
      <c r="I240" s="51" t="s">
        <v>560</v>
      </c>
      <c r="J240" s="13"/>
      <c r="K240" s="13"/>
      <c r="L240" s="13"/>
      <c r="M240" s="13"/>
      <c r="N240" s="13"/>
      <c r="O240" s="13"/>
      <c r="P240" s="22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>
      <c r="A241" s="51" t="s">
        <v>5</v>
      </c>
      <c r="B241" s="51" t="s">
        <v>560</v>
      </c>
      <c r="C241" s="8" t="s">
        <v>561</v>
      </c>
      <c r="D241" s="52" t="s">
        <v>1277</v>
      </c>
      <c r="E241" s="51" t="s">
        <v>586</v>
      </c>
      <c r="F241" s="8"/>
      <c r="G241" s="8">
        <v>0.0</v>
      </c>
      <c r="H241" s="8" t="s">
        <v>561</v>
      </c>
      <c r="I241" s="51" t="s">
        <v>560</v>
      </c>
      <c r="J241" s="13"/>
      <c r="K241" s="13"/>
      <c r="L241" s="13"/>
      <c r="M241" s="13"/>
      <c r="N241" s="13"/>
      <c r="O241" s="13"/>
      <c r="P241" s="22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>
      <c r="A242" s="51" t="s">
        <v>5</v>
      </c>
      <c r="B242" s="51" t="s">
        <v>560</v>
      </c>
      <c r="C242" s="8" t="s">
        <v>561</v>
      </c>
      <c r="D242" s="52" t="s">
        <v>1278</v>
      </c>
      <c r="E242" s="51" t="s">
        <v>588</v>
      </c>
      <c r="F242" s="8"/>
      <c r="G242" s="8">
        <v>0.0</v>
      </c>
      <c r="H242" s="8" t="s">
        <v>561</v>
      </c>
      <c r="I242" s="51" t="s">
        <v>560</v>
      </c>
      <c r="J242" s="13"/>
      <c r="K242" s="13"/>
      <c r="L242" s="13"/>
      <c r="M242" s="13"/>
      <c r="N242" s="13"/>
      <c r="O242" s="13"/>
      <c r="P242" s="22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>
      <c r="A243" s="51" t="s">
        <v>5</v>
      </c>
      <c r="B243" s="51" t="s">
        <v>589</v>
      </c>
      <c r="C243" s="8" t="s">
        <v>590</v>
      </c>
      <c r="D243" s="52" t="s">
        <v>1280</v>
      </c>
      <c r="E243" s="51" t="s">
        <v>592</v>
      </c>
      <c r="F243" s="8"/>
      <c r="G243" s="8">
        <v>0.0</v>
      </c>
      <c r="H243" s="8" t="s">
        <v>590</v>
      </c>
      <c r="I243" s="51" t="s">
        <v>589</v>
      </c>
      <c r="J243" s="13"/>
      <c r="K243" s="13"/>
      <c r="L243" s="13"/>
      <c r="M243" s="13"/>
      <c r="N243" s="13"/>
      <c r="O243" s="13"/>
      <c r="P243" s="22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>
      <c r="A244" s="51" t="s">
        <v>5</v>
      </c>
      <c r="B244" s="51" t="s">
        <v>589</v>
      </c>
      <c r="C244" s="8" t="s">
        <v>590</v>
      </c>
      <c r="D244" s="52" t="s">
        <v>1282</v>
      </c>
      <c r="E244" s="51" t="s">
        <v>594</v>
      </c>
      <c r="F244" s="8"/>
      <c r="G244" s="8">
        <v>0.0</v>
      </c>
      <c r="H244" s="8" t="s">
        <v>590</v>
      </c>
      <c r="I244" s="51" t="s">
        <v>589</v>
      </c>
      <c r="J244" s="13"/>
      <c r="K244" s="13"/>
      <c r="L244" s="13"/>
      <c r="M244" s="13"/>
      <c r="N244" s="13"/>
      <c r="O244" s="13"/>
      <c r="P244" s="22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>
      <c r="A245" s="51" t="s">
        <v>5</v>
      </c>
      <c r="B245" s="51" t="s">
        <v>589</v>
      </c>
      <c r="C245" s="8" t="s">
        <v>590</v>
      </c>
      <c r="D245" s="52" t="s">
        <v>1284</v>
      </c>
      <c r="E245" s="51" t="s">
        <v>596</v>
      </c>
      <c r="F245" s="8"/>
      <c r="G245" s="8">
        <v>0.0</v>
      </c>
      <c r="H245" s="8" t="s">
        <v>590</v>
      </c>
      <c r="I245" s="51" t="s">
        <v>589</v>
      </c>
      <c r="J245" s="13"/>
      <c r="K245" s="13"/>
      <c r="L245" s="13"/>
      <c r="M245" s="13"/>
      <c r="N245" s="13"/>
      <c r="O245" s="13"/>
      <c r="P245" s="22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>
      <c r="A246" s="51" t="s">
        <v>5</v>
      </c>
      <c r="B246" s="51" t="s">
        <v>589</v>
      </c>
      <c r="C246" s="8" t="s">
        <v>590</v>
      </c>
      <c r="D246" s="52" t="s">
        <v>1285</v>
      </c>
      <c r="E246" s="51" t="s">
        <v>599</v>
      </c>
      <c r="F246" s="8"/>
      <c r="G246" s="8">
        <v>0.0</v>
      </c>
      <c r="H246" s="8" t="s">
        <v>590</v>
      </c>
      <c r="I246" s="51" t="s">
        <v>589</v>
      </c>
      <c r="J246" s="13"/>
      <c r="K246" s="13"/>
      <c r="L246" s="13"/>
      <c r="M246" s="13"/>
      <c r="N246" s="13"/>
      <c r="O246" s="13"/>
      <c r="P246" s="22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>
      <c r="A247" s="51" t="s">
        <v>5</v>
      </c>
      <c r="B247" s="51" t="s">
        <v>589</v>
      </c>
      <c r="C247" s="8" t="s">
        <v>590</v>
      </c>
      <c r="D247" s="52" t="s">
        <v>1287</v>
      </c>
      <c r="E247" s="51" t="s">
        <v>601</v>
      </c>
      <c r="F247" s="8"/>
      <c r="G247" s="8">
        <v>0.0</v>
      </c>
      <c r="H247" s="8" t="s">
        <v>590</v>
      </c>
      <c r="I247" s="51" t="s">
        <v>589</v>
      </c>
      <c r="J247" s="13"/>
      <c r="K247" s="13"/>
      <c r="L247" s="13"/>
      <c r="M247" s="13"/>
      <c r="N247" s="13"/>
      <c r="O247" s="13"/>
      <c r="P247" s="22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>
      <c r="A248" s="51" t="s">
        <v>5</v>
      </c>
      <c r="B248" s="51" t="s">
        <v>589</v>
      </c>
      <c r="C248" s="8" t="s">
        <v>590</v>
      </c>
      <c r="D248" s="52" t="s">
        <v>1288</v>
      </c>
      <c r="E248" s="51" t="s">
        <v>603</v>
      </c>
      <c r="F248" s="8"/>
      <c r="G248" s="8">
        <v>0.0</v>
      </c>
      <c r="H248" s="8" t="s">
        <v>590</v>
      </c>
      <c r="I248" s="51" t="s">
        <v>589</v>
      </c>
      <c r="J248" s="13"/>
      <c r="K248" s="13"/>
      <c r="L248" s="13"/>
      <c r="M248" s="13"/>
      <c r="N248" s="13"/>
      <c r="O248" s="13"/>
      <c r="P248" s="22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>
      <c r="A249" s="51" t="s">
        <v>5</v>
      </c>
      <c r="B249" s="51" t="s">
        <v>589</v>
      </c>
      <c r="C249" s="8" t="s">
        <v>590</v>
      </c>
      <c r="D249" s="52" t="s">
        <v>1289</v>
      </c>
      <c r="E249" s="51" t="s">
        <v>605</v>
      </c>
      <c r="F249" s="8"/>
      <c r="G249" s="8">
        <v>0.0</v>
      </c>
      <c r="H249" s="8" t="s">
        <v>590</v>
      </c>
      <c r="I249" s="51" t="s">
        <v>589</v>
      </c>
      <c r="J249" s="13"/>
      <c r="K249" s="13"/>
      <c r="L249" s="13"/>
      <c r="M249" s="13"/>
      <c r="N249" s="13"/>
      <c r="O249" s="13"/>
      <c r="P249" s="22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>
      <c r="A250" s="51" t="s">
        <v>5</v>
      </c>
      <c r="B250" s="51" t="s">
        <v>589</v>
      </c>
      <c r="C250" s="8" t="s">
        <v>590</v>
      </c>
      <c r="D250" s="52" t="s">
        <v>1291</v>
      </c>
      <c r="E250" s="51" t="s">
        <v>607</v>
      </c>
      <c r="F250" s="8"/>
      <c r="G250" s="8">
        <v>0.0</v>
      </c>
      <c r="H250" s="8" t="s">
        <v>590</v>
      </c>
      <c r="I250" s="51" t="s">
        <v>589</v>
      </c>
      <c r="J250" s="13"/>
      <c r="K250" s="13"/>
      <c r="L250" s="13"/>
      <c r="M250" s="13"/>
      <c r="N250" s="13"/>
      <c r="O250" s="13"/>
      <c r="P250" s="22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>
      <c r="A251" s="51" t="s">
        <v>5</v>
      </c>
      <c r="B251" s="51" t="s">
        <v>589</v>
      </c>
      <c r="C251" s="8" t="s">
        <v>590</v>
      </c>
      <c r="D251" s="52" t="s">
        <v>1292</v>
      </c>
      <c r="E251" s="51" t="s">
        <v>608</v>
      </c>
      <c r="F251" s="8"/>
      <c r="G251" s="8">
        <v>0.0</v>
      </c>
      <c r="H251" s="8" t="s">
        <v>590</v>
      </c>
      <c r="I251" s="51" t="s">
        <v>589</v>
      </c>
      <c r="J251" s="13"/>
      <c r="K251" s="13"/>
      <c r="L251" s="13"/>
      <c r="M251" s="13"/>
      <c r="N251" s="13"/>
      <c r="O251" s="13"/>
      <c r="P251" s="22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>
      <c r="A252" s="51" t="s">
        <v>5</v>
      </c>
      <c r="B252" s="51" t="s">
        <v>589</v>
      </c>
      <c r="C252" s="8" t="s">
        <v>590</v>
      </c>
      <c r="D252" s="52" t="s">
        <v>1294</v>
      </c>
      <c r="E252" s="51" t="s">
        <v>611</v>
      </c>
      <c r="F252" s="8"/>
      <c r="G252" s="8">
        <v>0.0</v>
      </c>
      <c r="H252" s="8" t="s">
        <v>590</v>
      </c>
      <c r="I252" s="51" t="s">
        <v>589</v>
      </c>
      <c r="J252" s="13"/>
      <c r="K252" s="13"/>
      <c r="L252" s="13"/>
      <c r="M252" s="13"/>
      <c r="N252" s="13"/>
      <c r="O252" s="13"/>
      <c r="P252" s="22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>
      <c r="A253" s="51" t="s">
        <v>5</v>
      </c>
      <c r="B253" s="51" t="s">
        <v>589</v>
      </c>
      <c r="C253" s="8" t="s">
        <v>590</v>
      </c>
      <c r="D253" s="52" t="s">
        <v>1295</v>
      </c>
      <c r="E253" s="51" t="s">
        <v>613</v>
      </c>
      <c r="F253" s="8"/>
      <c r="G253" s="8">
        <v>0.0</v>
      </c>
      <c r="H253" s="8" t="s">
        <v>590</v>
      </c>
      <c r="I253" s="51" t="s">
        <v>589</v>
      </c>
      <c r="J253" s="13"/>
      <c r="K253" s="13"/>
      <c r="L253" s="13"/>
      <c r="M253" s="13"/>
      <c r="N253" s="13"/>
      <c r="O253" s="13"/>
      <c r="P253" s="22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>
      <c r="A254" s="51" t="s">
        <v>5</v>
      </c>
      <c r="B254" s="51" t="s">
        <v>589</v>
      </c>
      <c r="C254" s="8" t="s">
        <v>590</v>
      </c>
      <c r="D254" s="52" t="s">
        <v>1296</v>
      </c>
      <c r="E254" s="51" t="s">
        <v>615</v>
      </c>
      <c r="F254" s="8"/>
      <c r="G254" s="8">
        <v>0.0</v>
      </c>
      <c r="H254" s="8" t="s">
        <v>590</v>
      </c>
      <c r="I254" s="51" t="s">
        <v>589</v>
      </c>
      <c r="J254" s="13"/>
      <c r="K254" s="13"/>
      <c r="L254" s="13"/>
      <c r="M254" s="13"/>
      <c r="N254" s="13"/>
      <c r="O254" s="13"/>
      <c r="P254" s="22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>
      <c r="A255" s="51" t="s">
        <v>5</v>
      </c>
      <c r="B255" s="51" t="s">
        <v>589</v>
      </c>
      <c r="C255" s="8" t="s">
        <v>590</v>
      </c>
      <c r="D255" s="52" t="s">
        <v>1298</v>
      </c>
      <c r="E255" s="51" t="s">
        <v>617</v>
      </c>
      <c r="F255" s="8"/>
      <c r="G255" s="8">
        <v>0.0</v>
      </c>
      <c r="H255" s="8" t="s">
        <v>590</v>
      </c>
      <c r="I255" s="51" t="s">
        <v>589</v>
      </c>
      <c r="J255" s="13"/>
      <c r="K255" s="13"/>
      <c r="L255" s="13"/>
      <c r="M255" s="13"/>
      <c r="N255" s="13"/>
      <c r="O255" s="13"/>
      <c r="P255" s="22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>
      <c r="A256" s="51" t="s">
        <v>5</v>
      </c>
      <c r="B256" s="51" t="s">
        <v>589</v>
      </c>
      <c r="C256" s="8" t="s">
        <v>590</v>
      </c>
      <c r="D256" s="52" t="s">
        <v>1299</v>
      </c>
      <c r="E256" s="51" t="s">
        <v>619</v>
      </c>
      <c r="F256" s="8"/>
      <c r="G256" s="8">
        <v>0.0</v>
      </c>
      <c r="H256" s="8" t="s">
        <v>590</v>
      </c>
      <c r="I256" s="51" t="s">
        <v>589</v>
      </c>
      <c r="J256" s="13"/>
      <c r="K256" s="13"/>
      <c r="L256" s="13"/>
      <c r="M256" s="13"/>
      <c r="N256" s="13"/>
      <c r="O256" s="13"/>
      <c r="P256" s="22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>
      <c r="A257" s="51" t="s">
        <v>5</v>
      </c>
      <c r="B257" s="51" t="s">
        <v>589</v>
      </c>
      <c r="C257" s="8" t="s">
        <v>590</v>
      </c>
      <c r="D257" s="52" t="s">
        <v>1300</v>
      </c>
      <c r="E257" s="51" t="s">
        <v>621</v>
      </c>
      <c r="F257" s="8"/>
      <c r="G257" s="8">
        <v>0.0</v>
      </c>
      <c r="H257" s="8" t="s">
        <v>590</v>
      </c>
      <c r="I257" s="51" t="s">
        <v>589</v>
      </c>
      <c r="J257" s="13"/>
      <c r="K257" s="13"/>
      <c r="L257" s="13"/>
      <c r="M257" s="13"/>
      <c r="N257" s="13"/>
      <c r="O257" s="13"/>
      <c r="P257" s="22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>
      <c r="A258" s="51" t="s">
        <v>5</v>
      </c>
      <c r="B258" s="51" t="s">
        <v>589</v>
      </c>
      <c r="C258" s="8" t="s">
        <v>590</v>
      </c>
      <c r="D258" s="52" t="s">
        <v>1302</v>
      </c>
      <c r="E258" s="51" t="s">
        <v>623</v>
      </c>
      <c r="F258" s="8"/>
      <c r="G258" s="8">
        <v>0.0</v>
      </c>
      <c r="H258" s="8" t="s">
        <v>590</v>
      </c>
      <c r="I258" s="51" t="s">
        <v>589</v>
      </c>
      <c r="J258" s="13"/>
      <c r="K258" s="13"/>
      <c r="L258" s="13"/>
      <c r="M258" s="13"/>
      <c r="N258" s="13"/>
      <c r="O258" s="13"/>
      <c r="P258" s="22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>
      <c r="A259" s="51" t="s">
        <v>5</v>
      </c>
      <c r="B259" s="51" t="s">
        <v>589</v>
      </c>
      <c r="C259" s="8" t="s">
        <v>590</v>
      </c>
      <c r="D259" s="52" t="s">
        <v>1303</v>
      </c>
      <c r="E259" s="51" t="s">
        <v>625</v>
      </c>
      <c r="F259" s="8"/>
      <c r="G259" s="8">
        <v>0.0</v>
      </c>
      <c r="H259" s="8" t="s">
        <v>590</v>
      </c>
      <c r="I259" s="51" t="s">
        <v>589</v>
      </c>
      <c r="J259" s="13"/>
      <c r="K259" s="13"/>
      <c r="L259" s="13"/>
      <c r="M259" s="13"/>
      <c r="N259" s="13"/>
      <c r="O259" s="13"/>
      <c r="P259" s="22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>
      <c r="A260" s="51" t="s">
        <v>5</v>
      </c>
      <c r="B260" s="51" t="s">
        <v>627</v>
      </c>
      <c r="C260" s="8" t="s">
        <v>628</v>
      </c>
      <c r="D260" s="52" t="s">
        <v>1305</v>
      </c>
      <c r="E260" s="51" t="s">
        <v>629</v>
      </c>
      <c r="F260" s="8"/>
      <c r="G260" s="8">
        <v>0.0</v>
      </c>
      <c r="H260" s="8" t="s">
        <v>628</v>
      </c>
      <c r="I260" s="51" t="s">
        <v>627</v>
      </c>
      <c r="J260" s="13"/>
      <c r="K260" s="13"/>
      <c r="L260" s="13"/>
      <c r="M260" s="13"/>
      <c r="N260" s="13"/>
      <c r="O260" s="13"/>
      <c r="P260" s="22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>
      <c r="A261" s="51" t="s">
        <v>5</v>
      </c>
      <c r="B261" s="51" t="s">
        <v>627</v>
      </c>
      <c r="C261" s="8" t="s">
        <v>628</v>
      </c>
      <c r="D261" s="52" t="s">
        <v>1307</v>
      </c>
      <c r="E261" s="51" t="s">
        <v>632</v>
      </c>
      <c r="F261" s="8"/>
      <c r="G261" s="8">
        <v>0.0</v>
      </c>
      <c r="H261" s="8" t="s">
        <v>628</v>
      </c>
      <c r="I261" s="51" t="s">
        <v>627</v>
      </c>
      <c r="J261" s="13"/>
      <c r="K261" s="13"/>
      <c r="L261" s="13"/>
      <c r="M261" s="13"/>
      <c r="N261" s="13"/>
      <c r="O261" s="13"/>
      <c r="P261" s="22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>
      <c r="A262" s="51" t="s">
        <v>5</v>
      </c>
      <c r="B262" s="51" t="s">
        <v>627</v>
      </c>
      <c r="C262" s="8" t="s">
        <v>628</v>
      </c>
      <c r="D262" s="52" t="s">
        <v>1310</v>
      </c>
      <c r="E262" s="51" t="s">
        <v>634</v>
      </c>
      <c r="F262" s="8"/>
      <c r="G262" s="8">
        <v>0.0</v>
      </c>
      <c r="H262" s="8" t="s">
        <v>628</v>
      </c>
      <c r="I262" s="51" t="s">
        <v>627</v>
      </c>
      <c r="J262" s="13"/>
      <c r="K262" s="13"/>
      <c r="L262" s="13"/>
      <c r="M262" s="13"/>
      <c r="N262" s="13"/>
      <c r="O262" s="13"/>
      <c r="P262" s="22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>
      <c r="A263" s="51" t="s">
        <v>5</v>
      </c>
      <c r="B263" s="51" t="s">
        <v>627</v>
      </c>
      <c r="C263" s="8" t="s">
        <v>628</v>
      </c>
      <c r="D263" s="52" t="s">
        <v>1312</v>
      </c>
      <c r="E263" s="51" t="s">
        <v>636</v>
      </c>
      <c r="F263" s="8"/>
      <c r="G263" s="8">
        <v>0.0</v>
      </c>
      <c r="H263" s="8" t="s">
        <v>628</v>
      </c>
      <c r="I263" s="51" t="s">
        <v>627</v>
      </c>
      <c r="J263" s="13"/>
      <c r="K263" s="13"/>
      <c r="L263" s="13"/>
      <c r="M263" s="13"/>
      <c r="N263" s="13"/>
      <c r="O263" s="13"/>
      <c r="P263" s="22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>
      <c r="A264" s="51" t="s">
        <v>5</v>
      </c>
      <c r="B264" s="51" t="s">
        <v>627</v>
      </c>
      <c r="C264" s="8" t="s">
        <v>628</v>
      </c>
      <c r="D264" s="52" t="s">
        <v>1313</v>
      </c>
      <c r="E264" s="51" t="s">
        <v>638</v>
      </c>
      <c r="F264" s="8"/>
      <c r="G264" s="8">
        <v>0.0</v>
      </c>
      <c r="H264" s="8" t="s">
        <v>628</v>
      </c>
      <c r="I264" s="51" t="s">
        <v>627</v>
      </c>
      <c r="J264" s="13"/>
      <c r="K264" s="13"/>
      <c r="L264" s="13"/>
      <c r="M264" s="13"/>
      <c r="N264" s="13"/>
      <c r="O264" s="13"/>
      <c r="P264" s="22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>
      <c r="A265" s="51" t="s">
        <v>5</v>
      </c>
      <c r="B265" s="51" t="s">
        <v>627</v>
      </c>
      <c r="C265" s="8" t="s">
        <v>628</v>
      </c>
      <c r="D265" s="52" t="s">
        <v>1315</v>
      </c>
      <c r="E265" s="51" t="s">
        <v>639</v>
      </c>
      <c r="F265" s="8"/>
      <c r="G265" s="8">
        <v>0.0</v>
      </c>
      <c r="H265" s="8" t="s">
        <v>628</v>
      </c>
      <c r="I265" s="51" t="s">
        <v>627</v>
      </c>
      <c r="J265" s="13"/>
      <c r="K265" s="13"/>
      <c r="L265" s="13"/>
      <c r="M265" s="13"/>
      <c r="N265" s="13"/>
      <c r="O265" s="13"/>
      <c r="P265" s="22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>
      <c r="A266" s="51" t="s">
        <v>5</v>
      </c>
      <c r="B266" s="51" t="s">
        <v>627</v>
      </c>
      <c r="C266" s="8" t="s">
        <v>628</v>
      </c>
      <c r="D266" s="52" t="s">
        <v>1317</v>
      </c>
      <c r="E266" s="51" t="s">
        <v>643</v>
      </c>
      <c r="F266" s="8"/>
      <c r="G266" s="8">
        <v>0.0</v>
      </c>
      <c r="H266" s="8" t="s">
        <v>628</v>
      </c>
      <c r="I266" s="51" t="s">
        <v>627</v>
      </c>
      <c r="J266" s="13"/>
      <c r="K266" s="13"/>
      <c r="L266" s="13"/>
      <c r="M266" s="13"/>
      <c r="N266" s="13"/>
      <c r="O266" s="13"/>
      <c r="P266" s="22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>
      <c r="A267" s="51" t="s">
        <v>5</v>
      </c>
      <c r="B267" s="51" t="s">
        <v>627</v>
      </c>
      <c r="C267" s="8" t="s">
        <v>628</v>
      </c>
      <c r="D267" s="52" t="s">
        <v>1319</v>
      </c>
      <c r="E267" s="51" t="s">
        <v>644</v>
      </c>
      <c r="F267" s="8"/>
      <c r="G267" s="8">
        <v>0.0</v>
      </c>
      <c r="H267" s="8" t="s">
        <v>628</v>
      </c>
      <c r="I267" s="51" t="s">
        <v>627</v>
      </c>
      <c r="J267" s="13"/>
      <c r="K267" s="13"/>
      <c r="L267" s="13"/>
      <c r="M267" s="13"/>
      <c r="N267" s="13"/>
      <c r="O267" s="13"/>
      <c r="P267" s="22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>
      <c r="A268" s="51" t="s">
        <v>5</v>
      </c>
      <c r="B268" s="51" t="s">
        <v>627</v>
      </c>
      <c r="C268" s="8" t="s">
        <v>628</v>
      </c>
      <c r="D268" s="52" t="s">
        <v>1320</v>
      </c>
      <c r="E268" s="51" t="s">
        <v>646</v>
      </c>
      <c r="F268" s="8"/>
      <c r="G268" s="8">
        <v>0.0</v>
      </c>
      <c r="H268" s="8" t="s">
        <v>628</v>
      </c>
      <c r="I268" s="51" t="s">
        <v>627</v>
      </c>
      <c r="J268" s="13"/>
      <c r="K268" s="13"/>
      <c r="L268" s="13"/>
      <c r="M268" s="13"/>
      <c r="N268" s="13"/>
      <c r="O268" s="13"/>
      <c r="P268" s="22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>
      <c r="A269" s="51" t="s">
        <v>5</v>
      </c>
      <c r="B269" s="51" t="s">
        <v>627</v>
      </c>
      <c r="C269" s="8" t="s">
        <v>628</v>
      </c>
      <c r="D269" s="52" t="s">
        <v>1322</v>
      </c>
      <c r="E269" s="51" t="s">
        <v>647</v>
      </c>
      <c r="F269" s="8"/>
      <c r="G269" s="8">
        <v>0.0</v>
      </c>
      <c r="H269" s="8" t="s">
        <v>628</v>
      </c>
      <c r="I269" s="51" t="s">
        <v>627</v>
      </c>
      <c r="J269" s="13"/>
      <c r="K269" s="13"/>
      <c r="L269" s="13"/>
      <c r="M269" s="13"/>
      <c r="N269" s="13"/>
      <c r="O269" s="13"/>
      <c r="P269" s="22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>
      <c r="A270" s="51" t="s">
        <v>5</v>
      </c>
      <c r="B270" s="51" t="s">
        <v>627</v>
      </c>
      <c r="C270" s="8" t="s">
        <v>628</v>
      </c>
      <c r="D270" s="52" t="s">
        <v>1324</v>
      </c>
      <c r="E270" s="51" t="s">
        <v>649</v>
      </c>
      <c r="F270" s="8"/>
      <c r="G270" s="8">
        <v>0.0</v>
      </c>
      <c r="H270" s="8" t="s">
        <v>628</v>
      </c>
      <c r="I270" s="51" t="s">
        <v>627</v>
      </c>
      <c r="J270" s="13"/>
      <c r="K270" s="13"/>
      <c r="L270" s="13"/>
      <c r="M270" s="13"/>
      <c r="N270" s="13"/>
      <c r="O270" s="13"/>
      <c r="P270" s="22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>
      <c r="A271" s="51" t="s">
        <v>5</v>
      </c>
      <c r="B271" s="51" t="s">
        <v>627</v>
      </c>
      <c r="C271" s="8" t="s">
        <v>628</v>
      </c>
      <c r="D271" s="52" t="s">
        <v>1326</v>
      </c>
      <c r="E271" s="51" t="s">
        <v>650</v>
      </c>
      <c r="F271" s="8"/>
      <c r="G271" s="8">
        <v>0.0</v>
      </c>
      <c r="H271" s="8" t="s">
        <v>628</v>
      </c>
      <c r="I271" s="51" t="s">
        <v>627</v>
      </c>
      <c r="J271" s="13"/>
      <c r="K271" s="13"/>
      <c r="L271" s="13"/>
      <c r="M271" s="13"/>
      <c r="N271" s="13"/>
      <c r="O271" s="13"/>
      <c r="P271" s="22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>
      <c r="A272" s="51" t="s">
        <v>5</v>
      </c>
      <c r="B272" s="51" t="s">
        <v>627</v>
      </c>
      <c r="C272" s="8" t="s">
        <v>628</v>
      </c>
      <c r="D272" s="52" t="s">
        <v>1327</v>
      </c>
      <c r="E272" s="51" t="s">
        <v>652</v>
      </c>
      <c r="F272" s="8"/>
      <c r="G272" s="8">
        <v>0.0</v>
      </c>
      <c r="H272" s="8" t="s">
        <v>628</v>
      </c>
      <c r="I272" s="51" t="s">
        <v>627</v>
      </c>
      <c r="J272" s="13"/>
      <c r="K272" s="13"/>
      <c r="L272" s="13"/>
      <c r="M272" s="13"/>
      <c r="N272" s="13"/>
      <c r="O272" s="13"/>
      <c r="P272" s="22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>
      <c r="A273" s="51" t="s">
        <v>5</v>
      </c>
      <c r="B273" s="51" t="s">
        <v>627</v>
      </c>
      <c r="C273" s="8" t="s">
        <v>628</v>
      </c>
      <c r="D273" s="52" t="s">
        <v>1329</v>
      </c>
      <c r="E273" s="51" t="s">
        <v>653</v>
      </c>
      <c r="F273" s="8"/>
      <c r="G273" s="8">
        <v>0.0</v>
      </c>
      <c r="H273" s="8" t="s">
        <v>628</v>
      </c>
      <c r="I273" s="51" t="s">
        <v>627</v>
      </c>
      <c r="J273" s="13"/>
      <c r="K273" s="13"/>
      <c r="L273" s="13"/>
      <c r="M273" s="13"/>
      <c r="N273" s="13"/>
      <c r="O273" s="13"/>
      <c r="P273" s="22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>
      <c r="A274" s="51" t="s">
        <v>5</v>
      </c>
      <c r="B274" s="51" t="s">
        <v>627</v>
      </c>
      <c r="C274" s="8" t="s">
        <v>628</v>
      </c>
      <c r="D274" s="52" t="s">
        <v>1330</v>
      </c>
      <c r="E274" s="51" t="s">
        <v>655</v>
      </c>
      <c r="F274" s="8"/>
      <c r="G274" s="8">
        <v>0.0</v>
      </c>
      <c r="H274" s="8" t="s">
        <v>628</v>
      </c>
      <c r="I274" s="51" t="s">
        <v>627</v>
      </c>
      <c r="J274" s="13"/>
      <c r="K274" s="13"/>
      <c r="L274" s="13"/>
      <c r="M274" s="13"/>
      <c r="N274" s="13"/>
      <c r="O274" s="13"/>
      <c r="P274" s="22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>
      <c r="A275" s="51" t="s">
        <v>5</v>
      </c>
      <c r="B275" s="51" t="s">
        <v>627</v>
      </c>
      <c r="C275" s="8" t="s">
        <v>628</v>
      </c>
      <c r="D275" s="52" t="s">
        <v>1332</v>
      </c>
      <c r="E275" s="51" t="s">
        <v>656</v>
      </c>
      <c r="F275" s="8"/>
      <c r="G275" s="8">
        <v>0.0</v>
      </c>
      <c r="H275" s="8" t="s">
        <v>628</v>
      </c>
      <c r="I275" s="51" t="s">
        <v>627</v>
      </c>
      <c r="J275" s="13"/>
      <c r="K275" s="13"/>
      <c r="L275" s="13"/>
      <c r="M275" s="13"/>
      <c r="N275" s="13"/>
      <c r="O275" s="13"/>
      <c r="P275" s="22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>
      <c r="A276" s="51" t="s">
        <v>5</v>
      </c>
      <c r="B276" s="51" t="s">
        <v>627</v>
      </c>
      <c r="C276" s="8" t="s">
        <v>628</v>
      </c>
      <c r="D276" s="52" t="s">
        <v>1333</v>
      </c>
      <c r="E276" s="51" t="s">
        <v>657</v>
      </c>
      <c r="F276" s="8"/>
      <c r="G276" s="8">
        <v>0.0</v>
      </c>
      <c r="H276" s="8" t="s">
        <v>628</v>
      </c>
      <c r="I276" s="51" t="s">
        <v>627</v>
      </c>
      <c r="J276" s="13"/>
      <c r="K276" s="13"/>
      <c r="L276" s="13"/>
      <c r="M276" s="13"/>
      <c r="N276" s="13"/>
      <c r="O276" s="13"/>
      <c r="P276" s="22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>
      <c r="A277" s="51" t="s">
        <v>5</v>
      </c>
      <c r="B277" s="51" t="s">
        <v>627</v>
      </c>
      <c r="C277" s="8" t="s">
        <v>628</v>
      </c>
      <c r="D277" s="52" t="s">
        <v>1335</v>
      </c>
      <c r="E277" s="51" t="s">
        <v>658</v>
      </c>
      <c r="F277" s="8"/>
      <c r="G277" s="8">
        <v>0.0</v>
      </c>
      <c r="H277" s="8" t="s">
        <v>628</v>
      </c>
      <c r="I277" s="51" t="s">
        <v>627</v>
      </c>
      <c r="J277" s="13"/>
      <c r="K277" s="13"/>
      <c r="L277" s="13"/>
      <c r="M277" s="13"/>
      <c r="N277" s="13"/>
      <c r="O277" s="13"/>
      <c r="P277" s="22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>
      <c r="A278" s="51" t="s">
        <v>5</v>
      </c>
      <c r="B278" s="51" t="s">
        <v>627</v>
      </c>
      <c r="C278" s="8" t="s">
        <v>628</v>
      </c>
      <c r="D278" s="52" t="s">
        <v>1336</v>
      </c>
      <c r="E278" s="51" t="s">
        <v>660</v>
      </c>
      <c r="F278" s="8"/>
      <c r="G278" s="8">
        <v>0.0</v>
      </c>
      <c r="H278" s="8" t="s">
        <v>628</v>
      </c>
      <c r="I278" s="51" t="s">
        <v>627</v>
      </c>
      <c r="J278" s="13"/>
      <c r="K278" s="13"/>
      <c r="L278" s="13"/>
      <c r="M278" s="13"/>
      <c r="N278" s="13"/>
      <c r="O278" s="13"/>
      <c r="P278" s="22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>
      <c r="A279" s="51" t="s">
        <v>5</v>
      </c>
      <c r="B279" s="51" t="s">
        <v>627</v>
      </c>
      <c r="C279" s="8" t="s">
        <v>628</v>
      </c>
      <c r="D279" s="52" t="s">
        <v>1338</v>
      </c>
      <c r="E279" s="51" t="s">
        <v>662</v>
      </c>
      <c r="F279" s="8"/>
      <c r="G279" s="8">
        <v>0.0</v>
      </c>
      <c r="H279" s="8" t="s">
        <v>628</v>
      </c>
      <c r="I279" s="51" t="s">
        <v>627</v>
      </c>
      <c r="J279" s="13"/>
      <c r="K279" s="13"/>
      <c r="L279" s="13"/>
      <c r="M279" s="13"/>
      <c r="N279" s="13"/>
      <c r="O279" s="13"/>
      <c r="P279" s="22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>
      <c r="A280" s="51" t="s">
        <v>5</v>
      </c>
      <c r="B280" s="51" t="s">
        <v>627</v>
      </c>
      <c r="C280" s="8" t="s">
        <v>628</v>
      </c>
      <c r="D280" s="52" t="s">
        <v>1339</v>
      </c>
      <c r="E280" s="51" t="s">
        <v>664</v>
      </c>
      <c r="F280" s="8"/>
      <c r="G280" s="8">
        <v>0.0</v>
      </c>
      <c r="H280" s="8" t="s">
        <v>628</v>
      </c>
      <c r="I280" s="51" t="s">
        <v>627</v>
      </c>
      <c r="J280" s="13"/>
      <c r="K280" s="13"/>
      <c r="L280" s="13"/>
      <c r="M280" s="13"/>
      <c r="N280" s="13"/>
      <c r="O280" s="13"/>
      <c r="P280" s="22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>
      <c r="A281" s="51" t="s">
        <v>5</v>
      </c>
      <c r="B281" s="51" t="s">
        <v>627</v>
      </c>
      <c r="C281" s="8" t="s">
        <v>628</v>
      </c>
      <c r="D281" s="52" t="s">
        <v>1340</v>
      </c>
      <c r="E281" s="51" t="s">
        <v>667</v>
      </c>
      <c r="F281" s="8"/>
      <c r="G281" s="8">
        <v>0.0</v>
      </c>
      <c r="H281" s="8" t="s">
        <v>628</v>
      </c>
      <c r="I281" s="51" t="s">
        <v>627</v>
      </c>
      <c r="J281" s="13"/>
      <c r="K281" s="13"/>
      <c r="L281" s="13"/>
      <c r="M281" s="13"/>
      <c r="N281" s="13"/>
      <c r="O281" s="13"/>
      <c r="P281" s="22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>
      <c r="A282" s="51" t="s">
        <v>5</v>
      </c>
      <c r="B282" s="51" t="s">
        <v>627</v>
      </c>
      <c r="C282" s="8" t="s">
        <v>628</v>
      </c>
      <c r="D282" s="52" t="s">
        <v>1342</v>
      </c>
      <c r="E282" s="51" t="s">
        <v>669</v>
      </c>
      <c r="F282" s="8"/>
      <c r="G282" s="8">
        <v>0.0</v>
      </c>
      <c r="H282" s="8" t="s">
        <v>628</v>
      </c>
      <c r="I282" s="51" t="s">
        <v>627</v>
      </c>
      <c r="J282" s="13"/>
      <c r="K282" s="13"/>
      <c r="L282" s="13"/>
      <c r="M282" s="13"/>
      <c r="N282" s="13"/>
      <c r="O282" s="13"/>
      <c r="P282" s="22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>
      <c r="A283" s="51" t="s">
        <v>5</v>
      </c>
      <c r="B283" s="51" t="s">
        <v>627</v>
      </c>
      <c r="C283" s="8" t="s">
        <v>628</v>
      </c>
      <c r="D283" s="52" t="s">
        <v>1343</v>
      </c>
      <c r="E283" s="51" t="s">
        <v>671</v>
      </c>
      <c r="F283" s="8"/>
      <c r="G283" s="8">
        <v>0.0</v>
      </c>
      <c r="H283" s="8" t="s">
        <v>628</v>
      </c>
      <c r="I283" s="51" t="s">
        <v>627</v>
      </c>
      <c r="J283" s="13"/>
      <c r="K283" s="13"/>
      <c r="L283" s="13"/>
      <c r="M283" s="13"/>
      <c r="N283" s="13"/>
      <c r="O283" s="13"/>
      <c r="P283" s="22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>
      <c r="A284" s="51" t="s">
        <v>5</v>
      </c>
      <c r="B284" s="51" t="s">
        <v>627</v>
      </c>
      <c r="C284" s="8" t="s">
        <v>628</v>
      </c>
      <c r="D284" s="52" t="s">
        <v>1344</v>
      </c>
      <c r="E284" s="51" t="s">
        <v>673</v>
      </c>
      <c r="F284" s="8"/>
      <c r="G284" s="8">
        <v>0.0</v>
      </c>
      <c r="H284" s="8" t="s">
        <v>628</v>
      </c>
      <c r="I284" s="51" t="s">
        <v>627</v>
      </c>
      <c r="J284" s="13"/>
      <c r="K284" s="13"/>
      <c r="L284" s="13"/>
      <c r="M284" s="13"/>
      <c r="N284" s="13"/>
      <c r="O284" s="13"/>
      <c r="P284" s="22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>
      <c r="A285" s="51" t="s">
        <v>5</v>
      </c>
      <c r="B285" s="51" t="s">
        <v>627</v>
      </c>
      <c r="C285" s="8" t="s">
        <v>628</v>
      </c>
      <c r="D285" s="52" t="s">
        <v>1346</v>
      </c>
      <c r="E285" s="51" t="s">
        <v>674</v>
      </c>
      <c r="F285" s="8"/>
      <c r="G285" s="8">
        <v>0.0</v>
      </c>
      <c r="H285" s="8" t="s">
        <v>628</v>
      </c>
      <c r="I285" s="51" t="s">
        <v>627</v>
      </c>
      <c r="J285" s="13"/>
      <c r="K285" s="13"/>
      <c r="L285" s="13"/>
      <c r="M285" s="13"/>
      <c r="N285" s="13"/>
      <c r="O285" s="13"/>
      <c r="P285" s="22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>
      <c r="A286" s="51" t="s">
        <v>5</v>
      </c>
      <c r="B286" s="51" t="s">
        <v>627</v>
      </c>
      <c r="C286" s="8" t="s">
        <v>628</v>
      </c>
      <c r="D286" s="52" t="s">
        <v>1347</v>
      </c>
      <c r="E286" s="51" t="s">
        <v>675</v>
      </c>
      <c r="F286" s="8"/>
      <c r="G286" s="8">
        <v>0.0</v>
      </c>
      <c r="H286" s="8" t="s">
        <v>628</v>
      </c>
      <c r="I286" s="51" t="s">
        <v>627</v>
      </c>
      <c r="J286" s="13"/>
      <c r="K286" s="13"/>
      <c r="L286" s="13"/>
      <c r="M286" s="13"/>
      <c r="N286" s="13"/>
      <c r="O286" s="13"/>
      <c r="P286" s="22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>
      <c r="A287" s="51" t="s">
        <v>5</v>
      </c>
      <c r="B287" s="51" t="s">
        <v>627</v>
      </c>
      <c r="C287" s="8" t="s">
        <v>628</v>
      </c>
      <c r="D287" s="52" t="s">
        <v>1349</v>
      </c>
      <c r="E287" s="51" t="s">
        <v>677</v>
      </c>
      <c r="F287" s="8"/>
      <c r="G287" s="8">
        <v>0.0</v>
      </c>
      <c r="H287" s="8" t="s">
        <v>628</v>
      </c>
      <c r="I287" s="51" t="s">
        <v>627</v>
      </c>
      <c r="J287" s="13"/>
      <c r="K287" s="13"/>
      <c r="L287" s="13"/>
      <c r="M287" s="13"/>
      <c r="N287" s="13"/>
      <c r="O287" s="13"/>
      <c r="P287" s="22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>
      <c r="A288" s="51" t="s">
        <v>5</v>
      </c>
      <c r="B288" s="51" t="s">
        <v>627</v>
      </c>
      <c r="C288" s="8" t="s">
        <v>628</v>
      </c>
      <c r="D288" s="52" t="s">
        <v>1350</v>
      </c>
      <c r="E288" s="51" t="s">
        <v>678</v>
      </c>
      <c r="F288" s="8"/>
      <c r="G288" s="8">
        <v>0.0</v>
      </c>
      <c r="H288" s="8" t="s">
        <v>628</v>
      </c>
      <c r="I288" s="51" t="s">
        <v>627</v>
      </c>
      <c r="J288" s="13"/>
      <c r="K288" s="13"/>
      <c r="L288" s="13"/>
      <c r="M288" s="13"/>
      <c r="N288" s="13"/>
      <c r="O288" s="13"/>
      <c r="P288" s="22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>
      <c r="A289" s="51" t="s">
        <v>5</v>
      </c>
      <c r="B289" s="51" t="s">
        <v>627</v>
      </c>
      <c r="C289" s="8" t="s">
        <v>628</v>
      </c>
      <c r="D289" s="52" t="s">
        <v>1352</v>
      </c>
      <c r="E289" s="51" t="s">
        <v>679</v>
      </c>
      <c r="F289" s="8"/>
      <c r="G289" s="8">
        <v>0.0</v>
      </c>
      <c r="H289" s="8" t="s">
        <v>628</v>
      </c>
      <c r="I289" s="51" t="s">
        <v>627</v>
      </c>
      <c r="J289" s="13"/>
      <c r="K289" s="13"/>
      <c r="L289" s="13"/>
      <c r="M289" s="13"/>
      <c r="N289" s="13"/>
      <c r="O289" s="13"/>
      <c r="P289" s="22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>
      <c r="A290" s="51" t="s">
        <v>5</v>
      </c>
      <c r="B290" s="51" t="s">
        <v>627</v>
      </c>
      <c r="C290" s="8" t="s">
        <v>628</v>
      </c>
      <c r="D290" s="52" t="s">
        <v>1353</v>
      </c>
      <c r="E290" s="51" t="s">
        <v>681</v>
      </c>
      <c r="F290" s="8"/>
      <c r="G290" s="8">
        <v>0.0</v>
      </c>
      <c r="H290" s="8" t="s">
        <v>628</v>
      </c>
      <c r="I290" s="51" t="s">
        <v>627</v>
      </c>
      <c r="J290" s="13"/>
      <c r="K290" s="13"/>
      <c r="L290" s="13"/>
      <c r="M290" s="13"/>
      <c r="N290" s="13"/>
      <c r="O290" s="13"/>
      <c r="P290" s="22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>
      <c r="A291" s="51" t="s">
        <v>5</v>
      </c>
      <c r="B291" s="51" t="s">
        <v>627</v>
      </c>
      <c r="C291" s="14" t="s">
        <v>628</v>
      </c>
      <c r="D291" s="52" t="s">
        <v>1354</v>
      </c>
      <c r="E291" s="51" t="s">
        <v>683</v>
      </c>
      <c r="F291" s="14"/>
      <c r="G291" s="8">
        <v>0.0</v>
      </c>
      <c r="H291" s="14" t="s">
        <v>628</v>
      </c>
      <c r="I291" s="51" t="s">
        <v>627</v>
      </c>
      <c r="J291" s="13"/>
      <c r="K291" s="13"/>
      <c r="L291" s="13"/>
      <c r="M291" s="13"/>
      <c r="N291" s="13"/>
      <c r="O291" s="13"/>
      <c r="P291" s="22"/>
      <c r="Q291" s="19" t="s">
        <v>3024</v>
      </c>
      <c r="R291" s="19" t="s">
        <v>3025</v>
      </c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</row>
    <row r="292">
      <c r="A292" s="51" t="s">
        <v>5</v>
      </c>
      <c r="B292" s="51" t="s">
        <v>627</v>
      </c>
      <c r="C292" s="8" t="s">
        <v>628</v>
      </c>
      <c r="D292" s="52" t="s">
        <v>1356</v>
      </c>
      <c r="E292" s="51" t="s">
        <v>685</v>
      </c>
      <c r="F292" s="8"/>
      <c r="G292" s="8">
        <v>0.0</v>
      </c>
      <c r="H292" s="8" t="s">
        <v>628</v>
      </c>
      <c r="I292" s="51" t="s">
        <v>627</v>
      </c>
      <c r="J292" s="13"/>
      <c r="K292" s="13"/>
      <c r="L292" s="13"/>
      <c r="M292" s="13"/>
      <c r="N292" s="13"/>
      <c r="O292" s="13"/>
      <c r="P292" s="22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>
      <c r="A293" s="51" t="s">
        <v>5</v>
      </c>
      <c r="B293" s="51" t="s">
        <v>627</v>
      </c>
      <c r="C293" s="8" t="s">
        <v>628</v>
      </c>
      <c r="D293" s="52" t="s">
        <v>1357</v>
      </c>
      <c r="E293" s="51" t="s">
        <v>687</v>
      </c>
      <c r="F293" s="8"/>
      <c r="G293" s="8">
        <v>0.0</v>
      </c>
      <c r="H293" s="8" t="s">
        <v>628</v>
      </c>
      <c r="I293" s="51" t="s">
        <v>627</v>
      </c>
      <c r="J293" s="13"/>
      <c r="K293" s="13"/>
      <c r="L293" s="13"/>
      <c r="M293" s="13"/>
      <c r="N293" s="13"/>
      <c r="O293" s="13"/>
      <c r="P293" s="22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>
      <c r="A294" s="51" t="s">
        <v>5</v>
      </c>
      <c r="B294" s="51" t="s">
        <v>627</v>
      </c>
      <c r="C294" s="8" t="s">
        <v>628</v>
      </c>
      <c r="D294" s="52" t="s">
        <v>1358</v>
      </c>
      <c r="E294" s="51" t="s">
        <v>688</v>
      </c>
      <c r="F294" s="8"/>
      <c r="G294" s="8">
        <v>0.0</v>
      </c>
      <c r="H294" s="8" t="s">
        <v>628</v>
      </c>
      <c r="I294" s="51" t="s">
        <v>627</v>
      </c>
      <c r="J294" s="13"/>
      <c r="K294" s="13"/>
      <c r="L294" s="13"/>
      <c r="M294" s="13"/>
      <c r="N294" s="13"/>
      <c r="O294" s="13"/>
      <c r="P294" s="22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>
      <c r="A295" s="51" t="s">
        <v>5</v>
      </c>
      <c r="B295" s="51" t="s">
        <v>627</v>
      </c>
      <c r="C295" s="8" t="s">
        <v>628</v>
      </c>
      <c r="D295" s="52" t="s">
        <v>1360</v>
      </c>
      <c r="E295" s="51" t="s">
        <v>690</v>
      </c>
      <c r="F295" s="8"/>
      <c r="G295" s="8">
        <v>0.0</v>
      </c>
      <c r="H295" s="8" t="s">
        <v>628</v>
      </c>
      <c r="I295" s="51" t="s">
        <v>627</v>
      </c>
      <c r="J295" s="13"/>
      <c r="K295" s="13"/>
      <c r="L295" s="13"/>
      <c r="M295" s="13"/>
      <c r="N295" s="13"/>
      <c r="O295" s="13"/>
      <c r="P295" s="22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>
      <c r="A296" s="51" t="s">
        <v>5</v>
      </c>
      <c r="B296" s="51" t="s">
        <v>627</v>
      </c>
      <c r="C296" s="8" t="s">
        <v>628</v>
      </c>
      <c r="D296" s="52" t="s">
        <v>1361</v>
      </c>
      <c r="E296" s="51" t="s">
        <v>692</v>
      </c>
      <c r="F296" s="8"/>
      <c r="G296" s="8">
        <v>0.0</v>
      </c>
      <c r="H296" s="8" t="s">
        <v>628</v>
      </c>
      <c r="I296" s="51" t="s">
        <v>627</v>
      </c>
      <c r="J296" s="13"/>
      <c r="K296" s="13"/>
      <c r="L296" s="13"/>
      <c r="M296" s="13"/>
      <c r="N296" s="13"/>
      <c r="O296" s="13"/>
      <c r="P296" s="22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>
      <c r="A297" s="51" t="s">
        <v>5</v>
      </c>
      <c r="B297" s="51" t="s">
        <v>627</v>
      </c>
      <c r="C297" s="8" t="s">
        <v>628</v>
      </c>
      <c r="D297" s="52" t="s">
        <v>1362</v>
      </c>
      <c r="E297" s="51" t="s">
        <v>694</v>
      </c>
      <c r="F297" s="8"/>
      <c r="G297" s="8">
        <v>0.0</v>
      </c>
      <c r="H297" s="8" t="s">
        <v>628</v>
      </c>
      <c r="I297" s="51" t="s">
        <v>627</v>
      </c>
      <c r="J297" s="13"/>
      <c r="K297" s="13"/>
      <c r="L297" s="13"/>
      <c r="M297" s="13"/>
      <c r="N297" s="13"/>
      <c r="O297" s="13"/>
      <c r="P297" s="22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>
      <c r="A298" s="51" t="s">
        <v>5</v>
      </c>
      <c r="B298" s="51" t="s">
        <v>627</v>
      </c>
      <c r="C298" s="8" t="s">
        <v>628</v>
      </c>
      <c r="D298" s="52" t="s">
        <v>1365</v>
      </c>
      <c r="E298" s="51" t="s">
        <v>697</v>
      </c>
      <c r="F298" s="8"/>
      <c r="G298" s="8">
        <v>0.0</v>
      </c>
      <c r="H298" s="8" t="s">
        <v>628</v>
      </c>
      <c r="I298" s="51" t="s">
        <v>627</v>
      </c>
      <c r="J298" s="13"/>
      <c r="K298" s="13"/>
      <c r="L298" s="13"/>
      <c r="M298" s="13"/>
      <c r="N298" s="13"/>
      <c r="O298" s="13"/>
      <c r="P298" s="22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>
      <c r="A299" s="51" t="s">
        <v>5</v>
      </c>
      <c r="B299" s="51" t="s">
        <v>627</v>
      </c>
      <c r="C299" s="8" t="s">
        <v>628</v>
      </c>
      <c r="D299" s="52" t="s">
        <v>1366</v>
      </c>
      <c r="E299" s="51" t="s">
        <v>699</v>
      </c>
      <c r="F299" s="8"/>
      <c r="G299" s="8">
        <v>0.0</v>
      </c>
      <c r="H299" s="8" t="s">
        <v>628</v>
      </c>
      <c r="I299" s="51" t="s">
        <v>627</v>
      </c>
      <c r="J299" s="13"/>
      <c r="K299" s="13"/>
      <c r="L299" s="13"/>
      <c r="M299" s="13"/>
      <c r="N299" s="13"/>
      <c r="O299" s="13"/>
      <c r="P299" s="22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>
      <c r="A300" s="51" t="s">
        <v>5</v>
      </c>
      <c r="B300" s="51" t="s">
        <v>627</v>
      </c>
      <c r="C300" s="8" t="s">
        <v>628</v>
      </c>
      <c r="D300" s="52" t="s">
        <v>1367</v>
      </c>
      <c r="E300" s="51" t="s">
        <v>701</v>
      </c>
      <c r="F300" s="8"/>
      <c r="G300" s="8">
        <v>0.0</v>
      </c>
      <c r="H300" s="8" t="s">
        <v>628</v>
      </c>
      <c r="I300" s="51" t="s">
        <v>627</v>
      </c>
      <c r="J300" s="13"/>
      <c r="K300" s="13"/>
      <c r="L300" s="13"/>
      <c r="M300" s="13"/>
      <c r="N300" s="13"/>
      <c r="O300" s="13"/>
      <c r="P300" s="22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>
      <c r="A301" s="51" t="s">
        <v>5</v>
      </c>
      <c r="B301" s="51" t="s">
        <v>627</v>
      </c>
      <c r="C301" s="8" t="s">
        <v>628</v>
      </c>
      <c r="D301" s="52" t="s">
        <v>1369</v>
      </c>
      <c r="E301" s="51" t="s">
        <v>703</v>
      </c>
      <c r="F301" s="8"/>
      <c r="G301" s="8">
        <v>0.0</v>
      </c>
      <c r="H301" s="8" t="s">
        <v>628</v>
      </c>
      <c r="I301" s="51" t="s">
        <v>627</v>
      </c>
      <c r="J301" s="13"/>
      <c r="K301" s="13"/>
      <c r="L301" s="13"/>
      <c r="M301" s="13"/>
      <c r="N301" s="13"/>
      <c r="O301" s="13"/>
      <c r="P301" s="22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>
      <c r="A302" s="51" t="s">
        <v>5</v>
      </c>
      <c r="B302" s="51" t="s">
        <v>627</v>
      </c>
      <c r="C302" s="8" t="s">
        <v>628</v>
      </c>
      <c r="D302" s="52" t="s">
        <v>1370</v>
      </c>
      <c r="E302" s="51" t="s">
        <v>705</v>
      </c>
      <c r="F302" s="8"/>
      <c r="G302" s="8">
        <v>0.0</v>
      </c>
      <c r="H302" s="8" t="s">
        <v>628</v>
      </c>
      <c r="I302" s="51" t="s">
        <v>627</v>
      </c>
      <c r="J302" s="13"/>
      <c r="K302" s="13"/>
      <c r="L302" s="13"/>
      <c r="M302" s="13"/>
      <c r="N302" s="13"/>
      <c r="O302" s="13"/>
      <c r="P302" s="22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>
      <c r="A303" s="51" t="s">
        <v>5</v>
      </c>
      <c r="B303" s="51" t="s">
        <v>627</v>
      </c>
      <c r="C303" s="8" t="s">
        <v>628</v>
      </c>
      <c r="D303" s="52" t="s">
        <v>1371</v>
      </c>
      <c r="E303" s="51" t="s">
        <v>708</v>
      </c>
      <c r="F303" s="8"/>
      <c r="G303" s="8">
        <v>0.0</v>
      </c>
      <c r="H303" s="8" t="s">
        <v>628</v>
      </c>
      <c r="I303" s="51" t="s">
        <v>627</v>
      </c>
      <c r="J303" s="13"/>
      <c r="K303" s="13"/>
      <c r="L303" s="13"/>
      <c r="M303" s="13"/>
      <c r="N303" s="13"/>
      <c r="O303" s="13"/>
      <c r="P303" s="22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>
      <c r="A304" s="51" t="s">
        <v>5</v>
      </c>
      <c r="B304" s="51" t="s">
        <v>627</v>
      </c>
      <c r="C304" s="8" t="s">
        <v>628</v>
      </c>
      <c r="D304" s="52" t="s">
        <v>1372</v>
      </c>
      <c r="E304" s="51" t="s">
        <v>709</v>
      </c>
      <c r="F304" s="8"/>
      <c r="G304" s="8">
        <v>0.0</v>
      </c>
      <c r="H304" s="8" t="s">
        <v>628</v>
      </c>
      <c r="I304" s="51" t="s">
        <v>627</v>
      </c>
      <c r="J304" s="13"/>
      <c r="K304" s="13"/>
      <c r="L304" s="13"/>
      <c r="M304" s="13"/>
      <c r="N304" s="13"/>
      <c r="O304" s="13"/>
      <c r="P304" s="22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>
      <c r="A305" s="51" t="s">
        <v>5</v>
      </c>
      <c r="B305" s="51" t="s">
        <v>627</v>
      </c>
      <c r="C305" s="8" t="s">
        <v>628</v>
      </c>
      <c r="D305" s="52" t="s">
        <v>1374</v>
      </c>
      <c r="E305" s="51" t="s">
        <v>711</v>
      </c>
      <c r="F305" s="8"/>
      <c r="G305" s="8">
        <v>0.0</v>
      </c>
      <c r="H305" s="8" t="s">
        <v>628</v>
      </c>
      <c r="I305" s="51" t="s">
        <v>627</v>
      </c>
      <c r="J305" s="13"/>
      <c r="K305" s="13"/>
      <c r="L305" s="13"/>
      <c r="M305" s="13"/>
      <c r="N305" s="13"/>
      <c r="O305" s="13"/>
      <c r="P305" s="22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>
      <c r="A306" s="51" t="s">
        <v>5</v>
      </c>
      <c r="B306" s="51" t="s">
        <v>627</v>
      </c>
      <c r="C306" s="8" t="s">
        <v>628</v>
      </c>
      <c r="D306" s="52" t="s">
        <v>1375</v>
      </c>
      <c r="E306" s="51" t="s">
        <v>713</v>
      </c>
      <c r="F306" s="8"/>
      <c r="G306" s="8">
        <v>0.0</v>
      </c>
      <c r="H306" s="8" t="s">
        <v>628</v>
      </c>
      <c r="I306" s="51" t="s">
        <v>627</v>
      </c>
      <c r="J306" s="13"/>
      <c r="K306" s="13"/>
      <c r="L306" s="13"/>
      <c r="M306" s="13"/>
      <c r="N306" s="13"/>
      <c r="O306" s="13"/>
      <c r="P306" s="22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>
      <c r="A307" s="51" t="s">
        <v>5</v>
      </c>
      <c r="B307" s="51" t="s">
        <v>627</v>
      </c>
      <c r="C307" s="8" t="s">
        <v>628</v>
      </c>
      <c r="D307" s="52" t="s">
        <v>1377</v>
      </c>
      <c r="E307" s="51" t="s">
        <v>715</v>
      </c>
      <c r="F307" s="8"/>
      <c r="G307" s="8">
        <v>0.0</v>
      </c>
      <c r="H307" s="8" t="s">
        <v>628</v>
      </c>
      <c r="I307" s="51" t="s">
        <v>627</v>
      </c>
      <c r="J307" s="13"/>
      <c r="K307" s="13"/>
      <c r="L307" s="13"/>
      <c r="M307" s="13"/>
      <c r="N307" s="13"/>
      <c r="O307" s="13"/>
      <c r="P307" s="22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>
      <c r="A308" s="51" t="s">
        <v>5</v>
      </c>
      <c r="B308" s="51" t="s">
        <v>627</v>
      </c>
      <c r="C308" s="8" t="s">
        <v>628</v>
      </c>
      <c r="D308" s="52" t="s">
        <v>1378</v>
      </c>
      <c r="E308" s="51" t="s">
        <v>716</v>
      </c>
      <c r="F308" s="8"/>
      <c r="G308" s="8">
        <v>0.0</v>
      </c>
      <c r="H308" s="8" t="s">
        <v>628</v>
      </c>
      <c r="I308" s="51" t="s">
        <v>627</v>
      </c>
      <c r="J308" s="13"/>
      <c r="K308" s="13"/>
      <c r="L308" s="13"/>
      <c r="M308" s="13"/>
      <c r="N308" s="13"/>
      <c r="O308" s="13"/>
      <c r="P308" s="22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>
      <c r="A309" s="51" t="s">
        <v>5</v>
      </c>
      <c r="B309" s="51" t="s">
        <v>627</v>
      </c>
      <c r="C309" s="8" t="s">
        <v>628</v>
      </c>
      <c r="D309" s="52" t="s">
        <v>1379</v>
      </c>
      <c r="E309" s="51" t="s">
        <v>718</v>
      </c>
      <c r="F309" s="8"/>
      <c r="G309" s="8">
        <v>0.0</v>
      </c>
      <c r="H309" s="8" t="s">
        <v>628</v>
      </c>
      <c r="I309" s="51" t="s">
        <v>627</v>
      </c>
      <c r="J309" s="13"/>
      <c r="K309" s="13"/>
      <c r="L309" s="13"/>
      <c r="M309" s="13"/>
      <c r="N309" s="13"/>
      <c r="O309" s="13"/>
      <c r="P309" s="22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>
      <c r="A310" s="51" t="s">
        <v>5</v>
      </c>
      <c r="B310" s="51" t="s">
        <v>627</v>
      </c>
      <c r="C310" s="21" t="s">
        <v>628</v>
      </c>
      <c r="D310" s="52" t="s">
        <v>1380</v>
      </c>
      <c r="E310" s="51" t="s">
        <v>720</v>
      </c>
      <c r="F310" s="8"/>
      <c r="G310" s="8">
        <v>0.0</v>
      </c>
      <c r="H310" s="21" t="s">
        <v>628</v>
      </c>
      <c r="I310" s="51" t="s">
        <v>627</v>
      </c>
      <c r="J310" s="13"/>
      <c r="K310" s="13"/>
      <c r="L310" s="13"/>
      <c r="M310" s="13"/>
      <c r="N310" s="13"/>
      <c r="O310" s="13"/>
      <c r="P310" s="22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>
      <c r="A311" s="52" t="s">
        <v>5</v>
      </c>
      <c r="B311" s="52" t="s">
        <v>627</v>
      </c>
      <c r="C311" s="57" t="s">
        <v>628</v>
      </c>
      <c r="D311" s="52" t="s">
        <v>1382</v>
      </c>
      <c r="E311" s="58" t="s">
        <v>722</v>
      </c>
      <c r="F311" s="8"/>
      <c r="G311" s="8">
        <v>0.0</v>
      </c>
      <c r="H311" s="57" t="s">
        <v>628</v>
      </c>
      <c r="I311" s="52" t="s">
        <v>627</v>
      </c>
      <c r="J311" s="13"/>
      <c r="K311" s="13"/>
      <c r="L311" s="13"/>
      <c r="M311" s="13"/>
      <c r="N311" s="13"/>
      <c r="O311" s="13"/>
      <c r="P311" s="22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>
      <c r="A312" s="52" t="s">
        <v>5</v>
      </c>
      <c r="B312" s="52" t="s">
        <v>627</v>
      </c>
      <c r="C312" s="57" t="s">
        <v>628</v>
      </c>
      <c r="D312" s="52" t="s">
        <v>1383</v>
      </c>
      <c r="E312" s="58" t="s">
        <v>724</v>
      </c>
      <c r="F312" s="8"/>
      <c r="G312" s="8">
        <v>0.0</v>
      </c>
      <c r="H312" s="57" t="s">
        <v>628</v>
      </c>
      <c r="I312" s="52" t="s">
        <v>627</v>
      </c>
      <c r="J312" s="13"/>
      <c r="K312" s="13"/>
      <c r="L312" s="13"/>
      <c r="M312" s="13"/>
      <c r="N312" s="13"/>
      <c r="O312" s="13"/>
      <c r="P312" s="22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>
      <c r="A313" s="52" t="s">
        <v>5</v>
      </c>
      <c r="B313" s="52" t="s">
        <v>627</v>
      </c>
      <c r="C313" s="57" t="s">
        <v>628</v>
      </c>
      <c r="D313" s="52" t="s">
        <v>1384</v>
      </c>
      <c r="E313" s="58" t="s">
        <v>726</v>
      </c>
      <c r="F313" s="8"/>
      <c r="G313" s="8">
        <v>0.0</v>
      </c>
      <c r="H313" s="57" t="s">
        <v>628</v>
      </c>
      <c r="I313" s="52" t="s">
        <v>627</v>
      </c>
      <c r="J313" s="13"/>
      <c r="K313" s="13"/>
      <c r="L313" s="13"/>
      <c r="M313" s="13"/>
      <c r="N313" s="13"/>
      <c r="O313" s="13"/>
      <c r="P313" s="22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>
      <c r="A314" s="52" t="s">
        <v>5</v>
      </c>
      <c r="B314" s="52" t="s">
        <v>627</v>
      </c>
      <c r="C314" s="57" t="s">
        <v>628</v>
      </c>
      <c r="D314" s="52" t="s">
        <v>1386</v>
      </c>
      <c r="E314" s="58" t="s">
        <v>727</v>
      </c>
      <c r="F314" s="8"/>
      <c r="G314" s="8">
        <v>0.0</v>
      </c>
      <c r="H314" s="57" t="s">
        <v>628</v>
      </c>
      <c r="I314" s="52" t="s">
        <v>627</v>
      </c>
      <c r="J314" s="22"/>
      <c r="K314" s="22"/>
      <c r="L314" s="22"/>
      <c r="M314" s="22"/>
      <c r="N314" s="22"/>
      <c r="O314" s="22"/>
      <c r="P314" s="22"/>
      <c r="Q314" s="22" t="str">
        <f>P314/J314</f>
        <v>#DIV/0!</v>
      </c>
      <c r="R314" s="13" t="str">
        <f>Q314/R1</f>
        <v>#DIV/0!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>
      <c r="A315" s="52" t="s">
        <v>5</v>
      </c>
      <c r="B315" s="52" t="s">
        <v>627</v>
      </c>
      <c r="C315" s="57" t="s">
        <v>628</v>
      </c>
      <c r="D315" s="52" t="s">
        <v>1387</v>
      </c>
      <c r="E315" s="58" t="s">
        <v>728</v>
      </c>
      <c r="F315" s="8"/>
      <c r="G315" s="8">
        <v>0.0</v>
      </c>
      <c r="H315" s="57" t="s">
        <v>628</v>
      </c>
      <c r="I315" s="52" t="s">
        <v>627</v>
      </c>
      <c r="J315" s="13"/>
      <c r="K315" s="22"/>
      <c r="L315" s="22"/>
      <c r="M315" s="22"/>
      <c r="N315" s="22"/>
      <c r="O315" s="22"/>
      <c r="P315" s="22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>
      <c r="A316" s="52" t="s">
        <v>5</v>
      </c>
      <c r="B316" s="52" t="s">
        <v>627</v>
      </c>
      <c r="C316" s="57" t="s">
        <v>628</v>
      </c>
      <c r="D316" s="52" t="s">
        <v>1388</v>
      </c>
      <c r="E316" s="58" t="s">
        <v>730</v>
      </c>
      <c r="F316" s="8"/>
      <c r="G316" s="8">
        <v>0.0</v>
      </c>
      <c r="H316" s="57" t="s">
        <v>628</v>
      </c>
      <c r="I316" s="52" t="s">
        <v>627</v>
      </c>
      <c r="J316" s="13"/>
      <c r="K316" s="22"/>
      <c r="L316" s="22"/>
      <c r="M316" s="22"/>
      <c r="N316" s="22"/>
      <c r="O316" s="22"/>
      <c r="P316" s="22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>
      <c r="A317" s="52" t="s">
        <v>5</v>
      </c>
      <c r="B317" s="52" t="s">
        <v>627</v>
      </c>
      <c r="C317" s="57" t="s">
        <v>628</v>
      </c>
      <c r="D317" s="52" t="s">
        <v>1390</v>
      </c>
      <c r="E317" s="58" t="s">
        <v>732</v>
      </c>
      <c r="F317" s="8"/>
      <c r="G317" s="8">
        <v>0.0</v>
      </c>
      <c r="H317" s="57" t="s">
        <v>628</v>
      </c>
      <c r="I317" s="52" t="s">
        <v>627</v>
      </c>
      <c r="J317" s="13"/>
      <c r="K317" s="22"/>
      <c r="L317" s="22"/>
      <c r="M317" s="22"/>
      <c r="N317" s="22"/>
      <c r="O317" s="22"/>
      <c r="P317" s="22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>
      <c r="A318" s="52" t="s">
        <v>5</v>
      </c>
      <c r="B318" s="52" t="s">
        <v>627</v>
      </c>
      <c r="C318" s="57" t="s">
        <v>628</v>
      </c>
      <c r="D318" s="52" t="s">
        <v>1391</v>
      </c>
      <c r="E318" s="58" t="s">
        <v>734</v>
      </c>
      <c r="F318" s="8"/>
      <c r="G318" s="8">
        <v>0.0</v>
      </c>
      <c r="H318" s="57" t="s">
        <v>628</v>
      </c>
      <c r="I318" s="52" t="s">
        <v>627</v>
      </c>
      <c r="J318" s="13"/>
      <c r="K318" s="22"/>
      <c r="L318" s="22"/>
      <c r="M318" s="22"/>
      <c r="N318" s="22"/>
      <c r="O318" s="22"/>
      <c r="P318" s="22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>
      <c r="A319" s="52" t="s">
        <v>5</v>
      </c>
      <c r="B319" s="52" t="s">
        <v>627</v>
      </c>
      <c r="C319" s="57" t="s">
        <v>628</v>
      </c>
      <c r="D319" s="52" t="s">
        <v>1393</v>
      </c>
      <c r="E319" s="58" t="s">
        <v>736</v>
      </c>
      <c r="F319" s="8"/>
      <c r="G319" s="8">
        <v>0.0</v>
      </c>
      <c r="H319" s="57" t="s">
        <v>628</v>
      </c>
      <c r="I319" s="52" t="s">
        <v>627</v>
      </c>
      <c r="J319" s="13"/>
      <c r="K319" s="22"/>
      <c r="L319" s="22"/>
      <c r="M319" s="22"/>
      <c r="N319" s="22"/>
      <c r="O319" s="22"/>
      <c r="P319" s="22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>
      <c r="A320" s="52" t="s">
        <v>5</v>
      </c>
      <c r="B320" s="52" t="s">
        <v>627</v>
      </c>
      <c r="C320" s="57" t="s">
        <v>628</v>
      </c>
      <c r="D320" s="52" t="s">
        <v>1394</v>
      </c>
      <c r="E320" s="58" t="s">
        <v>738</v>
      </c>
      <c r="F320" s="8"/>
      <c r="G320" s="8">
        <v>0.0</v>
      </c>
      <c r="H320" s="57" t="s">
        <v>628</v>
      </c>
      <c r="I320" s="52" t="s">
        <v>627</v>
      </c>
      <c r="J320" s="13"/>
      <c r="K320" s="22"/>
      <c r="L320" s="22"/>
      <c r="M320" s="22"/>
      <c r="N320" s="22"/>
      <c r="O320" s="22"/>
      <c r="P320" s="22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>
      <c r="A321" s="52" t="s">
        <v>5</v>
      </c>
      <c r="B321" s="52" t="s">
        <v>627</v>
      </c>
      <c r="C321" s="57" t="s">
        <v>628</v>
      </c>
      <c r="D321" s="52" t="s">
        <v>1396</v>
      </c>
      <c r="E321" s="58" t="s">
        <v>742</v>
      </c>
      <c r="F321" s="8"/>
      <c r="G321" s="8">
        <v>0.0</v>
      </c>
      <c r="H321" s="57" t="s">
        <v>628</v>
      </c>
      <c r="I321" s="52" t="s">
        <v>627</v>
      </c>
      <c r="J321" s="13"/>
      <c r="K321" s="22"/>
      <c r="L321" s="22"/>
      <c r="M321" s="22"/>
      <c r="N321" s="22"/>
      <c r="O321" s="22"/>
      <c r="P321" s="22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>
      <c r="A322" s="52" t="s">
        <v>5</v>
      </c>
      <c r="B322" s="52" t="s">
        <v>627</v>
      </c>
      <c r="C322" s="57" t="s">
        <v>628</v>
      </c>
      <c r="D322" s="52" t="s">
        <v>1397</v>
      </c>
      <c r="E322" s="58" t="s">
        <v>745</v>
      </c>
      <c r="F322" s="8"/>
      <c r="G322" s="8">
        <v>0.0</v>
      </c>
      <c r="H322" s="57" t="s">
        <v>628</v>
      </c>
      <c r="I322" s="52" t="s">
        <v>627</v>
      </c>
      <c r="J322" s="13"/>
      <c r="K322" s="22"/>
      <c r="L322" s="22"/>
      <c r="M322" s="22"/>
      <c r="N322" s="22"/>
      <c r="O322" s="22"/>
      <c r="P322" s="22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>
      <c r="A323" s="52" t="s">
        <v>5</v>
      </c>
      <c r="B323" s="52" t="s">
        <v>627</v>
      </c>
      <c r="C323" s="57" t="s">
        <v>628</v>
      </c>
      <c r="D323" s="52" t="s">
        <v>1399</v>
      </c>
      <c r="E323" s="58" t="s">
        <v>746</v>
      </c>
      <c r="F323" s="8"/>
      <c r="G323" s="8">
        <v>0.0</v>
      </c>
      <c r="H323" s="57" t="s">
        <v>628</v>
      </c>
      <c r="I323" s="52" t="s">
        <v>627</v>
      </c>
      <c r="J323" s="13"/>
      <c r="K323" s="22"/>
      <c r="L323" s="22"/>
      <c r="M323" s="22"/>
      <c r="N323" s="22"/>
      <c r="O323" s="22"/>
      <c r="P323" s="22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>
      <c r="A324" s="52" t="s">
        <v>5</v>
      </c>
      <c r="B324" s="52" t="s">
        <v>627</v>
      </c>
      <c r="C324" s="57" t="s">
        <v>628</v>
      </c>
      <c r="D324" s="52" t="s">
        <v>1400</v>
      </c>
      <c r="E324" s="58" t="s">
        <v>748</v>
      </c>
      <c r="F324" s="8"/>
      <c r="G324" s="8">
        <v>0.0</v>
      </c>
      <c r="H324" s="57" t="s">
        <v>628</v>
      </c>
      <c r="I324" s="52" t="s">
        <v>627</v>
      </c>
      <c r="J324" s="13"/>
      <c r="K324" s="22"/>
      <c r="L324" s="22"/>
      <c r="M324" s="22"/>
      <c r="N324" s="22"/>
      <c r="O324" s="22"/>
      <c r="P324" s="22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>
      <c r="A325" s="52" t="s">
        <v>5</v>
      </c>
      <c r="B325" s="52" t="s">
        <v>627</v>
      </c>
      <c r="C325" s="57" t="s">
        <v>628</v>
      </c>
      <c r="D325" s="52" t="s">
        <v>1401</v>
      </c>
      <c r="E325" s="58" t="s">
        <v>749</v>
      </c>
      <c r="F325" s="8"/>
      <c r="G325" s="8">
        <v>0.0</v>
      </c>
      <c r="H325" s="57" t="s">
        <v>628</v>
      </c>
      <c r="I325" s="52" t="s">
        <v>627</v>
      </c>
      <c r="J325" s="13"/>
      <c r="K325" s="22"/>
      <c r="L325" s="22"/>
      <c r="M325" s="22"/>
      <c r="N325" s="22"/>
      <c r="O325" s="22"/>
      <c r="P325" s="22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>
      <c r="A326" s="52" t="s">
        <v>5</v>
      </c>
      <c r="B326" s="52" t="s">
        <v>627</v>
      </c>
      <c r="C326" s="57" t="s">
        <v>628</v>
      </c>
      <c r="D326" s="52" t="s">
        <v>1403</v>
      </c>
      <c r="E326" s="58" t="s">
        <v>751</v>
      </c>
      <c r="F326" s="8"/>
      <c r="G326" s="8">
        <v>0.0</v>
      </c>
      <c r="H326" s="57" t="s">
        <v>628</v>
      </c>
      <c r="I326" s="52" t="s">
        <v>627</v>
      </c>
      <c r="J326" s="13"/>
      <c r="K326" s="22"/>
      <c r="L326" s="22"/>
      <c r="M326" s="22"/>
      <c r="N326" s="22"/>
      <c r="O326" s="22"/>
      <c r="P326" s="22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>
      <c r="A327" s="52" t="s">
        <v>5</v>
      </c>
      <c r="B327" s="52" t="s">
        <v>627</v>
      </c>
      <c r="C327" s="57" t="s">
        <v>628</v>
      </c>
      <c r="D327" s="52" t="s">
        <v>1404</v>
      </c>
      <c r="E327" s="58" t="s">
        <v>752</v>
      </c>
      <c r="F327" s="8"/>
      <c r="G327" s="8">
        <v>0.0</v>
      </c>
      <c r="H327" s="57" t="s">
        <v>628</v>
      </c>
      <c r="I327" s="52" t="s">
        <v>627</v>
      </c>
      <c r="J327" s="13"/>
      <c r="K327" s="22"/>
      <c r="L327" s="22"/>
      <c r="M327" s="22"/>
      <c r="N327" s="22"/>
      <c r="O327" s="22"/>
      <c r="P327" s="22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>
      <c r="A328" s="52" t="s">
        <v>5</v>
      </c>
      <c r="B328" s="52" t="s">
        <v>627</v>
      </c>
      <c r="C328" s="57" t="s">
        <v>628</v>
      </c>
      <c r="D328" s="52" t="s">
        <v>1406</v>
      </c>
      <c r="E328" s="58" t="s">
        <v>754</v>
      </c>
      <c r="F328" s="8"/>
      <c r="G328" s="8">
        <v>0.0</v>
      </c>
      <c r="H328" s="57" t="s">
        <v>628</v>
      </c>
      <c r="I328" s="52" t="s">
        <v>627</v>
      </c>
      <c r="J328" s="13"/>
      <c r="K328" s="22"/>
      <c r="L328" s="22"/>
      <c r="M328" s="22"/>
      <c r="N328" s="22"/>
      <c r="O328" s="22"/>
      <c r="P328" s="22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>
      <c r="A329" s="52" t="s">
        <v>5</v>
      </c>
      <c r="B329" s="52" t="s">
        <v>627</v>
      </c>
      <c r="C329" s="57" t="s">
        <v>628</v>
      </c>
      <c r="D329" s="52" t="s">
        <v>1407</v>
      </c>
      <c r="E329" s="58" t="s">
        <v>758</v>
      </c>
      <c r="F329" s="8"/>
      <c r="G329" s="8">
        <v>0.0</v>
      </c>
      <c r="H329" s="57" t="s">
        <v>628</v>
      </c>
      <c r="I329" s="52" t="s">
        <v>627</v>
      </c>
      <c r="J329" s="13"/>
      <c r="K329" s="22"/>
      <c r="L329" s="22"/>
      <c r="M329" s="22"/>
      <c r="N329" s="22"/>
      <c r="O329" s="22"/>
      <c r="P329" s="22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>
      <c r="A330" s="52" t="s">
        <v>5</v>
      </c>
      <c r="B330" s="52" t="s">
        <v>627</v>
      </c>
      <c r="C330" s="57" t="s">
        <v>628</v>
      </c>
      <c r="D330" s="52" t="s">
        <v>1408</v>
      </c>
      <c r="E330" s="58" t="s">
        <v>760</v>
      </c>
      <c r="F330" s="8"/>
      <c r="G330" s="8">
        <v>0.0</v>
      </c>
      <c r="H330" s="57" t="s">
        <v>628</v>
      </c>
      <c r="I330" s="52" t="s">
        <v>627</v>
      </c>
      <c r="J330" s="13"/>
      <c r="K330" s="22"/>
      <c r="L330" s="22"/>
      <c r="M330" s="22"/>
      <c r="N330" s="22"/>
      <c r="O330" s="22"/>
      <c r="P330" s="22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>
      <c r="A331" s="52" t="s">
        <v>5</v>
      </c>
      <c r="B331" s="52" t="s">
        <v>761</v>
      </c>
      <c r="C331" s="57" t="s">
        <v>762</v>
      </c>
      <c r="D331" s="52" t="s">
        <v>1411</v>
      </c>
      <c r="E331" s="58" t="s">
        <v>764</v>
      </c>
      <c r="F331" s="8"/>
      <c r="G331" s="8">
        <v>0.0</v>
      </c>
      <c r="H331" s="57" t="s">
        <v>762</v>
      </c>
      <c r="I331" s="52" t="s">
        <v>761</v>
      </c>
      <c r="J331" s="13"/>
      <c r="K331" s="22"/>
      <c r="L331" s="22"/>
      <c r="M331" s="22"/>
      <c r="N331" s="22"/>
      <c r="O331" s="22"/>
      <c r="P331" s="22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>
      <c r="A332" s="52" t="s">
        <v>5</v>
      </c>
      <c r="B332" s="52" t="s">
        <v>761</v>
      </c>
      <c r="C332" s="57" t="s">
        <v>762</v>
      </c>
      <c r="D332" s="52" t="s">
        <v>1413</v>
      </c>
      <c r="E332" s="58" t="s">
        <v>765</v>
      </c>
      <c r="F332" s="8"/>
      <c r="G332" s="8">
        <v>0.0</v>
      </c>
      <c r="H332" s="57" t="s">
        <v>762</v>
      </c>
      <c r="I332" s="52" t="s">
        <v>761</v>
      </c>
      <c r="J332" s="13"/>
      <c r="K332" s="22"/>
      <c r="L332" s="22"/>
      <c r="M332" s="22"/>
      <c r="N332" s="22"/>
      <c r="O332" s="22"/>
      <c r="P332" s="22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>
      <c r="A333" s="52" t="s">
        <v>5</v>
      </c>
      <c r="B333" s="52" t="s">
        <v>761</v>
      </c>
      <c r="C333" s="57" t="s">
        <v>762</v>
      </c>
      <c r="D333" s="52" t="s">
        <v>1415</v>
      </c>
      <c r="E333" s="58" t="s">
        <v>767</v>
      </c>
      <c r="F333" s="8"/>
      <c r="G333" s="8">
        <v>0.0</v>
      </c>
      <c r="H333" s="57" t="s">
        <v>762</v>
      </c>
      <c r="I333" s="52" t="s">
        <v>761</v>
      </c>
      <c r="J333" s="13"/>
      <c r="K333" s="22"/>
      <c r="L333" s="22"/>
      <c r="M333" s="22"/>
      <c r="N333" s="22"/>
      <c r="O333" s="22"/>
      <c r="P333" s="22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>
      <c r="A334" s="52" t="s">
        <v>5</v>
      </c>
      <c r="B334" s="52" t="s">
        <v>761</v>
      </c>
      <c r="C334" s="57" t="s">
        <v>762</v>
      </c>
      <c r="D334" s="52" t="s">
        <v>1416</v>
      </c>
      <c r="E334" s="58" t="s">
        <v>774</v>
      </c>
      <c r="F334" s="8"/>
      <c r="G334" s="8">
        <v>0.0</v>
      </c>
      <c r="H334" s="57" t="s">
        <v>762</v>
      </c>
      <c r="I334" s="52" t="s">
        <v>761</v>
      </c>
      <c r="J334" s="13"/>
      <c r="K334" s="22"/>
      <c r="L334" s="22"/>
      <c r="M334" s="22"/>
      <c r="N334" s="22"/>
      <c r="O334" s="22"/>
      <c r="P334" s="22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>
      <c r="A335" s="52" t="s">
        <v>5</v>
      </c>
      <c r="B335" s="52" t="s">
        <v>761</v>
      </c>
      <c r="C335" s="57" t="s">
        <v>762</v>
      </c>
      <c r="D335" s="52" t="s">
        <v>1418</v>
      </c>
      <c r="E335" s="58" t="s">
        <v>776</v>
      </c>
      <c r="F335" s="8"/>
      <c r="G335" s="8">
        <v>0.0</v>
      </c>
      <c r="H335" s="57" t="s">
        <v>762</v>
      </c>
      <c r="I335" s="52" t="s">
        <v>761</v>
      </c>
      <c r="J335" s="13"/>
      <c r="K335" s="22"/>
      <c r="L335" s="22"/>
      <c r="M335" s="22"/>
      <c r="N335" s="22"/>
      <c r="O335" s="22"/>
      <c r="P335" s="22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>
      <c r="A336" s="52" t="s">
        <v>5</v>
      </c>
      <c r="B336" s="52" t="s">
        <v>761</v>
      </c>
      <c r="C336" s="57" t="s">
        <v>762</v>
      </c>
      <c r="D336" s="52" t="s">
        <v>1419</v>
      </c>
      <c r="E336" s="58" t="s">
        <v>777</v>
      </c>
      <c r="F336" s="8"/>
      <c r="G336" s="8">
        <v>0.0</v>
      </c>
      <c r="H336" s="57" t="s">
        <v>762</v>
      </c>
      <c r="I336" s="52" t="s">
        <v>761</v>
      </c>
      <c r="J336" s="13"/>
      <c r="K336" s="22"/>
      <c r="L336" s="22"/>
      <c r="M336" s="22"/>
      <c r="N336" s="22"/>
      <c r="O336" s="22"/>
      <c r="P336" s="22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>
      <c r="A337" s="52" t="s">
        <v>5</v>
      </c>
      <c r="B337" s="52" t="s">
        <v>761</v>
      </c>
      <c r="C337" s="57" t="s">
        <v>762</v>
      </c>
      <c r="D337" s="52" t="s">
        <v>1420</v>
      </c>
      <c r="E337" s="58" t="s">
        <v>778</v>
      </c>
      <c r="F337" s="8"/>
      <c r="G337" s="8">
        <v>0.0</v>
      </c>
      <c r="H337" s="57" t="s">
        <v>762</v>
      </c>
      <c r="I337" s="52" t="s">
        <v>761</v>
      </c>
      <c r="J337" s="13"/>
      <c r="K337" s="22"/>
      <c r="L337" s="22"/>
      <c r="M337" s="22"/>
      <c r="N337" s="22"/>
      <c r="O337" s="22"/>
      <c r="P337" s="22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>
      <c r="A338" s="52" t="s">
        <v>5</v>
      </c>
      <c r="B338" s="52" t="s">
        <v>761</v>
      </c>
      <c r="C338" s="57" t="s">
        <v>762</v>
      </c>
      <c r="D338" s="52" t="s">
        <v>1422</v>
      </c>
      <c r="E338" s="58" t="s">
        <v>779</v>
      </c>
      <c r="F338" s="8"/>
      <c r="G338" s="8">
        <v>0.0</v>
      </c>
      <c r="H338" s="57" t="s">
        <v>762</v>
      </c>
      <c r="I338" s="52" t="s">
        <v>761</v>
      </c>
      <c r="J338" s="13"/>
      <c r="K338" s="22"/>
      <c r="L338" s="22"/>
      <c r="M338" s="22"/>
      <c r="N338" s="22"/>
      <c r="O338" s="22"/>
      <c r="P338" s="22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>
      <c r="A339" s="52" t="s">
        <v>5</v>
      </c>
      <c r="B339" s="52" t="s">
        <v>761</v>
      </c>
      <c r="C339" s="57" t="s">
        <v>762</v>
      </c>
      <c r="D339" s="52" t="s">
        <v>1423</v>
      </c>
      <c r="E339" s="58" t="s">
        <v>780</v>
      </c>
      <c r="F339" s="8"/>
      <c r="G339" s="8">
        <v>0.0</v>
      </c>
      <c r="H339" s="57" t="s">
        <v>762</v>
      </c>
      <c r="I339" s="52" t="s">
        <v>761</v>
      </c>
      <c r="J339" s="13"/>
      <c r="K339" s="22"/>
      <c r="L339" s="22"/>
      <c r="M339" s="22"/>
      <c r="N339" s="22"/>
      <c r="O339" s="22"/>
      <c r="P339" s="22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>
      <c r="A340" s="52" t="s">
        <v>5</v>
      </c>
      <c r="B340" s="52" t="s">
        <v>761</v>
      </c>
      <c r="C340" s="57" t="s">
        <v>762</v>
      </c>
      <c r="D340" s="52" t="s">
        <v>1425</v>
      </c>
      <c r="E340" s="58" t="s">
        <v>781</v>
      </c>
      <c r="F340" s="8"/>
      <c r="G340" s="8">
        <v>0.0</v>
      </c>
      <c r="H340" s="57" t="s">
        <v>762</v>
      </c>
      <c r="I340" s="52" t="s">
        <v>761</v>
      </c>
      <c r="J340" s="13"/>
      <c r="K340" s="22"/>
      <c r="L340" s="22"/>
      <c r="M340" s="22"/>
      <c r="N340" s="22"/>
      <c r="O340" s="22"/>
      <c r="P340" s="22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>
      <c r="A341" s="52" t="s">
        <v>5</v>
      </c>
      <c r="B341" s="52" t="s">
        <v>761</v>
      </c>
      <c r="C341" s="57" t="s">
        <v>762</v>
      </c>
      <c r="D341" s="52" t="s">
        <v>1426</v>
      </c>
      <c r="E341" s="58" t="s">
        <v>782</v>
      </c>
      <c r="F341" s="8"/>
      <c r="G341" s="8">
        <v>0.0</v>
      </c>
      <c r="H341" s="57" t="s">
        <v>762</v>
      </c>
      <c r="I341" s="52" t="s">
        <v>761</v>
      </c>
      <c r="J341" s="13"/>
      <c r="K341" s="22"/>
      <c r="L341" s="22"/>
      <c r="M341" s="22"/>
      <c r="N341" s="22"/>
      <c r="O341" s="22"/>
      <c r="P341" s="22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>
      <c r="A342" s="52" t="s">
        <v>5</v>
      </c>
      <c r="B342" s="52" t="s">
        <v>761</v>
      </c>
      <c r="C342" s="57" t="s">
        <v>762</v>
      </c>
      <c r="D342" s="52" t="s">
        <v>1427</v>
      </c>
      <c r="E342" s="58" t="s">
        <v>783</v>
      </c>
      <c r="F342" s="8"/>
      <c r="G342" s="8">
        <v>0.0</v>
      </c>
      <c r="H342" s="57" t="s">
        <v>762</v>
      </c>
      <c r="I342" s="52" t="s">
        <v>761</v>
      </c>
      <c r="J342" s="13"/>
      <c r="K342" s="22"/>
      <c r="L342" s="22"/>
      <c r="M342" s="22"/>
      <c r="N342" s="22"/>
      <c r="O342" s="22"/>
      <c r="P342" s="22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>
      <c r="A343" s="52" t="s">
        <v>5</v>
      </c>
      <c r="B343" s="52" t="s">
        <v>761</v>
      </c>
      <c r="C343" s="57" t="s">
        <v>762</v>
      </c>
      <c r="D343" s="52" t="s">
        <v>1429</v>
      </c>
      <c r="E343" s="58" t="s">
        <v>784</v>
      </c>
      <c r="F343" s="8"/>
      <c r="G343" s="8">
        <v>0.0</v>
      </c>
      <c r="H343" s="57" t="s">
        <v>762</v>
      </c>
      <c r="I343" s="52" t="s">
        <v>761</v>
      </c>
      <c r="J343" s="13"/>
      <c r="K343" s="22"/>
      <c r="L343" s="22"/>
      <c r="M343" s="22"/>
      <c r="N343" s="22"/>
      <c r="O343" s="22"/>
      <c r="P343" s="22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>
      <c r="A344" s="52" t="s">
        <v>5</v>
      </c>
      <c r="B344" s="52" t="s">
        <v>761</v>
      </c>
      <c r="C344" s="57" t="s">
        <v>762</v>
      </c>
      <c r="D344" s="52" t="s">
        <v>1430</v>
      </c>
      <c r="E344" s="58" t="s">
        <v>785</v>
      </c>
      <c r="F344" s="8"/>
      <c r="G344" s="8">
        <v>0.0</v>
      </c>
      <c r="H344" s="57" t="s">
        <v>762</v>
      </c>
      <c r="I344" s="52" t="s">
        <v>761</v>
      </c>
      <c r="J344" s="13"/>
      <c r="K344" s="22"/>
      <c r="L344" s="22"/>
      <c r="M344" s="22"/>
      <c r="N344" s="22"/>
      <c r="O344" s="22"/>
      <c r="P344" s="22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>
      <c r="A345" s="52" t="s">
        <v>5</v>
      </c>
      <c r="B345" s="52" t="s">
        <v>761</v>
      </c>
      <c r="C345" s="57" t="s">
        <v>762</v>
      </c>
      <c r="D345" s="52" t="s">
        <v>1432</v>
      </c>
      <c r="E345" s="58" t="s">
        <v>786</v>
      </c>
      <c r="F345" s="8"/>
      <c r="G345" s="8">
        <v>0.0</v>
      </c>
      <c r="H345" s="57" t="s">
        <v>762</v>
      </c>
      <c r="I345" s="52" t="s">
        <v>761</v>
      </c>
      <c r="J345" s="13"/>
      <c r="K345" s="22"/>
      <c r="L345" s="22"/>
      <c r="M345" s="22"/>
      <c r="N345" s="22"/>
      <c r="O345" s="22"/>
      <c r="P345" s="22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>
      <c r="A346" s="52" t="s">
        <v>5</v>
      </c>
      <c r="B346" s="52" t="s">
        <v>761</v>
      </c>
      <c r="C346" s="57" t="s">
        <v>762</v>
      </c>
      <c r="D346" s="52" t="s">
        <v>1433</v>
      </c>
      <c r="E346" s="58" t="s">
        <v>788</v>
      </c>
      <c r="F346" s="8"/>
      <c r="G346" s="8">
        <v>0.0</v>
      </c>
      <c r="H346" s="57" t="s">
        <v>762</v>
      </c>
      <c r="I346" s="52" t="s">
        <v>761</v>
      </c>
      <c r="J346" s="13"/>
      <c r="K346" s="22"/>
      <c r="L346" s="22"/>
      <c r="M346" s="22"/>
      <c r="N346" s="22"/>
      <c r="O346" s="22"/>
      <c r="P346" s="22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>
      <c r="A347" s="52" t="s">
        <v>5</v>
      </c>
      <c r="B347" s="52" t="s">
        <v>761</v>
      </c>
      <c r="C347" s="57" t="s">
        <v>762</v>
      </c>
      <c r="D347" s="52" t="s">
        <v>1435</v>
      </c>
      <c r="E347" s="58" t="s">
        <v>789</v>
      </c>
      <c r="F347" s="8"/>
      <c r="G347" s="8">
        <v>0.0</v>
      </c>
      <c r="H347" s="57" t="s">
        <v>762</v>
      </c>
      <c r="I347" s="52" t="s">
        <v>761</v>
      </c>
      <c r="J347" s="13"/>
      <c r="K347" s="22"/>
      <c r="L347" s="22"/>
      <c r="M347" s="22"/>
      <c r="N347" s="22"/>
      <c r="O347" s="22"/>
      <c r="P347" s="22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>
      <c r="A348" s="52" t="s">
        <v>5</v>
      </c>
      <c r="B348" s="52" t="s">
        <v>761</v>
      </c>
      <c r="C348" s="57" t="s">
        <v>762</v>
      </c>
      <c r="D348" s="52" t="s">
        <v>1436</v>
      </c>
      <c r="E348" s="58" t="s">
        <v>790</v>
      </c>
      <c r="F348" s="8"/>
      <c r="G348" s="8">
        <v>0.0</v>
      </c>
      <c r="H348" s="57" t="s">
        <v>762</v>
      </c>
      <c r="I348" s="52" t="s">
        <v>761</v>
      </c>
      <c r="J348" s="13"/>
      <c r="K348" s="22"/>
      <c r="L348" s="22"/>
      <c r="M348" s="22"/>
      <c r="N348" s="22"/>
      <c r="O348" s="22"/>
      <c r="P348" s="22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>
      <c r="A349" s="52" t="s">
        <v>5</v>
      </c>
      <c r="B349" s="52" t="s">
        <v>761</v>
      </c>
      <c r="C349" s="57" t="s">
        <v>762</v>
      </c>
      <c r="D349" s="52" t="s">
        <v>1438</v>
      </c>
      <c r="E349" s="58" t="s">
        <v>792</v>
      </c>
      <c r="F349" s="8"/>
      <c r="G349" s="8">
        <v>0.0</v>
      </c>
      <c r="H349" s="57" t="s">
        <v>762</v>
      </c>
      <c r="I349" s="52" t="s">
        <v>761</v>
      </c>
      <c r="J349" s="13"/>
      <c r="K349" s="22"/>
      <c r="L349" s="22"/>
      <c r="M349" s="22"/>
      <c r="N349" s="22"/>
      <c r="O349" s="22"/>
      <c r="P349" s="22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>
      <c r="A350" s="52" t="s">
        <v>5</v>
      </c>
      <c r="B350" s="52" t="s">
        <v>793</v>
      </c>
      <c r="C350" s="57" t="s">
        <v>794</v>
      </c>
      <c r="D350" s="52" t="s">
        <v>1439</v>
      </c>
      <c r="E350" s="58" t="s">
        <v>795</v>
      </c>
      <c r="F350" s="8"/>
      <c r="G350" s="8">
        <v>0.0</v>
      </c>
      <c r="H350" s="57" t="s">
        <v>794</v>
      </c>
      <c r="I350" s="52" t="s">
        <v>793</v>
      </c>
      <c r="J350" s="13"/>
      <c r="K350" s="22"/>
      <c r="L350" s="22"/>
      <c r="M350" s="22"/>
      <c r="N350" s="22"/>
      <c r="O350" s="22"/>
      <c r="P350" s="22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>
      <c r="A351" s="52" t="s">
        <v>5</v>
      </c>
      <c r="B351" s="52" t="s">
        <v>793</v>
      </c>
      <c r="C351" s="57" t="s">
        <v>794</v>
      </c>
      <c r="D351" s="52" t="s">
        <v>1441</v>
      </c>
      <c r="E351" s="58" t="s">
        <v>796</v>
      </c>
      <c r="F351" s="8"/>
      <c r="G351" s="8">
        <v>0.0</v>
      </c>
      <c r="H351" s="57" t="s">
        <v>794</v>
      </c>
      <c r="I351" s="52" t="s">
        <v>793</v>
      </c>
      <c r="J351" s="13"/>
      <c r="K351" s="22"/>
      <c r="L351" s="22"/>
      <c r="M351" s="22"/>
      <c r="N351" s="22"/>
      <c r="O351" s="22"/>
      <c r="P351" s="22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>
      <c r="A352" s="52" t="s">
        <v>5</v>
      </c>
      <c r="B352" s="52" t="s">
        <v>793</v>
      </c>
      <c r="C352" s="57" t="s">
        <v>794</v>
      </c>
      <c r="D352" s="52" t="s">
        <v>1443</v>
      </c>
      <c r="E352" s="58" t="s">
        <v>798</v>
      </c>
      <c r="F352" s="8"/>
      <c r="G352" s="8">
        <v>0.0</v>
      </c>
      <c r="H352" s="57" t="s">
        <v>794</v>
      </c>
      <c r="I352" s="52" t="s">
        <v>793</v>
      </c>
      <c r="J352" s="13"/>
      <c r="K352" s="22"/>
      <c r="L352" s="22"/>
      <c r="M352" s="22"/>
      <c r="N352" s="22"/>
      <c r="O352" s="22"/>
      <c r="P352" s="22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>
      <c r="A353" s="52" t="s">
        <v>5</v>
      </c>
      <c r="B353" s="52" t="s">
        <v>793</v>
      </c>
      <c r="C353" s="57" t="s">
        <v>794</v>
      </c>
      <c r="D353" s="52" t="s">
        <v>1444</v>
      </c>
      <c r="E353" s="58" t="s">
        <v>799</v>
      </c>
      <c r="F353" s="8"/>
      <c r="G353" s="8">
        <v>0.0</v>
      </c>
      <c r="H353" s="57" t="s">
        <v>794</v>
      </c>
      <c r="I353" s="52" t="s">
        <v>793</v>
      </c>
      <c r="J353" s="13"/>
      <c r="K353" s="22"/>
      <c r="L353" s="22"/>
      <c r="M353" s="22"/>
      <c r="N353" s="22"/>
      <c r="O353" s="22"/>
      <c r="P353" s="22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>
      <c r="A354" s="52" t="s">
        <v>5</v>
      </c>
      <c r="B354" s="52" t="s">
        <v>793</v>
      </c>
      <c r="C354" s="57" t="s">
        <v>794</v>
      </c>
      <c r="D354" s="52" t="s">
        <v>1446</v>
      </c>
      <c r="E354" s="58" t="s">
        <v>801</v>
      </c>
      <c r="F354" s="8"/>
      <c r="G354" s="8">
        <v>0.0</v>
      </c>
      <c r="H354" s="57" t="s">
        <v>794</v>
      </c>
      <c r="I354" s="52" t="s">
        <v>793</v>
      </c>
      <c r="J354" s="13"/>
      <c r="K354" s="22"/>
      <c r="L354" s="22"/>
      <c r="M354" s="22"/>
      <c r="N354" s="22"/>
      <c r="O354" s="22"/>
      <c r="P354" s="22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>
      <c r="A355" s="52" t="s">
        <v>5</v>
      </c>
      <c r="B355" s="52" t="s">
        <v>793</v>
      </c>
      <c r="C355" s="57" t="s">
        <v>794</v>
      </c>
      <c r="D355" s="52" t="s">
        <v>1447</v>
      </c>
      <c r="E355" s="58" t="s">
        <v>804</v>
      </c>
      <c r="F355" s="8"/>
      <c r="G355" s="8">
        <v>0.0</v>
      </c>
      <c r="H355" s="57" t="s">
        <v>794</v>
      </c>
      <c r="I355" s="52" t="s">
        <v>793</v>
      </c>
      <c r="J355" s="13"/>
      <c r="K355" s="22"/>
      <c r="L355" s="22"/>
      <c r="M355" s="22"/>
      <c r="N355" s="22"/>
      <c r="O355" s="22"/>
      <c r="P355" s="22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>
      <c r="A356" s="52" t="s">
        <v>5</v>
      </c>
      <c r="B356" s="52" t="s">
        <v>793</v>
      </c>
      <c r="C356" s="57" t="s">
        <v>794</v>
      </c>
      <c r="D356" s="52" t="s">
        <v>1449</v>
      </c>
      <c r="E356" s="58" t="s">
        <v>806</v>
      </c>
      <c r="F356" s="8"/>
      <c r="G356" s="8">
        <v>0.0</v>
      </c>
      <c r="H356" s="57" t="s">
        <v>794</v>
      </c>
      <c r="I356" s="52" t="s">
        <v>793</v>
      </c>
      <c r="J356" s="13"/>
      <c r="K356" s="22"/>
      <c r="L356" s="22"/>
      <c r="M356" s="22"/>
      <c r="N356" s="22"/>
      <c r="O356" s="22"/>
      <c r="P356" s="22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>
      <c r="A357" s="52" t="s">
        <v>5</v>
      </c>
      <c r="B357" s="52" t="s">
        <v>793</v>
      </c>
      <c r="C357" s="57" t="s">
        <v>794</v>
      </c>
      <c r="D357" s="52" t="s">
        <v>1451</v>
      </c>
      <c r="E357" s="58" t="s">
        <v>807</v>
      </c>
      <c r="F357" s="8"/>
      <c r="G357" s="8">
        <v>0.0</v>
      </c>
      <c r="H357" s="57" t="s">
        <v>794</v>
      </c>
      <c r="I357" s="52" t="s">
        <v>793</v>
      </c>
      <c r="J357" s="13"/>
      <c r="K357" s="22"/>
      <c r="L357" s="22"/>
      <c r="M357" s="22"/>
      <c r="N357" s="22"/>
      <c r="O357" s="22"/>
      <c r="P357" s="22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>
      <c r="A358" s="52" t="s">
        <v>5</v>
      </c>
      <c r="B358" s="52" t="s">
        <v>793</v>
      </c>
      <c r="C358" s="57" t="s">
        <v>794</v>
      </c>
      <c r="D358" s="52" t="s">
        <v>1452</v>
      </c>
      <c r="E358" s="58" t="s">
        <v>809</v>
      </c>
      <c r="F358" s="8"/>
      <c r="G358" s="8">
        <v>0.0</v>
      </c>
      <c r="H358" s="57" t="s">
        <v>794</v>
      </c>
      <c r="I358" s="52" t="s">
        <v>793</v>
      </c>
      <c r="J358" s="13"/>
      <c r="K358" s="22"/>
      <c r="L358" s="22"/>
      <c r="M358" s="22"/>
      <c r="N358" s="22"/>
      <c r="O358" s="22"/>
      <c r="P358" s="22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>
      <c r="A359" s="52" t="s">
        <v>5</v>
      </c>
      <c r="B359" s="52" t="s">
        <v>793</v>
      </c>
      <c r="C359" s="57" t="s">
        <v>794</v>
      </c>
      <c r="D359" s="52" t="s">
        <v>1453</v>
      </c>
      <c r="E359" s="58" t="s">
        <v>812</v>
      </c>
      <c r="F359" s="8"/>
      <c r="G359" s="8">
        <v>0.0</v>
      </c>
      <c r="H359" s="57" t="s">
        <v>794</v>
      </c>
      <c r="I359" s="52" t="s">
        <v>793</v>
      </c>
      <c r="J359" s="13"/>
      <c r="K359" s="22"/>
      <c r="L359" s="22"/>
      <c r="M359" s="22"/>
      <c r="N359" s="22"/>
      <c r="O359" s="22"/>
      <c r="P359" s="22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>
      <c r="A360" s="52" t="s">
        <v>5</v>
      </c>
      <c r="B360" s="52" t="s">
        <v>793</v>
      </c>
      <c r="C360" s="57" t="s">
        <v>794</v>
      </c>
      <c r="D360" s="52" t="s">
        <v>1457</v>
      </c>
      <c r="E360" s="58" t="s">
        <v>815</v>
      </c>
      <c r="F360" s="8"/>
      <c r="G360" s="8">
        <v>0.0</v>
      </c>
      <c r="H360" s="57" t="s">
        <v>794</v>
      </c>
      <c r="I360" s="52" t="s">
        <v>793</v>
      </c>
      <c r="J360" s="13"/>
      <c r="K360" s="22"/>
      <c r="L360" s="22"/>
      <c r="M360" s="22"/>
      <c r="N360" s="22"/>
      <c r="O360" s="22"/>
      <c r="P360" s="22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>
      <c r="A361" s="52" t="s">
        <v>5</v>
      </c>
      <c r="B361" s="52" t="s">
        <v>793</v>
      </c>
      <c r="C361" s="57" t="s">
        <v>794</v>
      </c>
      <c r="D361" s="52" t="s">
        <v>1459</v>
      </c>
      <c r="E361" s="58" t="s">
        <v>816</v>
      </c>
      <c r="F361" s="8"/>
      <c r="G361" s="8">
        <v>0.0</v>
      </c>
      <c r="H361" s="57" t="s">
        <v>794</v>
      </c>
      <c r="I361" s="52" t="s">
        <v>793</v>
      </c>
      <c r="J361" s="13"/>
      <c r="K361" s="22"/>
      <c r="L361" s="22"/>
      <c r="M361" s="22"/>
      <c r="N361" s="22"/>
      <c r="O361" s="22"/>
      <c r="P361" s="22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>
      <c r="A362" s="52" t="s">
        <v>5</v>
      </c>
      <c r="B362" s="52" t="s">
        <v>793</v>
      </c>
      <c r="C362" s="57" t="s">
        <v>794</v>
      </c>
      <c r="D362" s="52" t="s">
        <v>1460</v>
      </c>
      <c r="E362" s="58" t="s">
        <v>817</v>
      </c>
      <c r="F362" s="8"/>
      <c r="G362" s="8">
        <v>0.0</v>
      </c>
      <c r="H362" s="57" t="s">
        <v>794</v>
      </c>
      <c r="I362" s="52" t="s">
        <v>793</v>
      </c>
      <c r="J362" s="13"/>
      <c r="K362" s="22"/>
      <c r="L362" s="22"/>
      <c r="M362" s="22"/>
      <c r="N362" s="22"/>
      <c r="O362" s="22"/>
      <c r="P362" s="22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>
      <c r="A363" s="52" t="s">
        <v>5</v>
      </c>
      <c r="B363" s="52" t="s">
        <v>793</v>
      </c>
      <c r="C363" s="57" t="s">
        <v>794</v>
      </c>
      <c r="D363" s="52" t="s">
        <v>1461</v>
      </c>
      <c r="E363" s="58" t="s">
        <v>818</v>
      </c>
      <c r="F363" s="8"/>
      <c r="G363" s="8">
        <v>0.0</v>
      </c>
      <c r="H363" s="57" t="s">
        <v>794</v>
      </c>
      <c r="I363" s="52" t="s">
        <v>793</v>
      </c>
      <c r="J363" s="13"/>
      <c r="K363" s="22"/>
      <c r="L363" s="22"/>
      <c r="M363" s="22"/>
      <c r="N363" s="22"/>
      <c r="O363" s="22"/>
      <c r="P363" s="22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>
      <c r="A364" s="52" t="s">
        <v>5</v>
      </c>
      <c r="B364" s="52" t="s">
        <v>793</v>
      </c>
      <c r="C364" s="57" t="s">
        <v>794</v>
      </c>
      <c r="D364" s="52" t="s">
        <v>1463</v>
      </c>
      <c r="E364" s="58" t="s">
        <v>819</v>
      </c>
      <c r="F364" s="8"/>
      <c r="G364" s="8">
        <v>0.0</v>
      </c>
      <c r="H364" s="57" t="s">
        <v>794</v>
      </c>
      <c r="I364" s="52" t="s">
        <v>793</v>
      </c>
      <c r="J364" s="13"/>
      <c r="K364" s="22"/>
      <c r="L364" s="22"/>
      <c r="M364" s="22"/>
      <c r="N364" s="22"/>
      <c r="O364" s="22"/>
      <c r="P364" s="22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>
      <c r="A365" s="52" t="s">
        <v>5</v>
      </c>
      <c r="B365" s="52" t="s">
        <v>793</v>
      </c>
      <c r="C365" s="57" t="s">
        <v>794</v>
      </c>
      <c r="D365" s="52" t="s">
        <v>1464</v>
      </c>
      <c r="E365" s="58" t="s">
        <v>820</v>
      </c>
      <c r="F365" s="8"/>
      <c r="G365" s="8">
        <v>0.0</v>
      </c>
      <c r="H365" s="57" t="s">
        <v>794</v>
      </c>
      <c r="I365" s="52" t="s">
        <v>793</v>
      </c>
      <c r="J365" s="13"/>
      <c r="K365" s="22"/>
      <c r="L365" s="22"/>
      <c r="M365" s="22"/>
      <c r="N365" s="22"/>
      <c r="O365" s="22"/>
      <c r="P365" s="22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>
      <c r="A366" s="52" t="s">
        <v>5</v>
      </c>
      <c r="B366" s="52" t="s">
        <v>793</v>
      </c>
      <c r="C366" s="57" t="s">
        <v>794</v>
      </c>
      <c r="D366" s="52" t="s">
        <v>1466</v>
      </c>
      <c r="E366" s="58" t="s">
        <v>821</v>
      </c>
      <c r="F366" s="8"/>
      <c r="G366" s="8">
        <v>0.0</v>
      </c>
      <c r="H366" s="57" t="s">
        <v>794</v>
      </c>
      <c r="I366" s="52" t="s">
        <v>793</v>
      </c>
      <c r="J366" s="13"/>
      <c r="K366" s="22"/>
      <c r="L366" s="22"/>
      <c r="M366" s="22"/>
      <c r="N366" s="22"/>
      <c r="O366" s="22"/>
      <c r="P366" s="22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>
      <c r="A367" s="52" t="s">
        <v>5</v>
      </c>
      <c r="B367" s="52" t="s">
        <v>793</v>
      </c>
      <c r="C367" s="57" t="s">
        <v>794</v>
      </c>
      <c r="D367" s="52" t="s">
        <v>1467</v>
      </c>
      <c r="E367" s="58" t="s">
        <v>822</v>
      </c>
      <c r="F367" s="8"/>
      <c r="G367" s="8">
        <v>0.0</v>
      </c>
      <c r="H367" s="57" t="s">
        <v>794</v>
      </c>
      <c r="I367" s="52" t="s">
        <v>793</v>
      </c>
      <c r="J367" s="13"/>
      <c r="K367" s="22"/>
      <c r="L367" s="22"/>
      <c r="M367" s="22"/>
      <c r="N367" s="22"/>
      <c r="O367" s="22"/>
      <c r="P367" s="22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>
      <c r="A368" s="52" t="s">
        <v>5</v>
      </c>
      <c r="B368" s="52" t="s">
        <v>793</v>
      </c>
      <c r="C368" s="57" t="s">
        <v>794</v>
      </c>
      <c r="D368" s="52" t="s">
        <v>1468</v>
      </c>
      <c r="E368" s="58" t="s">
        <v>823</v>
      </c>
      <c r="F368" s="8"/>
      <c r="G368" s="8">
        <v>0.0</v>
      </c>
      <c r="H368" s="57" t="s">
        <v>794</v>
      </c>
      <c r="I368" s="52" t="s">
        <v>793</v>
      </c>
      <c r="J368" s="13"/>
      <c r="K368" s="22"/>
      <c r="L368" s="22"/>
      <c r="M368" s="22"/>
      <c r="N368" s="22"/>
      <c r="O368" s="22"/>
      <c r="P368" s="22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>
      <c r="A369" s="52" t="s">
        <v>5</v>
      </c>
      <c r="B369" s="52" t="s">
        <v>793</v>
      </c>
      <c r="C369" s="57" t="s">
        <v>794</v>
      </c>
      <c r="D369" s="52" t="s">
        <v>1470</v>
      </c>
      <c r="E369" s="58" t="s">
        <v>824</v>
      </c>
      <c r="F369" s="8"/>
      <c r="G369" s="8">
        <v>0.0</v>
      </c>
      <c r="H369" s="57" t="s">
        <v>794</v>
      </c>
      <c r="I369" s="52" t="s">
        <v>793</v>
      </c>
      <c r="J369" s="13"/>
      <c r="K369" s="22"/>
      <c r="L369" s="22"/>
      <c r="M369" s="22"/>
      <c r="N369" s="22"/>
      <c r="O369" s="22"/>
      <c r="P369" s="22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>
      <c r="A370" s="52" t="s">
        <v>5</v>
      </c>
      <c r="B370" s="52" t="s">
        <v>793</v>
      </c>
      <c r="C370" s="57" t="s">
        <v>794</v>
      </c>
      <c r="D370" s="52" t="s">
        <v>1471</v>
      </c>
      <c r="E370" s="58" t="s">
        <v>825</v>
      </c>
      <c r="F370" s="8"/>
      <c r="G370" s="8">
        <v>0.0</v>
      </c>
      <c r="H370" s="57" t="s">
        <v>794</v>
      </c>
      <c r="I370" s="52" t="s">
        <v>793</v>
      </c>
      <c r="J370" s="13"/>
      <c r="K370" s="22"/>
      <c r="L370" s="22"/>
      <c r="M370" s="22"/>
      <c r="N370" s="22"/>
      <c r="O370" s="22"/>
      <c r="P370" s="22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>
      <c r="A371" s="52" t="s">
        <v>5</v>
      </c>
      <c r="B371" s="52" t="s">
        <v>793</v>
      </c>
      <c r="C371" s="57" t="s">
        <v>794</v>
      </c>
      <c r="D371" s="52" t="s">
        <v>1473</v>
      </c>
      <c r="E371" s="58" t="s">
        <v>826</v>
      </c>
      <c r="F371" s="8"/>
      <c r="G371" s="8">
        <v>0.0</v>
      </c>
      <c r="H371" s="57" t="s">
        <v>794</v>
      </c>
      <c r="I371" s="52" t="s">
        <v>793</v>
      </c>
      <c r="J371" s="13"/>
      <c r="K371" s="22"/>
      <c r="L371" s="22"/>
      <c r="M371" s="22"/>
      <c r="N371" s="22"/>
      <c r="O371" s="22"/>
      <c r="P371" s="22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>
      <c r="A372" s="52" t="s">
        <v>5</v>
      </c>
      <c r="B372" s="52" t="s">
        <v>793</v>
      </c>
      <c r="C372" s="57" t="s">
        <v>794</v>
      </c>
      <c r="D372" s="52" t="s">
        <v>1474</v>
      </c>
      <c r="E372" s="58" t="s">
        <v>827</v>
      </c>
      <c r="F372" s="8"/>
      <c r="G372" s="8">
        <v>0.0</v>
      </c>
      <c r="H372" s="57" t="s">
        <v>794</v>
      </c>
      <c r="I372" s="52" t="s">
        <v>793</v>
      </c>
      <c r="J372" s="13"/>
      <c r="K372" s="22"/>
      <c r="L372" s="22"/>
      <c r="M372" s="22"/>
      <c r="N372" s="22"/>
      <c r="O372" s="22"/>
      <c r="P372" s="22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>
      <c r="A373" s="52" t="s">
        <v>5</v>
      </c>
      <c r="B373" s="52" t="s">
        <v>828</v>
      </c>
      <c r="C373" s="57" t="s">
        <v>829</v>
      </c>
      <c r="D373" s="52" t="s">
        <v>1476</v>
      </c>
      <c r="E373" s="58" t="s">
        <v>830</v>
      </c>
      <c r="F373" s="8"/>
      <c r="G373" s="8">
        <v>0.0</v>
      </c>
      <c r="H373" s="57" t="s">
        <v>829</v>
      </c>
      <c r="I373" s="52" t="s">
        <v>828</v>
      </c>
      <c r="J373" s="13"/>
      <c r="K373" s="22"/>
      <c r="L373" s="22"/>
      <c r="M373" s="22"/>
      <c r="N373" s="22"/>
      <c r="O373" s="22"/>
      <c r="P373" s="22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>
      <c r="A374" s="52" t="s">
        <v>5</v>
      </c>
      <c r="B374" s="52" t="s">
        <v>828</v>
      </c>
      <c r="C374" s="57" t="s">
        <v>829</v>
      </c>
      <c r="D374" s="52" t="s">
        <v>1479</v>
      </c>
      <c r="E374" s="58" t="s">
        <v>831</v>
      </c>
      <c r="F374" s="8"/>
      <c r="G374" s="8">
        <v>0.0</v>
      </c>
      <c r="H374" s="57" t="s">
        <v>829</v>
      </c>
      <c r="I374" s="52" t="s">
        <v>828</v>
      </c>
      <c r="J374" s="13"/>
      <c r="K374" s="22"/>
      <c r="L374" s="22"/>
      <c r="M374" s="22"/>
      <c r="N374" s="22"/>
      <c r="O374" s="22"/>
      <c r="P374" s="22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>
      <c r="A375" s="52" t="s">
        <v>5</v>
      </c>
      <c r="B375" s="52" t="s">
        <v>828</v>
      </c>
      <c r="C375" s="57" t="s">
        <v>829</v>
      </c>
      <c r="D375" s="52" t="s">
        <v>1481</v>
      </c>
      <c r="E375" s="58" t="s">
        <v>832</v>
      </c>
      <c r="F375" s="8"/>
      <c r="G375" s="8">
        <v>0.0</v>
      </c>
      <c r="H375" s="57" t="s">
        <v>829</v>
      </c>
      <c r="I375" s="52" t="s">
        <v>828</v>
      </c>
      <c r="J375" s="13"/>
      <c r="K375" s="22"/>
      <c r="L375" s="22"/>
      <c r="M375" s="22"/>
      <c r="N375" s="22"/>
      <c r="O375" s="22"/>
      <c r="P375" s="22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>
      <c r="A376" s="52" t="s">
        <v>5</v>
      </c>
      <c r="B376" s="52" t="s">
        <v>828</v>
      </c>
      <c r="C376" s="57" t="s">
        <v>829</v>
      </c>
      <c r="D376" s="52" t="s">
        <v>1482</v>
      </c>
      <c r="E376" s="58" t="s">
        <v>833</v>
      </c>
      <c r="F376" s="8"/>
      <c r="G376" s="8">
        <v>0.0</v>
      </c>
      <c r="H376" s="57" t="s">
        <v>829</v>
      </c>
      <c r="I376" s="52" t="s">
        <v>828</v>
      </c>
      <c r="J376" s="13"/>
      <c r="K376" s="22"/>
      <c r="L376" s="22"/>
      <c r="M376" s="22"/>
      <c r="N376" s="22"/>
      <c r="O376" s="22"/>
      <c r="P376" s="22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>
      <c r="A377" s="52" t="s">
        <v>5</v>
      </c>
      <c r="B377" s="52" t="s">
        <v>828</v>
      </c>
      <c r="C377" s="57" t="s">
        <v>829</v>
      </c>
      <c r="D377" s="52" t="s">
        <v>1484</v>
      </c>
      <c r="E377" s="58" t="s">
        <v>835</v>
      </c>
      <c r="F377" s="8"/>
      <c r="G377" s="8">
        <v>0.0</v>
      </c>
      <c r="H377" s="57" t="s">
        <v>829</v>
      </c>
      <c r="I377" s="52" t="s">
        <v>828</v>
      </c>
      <c r="J377" s="13"/>
      <c r="K377" s="22"/>
      <c r="L377" s="22"/>
      <c r="M377" s="22"/>
      <c r="N377" s="22"/>
      <c r="O377" s="22"/>
      <c r="P377" s="22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>
      <c r="A378" s="52" t="s">
        <v>5</v>
      </c>
      <c r="B378" s="52" t="s">
        <v>828</v>
      </c>
      <c r="C378" s="57" t="s">
        <v>829</v>
      </c>
      <c r="D378" s="52" t="s">
        <v>1485</v>
      </c>
      <c r="E378" s="58" t="s">
        <v>836</v>
      </c>
      <c r="F378" s="8"/>
      <c r="G378" s="8">
        <v>0.0</v>
      </c>
      <c r="H378" s="57" t="s">
        <v>829</v>
      </c>
      <c r="I378" s="52" t="s">
        <v>828</v>
      </c>
      <c r="J378" s="13"/>
      <c r="K378" s="22"/>
      <c r="L378" s="22"/>
      <c r="M378" s="22"/>
      <c r="N378" s="22"/>
      <c r="O378" s="22"/>
      <c r="P378" s="22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>
      <c r="A379" s="52" t="s">
        <v>5</v>
      </c>
      <c r="B379" s="52" t="s">
        <v>828</v>
      </c>
      <c r="C379" s="57" t="s">
        <v>829</v>
      </c>
      <c r="D379" s="52" t="s">
        <v>1487</v>
      </c>
      <c r="E379" s="58" t="s">
        <v>837</v>
      </c>
      <c r="F379" s="8"/>
      <c r="G379" s="8">
        <v>0.0</v>
      </c>
      <c r="H379" s="57" t="s">
        <v>829</v>
      </c>
      <c r="I379" s="52" t="s">
        <v>828</v>
      </c>
      <c r="J379" s="13"/>
      <c r="K379" s="22"/>
      <c r="L379" s="22"/>
      <c r="M379" s="22"/>
      <c r="N379" s="22"/>
      <c r="O379" s="22"/>
      <c r="P379" s="22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>
      <c r="A380" s="52" t="s">
        <v>5</v>
      </c>
      <c r="B380" s="52" t="s">
        <v>828</v>
      </c>
      <c r="C380" s="57" t="s">
        <v>829</v>
      </c>
      <c r="D380" s="52" t="s">
        <v>1488</v>
      </c>
      <c r="E380" s="58" t="s">
        <v>838</v>
      </c>
      <c r="F380" s="8"/>
      <c r="G380" s="8">
        <v>0.0</v>
      </c>
      <c r="H380" s="57" t="s">
        <v>829</v>
      </c>
      <c r="I380" s="52" t="s">
        <v>828</v>
      </c>
      <c r="J380" s="13"/>
      <c r="K380" s="22"/>
      <c r="L380" s="22"/>
      <c r="M380" s="22"/>
      <c r="N380" s="22"/>
      <c r="O380" s="22"/>
      <c r="P380" s="22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>
      <c r="A381" s="52" t="s">
        <v>5</v>
      </c>
      <c r="B381" s="52" t="s">
        <v>828</v>
      </c>
      <c r="C381" s="57" t="s">
        <v>829</v>
      </c>
      <c r="D381" s="52" t="s">
        <v>1490</v>
      </c>
      <c r="E381" s="58" t="s">
        <v>839</v>
      </c>
      <c r="F381" s="8"/>
      <c r="G381" s="8">
        <v>0.0</v>
      </c>
      <c r="H381" s="57" t="s">
        <v>829</v>
      </c>
      <c r="I381" s="52" t="s">
        <v>828</v>
      </c>
      <c r="J381" s="13"/>
      <c r="K381" s="22"/>
      <c r="L381" s="22"/>
      <c r="M381" s="22"/>
      <c r="N381" s="22"/>
      <c r="O381" s="22"/>
      <c r="P381" s="22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>
      <c r="A382" s="52" t="s">
        <v>5</v>
      </c>
      <c r="B382" s="52" t="s">
        <v>828</v>
      </c>
      <c r="C382" s="57" t="s">
        <v>829</v>
      </c>
      <c r="D382" s="52" t="s">
        <v>1491</v>
      </c>
      <c r="E382" s="58" t="s">
        <v>840</v>
      </c>
      <c r="F382" s="8"/>
      <c r="G382" s="8">
        <v>0.0</v>
      </c>
      <c r="H382" s="57" t="s">
        <v>829</v>
      </c>
      <c r="I382" s="52" t="s">
        <v>828</v>
      </c>
      <c r="J382" s="13"/>
      <c r="K382" s="22"/>
      <c r="L382" s="22"/>
      <c r="M382" s="22"/>
      <c r="N382" s="22"/>
      <c r="O382" s="22"/>
      <c r="P382" s="22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>
      <c r="A383" s="52" t="s">
        <v>5</v>
      </c>
      <c r="B383" s="52" t="s">
        <v>828</v>
      </c>
      <c r="C383" s="57" t="s">
        <v>829</v>
      </c>
      <c r="D383" s="52" t="s">
        <v>1493</v>
      </c>
      <c r="E383" s="58" t="s">
        <v>841</v>
      </c>
      <c r="F383" s="8"/>
      <c r="G383" s="8">
        <v>0.0</v>
      </c>
      <c r="H383" s="57" t="s">
        <v>829</v>
      </c>
      <c r="I383" s="52" t="s">
        <v>828</v>
      </c>
      <c r="J383" s="13"/>
      <c r="K383" s="22"/>
      <c r="L383" s="22"/>
      <c r="M383" s="22"/>
      <c r="N383" s="22"/>
      <c r="O383" s="22"/>
      <c r="P383" s="22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>
      <c r="A384" s="52" t="s">
        <v>5</v>
      </c>
      <c r="B384" s="52" t="s">
        <v>828</v>
      </c>
      <c r="C384" s="57" t="s">
        <v>829</v>
      </c>
      <c r="D384" s="52" t="s">
        <v>1494</v>
      </c>
      <c r="E384" s="58" t="s">
        <v>842</v>
      </c>
      <c r="F384" s="8"/>
      <c r="G384" s="8">
        <v>0.0</v>
      </c>
      <c r="H384" s="57" t="s">
        <v>829</v>
      </c>
      <c r="I384" s="52" t="s">
        <v>828</v>
      </c>
      <c r="J384" s="13"/>
      <c r="K384" s="22"/>
      <c r="L384" s="22"/>
      <c r="M384" s="22"/>
      <c r="N384" s="22"/>
      <c r="O384" s="22"/>
      <c r="P384" s="22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>
      <c r="A385" s="52" t="s">
        <v>5</v>
      </c>
      <c r="B385" s="52" t="s">
        <v>828</v>
      </c>
      <c r="C385" s="57" t="s">
        <v>829</v>
      </c>
      <c r="D385" s="52" t="s">
        <v>1496</v>
      </c>
      <c r="E385" s="58" t="s">
        <v>843</v>
      </c>
      <c r="F385" s="8"/>
      <c r="G385" s="8">
        <v>0.0</v>
      </c>
      <c r="H385" s="57" t="s">
        <v>829</v>
      </c>
      <c r="I385" s="52" t="s">
        <v>828</v>
      </c>
      <c r="J385" s="13"/>
      <c r="K385" s="22"/>
      <c r="L385" s="22"/>
      <c r="M385" s="22"/>
      <c r="N385" s="22"/>
      <c r="O385" s="22"/>
      <c r="P385" s="22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>
      <c r="A386" s="52" t="s">
        <v>5</v>
      </c>
      <c r="B386" s="52" t="s">
        <v>828</v>
      </c>
      <c r="C386" s="57" t="s">
        <v>829</v>
      </c>
      <c r="D386" s="52" t="s">
        <v>1497</v>
      </c>
      <c r="E386" s="58" t="s">
        <v>844</v>
      </c>
      <c r="F386" s="8"/>
      <c r="G386" s="8">
        <v>0.0</v>
      </c>
      <c r="H386" s="57" t="s">
        <v>829</v>
      </c>
      <c r="I386" s="52" t="s">
        <v>828</v>
      </c>
      <c r="J386" s="13"/>
      <c r="K386" s="22"/>
      <c r="L386" s="22"/>
      <c r="M386" s="22"/>
      <c r="N386" s="22"/>
      <c r="O386" s="22"/>
      <c r="P386" s="22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>
      <c r="A387" s="52" t="s">
        <v>5</v>
      </c>
      <c r="B387" s="52" t="s">
        <v>828</v>
      </c>
      <c r="C387" s="57" t="s">
        <v>829</v>
      </c>
      <c r="D387" s="52" t="s">
        <v>1498</v>
      </c>
      <c r="E387" s="58" t="s">
        <v>845</v>
      </c>
      <c r="F387" s="8"/>
      <c r="G387" s="8">
        <v>0.0</v>
      </c>
      <c r="H387" s="57" t="s">
        <v>829</v>
      </c>
      <c r="I387" s="52" t="s">
        <v>828</v>
      </c>
      <c r="J387" s="13"/>
      <c r="K387" s="22"/>
      <c r="L387" s="22"/>
      <c r="M387" s="22"/>
      <c r="N387" s="22"/>
      <c r="O387" s="22"/>
      <c r="P387" s="22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>
      <c r="A388" s="52" t="s">
        <v>5</v>
      </c>
      <c r="B388" s="52" t="s">
        <v>828</v>
      </c>
      <c r="C388" s="57" t="s">
        <v>829</v>
      </c>
      <c r="D388" s="52" t="s">
        <v>1500</v>
      </c>
      <c r="E388" s="58" t="s">
        <v>846</v>
      </c>
      <c r="F388" s="8"/>
      <c r="G388" s="8">
        <v>0.0</v>
      </c>
      <c r="H388" s="57" t="s">
        <v>829</v>
      </c>
      <c r="I388" s="52" t="s">
        <v>828</v>
      </c>
      <c r="J388" s="13"/>
      <c r="K388" s="22"/>
      <c r="L388" s="22"/>
      <c r="M388" s="22"/>
      <c r="N388" s="22"/>
      <c r="O388" s="22"/>
      <c r="P388" s="22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>
      <c r="A389" s="52" t="s">
        <v>5</v>
      </c>
      <c r="B389" s="52" t="s">
        <v>828</v>
      </c>
      <c r="C389" s="57" t="s">
        <v>829</v>
      </c>
      <c r="D389" s="52" t="s">
        <v>1501</v>
      </c>
      <c r="E389" s="58" t="s">
        <v>847</v>
      </c>
      <c r="F389" s="8"/>
      <c r="G389" s="8">
        <v>0.0</v>
      </c>
      <c r="H389" s="57" t="s">
        <v>829</v>
      </c>
      <c r="I389" s="52" t="s">
        <v>828</v>
      </c>
      <c r="J389" s="13"/>
      <c r="K389" s="22"/>
      <c r="L389" s="22"/>
      <c r="M389" s="22"/>
      <c r="N389" s="22"/>
      <c r="O389" s="22"/>
      <c r="P389" s="22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>
      <c r="A390" s="52" t="s">
        <v>5</v>
      </c>
      <c r="B390" s="52" t="s">
        <v>828</v>
      </c>
      <c r="C390" s="57" t="s">
        <v>829</v>
      </c>
      <c r="D390" s="52" t="s">
        <v>1504</v>
      </c>
      <c r="E390" s="58" t="s">
        <v>848</v>
      </c>
      <c r="F390" s="8"/>
      <c r="G390" s="8">
        <v>0.0</v>
      </c>
      <c r="H390" s="57" t="s">
        <v>829</v>
      </c>
      <c r="I390" s="52" t="s">
        <v>828</v>
      </c>
      <c r="J390" s="13"/>
      <c r="K390" s="22"/>
      <c r="L390" s="22"/>
      <c r="M390" s="22"/>
      <c r="N390" s="22"/>
      <c r="O390" s="22"/>
      <c r="P390" s="22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>
      <c r="A391" s="52" t="s">
        <v>5</v>
      </c>
      <c r="B391" s="52" t="s">
        <v>828</v>
      </c>
      <c r="C391" s="57" t="s">
        <v>829</v>
      </c>
      <c r="D391" s="52" t="s">
        <v>1505</v>
      </c>
      <c r="E391" s="58" t="s">
        <v>849</v>
      </c>
      <c r="F391" s="8"/>
      <c r="G391" s="8">
        <v>0.0</v>
      </c>
      <c r="H391" s="57" t="s">
        <v>829</v>
      </c>
      <c r="I391" s="52" t="s">
        <v>828</v>
      </c>
      <c r="J391" s="13"/>
      <c r="K391" s="22"/>
      <c r="L391" s="22"/>
      <c r="M391" s="22"/>
      <c r="N391" s="22"/>
      <c r="O391" s="22"/>
      <c r="P391" s="22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>
      <c r="A392" s="52" t="s">
        <v>5</v>
      </c>
      <c r="B392" s="52" t="s">
        <v>828</v>
      </c>
      <c r="C392" s="57" t="s">
        <v>829</v>
      </c>
      <c r="D392" s="52" t="s">
        <v>1507</v>
      </c>
      <c r="E392" s="58" t="s">
        <v>851</v>
      </c>
      <c r="F392" s="8"/>
      <c r="G392" s="8">
        <v>0.0</v>
      </c>
      <c r="H392" s="57" t="s">
        <v>829</v>
      </c>
      <c r="I392" s="52" t="s">
        <v>828</v>
      </c>
      <c r="J392" s="13"/>
      <c r="K392" s="22"/>
      <c r="L392" s="22"/>
      <c r="M392" s="22"/>
      <c r="N392" s="22"/>
      <c r="O392" s="22"/>
      <c r="P392" s="22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>
      <c r="A393" s="52" t="s">
        <v>5</v>
      </c>
      <c r="B393" s="52" t="s">
        <v>828</v>
      </c>
      <c r="C393" s="57" t="s">
        <v>829</v>
      </c>
      <c r="D393" s="52" t="s">
        <v>1508</v>
      </c>
      <c r="E393" s="58" t="s">
        <v>852</v>
      </c>
      <c r="F393" s="8"/>
      <c r="G393" s="8">
        <v>0.0</v>
      </c>
      <c r="H393" s="57" t="s">
        <v>829</v>
      </c>
      <c r="I393" s="52" t="s">
        <v>828</v>
      </c>
      <c r="J393" s="13"/>
      <c r="K393" s="22"/>
      <c r="L393" s="22"/>
      <c r="M393" s="22"/>
      <c r="N393" s="22"/>
      <c r="O393" s="22"/>
      <c r="P393" s="22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>
      <c r="A394" s="52" t="s">
        <v>5</v>
      </c>
      <c r="B394" s="52" t="s">
        <v>828</v>
      </c>
      <c r="C394" s="57" t="s">
        <v>829</v>
      </c>
      <c r="D394" s="52" t="s">
        <v>1510</v>
      </c>
      <c r="E394" s="58" t="s">
        <v>853</v>
      </c>
      <c r="F394" s="8"/>
      <c r="G394" s="8">
        <v>0.0</v>
      </c>
      <c r="H394" s="57" t="s">
        <v>829</v>
      </c>
      <c r="I394" s="52" t="s">
        <v>828</v>
      </c>
      <c r="J394" s="13"/>
      <c r="K394" s="22"/>
      <c r="L394" s="22"/>
      <c r="M394" s="22"/>
      <c r="N394" s="22"/>
      <c r="O394" s="22"/>
      <c r="P394" s="22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>
      <c r="A395" s="52" t="s">
        <v>5</v>
      </c>
      <c r="B395" s="52" t="s">
        <v>828</v>
      </c>
      <c r="C395" s="57" t="s">
        <v>829</v>
      </c>
      <c r="D395" s="52" t="s">
        <v>1511</v>
      </c>
      <c r="E395" s="58" t="s">
        <v>854</v>
      </c>
      <c r="F395" s="8"/>
      <c r="G395" s="8">
        <v>0.0</v>
      </c>
      <c r="H395" s="57" t="s">
        <v>829</v>
      </c>
      <c r="I395" s="52" t="s">
        <v>828</v>
      </c>
      <c r="J395" s="13"/>
      <c r="K395" s="22"/>
      <c r="L395" s="22"/>
      <c r="M395" s="22"/>
      <c r="N395" s="22"/>
      <c r="O395" s="22"/>
      <c r="P395" s="22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>
      <c r="A396" s="52" t="s">
        <v>5</v>
      </c>
      <c r="B396" s="52" t="s">
        <v>828</v>
      </c>
      <c r="C396" s="57" t="s">
        <v>829</v>
      </c>
      <c r="D396" s="52" t="s">
        <v>1513</v>
      </c>
      <c r="E396" s="58" t="s">
        <v>855</v>
      </c>
      <c r="F396" s="8"/>
      <c r="G396" s="8">
        <v>0.0</v>
      </c>
      <c r="H396" s="57" t="s">
        <v>829</v>
      </c>
      <c r="I396" s="52" t="s">
        <v>828</v>
      </c>
      <c r="J396" s="13"/>
      <c r="K396" s="22"/>
      <c r="L396" s="22"/>
      <c r="M396" s="22"/>
      <c r="N396" s="22"/>
      <c r="O396" s="22"/>
      <c r="P396" s="22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>
      <c r="A397" s="52" t="s">
        <v>5</v>
      </c>
      <c r="B397" s="52" t="s">
        <v>828</v>
      </c>
      <c r="C397" s="57" t="s">
        <v>829</v>
      </c>
      <c r="D397" s="52" t="s">
        <v>1514</v>
      </c>
      <c r="E397" s="58" t="s">
        <v>856</v>
      </c>
      <c r="F397" s="8"/>
      <c r="G397" s="8">
        <v>0.0</v>
      </c>
      <c r="H397" s="57" t="s">
        <v>829</v>
      </c>
      <c r="I397" s="52" t="s">
        <v>828</v>
      </c>
      <c r="J397" s="13"/>
      <c r="K397" s="22"/>
      <c r="L397" s="22"/>
      <c r="M397" s="22"/>
      <c r="N397" s="22"/>
      <c r="O397" s="22"/>
      <c r="P397" s="22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>
      <c r="A398" s="52" t="s">
        <v>5</v>
      </c>
      <c r="B398" s="52" t="s">
        <v>828</v>
      </c>
      <c r="C398" s="57" t="s">
        <v>829</v>
      </c>
      <c r="D398" s="52" t="s">
        <v>1517</v>
      </c>
      <c r="E398" s="58" t="s">
        <v>857</v>
      </c>
      <c r="F398" s="8"/>
      <c r="G398" s="8">
        <v>0.0</v>
      </c>
      <c r="H398" s="57" t="s">
        <v>829</v>
      </c>
      <c r="I398" s="52" t="s">
        <v>828</v>
      </c>
      <c r="J398" s="13"/>
      <c r="K398" s="22"/>
      <c r="L398" s="22"/>
      <c r="M398" s="22"/>
      <c r="N398" s="22"/>
      <c r="O398" s="22"/>
      <c r="P398" s="22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>
      <c r="A399" s="52" t="s">
        <v>5</v>
      </c>
      <c r="B399" s="52" t="s">
        <v>828</v>
      </c>
      <c r="C399" s="57" t="s">
        <v>829</v>
      </c>
      <c r="D399" s="52" t="s">
        <v>1518</v>
      </c>
      <c r="E399" s="58" t="s">
        <v>858</v>
      </c>
      <c r="F399" s="8"/>
      <c r="G399" s="8">
        <v>0.0</v>
      </c>
      <c r="H399" s="57" t="s">
        <v>829</v>
      </c>
      <c r="I399" s="52" t="s">
        <v>828</v>
      </c>
      <c r="J399" s="13"/>
      <c r="K399" s="22"/>
      <c r="L399" s="22"/>
      <c r="M399" s="22"/>
      <c r="N399" s="22"/>
      <c r="O399" s="22"/>
      <c r="P399" s="22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>
      <c r="A400" s="52" t="s">
        <v>5</v>
      </c>
      <c r="B400" s="52" t="s">
        <v>828</v>
      </c>
      <c r="C400" s="57" t="s">
        <v>829</v>
      </c>
      <c r="D400" s="52" t="s">
        <v>1520</v>
      </c>
      <c r="E400" s="58" t="s">
        <v>859</v>
      </c>
      <c r="F400" s="8"/>
      <c r="G400" s="8">
        <v>0.0</v>
      </c>
      <c r="H400" s="57" t="s">
        <v>829</v>
      </c>
      <c r="I400" s="52" t="s">
        <v>828</v>
      </c>
      <c r="J400" s="13"/>
      <c r="K400" s="22"/>
      <c r="L400" s="22"/>
      <c r="M400" s="22"/>
      <c r="N400" s="22"/>
      <c r="O400" s="22"/>
      <c r="P400" s="22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>
      <c r="A401" s="52" t="s">
        <v>5</v>
      </c>
      <c r="B401" s="52" t="s">
        <v>828</v>
      </c>
      <c r="C401" s="57" t="s">
        <v>829</v>
      </c>
      <c r="D401" s="52" t="s">
        <v>1521</v>
      </c>
      <c r="E401" s="58" t="s">
        <v>860</v>
      </c>
      <c r="F401" s="8"/>
      <c r="G401" s="8">
        <v>0.0</v>
      </c>
      <c r="H401" s="57" t="s">
        <v>829</v>
      </c>
      <c r="I401" s="52" t="s">
        <v>828</v>
      </c>
      <c r="J401" s="13"/>
      <c r="K401" s="22"/>
      <c r="L401" s="22"/>
      <c r="M401" s="22"/>
      <c r="N401" s="22"/>
      <c r="O401" s="22"/>
      <c r="P401" s="22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>
      <c r="A402" s="52" t="s">
        <v>5</v>
      </c>
      <c r="B402" s="52" t="s">
        <v>828</v>
      </c>
      <c r="C402" s="57" t="s">
        <v>829</v>
      </c>
      <c r="D402" s="52" t="s">
        <v>1523</v>
      </c>
      <c r="E402" s="58" t="s">
        <v>861</v>
      </c>
      <c r="F402" s="8"/>
      <c r="G402" s="8">
        <v>0.0</v>
      </c>
      <c r="H402" s="57" t="s">
        <v>829</v>
      </c>
      <c r="I402" s="52" t="s">
        <v>828</v>
      </c>
      <c r="J402" s="13"/>
      <c r="K402" s="22"/>
      <c r="L402" s="22"/>
      <c r="M402" s="22"/>
      <c r="N402" s="22"/>
      <c r="O402" s="22"/>
      <c r="P402" s="22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>
      <c r="A403" s="52" t="s">
        <v>5</v>
      </c>
      <c r="B403" s="52" t="s">
        <v>828</v>
      </c>
      <c r="C403" s="57" t="s">
        <v>829</v>
      </c>
      <c r="D403" s="52" t="s">
        <v>1524</v>
      </c>
      <c r="E403" s="58" t="s">
        <v>862</v>
      </c>
      <c r="F403" s="8"/>
      <c r="G403" s="8">
        <v>0.0</v>
      </c>
      <c r="H403" s="57" t="s">
        <v>829</v>
      </c>
      <c r="I403" s="52" t="s">
        <v>828</v>
      </c>
      <c r="J403" s="13"/>
      <c r="K403" s="22"/>
      <c r="L403" s="22"/>
      <c r="M403" s="22"/>
      <c r="N403" s="22"/>
      <c r="O403" s="22"/>
      <c r="P403" s="22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>
      <c r="A404" s="52" t="s">
        <v>5</v>
      </c>
      <c r="B404" s="52" t="s">
        <v>828</v>
      </c>
      <c r="C404" s="57" t="s">
        <v>829</v>
      </c>
      <c r="D404" s="52" t="s">
        <v>1525</v>
      </c>
      <c r="E404" s="58" t="s">
        <v>863</v>
      </c>
      <c r="F404" s="8"/>
      <c r="G404" s="8">
        <v>0.0</v>
      </c>
      <c r="H404" s="57" t="s">
        <v>829</v>
      </c>
      <c r="I404" s="52" t="s">
        <v>828</v>
      </c>
      <c r="J404" s="13"/>
      <c r="K404" s="22"/>
      <c r="L404" s="22"/>
      <c r="M404" s="22"/>
      <c r="N404" s="22"/>
      <c r="O404" s="22"/>
      <c r="P404" s="22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>
      <c r="A405" s="52" t="s">
        <v>5</v>
      </c>
      <c r="B405" s="52" t="s">
        <v>828</v>
      </c>
      <c r="C405" s="57" t="s">
        <v>829</v>
      </c>
      <c r="D405" s="52" t="s">
        <v>1527</v>
      </c>
      <c r="E405" s="58" t="s">
        <v>864</v>
      </c>
      <c r="F405" s="8"/>
      <c r="G405" s="8">
        <v>0.0</v>
      </c>
      <c r="H405" s="57" t="s">
        <v>829</v>
      </c>
      <c r="I405" s="52" t="s">
        <v>828</v>
      </c>
      <c r="J405" s="13"/>
      <c r="K405" s="22"/>
      <c r="L405" s="22"/>
      <c r="M405" s="22"/>
      <c r="N405" s="22"/>
      <c r="O405" s="22"/>
      <c r="P405" s="22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>
      <c r="A406" s="52" t="s">
        <v>5</v>
      </c>
      <c r="B406" s="52" t="s">
        <v>828</v>
      </c>
      <c r="C406" s="57" t="s">
        <v>829</v>
      </c>
      <c r="D406" s="52" t="s">
        <v>1528</v>
      </c>
      <c r="E406" s="58" t="s">
        <v>865</v>
      </c>
      <c r="F406" s="8"/>
      <c r="G406" s="8">
        <v>0.0</v>
      </c>
      <c r="H406" s="57" t="s">
        <v>829</v>
      </c>
      <c r="I406" s="52" t="s">
        <v>828</v>
      </c>
      <c r="J406" s="13"/>
      <c r="K406" s="22"/>
      <c r="L406" s="22"/>
      <c r="M406" s="22"/>
      <c r="N406" s="22"/>
      <c r="O406" s="22"/>
      <c r="P406" s="22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>
      <c r="A407" s="52" t="s">
        <v>5</v>
      </c>
      <c r="B407" s="52" t="s">
        <v>828</v>
      </c>
      <c r="C407" s="57" t="s">
        <v>829</v>
      </c>
      <c r="D407" s="52" t="s">
        <v>1530</v>
      </c>
      <c r="E407" s="58" t="s">
        <v>866</v>
      </c>
      <c r="F407" s="8"/>
      <c r="G407" s="8">
        <v>0.0</v>
      </c>
      <c r="H407" s="57" t="s">
        <v>829</v>
      </c>
      <c r="I407" s="52" t="s">
        <v>828</v>
      </c>
      <c r="J407" s="13"/>
      <c r="K407" s="22"/>
      <c r="L407" s="22"/>
      <c r="M407" s="22"/>
      <c r="N407" s="22"/>
      <c r="O407" s="22"/>
      <c r="P407" s="22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>
      <c r="A408" s="52" t="s">
        <v>5</v>
      </c>
      <c r="B408" s="52" t="s">
        <v>828</v>
      </c>
      <c r="C408" s="57" t="s">
        <v>829</v>
      </c>
      <c r="D408" s="52" t="s">
        <v>1532</v>
      </c>
      <c r="E408" s="58" t="s">
        <v>867</v>
      </c>
      <c r="F408" s="8"/>
      <c r="G408" s="8">
        <v>0.0</v>
      </c>
      <c r="H408" s="57" t="s">
        <v>829</v>
      </c>
      <c r="I408" s="52" t="s">
        <v>828</v>
      </c>
      <c r="J408" s="13"/>
      <c r="K408" s="22"/>
      <c r="L408" s="22"/>
      <c r="M408" s="22"/>
      <c r="N408" s="22"/>
      <c r="O408" s="22"/>
      <c r="P408" s="22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>
      <c r="A409" s="52" t="s">
        <v>5</v>
      </c>
      <c r="B409" s="52" t="s">
        <v>828</v>
      </c>
      <c r="C409" s="57" t="s">
        <v>829</v>
      </c>
      <c r="D409" s="52" t="s">
        <v>1533</v>
      </c>
      <c r="E409" s="58" t="s">
        <v>868</v>
      </c>
      <c r="F409" s="8"/>
      <c r="G409" s="8">
        <v>0.0</v>
      </c>
      <c r="H409" s="57" t="s">
        <v>829</v>
      </c>
      <c r="I409" s="52" t="s">
        <v>828</v>
      </c>
      <c r="J409" s="13"/>
      <c r="K409" s="22"/>
      <c r="L409" s="22"/>
      <c r="M409" s="22"/>
      <c r="N409" s="22"/>
      <c r="O409" s="22"/>
      <c r="P409" s="22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>
      <c r="A410" s="52" t="s">
        <v>5</v>
      </c>
      <c r="B410" s="52" t="s">
        <v>828</v>
      </c>
      <c r="C410" s="57" t="s">
        <v>829</v>
      </c>
      <c r="D410" s="52" t="s">
        <v>1535</v>
      </c>
      <c r="E410" s="58" t="s">
        <v>870</v>
      </c>
      <c r="F410" s="8"/>
      <c r="G410" s="8">
        <v>0.0</v>
      </c>
      <c r="H410" s="57" t="s">
        <v>829</v>
      </c>
      <c r="I410" s="52" t="s">
        <v>828</v>
      </c>
      <c r="J410" s="13"/>
      <c r="K410" s="22"/>
      <c r="L410" s="22"/>
      <c r="M410" s="22"/>
      <c r="N410" s="22"/>
      <c r="O410" s="22"/>
      <c r="P410" s="22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>
      <c r="A411" s="52" t="s">
        <v>5</v>
      </c>
      <c r="B411" s="52" t="s">
        <v>828</v>
      </c>
      <c r="C411" s="57" t="s">
        <v>829</v>
      </c>
      <c r="D411" s="52" t="s">
        <v>1536</v>
      </c>
      <c r="E411" s="58" t="s">
        <v>871</v>
      </c>
      <c r="F411" s="8"/>
      <c r="G411" s="8">
        <v>0.0</v>
      </c>
      <c r="H411" s="57" t="s">
        <v>829</v>
      </c>
      <c r="I411" s="52" t="s">
        <v>828</v>
      </c>
      <c r="J411" s="13"/>
      <c r="K411" s="22"/>
      <c r="L411" s="22"/>
      <c r="M411" s="22"/>
      <c r="N411" s="22"/>
      <c r="O411" s="22"/>
      <c r="P411" s="22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>
      <c r="A412" s="52" t="s">
        <v>5</v>
      </c>
      <c r="B412" s="52" t="s">
        <v>828</v>
      </c>
      <c r="C412" s="57" t="s">
        <v>829</v>
      </c>
      <c r="D412" s="52" t="s">
        <v>1538</v>
      </c>
      <c r="E412" s="58" t="s">
        <v>872</v>
      </c>
      <c r="F412" s="8"/>
      <c r="G412" s="8">
        <v>0.0</v>
      </c>
      <c r="H412" s="57" t="s">
        <v>829</v>
      </c>
      <c r="I412" s="52" t="s">
        <v>828</v>
      </c>
      <c r="J412" s="13"/>
      <c r="K412" s="22"/>
      <c r="L412" s="22"/>
      <c r="M412" s="22"/>
      <c r="N412" s="22"/>
      <c r="O412" s="22"/>
      <c r="P412" s="22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>
      <c r="A413" s="52" t="s">
        <v>5</v>
      </c>
      <c r="B413" s="52" t="s">
        <v>828</v>
      </c>
      <c r="C413" s="57" t="s">
        <v>829</v>
      </c>
      <c r="D413" s="52" t="s">
        <v>1539</v>
      </c>
      <c r="E413" s="58" t="s">
        <v>873</v>
      </c>
      <c r="F413" s="8"/>
      <c r="G413" s="8">
        <v>0.0</v>
      </c>
      <c r="H413" s="57" t="s">
        <v>829</v>
      </c>
      <c r="I413" s="52" t="s">
        <v>828</v>
      </c>
      <c r="J413" s="13"/>
      <c r="K413" s="22"/>
      <c r="L413" s="22"/>
      <c r="M413" s="22"/>
      <c r="N413" s="22"/>
      <c r="O413" s="22"/>
      <c r="P413" s="22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>
      <c r="A414" s="52" t="s">
        <v>5</v>
      </c>
      <c r="B414" s="52" t="s">
        <v>828</v>
      </c>
      <c r="C414" s="57" t="s">
        <v>829</v>
      </c>
      <c r="D414" s="52" t="s">
        <v>1540</v>
      </c>
      <c r="E414" s="58" t="s">
        <v>874</v>
      </c>
      <c r="F414" s="8"/>
      <c r="G414" s="8">
        <v>0.0</v>
      </c>
      <c r="H414" s="57" t="s">
        <v>829</v>
      </c>
      <c r="I414" s="52" t="s">
        <v>828</v>
      </c>
      <c r="J414" s="13"/>
      <c r="K414" s="22"/>
      <c r="L414" s="22"/>
      <c r="M414" s="22"/>
      <c r="N414" s="22"/>
      <c r="O414" s="22"/>
      <c r="P414" s="22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>
      <c r="A415" s="52" t="s">
        <v>5</v>
      </c>
      <c r="B415" s="52" t="s">
        <v>828</v>
      </c>
      <c r="C415" s="57" t="s">
        <v>829</v>
      </c>
      <c r="D415" s="52" t="s">
        <v>1541</v>
      </c>
      <c r="E415" s="58" t="s">
        <v>875</v>
      </c>
      <c r="F415" s="8"/>
      <c r="G415" s="8">
        <v>0.0</v>
      </c>
      <c r="H415" s="57" t="s">
        <v>829</v>
      </c>
      <c r="I415" s="52" t="s">
        <v>828</v>
      </c>
      <c r="J415" s="13"/>
      <c r="K415" s="22"/>
      <c r="L415" s="22"/>
      <c r="M415" s="22"/>
      <c r="N415" s="22"/>
      <c r="O415" s="22"/>
      <c r="P415" s="22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>
      <c r="A416" s="52" t="s">
        <v>5</v>
      </c>
      <c r="B416" s="52" t="s">
        <v>828</v>
      </c>
      <c r="C416" s="57" t="s">
        <v>829</v>
      </c>
      <c r="D416" s="52" t="s">
        <v>1542</v>
      </c>
      <c r="E416" s="58" t="s">
        <v>876</v>
      </c>
      <c r="F416" s="8"/>
      <c r="G416" s="8">
        <v>0.0</v>
      </c>
      <c r="H416" s="57" t="s">
        <v>829</v>
      </c>
      <c r="I416" s="52" t="s">
        <v>828</v>
      </c>
      <c r="J416" s="13"/>
      <c r="K416" s="22"/>
      <c r="L416" s="22"/>
      <c r="M416" s="22"/>
      <c r="N416" s="22"/>
      <c r="O416" s="22"/>
      <c r="P416" s="22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>
      <c r="A417" s="52" t="s">
        <v>5</v>
      </c>
      <c r="B417" s="52" t="s">
        <v>828</v>
      </c>
      <c r="C417" s="57" t="s">
        <v>829</v>
      </c>
      <c r="D417" s="52" t="s">
        <v>1543</v>
      </c>
      <c r="E417" s="58" t="s">
        <v>877</v>
      </c>
      <c r="F417" s="8"/>
      <c r="G417" s="8">
        <v>0.0</v>
      </c>
      <c r="H417" s="57" t="s">
        <v>829</v>
      </c>
      <c r="I417" s="52" t="s">
        <v>828</v>
      </c>
      <c r="J417" s="13"/>
      <c r="K417" s="22"/>
      <c r="L417" s="22"/>
      <c r="M417" s="22"/>
      <c r="N417" s="22"/>
      <c r="O417" s="22"/>
      <c r="P417" s="22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>
      <c r="A418" s="52" t="s">
        <v>5</v>
      </c>
      <c r="B418" s="52" t="s">
        <v>828</v>
      </c>
      <c r="C418" s="57" t="s">
        <v>829</v>
      </c>
      <c r="D418" s="52" t="s">
        <v>1544</v>
      </c>
      <c r="E418" s="58" t="s">
        <v>878</v>
      </c>
      <c r="F418" s="8"/>
      <c r="G418" s="8">
        <v>1.0</v>
      </c>
      <c r="H418" s="57" t="s">
        <v>829</v>
      </c>
      <c r="I418" s="52" t="s">
        <v>828</v>
      </c>
      <c r="J418" s="13"/>
      <c r="K418" s="22"/>
      <c r="L418" s="22"/>
      <c r="M418" s="22"/>
      <c r="N418" s="22"/>
      <c r="O418" s="22"/>
      <c r="P418" s="22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>
      <c r="A419" s="52" t="s">
        <v>5</v>
      </c>
      <c r="B419" s="52" t="s">
        <v>828</v>
      </c>
      <c r="C419" s="57" t="s">
        <v>829</v>
      </c>
      <c r="D419" s="60" t="s">
        <v>2455</v>
      </c>
      <c r="E419" s="61" t="s">
        <v>3032</v>
      </c>
      <c r="F419" s="8"/>
      <c r="G419" s="8">
        <v>1.0</v>
      </c>
      <c r="H419" s="57" t="s">
        <v>829</v>
      </c>
      <c r="I419" s="52" t="s">
        <v>828</v>
      </c>
      <c r="J419" s="13"/>
      <c r="K419" s="22"/>
      <c r="L419" s="22"/>
      <c r="M419" s="22"/>
      <c r="N419" s="22"/>
      <c r="O419" s="22"/>
      <c r="P419" s="22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>
      <c r="A420" s="52" t="s">
        <v>5</v>
      </c>
      <c r="B420" s="52" t="s">
        <v>828</v>
      </c>
      <c r="C420" s="57" t="s">
        <v>829</v>
      </c>
      <c r="D420" s="60" t="s">
        <v>3033</v>
      </c>
      <c r="E420" s="61" t="s">
        <v>2456</v>
      </c>
      <c r="F420" s="8"/>
      <c r="G420" s="8">
        <v>1.0</v>
      </c>
      <c r="H420" s="57" t="s">
        <v>829</v>
      </c>
      <c r="I420" s="52" t="s">
        <v>828</v>
      </c>
      <c r="J420" s="13"/>
      <c r="K420" s="22"/>
      <c r="L420" s="22"/>
      <c r="M420" s="22"/>
      <c r="N420" s="22"/>
      <c r="O420" s="22"/>
      <c r="P420" s="22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>
      <c r="A421" s="52" t="s">
        <v>5</v>
      </c>
      <c r="B421" s="52" t="s">
        <v>828</v>
      </c>
      <c r="C421" s="57" t="s">
        <v>829</v>
      </c>
      <c r="D421" s="52" t="s">
        <v>1545</v>
      </c>
      <c r="E421" s="58" t="s">
        <v>879</v>
      </c>
      <c r="F421" s="8"/>
      <c r="G421" s="8">
        <v>0.0</v>
      </c>
      <c r="H421" s="57" t="s">
        <v>829</v>
      </c>
      <c r="I421" s="52" t="s">
        <v>828</v>
      </c>
      <c r="J421" s="13"/>
      <c r="K421" s="22"/>
      <c r="L421" s="22"/>
      <c r="M421" s="22"/>
      <c r="N421" s="22"/>
      <c r="O421" s="22"/>
      <c r="P421" s="22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>
      <c r="A422" s="52" t="s">
        <v>5</v>
      </c>
      <c r="B422" s="52" t="s">
        <v>828</v>
      </c>
      <c r="C422" s="57" t="s">
        <v>829</v>
      </c>
      <c r="D422" s="52" t="s">
        <v>1547</v>
      </c>
      <c r="E422" s="58" t="s">
        <v>880</v>
      </c>
      <c r="F422" s="8"/>
      <c r="G422" s="8">
        <v>0.0</v>
      </c>
      <c r="H422" s="57" t="s">
        <v>829</v>
      </c>
      <c r="I422" s="52" t="s">
        <v>828</v>
      </c>
      <c r="J422" s="13"/>
      <c r="K422" s="22"/>
      <c r="L422" s="22"/>
      <c r="M422" s="22"/>
      <c r="N422" s="22"/>
      <c r="O422" s="22"/>
      <c r="P422" s="22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>
      <c r="A423" s="52" t="s">
        <v>5</v>
      </c>
      <c r="B423" s="52" t="s">
        <v>828</v>
      </c>
      <c r="C423" s="57" t="s">
        <v>829</v>
      </c>
      <c r="D423" s="52" t="s">
        <v>1548</v>
      </c>
      <c r="E423" s="58" t="s">
        <v>881</v>
      </c>
      <c r="F423" s="8"/>
      <c r="G423" s="8">
        <v>0.0</v>
      </c>
      <c r="H423" s="57" t="s">
        <v>829</v>
      </c>
      <c r="I423" s="52" t="s">
        <v>828</v>
      </c>
      <c r="J423" s="13"/>
      <c r="K423" s="22"/>
      <c r="L423" s="22"/>
      <c r="M423" s="22"/>
      <c r="N423" s="22"/>
      <c r="O423" s="22"/>
      <c r="P423" s="22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>
      <c r="A424" s="52" t="s">
        <v>5</v>
      </c>
      <c r="B424" s="52" t="s">
        <v>828</v>
      </c>
      <c r="C424" s="57" t="s">
        <v>829</v>
      </c>
      <c r="D424" s="52" t="s">
        <v>1549</v>
      </c>
      <c r="E424" s="58" t="s">
        <v>882</v>
      </c>
      <c r="F424" s="8"/>
      <c r="G424" s="8">
        <v>0.0</v>
      </c>
      <c r="H424" s="57" t="s">
        <v>829</v>
      </c>
      <c r="I424" s="52" t="s">
        <v>828</v>
      </c>
      <c r="J424" s="13"/>
      <c r="K424" s="22"/>
      <c r="L424" s="22"/>
      <c r="M424" s="22"/>
      <c r="N424" s="22"/>
      <c r="O424" s="22"/>
      <c r="P424" s="22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>
      <c r="A425" s="52" t="s">
        <v>5</v>
      </c>
      <c r="B425" s="52" t="s">
        <v>883</v>
      </c>
      <c r="C425" s="57" t="s">
        <v>884</v>
      </c>
      <c r="D425" s="52" t="s">
        <v>1550</v>
      </c>
      <c r="E425" s="58" t="s">
        <v>885</v>
      </c>
      <c r="F425" s="8"/>
      <c r="G425" s="8">
        <v>0.0</v>
      </c>
      <c r="H425" s="57" t="s">
        <v>884</v>
      </c>
      <c r="I425" s="52" t="s">
        <v>883</v>
      </c>
      <c r="J425" s="13"/>
      <c r="K425" s="22"/>
      <c r="L425" s="22"/>
      <c r="M425" s="22"/>
      <c r="N425" s="22"/>
      <c r="O425" s="22"/>
      <c r="P425" s="22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>
      <c r="A426" s="52" t="s">
        <v>5</v>
      </c>
      <c r="B426" s="52" t="s">
        <v>883</v>
      </c>
      <c r="C426" s="57" t="s">
        <v>884</v>
      </c>
      <c r="D426" s="52" t="s">
        <v>1552</v>
      </c>
      <c r="E426" s="58" t="s">
        <v>886</v>
      </c>
      <c r="F426" s="8"/>
      <c r="G426" s="8">
        <v>0.0</v>
      </c>
      <c r="H426" s="57" t="s">
        <v>884</v>
      </c>
      <c r="I426" s="52" t="s">
        <v>883</v>
      </c>
      <c r="J426" s="13"/>
      <c r="K426" s="22"/>
      <c r="L426" s="22"/>
      <c r="M426" s="22"/>
      <c r="N426" s="22"/>
      <c r="O426" s="22"/>
      <c r="P426" s="22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>
      <c r="A427" s="52" t="s">
        <v>5</v>
      </c>
      <c r="B427" s="52" t="s">
        <v>883</v>
      </c>
      <c r="C427" s="57" t="s">
        <v>884</v>
      </c>
      <c r="D427" s="52" t="s">
        <v>1553</v>
      </c>
      <c r="E427" s="58" t="s">
        <v>887</v>
      </c>
      <c r="F427" s="8"/>
      <c r="G427" s="8">
        <v>0.0</v>
      </c>
      <c r="H427" s="57" t="s">
        <v>884</v>
      </c>
      <c r="I427" s="52" t="s">
        <v>883</v>
      </c>
      <c r="J427" s="13"/>
      <c r="K427" s="22"/>
      <c r="L427" s="22"/>
      <c r="M427" s="22"/>
      <c r="N427" s="22"/>
      <c r="O427" s="22"/>
      <c r="P427" s="22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>
      <c r="A428" s="52" t="s">
        <v>5</v>
      </c>
      <c r="B428" s="52" t="s">
        <v>883</v>
      </c>
      <c r="C428" s="57" t="s">
        <v>884</v>
      </c>
      <c r="D428" s="52" t="s">
        <v>1554</v>
      </c>
      <c r="E428" s="58" t="s">
        <v>888</v>
      </c>
      <c r="F428" s="8"/>
      <c r="G428" s="8">
        <v>0.0</v>
      </c>
      <c r="H428" s="57" t="s">
        <v>884</v>
      </c>
      <c r="I428" s="52" t="s">
        <v>883</v>
      </c>
      <c r="J428" s="13"/>
      <c r="K428" s="22"/>
      <c r="L428" s="22"/>
      <c r="M428" s="22"/>
      <c r="N428" s="22"/>
      <c r="O428" s="22"/>
      <c r="P428" s="22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>
      <c r="A429" s="52" t="s">
        <v>5</v>
      </c>
      <c r="B429" s="52" t="s">
        <v>883</v>
      </c>
      <c r="C429" s="57" t="s">
        <v>884</v>
      </c>
      <c r="D429" s="52" t="s">
        <v>1555</v>
      </c>
      <c r="E429" s="58" t="s">
        <v>889</v>
      </c>
      <c r="F429" s="8"/>
      <c r="G429" s="8">
        <v>0.0</v>
      </c>
      <c r="H429" s="57" t="s">
        <v>884</v>
      </c>
      <c r="I429" s="52" t="s">
        <v>883</v>
      </c>
      <c r="J429" s="13"/>
      <c r="K429" s="22"/>
      <c r="L429" s="22"/>
      <c r="M429" s="22"/>
      <c r="N429" s="22"/>
      <c r="O429" s="22"/>
      <c r="P429" s="22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>
      <c r="A430" s="52" t="s">
        <v>5</v>
      </c>
      <c r="B430" s="52" t="s">
        <v>883</v>
      </c>
      <c r="C430" s="57" t="s">
        <v>884</v>
      </c>
      <c r="D430" s="52" t="s">
        <v>1556</v>
      </c>
      <c r="E430" s="58" t="s">
        <v>890</v>
      </c>
      <c r="F430" s="8"/>
      <c r="G430" s="8">
        <v>0.0</v>
      </c>
      <c r="H430" s="57" t="s">
        <v>884</v>
      </c>
      <c r="I430" s="52" t="s">
        <v>883</v>
      </c>
      <c r="J430" s="13"/>
      <c r="K430" s="22"/>
      <c r="L430" s="22"/>
      <c r="M430" s="22"/>
      <c r="N430" s="22"/>
      <c r="O430" s="22"/>
      <c r="P430" s="22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>
      <c r="A431" s="52" t="s">
        <v>5</v>
      </c>
      <c r="B431" s="52" t="s">
        <v>883</v>
      </c>
      <c r="C431" s="57" t="s">
        <v>884</v>
      </c>
      <c r="D431" s="52" t="s">
        <v>1558</v>
      </c>
      <c r="E431" s="58" t="s">
        <v>891</v>
      </c>
      <c r="F431" s="8"/>
      <c r="G431" s="8">
        <v>0.0</v>
      </c>
      <c r="H431" s="57" t="s">
        <v>884</v>
      </c>
      <c r="I431" s="52" t="s">
        <v>883</v>
      </c>
      <c r="J431" s="13"/>
      <c r="K431" s="22"/>
      <c r="L431" s="22"/>
      <c r="M431" s="22"/>
      <c r="N431" s="22"/>
      <c r="O431" s="22"/>
      <c r="P431" s="22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>
      <c r="A432" s="52" t="s">
        <v>5</v>
      </c>
      <c r="B432" s="52" t="s">
        <v>883</v>
      </c>
      <c r="C432" s="57" t="s">
        <v>884</v>
      </c>
      <c r="D432" s="52" t="s">
        <v>1559</v>
      </c>
      <c r="E432" s="58" t="s">
        <v>893</v>
      </c>
      <c r="F432" s="8"/>
      <c r="G432" s="8">
        <v>0.0</v>
      </c>
      <c r="H432" s="57" t="s">
        <v>884</v>
      </c>
      <c r="I432" s="52" t="s">
        <v>883</v>
      </c>
      <c r="J432" s="13"/>
      <c r="K432" s="22"/>
      <c r="L432" s="22"/>
      <c r="M432" s="22"/>
      <c r="N432" s="22"/>
      <c r="O432" s="22"/>
      <c r="P432" s="22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>
      <c r="A433" s="52" t="s">
        <v>5</v>
      </c>
      <c r="B433" s="52" t="s">
        <v>883</v>
      </c>
      <c r="C433" s="57" t="s">
        <v>884</v>
      </c>
      <c r="D433" s="52" t="s">
        <v>1560</v>
      </c>
      <c r="E433" s="58" t="s">
        <v>894</v>
      </c>
      <c r="F433" s="8"/>
      <c r="G433" s="8">
        <v>0.0</v>
      </c>
      <c r="H433" s="57" t="s">
        <v>884</v>
      </c>
      <c r="I433" s="52" t="s">
        <v>883</v>
      </c>
      <c r="J433" s="13"/>
      <c r="K433" s="22"/>
      <c r="L433" s="22"/>
      <c r="M433" s="22"/>
      <c r="N433" s="22"/>
      <c r="O433" s="22"/>
      <c r="P433" s="22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>
      <c r="A434" s="52" t="s">
        <v>5</v>
      </c>
      <c r="B434" s="52" t="s">
        <v>883</v>
      </c>
      <c r="C434" s="57" t="s">
        <v>884</v>
      </c>
      <c r="D434" s="52" t="s">
        <v>1562</v>
      </c>
      <c r="E434" s="58" t="s">
        <v>895</v>
      </c>
      <c r="F434" s="8"/>
      <c r="G434" s="8">
        <v>0.0</v>
      </c>
      <c r="H434" s="57" t="s">
        <v>884</v>
      </c>
      <c r="I434" s="52" t="s">
        <v>883</v>
      </c>
      <c r="J434" s="13"/>
      <c r="K434" s="22"/>
      <c r="L434" s="22"/>
      <c r="M434" s="22"/>
      <c r="N434" s="22"/>
      <c r="O434" s="22"/>
      <c r="P434" s="22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>
      <c r="A435" s="52" t="s">
        <v>5</v>
      </c>
      <c r="B435" s="52" t="s">
        <v>883</v>
      </c>
      <c r="C435" s="57" t="s">
        <v>884</v>
      </c>
      <c r="D435" s="52" t="s">
        <v>1563</v>
      </c>
      <c r="E435" s="58" t="s">
        <v>896</v>
      </c>
      <c r="F435" s="8"/>
      <c r="G435" s="8">
        <v>0.0</v>
      </c>
      <c r="H435" s="57" t="s">
        <v>884</v>
      </c>
      <c r="I435" s="52" t="s">
        <v>883</v>
      </c>
      <c r="J435" s="13"/>
      <c r="K435" s="22"/>
      <c r="L435" s="22"/>
      <c r="M435" s="22"/>
      <c r="N435" s="22"/>
      <c r="O435" s="22"/>
      <c r="P435" s="22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>
      <c r="A436" s="52" t="s">
        <v>5</v>
      </c>
      <c r="B436" s="52" t="s">
        <v>883</v>
      </c>
      <c r="C436" s="57" t="s">
        <v>884</v>
      </c>
      <c r="D436" s="52" t="s">
        <v>1565</v>
      </c>
      <c r="E436" s="58" t="s">
        <v>897</v>
      </c>
      <c r="F436" s="8"/>
      <c r="G436" s="8">
        <v>0.0</v>
      </c>
      <c r="H436" s="57" t="s">
        <v>884</v>
      </c>
      <c r="I436" s="52" t="s">
        <v>883</v>
      </c>
      <c r="J436" s="13"/>
      <c r="K436" s="22"/>
      <c r="L436" s="22"/>
      <c r="M436" s="22"/>
      <c r="N436" s="22"/>
      <c r="O436" s="22"/>
      <c r="P436" s="22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>
      <c r="A437" s="52" t="s">
        <v>5</v>
      </c>
      <c r="B437" s="52" t="s">
        <v>898</v>
      </c>
      <c r="C437" s="57" t="s">
        <v>899</v>
      </c>
      <c r="D437" s="52" t="s">
        <v>1566</v>
      </c>
      <c r="E437" s="58" t="s">
        <v>901</v>
      </c>
      <c r="F437" s="8"/>
      <c r="G437" s="8">
        <v>0.0</v>
      </c>
      <c r="H437" s="57" t="s">
        <v>899</v>
      </c>
      <c r="I437" s="52" t="s">
        <v>898</v>
      </c>
      <c r="J437" s="13"/>
      <c r="K437" s="22"/>
      <c r="L437" s="22"/>
      <c r="M437" s="22"/>
      <c r="N437" s="22"/>
      <c r="O437" s="22"/>
      <c r="P437" s="22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>
      <c r="A438" s="52" t="s">
        <v>5</v>
      </c>
      <c r="B438" s="52" t="s">
        <v>898</v>
      </c>
      <c r="C438" s="57" t="s">
        <v>899</v>
      </c>
      <c r="D438" s="52" t="s">
        <v>1569</v>
      </c>
      <c r="E438" s="58" t="s">
        <v>902</v>
      </c>
      <c r="F438" s="8"/>
      <c r="G438" s="8">
        <v>0.0</v>
      </c>
      <c r="H438" s="57" t="s">
        <v>899</v>
      </c>
      <c r="I438" s="52" t="s">
        <v>898</v>
      </c>
      <c r="J438" s="13"/>
      <c r="K438" s="22"/>
      <c r="L438" s="22"/>
      <c r="M438" s="22"/>
      <c r="N438" s="22"/>
      <c r="O438" s="22"/>
      <c r="P438" s="22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>
      <c r="A439" s="52" t="s">
        <v>5</v>
      </c>
      <c r="B439" s="52" t="s">
        <v>898</v>
      </c>
      <c r="C439" s="57" t="s">
        <v>899</v>
      </c>
      <c r="D439" s="52" t="s">
        <v>1570</v>
      </c>
      <c r="E439" s="58" t="s">
        <v>903</v>
      </c>
      <c r="F439" s="8"/>
      <c r="G439" s="8">
        <v>0.0</v>
      </c>
      <c r="H439" s="57" t="s">
        <v>899</v>
      </c>
      <c r="I439" s="52" t="s">
        <v>898</v>
      </c>
      <c r="J439" s="13"/>
      <c r="K439" s="22"/>
      <c r="L439" s="22"/>
      <c r="M439" s="22"/>
      <c r="N439" s="22"/>
      <c r="O439" s="22"/>
      <c r="P439" s="22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>
      <c r="A440" s="52" t="s">
        <v>5</v>
      </c>
      <c r="B440" s="52" t="s">
        <v>898</v>
      </c>
      <c r="C440" s="57" t="s">
        <v>899</v>
      </c>
      <c r="D440" s="52" t="s">
        <v>1573</v>
      </c>
      <c r="E440" s="58" t="s">
        <v>904</v>
      </c>
      <c r="F440" s="8"/>
      <c r="G440" s="8">
        <v>0.0</v>
      </c>
      <c r="H440" s="57" t="s">
        <v>899</v>
      </c>
      <c r="I440" s="52" t="s">
        <v>898</v>
      </c>
      <c r="J440" s="13"/>
      <c r="K440" s="22"/>
      <c r="L440" s="22"/>
      <c r="M440" s="22"/>
      <c r="N440" s="22"/>
      <c r="O440" s="22"/>
      <c r="P440" s="22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>
      <c r="A441" s="52" t="s">
        <v>5</v>
      </c>
      <c r="B441" s="52" t="s">
        <v>898</v>
      </c>
      <c r="C441" s="57" t="s">
        <v>899</v>
      </c>
      <c r="D441" s="52" t="s">
        <v>1575</v>
      </c>
      <c r="E441" s="58" t="s">
        <v>905</v>
      </c>
      <c r="F441" s="8"/>
      <c r="G441" s="8">
        <v>0.0</v>
      </c>
      <c r="H441" s="57" t="s">
        <v>899</v>
      </c>
      <c r="I441" s="52" t="s">
        <v>898</v>
      </c>
      <c r="J441" s="13"/>
      <c r="K441" s="22"/>
      <c r="L441" s="22"/>
      <c r="M441" s="22"/>
      <c r="N441" s="22"/>
      <c r="O441" s="22"/>
      <c r="P441" s="22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>
      <c r="A442" s="52" t="s">
        <v>5</v>
      </c>
      <c r="B442" s="52" t="s">
        <v>898</v>
      </c>
      <c r="C442" s="57" t="s">
        <v>899</v>
      </c>
      <c r="D442" s="52" t="s">
        <v>1578</v>
      </c>
      <c r="E442" s="58" t="s">
        <v>906</v>
      </c>
      <c r="F442" s="8"/>
      <c r="G442" s="8">
        <v>0.0</v>
      </c>
      <c r="H442" s="57" t="s">
        <v>899</v>
      </c>
      <c r="I442" s="52" t="s">
        <v>898</v>
      </c>
      <c r="J442" s="13"/>
      <c r="K442" s="22"/>
      <c r="L442" s="22"/>
      <c r="M442" s="22"/>
      <c r="N442" s="22"/>
      <c r="O442" s="22"/>
      <c r="P442" s="22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>
      <c r="A443" s="52" t="s">
        <v>5</v>
      </c>
      <c r="B443" s="52" t="s">
        <v>898</v>
      </c>
      <c r="C443" s="57" t="s">
        <v>899</v>
      </c>
      <c r="D443" s="52" t="s">
        <v>1579</v>
      </c>
      <c r="E443" s="58" t="s">
        <v>907</v>
      </c>
      <c r="F443" s="8"/>
      <c r="G443" s="8">
        <v>0.0</v>
      </c>
      <c r="H443" s="57" t="s">
        <v>899</v>
      </c>
      <c r="I443" s="52" t="s">
        <v>898</v>
      </c>
      <c r="J443" s="13"/>
      <c r="K443" s="22"/>
      <c r="L443" s="22"/>
      <c r="M443" s="22"/>
      <c r="N443" s="22"/>
      <c r="O443" s="22"/>
      <c r="P443" s="22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>
      <c r="A444" s="52" t="s">
        <v>5</v>
      </c>
      <c r="B444" s="52" t="s">
        <v>898</v>
      </c>
      <c r="C444" s="57" t="s">
        <v>899</v>
      </c>
      <c r="D444" s="52" t="s">
        <v>1580</v>
      </c>
      <c r="E444" s="58" t="s">
        <v>908</v>
      </c>
      <c r="F444" s="8"/>
      <c r="G444" s="8">
        <v>0.0</v>
      </c>
      <c r="H444" s="57" t="s">
        <v>899</v>
      </c>
      <c r="I444" s="52" t="s">
        <v>898</v>
      </c>
      <c r="J444" s="13"/>
      <c r="K444" s="22"/>
      <c r="L444" s="22"/>
      <c r="M444" s="22"/>
      <c r="N444" s="22"/>
      <c r="O444" s="22"/>
      <c r="P444" s="22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>
      <c r="A445" s="52" t="s">
        <v>5</v>
      </c>
      <c r="B445" s="52" t="s">
        <v>898</v>
      </c>
      <c r="C445" s="57" t="s">
        <v>899</v>
      </c>
      <c r="D445" s="52" t="s">
        <v>1582</v>
      </c>
      <c r="E445" s="58" t="s">
        <v>909</v>
      </c>
      <c r="F445" s="8"/>
      <c r="G445" s="8">
        <v>0.0</v>
      </c>
      <c r="H445" s="57" t="s">
        <v>899</v>
      </c>
      <c r="I445" s="52" t="s">
        <v>898</v>
      </c>
      <c r="J445" s="13"/>
      <c r="K445" s="22"/>
      <c r="L445" s="22"/>
      <c r="M445" s="22"/>
      <c r="N445" s="22"/>
      <c r="O445" s="22"/>
      <c r="P445" s="22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>
      <c r="A446" s="52" t="s">
        <v>5</v>
      </c>
      <c r="B446" s="52" t="s">
        <v>898</v>
      </c>
      <c r="C446" s="57" t="s">
        <v>899</v>
      </c>
      <c r="D446" s="52" t="s">
        <v>1583</v>
      </c>
      <c r="E446" s="58" t="s">
        <v>910</v>
      </c>
      <c r="F446" s="8"/>
      <c r="G446" s="8">
        <v>0.0</v>
      </c>
      <c r="H446" s="57" t="s">
        <v>899</v>
      </c>
      <c r="I446" s="52" t="s">
        <v>898</v>
      </c>
      <c r="J446" s="13"/>
      <c r="K446" s="22"/>
      <c r="L446" s="22"/>
      <c r="M446" s="22"/>
      <c r="N446" s="22"/>
      <c r="O446" s="22"/>
      <c r="P446" s="22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>
      <c r="A447" s="52" t="s">
        <v>5</v>
      </c>
      <c r="B447" s="52" t="s">
        <v>911</v>
      </c>
      <c r="C447" s="57" t="s">
        <v>912</v>
      </c>
      <c r="D447" s="52" t="s">
        <v>1584</v>
      </c>
      <c r="E447" s="58" t="s">
        <v>913</v>
      </c>
      <c r="F447" s="8"/>
      <c r="G447" s="8">
        <v>0.0</v>
      </c>
      <c r="H447" s="57" t="s">
        <v>912</v>
      </c>
      <c r="I447" s="52" t="s">
        <v>911</v>
      </c>
      <c r="J447" s="13"/>
      <c r="K447" s="22"/>
      <c r="L447" s="22"/>
      <c r="M447" s="22"/>
      <c r="N447" s="22"/>
      <c r="O447" s="22"/>
      <c r="P447" s="22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>
      <c r="A448" s="52" t="s">
        <v>5</v>
      </c>
      <c r="B448" s="52" t="s">
        <v>911</v>
      </c>
      <c r="C448" s="57" t="s">
        <v>912</v>
      </c>
      <c r="D448" s="52" t="s">
        <v>1587</v>
      </c>
      <c r="E448" s="58" t="s">
        <v>915</v>
      </c>
      <c r="F448" s="8"/>
      <c r="G448" s="8">
        <v>0.0</v>
      </c>
      <c r="H448" s="57" t="s">
        <v>912</v>
      </c>
      <c r="I448" s="52" t="s">
        <v>911</v>
      </c>
      <c r="J448" s="13"/>
      <c r="K448" s="22"/>
      <c r="L448" s="22"/>
      <c r="M448" s="22"/>
      <c r="N448" s="22"/>
      <c r="O448" s="22"/>
      <c r="P448" s="22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>
      <c r="A449" s="52" t="s">
        <v>5</v>
      </c>
      <c r="B449" s="52" t="s">
        <v>911</v>
      </c>
      <c r="C449" s="57" t="s">
        <v>912</v>
      </c>
      <c r="D449" s="52" t="s">
        <v>1589</v>
      </c>
      <c r="E449" s="58" t="s">
        <v>916</v>
      </c>
      <c r="F449" s="8"/>
      <c r="G449" s="8">
        <v>0.0</v>
      </c>
      <c r="H449" s="57" t="s">
        <v>912</v>
      </c>
      <c r="I449" s="52" t="s">
        <v>911</v>
      </c>
      <c r="J449" s="13"/>
      <c r="K449" s="22"/>
      <c r="L449" s="22"/>
      <c r="M449" s="22"/>
      <c r="N449" s="22"/>
      <c r="O449" s="22"/>
      <c r="P449" s="22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>
      <c r="A450" s="52" t="s">
        <v>5</v>
      </c>
      <c r="B450" s="52" t="s">
        <v>911</v>
      </c>
      <c r="C450" s="57" t="s">
        <v>912</v>
      </c>
      <c r="D450" s="52" t="s">
        <v>1590</v>
      </c>
      <c r="E450" s="58" t="s">
        <v>917</v>
      </c>
      <c r="F450" s="8"/>
      <c r="G450" s="8">
        <v>0.0</v>
      </c>
      <c r="H450" s="57" t="s">
        <v>912</v>
      </c>
      <c r="I450" s="52" t="s">
        <v>911</v>
      </c>
      <c r="J450" s="13"/>
      <c r="K450" s="22"/>
      <c r="L450" s="22"/>
      <c r="M450" s="22"/>
      <c r="N450" s="22"/>
      <c r="O450" s="22"/>
      <c r="P450" s="22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>
      <c r="A451" s="52" t="s">
        <v>5</v>
      </c>
      <c r="B451" s="52" t="s">
        <v>911</v>
      </c>
      <c r="C451" s="57" t="s">
        <v>912</v>
      </c>
      <c r="D451" s="52" t="s">
        <v>1591</v>
      </c>
      <c r="E451" s="58" t="s">
        <v>918</v>
      </c>
      <c r="F451" s="8"/>
      <c r="G451" s="8">
        <v>0.0</v>
      </c>
      <c r="H451" s="57" t="s">
        <v>912</v>
      </c>
      <c r="I451" s="52" t="s">
        <v>911</v>
      </c>
      <c r="J451" s="13"/>
      <c r="K451" s="22"/>
      <c r="L451" s="22"/>
      <c r="M451" s="22"/>
      <c r="N451" s="22"/>
      <c r="O451" s="22"/>
      <c r="P451" s="22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>
      <c r="A452" s="52" t="s">
        <v>5</v>
      </c>
      <c r="B452" s="52" t="s">
        <v>911</v>
      </c>
      <c r="C452" s="57" t="s">
        <v>912</v>
      </c>
      <c r="D452" s="52" t="s">
        <v>1593</v>
      </c>
      <c r="E452" s="58" t="s">
        <v>919</v>
      </c>
      <c r="F452" s="8"/>
      <c r="G452" s="8">
        <v>0.0</v>
      </c>
      <c r="H452" s="57" t="s">
        <v>912</v>
      </c>
      <c r="I452" s="52" t="s">
        <v>911</v>
      </c>
      <c r="J452" s="13"/>
      <c r="K452" s="22"/>
      <c r="L452" s="22"/>
      <c r="M452" s="22"/>
      <c r="N452" s="22"/>
      <c r="O452" s="22"/>
      <c r="P452" s="22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>
      <c r="A453" s="52" t="s">
        <v>5</v>
      </c>
      <c r="B453" s="52" t="s">
        <v>911</v>
      </c>
      <c r="C453" s="57" t="s">
        <v>912</v>
      </c>
      <c r="D453" s="52" t="s">
        <v>1594</v>
      </c>
      <c r="E453" s="58" t="s">
        <v>922</v>
      </c>
      <c r="F453" s="8"/>
      <c r="G453" s="8">
        <v>0.0</v>
      </c>
      <c r="H453" s="57" t="s">
        <v>912</v>
      </c>
      <c r="I453" s="52" t="s">
        <v>911</v>
      </c>
      <c r="J453" s="13"/>
      <c r="K453" s="22"/>
      <c r="L453" s="22"/>
      <c r="M453" s="22"/>
      <c r="N453" s="22"/>
      <c r="O453" s="22"/>
      <c r="P453" s="22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>
      <c r="A454" s="52" t="s">
        <v>5</v>
      </c>
      <c r="B454" s="52" t="s">
        <v>911</v>
      </c>
      <c r="C454" s="57" t="s">
        <v>912</v>
      </c>
      <c r="D454" s="52" t="s">
        <v>1596</v>
      </c>
      <c r="E454" s="58" t="s">
        <v>926</v>
      </c>
      <c r="F454" s="8"/>
      <c r="G454" s="8">
        <v>0.0</v>
      </c>
      <c r="H454" s="57" t="s">
        <v>912</v>
      </c>
      <c r="I454" s="52" t="s">
        <v>911</v>
      </c>
      <c r="J454" s="13"/>
      <c r="K454" s="22"/>
      <c r="L454" s="22"/>
      <c r="M454" s="22"/>
      <c r="N454" s="22"/>
      <c r="O454" s="22"/>
      <c r="P454" s="22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>
      <c r="A455" s="52" t="s">
        <v>5</v>
      </c>
      <c r="B455" s="52" t="s">
        <v>911</v>
      </c>
      <c r="C455" s="57" t="s">
        <v>912</v>
      </c>
      <c r="D455" s="52" t="s">
        <v>1597</v>
      </c>
      <c r="E455" s="58" t="s">
        <v>930</v>
      </c>
      <c r="F455" s="8"/>
      <c r="G455" s="8">
        <v>0.0</v>
      </c>
      <c r="H455" s="57" t="s">
        <v>912</v>
      </c>
      <c r="I455" s="52" t="s">
        <v>911</v>
      </c>
      <c r="J455" s="13"/>
      <c r="K455" s="22"/>
      <c r="L455" s="22"/>
      <c r="M455" s="22"/>
      <c r="N455" s="22"/>
      <c r="O455" s="22"/>
      <c r="P455" s="22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>
      <c r="A456" s="52" t="s">
        <v>5</v>
      </c>
      <c r="B456" s="52" t="s">
        <v>911</v>
      </c>
      <c r="C456" s="57" t="s">
        <v>912</v>
      </c>
      <c r="D456" s="52" t="s">
        <v>1599</v>
      </c>
      <c r="E456" s="58" t="s">
        <v>933</v>
      </c>
      <c r="F456" s="8"/>
      <c r="G456" s="8">
        <v>0.0</v>
      </c>
      <c r="H456" s="57" t="s">
        <v>912</v>
      </c>
      <c r="I456" s="52" t="s">
        <v>911</v>
      </c>
      <c r="J456" s="13"/>
      <c r="K456" s="22"/>
      <c r="L456" s="22"/>
      <c r="M456" s="22"/>
      <c r="N456" s="22"/>
      <c r="O456" s="22"/>
      <c r="P456" s="22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>
      <c r="A457" s="52" t="s">
        <v>5</v>
      </c>
      <c r="B457" s="52" t="s">
        <v>911</v>
      </c>
      <c r="C457" s="57" t="s">
        <v>912</v>
      </c>
      <c r="D457" s="52" t="s">
        <v>1600</v>
      </c>
      <c r="E457" s="58" t="s">
        <v>937</v>
      </c>
      <c r="F457" s="8"/>
      <c r="G457" s="8">
        <v>0.0</v>
      </c>
      <c r="H457" s="57" t="s">
        <v>912</v>
      </c>
      <c r="I457" s="52" t="s">
        <v>911</v>
      </c>
      <c r="J457" s="13"/>
      <c r="K457" s="22"/>
      <c r="L457" s="22"/>
      <c r="M457" s="22"/>
      <c r="N457" s="22"/>
      <c r="O457" s="22"/>
      <c r="P457" s="22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>
      <c r="A458" s="52" t="s">
        <v>5</v>
      </c>
      <c r="B458" s="52" t="s">
        <v>911</v>
      </c>
      <c r="C458" s="57" t="s">
        <v>912</v>
      </c>
      <c r="D458" s="52" t="s">
        <v>1601</v>
      </c>
      <c r="E458" s="58" t="s">
        <v>942</v>
      </c>
      <c r="F458" s="8"/>
      <c r="G458" s="8">
        <v>0.0</v>
      </c>
      <c r="H458" s="57" t="s">
        <v>912</v>
      </c>
      <c r="I458" s="52" t="s">
        <v>911</v>
      </c>
      <c r="J458" s="13"/>
      <c r="K458" s="22"/>
      <c r="L458" s="22"/>
      <c r="M458" s="22"/>
      <c r="N458" s="22"/>
      <c r="O458" s="22"/>
      <c r="P458" s="22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>
      <c r="A459" s="52" t="s">
        <v>5</v>
      </c>
      <c r="B459" s="52" t="s">
        <v>911</v>
      </c>
      <c r="C459" s="57" t="s">
        <v>912</v>
      </c>
      <c r="D459" s="52" t="s">
        <v>1602</v>
      </c>
      <c r="E459" s="58" t="s">
        <v>945</v>
      </c>
      <c r="F459" s="8"/>
      <c r="G459" s="8">
        <v>0.0</v>
      </c>
      <c r="H459" s="57" t="s">
        <v>912</v>
      </c>
      <c r="I459" s="52" t="s">
        <v>911</v>
      </c>
      <c r="J459" s="13"/>
      <c r="K459" s="22"/>
      <c r="L459" s="22"/>
      <c r="M459" s="22"/>
      <c r="N459" s="22"/>
      <c r="O459" s="22"/>
      <c r="P459" s="22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>
      <c r="A460" s="52" t="s">
        <v>5</v>
      </c>
      <c r="B460" s="52" t="s">
        <v>911</v>
      </c>
      <c r="C460" s="57" t="s">
        <v>912</v>
      </c>
      <c r="D460" s="52" t="s">
        <v>1603</v>
      </c>
      <c r="E460" s="58" t="s">
        <v>948</v>
      </c>
      <c r="F460" s="8"/>
      <c r="G460" s="8">
        <v>0.0</v>
      </c>
      <c r="H460" s="57" t="s">
        <v>912</v>
      </c>
      <c r="I460" s="52" t="s">
        <v>911</v>
      </c>
      <c r="J460" s="13"/>
      <c r="K460" s="22"/>
      <c r="L460" s="22"/>
      <c r="M460" s="22"/>
      <c r="N460" s="22"/>
      <c r="O460" s="22"/>
      <c r="P460" s="22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>
      <c r="A461" s="52" t="s">
        <v>5</v>
      </c>
      <c r="B461" s="52" t="s">
        <v>911</v>
      </c>
      <c r="C461" s="57" t="s">
        <v>912</v>
      </c>
      <c r="D461" s="52" t="s">
        <v>1605</v>
      </c>
      <c r="E461" s="58" t="s">
        <v>951</v>
      </c>
      <c r="F461" s="8"/>
      <c r="G461" s="8">
        <v>0.0</v>
      </c>
      <c r="H461" s="57" t="s">
        <v>912</v>
      </c>
      <c r="I461" s="52" t="s">
        <v>911</v>
      </c>
      <c r="J461" s="13"/>
      <c r="K461" s="22"/>
      <c r="L461" s="22"/>
      <c r="M461" s="22"/>
      <c r="N461" s="22"/>
      <c r="O461" s="22"/>
      <c r="P461" s="22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>
      <c r="A462" s="52" t="s">
        <v>5</v>
      </c>
      <c r="B462" s="52" t="s">
        <v>911</v>
      </c>
      <c r="C462" s="57" t="s">
        <v>912</v>
      </c>
      <c r="D462" s="52" t="s">
        <v>1606</v>
      </c>
      <c r="E462" s="58" t="s">
        <v>955</v>
      </c>
      <c r="F462" s="8"/>
      <c r="G462" s="8">
        <v>0.0</v>
      </c>
      <c r="H462" s="57" t="s">
        <v>912</v>
      </c>
      <c r="I462" s="52" t="s">
        <v>911</v>
      </c>
      <c r="J462" s="13"/>
      <c r="K462" s="22"/>
      <c r="L462" s="22"/>
      <c r="M462" s="22"/>
      <c r="N462" s="22"/>
      <c r="O462" s="22"/>
      <c r="P462" s="22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>
      <c r="A463" s="52" t="s">
        <v>5</v>
      </c>
      <c r="B463" s="52" t="s">
        <v>911</v>
      </c>
      <c r="C463" s="57" t="s">
        <v>912</v>
      </c>
      <c r="D463" s="52" t="s">
        <v>1607</v>
      </c>
      <c r="E463" s="58" t="s">
        <v>958</v>
      </c>
      <c r="F463" s="8"/>
      <c r="G463" s="8">
        <v>0.0</v>
      </c>
      <c r="H463" s="57" t="s">
        <v>912</v>
      </c>
      <c r="I463" s="52" t="s">
        <v>911</v>
      </c>
      <c r="J463" s="13"/>
      <c r="K463" s="22"/>
      <c r="L463" s="22"/>
      <c r="M463" s="22"/>
      <c r="N463" s="22"/>
      <c r="O463" s="22"/>
      <c r="P463" s="22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>
      <c r="A464" s="52" t="s">
        <v>5</v>
      </c>
      <c r="B464" s="52" t="s">
        <v>911</v>
      </c>
      <c r="C464" s="57" t="s">
        <v>912</v>
      </c>
      <c r="D464" s="52" t="s">
        <v>1610</v>
      </c>
      <c r="E464" s="58" t="s">
        <v>962</v>
      </c>
      <c r="F464" s="8"/>
      <c r="G464" s="8">
        <v>0.0</v>
      </c>
      <c r="H464" s="57" t="s">
        <v>912</v>
      </c>
      <c r="I464" s="52" t="s">
        <v>911</v>
      </c>
      <c r="J464" s="13"/>
      <c r="K464" s="22"/>
      <c r="L464" s="22"/>
      <c r="M464" s="22"/>
      <c r="N464" s="22"/>
      <c r="O464" s="22"/>
      <c r="P464" s="22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>
      <c r="A465" s="52" t="s">
        <v>5</v>
      </c>
      <c r="B465" s="52" t="s">
        <v>911</v>
      </c>
      <c r="C465" s="57" t="s">
        <v>912</v>
      </c>
      <c r="D465" s="52" t="s">
        <v>1611</v>
      </c>
      <c r="E465" s="58" t="s">
        <v>965</v>
      </c>
      <c r="F465" s="8"/>
      <c r="G465" s="8">
        <v>0.0</v>
      </c>
      <c r="H465" s="57" t="s">
        <v>912</v>
      </c>
      <c r="I465" s="52" t="s">
        <v>911</v>
      </c>
      <c r="J465" s="13"/>
      <c r="K465" s="22"/>
      <c r="L465" s="22"/>
      <c r="M465" s="22"/>
      <c r="N465" s="22"/>
      <c r="O465" s="22"/>
      <c r="P465" s="22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>
      <c r="A466" s="52" t="s">
        <v>5</v>
      </c>
      <c r="B466" s="52" t="s">
        <v>911</v>
      </c>
      <c r="C466" s="57" t="s">
        <v>912</v>
      </c>
      <c r="D466" s="52" t="s">
        <v>1613</v>
      </c>
      <c r="E466" s="58" t="s">
        <v>969</v>
      </c>
      <c r="F466" s="8"/>
      <c r="G466" s="8">
        <v>0.0</v>
      </c>
      <c r="H466" s="57" t="s">
        <v>912</v>
      </c>
      <c r="I466" s="52" t="s">
        <v>911</v>
      </c>
      <c r="J466" s="13"/>
      <c r="K466" s="22"/>
      <c r="L466" s="22"/>
      <c r="M466" s="22"/>
      <c r="N466" s="22"/>
      <c r="O466" s="22"/>
      <c r="P466" s="22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>
      <c r="A467" s="52" t="s">
        <v>5</v>
      </c>
      <c r="B467" s="52" t="s">
        <v>911</v>
      </c>
      <c r="C467" s="57" t="s">
        <v>912</v>
      </c>
      <c r="D467" s="52" t="s">
        <v>1614</v>
      </c>
      <c r="E467" s="58" t="s">
        <v>973</v>
      </c>
      <c r="F467" s="8"/>
      <c r="G467" s="8">
        <v>0.0</v>
      </c>
      <c r="H467" s="57" t="s">
        <v>912</v>
      </c>
      <c r="I467" s="52" t="s">
        <v>911</v>
      </c>
      <c r="J467" s="13"/>
      <c r="K467" s="22"/>
      <c r="L467" s="22"/>
      <c r="M467" s="22"/>
      <c r="N467" s="22"/>
      <c r="O467" s="22"/>
      <c r="P467" s="22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>
      <c r="A468" s="52" t="s">
        <v>5</v>
      </c>
      <c r="B468" s="52" t="s">
        <v>911</v>
      </c>
      <c r="C468" s="57" t="s">
        <v>912</v>
      </c>
      <c r="D468" s="52" t="s">
        <v>1616</v>
      </c>
      <c r="E468" s="58" t="s">
        <v>977</v>
      </c>
      <c r="F468" s="8"/>
      <c r="G468" s="8">
        <v>0.0</v>
      </c>
      <c r="H468" s="57" t="s">
        <v>912</v>
      </c>
      <c r="I468" s="52" t="s">
        <v>911</v>
      </c>
      <c r="J468" s="13"/>
      <c r="K468" s="22"/>
      <c r="L468" s="22"/>
      <c r="M468" s="22"/>
      <c r="N468" s="22"/>
      <c r="O468" s="22"/>
      <c r="P468" s="22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>
      <c r="A469" s="52" t="s">
        <v>5</v>
      </c>
      <c r="B469" s="52" t="s">
        <v>911</v>
      </c>
      <c r="C469" s="57" t="s">
        <v>912</v>
      </c>
      <c r="D469" s="52" t="s">
        <v>1617</v>
      </c>
      <c r="E469" s="58" t="s">
        <v>980</v>
      </c>
      <c r="F469" s="8"/>
      <c r="G469" s="8">
        <v>0.0</v>
      </c>
      <c r="H469" s="57" t="s">
        <v>912</v>
      </c>
      <c r="I469" s="52" t="s">
        <v>911</v>
      </c>
      <c r="J469" s="13"/>
      <c r="K469" s="22"/>
      <c r="L469" s="22"/>
      <c r="M469" s="22"/>
      <c r="N469" s="22"/>
      <c r="O469" s="22"/>
      <c r="P469" s="22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>
      <c r="A470" s="52" t="s">
        <v>5</v>
      </c>
      <c r="B470" s="52" t="s">
        <v>911</v>
      </c>
      <c r="C470" s="57" t="s">
        <v>912</v>
      </c>
      <c r="D470" s="52" t="s">
        <v>1619</v>
      </c>
      <c r="E470" s="58" t="s">
        <v>984</v>
      </c>
      <c r="F470" s="8"/>
      <c r="G470" s="8">
        <v>0.0</v>
      </c>
      <c r="H470" s="57" t="s">
        <v>912</v>
      </c>
      <c r="I470" s="52" t="s">
        <v>911</v>
      </c>
      <c r="J470" s="13"/>
      <c r="K470" s="22"/>
      <c r="L470" s="22"/>
      <c r="M470" s="22"/>
      <c r="N470" s="22"/>
      <c r="O470" s="22"/>
      <c r="P470" s="22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>
      <c r="A471" s="52" t="s">
        <v>5</v>
      </c>
      <c r="B471" s="52" t="s">
        <v>911</v>
      </c>
      <c r="C471" s="57" t="s">
        <v>912</v>
      </c>
      <c r="D471" s="52" t="s">
        <v>1621</v>
      </c>
      <c r="E471" s="58" t="s">
        <v>986</v>
      </c>
      <c r="F471" s="8"/>
      <c r="G471" s="8">
        <v>0.0</v>
      </c>
      <c r="H471" s="57" t="s">
        <v>912</v>
      </c>
      <c r="I471" s="52" t="s">
        <v>911</v>
      </c>
      <c r="J471" s="13"/>
      <c r="K471" s="22"/>
      <c r="L471" s="22"/>
      <c r="M471" s="22"/>
      <c r="N471" s="22"/>
      <c r="O471" s="22"/>
      <c r="P471" s="22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>
      <c r="A472" s="52" t="s">
        <v>5</v>
      </c>
      <c r="B472" s="52" t="s">
        <v>911</v>
      </c>
      <c r="C472" s="57" t="s">
        <v>912</v>
      </c>
      <c r="D472" s="52" t="s">
        <v>1623</v>
      </c>
      <c r="E472" s="58" t="s">
        <v>987</v>
      </c>
      <c r="F472" s="8"/>
      <c r="G472" s="8">
        <v>0.0</v>
      </c>
      <c r="H472" s="57" t="s">
        <v>912</v>
      </c>
      <c r="I472" s="52" t="s">
        <v>911</v>
      </c>
      <c r="J472" s="13"/>
      <c r="K472" s="22"/>
      <c r="L472" s="22"/>
      <c r="M472" s="22"/>
      <c r="N472" s="22"/>
      <c r="O472" s="22"/>
      <c r="P472" s="22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>
      <c r="A473" s="52" t="s">
        <v>5</v>
      </c>
      <c r="B473" s="52" t="s">
        <v>911</v>
      </c>
      <c r="C473" s="57" t="s">
        <v>912</v>
      </c>
      <c r="D473" s="52" t="s">
        <v>1624</v>
      </c>
      <c r="E473" s="58" t="s">
        <v>990</v>
      </c>
      <c r="F473" s="8"/>
      <c r="G473" s="8">
        <v>0.0</v>
      </c>
      <c r="H473" s="57" t="s">
        <v>912</v>
      </c>
      <c r="I473" s="52" t="s">
        <v>911</v>
      </c>
      <c r="J473" s="13"/>
      <c r="K473" s="22"/>
      <c r="L473" s="22"/>
      <c r="M473" s="22"/>
      <c r="N473" s="22"/>
      <c r="O473" s="22"/>
      <c r="P473" s="22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>
      <c r="A474" s="52" t="s">
        <v>5</v>
      </c>
      <c r="B474" s="52" t="s">
        <v>911</v>
      </c>
      <c r="C474" s="57" t="s">
        <v>912</v>
      </c>
      <c r="D474" s="52" t="s">
        <v>1625</v>
      </c>
      <c r="E474" s="58" t="s">
        <v>993</v>
      </c>
      <c r="F474" s="8"/>
      <c r="G474" s="8">
        <v>0.0</v>
      </c>
      <c r="H474" s="57" t="s">
        <v>912</v>
      </c>
      <c r="I474" s="52" t="s">
        <v>911</v>
      </c>
      <c r="J474" s="13"/>
      <c r="K474" s="22"/>
      <c r="L474" s="22"/>
      <c r="M474" s="22"/>
      <c r="N474" s="22"/>
      <c r="O474" s="22"/>
      <c r="P474" s="22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>
      <c r="A475" s="52" t="s">
        <v>5</v>
      </c>
      <c r="B475" s="52" t="s">
        <v>911</v>
      </c>
      <c r="C475" s="57" t="s">
        <v>912</v>
      </c>
      <c r="D475" s="52" t="s">
        <v>1627</v>
      </c>
      <c r="E475" s="58" t="s">
        <v>996</v>
      </c>
      <c r="F475" s="8"/>
      <c r="G475" s="8">
        <v>0.0</v>
      </c>
      <c r="H475" s="57" t="s">
        <v>912</v>
      </c>
      <c r="I475" s="52" t="s">
        <v>911</v>
      </c>
      <c r="J475" s="13"/>
      <c r="K475" s="22"/>
      <c r="L475" s="22"/>
      <c r="M475" s="22"/>
      <c r="N475" s="22"/>
      <c r="O475" s="22"/>
      <c r="P475" s="22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>
      <c r="A476" s="52" t="s">
        <v>5</v>
      </c>
      <c r="B476" s="52" t="s">
        <v>911</v>
      </c>
      <c r="C476" s="57" t="s">
        <v>912</v>
      </c>
      <c r="D476" s="52" t="s">
        <v>1628</v>
      </c>
      <c r="E476" s="58" t="s">
        <v>999</v>
      </c>
      <c r="F476" s="8"/>
      <c r="G476" s="8">
        <v>0.0</v>
      </c>
      <c r="H476" s="57" t="s">
        <v>912</v>
      </c>
      <c r="I476" s="52" t="s">
        <v>911</v>
      </c>
      <c r="J476" s="13"/>
      <c r="K476" s="22"/>
      <c r="L476" s="22"/>
      <c r="M476" s="22"/>
      <c r="N476" s="22"/>
      <c r="O476" s="22"/>
      <c r="P476" s="22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>
      <c r="A477" s="52" t="s">
        <v>5</v>
      </c>
      <c r="B477" s="52" t="s">
        <v>911</v>
      </c>
      <c r="C477" s="57" t="s">
        <v>912</v>
      </c>
      <c r="D477" s="52" t="s">
        <v>1630</v>
      </c>
      <c r="E477" s="58" t="s">
        <v>1003</v>
      </c>
      <c r="F477" s="8"/>
      <c r="G477" s="8">
        <v>0.0</v>
      </c>
      <c r="H477" s="57" t="s">
        <v>912</v>
      </c>
      <c r="I477" s="52" t="s">
        <v>911</v>
      </c>
      <c r="J477" s="13"/>
      <c r="K477" s="22"/>
      <c r="L477" s="22"/>
      <c r="M477" s="22"/>
      <c r="N477" s="22"/>
      <c r="O477" s="22"/>
      <c r="P477" s="22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>
      <c r="A478" s="52" t="s">
        <v>5</v>
      </c>
      <c r="B478" s="52" t="s">
        <v>1004</v>
      </c>
      <c r="C478" s="57" t="s">
        <v>1005</v>
      </c>
      <c r="D478" s="52" t="s">
        <v>1631</v>
      </c>
      <c r="E478" s="58" t="s">
        <v>1008</v>
      </c>
      <c r="F478" s="8"/>
      <c r="G478" s="8">
        <v>0.0</v>
      </c>
      <c r="H478" s="57" t="s">
        <v>1005</v>
      </c>
      <c r="I478" s="52" t="s">
        <v>1004</v>
      </c>
      <c r="J478" s="13"/>
      <c r="K478" s="22"/>
      <c r="L478" s="22"/>
      <c r="M478" s="22"/>
      <c r="N478" s="22"/>
      <c r="O478" s="22"/>
      <c r="P478" s="22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>
      <c r="A479" s="52" t="s">
        <v>5</v>
      </c>
      <c r="B479" s="52" t="s">
        <v>1004</v>
      </c>
      <c r="C479" s="57" t="s">
        <v>1005</v>
      </c>
      <c r="D479" s="52" t="s">
        <v>1633</v>
      </c>
      <c r="E479" s="58" t="s">
        <v>1010</v>
      </c>
      <c r="F479" s="8"/>
      <c r="G479" s="8">
        <v>0.0</v>
      </c>
      <c r="H479" s="57" t="s">
        <v>1005</v>
      </c>
      <c r="I479" s="52" t="s">
        <v>1004</v>
      </c>
      <c r="J479" s="13"/>
      <c r="K479" s="22"/>
      <c r="L479" s="22"/>
      <c r="M479" s="22"/>
      <c r="N479" s="22"/>
      <c r="O479" s="22"/>
      <c r="P479" s="22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>
      <c r="A480" s="52" t="s">
        <v>5</v>
      </c>
      <c r="B480" s="52" t="s">
        <v>1004</v>
      </c>
      <c r="C480" s="57" t="s">
        <v>1005</v>
      </c>
      <c r="D480" s="52" t="s">
        <v>1635</v>
      </c>
      <c r="E480" s="58" t="s">
        <v>1013</v>
      </c>
      <c r="F480" s="8"/>
      <c r="G480" s="8">
        <v>0.0</v>
      </c>
      <c r="H480" s="57" t="s">
        <v>1005</v>
      </c>
      <c r="I480" s="52" t="s">
        <v>1004</v>
      </c>
      <c r="J480" s="13"/>
      <c r="K480" s="22"/>
      <c r="L480" s="22"/>
      <c r="M480" s="22"/>
      <c r="N480" s="22"/>
      <c r="O480" s="22"/>
      <c r="P480" s="22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>
      <c r="A481" s="52" t="s">
        <v>5</v>
      </c>
      <c r="B481" s="52" t="s">
        <v>1004</v>
      </c>
      <c r="C481" s="57" t="s">
        <v>1005</v>
      </c>
      <c r="D481" s="52" t="s">
        <v>1636</v>
      </c>
      <c r="E481" s="58" t="s">
        <v>1016</v>
      </c>
      <c r="F481" s="8"/>
      <c r="G481" s="8">
        <v>0.0</v>
      </c>
      <c r="H481" s="57" t="s">
        <v>1005</v>
      </c>
      <c r="I481" s="52" t="s">
        <v>1004</v>
      </c>
      <c r="J481" s="13"/>
      <c r="K481" s="22"/>
      <c r="L481" s="22"/>
      <c r="M481" s="22"/>
      <c r="N481" s="22"/>
      <c r="O481" s="22"/>
      <c r="P481" s="22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>
      <c r="A482" s="52" t="s">
        <v>5</v>
      </c>
      <c r="B482" s="52" t="s">
        <v>1004</v>
      </c>
      <c r="C482" s="57" t="s">
        <v>1005</v>
      </c>
      <c r="D482" s="52" t="s">
        <v>1637</v>
      </c>
      <c r="E482" s="58" t="s">
        <v>1020</v>
      </c>
      <c r="F482" s="8"/>
      <c r="G482" s="8">
        <v>0.0</v>
      </c>
      <c r="H482" s="57" t="s">
        <v>1005</v>
      </c>
      <c r="I482" s="52" t="s">
        <v>1004</v>
      </c>
      <c r="J482" s="13"/>
      <c r="K482" s="22"/>
      <c r="L482" s="22"/>
      <c r="M482" s="22"/>
      <c r="N482" s="22"/>
      <c r="O482" s="22"/>
      <c r="P482" s="22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>
      <c r="A483" s="52" t="s">
        <v>5</v>
      </c>
      <c r="B483" s="52" t="s">
        <v>1004</v>
      </c>
      <c r="C483" s="57" t="s">
        <v>1005</v>
      </c>
      <c r="D483" s="52" t="s">
        <v>1639</v>
      </c>
      <c r="E483" s="58" t="s">
        <v>1024</v>
      </c>
      <c r="F483" s="8"/>
      <c r="G483" s="8">
        <v>0.0</v>
      </c>
      <c r="H483" s="57" t="s">
        <v>1005</v>
      </c>
      <c r="I483" s="52" t="s">
        <v>1004</v>
      </c>
      <c r="J483" s="13"/>
      <c r="K483" s="22"/>
      <c r="L483" s="22"/>
      <c r="M483" s="22"/>
      <c r="N483" s="22"/>
      <c r="O483" s="22"/>
      <c r="P483" s="22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>
      <c r="A484" s="52" t="s">
        <v>5</v>
      </c>
      <c r="B484" s="52" t="s">
        <v>1004</v>
      </c>
      <c r="C484" s="57" t="s">
        <v>1005</v>
      </c>
      <c r="D484" s="52" t="s">
        <v>1640</v>
      </c>
      <c r="E484" s="58" t="s">
        <v>1027</v>
      </c>
      <c r="F484" s="8"/>
      <c r="G484" s="8">
        <v>0.0</v>
      </c>
      <c r="H484" s="57" t="s">
        <v>1005</v>
      </c>
      <c r="I484" s="52" t="s">
        <v>1004</v>
      </c>
      <c r="J484" s="13"/>
      <c r="K484" s="22"/>
      <c r="L484" s="22"/>
      <c r="M484" s="22"/>
      <c r="N484" s="22"/>
      <c r="O484" s="22"/>
      <c r="P484" s="22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>
      <c r="A485" s="52" t="s">
        <v>5</v>
      </c>
      <c r="B485" s="52" t="s">
        <v>1004</v>
      </c>
      <c r="C485" s="57" t="s">
        <v>1005</v>
      </c>
      <c r="D485" s="52" t="s">
        <v>1642</v>
      </c>
      <c r="E485" s="58" t="s">
        <v>1030</v>
      </c>
      <c r="F485" s="8"/>
      <c r="G485" s="8">
        <v>0.0</v>
      </c>
      <c r="H485" s="57" t="s">
        <v>1005</v>
      </c>
      <c r="I485" s="52" t="s">
        <v>1004</v>
      </c>
      <c r="J485" s="13"/>
      <c r="K485" s="22"/>
      <c r="L485" s="22"/>
      <c r="M485" s="22"/>
      <c r="N485" s="22"/>
      <c r="O485" s="22"/>
      <c r="P485" s="22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>
      <c r="A486" s="52" t="s">
        <v>5</v>
      </c>
      <c r="B486" s="52" t="s">
        <v>1004</v>
      </c>
      <c r="C486" s="57" t="s">
        <v>1005</v>
      </c>
      <c r="D486" s="52" t="s">
        <v>1643</v>
      </c>
      <c r="E486" s="58" t="s">
        <v>1034</v>
      </c>
      <c r="F486" s="8"/>
      <c r="G486" s="8">
        <v>0.0</v>
      </c>
      <c r="H486" s="57" t="s">
        <v>1005</v>
      </c>
      <c r="I486" s="52" t="s">
        <v>1004</v>
      </c>
      <c r="J486" s="13"/>
      <c r="K486" s="22"/>
      <c r="L486" s="22"/>
      <c r="M486" s="22"/>
      <c r="N486" s="22"/>
      <c r="O486" s="22"/>
      <c r="P486" s="22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>
      <c r="A487" s="52" t="s">
        <v>5</v>
      </c>
      <c r="B487" s="52" t="s">
        <v>1004</v>
      </c>
      <c r="C487" s="57" t="s">
        <v>1005</v>
      </c>
      <c r="D487" s="52" t="s">
        <v>1644</v>
      </c>
      <c r="E487" s="58" t="s">
        <v>1037</v>
      </c>
      <c r="F487" s="8"/>
      <c r="G487" s="8">
        <v>1.0</v>
      </c>
      <c r="H487" s="57" t="s">
        <v>1005</v>
      </c>
      <c r="I487" s="52" t="s">
        <v>1004</v>
      </c>
      <c r="J487" s="13"/>
      <c r="K487" s="22"/>
      <c r="L487" s="22"/>
      <c r="M487" s="22"/>
      <c r="N487" s="22"/>
      <c r="O487" s="22"/>
      <c r="P487" s="22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>
      <c r="A488" s="52" t="s">
        <v>5</v>
      </c>
      <c r="B488" s="52" t="s">
        <v>1004</v>
      </c>
      <c r="C488" s="57" t="s">
        <v>1005</v>
      </c>
      <c r="D488" s="52" t="s">
        <v>1646</v>
      </c>
      <c r="E488" s="58" t="s">
        <v>1040</v>
      </c>
      <c r="F488" s="8"/>
      <c r="G488" s="8">
        <v>1.0</v>
      </c>
      <c r="H488" s="57" t="s">
        <v>1005</v>
      </c>
      <c r="I488" s="52" t="s">
        <v>1004</v>
      </c>
      <c r="J488" s="13"/>
      <c r="K488" s="22"/>
      <c r="L488" s="22"/>
      <c r="M488" s="22"/>
      <c r="N488" s="22"/>
      <c r="O488" s="22"/>
      <c r="P488" s="22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>
      <c r="A489" s="52" t="s">
        <v>5</v>
      </c>
      <c r="B489" s="52" t="s">
        <v>1004</v>
      </c>
      <c r="C489" s="57" t="s">
        <v>1005</v>
      </c>
      <c r="D489" s="52" t="s">
        <v>1647</v>
      </c>
      <c r="E489" s="58" t="s">
        <v>1043</v>
      </c>
      <c r="F489" s="8"/>
      <c r="G489" s="8">
        <v>1.0</v>
      </c>
      <c r="H489" s="57" t="s">
        <v>1005</v>
      </c>
      <c r="I489" s="52" t="s">
        <v>1004</v>
      </c>
      <c r="J489" s="13"/>
      <c r="K489" s="22"/>
      <c r="L489" s="22"/>
      <c r="M489" s="22"/>
      <c r="N489" s="22"/>
      <c r="O489" s="22"/>
      <c r="P489" s="22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>
      <c r="A490" s="52" t="s">
        <v>5</v>
      </c>
      <c r="B490" s="52" t="s">
        <v>1004</v>
      </c>
      <c r="C490" s="57" t="s">
        <v>1005</v>
      </c>
      <c r="D490" s="52" t="s">
        <v>1649</v>
      </c>
      <c r="E490" s="58" t="s">
        <v>1047</v>
      </c>
      <c r="F490" s="8"/>
      <c r="G490" s="8">
        <v>1.0</v>
      </c>
      <c r="H490" s="57" t="s">
        <v>1005</v>
      </c>
      <c r="I490" s="52" t="s">
        <v>1004</v>
      </c>
      <c r="J490" s="13"/>
      <c r="K490" s="22"/>
      <c r="L490" s="22"/>
      <c r="M490" s="22"/>
      <c r="N490" s="22"/>
      <c r="O490" s="22"/>
      <c r="P490" s="22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>
      <c r="A491" s="52" t="s">
        <v>5</v>
      </c>
      <c r="B491" s="52" t="s">
        <v>1004</v>
      </c>
      <c r="C491" s="57" t="s">
        <v>1005</v>
      </c>
      <c r="D491" s="52" t="s">
        <v>1650</v>
      </c>
      <c r="E491" s="58" t="s">
        <v>1050</v>
      </c>
      <c r="F491" s="8"/>
      <c r="G491" s="8">
        <v>1.0</v>
      </c>
      <c r="H491" s="57" t="s">
        <v>1005</v>
      </c>
      <c r="I491" s="52" t="s">
        <v>1004</v>
      </c>
      <c r="J491" s="13"/>
      <c r="K491" s="22"/>
      <c r="L491" s="22"/>
      <c r="M491" s="22"/>
      <c r="N491" s="22"/>
      <c r="O491" s="22"/>
      <c r="P491" s="22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>
      <c r="A492" s="52" t="s">
        <v>5</v>
      </c>
      <c r="B492" s="52" t="s">
        <v>1004</v>
      </c>
      <c r="C492" s="57" t="s">
        <v>1005</v>
      </c>
      <c r="D492" s="52" t="s">
        <v>1651</v>
      </c>
      <c r="E492" s="58" t="s">
        <v>1053</v>
      </c>
      <c r="F492" s="8"/>
      <c r="G492" s="8">
        <v>1.0</v>
      </c>
      <c r="H492" s="57" t="s">
        <v>1005</v>
      </c>
      <c r="I492" s="52" t="s">
        <v>1004</v>
      </c>
      <c r="J492" s="13"/>
      <c r="K492" s="22"/>
      <c r="L492" s="22"/>
      <c r="M492" s="22"/>
      <c r="N492" s="22"/>
      <c r="O492" s="22"/>
      <c r="P492" s="22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>
      <c r="A493" s="52" t="s">
        <v>5</v>
      </c>
      <c r="B493" s="52" t="s">
        <v>1004</v>
      </c>
      <c r="C493" s="57" t="s">
        <v>1005</v>
      </c>
      <c r="D493" s="52" t="s">
        <v>1653</v>
      </c>
      <c r="E493" s="58" t="s">
        <v>1057</v>
      </c>
      <c r="F493" s="8"/>
      <c r="G493" s="8">
        <v>1.0</v>
      </c>
      <c r="H493" s="57" t="s">
        <v>1005</v>
      </c>
      <c r="I493" s="52" t="s">
        <v>1004</v>
      </c>
      <c r="J493" s="13"/>
      <c r="K493" s="22"/>
      <c r="L493" s="22"/>
      <c r="M493" s="22"/>
      <c r="N493" s="22"/>
      <c r="O493" s="22"/>
      <c r="P493" s="22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>
      <c r="A494" s="52" t="s">
        <v>5</v>
      </c>
      <c r="B494" s="52" t="s">
        <v>1004</v>
      </c>
      <c r="C494" s="57" t="s">
        <v>1005</v>
      </c>
      <c r="D494" s="52" t="s">
        <v>1654</v>
      </c>
      <c r="E494" s="58" t="s">
        <v>1061</v>
      </c>
      <c r="F494" s="8"/>
      <c r="G494" s="8">
        <v>1.0</v>
      </c>
      <c r="H494" s="57" t="s">
        <v>1005</v>
      </c>
      <c r="I494" s="52" t="s">
        <v>1004</v>
      </c>
      <c r="J494" s="13"/>
      <c r="K494" s="22"/>
      <c r="L494" s="22"/>
      <c r="M494" s="22"/>
      <c r="N494" s="22"/>
      <c r="O494" s="22"/>
      <c r="P494" s="22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>
      <c r="A495" s="52" t="s">
        <v>5</v>
      </c>
      <c r="B495" s="52" t="s">
        <v>1004</v>
      </c>
      <c r="C495" s="57" t="s">
        <v>1005</v>
      </c>
      <c r="D495" s="52" t="s">
        <v>1655</v>
      </c>
      <c r="E495" s="58" t="s">
        <v>1063</v>
      </c>
      <c r="F495" s="8"/>
      <c r="G495" s="8">
        <v>1.0</v>
      </c>
      <c r="H495" s="57" t="s">
        <v>1005</v>
      </c>
      <c r="I495" s="52" t="s">
        <v>1004</v>
      </c>
      <c r="J495" s="13"/>
      <c r="K495" s="22"/>
      <c r="L495" s="22"/>
      <c r="M495" s="22"/>
      <c r="N495" s="22"/>
      <c r="O495" s="22"/>
      <c r="P495" s="22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>
      <c r="A496" s="52" t="s">
        <v>5</v>
      </c>
      <c r="B496" s="52" t="s">
        <v>1065</v>
      </c>
      <c r="C496" s="57" t="s">
        <v>1066</v>
      </c>
      <c r="D496" s="52" t="s">
        <v>1657</v>
      </c>
      <c r="E496" s="58" t="s">
        <v>1069</v>
      </c>
      <c r="F496" s="8"/>
      <c r="G496" s="8">
        <v>0.0</v>
      </c>
      <c r="H496" s="57" t="s">
        <v>1066</v>
      </c>
      <c r="I496" s="52" t="s">
        <v>1065</v>
      </c>
      <c r="J496" s="13"/>
      <c r="K496" s="22"/>
      <c r="L496" s="22"/>
      <c r="M496" s="22"/>
      <c r="N496" s="22"/>
      <c r="O496" s="22"/>
      <c r="P496" s="22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>
      <c r="A497" s="52" t="s">
        <v>5</v>
      </c>
      <c r="B497" s="52" t="s">
        <v>1065</v>
      </c>
      <c r="C497" s="57" t="s">
        <v>1066</v>
      </c>
      <c r="D497" s="52" t="s">
        <v>1659</v>
      </c>
      <c r="E497" s="58" t="s">
        <v>1075</v>
      </c>
      <c r="F497" s="8"/>
      <c r="G497" s="8">
        <v>0.0</v>
      </c>
      <c r="H497" s="57" t="s">
        <v>1066</v>
      </c>
      <c r="I497" s="52" t="s">
        <v>1065</v>
      </c>
      <c r="J497" s="13"/>
      <c r="K497" s="22"/>
      <c r="L497" s="22"/>
      <c r="M497" s="22"/>
      <c r="N497" s="22"/>
      <c r="O497" s="22"/>
      <c r="P497" s="22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>
      <c r="A498" s="52" t="s">
        <v>5</v>
      </c>
      <c r="B498" s="52" t="s">
        <v>1065</v>
      </c>
      <c r="C498" s="57" t="s">
        <v>1066</v>
      </c>
      <c r="D498" s="52" t="s">
        <v>1662</v>
      </c>
      <c r="E498" s="58" t="s">
        <v>1078</v>
      </c>
      <c r="F498" s="8"/>
      <c r="G498" s="8">
        <v>0.0</v>
      </c>
      <c r="H498" s="57" t="s">
        <v>1066</v>
      </c>
      <c r="I498" s="52" t="s">
        <v>1065</v>
      </c>
      <c r="J498" s="13"/>
      <c r="K498" s="22"/>
      <c r="L498" s="22"/>
      <c r="M498" s="22"/>
      <c r="N498" s="22"/>
      <c r="O498" s="22"/>
      <c r="P498" s="22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>
      <c r="A499" s="52" t="s">
        <v>5</v>
      </c>
      <c r="B499" s="52" t="s">
        <v>1065</v>
      </c>
      <c r="C499" s="57" t="s">
        <v>1066</v>
      </c>
      <c r="D499" s="52" t="s">
        <v>1663</v>
      </c>
      <c r="E499" s="58" t="s">
        <v>1081</v>
      </c>
      <c r="F499" s="8"/>
      <c r="G499" s="8">
        <v>0.0</v>
      </c>
      <c r="H499" s="57" t="s">
        <v>1066</v>
      </c>
      <c r="I499" s="52" t="s">
        <v>1065</v>
      </c>
      <c r="J499" s="13"/>
      <c r="K499" s="22"/>
      <c r="L499" s="22"/>
      <c r="M499" s="22"/>
      <c r="N499" s="22"/>
      <c r="O499" s="22"/>
      <c r="P499" s="22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>
      <c r="A500" s="52" t="s">
        <v>5</v>
      </c>
      <c r="B500" s="52" t="s">
        <v>1065</v>
      </c>
      <c r="C500" s="57" t="s">
        <v>1066</v>
      </c>
      <c r="D500" s="52" t="s">
        <v>1664</v>
      </c>
      <c r="E500" s="58" t="s">
        <v>1084</v>
      </c>
      <c r="F500" s="8"/>
      <c r="G500" s="8">
        <v>0.0</v>
      </c>
      <c r="H500" s="57" t="s">
        <v>1066</v>
      </c>
      <c r="I500" s="52" t="s">
        <v>1065</v>
      </c>
      <c r="J500" s="13"/>
      <c r="K500" s="22"/>
      <c r="L500" s="22"/>
      <c r="M500" s="22"/>
      <c r="N500" s="22"/>
      <c r="O500" s="22"/>
      <c r="P500" s="22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>
      <c r="A501" s="52" t="s">
        <v>5</v>
      </c>
      <c r="B501" s="52" t="s">
        <v>1065</v>
      </c>
      <c r="C501" s="57" t="s">
        <v>1066</v>
      </c>
      <c r="D501" s="52" t="s">
        <v>1666</v>
      </c>
      <c r="E501" s="58" t="s">
        <v>1087</v>
      </c>
      <c r="F501" s="8"/>
      <c r="G501" s="8">
        <v>0.0</v>
      </c>
      <c r="H501" s="57" t="s">
        <v>1066</v>
      </c>
      <c r="I501" s="52" t="s">
        <v>1065</v>
      </c>
      <c r="J501" s="13"/>
      <c r="K501" s="22"/>
      <c r="L501" s="22"/>
      <c r="M501" s="22"/>
      <c r="N501" s="22"/>
      <c r="O501" s="22"/>
      <c r="P501" s="22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>
      <c r="A502" s="52" t="s">
        <v>5</v>
      </c>
      <c r="B502" s="52" t="s">
        <v>1065</v>
      </c>
      <c r="C502" s="57" t="s">
        <v>1066</v>
      </c>
      <c r="D502" s="52" t="s">
        <v>1667</v>
      </c>
      <c r="E502" s="58" t="s">
        <v>1091</v>
      </c>
      <c r="F502" s="8"/>
      <c r="G502" s="8">
        <v>0.0</v>
      </c>
      <c r="H502" s="57" t="s">
        <v>1066</v>
      </c>
      <c r="I502" s="52" t="s">
        <v>1065</v>
      </c>
      <c r="J502" s="13"/>
      <c r="K502" s="22"/>
      <c r="L502" s="22"/>
      <c r="M502" s="22"/>
      <c r="N502" s="22"/>
      <c r="O502" s="22"/>
      <c r="P502" s="22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>
      <c r="A503" s="52" t="s">
        <v>5</v>
      </c>
      <c r="B503" s="52" t="s">
        <v>1065</v>
      </c>
      <c r="C503" s="57" t="s">
        <v>1066</v>
      </c>
      <c r="D503" s="52" t="s">
        <v>1668</v>
      </c>
      <c r="E503" s="58" t="s">
        <v>1093</v>
      </c>
      <c r="F503" s="8"/>
      <c r="G503" s="8">
        <v>0.0</v>
      </c>
      <c r="H503" s="57" t="s">
        <v>1066</v>
      </c>
      <c r="I503" s="52" t="s">
        <v>1065</v>
      </c>
      <c r="J503" s="13"/>
      <c r="K503" s="22"/>
      <c r="L503" s="22"/>
      <c r="M503" s="22"/>
      <c r="N503" s="22"/>
      <c r="O503" s="22"/>
      <c r="P503" s="22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>
      <c r="A504" s="52" t="s">
        <v>5</v>
      </c>
      <c r="B504" s="52" t="s">
        <v>1065</v>
      </c>
      <c r="C504" s="57" t="s">
        <v>1066</v>
      </c>
      <c r="D504" s="52" t="s">
        <v>1670</v>
      </c>
      <c r="E504" s="58" t="s">
        <v>1096</v>
      </c>
      <c r="F504" s="8"/>
      <c r="G504" s="8">
        <v>0.0</v>
      </c>
      <c r="H504" s="57" t="s">
        <v>1066</v>
      </c>
      <c r="I504" s="52" t="s">
        <v>1065</v>
      </c>
      <c r="J504" s="13"/>
      <c r="K504" s="22"/>
      <c r="L504" s="22"/>
      <c r="M504" s="22"/>
      <c r="N504" s="22"/>
      <c r="O504" s="22"/>
      <c r="P504" s="22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>
      <c r="A505" s="52" t="s">
        <v>5</v>
      </c>
      <c r="B505" s="52" t="s">
        <v>1065</v>
      </c>
      <c r="C505" s="57" t="s">
        <v>1066</v>
      </c>
      <c r="D505" s="52" t="s">
        <v>1671</v>
      </c>
      <c r="E505" s="58" t="s">
        <v>1101</v>
      </c>
      <c r="F505" s="8"/>
      <c r="G505" s="8">
        <v>0.0</v>
      </c>
      <c r="H505" s="57" t="s">
        <v>1066</v>
      </c>
      <c r="I505" s="52" t="s">
        <v>1065</v>
      </c>
      <c r="J505" s="13"/>
      <c r="K505" s="22"/>
      <c r="L505" s="22"/>
      <c r="M505" s="22"/>
      <c r="N505" s="22"/>
      <c r="O505" s="22"/>
      <c r="P505" s="22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>
      <c r="A506" s="52" t="s">
        <v>5</v>
      </c>
      <c r="B506" s="52" t="s">
        <v>1065</v>
      </c>
      <c r="C506" s="57" t="s">
        <v>1066</v>
      </c>
      <c r="D506" s="52" t="s">
        <v>1672</v>
      </c>
      <c r="E506" s="58" t="s">
        <v>1105</v>
      </c>
      <c r="F506" s="8"/>
      <c r="G506" s="8">
        <v>0.0</v>
      </c>
      <c r="H506" s="57" t="s">
        <v>1066</v>
      </c>
      <c r="I506" s="52" t="s">
        <v>1065</v>
      </c>
      <c r="J506" s="13"/>
      <c r="K506" s="22"/>
      <c r="L506" s="22"/>
      <c r="M506" s="22"/>
      <c r="N506" s="22"/>
      <c r="O506" s="22"/>
      <c r="P506" s="22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>
      <c r="A507" s="52" t="s">
        <v>5</v>
      </c>
      <c r="B507" s="52" t="s">
        <v>1065</v>
      </c>
      <c r="C507" s="57" t="s">
        <v>1066</v>
      </c>
      <c r="D507" s="52" t="s">
        <v>1674</v>
      </c>
      <c r="E507" s="58" t="s">
        <v>1108</v>
      </c>
      <c r="F507" s="8"/>
      <c r="G507" s="8">
        <v>0.0</v>
      </c>
      <c r="H507" s="57" t="s">
        <v>1066</v>
      </c>
      <c r="I507" s="52" t="s">
        <v>1065</v>
      </c>
      <c r="J507" s="13"/>
      <c r="K507" s="22"/>
      <c r="L507" s="22"/>
      <c r="M507" s="22"/>
      <c r="N507" s="22"/>
      <c r="O507" s="22"/>
      <c r="P507" s="22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>
      <c r="A508" s="52" t="s">
        <v>5</v>
      </c>
      <c r="B508" s="52" t="s">
        <v>1065</v>
      </c>
      <c r="C508" s="57" t="s">
        <v>1066</v>
      </c>
      <c r="D508" s="52" t="s">
        <v>1675</v>
      </c>
      <c r="E508" s="58" t="s">
        <v>1111</v>
      </c>
      <c r="F508" s="8"/>
      <c r="G508" s="8">
        <v>0.0</v>
      </c>
      <c r="H508" s="57" t="s">
        <v>1066</v>
      </c>
      <c r="I508" s="52" t="s">
        <v>1065</v>
      </c>
      <c r="J508" s="13"/>
      <c r="K508" s="22"/>
      <c r="L508" s="22"/>
      <c r="M508" s="22"/>
      <c r="N508" s="22"/>
      <c r="O508" s="22"/>
      <c r="P508" s="22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>
      <c r="A509" s="52" t="s">
        <v>5</v>
      </c>
      <c r="B509" s="52" t="s">
        <v>1065</v>
      </c>
      <c r="C509" s="57" t="s">
        <v>1066</v>
      </c>
      <c r="D509" s="52" t="s">
        <v>1677</v>
      </c>
      <c r="E509" s="58" t="s">
        <v>1115</v>
      </c>
      <c r="F509" s="8"/>
      <c r="G509" s="8">
        <v>0.0</v>
      </c>
      <c r="H509" s="57" t="s">
        <v>1066</v>
      </c>
      <c r="I509" s="52" t="s">
        <v>1065</v>
      </c>
      <c r="J509" s="13"/>
      <c r="K509" s="22"/>
      <c r="L509" s="22"/>
      <c r="M509" s="22"/>
      <c r="N509" s="22"/>
      <c r="O509" s="22"/>
      <c r="P509" s="22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>
      <c r="A510" s="52" t="s">
        <v>5</v>
      </c>
      <c r="B510" s="52" t="s">
        <v>1065</v>
      </c>
      <c r="C510" s="57" t="s">
        <v>1066</v>
      </c>
      <c r="D510" s="52" t="s">
        <v>1678</v>
      </c>
      <c r="E510" s="58" t="s">
        <v>1118</v>
      </c>
      <c r="F510" s="8"/>
      <c r="G510" s="8">
        <v>0.0</v>
      </c>
      <c r="H510" s="57" t="s">
        <v>1066</v>
      </c>
      <c r="I510" s="52" t="s">
        <v>1065</v>
      </c>
      <c r="J510" s="13"/>
      <c r="K510" s="22"/>
      <c r="L510" s="22"/>
      <c r="M510" s="22"/>
      <c r="N510" s="22"/>
      <c r="O510" s="22"/>
      <c r="P510" s="22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>
      <c r="A511" s="52" t="s">
        <v>5</v>
      </c>
      <c r="B511" s="52" t="s">
        <v>1065</v>
      </c>
      <c r="C511" s="57" t="s">
        <v>1066</v>
      </c>
      <c r="D511" s="52" t="s">
        <v>1680</v>
      </c>
      <c r="E511" s="58" t="s">
        <v>1122</v>
      </c>
      <c r="F511" s="8"/>
      <c r="G511" s="8">
        <v>0.0</v>
      </c>
      <c r="H511" s="57" t="s">
        <v>1066</v>
      </c>
      <c r="I511" s="52" t="s">
        <v>1065</v>
      </c>
      <c r="J511" s="13"/>
      <c r="K511" s="22"/>
      <c r="L511" s="22"/>
      <c r="M511" s="22"/>
      <c r="N511" s="22"/>
      <c r="O511" s="22"/>
      <c r="P511" s="22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>
      <c r="A512" s="52" t="s">
        <v>5</v>
      </c>
      <c r="B512" s="52" t="s">
        <v>1065</v>
      </c>
      <c r="C512" s="57" t="s">
        <v>1066</v>
      </c>
      <c r="D512" s="52" t="s">
        <v>1681</v>
      </c>
      <c r="E512" s="58" t="s">
        <v>1125</v>
      </c>
      <c r="F512" s="8"/>
      <c r="G512" s="8">
        <v>0.0</v>
      </c>
      <c r="H512" s="57" t="s">
        <v>1066</v>
      </c>
      <c r="I512" s="52" t="s">
        <v>1065</v>
      </c>
      <c r="J512" s="13"/>
      <c r="K512" s="22"/>
      <c r="L512" s="22"/>
      <c r="M512" s="22"/>
      <c r="N512" s="22"/>
      <c r="O512" s="22"/>
      <c r="P512" s="22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>
      <c r="A513" s="52" t="s">
        <v>5</v>
      </c>
      <c r="B513" s="52" t="s">
        <v>1065</v>
      </c>
      <c r="C513" s="57" t="s">
        <v>1066</v>
      </c>
      <c r="D513" s="52" t="s">
        <v>1682</v>
      </c>
      <c r="E513" s="58" t="s">
        <v>1129</v>
      </c>
      <c r="F513" s="8"/>
      <c r="G513" s="8">
        <v>0.0</v>
      </c>
      <c r="H513" s="57" t="s">
        <v>1066</v>
      </c>
      <c r="I513" s="52" t="s">
        <v>1065</v>
      </c>
      <c r="J513" s="13"/>
      <c r="K513" s="22"/>
      <c r="L513" s="22"/>
      <c r="M513" s="22"/>
      <c r="N513" s="22"/>
      <c r="O513" s="22"/>
      <c r="P513" s="22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>
      <c r="A514" s="52" t="s">
        <v>5</v>
      </c>
      <c r="B514" s="52" t="s">
        <v>1065</v>
      </c>
      <c r="C514" s="57" t="s">
        <v>1066</v>
      </c>
      <c r="D514" s="52" t="s">
        <v>1684</v>
      </c>
      <c r="E514" s="58" t="s">
        <v>1133</v>
      </c>
      <c r="F514" s="8"/>
      <c r="G514" s="8">
        <v>0.0</v>
      </c>
      <c r="H514" s="57" t="s">
        <v>1066</v>
      </c>
      <c r="I514" s="52" t="s">
        <v>1065</v>
      </c>
      <c r="J514" s="13"/>
      <c r="K514" s="22"/>
      <c r="L514" s="22"/>
      <c r="M514" s="22"/>
      <c r="N514" s="22"/>
      <c r="O514" s="22"/>
      <c r="P514" s="22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>
      <c r="A515" s="52" t="s">
        <v>5</v>
      </c>
      <c r="B515" s="52" t="s">
        <v>1065</v>
      </c>
      <c r="C515" s="57" t="s">
        <v>1066</v>
      </c>
      <c r="D515" s="52" t="s">
        <v>1685</v>
      </c>
      <c r="E515" s="58" t="s">
        <v>1136</v>
      </c>
      <c r="F515" s="8"/>
      <c r="G515" s="8">
        <v>0.0</v>
      </c>
      <c r="H515" s="57" t="s">
        <v>1066</v>
      </c>
      <c r="I515" s="52" t="s">
        <v>1065</v>
      </c>
      <c r="J515" s="13"/>
      <c r="K515" s="22"/>
      <c r="L515" s="22"/>
      <c r="M515" s="22"/>
      <c r="N515" s="22"/>
      <c r="O515" s="22"/>
      <c r="P515" s="22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>
      <c r="A516" s="52" t="s">
        <v>5</v>
      </c>
      <c r="B516" s="52" t="s">
        <v>1065</v>
      </c>
      <c r="C516" s="57" t="s">
        <v>1066</v>
      </c>
      <c r="D516" s="52" t="s">
        <v>1687</v>
      </c>
      <c r="E516" s="58" t="s">
        <v>1140</v>
      </c>
      <c r="F516" s="8"/>
      <c r="G516" s="8">
        <v>0.0</v>
      </c>
      <c r="H516" s="57" t="s">
        <v>1066</v>
      </c>
      <c r="I516" s="52" t="s">
        <v>1065</v>
      </c>
      <c r="J516" s="13"/>
      <c r="K516" s="22"/>
      <c r="L516" s="22"/>
      <c r="M516" s="22"/>
      <c r="N516" s="22"/>
      <c r="O516" s="22"/>
      <c r="P516" s="22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>
      <c r="A517" s="52" t="s">
        <v>5</v>
      </c>
      <c r="B517" s="52" t="s">
        <v>1065</v>
      </c>
      <c r="C517" s="57" t="s">
        <v>1066</v>
      </c>
      <c r="D517" s="52" t="s">
        <v>1690</v>
      </c>
      <c r="E517" s="58" t="s">
        <v>1143</v>
      </c>
      <c r="F517" s="8"/>
      <c r="G517" s="8">
        <v>0.0</v>
      </c>
      <c r="H517" s="57" t="s">
        <v>1066</v>
      </c>
      <c r="I517" s="52" t="s">
        <v>1065</v>
      </c>
      <c r="J517" s="13"/>
      <c r="K517" s="22"/>
      <c r="L517" s="22"/>
      <c r="M517" s="22"/>
      <c r="N517" s="22"/>
      <c r="O517" s="22"/>
      <c r="P517" s="22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>
      <c r="A518" s="52" t="s">
        <v>5</v>
      </c>
      <c r="B518" s="52" t="s">
        <v>1065</v>
      </c>
      <c r="C518" s="57" t="s">
        <v>1066</v>
      </c>
      <c r="D518" s="52" t="s">
        <v>1691</v>
      </c>
      <c r="E518" s="58" t="s">
        <v>1146</v>
      </c>
      <c r="F518" s="8"/>
      <c r="G518" s="8">
        <v>0.0</v>
      </c>
      <c r="H518" s="57" t="s">
        <v>1066</v>
      </c>
      <c r="I518" s="52" t="s">
        <v>1065</v>
      </c>
      <c r="J518" s="13"/>
      <c r="K518" s="22"/>
      <c r="L518" s="22"/>
      <c r="M518" s="22"/>
      <c r="N518" s="22"/>
      <c r="O518" s="22"/>
      <c r="P518" s="22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>
      <c r="A519" s="52" t="s">
        <v>5</v>
      </c>
      <c r="B519" s="52" t="s">
        <v>1065</v>
      </c>
      <c r="C519" s="57" t="s">
        <v>1066</v>
      </c>
      <c r="D519" s="52" t="s">
        <v>1692</v>
      </c>
      <c r="E519" s="58" t="s">
        <v>1151</v>
      </c>
      <c r="F519" s="8"/>
      <c r="G519" s="8">
        <v>1.0</v>
      </c>
      <c r="H519" s="57" t="s">
        <v>1066</v>
      </c>
      <c r="I519" s="52" t="s">
        <v>1065</v>
      </c>
      <c r="J519" s="13"/>
      <c r="K519" s="22"/>
      <c r="L519" s="22"/>
      <c r="M519" s="22"/>
      <c r="N519" s="22"/>
      <c r="O519" s="22"/>
      <c r="P519" s="22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>
      <c r="A520" s="52" t="s">
        <v>5</v>
      </c>
      <c r="B520" s="52" t="s">
        <v>1065</v>
      </c>
      <c r="C520" s="57" t="s">
        <v>1066</v>
      </c>
      <c r="D520" s="52" t="s">
        <v>1694</v>
      </c>
      <c r="E520" s="58" t="s">
        <v>1154</v>
      </c>
      <c r="F520" s="8"/>
      <c r="G520" s="8">
        <v>1.0</v>
      </c>
      <c r="H520" s="57" t="s">
        <v>1066</v>
      </c>
      <c r="I520" s="52" t="s">
        <v>1065</v>
      </c>
      <c r="J520" s="13"/>
      <c r="K520" s="22"/>
      <c r="L520" s="22"/>
      <c r="M520" s="22"/>
      <c r="N520" s="22"/>
      <c r="O520" s="22"/>
      <c r="P520" s="22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>
      <c r="A521" s="52" t="s">
        <v>5</v>
      </c>
      <c r="B521" s="52" t="s">
        <v>1065</v>
      </c>
      <c r="C521" s="57" t="s">
        <v>1066</v>
      </c>
      <c r="D521" s="52" t="s">
        <v>1695</v>
      </c>
      <c r="E521" s="58" t="s">
        <v>1157</v>
      </c>
      <c r="F521" s="8"/>
      <c r="G521" s="8">
        <v>1.0</v>
      </c>
      <c r="H521" s="57" t="s">
        <v>1066</v>
      </c>
      <c r="I521" s="52" t="s">
        <v>1065</v>
      </c>
      <c r="J521" s="13"/>
      <c r="K521" s="22"/>
      <c r="L521" s="22"/>
      <c r="M521" s="22"/>
      <c r="N521" s="22"/>
      <c r="O521" s="22"/>
      <c r="P521" s="22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>
      <c r="A522" s="52" t="s">
        <v>5</v>
      </c>
      <c r="B522" s="52" t="s">
        <v>1065</v>
      </c>
      <c r="C522" s="57" t="s">
        <v>1066</v>
      </c>
      <c r="D522" s="52" t="s">
        <v>1696</v>
      </c>
      <c r="E522" s="58" t="s">
        <v>1161</v>
      </c>
      <c r="F522" s="8"/>
      <c r="G522" s="8">
        <v>1.0</v>
      </c>
      <c r="H522" s="57" t="s">
        <v>1066</v>
      </c>
      <c r="I522" s="52" t="s">
        <v>1065</v>
      </c>
      <c r="J522" s="13"/>
      <c r="K522" s="22"/>
      <c r="L522" s="22"/>
      <c r="M522" s="22"/>
      <c r="N522" s="22"/>
      <c r="O522" s="22"/>
      <c r="P522" s="22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>
      <c r="A523" s="52" t="s">
        <v>5</v>
      </c>
      <c r="B523" s="52" t="s">
        <v>1065</v>
      </c>
      <c r="C523" s="57" t="s">
        <v>1066</v>
      </c>
      <c r="D523" s="52" t="s">
        <v>1698</v>
      </c>
      <c r="E523" s="58" t="s">
        <v>1164</v>
      </c>
      <c r="F523" s="8"/>
      <c r="G523" s="8">
        <v>0.0</v>
      </c>
      <c r="H523" s="57" t="s">
        <v>1066</v>
      </c>
      <c r="I523" s="52" t="s">
        <v>1065</v>
      </c>
      <c r="J523" s="13"/>
      <c r="K523" s="22"/>
      <c r="L523" s="22"/>
      <c r="M523" s="22"/>
      <c r="N523" s="22"/>
      <c r="O523" s="22"/>
      <c r="P523" s="22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>
      <c r="A524" s="52" t="s">
        <v>5</v>
      </c>
      <c r="B524" s="52" t="s">
        <v>1065</v>
      </c>
      <c r="C524" s="57" t="s">
        <v>1066</v>
      </c>
      <c r="D524" s="52" t="s">
        <v>1699</v>
      </c>
      <c r="E524" s="58" t="s">
        <v>1168</v>
      </c>
      <c r="F524" s="8"/>
      <c r="G524" s="8">
        <v>0.0</v>
      </c>
      <c r="H524" s="57" t="s">
        <v>1066</v>
      </c>
      <c r="I524" s="52" t="s">
        <v>1065</v>
      </c>
      <c r="J524" s="13"/>
      <c r="K524" s="22"/>
      <c r="L524" s="22"/>
      <c r="M524" s="22"/>
      <c r="N524" s="22"/>
      <c r="O524" s="22"/>
      <c r="P524" s="22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>
      <c r="A525" s="52" t="s">
        <v>5</v>
      </c>
      <c r="B525" s="52" t="s">
        <v>1065</v>
      </c>
      <c r="C525" s="57" t="s">
        <v>1066</v>
      </c>
      <c r="D525" s="52" t="s">
        <v>1700</v>
      </c>
      <c r="E525" s="58" t="s">
        <v>1172</v>
      </c>
      <c r="F525" s="8"/>
      <c r="G525" s="8">
        <v>0.0</v>
      </c>
      <c r="H525" s="57" t="s">
        <v>1066</v>
      </c>
      <c r="I525" s="52" t="s">
        <v>1065</v>
      </c>
      <c r="J525" s="13"/>
      <c r="K525" s="22"/>
      <c r="L525" s="22"/>
      <c r="M525" s="22"/>
      <c r="N525" s="22"/>
      <c r="O525" s="22"/>
      <c r="P525" s="22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>
      <c r="A526" s="52" t="s">
        <v>5</v>
      </c>
      <c r="B526" s="52" t="s">
        <v>1065</v>
      </c>
      <c r="C526" s="57" t="s">
        <v>1066</v>
      </c>
      <c r="D526" s="52" t="s">
        <v>1702</v>
      </c>
      <c r="E526" s="58" t="s">
        <v>1175</v>
      </c>
      <c r="F526" s="8"/>
      <c r="G526" s="8">
        <v>0.0</v>
      </c>
      <c r="H526" s="57" t="s">
        <v>1066</v>
      </c>
      <c r="I526" s="52" t="s">
        <v>1065</v>
      </c>
      <c r="J526" s="13"/>
      <c r="K526" s="22"/>
      <c r="L526" s="22"/>
      <c r="M526" s="22"/>
      <c r="N526" s="22"/>
      <c r="O526" s="22"/>
      <c r="P526" s="22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>
      <c r="A527" s="52" t="s">
        <v>5</v>
      </c>
      <c r="B527" s="52" t="s">
        <v>1065</v>
      </c>
      <c r="C527" s="57" t="s">
        <v>1066</v>
      </c>
      <c r="D527" s="52" t="s">
        <v>1703</v>
      </c>
      <c r="E527" s="58" t="s">
        <v>1178</v>
      </c>
      <c r="F527" s="8"/>
      <c r="G527" s="8">
        <v>0.0</v>
      </c>
      <c r="H527" s="57" t="s">
        <v>1066</v>
      </c>
      <c r="I527" s="52" t="s">
        <v>1065</v>
      </c>
      <c r="J527" s="13"/>
      <c r="K527" s="22"/>
      <c r="L527" s="22"/>
      <c r="M527" s="22"/>
      <c r="N527" s="22"/>
      <c r="O527" s="22"/>
      <c r="P527" s="22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>
      <c r="A528" s="52" t="s">
        <v>5</v>
      </c>
      <c r="B528" s="52" t="s">
        <v>1065</v>
      </c>
      <c r="C528" s="57" t="s">
        <v>1066</v>
      </c>
      <c r="D528" s="52" t="s">
        <v>1704</v>
      </c>
      <c r="E528" s="58" t="s">
        <v>1182</v>
      </c>
      <c r="F528" s="8"/>
      <c r="G528" s="8">
        <v>0.0</v>
      </c>
      <c r="H528" s="57" t="s">
        <v>1066</v>
      </c>
      <c r="I528" s="52" t="s">
        <v>1065</v>
      </c>
      <c r="J528" s="13"/>
      <c r="K528" s="22"/>
      <c r="L528" s="22"/>
      <c r="M528" s="22"/>
      <c r="N528" s="22"/>
      <c r="O528" s="22"/>
      <c r="P528" s="22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>
      <c r="A529" s="52" t="s">
        <v>5</v>
      </c>
      <c r="B529" s="52" t="s">
        <v>1065</v>
      </c>
      <c r="C529" s="57" t="s">
        <v>1066</v>
      </c>
      <c r="D529" s="52" t="s">
        <v>1706</v>
      </c>
      <c r="E529" s="58" t="s">
        <v>1185</v>
      </c>
      <c r="F529" s="8"/>
      <c r="G529" s="8">
        <v>0.0</v>
      </c>
      <c r="H529" s="57" t="s">
        <v>1066</v>
      </c>
      <c r="I529" s="52" t="s">
        <v>1065</v>
      </c>
      <c r="J529" s="13"/>
      <c r="K529" s="22"/>
      <c r="L529" s="22"/>
      <c r="M529" s="22"/>
      <c r="N529" s="22"/>
      <c r="O529" s="22"/>
      <c r="P529" s="22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>
      <c r="A530" s="52" t="s">
        <v>5</v>
      </c>
      <c r="B530" s="52" t="s">
        <v>1065</v>
      </c>
      <c r="C530" s="57" t="s">
        <v>1066</v>
      </c>
      <c r="D530" s="52" t="s">
        <v>1707</v>
      </c>
      <c r="E530" s="58" t="s">
        <v>1189</v>
      </c>
      <c r="F530" s="8"/>
      <c r="G530" s="8">
        <v>0.0</v>
      </c>
      <c r="H530" s="57" t="s">
        <v>1066</v>
      </c>
      <c r="I530" s="52" t="s">
        <v>1065</v>
      </c>
      <c r="J530" s="13"/>
      <c r="K530" s="22"/>
      <c r="L530" s="22"/>
      <c r="M530" s="22"/>
      <c r="N530" s="22"/>
      <c r="O530" s="22"/>
      <c r="P530" s="22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>
      <c r="A531" s="52" t="s">
        <v>5</v>
      </c>
      <c r="B531" s="52" t="s">
        <v>1065</v>
      </c>
      <c r="C531" s="57" t="s">
        <v>1066</v>
      </c>
      <c r="D531" s="52" t="s">
        <v>1708</v>
      </c>
      <c r="E531" s="58" t="s">
        <v>1193</v>
      </c>
      <c r="F531" s="8"/>
      <c r="G531" s="8">
        <v>0.0</v>
      </c>
      <c r="H531" s="57" t="s">
        <v>1066</v>
      </c>
      <c r="I531" s="52" t="s">
        <v>1065</v>
      </c>
      <c r="J531" s="13"/>
      <c r="K531" s="22"/>
      <c r="L531" s="22"/>
      <c r="M531" s="22"/>
      <c r="N531" s="22"/>
      <c r="O531" s="22"/>
      <c r="P531" s="22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>
      <c r="A532" s="52" t="s">
        <v>5</v>
      </c>
      <c r="B532" s="52" t="s">
        <v>1065</v>
      </c>
      <c r="C532" s="57" t="s">
        <v>1066</v>
      </c>
      <c r="D532" s="52" t="s">
        <v>1710</v>
      </c>
      <c r="E532" s="58" t="s">
        <v>1197</v>
      </c>
      <c r="F532" s="8"/>
      <c r="G532" s="8">
        <v>0.0</v>
      </c>
      <c r="H532" s="57" t="s">
        <v>1066</v>
      </c>
      <c r="I532" s="52" t="s">
        <v>1065</v>
      </c>
      <c r="J532" s="13"/>
      <c r="K532" s="22"/>
      <c r="L532" s="22"/>
      <c r="M532" s="22"/>
      <c r="N532" s="22"/>
      <c r="O532" s="22"/>
      <c r="P532" s="22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>
      <c r="A533" s="52" t="s">
        <v>5</v>
      </c>
      <c r="B533" s="52" t="s">
        <v>1065</v>
      </c>
      <c r="C533" s="57" t="s">
        <v>1066</v>
      </c>
      <c r="D533" s="52" t="s">
        <v>1711</v>
      </c>
      <c r="E533" s="58" t="s">
        <v>1200</v>
      </c>
      <c r="F533" s="8"/>
      <c r="G533" s="8">
        <v>0.0</v>
      </c>
      <c r="H533" s="57" t="s">
        <v>1066</v>
      </c>
      <c r="I533" s="52" t="s">
        <v>1065</v>
      </c>
      <c r="J533" s="13"/>
      <c r="K533" s="22"/>
      <c r="L533" s="22"/>
      <c r="M533" s="22"/>
      <c r="N533" s="22"/>
      <c r="O533" s="22"/>
      <c r="P533" s="22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>
      <c r="A534" s="52" t="s">
        <v>5</v>
      </c>
      <c r="B534" s="52" t="s">
        <v>1065</v>
      </c>
      <c r="C534" s="57" t="s">
        <v>1066</v>
      </c>
      <c r="D534" s="52" t="s">
        <v>1713</v>
      </c>
      <c r="E534" s="58" t="s">
        <v>1203</v>
      </c>
      <c r="F534" s="8"/>
      <c r="G534" s="8">
        <v>0.0</v>
      </c>
      <c r="H534" s="57" t="s">
        <v>1066</v>
      </c>
      <c r="I534" s="52" t="s">
        <v>1065</v>
      </c>
      <c r="J534" s="13"/>
      <c r="K534" s="22"/>
      <c r="L534" s="22"/>
      <c r="M534" s="22"/>
      <c r="N534" s="22"/>
      <c r="O534" s="22"/>
      <c r="P534" s="22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>
      <c r="A535" s="52" t="s">
        <v>5</v>
      </c>
      <c r="B535" s="52" t="s">
        <v>1065</v>
      </c>
      <c r="C535" s="57" t="s">
        <v>1066</v>
      </c>
      <c r="D535" s="52" t="s">
        <v>1715</v>
      </c>
      <c r="E535" s="58" t="s">
        <v>1207</v>
      </c>
      <c r="F535" s="8"/>
      <c r="G535" s="8">
        <v>0.0</v>
      </c>
      <c r="H535" s="57" t="s">
        <v>1066</v>
      </c>
      <c r="I535" s="52" t="s">
        <v>1065</v>
      </c>
      <c r="J535" s="13"/>
      <c r="K535" s="22"/>
      <c r="L535" s="22"/>
      <c r="M535" s="22"/>
      <c r="N535" s="22"/>
      <c r="O535" s="22"/>
      <c r="P535" s="22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>
      <c r="A536" s="52" t="s">
        <v>5</v>
      </c>
      <c r="B536" s="52" t="s">
        <v>1065</v>
      </c>
      <c r="C536" s="57" t="s">
        <v>1066</v>
      </c>
      <c r="D536" s="52" t="s">
        <v>1716</v>
      </c>
      <c r="E536" s="58" t="s">
        <v>1210</v>
      </c>
      <c r="F536" s="8"/>
      <c r="G536" s="8">
        <v>0.0</v>
      </c>
      <c r="H536" s="57" t="s">
        <v>1066</v>
      </c>
      <c r="I536" s="52" t="s">
        <v>1065</v>
      </c>
      <c r="J536" s="13"/>
      <c r="K536" s="22"/>
      <c r="L536" s="22"/>
      <c r="M536" s="22"/>
      <c r="N536" s="22"/>
      <c r="O536" s="22"/>
      <c r="P536" s="22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>
      <c r="A537" s="52" t="s">
        <v>5</v>
      </c>
      <c r="B537" s="52" t="s">
        <v>1065</v>
      </c>
      <c r="C537" s="57" t="s">
        <v>1066</v>
      </c>
      <c r="D537" s="52" t="s">
        <v>1718</v>
      </c>
      <c r="E537" s="58" t="s">
        <v>1214</v>
      </c>
      <c r="F537" s="8"/>
      <c r="G537" s="8">
        <v>0.0</v>
      </c>
      <c r="H537" s="57" t="s">
        <v>1066</v>
      </c>
      <c r="I537" s="52" t="s">
        <v>1065</v>
      </c>
      <c r="J537" s="13"/>
      <c r="K537" s="22"/>
      <c r="L537" s="22"/>
      <c r="M537" s="22"/>
      <c r="N537" s="22"/>
      <c r="O537" s="22"/>
      <c r="P537" s="22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>
      <c r="A538" s="52" t="s">
        <v>5</v>
      </c>
      <c r="B538" s="52" t="s">
        <v>1065</v>
      </c>
      <c r="C538" s="57" t="s">
        <v>1066</v>
      </c>
      <c r="D538" s="52" t="s">
        <v>1719</v>
      </c>
      <c r="E538" s="58" t="s">
        <v>1217</v>
      </c>
      <c r="F538" s="8"/>
      <c r="G538" s="8">
        <v>0.0</v>
      </c>
      <c r="H538" s="57" t="s">
        <v>1066</v>
      </c>
      <c r="I538" s="52" t="s">
        <v>1065</v>
      </c>
      <c r="J538" s="13"/>
      <c r="K538" s="22"/>
      <c r="L538" s="22"/>
      <c r="M538" s="22"/>
      <c r="N538" s="22"/>
      <c r="O538" s="22"/>
      <c r="P538" s="22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>
      <c r="A539" s="52" t="s">
        <v>5</v>
      </c>
      <c r="B539" s="52" t="s">
        <v>1065</v>
      </c>
      <c r="C539" s="57" t="s">
        <v>1066</v>
      </c>
      <c r="D539" s="52" t="s">
        <v>1720</v>
      </c>
      <c r="E539" s="58" t="s">
        <v>1220</v>
      </c>
      <c r="F539" s="8"/>
      <c r="G539" s="8">
        <v>0.0</v>
      </c>
      <c r="H539" s="57" t="s">
        <v>1066</v>
      </c>
      <c r="I539" s="52" t="s">
        <v>1065</v>
      </c>
      <c r="J539" s="13"/>
      <c r="K539" s="22"/>
      <c r="L539" s="22"/>
      <c r="M539" s="22"/>
      <c r="N539" s="22"/>
      <c r="O539" s="22"/>
      <c r="P539" s="22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>
      <c r="A540" s="52" t="s">
        <v>5</v>
      </c>
      <c r="B540" s="52" t="s">
        <v>1065</v>
      </c>
      <c r="C540" s="57" t="s">
        <v>1066</v>
      </c>
      <c r="D540" s="52" t="s">
        <v>1722</v>
      </c>
      <c r="E540" s="58" t="s">
        <v>1223</v>
      </c>
      <c r="F540" s="8"/>
      <c r="G540" s="8">
        <v>0.0</v>
      </c>
      <c r="H540" s="57" t="s">
        <v>1066</v>
      </c>
      <c r="I540" s="52" t="s">
        <v>1065</v>
      </c>
      <c r="J540" s="13"/>
      <c r="K540" s="22"/>
      <c r="L540" s="22"/>
      <c r="M540" s="22"/>
      <c r="N540" s="22"/>
      <c r="O540" s="22"/>
      <c r="P540" s="22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>
      <c r="A541" s="52" t="s">
        <v>5</v>
      </c>
      <c r="B541" s="52" t="s">
        <v>1065</v>
      </c>
      <c r="C541" s="57" t="s">
        <v>1066</v>
      </c>
      <c r="D541" s="52" t="s">
        <v>1723</v>
      </c>
      <c r="E541" s="58" t="s">
        <v>1226</v>
      </c>
      <c r="F541" s="8"/>
      <c r="G541" s="8">
        <v>0.0</v>
      </c>
      <c r="H541" s="57" t="s">
        <v>1066</v>
      </c>
      <c r="I541" s="52" t="s">
        <v>1065</v>
      </c>
      <c r="J541" s="13"/>
      <c r="K541" s="22"/>
      <c r="L541" s="22"/>
      <c r="M541" s="22"/>
      <c r="N541" s="22"/>
      <c r="O541" s="22"/>
      <c r="P541" s="22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>
      <c r="A542" s="52" t="s">
        <v>5</v>
      </c>
      <c r="B542" s="52" t="s">
        <v>1065</v>
      </c>
      <c r="C542" s="57" t="s">
        <v>1066</v>
      </c>
      <c r="D542" s="52" t="s">
        <v>1724</v>
      </c>
      <c r="E542" s="58" t="s">
        <v>1229</v>
      </c>
      <c r="F542" s="8"/>
      <c r="G542" s="8">
        <v>0.0</v>
      </c>
      <c r="H542" s="57" t="s">
        <v>1066</v>
      </c>
      <c r="I542" s="52" t="s">
        <v>1065</v>
      </c>
      <c r="J542" s="13"/>
      <c r="K542" s="22"/>
      <c r="L542" s="22"/>
      <c r="M542" s="22"/>
      <c r="N542" s="22"/>
      <c r="O542" s="22"/>
      <c r="P542" s="22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>
      <c r="A543" s="52" t="s">
        <v>5</v>
      </c>
      <c r="B543" s="52" t="s">
        <v>1065</v>
      </c>
      <c r="C543" s="57" t="s">
        <v>1066</v>
      </c>
      <c r="D543" s="52" t="s">
        <v>1726</v>
      </c>
      <c r="E543" s="58" t="s">
        <v>1233</v>
      </c>
      <c r="F543" s="8"/>
      <c r="G543" s="8">
        <v>0.0</v>
      </c>
      <c r="H543" s="57" t="s">
        <v>1066</v>
      </c>
      <c r="I543" s="52" t="s">
        <v>1065</v>
      </c>
      <c r="J543" s="13"/>
      <c r="K543" s="22"/>
      <c r="L543" s="22"/>
      <c r="M543" s="22"/>
      <c r="N543" s="22"/>
      <c r="O543" s="22"/>
      <c r="P543" s="22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>
      <c r="A544" s="52" t="s">
        <v>5</v>
      </c>
      <c r="B544" s="52" t="s">
        <v>1065</v>
      </c>
      <c r="C544" s="57" t="s">
        <v>1066</v>
      </c>
      <c r="D544" s="52" t="s">
        <v>1727</v>
      </c>
      <c r="E544" s="58" t="s">
        <v>1236</v>
      </c>
      <c r="F544" s="8"/>
      <c r="G544" s="8">
        <v>0.0</v>
      </c>
      <c r="H544" s="57" t="s">
        <v>1066</v>
      </c>
      <c r="I544" s="52" t="s">
        <v>1065</v>
      </c>
      <c r="J544" s="13"/>
      <c r="K544" s="22"/>
      <c r="L544" s="22"/>
      <c r="M544" s="22"/>
      <c r="N544" s="22"/>
      <c r="O544" s="22"/>
      <c r="P544" s="22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>
      <c r="A545" s="52" t="s">
        <v>5</v>
      </c>
      <c r="B545" s="52" t="s">
        <v>1065</v>
      </c>
      <c r="C545" s="57" t="s">
        <v>1066</v>
      </c>
      <c r="D545" s="52" t="s">
        <v>1729</v>
      </c>
      <c r="E545" s="58" t="s">
        <v>1239</v>
      </c>
      <c r="F545" s="8"/>
      <c r="G545" s="8">
        <v>0.0</v>
      </c>
      <c r="H545" s="57" t="s">
        <v>1066</v>
      </c>
      <c r="I545" s="52" t="s">
        <v>1065</v>
      </c>
      <c r="J545" s="13"/>
      <c r="K545" s="22"/>
      <c r="L545" s="22"/>
      <c r="M545" s="22"/>
      <c r="N545" s="22"/>
      <c r="O545" s="22"/>
      <c r="P545" s="22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>
      <c r="A546" s="52" t="s">
        <v>5</v>
      </c>
      <c r="B546" s="52" t="s">
        <v>1065</v>
      </c>
      <c r="C546" s="57" t="s">
        <v>1066</v>
      </c>
      <c r="D546" s="52" t="s">
        <v>1732</v>
      </c>
      <c r="E546" s="58" t="s">
        <v>1242</v>
      </c>
      <c r="F546" s="8"/>
      <c r="G546" s="8">
        <v>0.0</v>
      </c>
      <c r="H546" s="57" t="s">
        <v>1066</v>
      </c>
      <c r="I546" s="52" t="s">
        <v>1065</v>
      </c>
      <c r="J546" s="13"/>
      <c r="K546" s="22"/>
      <c r="L546" s="22"/>
      <c r="M546" s="22"/>
      <c r="N546" s="22"/>
      <c r="O546" s="22"/>
      <c r="P546" s="22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>
      <c r="A547" s="52" t="s">
        <v>5</v>
      </c>
      <c r="B547" s="52" t="s">
        <v>1065</v>
      </c>
      <c r="C547" s="57" t="s">
        <v>1066</v>
      </c>
      <c r="D547" s="52" t="s">
        <v>1733</v>
      </c>
      <c r="E547" s="58" t="s">
        <v>1251</v>
      </c>
      <c r="F547" s="8"/>
      <c r="G547" s="8">
        <v>0.0</v>
      </c>
      <c r="H547" s="57" t="s">
        <v>1066</v>
      </c>
      <c r="I547" s="52" t="s">
        <v>1065</v>
      </c>
      <c r="J547" s="13"/>
      <c r="K547" s="22"/>
      <c r="L547" s="22"/>
      <c r="M547" s="22"/>
      <c r="N547" s="22"/>
      <c r="O547" s="22"/>
      <c r="P547" s="22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>
      <c r="A548" s="52" t="s">
        <v>5</v>
      </c>
      <c r="B548" s="52" t="s">
        <v>1065</v>
      </c>
      <c r="C548" s="57" t="s">
        <v>1066</v>
      </c>
      <c r="D548" s="52" t="s">
        <v>1735</v>
      </c>
      <c r="E548" s="58" t="s">
        <v>1254</v>
      </c>
      <c r="F548" s="8"/>
      <c r="G548" s="8">
        <v>0.0</v>
      </c>
      <c r="H548" s="57" t="s">
        <v>1066</v>
      </c>
      <c r="I548" s="52" t="s">
        <v>1065</v>
      </c>
      <c r="J548" s="13"/>
      <c r="K548" s="22"/>
      <c r="L548" s="22"/>
      <c r="M548" s="22"/>
      <c r="N548" s="22"/>
      <c r="O548" s="22"/>
      <c r="P548" s="22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>
      <c r="A549" s="52" t="s">
        <v>5</v>
      </c>
      <c r="B549" s="52" t="s">
        <v>1065</v>
      </c>
      <c r="C549" s="57" t="s">
        <v>1066</v>
      </c>
      <c r="D549" s="52" t="s">
        <v>1736</v>
      </c>
      <c r="E549" s="58" t="s">
        <v>1257</v>
      </c>
      <c r="F549" s="8"/>
      <c r="G549" s="8">
        <v>0.0</v>
      </c>
      <c r="H549" s="57" t="s">
        <v>1066</v>
      </c>
      <c r="I549" s="52" t="s">
        <v>1065</v>
      </c>
      <c r="J549" s="13"/>
      <c r="K549" s="22"/>
      <c r="L549" s="22"/>
      <c r="M549" s="22"/>
      <c r="N549" s="22"/>
      <c r="O549" s="22"/>
      <c r="P549" s="22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>
      <c r="A550" s="52" t="s">
        <v>5</v>
      </c>
      <c r="B550" s="52" t="s">
        <v>1065</v>
      </c>
      <c r="C550" s="57" t="s">
        <v>1066</v>
      </c>
      <c r="D550" s="52" t="s">
        <v>1737</v>
      </c>
      <c r="E550" s="58" t="s">
        <v>1262</v>
      </c>
      <c r="F550" s="8"/>
      <c r="G550" s="8">
        <v>0.0</v>
      </c>
      <c r="H550" s="57" t="s">
        <v>1066</v>
      </c>
      <c r="I550" s="52" t="s">
        <v>1065</v>
      </c>
      <c r="J550" s="13"/>
      <c r="K550" s="22"/>
      <c r="L550" s="22"/>
      <c r="M550" s="22"/>
      <c r="N550" s="22"/>
      <c r="O550" s="22"/>
      <c r="P550" s="22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>
      <c r="A551" s="52" t="s">
        <v>5</v>
      </c>
      <c r="B551" s="52" t="s">
        <v>1065</v>
      </c>
      <c r="C551" s="57" t="s">
        <v>1066</v>
      </c>
      <c r="D551" s="52" t="s">
        <v>1741</v>
      </c>
      <c r="E551" s="58" t="s">
        <v>1265</v>
      </c>
      <c r="F551" s="8"/>
      <c r="G551" s="8">
        <v>0.0</v>
      </c>
      <c r="H551" s="57" t="s">
        <v>1066</v>
      </c>
      <c r="I551" s="52" t="s">
        <v>1065</v>
      </c>
      <c r="J551" s="13"/>
      <c r="K551" s="22"/>
      <c r="L551" s="22"/>
      <c r="M551" s="22"/>
      <c r="N551" s="22"/>
      <c r="O551" s="22"/>
      <c r="P551" s="22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>
      <c r="A552" s="52" t="s">
        <v>5</v>
      </c>
      <c r="B552" s="52" t="s">
        <v>1065</v>
      </c>
      <c r="C552" s="57" t="s">
        <v>1066</v>
      </c>
      <c r="D552" s="52" t="s">
        <v>1742</v>
      </c>
      <c r="E552" s="58" t="s">
        <v>1268</v>
      </c>
      <c r="F552" s="8"/>
      <c r="G552" s="8">
        <v>0.0</v>
      </c>
      <c r="H552" s="57" t="s">
        <v>1066</v>
      </c>
      <c r="I552" s="52" t="s">
        <v>1065</v>
      </c>
      <c r="J552" s="13"/>
      <c r="K552" s="22"/>
      <c r="L552" s="22"/>
      <c r="M552" s="22"/>
      <c r="N552" s="22"/>
      <c r="O552" s="22"/>
      <c r="P552" s="22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>
      <c r="A553" s="52" t="s">
        <v>5</v>
      </c>
      <c r="B553" s="52" t="s">
        <v>1065</v>
      </c>
      <c r="C553" s="57" t="s">
        <v>1066</v>
      </c>
      <c r="D553" s="52" t="s">
        <v>1743</v>
      </c>
      <c r="E553" s="58" t="s">
        <v>1271</v>
      </c>
      <c r="F553" s="8"/>
      <c r="G553" s="8">
        <v>0.0</v>
      </c>
      <c r="H553" s="57" t="s">
        <v>1066</v>
      </c>
      <c r="I553" s="52" t="s">
        <v>1065</v>
      </c>
      <c r="J553" s="13"/>
      <c r="K553" s="22"/>
      <c r="L553" s="22"/>
      <c r="M553" s="22"/>
      <c r="N553" s="22"/>
      <c r="O553" s="22"/>
      <c r="P553" s="22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>
      <c r="A554" s="52" t="s">
        <v>5</v>
      </c>
      <c r="B554" s="52" t="s">
        <v>1065</v>
      </c>
      <c r="C554" s="57" t="s">
        <v>1066</v>
      </c>
      <c r="D554" s="52" t="s">
        <v>1745</v>
      </c>
      <c r="E554" s="58" t="s">
        <v>1276</v>
      </c>
      <c r="F554" s="8"/>
      <c r="G554" s="8">
        <v>0.0</v>
      </c>
      <c r="H554" s="57" t="s">
        <v>1066</v>
      </c>
      <c r="I554" s="52" t="s">
        <v>1065</v>
      </c>
      <c r="J554" s="13"/>
      <c r="K554" s="22"/>
      <c r="L554" s="22"/>
      <c r="M554" s="22"/>
      <c r="N554" s="22"/>
      <c r="O554" s="22"/>
      <c r="P554" s="22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>
      <c r="A555" s="52" t="s">
        <v>5</v>
      </c>
      <c r="B555" s="52" t="s">
        <v>1065</v>
      </c>
      <c r="C555" s="57" t="s">
        <v>1066</v>
      </c>
      <c r="D555" s="52" t="s">
        <v>1746</v>
      </c>
      <c r="E555" s="58" t="s">
        <v>1279</v>
      </c>
      <c r="F555" s="8"/>
      <c r="G555" s="8">
        <v>0.0</v>
      </c>
      <c r="H555" s="57" t="s">
        <v>1066</v>
      </c>
      <c r="I555" s="52" t="s">
        <v>1065</v>
      </c>
      <c r="J555" s="13"/>
      <c r="K555" s="22"/>
      <c r="L555" s="22"/>
      <c r="M555" s="22"/>
      <c r="N555" s="22"/>
      <c r="O555" s="22"/>
      <c r="P555" s="22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>
      <c r="A556" s="52" t="s">
        <v>5</v>
      </c>
      <c r="B556" s="52" t="s">
        <v>1065</v>
      </c>
      <c r="C556" s="57" t="s">
        <v>1066</v>
      </c>
      <c r="D556" s="52" t="s">
        <v>1748</v>
      </c>
      <c r="E556" s="58" t="s">
        <v>1283</v>
      </c>
      <c r="F556" s="8"/>
      <c r="G556" s="8">
        <v>0.0</v>
      </c>
      <c r="H556" s="57" t="s">
        <v>1066</v>
      </c>
      <c r="I556" s="52" t="s">
        <v>1065</v>
      </c>
      <c r="J556" s="13"/>
      <c r="K556" s="22"/>
      <c r="L556" s="22"/>
      <c r="M556" s="22"/>
      <c r="N556" s="22"/>
      <c r="O556" s="22"/>
      <c r="P556" s="22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>
      <c r="A557" s="52" t="s">
        <v>5</v>
      </c>
      <c r="B557" s="52" t="s">
        <v>1065</v>
      </c>
      <c r="C557" s="57" t="s">
        <v>1066</v>
      </c>
      <c r="D557" s="52" t="s">
        <v>1749</v>
      </c>
      <c r="E557" s="58" t="s">
        <v>1286</v>
      </c>
      <c r="F557" s="8"/>
      <c r="G557" s="8">
        <v>0.0</v>
      </c>
      <c r="H557" s="57" t="s">
        <v>1066</v>
      </c>
      <c r="I557" s="52" t="s">
        <v>1065</v>
      </c>
      <c r="J557" s="13"/>
      <c r="K557" s="22"/>
      <c r="L557" s="22"/>
      <c r="M557" s="22"/>
      <c r="N557" s="22"/>
      <c r="O557" s="22"/>
      <c r="P557" s="22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>
      <c r="A558" s="52" t="s">
        <v>5</v>
      </c>
      <c r="B558" s="52" t="s">
        <v>1065</v>
      </c>
      <c r="C558" s="57" t="s">
        <v>1066</v>
      </c>
      <c r="D558" s="52" t="s">
        <v>1751</v>
      </c>
      <c r="E558" s="58" t="s">
        <v>1290</v>
      </c>
      <c r="F558" s="8"/>
      <c r="G558" s="8">
        <v>0.0</v>
      </c>
      <c r="H558" s="57" t="s">
        <v>1066</v>
      </c>
      <c r="I558" s="52" t="s">
        <v>1065</v>
      </c>
      <c r="J558" s="13"/>
      <c r="K558" s="22"/>
      <c r="L558" s="22"/>
      <c r="M558" s="22"/>
      <c r="N558" s="22"/>
      <c r="O558" s="22"/>
      <c r="P558" s="22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>
      <c r="A559" s="52" t="s">
        <v>5</v>
      </c>
      <c r="B559" s="52" t="s">
        <v>1065</v>
      </c>
      <c r="C559" s="57" t="s">
        <v>1066</v>
      </c>
      <c r="D559" s="52" t="s">
        <v>1752</v>
      </c>
      <c r="E559" s="58" t="s">
        <v>1293</v>
      </c>
      <c r="F559" s="8"/>
      <c r="G559" s="8">
        <v>0.0</v>
      </c>
      <c r="H559" s="57" t="s">
        <v>1066</v>
      </c>
      <c r="I559" s="52" t="s">
        <v>1065</v>
      </c>
      <c r="J559" s="13"/>
      <c r="K559" s="22"/>
      <c r="L559" s="22"/>
      <c r="M559" s="22"/>
      <c r="N559" s="22"/>
      <c r="O559" s="22"/>
      <c r="P559" s="22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>
      <c r="A560" s="52" t="s">
        <v>5</v>
      </c>
      <c r="B560" s="52" t="s">
        <v>1065</v>
      </c>
      <c r="C560" s="57" t="s">
        <v>1066</v>
      </c>
      <c r="D560" s="52" t="s">
        <v>1754</v>
      </c>
      <c r="E560" s="58" t="s">
        <v>1297</v>
      </c>
      <c r="F560" s="8"/>
      <c r="G560" s="8">
        <v>0.0</v>
      </c>
      <c r="H560" s="57" t="s">
        <v>1066</v>
      </c>
      <c r="I560" s="52" t="s">
        <v>1065</v>
      </c>
      <c r="J560" s="13"/>
      <c r="K560" s="22"/>
      <c r="L560" s="22"/>
      <c r="M560" s="22"/>
      <c r="N560" s="22"/>
      <c r="O560" s="22"/>
      <c r="P560" s="22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>
      <c r="A561" s="52" t="s">
        <v>5</v>
      </c>
      <c r="B561" s="52" t="s">
        <v>1065</v>
      </c>
      <c r="C561" s="57" t="s">
        <v>1066</v>
      </c>
      <c r="D561" s="52" t="s">
        <v>1755</v>
      </c>
      <c r="E561" s="58" t="s">
        <v>1301</v>
      </c>
      <c r="F561" s="8"/>
      <c r="G561" s="8">
        <v>0.0</v>
      </c>
      <c r="H561" s="57" t="s">
        <v>1066</v>
      </c>
      <c r="I561" s="52" t="s">
        <v>1065</v>
      </c>
      <c r="J561" s="13"/>
      <c r="K561" s="22"/>
      <c r="L561" s="22"/>
      <c r="M561" s="22"/>
      <c r="N561" s="22"/>
      <c r="O561" s="22"/>
      <c r="P561" s="22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>
      <c r="A562" s="52" t="s">
        <v>5</v>
      </c>
      <c r="B562" s="52" t="s">
        <v>1065</v>
      </c>
      <c r="C562" s="57" t="s">
        <v>1066</v>
      </c>
      <c r="D562" s="52" t="s">
        <v>1757</v>
      </c>
      <c r="E562" s="58" t="s">
        <v>1304</v>
      </c>
      <c r="F562" s="8"/>
      <c r="G562" s="8">
        <v>0.0</v>
      </c>
      <c r="H562" s="57" t="s">
        <v>1066</v>
      </c>
      <c r="I562" s="52" t="s">
        <v>1065</v>
      </c>
      <c r="J562" s="13"/>
      <c r="K562" s="22"/>
      <c r="L562" s="22"/>
      <c r="M562" s="22"/>
      <c r="N562" s="22"/>
      <c r="O562" s="22"/>
      <c r="P562" s="22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>
      <c r="A563" s="52" t="s">
        <v>5</v>
      </c>
      <c r="B563" s="52" t="s">
        <v>1065</v>
      </c>
      <c r="C563" s="57" t="s">
        <v>1066</v>
      </c>
      <c r="D563" s="52" t="s">
        <v>1758</v>
      </c>
      <c r="E563" s="58" t="s">
        <v>1308</v>
      </c>
      <c r="F563" s="8"/>
      <c r="G563" s="8">
        <v>0.0</v>
      </c>
      <c r="H563" s="57" t="s">
        <v>1066</v>
      </c>
      <c r="I563" s="52" t="s">
        <v>1065</v>
      </c>
      <c r="J563" s="13"/>
      <c r="K563" s="22"/>
      <c r="L563" s="22"/>
      <c r="M563" s="22"/>
      <c r="N563" s="22"/>
      <c r="O563" s="22"/>
      <c r="P563" s="22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>
      <c r="A564" s="52" t="s">
        <v>5</v>
      </c>
      <c r="B564" s="52" t="s">
        <v>1309</v>
      </c>
      <c r="C564" s="57" t="s">
        <v>1311</v>
      </c>
      <c r="D564" s="52" t="s">
        <v>1761</v>
      </c>
      <c r="E564" s="58" t="s">
        <v>1314</v>
      </c>
      <c r="F564" s="8"/>
      <c r="G564" s="8">
        <v>0.0</v>
      </c>
      <c r="H564" s="57" t="s">
        <v>1311</v>
      </c>
      <c r="I564" s="52" t="s">
        <v>1309</v>
      </c>
      <c r="J564" s="13"/>
      <c r="K564" s="22"/>
      <c r="L564" s="22"/>
      <c r="M564" s="22"/>
      <c r="N564" s="22"/>
      <c r="O564" s="22"/>
      <c r="P564" s="22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>
      <c r="A565" s="52" t="s">
        <v>5</v>
      </c>
      <c r="B565" s="52" t="s">
        <v>1309</v>
      </c>
      <c r="C565" s="57" t="s">
        <v>1311</v>
      </c>
      <c r="D565" s="52" t="s">
        <v>1763</v>
      </c>
      <c r="E565" s="58" t="s">
        <v>1316</v>
      </c>
      <c r="F565" s="8"/>
      <c r="G565" s="8">
        <v>0.0</v>
      </c>
      <c r="H565" s="57" t="s">
        <v>1311</v>
      </c>
      <c r="I565" s="52" t="s">
        <v>1309</v>
      </c>
      <c r="J565" s="13"/>
      <c r="K565" s="22"/>
      <c r="L565" s="22"/>
      <c r="M565" s="22"/>
      <c r="N565" s="22"/>
      <c r="O565" s="22"/>
      <c r="P565" s="22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>
      <c r="A566" s="52" t="s">
        <v>5</v>
      </c>
      <c r="B566" s="52" t="s">
        <v>1309</v>
      </c>
      <c r="C566" s="57" t="s">
        <v>1311</v>
      </c>
      <c r="D566" s="52" t="s">
        <v>1765</v>
      </c>
      <c r="E566" s="58" t="s">
        <v>1318</v>
      </c>
      <c r="F566" s="8"/>
      <c r="G566" s="8">
        <v>0.0</v>
      </c>
      <c r="H566" s="57" t="s">
        <v>1311</v>
      </c>
      <c r="I566" s="52" t="s">
        <v>1309</v>
      </c>
      <c r="J566" s="13"/>
      <c r="K566" s="22"/>
      <c r="L566" s="22"/>
      <c r="M566" s="22"/>
      <c r="N566" s="22"/>
      <c r="O566" s="22"/>
      <c r="P566" s="22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>
      <c r="A567" s="52" t="s">
        <v>5</v>
      </c>
      <c r="B567" s="52" t="s">
        <v>1309</v>
      </c>
      <c r="C567" s="57" t="s">
        <v>1311</v>
      </c>
      <c r="D567" s="52" t="s">
        <v>1766</v>
      </c>
      <c r="E567" s="58" t="s">
        <v>1321</v>
      </c>
      <c r="F567" s="8"/>
      <c r="G567" s="8">
        <v>0.0</v>
      </c>
      <c r="H567" s="57" t="s">
        <v>1311</v>
      </c>
      <c r="I567" s="52" t="s">
        <v>1309</v>
      </c>
      <c r="J567" s="13"/>
      <c r="K567" s="22"/>
      <c r="L567" s="22"/>
      <c r="M567" s="22"/>
      <c r="N567" s="22"/>
      <c r="O567" s="22"/>
      <c r="P567" s="22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>
      <c r="A568" s="52" t="s">
        <v>5</v>
      </c>
      <c r="B568" s="52" t="s">
        <v>1309</v>
      </c>
      <c r="C568" s="57" t="s">
        <v>1311</v>
      </c>
      <c r="D568" s="52" t="s">
        <v>1768</v>
      </c>
      <c r="E568" s="58" t="s">
        <v>1325</v>
      </c>
      <c r="F568" s="8"/>
      <c r="G568" s="8">
        <v>0.0</v>
      </c>
      <c r="H568" s="57" t="s">
        <v>1311</v>
      </c>
      <c r="I568" s="52" t="s">
        <v>1309</v>
      </c>
      <c r="J568" s="13"/>
      <c r="K568" s="22"/>
      <c r="L568" s="22"/>
      <c r="M568" s="22"/>
      <c r="N568" s="22"/>
      <c r="O568" s="22"/>
      <c r="P568" s="22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>
      <c r="A569" s="52" t="s">
        <v>5</v>
      </c>
      <c r="B569" s="52" t="s">
        <v>1309</v>
      </c>
      <c r="C569" s="57" t="s">
        <v>1311</v>
      </c>
      <c r="D569" s="52" t="s">
        <v>1769</v>
      </c>
      <c r="E569" s="58" t="s">
        <v>1328</v>
      </c>
      <c r="F569" s="8"/>
      <c r="G569" s="8">
        <v>0.0</v>
      </c>
      <c r="H569" s="57" t="s">
        <v>1311</v>
      </c>
      <c r="I569" s="52" t="s">
        <v>1309</v>
      </c>
      <c r="J569" s="13"/>
      <c r="K569" s="22"/>
      <c r="L569" s="22"/>
      <c r="M569" s="22"/>
      <c r="N569" s="22"/>
      <c r="O569" s="22"/>
      <c r="P569" s="22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>
      <c r="A570" s="52" t="s">
        <v>5</v>
      </c>
      <c r="B570" s="52" t="s">
        <v>1309</v>
      </c>
      <c r="C570" s="57" t="s">
        <v>1311</v>
      </c>
      <c r="D570" s="52" t="s">
        <v>1771</v>
      </c>
      <c r="E570" s="58" t="s">
        <v>1331</v>
      </c>
      <c r="F570" s="8"/>
      <c r="G570" s="8">
        <v>0.0</v>
      </c>
      <c r="H570" s="57" t="s">
        <v>1311</v>
      </c>
      <c r="I570" s="52" t="s">
        <v>1309</v>
      </c>
      <c r="J570" s="13"/>
      <c r="K570" s="22"/>
      <c r="L570" s="22"/>
      <c r="M570" s="22"/>
      <c r="N570" s="22"/>
      <c r="O570" s="22"/>
      <c r="P570" s="22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>
      <c r="A571" s="52" t="s">
        <v>5</v>
      </c>
      <c r="B571" s="52" t="s">
        <v>1309</v>
      </c>
      <c r="C571" s="57" t="s">
        <v>1311</v>
      </c>
      <c r="D571" s="52" t="s">
        <v>1772</v>
      </c>
      <c r="E571" s="58" t="s">
        <v>1334</v>
      </c>
      <c r="F571" s="8"/>
      <c r="G571" s="8">
        <v>0.0</v>
      </c>
      <c r="H571" s="57" t="s">
        <v>1311</v>
      </c>
      <c r="I571" s="52" t="s">
        <v>1309</v>
      </c>
      <c r="J571" s="13"/>
      <c r="K571" s="22"/>
      <c r="L571" s="22"/>
      <c r="M571" s="22"/>
      <c r="N571" s="22"/>
      <c r="O571" s="22"/>
      <c r="P571" s="22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>
      <c r="A572" s="52" t="s">
        <v>5</v>
      </c>
      <c r="B572" s="52" t="s">
        <v>1309</v>
      </c>
      <c r="C572" s="57" t="s">
        <v>1311</v>
      </c>
      <c r="D572" s="52" t="s">
        <v>1774</v>
      </c>
      <c r="E572" s="58" t="s">
        <v>1337</v>
      </c>
      <c r="F572" s="8"/>
      <c r="G572" s="8">
        <v>0.0</v>
      </c>
      <c r="H572" s="57" t="s">
        <v>1311</v>
      </c>
      <c r="I572" s="52" t="s">
        <v>1309</v>
      </c>
      <c r="J572" s="13"/>
      <c r="K572" s="22"/>
      <c r="L572" s="22"/>
      <c r="M572" s="22"/>
      <c r="N572" s="22"/>
      <c r="O572" s="22"/>
      <c r="P572" s="22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>
      <c r="A573" s="52" t="s">
        <v>5</v>
      </c>
      <c r="B573" s="52" t="s">
        <v>1309</v>
      </c>
      <c r="C573" s="57" t="s">
        <v>1311</v>
      </c>
      <c r="D573" s="52" t="s">
        <v>1775</v>
      </c>
      <c r="E573" s="58" t="s">
        <v>1341</v>
      </c>
      <c r="F573" s="8"/>
      <c r="G573" s="8">
        <v>0.0</v>
      </c>
      <c r="H573" s="57" t="s">
        <v>1311</v>
      </c>
      <c r="I573" s="52" t="s">
        <v>1309</v>
      </c>
      <c r="J573" s="13"/>
      <c r="K573" s="22"/>
      <c r="L573" s="22"/>
      <c r="M573" s="22"/>
      <c r="N573" s="22"/>
      <c r="O573" s="22"/>
      <c r="P573" s="22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>
      <c r="A574" s="52" t="s">
        <v>5</v>
      </c>
      <c r="B574" s="52" t="s">
        <v>1309</v>
      </c>
      <c r="C574" s="57" t="s">
        <v>1311</v>
      </c>
      <c r="D574" s="52" t="s">
        <v>1777</v>
      </c>
      <c r="E574" s="58" t="s">
        <v>1345</v>
      </c>
      <c r="F574" s="8"/>
      <c r="G574" s="8">
        <v>0.0</v>
      </c>
      <c r="H574" s="57" t="s">
        <v>1311</v>
      </c>
      <c r="I574" s="52" t="s">
        <v>1309</v>
      </c>
      <c r="J574" s="13"/>
      <c r="K574" s="22"/>
      <c r="L574" s="22"/>
      <c r="M574" s="22"/>
      <c r="N574" s="22"/>
      <c r="O574" s="22"/>
      <c r="P574" s="22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>
      <c r="A575" s="52" t="s">
        <v>5</v>
      </c>
      <c r="B575" s="52" t="s">
        <v>1309</v>
      </c>
      <c r="C575" s="57" t="s">
        <v>1311</v>
      </c>
      <c r="D575" s="52" t="s">
        <v>1778</v>
      </c>
      <c r="E575" s="58" t="s">
        <v>1348</v>
      </c>
      <c r="F575" s="8"/>
      <c r="G575" s="8">
        <v>0.0</v>
      </c>
      <c r="H575" s="57" t="s">
        <v>1311</v>
      </c>
      <c r="I575" s="52" t="s">
        <v>1309</v>
      </c>
      <c r="J575" s="13"/>
      <c r="K575" s="22"/>
      <c r="L575" s="22"/>
      <c r="M575" s="22"/>
      <c r="N575" s="22"/>
      <c r="O575" s="22"/>
      <c r="P575" s="22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>
      <c r="A576" s="52" t="s">
        <v>5</v>
      </c>
      <c r="B576" s="52" t="s">
        <v>1309</v>
      </c>
      <c r="C576" s="57" t="s">
        <v>1311</v>
      </c>
      <c r="D576" s="52" t="s">
        <v>1780</v>
      </c>
      <c r="E576" s="58" t="s">
        <v>1351</v>
      </c>
      <c r="F576" s="8"/>
      <c r="G576" s="8">
        <v>0.0</v>
      </c>
      <c r="H576" s="57" t="s">
        <v>1311</v>
      </c>
      <c r="I576" s="52" t="s">
        <v>1309</v>
      </c>
      <c r="J576" s="13"/>
      <c r="K576" s="22"/>
      <c r="L576" s="22"/>
      <c r="M576" s="22"/>
      <c r="N576" s="22"/>
      <c r="O576" s="22"/>
      <c r="P576" s="22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>
      <c r="A577" s="52" t="s">
        <v>5</v>
      </c>
      <c r="B577" s="52" t="s">
        <v>1309</v>
      </c>
      <c r="C577" s="57" t="s">
        <v>1311</v>
      </c>
      <c r="D577" s="52" t="s">
        <v>1782</v>
      </c>
      <c r="E577" s="58" t="s">
        <v>1355</v>
      </c>
      <c r="F577" s="8"/>
      <c r="G577" s="8">
        <v>0.0</v>
      </c>
      <c r="H577" s="57" t="s">
        <v>1311</v>
      </c>
      <c r="I577" s="52" t="s">
        <v>1309</v>
      </c>
      <c r="J577" s="13"/>
      <c r="K577" s="22"/>
      <c r="L577" s="22"/>
      <c r="M577" s="22"/>
      <c r="N577" s="22"/>
      <c r="O577" s="22"/>
      <c r="P577" s="22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>
      <c r="A578" s="52" t="s">
        <v>5</v>
      </c>
      <c r="B578" s="52" t="s">
        <v>1309</v>
      </c>
      <c r="C578" s="57" t="s">
        <v>1311</v>
      </c>
      <c r="D578" s="52" t="s">
        <v>1783</v>
      </c>
      <c r="E578" s="58" t="s">
        <v>1359</v>
      </c>
      <c r="F578" s="8"/>
      <c r="G578" s="8">
        <v>0.0</v>
      </c>
      <c r="H578" s="57" t="s">
        <v>1311</v>
      </c>
      <c r="I578" s="52" t="s">
        <v>1309</v>
      </c>
      <c r="J578" s="13"/>
      <c r="K578" s="22"/>
      <c r="L578" s="22"/>
      <c r="M578" s="22"/>
      <c r="N578" s="22"/>
      <c r="O578" s="22"/>
      <c r="P578" s="22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>
      <c r="A579" s="52" t="s">
        <v>5</v>
      </c>
      <c r="B579" s="52" t="s">
        <v>1309</v>
      </c>
      <c r="C579" s="57" t="s">
        <v>1311</v>
      </c>
      <c r="D579" s="52" t="s">
        <v>1785</v>
      </c>
      <c r="E579" s="58" t="s">
        <v>1363</v>
      </c>
      <c r="F579" s="8"/>
      <c r="G579" s="8">
        <v>0.0</v>
      </c>
      <c r="H579" s="57" t="s">
        <v>1311</v>
      </c>
      <c r="I579" s="52" t="s">
        <v>1309</v>
      </c>
      <c r="J579" s="13"/>
      <c r="K579" s="22"/>
      <c r="L579" s="22"/>
      <c r="M579" s="22"/>
      <c r="N579" s="22"/>
      <c r="O579" s="22"/>
      <c r="P579" s="22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>
      <c r="A580" s="52" t="s">
        <v>5</v>
      </c>
      <c r="B580" s="52" t="s">
        <v>1309</v>
      </c>
      <c r="C580" s="57" t="s">
        <v>1311</v>
      </c>
      <c r="D580" s="52" t="s">
        <v>1786</v>
      </c>
      <c r="E580" s="58" t="s">
        <v>1368</v>
      </c>
      <c r="F580" s="8"/>
      <c r="G580" s="8">
        <v>0.0</v>
      </c>
      <c r="H580" s="57" t="s">
        <v>1311</v>
      </c>
      <c r="I580" s="52" t="s">
        <v>1309</v>
      </c>
      <c r="J580" s="13"/>
      <c r="K580" s="22"/>
      <c r="L580" s="22"/>
      <c r="M580" s="22"/>
      <c r="N580" s="22"/>
      <c r="O580" s="22"/>
      <c r="P580" s="22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>
      <c r="A581" s="52" t="s">
        <v>5</v>
      </c>
      <c r="B581" s="52" t="s">
        <v>1309</v>
      </c>
      <c r="C581" s="57" t="s">
        <v>1311</v>
      </c>
      <c r="D581" s="52" t="s">
        <v>1787</v>
      </c>
      <c r="E581" s="58" t="s">
        <v>1373</v>
      </c>
      <c r="F581" s="8"/>
      <c r="G581" s="8">
        <v>0.0</v>
      </c>
      <c r="H581" s="57" t="s">
        <v>1311</v>
      </c>
      <c r="I581" s="52" t="s">
        <v>1309</v>
      </c>
      <c r="J581" s="13"/>
      <c r="K581" s="22"/>
      <c r="L581" s="22"/>
      <c r="M581" s="22"/>
      <c r="N581" s="22"/>
      <c r="O581" s="22"/>
      <c r="P581" s="22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>
      <c r="A582" s="52" t="s">
        <v>5</v>
      </c>
      <c r="B582" s="52" t="s">
        <v>1309</v>
      </c>
      <c r="C582" s="57" t="s">
        <v>1311</v>
      </c>
      <c r="D582" s="52" t="s">
        <v>1789</v>
      </c>
      <c r="E582" s="58" t="s">
        <v>1376</v>
      </c>
      <c r="F582" s="8"/>
      <c r="G582" s="8">
        <v>0.0</v>
      </c>
      <c r="H582" s="57" t="s">
        <v>1311</v>
      </c>
      <c r="I582" s="52" t="s">
        <v>1309</v>
      </c>
      <c r="J582" s="13"/>
      <c r="K582" s="22"/>
      <c r="L582" s="22"/>
      <c r="M582" s="22"/>
      <c r="N582" s="22"/>
      <c r="O582" s="22"/>
      <c r="P582" s="22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>
      <c r="A583" s="52" t="s">
        <v>5</v>
      </c>
      <c r="B583" s="52" t="s">
        <v>1309</v>
      </c>
      <c r="C583" s="57" t="s">
        <v>1311</v>
      </c>
      <c r="D583" s="52" t="s">
        <v>1790</v>
      </c>
      <c r="E583" s="58" t="s">
        <v>1381</v>
      </c>
      <c r="F583" s="8"/>
      <c r="G583" s="8">
        <v>0.0</v>
      </c>
      <c r="H583" s="57" t="s">
        <v>1311</v>
      </c>
      <c r="I583" s="52" t="s">
        <v>1309</v>
      </c>
      <c r="J583" s="13"/>
      <c r="K583" s="22"/>
      <c r="L583" s="22"/>
      <c r="M583" s="22"/>
      <c r="N583" s="22"/>
      <c r="O583" s="22"/>
      <c r="P583" s="2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>
      <c r="A584" s="52" t="s">
        <v>5</v>
      </c>
      <c r="B584" s="52" t="s">
        <v>1309</v>
      </c>
      <c r="C584" s="57" t="s">
        <v>1311</v>
      </c>
      <c r="D584" s="52" t="s">
        <v>1791</v>
      </c>
      <c r="E584" s="58" t="s">
        <v>1385</v>
      </c>
      <c r="F584" s="8"/>
      <c r="G584" s="8">
        <v>0.0</v>
      </c>
      <c r="H584" s="57" t="s">
        <v>1311</v>
      </c>
      <c r="I584" s="52" t="s">
        <v>1309</v>
      </c>
      <c r="J584" s="13"/>
      <c r="K584" s="22"/>
      <c r="L584" s="22"/>
      <c r="M584" s="22"/>
      <c r="N584" s="22"/>
      <c r="O584" s="22"/>
      <c r="P584" s="22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>
      <c r="A585" s="52" t="s">
        <v>5</v>
      </c>
      <c r="B585" s="52" t="s">
        <v>1309</v>
      </c>
      <c r="C585" s="57" t="s">
        <v>1311</v>
      </c>
      <c r="D585" s="52" t="s">
        <v>1792</v>
      </c>
      <c r="E585" s="58" t="s">
        <v>1389</v>
      </c>
      <c r="F585" s="8"/>
      <c r="G585" s="8">
        <v>0.0</v>
      </c>
      <c r="H585" s="57" t="s">
        <v>1311</v>
      </c>
      <c r="I585" s="52" t="s">
        <v>1309</v>
      </c>
      <c r="J585" s="13"/>
      <c r="K585" s="22"/>
      <c r="L585" s="22"/>
      <c r="M585" s="22"/>
      <c r="N585" s="22"/>
      <c r="O585" s="22"/>
      <c r="P585" s="22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>
      <c r="A586" s="52" t="s">
        <v>5</v>
      </c>
      <c r="B586" s="52" t="s">
        <v>1309</v>
      </c>
      <c r="C586" s="57" t="s">
        <v>1311</v>
      </c>
      <c r="D586" s="52" t="s">
        <v>1794</v>
      </c>
      <c r="E586" s="58" t="s">
        <v>1392</v>
      </c>
      <c r="F586" s="8"/>
      <c r="G586" s="8">
        <v>0.0</v>
      </c>
      <c r="H586" s="57" t="s">
        <v>1311</v>
      </c>
      <c r="I586" s="52" t="s">
        <v>1309</v>
      </c>
      <c r="J586" s="13"/>
      <c r="K586" s="22"/>
      <c r="L586" s="22"/>
      <c r="M586" s="22"/>
      <c r="N586" s="22"/>
      <c r="O586" s="22"/>
      <c r="P586" s="22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>
      <c r="A587" s="52" t="s">
        <v>5</v>
      </c>
      <c r="B587" s="52" t="s">
        <v>1309</v>
      </c>
      <c r="C587" s="57" t="s">
        <v>1311</v>
      </c>
      <c r="D587" s="52" t="s">
        <v>1795</v>
      </c>
      <c r="E587" s="58" t="s">
        <v>1395</v>
      </c>
      <c r="F587" s="8"/>
      <c r="G587" s="8">
        <v>0.0</v>
      </c>
      <c r="H587" s="57" t="s">
        <v>1311</v>
      </c>
      <c r="I587" s="52" t="s">
        <v>1309</v>
      </c>
      <c r="J587" s="13"/>
      <c r="K587" s="22"/>
      <c r="L587" s="22"/>
      <c r="M587" s="22"/>
      <c r="N587" s="22"/>
      <c r="O587" s="22"/>
      <c r="P587" s="22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>
      <c r="A588" s="52" t="s">
        <v>5</v>
      </c>
      <c r="B588" s="52" t="s">
        <v>1309</v>
      </c>
      <c r="C588" s="57" t="s">
        <v>1311</v>
      </c>
      <c r="D588" s="52" t="s">
        <v>1797</v>
      </c>
      <c r="E588" s="58" t="s">
        <v>1398</v>
      </c>
      <c r="F588" s="8"/>
      <c r="G588" s="8">
        <v>0.0</v>
      </c>
      <c r="H588" s="57" t="s">
        <v>1311</v>
      </c>
      <c r="I588" s="52" t="s">
        <v>1309</v>
      </c>
      <c r="J588" s="13"/>
      <c r="K588" s="22"/>
      <c r="L588" s="22"/>
      <c r="M588" s="22"/>
      <c r="N588" s="22"/>
      <c r="O588" s="22"/>
      <c r="P588" s="22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>
      <c r="A589" s="52" t="s">
        <v>5</v>
      </c>
      <c r="B589" s="52" t="s">
        <v>1309</v>
      </c>
      <c r="C589" s="57" t="s">
        <v>1311</v>
      </c>
      <c r="D589" s="52" t="s">
        <v>1799</v>
      </c>
      <c r="E589" s="58" t="s">
        <v>1402</v>
      </c>
      <c r="F589" s="8"/>
      <c r="G589" s="8">
        <v>0.0</v>
      </c>
      <c r="H589" s="57" t="s">
        <v>1311</v>
      </c>
      <c r="I589" s="52" t="s">
        <v>1309</v>
      </c>
      <c r="J589" s="13"/>
      <c r="K589" s="22"/>
      <c r="L589" s="22"/>
      <c r="M589" s="22"/>
      <c r="N589" s="22"/>
      <c r="O589" s="22"/>
      <c r="P589" s="22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>
      <c r="A590" s="52" t="s">
        <v>5</v>
      </c>
      <c r="B590" s="52" t="s">
        <v>1309</v>
      </c>
      <c r="C590" s="57" t="s">
        <v>1311</v>
      </c>
      <c r="D590" s="52" t="s">
        <v>1800</v>
      </c>
      <c r="E590" s="58" t="s">
        <v>1405</v>
      </c>
      <c r="F590" s="8"/>
      <c r="G590" s="8">
        <v>0.0</v>
      </c>
      <c r="H590" s="57" t="s">
        <v>1311</v>
      </c>
      <c r="I590" s="52" t="s">
        <v>1309</v>
      </c>
      <c r="J590" s="13"/>
      <c r="K590" s="22"/>
      <c r="L590" s="22"/>
      <c r="M590" s="22"/>
      <c r="N590" s="22"/>
      <c r="O590" s="22"/>
      <c r="P590" s="22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>
      <c r="A591" s="52" t="s">
        <v>5</v>
      </c>
      <c r="B591" s="52" t="s">
        <v>1309</v>
      </c>
      <c r="C591" s="57" t="s">
        <v>1311</v>
      </c>
      <c r="D591" s="52" t="s">
        <v>1802</v>
      </c>
      <c r="E591" s="58" t="s">
        <v>1409</v>
      </c>
      <c r="F591" s="8"/>
      <c r="G591" s="8">
        <v>0.0</v>
      </c>
      <c r="H591" s="57" t="s">
        <v>1311</v>
      </c>
      <c r="I591" s="52" t="s">
        <v>1309</v>
      </c>
      <c r="J591" s="13"/>
      <c r="K591" s="22"/>
      <c r="L591" s="22"/>
      <c r="M591" s="22"/>
      <c r="N591" s="22"/>
      <c r="O591" s="22"/>
      <c r="P591" s="22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>
      <c r="A592" s="52" t="s">
        <v>5</v>
      </c>
      <c r="B592" s="52" t="s">
        <v>1309</v>
      </c>
      <c r="C592" s="57" t="s">
        <v>1311</v>
      </c>
      <c r="D592" s="52" t="s">
        <v>1803</v>
      </c>
      <c r="E592" s="58" t="s">
        <v>1414</v>
      </c>
      <c r="F592" s="8"/>
      <c r="G592" s="8">
        <v>0.0</v>
      </c>
      <c r="H592" s="57" t="s">
        <v>1311</v>
      </c>
      <c r="I592" s="52" t="s">
        <v>1309</v>
      </c>
      <c r="J592" s="13"/>
      <c r="K592" s="22"/>
      <c r="L592" s="22"/>
      <c r="M592" s="22"/>
      <c r="N592" s="22"/>
      <c r="O592" s="22"/>
      <c r="P592" s="22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>
      <c r="A593" s="52" t="s">
        <v>5</v>
      </c>
      <c r="B593" s="52" t="s">
        <v>1309</v>
      </c>
      <c r="C593" s="57" t="s">
        <v>1311</v>
      </c>
      <c r="D593" s="52" t="s">
        <v>1807</v>
      </c>
      <c r="E593" s="58" t="s">
        <v>1417</v>
      </c>
      <c r="F593" s="8"/>
      <c r="G593" s="8">
        <v>0.0</v>
      </c>
      <c r="H593" s="57" t="s">
        <v>1311</v>
      </c>
      <c r="I593" s="52" t="s">
        <v>1309</v>
      </c>
      <c r="J593" s="13"/>
      <c r="K593" s="22"/>
      <c r="L593" s="22"/>
      <c r="M593" s="22"/>
      <c r="N593" s="22"/>
      <c r="O593" s="22"/>
      <c r="P593" s="22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>
      <c r="A594" s="52" t="s">
        <v>5</v>
      </c>
      <c r="B594" s="52" t="s">
        <v>1309</v>
      </c>
      <c r="C594" s="57" t="s">
        <v>1311</v>
      </c>
      <c r="D594" s="52" t="s">
        <v>1808</v>
      </c>
      <c r="E594" s="58" t="s">
        <v>1421</v>
      </c>
      <c r="F594" s="8"/>
      <c r="G594" s="8">
        <v>0.0</v>
      </c>
      <c r="H594" s="57" t="s">
        <v>1311</v>
      </c>
      <c r="I594" s="52" t="s">
        <v>1309</v>
      </c>
      <c r="J594" s="13"/>
      <c r="K594" s="22"/>
      <c r="L594" s="22"/>
      <c r="M594" s="22"/>
      <c r="N594" s="22"/>
      <c r="O594" s="22"/>
      <c r="P594" s="22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>
      <c r="A595" s="52" t="s">
        <v>5</v>
      </c>
      <c r="B595" s="52" t="s">
        <v>1309</v>
      </c>
      <c r="C595" s="57" t="s">
        <v>1311</v>
      </c>
      <c r="D595" s="52" t="s">
        <v>1810</v>
      </c>
      <c r="E595" s="58" t="s">
        <v>1424</v>
      </c>
      <c r="F595" s="8"/>
      <c r="G595" s="8">
        <v>0.0</v>
      </c>
      <c r="H595" s="57" t="s">
        <v>1311</v>
      </c>
      <c r="I595" s="52" t="s">
        <v>1309</v>
      </c>
      <c r="J595" s="13"/>
      <c r="K595" s="22"/>
      <c r="L595" s="22"/>
      <c r="M595" s="22"/>
      <c r="N595" s="22"/>
      <c r="O595" s="22"/>
      <c r="P595" s="22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>
      <c r="A596" s="52" t="s">
        <v>5</v>
      </c>
      <c r="B596" s="52" t="s">
        <v>1309</v>
      </c>
      <c r="C596" s="57" t="s">
        <v>1311</v>
      </c>
      <c r="D596" s="52" t="s">
        <v>1811</v>
      </c>
      <c r="E596" s="58" t="s">
        <v>1428</v>
      </c>
      <c r="F596" s="8"/>
      <c r="G596" s="8">
        <v>0.0</v>
      </c>
      <c r="H596" s="57" t="s">
        <v>1311</v>
      </c>
      <c r="I596" s="52" t="s">
        <v>1309</v>
      </c>
      <c r="J596" s="13"/>
      <c r="K596" s="22"/>
      <c r="L596" s="22"/>
      <c r="M596" s="22"/>
      <c r="N596" s="22"/>
      <c r="O596" s="22"/>
      <c r="P596" s="22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>
      <c r="A597" s="52" t="s">
        <v>5</v>
      </c>
      <c r="B597" s="52" t="s">
        <v>1309</v>
      </c>
      <c r="C597" s="57" t="s">
        <v>1311</v>
      </c>
      <c r="D597" s="52" t="s">
        <v>1813</v>
      </c>
      <c r="E597" s="58" t="s">
        <v>1431</v>
      </c>
      <c r="F597" s="8"/>
      <c r="G597" s="8">
        <v>0.0</v>
      </c>
      <c r="H597" s="57" t="s">
        <v>1311</v>
      </c>
      <c r="I597" s="52" t="s">
        <v>1309</v>
      </c>
      <c r="J597" s="13"/>
      <c r="K597" s="22"/>
      <c r="L597" s="22"/>
      <c r="M597" s="22"/>
      <c r="N597" s="22"/>
      <c r="O597" s="22"/>
      <c r="P597" s="22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>
      <c r="A598" s="52" t="s">
        <v>5</v>
      </c>
      <c r="B598" s="52" t="s">
        <v>1309</v>
      </c>
      <c r="C598" s="57" t="s">
        <v>1311</v>
      </c>
      <c r="D598" s="52" t="s">
        <v>1815</v>
      </c>
      <c r="E598" s="58" t="s">
        <v>1434</v>
      </c>
      <c r="F598" s="8"/>
      <c r="G598" s="8">
        <v>0.0</v>
      </c>
      <c r="H598" s="57" t="s">
        <v>1311</v>
      </c>
      <c r="I598" s="52" t="s">
        <v>1309</v>
      </c>
      <c r="J598" s="13"/>
      <c r="K598" s="22"/>
      <c r="L598" s="22"/>
      <c r="M598" s="22"/>
      <c r="N598" s="22"/>
      <c r="O598" s="22"/>
      <c r="P598" s="22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>
      <c r="A599" s="52" t="s">
        <v>5</v>
      </c>
      <c r="B599" s="52" t="s">
        <v>1309</v>
      </c>
      <c r="C599" s="57" t="s">
        <v>1311</v>
      </c>
      <c r="D599" s="52" t="s">
        <v>1816</v>
      </c>
      <c r="E599" s="58" t="s">
        <v>1437</v>
      </c>
      <c r="F599" s="8"/>
      <c r="G599" s="8">
        <v>0.0</v>
      </c>
      <c r="H599" s="57" t="s">
        <v>1311</v>
      </c>
      <c r="I599" s="52" t="s">
        <v>1309</v>
      </c>
      <c r="J599" s="13"/>
      <c r="K599" s="22"/>
      <c r="L599" s="22"/>
      <c r="M599" s="22"/>
      <c r="N599" s="22"/>
      <c r="O599" s="22"/>
      <c r="P599" s="22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>
      <c r="A600" s="52" t="s">
        <v>5</v>
      </c>
      <c r="B600" s="52" t="s">
        <v>1309</v>
      </c>
      <c r="C600" s="57" t="s">
        <v>1311</v>
      </c>
      <c r="D600" s="52" t="s">
        <v>1818</v>
      </c>
      <c r="E600" s="58" t="s">
        <v>1442</v>
      </c>
      <c r="F600" s="8"/>
      <c r="G600" s="8">
        <v>0.0</v>
      </c>
      <c r="H600" s="57" t="s">
        <v>1311</v>
      </c>
      <c r="I600" s="52" t="s">
        <v>1309</v>
      </c>
      <c r="J600" s="13"/>
      <c r="K600" s="22"/>
      <c r="L600" s="22"/>
      <c r="M600" s="22"/>
      <c r="N600" s="22"/>
      <c r="O600" s="22"/>
      <c r="P600" s="22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>
      <c r="A601" s="52" t="s">
        <v>5</v>
      </c>
      <c r="B601" s="52" t="s">
        <v>1309</v>
      </c>
      <c r="C601" s="57" t="s">
        <v>1311</v>
      </c>
      <c r="D601" s="52" t="s">
        <v>1819</v>
      </c>
      <c r="E601" s="58" t="s">
        <v>1445</v>
      </c>
      <c r="F601" s="8"/>
      <c r="G601" s="8">
        <v>0.0</v>
      </c>
      <c r="H601" s="57" t="s">
        <v>1311</v>
      </c>
      <c r="I601" s="52" t="s">
        <v>1309</v>
      </c>
      <c r="J601" s="13"/>
      <c r="K601" s="22"/>
      <c r="L601" s="22"/>
      <c r="M601" s="22"/>
      <c r="N601" s="22"/>
      <c r="O601" s="22"/>
      <c r="P601" s="22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>
      <c r="A602" s="52" t="s">
        <v>5</v>
      </c>
      <c r="B602" s="52" t="s">
        <v>1309</v>
      </c>
      <c r="C602" s="57" t="s">
        <v>1311</v>
      </c>
      <c r="D602" s="52" t="s">
        <v>1821</v>
      </c>
      <c r="E602" s="58" t="s">
        <v>1448</v>
      </c>
      <c r="F602" s="8"/>
      <c r="G602" s="8">
        <v>0.0</v>
      </c>
      <c r="H602" s="57" t="s">
        <v>1311</v>
      </c>
      <c r="I602" s="52" t="s">
        <v>1309</v>
      </c>
      <c r="J602" s="13"/>
      <c r="K602" s="22"/>
      <c r="L602" s="22"/>
      <c r="M602" s="22"/>
      <c r="N602" s="22"/>
      <c r="O602" s="22"/>
      <c r="P602" s="22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>
      <c r="A603" s="52" t="s">
        <v>5</v>
      </c>
      <c r="B603" s="52" t="s">
        <v>1309</v>
      </c>
      <c r="C603" s="57" t="s">
        <v>1311</v>
      </c>
      <c r="D603" s="52" t="s">
        <v>1822</v>
      </c>
      <c r="E603" s="58" t="s">
        <v>1450</v>
      </c>
      <c r="F603" s="8"/>
      <c r="G603" s="8">
        <v>0.0</v>
      </c>
      <c r="H603" s="57" t="s">
        <v>1311</v>
      </c>
      <c r="I603" s="52" t="s">
        <v>1309</v>
      </c>
      <c r="J603" s="13"/>
      <c r="K603" s="22"/>
      <c r="L603" s="22"/>
      <c r="M603" s="22"/>
      <c r="N603" s="22"/>
      <c r="O603" s="22"/>
      <c r="P603" s="22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>
      <c r="A604" s="52" t="s">
        <v>5</v>
      </c>
      <c r="B604" s="52" t="s">
        <v>1309</v>
      </c>
      <c r="C604" s="57" t="s">
        <v>1311</v>
      </c>
      <c r="D604" s="52" t="s">
        <v>1824</v>
      </c>
      <c r="E604" s="58" t="s">
        <v>1454</v>
      </c>
      <c r="F604" s="8"/>
      <c r="G604" s="8">
        <v>0.0</v>
      </c>
      <c r="H604" s="57" t="s">
        <v>1311</v>
      </c>
      <c r="I604" s="52" t="s">
        <v>1309</v>
      </c>
      <c r="J604" s="13"/>
      <c r="K604" s="22"/>
      <c r="L604" s="22"/>
      <c r="M604" s="22"/>
      <c r="N604" s="22"/>
      <c r="O604" s="22"/>
      <c r="P604" s="22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>
      <c r="A605" s="52" t="s">
        <v>5</v>
      </c>
      <c r="B605" s="52" t="s">
        <v>1309</v>
      </c>
      <c r="C605" s="57" t="s">
        <v>1311</v>
      </c>
      <c r="D605" s="52" t="s">
        <v>1825</v>
      </c>
      <c r="E605" s="58" t="s">
        <v>1456</v>
      </c>
      <c r="F605" s="8"/>
      <c r="G605" s="8">
        <v>0.0</v>
      </c>
      <c r="H605" s="57" t="s">
        <v>1311</v>
      </c>
      <c r="I605" s="52" t="s">
        <v>1309</v>
      </c>
      <c r="J605" s="13"/>
      <c r="K605" s="22"/>
      <c r="L605" s="22"/>
      <c r="M605" s="22"/>
      <c r="N605" s="22"/>
      <c r="O605" s="22"/>
      <c r="P605" s="22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>
      <c r="A606" s="52" t="s">
        <v>5</v>
      </c>
      <c r="B606" s="52" t="s">
        <v>1309</v>
      </c>
      <c r="C606" s="57" t="s">
        <v>1311</v>
      </c>
      <c r="D606" s="52" t="s">
        <v>1827</v>
      </c>
      <c r="E606" s="58" t="s">
        <v>1458</v>
      </c>
      <c r="F606" s="8"/>
      <c r="G606" s="8">
        <v>0.0</v>
      </c>
      <c r="H606" s="57" t="s">
        <v>1311</v>
      </c>
      <c r="I606" s="52" t="s">
        <v>1309</v>
      </c>
      <c r="J606" s="13"/>
      <c r="K606" s="22"/>
      <c r="L606" s="22"/>
      <c r="M606" s="22"/>
      <c r="N606" s="22"/>
      <c r="O606" s="22"/>
      <c r="P606" s="22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>
      <c r="A607" s="52" t="s">
        <v>5</v>
      </c>
      <c r="B607" s="52" t="s">
        <v>1309</v>
      </c>
      <c r="C607" s="57" t="s">
        <v>1311</v>
      </c>
      <c r="D607" s="52" t="s">
        <v>1828</v>
      </c>
      <c r="E607" s="58" t="s">
        <v>1462</v>
      </c>
      <c r="F607" s="8"/>
      <c r="G607" s="8">
        <v>0.0</v>
      </c>
      <c r="H607" s="57" t="s">
        <v>1311</v>
      </c>
      <c r="I607" s="52" t="s">
        <v>1309</v>
      </c>
      <c r="J607" s="13"/>
      <c r="K607" s="22"/>
      <c r="L607" s="22"/>
      <c r="M607" s="22"/>
      <c r="N607" s="22"/>
      <c r="O607" s="22"/>
      <c r="P607" s="22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>
      <c r="A608" s="52" t="s">
        <v>5</v>
      </c>
      <c r="B608" s="52" t="s">
        <v>1309</v>
      </c>
      <c r="C608" s="57" t="s">
        <v>1311</v>
      </c>
      <c r="D608" s="52" t="s">
        <v>1830</v>
      </c>
      <c r="E608" s="58" t="s">
        <v>1465</v>
      </c>
      <c r="F608" s="8"/>
      <c r="G608" s="8">
        <v>0.0</v>
      </c>
      <c r="H608" s="57" t="s">
        <v>1311</v>
      </c>
      <c r="I608" s="52" t="s">
        <v>1309</v>
      </c>
      <c r="J608" s="13"/>
      <c r="K608" s="22"/>
      <c r="L608" s="22"/>
      <c r="M608" s="22"/>
      <c r="N608" s="22"/>
      <c r="O608" s="22"/>
      <c r="P608" s="22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>
      <c r="A609" s="52" t="s">
        <v>5</v>
      </c>
      <c r="B609" s="52" t="s">
        <v>1309</v>
      </c>
      <c r="C609" s="57" t="s">
        <v>1311</v>
      </c>
      <c r="D609" s="52" t="s">
        <v>1831</v>
      </c>
      <c r="E609" s="58" t="s">
        <v>1469</v>
      </c>
      <c r="F609" s="8"/>
      <c r="G609" s="8">
        <v>0.0</v>
      </c>
      <c r="H609" s="57" t="s">
        <v>1311</v>
      </c>
      <c r="I609" s="52" t="s">
        <v>1309</v>
      </c>
      <c r="J609" s="13"/>
      <c r="K609" s="22"/>
      <c r="L609" s="22"/>
      <c r="M609" s="22"/>
      <c r="N609" s="22"/>
      <c r="O609" s="22"/>
      <c r="P609" s="22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>
      <c r="A610" s="52" t="s">
        <v>5</v>
      </c>
      <c r="B610" s="52" t="s">
        <v>1309</v>
      </c>
      <c r="C610" s="57" t="s">
        <v>1311</v>
      </c>
      <c r="D610" s="52" t="s">
        <v>1833</v>
      </c>
      <c r="E610" s="58" t="s">
        <v>1472</v>
      </c>
      <c r="F610" s="8"/>
      <c r="G610" s="8">
        <v>0.0</v>
      </c>
      <c r="H610" s="57" t="s">
        <v>1311</v>
      </c>
      <c r="I610" s="52" t="s">
        <v>1309</v>
      </c>
      <c r="J610" s="13"/>
      <c r="K610" s="22"/>
      <c r="L610" s="22"/>
      <c r="M610" s="22"/>
      <c r="N610" s="22"/>
      <c r="O610" s="22"/>
      <c r="P610" s="22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>
      <c r="A611" s="52" t="s">
        <v>5</v>
      </c>
      <c r="B611" s="52" t="s">
        <v>1309</v>
      </c>
      <c r="C611" s="57" t="s">
        <v>1311</v>
      </c>
      <c r="D611" s="52" t="s">
        <v>1834</v>
      </c>
      <c r="E611" s="58" t="s">
        <v>1475</v>
      </c>
      <c r="F611" s="8"/>
      <c r="G611" s="8">
        <v>0.0</v>
      </c>
      <c r="H611" s="57" t="s">
        <v>1311</v>
      </c>
      <c r="I611" s="52" t="s">
        <v>1309</v>
      </c>
      <c r="J611" s="13"/>
      <c r="K611" s="22"/>
      <c r="L611" s="22"/>
      <c r="M611" s="22"/>
      <c r="N611" s="22"/>
      <c r="O611" s="22"/>
      <c r="P611" s="22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>
      <c r="A612" s="52" t="s">
        <v>5</v>
      </c>
      <c r="B612" s="52" t="s">
        <v>1309</v>
      </c>
      <c r="C612" s="57" t="s">
        <v>1311</v>
      </c>
      <c r="D612" s="52" t="s">
        <v>1836</v>
      </c>
      <c r="E612" s="58" t="s">
        <v>1478</v>
      </c>
      <c r="F612" s="8"/>
      <c r="G612" s="8">
        <v>0.0</v>
      </c>
      <c r="H612" s="57" t="s">
        <v>1311</v>
      </c>
      <c r="I612" s="52" t="s">
        <v>1309</v>
      </c>
      <c r="J612" s="13"/>
      <c r="K612" s="22"/>
      <c r="L612" s="22"/>
      <c r="M612" s="22"/>
      <c r="N612" s="22"/>
      <c r="O612" s="22"/>
      <c r="P612" s="22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>
      <c r="A613" s="52" t="s">
        <v>5</v>
      </c>
      <c r="B613" s="52" t="s">
        <v>1309</v>
      </c>
      <c r="C613" s="57" t="s">
        <v>1311</v>
      </c>
      <c r="D613" s="52" t="s">
        <v>1837</v>
      </c>
      <c r="E613" s="58" t="s">
        <v>1480</v>
      </c>
      <c r="F613" s="8"/>
      <c r="G613" s="8">
        <v>0.0</v>
      </c>
      <c r="H613" s="57" t="s">
        <v>1311</v>
      </c>
      <c r="I613" s="52" t="s">
        <v>1309</v>
      </c>
      <c r="J613" s="13"/>
      <c r="K613" s="22"/>
      <c r="L613" s="22"/>
      <c r="M613" s="22"/>
      <c r="N613" s="22"/>
      <c r="O613" s="22"/>
      <c r="P613" s="22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>
      <c r="A614" s="52" t="s">
        <v>5</v>
      </c>
      <c r="B614" s="52" t="s">
        <v>1309</v>
      </c>
      <c r="C614" s="57" t="s">
        <v>1311</v>
      </c>
      <c r="D614" s="52" t="s">
        <v>1839</v>
      </c>
      <c r="E614" s="58" t="s">
        <v>1483</v>
      </c>
      <c r="F614" s="8"/>
      <c r="G614" s="8">
        <v>0.0</v>
      </c>
      <c r="H614" s="57" t="s">
        <v>1311</v>
      </c>
      <c r="I614" s="52" t="s">
        <v>1309</v>
      </c>
      <c r="J614" s="13"/>
      <c r="K614" s="22"/>
      <c r="L614" s="22"/>
      <c r="M614" s="22"/>
      <c r="N614" s="22"/>
      <c r="O614" s="22"/>
      <c r="P614" s="22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>
      <c r="A615" s="52" t="s">
        <v>5</v>
      </c>
      <c r="B615" s="52" t="s">
        <v>1309</v>
      </c>
      <c r="C615" s="57" t="s">
        <v>1311</v>
      </c>
      <c r="D615" s="52" t="s">
        <v>1840</v>
      </c>
      <c r="E615" s="58" t="s">
        <v>1486</v>
      </c>
      <c r="F615" s="8"/>
      <c r="G615" s="8">
        <v>0.0</v>
      </c>
      <c r="H615" s="57" t="s">
        <v>1311</v>
      </c>
      <c r="I615" s="52" t="s">
        <v>1309</v>
      </c>
      <c r="J615" s="13"/>
      <c r="K615" s="22"/>
      <c r="L615" s="22"/>
      <c r="M615" s="22"/>
      <c r="N615" s="22"/>
      <c r="O615" s="22"/>
      <c r="P615" s="22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>
      <c r="A616" s="52" t="s">
        <v>5</v>
      </c>
      <c r="B616" s="52" t="s">
        <v>1309</v>
      </c>
      <c r="C616" s="57" t="s">
        <v>1311</v>
      </c>
      <c r="D616" s="52" t="s">
        <v>1842</v>
      </c>
      <c r="E616" s="58" t="s">
        <v>1489</v>
      </c>
      <c r="F616" s="8"/>
      <c r="G616" s="8">
        <v>0.0</v>
      </c>
      <c r="H616" s="57" t="s">
        <v>1311</v>
      </c>
      <c r="I616" s="52" t="s">
        <v>1309</v>
      </c>
      <c r="J616" s="13"/>
      <c r="K616" s="22"/>
      <c r="L616" s="22"/>
      <c r="M616" s="22"/>
      <c r="N616" s="22"/>
      <c r="O616" s="22"/>
      <c r="P616" s="22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>
      <c r="A617" s="52" t="s">
        <v>5</v>
      </c>
      <c r="B617" s="52" t="s">
        <v>1309</v>
      </c>
      <c r="C617" s="57" t="s">
        <v>1311</v>
      </c>
      <c r="D617" s="52" t="s">
        <v>1843</v>
      </c>
      <c r="E617" s="58" t="s">
        <v>1492</v>
      </c>
      <c r="F617" s="8"/>
      <c r="G617" s="8">
        <v>0.0</v>
      </c>
      <c r="H617" s="57" t="s">
        <v>1311</v>
      </c>
      <c r="I617" s="52" t="s">
        <v>1309</v>
      </c>
      <c r="J617" s="13"/>
      <c r="K617" s="22"/>
      <c r="L617" s="22"/>
      <c r="M617" s="22"/>
      <c r="N617" s="22"/>
      <c r="O617" s="22"/>
      <c r="P617" s="22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>
      <c r="A618" s="52" t="s">
        <v>5</v>
      </c>
      <c r="B618" s="52" t="s">
        <v>1309</v>
      </c>
      <c r="C618" s="57" t="s">
        <v>1311</v>
      </c>
      <c r="D618" s="52" t="s">
        <v>1845</v>
      </c>
      <c r="E618" s="58" t="s">
        <v>1495</v>
      </c>
      <c r="F618" s="8"/>
      <c r="G618" s="8">
        <v>0.0</v>
      </c>
      <c r="H618" s="57" t="s">
        <v>1311</v>
      </c>
      <c r="I618" s="52" t="s">
        <v>1309</v>
      </c>
      <c r="J618" s="13"/>
      <c r="K618" s="22"/>
      <c r="L618" s="22"/>
      <c r="M618" s="22"/>
      <c r="N618" s="22"/>
      <c r="O618" s="22"/>
      <c r="P618" s="22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>
      <c r="A619" s="52" t="s">
        <v>5</v>
      </c>
      <c r="B619" s="52" t="s">
        <v>1309</v>
      </c>
      <c r="C619" s="57" t="s">
        <v>1311</v>
      </c>
      <c r="D619" s="52" t="s">
        <v>1846</v>
      </c>
      <c r="E619" s="58" t="s">
        <v>1499</v>
      </c>
      <c r="F619" s="8"/>
      <c r="G619" s="8">
        <v>0.0</v>
      </c>
      <c r="H619" s="57" t="s">
        <v>1311</v>
      </c>
      <c r="I619" s="52" t="s">
        <v>1309</v>
      </c>
      <c r="J619" s="13"/>
      <c r="K619" s="22"/>
      <c r="L619" s="22"/>
      <c r="M619" s="22"/>
      <c r="N619" s="22"/>
      <c r="O619" s="22"/>
      <c r="P619" s="22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>
      <c r="A620" s="52" t="s">
        <v>5</v>
      </c>
      <c r="B620" s="52" t="s">
        <v>1309</v>
      </c>
      <c r="C620" s="57" t="s">
        <v>1311</v>
      </c>
      <c r="D620" s="52" t="s">
        <v>1849</v>
      </c>
      <c r="E620" s="58" t="s">
        <v>1502</v>
      </c>
      <c r="F620" s="8"/>
      <c r="G620" s="8">
        <v>0.0</v>
      </c>
      <c r="H620" s="57" t="s">
        <v>1311</v>
      </c>
      <c r="I620" s="52" t="s">
        <v>1309</v>
      </c>
      <c r="J620" s="13"/>
      <c r="K620" s="22"/>
      <c r="L620" s="22"/>
      <c r="M620" s="22"/>
      <c r="N620" s="22"/>
      <c r="O620" s="22"/>
      <c r="P620" s="22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>
      <c r="A621" s="52" t="s">
        <v>5</v>
      </c>
      <c r="B621" s="52" t="s">
        <v>1309</v>
      </c>
      <c r="C621" s="57" t="s">
        <v>1311</v>
      </c>
      <c r="D621" s="52" t="s">
        <v>1850</v>
      </c>
      <c r="E621" s="58" t="s">
        <v>1506</v>
      </c>
      <c r="F621" s="8"/>
      <c r="G621" s="8">
        <v>0.0</v>
      </c>
      <c r="H621" s="57" t="s">
        <v>1311</v>
      </c>
      <c r="I621" s="52" t="s">
        <v>1309</v>
      </c>
      <c r="J621" s="13"/>
      <c r="K621" s="22"/>
      <c r="L621" s="22"/>
      <c r="M621" s="22"/>
      <c r="N621" s="22"/>
      <c r="O621" s="22"/>
      <c r="P621" s="22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>
      <c r="A622" s="52" t="s">
        <v>5</v>
      </c>
      <c r="B622" s="52" t="s">
        <v>1309</v>
      </c>
      <c r="C622" s="57" t="s">
        <v>1311</v>
      </c>
      <c r="D622" s="52" t="s">
        <v>1852</v>
      </c>
      <c r="E622" s="58" t="s">
        <v>1509</v>
      </c>
      <c r="F622" s="8"/>
      <c r="G622" s="8">
        <v>0.0</v>
      </c>
      <c r="H622" s="57" t="s">
        <v>1311</v>
      </c>
      <c r="I622" s="52" t="s">
        <v>1309</v>
      </c>
      <c r="J622" s="13"/>
      <c r="K622" s="22"/>
      <c r="L622" s="22"/>
      <c r="M622" s="22"/>
      <c r="N622" s="22"/>
      <c r="O622" s="22"/>
      <c r="P622" s="22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>
      <c r="A623" s="52" t="s">
        <v>5</v>
      </c>
      <c r="B623" s="52" t="s">
        <v>1309</v>
      </c>
      <c r="C623" s="57" t="s">
        <v>1311</v>
      </c>
      <c r="D623" s="52" t="s">
        <v>1853</v>
      </c>
      <c r="E623" s="58" t="s">
        <v>1512</v>
      </c>
      <c r="F623" s="8"/>
      <c r="G623" s="8">
        <v>0.0</v>
      </c>
      <c r="H623" s="57" t="s">
        <v>1311</v>
      </c>
      <c r="I623" s="52" t="s">
        <v>1309</v>
      </c>
      <c r="J623" s="13"/>
      <c r="K623" s="22"/>
      <c r="L623" s="22"/>
      <c r="M623" s="22"/>
      <c r="N623" s="22"/>
      <c r="O623" s="22"/>
      <c r="P623" s="22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>
      <c r="A624" s="52" t="s">
        <v>5</v>
      </c>
      <c r="B624" s="52" t="s">
        <v>1309</v>
      </c>
      <c r="C624" s="57" t="s">
        <v>1311</v>
      </c>
      <c r="D624" s="52" t="s">
        <v>1855</v>
      </c>
      <c r="E624" s="58" t="s">
        <v>1515</v>
      </c>
      <c r="F624" s="8"/>
      <c r="G624" s="8">
        <v>0.0</v>
      </c>
      <c r="H624" s="57" t="s">
        <v>1311</v>
      </c>
      <c r="I624" s="52" t="s">
        <v>1309</v>
      </c>
      <c r="J624" s="13"/>
      <c r="K624" s="22"/>
      <c r="L624" s="22"/>
      <c r="M624" s="22"/>
      <c r="N624" s="22"/>
      <c r="O624" s="22"/>
      <c r="P624" s="22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>
      <c r="A625" s="52" t="s">
        <v>5</v>
      </c>
      <c r="B625" s="52" t="s">
        <v>1309</v>
      </c>
      <c r="C625" s="57" t="s">
        <v>1311</v>
      </c>
      <c r="D625" s="52" t="s">
        <v>1857</v>
      </c>
      <c r="E625" s="58" t="s">
        <v>1519</v>
      </c>
      <c r="F625" s="8"/>
      <c r="G625" s="8">
        <v>0.0</v>
      </c>
      <c r="H625" s="57" t="s">
        <v>1311</v>
      </c>
      <c r="I625" s="52" t="s">
        <v>1309</v>
      </c>
      <c r="J625" s="13"/>
      <c r="K625" s="22"/>
      <c r="L625" s="22"/>
      <c r="M625" s="22"/>
      <c r="N625" s="22"/>
      <c r="O625" s="22"/>
      <c r="P625" s="22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>
      <c r="A626" s="52" t="s">
        <v>5</v>
      </c>
      <c r="B626" s="52" t="s">
        <v>1309</v>
      </c>
      <c r="C626" s="57" t="s">
        <v>1311</v>
      </c>
      <c r="D626" s="52" t="s">
        <v>1858</v>
      </c>
      <c r="E626" s="58" t="s">
        <v>1522</v>
      </c>
      <c r="F626" s="8"/>
      <c r="G626" s="8">
        <v>0.0</v>
      </c>
      <c r="H626" s="57" t="s">
        <v>1311</v>
      </c>
      <c r="I626" s="52" t="s">
        <v>1309</v>
      </c>
      <c r="J626" s="13"/>
      <c r="K626" s="22"/>
      <c r="L626" s="22"/>
      <c r="M626" s="22"/>
      <c r="N626" s="22"/>
      <c r="O626" s="22"/>
      <c r="P626" s="22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>
      <c r="A627" s="52" t="s">
        <v>5</v>
      </c>
      <c r="B627" s="52" t="s">
        <v>1309</v>
      </c>
      <c r="C627" s="57" t="s">
        <v>1311</v>
      </c>
      <c r="D627" s="52" t="s">
        <v>1860</v>
      </c>
      <c r="E627" s="58" t="s">
        <v>1526</v>
      </c>
      <c r="F627" s="8"/>
      <c r="G627" s="8">
        <v>0.0</v>
      </c>
      <c r="H627" s="57" t="s">
        <v>1311</v>
      </c>
      <c r="I627" s="52" t="s">
        <v>1309</v>
      </c>
      <c r="J627" s="13"/>
      <c r="K627" s="22"/>
      <c r="L627" s="22"/>
      <c r="M627" s="22"/>
      <c r="N627" s="22"/>
      <c r="O627" s="22"/>
      <c r="P627" s="22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>
      <c r="A628" s="52" t="s">
        <v>5</v>
      </c>
      <c r="B628" s="52" t="s">
        <v>1309</v>
      </c>
      <c r="C628" s="57" t="s">
        <v>1311</v>
      </c>
      <c r="D628" s="52" t="s">
        <v>1861</v>
      </c>
      <c r="E628" s="58" t="s">
        <v>1529</v>
      </c>
      <c r="F628" s="8"/>
      <c r="G628" s="8">
        <v>0.0</v>
      </c>
      <c r="H628" s="57" t="s">
        <v>1311</v>
      </c>
      <c r="I628" s="52" t="s">
        <v>1309</v>
      </c>
      <c r="J628" s="13"/>
      <c r="K628" s="22"/>
      <c r="L628" s="22"/>
      <c r="M628" s="22"/>
      <c r="N628" s="22"/>
      <c r="O628" s="22"/>
      <c r="P628" s="22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>
      <c r="A629" s="52" t="s">
        <v>5</v>
      </c>
      <c r="B629" s="52" t="s">
        <v>1309</v>
      </c>
      <c r="C629" s="57" t="s">
        <v>1311</v>
      </c>
      <c r="D629" s="52" t="s">
        <v>1862</v>
      </c>
      <c r="E629" s="58" t="s">
        <v>1531</v>
      </c>
      <c r="F629" s="8"/>
      <c r="G629" s="8">
        <v>0.0</v>
      </c>
      <c r="H629" s="57" t="s">
        <v>1311</v>
      </c>
      <c r="I629" s="52" t="s">
        <v>1309</v>
      </c>
      <c r="J629" s="13"/>
      <c r="K629" s="22"/>
      <c r="L629" s="22"/>
      <c r="M629" s="22"/>
      <c r="N629" s="22"/>
      <c r="O629" s="22"/>
      <c r="P629" s="22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>
      <c r="A630" s="52" t="s">
        <v>5</v>
      </c>
      <c r="B630" s="52" t="s">
        <v>1309</v>
      </c>
      <c r="C630" s="57" t="s">
        <v>1311</v>
      </c>
      <c r="D630" s="52" t="s">
        <v>1864</v>
      </c>
      <c r="E630" s="58" t="s">
        <v>1534</v>
      </c>
      <c r="F630" s="8"/>
      <c r="G630" s="8">
        <v>0.0</v>
      </c>
      <c r="H630" s="57" t="s">
        <v>1311</v>
      </c>
      <c r="I630" s="52" t="s">
        <v>1309</v>
      </c>
      <c r="J630" s="13"/>
      <c r="K630" s="22"/>
      <c r="L630" s="22"/>
      <c r="M630" s="22"/>
      <c r="N630" s="22"/>
      <c r="O630" s="22"/>
      <c r="P630" s="22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>
      <c r="A631" s="52" t="s">
        <v>5</v>
      </c>
      <c r="B631" s="52" t="s">
        <v>1309</v>
      </c>
      <c r="C631" s="57" t="s">
        <v>1311</v>
      </c>
      <c r="D631" s="52" t="s">
        <v>1866</v>
      </c>
      <c r="E631" s="58" t="s">
        <v>1546</v>
      </c>
      <c r="F631" s="8"/>
      <c r="G631" s="8">
        <v>0.0</v>
      </c>
      <c r="H631" s="57" t="s">
        <v>1311</v>
      </c>
      <c r="I631" s="52" t="s">
        <v>1309</v>
      </c>
      <c r="J631" s="13"/>
      <c r="K631" s="22"/>
      <c r="L631" s="22"/>
      <c r="M631" s="22"/>
      <c r="N631" s="22"/>
      <c r="O631" s="22"/>
      <c r="P631" s="22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>
      <c r="A632" s="52" t="s">
        <v>5</v>
      </c>
      <c r="B632" s="52" t="s">
        <v>1309</v>
      </c>
      <c r="C632" s="57" t="s">
        <v>1311</v>
      </c>
      <c r="D632" s="52" t="s">
        <v>1867</v>
      </c>
      <c r="E632" s="58" t="s">
        <v>1557</v>
      </c>
      <c r="F632" s="8"/>
      <c r="G632" s="8">
        <v>0.0</v>
      </c>
      <c r="H632" s="57" t="s">
        <v>1311</v>
      </c>
      <c r="I632" s="52" t="s">
        <v>1309</v>
      </c>
      <c r="J632" s="13"/>
      <c r="K632" s="22"/>
      <c r="L632" s="22"/>
      <c r="M632" s="22"/>
      <c r="N632" s="22"/>
      <c r="O632" s="22"/>
      <c r="P632" s="22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>
      <c r="A633" s="52" t="s">
        <v>5</v>
      </c>
      <c r="B633" s="52" t="s">
        <v>1309</v>
      </c>
      <c r="C633" s="57" t="s">
        <v>1311</v>
      </c>
      <c r="D633" s="52" t="s">
        <v>1869</v>
      </c>
      <c r="E633" s="58" t="s">
        <v>1561</v>
      </c>
      <c r="F633" s="8"/>
      <c r="G633" s="8">
        <v>0.0</v>
      </c>
      <c r="H633" s="57" t="s">
        <v>1311</v>
      </c>
      <c r="I633" s="52" t="s">
        <v>1309</v>
      </c>
      <c r="J633" s="13"/>
      <c r="K633" s="22"/>
      <c r="L633" s="22"/>
      <c r="M633" s="22"/>
      <c r="N633" s="22"/>
      <c r="O633" s="22"/>
      <c r="P633" s="22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>
      <c r="A634" s="52" t="s">
        <v>5</v>
      </c>
      <c r="B634" s="52" t="s">
        <v>1309</v>
      </c>
      <c r="C634" s="57" t="s">
        <v>1311</v>
      </c>
      <c r="D634" s="52" t="s">
        <v>1870</v>
      </c>
      <c r="E634" s="58" t="s">
        <v>1564</v>
      </c>
      <c r="F634" s="8"/>
      <c r="G634" s="8">
        <v>0.0</v>
      </c>
      <c r="H634" s="57" t="s">
        <v>1311</v>
      </c>
      <c r="I634" s="52" t="s">
        <v>1309</v>
      </c>
      <c r="J634" s="13"/>
      <c r="K634" s="22"/>
      <c r="L634" s="22"/>
      <c r="M634" s="22"/>
      <c r="N634" s="22"/>
      <c r="O634" s="22"/>
      <c r="P634" s="22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>
      <c r="A635" s="52" t="s">
        <v>5</v>
      </c>
      <c r="B635" s="52" t="s">
        <v>1309</v>
      </c>
      <c r="C635" s="57" t="s">
        <v>1311</v>
      </c>
      <c r="D635" s="52" t="s">
        <v>1872</v>
      </c>
      <c r="E635" s="58" t="s">
        <v>1567</v>
      </c>
      <c r="F635" s="8"/>
      <c r="G635" s="8">
        <v>0.0</v>
      </c>
      <c r="H635" s="57" t="s">
        <v>1311</v>
      </c>
      <c r="I635" s="52" t="s">
        <v>1309</v>
      </c>
      <c r="J635" s="13"/>
      <c r="K635" s="22"/>
      <c r="L635" s="22"/>
      <c r="M635" s="22"/>
      <c r="N635" s="22"/>
      <c r="O635" s="22"/>
      <c r="P635" s="22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>
      <c r="A636" s="52" t="s">
        <v>5</v>
      </c>
      <c r="B636" s="52" t="s">
        <v>1309</v>
      </c>
      <c r="C636" s="57" t="s">
        <v>1311</v>
      </c>
      <c r="D636" s="52" t="s">
        <v>1873</v>
      </c>
      <c r="E636" s="58" t="s">
        <v>1571</v>
      </c>
      <c r="F636" s="8"/>
      <c r="G636" s="8">
        <v>0.0</v>
      </c>
      <c r="H636" s="57" t="s">
        <v>1311</v>
      </c>
      <c r="I636" s="52" t="s">
        <v>1309</v>
      </c>
      <c r="J636" s="13"/>
      <c r="K636" s="22"/>
      <c r="L636" s="22"/>
      <c r="M636" s="22"/>
      <c r="N636" s="22"/>
      <c r="O636" s="22"/>
      <c r="P636" s="22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>
      <c r="A637" s="52" t="s">
        <v>5</v>
      </c>
      <c r="B637" s="52" t="s">
        <v>1572</v>
      </c>
      <c r="C637" s="57" t="s">
        <v>1574</v>
      </c>
      <c r="D637" s="52" t="s">
        <v>1875</v>
      </c>
      <c r="E637" s="58" t="s">
        <v>1577</v>
      </c>
      <c r="F637" s="8"/>
      <c r="G637" s="8">
        <v>0.0</v>
      </c>
      <c r="H637" s="57" t="s">
        <v>1574</v>
      </c>
      <c r="I637" s="52" t="s">
        <v>1572</v>
      </c>
      <c r="J637" s="13"/>
      <c r="K637" s="22"/>
      <c r="L637" s="22"/>
      <c r="M637" s="22"/>
      <c r="N637" s="22"/>
      <c r="O637" s="22"/>
      <c r="P637" s="22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>
      <c r="A638" s="52" t="s">
        <v>5</v>
      </c>
      <c r="B638" s="52" t="s">
        <v>1572</v>
      </c>
      <c r="C638" s="57" t="s">
        <v>1574</v>
      </c>
      <c r="D638" s="52" t="s">
        <v>1877</v>
      </c>
      <c r="E638" s="58" t="s">
        <v>1581</v>
      </c>
      <c r="F638" s="8"/>
      <c r="G638" s="8">
        <v>0.0</v>
      </c>
      <c r="H638" s="57" t="s">
        <v>1574</v>
      </c>
      <c r="I638" s="52" t="s">
        <v>1572</v>
      </c>
      <c r="J638" s="13"/>
      <c r="K638" s="22"/>
      <c r="L638" s="22"/>
      <c r="M638" s="22"/>
      <c r="N638" s="22"/>
      <c r="O638" s="22"/>
      <c r="P638" s="22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>
      <c r="A639" s="52" t="s">
        <v>5</v>
      </c>
      <c r="B639" s="52" t="s">
        <v>1572</v>
      </c>
      <c r="C639" s="57" t="s">
        <v>1574</v>
      </c>
      <c r="D639" s="52" t="s">
        <v>1879</v>
      </c>
      <c r="E639" s="58" t="s">
        <v>1585</v>
      </c>
      <c r="F639" s="8"/>
      <c r="G639" s="8">
        <v>0.0</v>
      </c>
      <c r="H639" s="57" t="s">
        <v>1574</v>
      </c>
      <c r="I639" s="52" t="s">
        <v>1572</v>
      </c>
      <c r="J639" s="13"/>
      <c r="K639" s="22"/>
      <c r="L639" s="22"/>
      <c r="M639" s="22"/>
      <c r="N639" s="22"/>
      <c r="O639" s="22"/>
      <c r="P639" s="22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>
      <c r="A640" s="52" t="s">
        <v>5</v>
      </c>
      <c r="B640" s="52" t="s">
        <v>1572</v>
      </c>
      <c r="C640" s="57" t="s">
        <v>1574</v>
      </c>
      <c r="D640" s="52" t="s">
        <v>1881</v>
      </c>
      <c r="E640" s="58" t="s">
        <v>1588</v>
      </c>
      <c r="F640" s="8"/>
      <c r="G640" s="8">
        <v>0.0</v>
      </c>
      <c r="H640" s="57" t="s">
        <v>1574</v>
      </c>
      <c r="I640" s="52" t="s">
        <v>1572</v>
      </c>
      <c r="J640" s="13"/>
      <c r="K640" s="22"/>
      <c r="L640" s="22"/>
      <c r="M640" s="22"/>
      <c r="N640" s="22"/>
      <c r="O640" s="22"/>
      <c r="P640" s="22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>
      <c r="A641" s="52" t="s">
        <v>5</v>
      </c>
      <c r="B641" s="52" t="s">
        <v>1572</v>
      </c>
      <c r="C641" s="57" t="s">
        <v>1574</v>
      </c>
      <c r="D641" s="52" t="s">
        <v>1882</v>
      </c>
      <c r="E641" s="58" t="s">
        <v>1592</v>
      </c>
      <c r="F641" s="8"/>
      <c r="G641" s="8">
        <v>0.0</v>
      </c>
      <c r="H641" s="57" t="s">
        <v>1574</v>
      </c>
      <c r="I641" s="52" t="s">
        <v>1572</v>
      </c>
      <c r="J641" s="13"/>
      <c r="K641" s="22"/>
      <c r="L641" s="22"/>
      <c r="M641" s="22"/>
      <c r="N641" s="22"/>
      <c r="O641" s="22"/>
      <c r="P641" s="22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>
      <c r="A642" s="52" t="s">
        <v>5</v>
      </c>
      <c r="B642" s="52" t="s">
        <v>1572</v>
      </c>
      <c r="C642" s="57" t="s">
        <v>1574</v>
      </c>
      <c r="D642" s="52" t="s">
        <v>1883</v>
      </c>
      <c r="E642" s="58" t="s">
        <v>1595</v>
      </c>
      <c r="F642" s="8"/>
      <c r="G642" s="8">
        <v>0.0</v>
      </c>
      <c r="H642" s="57" t="s">
        <v>1574</v>
      </c>
      <c r="I642" s="52" t="s">
        <v>1572</v>
      </c>
      <c r="J642" s="13"/>
      <c r="K642" s="22"/>
      <c r="L642" s="22"/>
      <c r="M642" s="22"/>
      <c r="N642" s="22"/>
      <c r="O642" s="22"/>
      <c r="P642" s="22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>
      <c r="A643" s="52" t="s">
        <v>5</v>
      </c>
      <c r="B643" s="52" t="s">
        <v>1572</v>
      </c>
      <c r="C643" s="57" t="s">
        <v>1574</v>
      </c>
      <c r="D643" s="52" t="s">
        <v>1885</v>
      </c>
      <c r="E643" s="58" t="s">
        <v>1598</v>
      </c>
      <c r="F643" s="8"/>
      <c r="G643" s="8">
        <v>0.0</v>
      </c>
      <c r="H643" s="57" t="s">
        <v>1574</v>
      </c>
      <c r="I643" s="52" t="s">
        <v>1572</v>
      </c>
      <c r="J643" s="13"/>
      <c r="K643" s="22"/>
      <c r="L643" s="22"/>
      <c r="M643" s="22"/>
      <c r="N643" s="22"/>
      <c r="O643" s="22"/>
      <c r="P643" s="22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>
      <c r="A644" s="52" t="s">
        <v>5</v>
      </c>
      <c r="B644" s="52" t="s">
        <v>1572</v>
      </c>
      <c r="C644" s="57" t="s">
        <v>1574</v>
      </c>
      <c r="D644" s="52" t="s">
        <v>1886</v>
      </c>
      <c r="E644" s="58" t="s">
        <v>1604</v>
      </c>
      <c r="F644" s="8"/>
      <c r="G644" s="8">
        <v>0.0</v>
      </c>
      <c r="H644" s="57" t="s">
        <v>1574</v>
      </c>
      <c r="I644" s="52" t="s">
        <v>1572</v>
      </c>
      <c r="J644" s="13"/>
      <c r="K644" s="22"/>
      <c r="L644" s="22"/>
      <c r="M644" s="22"/>
      <c r="N644" s="22"/>
      <c r="O644" s="22"/>
      <c r="P644" s="22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>
      <c r="A645" s="52" t="s">
        <v>5</v>
      </c>
      <c r="B645" s="52" t="s">
        <v>1572</v>
      </c>
      <c r="C645" s="57" t="s">
        <v>1574</v>
      </c>
      <c r="D645" s="52" t="s">
        <v>1888</v>
      </c>
      <c r="E645" s="58" t="s">
        <v>1609</v>
      </c>
      <c r="F645" s="8"/>
      <c r="G645" s="8">
        <v>0.0</v>
      </c>
      <c r="H645" s="57" t="s">
        <v>1574</v>
      </c>
      <c r="I645" s="52" t="s">
        <v>1572</v>
      </c>
      <c r="J645" s="13"/>
      <c r="K645" s="22"/>
      <c r="L645" s="22"/>
      <c r="M645" s="22"/>
      <c r="N645" s="22"/>
      <c r="O645" s="22"/>
      <c r="P645" s="22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>
      <c r="A646" s="52" t="s">
        <v>5</v>
      </c>
      <c r="B646" s="52" t="s">
        <v>1572</v>
      </c>
      <c r="C646" s="57" t="s">
        <v>1574</v>
      </c>
      <c r="D646" s="52" t="s">
        <v>1889</v>
      </c>
      <c r="E646" s="58" t="s">
        <v>1612</v>
      </c>
      <c r="F646" s="8"/>
      <c r="G646" s="8">
        <v>0.0</v>
      </c>
      <c r="H646" s="57" t="s">
        <v>1574</v>
      </c>
      <c r="I646" s="52" t="s">
        <v>1572</v>
      </c>
      <c r="J646" s="13"/>
      <c r="K646" s="22"/>
      <c r="L646" s="22"/>
      <c r="M646" s="22"/>
      <c r="N646" s="22"/>
      <c r="O646" s="22"/>
      <c r="P646" s="22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>
      <c r="A647" s="52" t="s">
        <v>5</v>
      </c>
      <c r="B647" s="52" t="s">
        <v>1572</v>
      </c>
      <c r="C647" s="57" t="s">
        <v>1574</v>
      </c>
      <c r="D647" s="52" t="s">
        <v>1891</v>
      </c>
      <c r="E647" s="58" t="s">
        <v>1615</v>
      </c>
      <c r="F647" s="8"/>
      <c r="G647" s="8">
        <v>0.0</v>
      </c>
      <c r="H647" s="57" t="s">
        <v>1574</v>
      </c>
      <c r="I647" s="52" t="s">
        <v>1572</v>
      </c>
      <c r="J647" s="13"/>
      <c r="K647" s="22"/>
      <c r="L647" s="22"/>
      <c r="M647" s="22"/>
      <c r="N647" s="22"/>
      <c r="O647" s="22"/>
      <c r="P647" s="22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>
      <c r="A648" s="52" t="s">
        <v>5</v>
      </c>
      <c r="B648" s="52" t="s">
        <v>1572</v>
      </c>
      <c r="C648" s="57" t="s">
        <v>1574</v>
      </c>
      <c r="D648" s="52" t="s">
        <v>1892</v>
      </c>
      <c r="E648" s="58" t="s">
        <v>1618</v>
      </c>
      <c r="F648" s="8"/>
      <c r="G648" s="8">
        <v>0.0</v>
      </c>
      <c r="H648" s="57" t="s">
        <v>1574</v>
      </c>
      <c r="I648" s="52" t="s">
        <v>1572</v>
      </c>
      <c r="J648" s="13"/>
      <c r="K648" s="22"/>
      <c r="L648" s="22"/>
      <c r="M648" s="22"/>
      <c r="N648" s="22"/>
      <c r="O648" s="22"/>
      <c r="P648" s="22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>
      <c r="A649" s="52" t="s">
        <v>5</v>
      </c>
      <c r="B649" s="52" t="s">
        <v>1572</v>
      </c>
      <c r="C649" s="57" t="s">
        <v>1574</v>
      </c>
      <c r="D649" s="52" t="s">
        <v>1894</v>
      </c>
      <c r="E649" s="58" t="s">
        <v>1620</v>
      </c>
      <c r="F649" s="8"/>
      <c r="G649" s="8">
        <v>0.0</v>
      </c>
      <c r="H649" s="57" t="s">
        <v>1574</v>
      </c>
      <c r="I649" s="52" t="s">
        <v>1572</v>
      </c>
      <c r="J649" s="13"/>
      <c r="K649" s="22"/>
      <c r="L649" s="22"/>
      <c r="M649" s="22"/>
      <c r="N649" s="22"/>
      <c r="O649" s="22"/>
      <c r="P649" s="22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>
      <c r="A650" s="52" t="s">
        <v>5</v>
      </c>
      <c r="B650" s="52" t="s">
        <v>1572</v>
      </c>
      <c r="C650" s="57" t="s">
        <v>1574</v>
      </c>
      <c r="D650" s="52" t="s">
        <v>1895</v>
      </c>
      <c r="E650" s="58" t="s">
        <v>1622</v>
      </c>
      <c r="F650" s="8"/>
      <c r="G650" s="8">
        <v>0.0</v>
      </c>
      <c r="H650" s="57" t="s">
        <v>1574</v>
      </c>
      <c r="I650" s="52" t="s">
        <v>1572</v>
      </c>
      <c r="J650" s="13"/>
      <c r="K650" s="22"/>
      <c r="L650" s="22"/>
      <c r="M650" s="22"/>
      <c r="N650" s="22"/>
      <c r="O650" s="22"/>
      <c r="P650" s="22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>
      <c r="A651" s="52" t="s">
        <v>5</v>
      </c>
      <c r="B651" s="52" t="s">
        <v>1572</v>
      </c>
      <c r="C651" s="57" t="s">
        <v>1574</v>
      </c>
      <c r="D651" s="52" t="s">
        <v>1898</v>
      </c>
      <c r="E651" s="58" t="s">
        <v>1626</v>
      </c>
      <c r="F651" s="8"/>
      <c r="G651" s="8">
        <v>0.0</v>
      </c>
      <c r="H651" s="57" t="s">
        <v>1574</v>
      </c>
      <c r="I651" s="52" t="s">
        <v>1572</v>
      </c>
      <c r="J651" s="13"/>
      <c r="K651" s="22"/>
      <c r="L651" s="22"/>
      <c r="M651" s="22"/>
      <c r="N651" s="22"/>
      <c r="O651" s="22"/>
      <c r="P651" s="22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>
      <c r="A652" s="52" t="s">
        <v>5</v>
      </c>
      <c r="B652" s="52" t="s">
        <v>1572</v>
      </c>
      <c r="C652" s="57" t="s">
        <v>1574</v>
      </c>
      <c r="D652" s="52" t="s">
        <v>1899</v>
      </c>
      <c r="E652" s="58" t="s">
        <v>1629</v>
      </c>
      <c r="F652" s="8"/>
      <c r="G652" s="8">
        <v>0.0</v>
      </c>
      <c r="H652" s="57" t="s">
        <v>1574</v>
      </c>
      <c r="I652" s="52" t="s">
        <v>1572</v>
      </c>
      <c r="J652" s="13"/>
      <c r="K652" s="22"/>
      <c r="L652" s="22"/>
      <c r="M652" s="22"/>
      <c r="N652" s="22"/>
      <c r="O652" s="22"/>
      <c r="P652" s="22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>
      <c r="A653" s="52" t="s">
        <v>5</v>
      </c>
      <c r="B653" s="52" t="s">
        <v>1572</v>
      </c>
      <c r="C653" s="57" t="s">
        <v>1574</v>
      </c>
      <c r="D653" s="52" t="s">
        <v>1901</v>
      </c>
      <c r="E653" s="58" t="s">
        <v>1634</v>
      </c>
      <c r="F653" s="8"/>
      <c r="G653" s="8">
        <v>0.0</v>
      </c>
      <c r="H653" s="57" t="s">
        <v>1574</v>
      </c>
      <c r="I653" s="52" t="s">
        <v>1572</v>
      </c>
      <c r="J653" s="13"/>
      <c r="K653" s="22"/>
      <c r="L653" s="22"/>
      <c r="M653" s="22"/>
      <c r="N653" s="22"/>
      <c r="O653" s="22"/>
      <c r="P653" s="22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>
      <c r="A654" s="52" t="s">
        <v>5</v>
      </c>
      <c r="B654" s="52" t="s">
        <v>1572</v>
      </c>
      <c r="C654" s="57" t="s">
        <v>1574</v>
      </c>
      <c r="D654" s="52" t="s">
        <v>1902</v>
      </c>
      <c r="E654" s="58" t="s">
        <v>1638</v>
      </c>
      <c r="F654" s="8"/>
      <c r="G654" s="8">
        <v>0.0</v>
      </c>
      <c r="H654" s="57" t="s">
        <v>1574</v>
      </c>
      <c r="I654" s="52" t="s">
        <v>1572</v>
      </c>
      <c r="J654" s="13"/>
      <c r="K654" s="22"/>
      <c r="L654" s="22"/>
      <c r="M654" s="22"/>
      <c r="N654" s="22"/>
      <c r="O654" s="22"/>
      <c r="P654" s="22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>
      <c r="A655" s="52" t="s">
        <v>5</v>
      </c>
      <c r="B655" s="52" t="s">
        <v>1572</v>
      </c>
      <c r="C655" s="57" t="s">
        <v>1574</v>
      </c>
      <c r="D655" s="52" t="s">
        <v>1904</v>
      </c>
      <c r="E655" s="58" t="s">
        <v>1641</v>
      </c>
      <c r="F655" s="8"/>
      <c r="G655" s="8">
        <v>0.0</v>
      </c>
      <c r="H655" s="57" t="s">
        <v>1574</v>
      </c>
      <c r="I655" s="52" t="s">
        <v>1572</v>
      </c>
      <c r="J655" s="13"/>
      <c r="K655" s="22"/>
      <c r="L655" s="22"/>
      <c r="M655" s="22"/>
      <c r="N655" s="22"/>
      <c r="O655" s="22"/>
      <c r="P655" s="22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>
      <c r="A656" s="52" t="s">
        <v>5</v>
      </c>
      <c r="B656" s="52" t="s">
        <v>1572</v>
      </c>
      <c r="C656" s="57" t="s">
        <v>1574</v>
      </c>
      <c r="D656" s="52" t="s">
        <v>1905</v>
      </c>
      <c r="E656" s="58" t="s">
        <v>1645</v>
      </c>
      <c r="F656" s="8"/>
      <c r="G656" s="8">
        <v>0.0</v>
      </c>
      <c r="H656" s="57" t="s">
        <v>1574</v>
      </c>
      <c r="I656" s="52" t="s">
        <v>1572</v>
      </c>
      <c r="J656" s="13"/>
      <c r="K656" s="22"/>
      <c r="L656" s="22"/>
      <c r="M656" s="22"/>
      <c r="N656" s="22"/>
      <c r="O656" s="22"/>
      <c r="P656" s="22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>
      <c r="A657" s="52" t="s">
        <v>5</v>
      </c>
      <c r="B657" s="52" t="s">
        <v>1572</v>
      </c>
      <c r="C657" s="57" t="s">
        <v>1574</v>
      </c>
      <c r="D657" s="52" t="s">
        <v>1907</v>
      </c>
      <c r="E657" s="58" t="s">
        <v>1648</v>
      </c>
      <c r="F657" s="8"/>
      <c r="G657" s="8">
        <v>0.0</v>
      </c>
      <c r="H657" s="57" t="s">
        <v>1574</v>
      </c>
      <c r="I657" s="52" t="s">
        <v>1572</v>
      </c>
      <c r="J657" s="13"/>
      <c r="K657" s="22"/>
      <c r="L657" s="22"/>
      <c r="M657" s="22"/>
      <c r="N657" s="22"/>
      <c r="O657" s="22"/>
      <c r="P657" s="22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>
      <c r="A658" s="52" t="s">
        <v>5</v>
      </c>
      <c r="B658" s="52" t="s">
        <v>1572</v>
      </c>
      <c r="C658" s="57" t="s">
        <v>1574</v>
      </c>
      <c r="D658" s="52" t="s">
        <v>1908</v>
      </c>
      <c r="E658" s="58" t="s">
        <v>1652</v>
      </c>
      <c r="F658" s="8"/>
      <c r="G658" s="8">
        <v>0.0</v>
      </c>
      <c r="H658" s="57" t="s">
        <v>1574</v>
      </c>
      <c r="I658" s="52" t="s">
        <v>1572</v>
      </c>
      <c r="J658" s="13"/>
      <c r="K658" s="22"/>
      <c r="L658" s="22"/>
      <c r="M658" s="22"/>
      <c r="N658" s="22"/>
      <c r="O658" s="22"/>
      <c r="P658" s="22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>
      <c r="A659" s="52" t="s">
        <v>5</v>
      </c>
      <c r="B659" s="52" t="s">
        <v>1572</v>
      </c>
      <c r="C659" s="57" t="s">
        <v>1574</v>
      </c>
      <c r="D659" s="52" t="s">
        <v>1910</v>
      </c>
      <c r="E659" s="58" t="s">
        <v>1656</v>
      </c>
      <c r="F659" s="8"/>
      <c r="G659" s="8">
        <v>0.0</v>
      </c>
      <c r="H659" s="57" t="s">
        <v>1574</v>
      </c>
      <c r="I659" s="52" t="s">
        <v>1572</v>
      </c>
      <c r="J659" s="13"/>
      <c r="K659" s="22"/>
      <c r="L659" s="22"/>
      <c r="M659" s="22"/>
      <c r="N659" s="22"/>
      <c r="O659" s="22"/>
      <c r="P659" s="22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>
      <c r="A660" s="52" t="s">
        <v>5</v>
      </c>
      <c r="B660" s="52" t="s">
        <v>1572</v>
      </c>
      <c r="C660" s="57" t="s">
        <v>1574</v>
      </c>
      <c r="D660" s="52" t="s">
        <v>1911</v>
      </c>
      <c r="E660" s="58" t="s">
        <v>1660</v>
      </c>
      <c r="F660" s="8"/>
      <c r="G660" s="8">
        <v>0.0</v>
      </c>
      <c r="H660" s="57" t="s">
        <v>1574</v>
      </c>
      <c r="I660" s="52" t="s">
        <v>1572</v>
      </c>
      <c r="J660" s="13"/>
      <c r="K660" s="22"/>
      <c r="L660" s="22"/>
      <c r="M660" s="22"/>
      <c r="N660" s="22"/>
      <c r="O660" s="22"/>
      <c r="P660" s="22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>
      <c r="A661" s="52" t="s">
        <v>5</v>
      </c>
      <c r="B661" s="52" t="s">
        <v>1572</v>
      </c>
      <c r="C661" s="57" t="s">
        <v>1574</v>
      </c>
      <c r="D661" s="52" t="s">
        <v>1913</v>
      </c>
      <c r="E661" s="58" t="s">
        <v>1665</v>
      </c>
      <c r="F661" s="8"/>
      <c r="G661" s="8">
        <v>0.0</v>
      </c>
      <c r="H661" s="57" t="s">
        <v>1574</v>
      </c>
      <c r="I661" s="52" t="s">
        <v>1572</v>
      </c>
      <c r="J661" s="13"/>
      <c r="K661" s="22"/>
      <c r="L661" s="22"/>
      <c r="M661" s="22"/>
      <c r="N661" s="22"/>
      <c r="O661" s="22"/>
      <c r="P661" s="22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>
      <c r="A662" s="52" t="s">
        <v>5</v>
      </c>
      <c r="B662" s="52" t="s">
        <v>1572</v>
      </c>
      <c r="C662" s="57" t="s">
        <v>1574</v>
      </c>
      <c r="D662" s="52" t="s">
        <v>1914</v>
      </c>
      <c r="E662" s="58" t="s">
        <v>1669</v>
      </c>
      <c r="F662" s="8"/>
      <c r="G662" s="8">
        <v>0.0</v>
      </c>
      <c r="H662" s="57" t="s">
        <v>1574</v>
      </c>
      <c r="I662" s="52" t="s">
        <v>1572</v>
      </c>
      <c r="J662" s="13"/>
      <c r="K662" s="22"/>
      <c r="L662" s="22"/>
      <c r="M662" s="22"/>
      <c r="N662" s="22"/>
      <c r="O662" s="22"/>
      <c r="P662" s="22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>
      <c r="A663" s="52" t="s">
        <v>5</v>
      </c>
      <c r="B663" s="52" t="s">
        <v>1572</v>
      </c>
      <c r="C663" s="57" t="s">
        <v>1574</v>
      </c>
      <c r="D663" s="52" t="s">
        <v>1916</v>
      </c>
      <c r="E663" s="58" t="s">
        <v>1673</v>
      </c>
      <c r="F663" s="8"/>
      <c r="G663" s="8">
        <v>0.0</v>
      </c>
      <c r="H663" s="57" t="s">
        <v>1574</v>
      </c>
      <c r="I663" s="52" t="s">
        <v>1572</v>
      </c>
      <c r="J663" s="13"/>
      <c r="K663" s="22"/>
      <c r="L663" s="22"/>
      <c r="M663" s="22"/>
      <c r="N663" s="22"/>
      <c r="O663" s="22"/>
      <c r="P663" s="22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>
      <c r="A664" s="52" t="s">
        <v>5</v>
      </c>
      <c r="B664" s="52" t="s">
        <v>1572</v>
      </c>
      <c r="C664" s="57" t="s">
        <v>1574</v>
      </c>
      <c r="D664" s="52" t="s">
        <v>1917</v>
      </c>
      <c r="E664" s="58" t="s">
        <v>1676</v>
      </c>
      <c r="F664" s="8"/>
      <c r="G664" s="8">
        <v>0.0</v>
      </c>
      <c r="H664" s="57" t="s">
        <v>1574</v>
      </c>
      <c r="I664" s="52" t="s">
        <v>1572</v>
      </c>
      <c r="J664" s="13"/>
      <c r="K664" s="22"/>
      <c r="L664" s="22"/>
      <c r="M664" s="22"/>
      <c r="N664" s="22"/>
      <c r="O664" s="22"/>
      <c r="P664" s="22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>
      <c r="A665" s="52" t="s">
        <v>5</v>
      </c>
      <c r="B665" s="52" t="s">
        <v>1572</v>
      </c>
      <c r="C665" s="57" t="s">
        <v>1574</v>
      </c>
      <c r="D665" s="52" t="s">
        <v>1918</v>
      </c>
      <c r="E665" s="58" t="s">
        <v>1679</v>
      </c>
      <c r="F665" s="8"/>
      <c r="G665" s="8">
        <v>0.0</v>
      </c>
      <c r="H665" s="57" t="s">
        <v>1574</v>
      </c>
      <c r="I665" s="52" t="s">
        <v>1572</v>
      </c>
      <c r="J665" s="13"/>
      <c r="K665" s="22"/>
      <c r="L665" s="22"/>
      <c r="M665" s="22"/>
      <c r="N665" s="22"/>
      <c r="O665" s="22"/>
      <c r="P665" s="22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>
      <c r="A666" s="52" t="s">
        <v>5</v>
      </c>
      <c r="B666" s="52" t="s">
        <v>1572</v>
      </c>
      <c r="C666" s="57" t="s">
        <v>1574</v>
      </c>
      <c r="D666" s="52" t="s">
        <v>1920</v>
      </c>
      <c r="E666" s="58" t="s">
        <v>1683</v>
      </c>
      <c r="F666" s="8"/>
      <c r="G666" s="8">
        <v>1.0</v>
      </c>
      <c r="H666" s="57" t="s">
        <v>1574</v>
      </c>
      <c r="I666" s="52" t="s">
        <v>1572</v>
      </c>
      <c r="J666" s="13"/>
      <c r="K666" s="22"/>
      <c r="L666" s="22"/>
      <c r="M666" s="22"/>
      <c r="N666" s="22"/>
      <c r="O666" s="22"/>
      <c r="P666" s="22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>
      <c r="A667" s="52" t="s">
        <v>5</v>
      </c>
      <c r="B667" s="52" t="s">
        <v>1572</v>
      </c>
      <c r="C667" s="57" t="s">
        <v>1574</v>
      </c>
      <c r="D667" s="52" t="s">
        <v>1922</v>
      </c>
      <c r="E667" s="58" t="s">
        <v>1686</v>
      </c>
      <c r="F667" s="8"/>
      <c r="G667" s="8">
        <v>1.0</v>
      </c>
      <c r="H667" s="57" t="s">
        <v>1574</v>
      </c>
      <c r="I667" s="52" t="s">
        <v>1572</v>
      </c>
      <c r="J667" s="13"/>
      <c r="K667" s="22"/>
      <c r="L667" s="22"/>
      <c r="M667" s="22"/>
      <c r="N667" s="22"/>
      <c r="O667" s="22"/>
      <c r="P667" s="22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>
      <c r="A668" s="52" t="s">
        <v>5</v>
      </c>
      <c r="B668" s="52" t="s">
        <v>1688</v>
      </c>
      <c r="C668" s="57" t="s">
        <v>1689</v>
      </c>
      <c r="D668" s="52" t="s">
        <v>1923</v>
      </c>
      <c r="E668" s="58" t="s">
        <v>1693</v>
      </c>
      <c r="F668" s="8"/>
      <c r="G668" s="8">
        <v>0.0</v>
      </c>
      <c r="H668" s="57" t="s">
        <v>1689</v>
      </c>
      <c r="I668" s="52" t="s">
        <v>1688</v>
      </c>
      <c r="J668" s="13"/>
      <c r="K668" s="22"/>
      <c r="L668" s="22"/>
      <c r="M668" s="22"/>
      <c r="N668" s="22"/>
      <c r="O668" s="22"/>
      <c r="P668" s="22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>
      <c r="A669" s="52" t="s">
        <v>5</v>
      </c>
      <c r="B669" s="52" t="s">
        <v>1688</v>
      </c>
      <c r="C669" s="57" t="s">
        <v>1689</v>
      </c>
      <c r="D669" s="52" t="s">
        <v>1926</v>
      </c>
      <c r="E669" s="58" t="s">
        <v>1697</v>
      </c>
      <c r="F669" s="8"/>
      <c r="G669" s="8">
        <v>0.0</v>
      </c>
      <c r="H669" s="57" t="s">
        <v>1689</v>
      </c>
      <c r="I669" s="52" t="s">
        <v>1688</v>
      </c>
      <c r="J669" s="13"/>
      <c r="K669" s="22"/>
      <c r="L669" s="22"/>
      <c r="M669" s="22"/>
      <c r="N669" s="22"/>
      <c r="O669" s="22"/>
      <c r="P669" s="22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>
      <c r="A670" s="52" t="s">
        <v>5</v>
      </c>
      <c r="B670" s="52" t="s">
        <v>1688</v>
      </c>
      <c r="C670" s="57" t="s">
        <v>1689</v>
      </c>
      <c r="D670" s="52" t="s">
        <v>1927</v>
      </c>
      <c r="E670" s="58" t="s">
        <v>1701</v>
      </c>
      <c r="F670" s="8"/>
      <c r="G670" s="8">
        <v>0.0</v>
      </c>
      <c r="H670" s="57" t="s">
        <v>1689</v>
      </c>
      <c r="I670" s="52" t="s">
        <v>1688</v>
      </c>
      <c r="J670" s="13"/>
      <c r="K670" s="22"/>
      <c r="L670" s="22"/>
      <c r="M670" s="22"/>
      <c r="N670" s="22"/>
      <c r="O670" s="22"/>
      <c r="P670" s="22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>
      <c r="A671" s="52" t="s">
        <v>5</v>
      </c>
      <c r="B671" s="52" t="s">
        <v>1688</v>
      </c>
      <c r="C671" s="57" t="s">
        <v>1689</v>
      </c>
      <c r="D671" s="52" t="s">
        <v>1929</v>
      </c>
      <c r="E671" s="58" t="s">
        <v>1705</v>
      </c>
      <c r="F671" s="8"/>
      <c r="G671" s="8">
        <v>0.0</v>
      </c>
      <c r="H671" s="57" t="s">
        <v>1689</v>
      </c>
      <c r="I671" s="52" t="s">
        <v>1688</v>
      </c>
      <c r="J671" s="13"/>
      <c r="K671" s="22"/>
      <c r="L671" s="22"/>
      <c r="M671" s="22"/>
      <c r="N671" s="22"/>
      <c r="O671" s="22"/>
      <c r="P671" s="22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>
      <c r="A672" s="52" t="s">
        <v>5</v>
      </c>
      <c r="B672" s="52" t="s">
        <v>1688</v>
      </c>
      <c r="C672" s="57" t="s">
        <v>1689</v>
      </c>
      <c r="D672" s="52" t="s">
        <v>1930</v>
      </c>
      <c r="E672" s="58" t="s">
        <v>1709</v>
      </c>
      <c r="F672" s="8"/>
      <c r="G672" s="8">
        <v>0.0</v>
      </c>
      <c r="H672" s="57" t="s">
        <v>1689</v>
      </c>
      <c r="I672" s="52" t="s">
        <v>1688</v>
      </c>
      <c r="J672" s="13"/>
      <c r="K672" s="22"/>
      <c r="L672" s="22"/>
      <c r="M672" s="22"/>
      <c r="N672" s="22"/>
      <c r="O672" s="22"/>
      <c r="P672" s="22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>
      <c r="A673" s="52" t="s">
        <v>5</v>
      </c>
      <c r="B673" s="52" t="s">
        <v>1688</v>
      </c>
      <c r="C673" s="57" t="s">
        <v>1689</v>
      </c>
      <c r="D673" s="52" t="s">
        <v>1932</v>
      </c>
      <c r="E673" s="58" t="s">
        <v>1712</v>
      </c>
      <c r="F673" s="8"/>
      <c r="G673" s="8">
        <v>0.0</v>
      </c>
      <c r="H673" s="57" t="s">
        <v>1689</v>
      </c>
      <c r="I673" s="52" t="s">
        <v>1688</v>
      </c>
      <c r="J673" s="13"/>
      <c r="K673" s="22"/>
      <c r="L673" s="22"/>
      <c r="M673" s="22"/>
      <c r="N673" s="22"/>
      <c r="O673" s="22"/>
      <c r="P673" s="22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>
      <c r="A674" s="52" t="s">
        <v>5</v>
      </c>
      <c r="B674" s="52" t="s">
        <v>1688</v>
      </c>
      <c r="C674" s="57" t="s">
        <v>1689</v>
      </c>
      <c r="D674" s="52" t="s">
        <v>1934</v>
      </c>
      <c r="E674" s="58" t="s">
        <v>1717</v>
      </c>
      <c r="F674" s="8"/>
      <c r="G674" s="8">
        <v>0.0</v>
      </c>
      <c r="H674" s="57" t="s">
        <v>1689</v>
      </c>
      <c r="I674" s="52" t="s">
        <v>1688</v>
      </c>
      <c r="J674" s="13"/>
      <c r="K674" s="22"/>
      <c r="L674" s="22"/>
      <c r="M674" s="22"/>
      <c r="N674" s="22"/>
      <c r="O674" s="22"/>
      <c r="P674" s="22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>
      <c r="A675" s="52" t="s">
        <v>5</v>
      </c>
      <c r="B675" s="52" t="s">
        <v>1688</v>
      </c>
      <c r="C675" s="57" t="s">
        <v>1689</v>
      </c>
      <c r="D675" s="52" t="s">
        <v>1937</v>
      </c>
      <c r="E675" s="58" t="s">
        <v>1721</v>
      </c>
      <c r="F675" s="8"/>
      <c r="G675" s="8">
        <v>0.0</v>
      </c>
      <c r="H675" s="57" t="s">
        <v>1689</v>
      </c>
      <c r="I675" s="52" t="s">
        <v>1688</v>
      </c>
      <c r="J675" s="13"/>
      <c r="K675" s="22"/>
      <c r="L675" s="22"/>
      <c r="M675" s="22"/>
      <c r="N675" s="22"/>
      <c r="O675" s="22"/>
      <c r="P675" s="22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>
      <c r="A676" s="52" t="s">
        <v>5</v>
      </c>
      <c r="B676" s="52" t="s">
        <v>1688</v>
      </c>
      <c r="C676" s="57" t="s">
        <v>1689</v>
      </c>
      <c r="D676" s="52" t="s">
        <v>1938</v>
      </c>
      <c r="E676" s="58" t="s">
        <v>1725</v>
      </c>
      <c r="F676" s="8"/>
      <c r="G676" s="8">
        <v>0.0</v>
      </c>
      <c r="H676" s="57" t="s">
        <v>1689</v>
      </c>
      <c r="I676" s="52" t="s">
        <v>1688</v>
      </c>
      <c r="J676" s="13"/>
      <c r="K676" s="22"/>
      <c r="L676" s="22"/>
      <c r="M676" s="22"/>
      <c r="N676" s="22"/>
      <c r="O676" s="22"/>
      <c r="P676" s="22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>
      <c r="A677" s="52" t="s">
        <v>5</v>
      </c>
      <c r="B677" s="52" t="s">
        <v>1688</v>
      </c>
      <c r="C677" s="57" t="s">
        <v>1689</v>
      </c>
      <c r="D677" s="52" t="s">
        <v>1940</v>
      </c>
      <c r="E677" s="58" t="s">
        <v>1728</v>
      </c>
      <c r="F677" s="8"/>
      <c r="G677" s="8">
        <v>1.0</v>
      </c>
      <c r="H677" s="57" t="s">
        <v>1689</v>
      </c>
      <c r="I677" s="52" t="s">
        <v>1688</v>
      </c>
      <c r="J677" s="13"/>
      <c r="K677" s="22"/>
      <c r="L677" s="22"/>
      <c r="M677" s="22"/>
      <c r="N677" s="22"/>
      <c r="O677" s="22"/>
      <c r="P677" s="22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>
      <c r="A678" s="52" t="s">
        <v>5</v>
      </c>
      <c r="B678" s="52" t="s">
        <v>1730</v>
      </c>
      <c r="C678" s="57" t="s">
        <v>1731</v>
      </c>
      <c r="D678" s="52" t="s">
        <v>1941</v>
      </c>
      <c r="E678" s="58" t="s">
        <v>1734</v>
      </c>
      <c r="F678" s="8"/>
      <c r="G678" s="8">
        <v>0.0</v>
      </c>
      <c r="H678" s="57" t="s">
        <v>1731</v>
      </c>
      <c r="I678" s="52" t="s">
        <v>1730</v>
      </c>
      <c r="J678" s="13"/>
      <c r="K678" s="22"/>
      <c r="L678" s="22"/>
      <c r="M678" s="22"/>
      <c r="N678" s="22"/>
      <c r="O678" s="22"/>
      <c r="P678" s="22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>
      <c r="A679" s="52" t="s">
        <v>5</v>
      </c>
      <c r="B679" s="52" t="s">
        <v>1730</v>
      </c>
      <c r="C679" s="57" t="s">
        <v>1731</v>
      </c>
      <c r="D679" s="52" t="s">
        <v>1944</v>
      </c>
      <c r="E679" s="58" t="s">
        <v>1738</v>
      </c>
      <c r="F679" s="8"/>
      <c r="G679" s="8">
        <v>0.0</v>
      </c>
      <c r="H679" s="57" t="s">
        <v>1731</v>
      </c>
      <c r="I679" s="52" t="s">
        <v>1730</v>
      </c>
      <c r="J679" s="13"/>
      <c r="K679" s="22"/>
      <c r="L679" s="22"/>
      <c r="M679" s="22"/>
      <c r="N679" s="22"/>
      <c r="O679" s="22"/>
      <c r="P679" s="22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>
      <c r="A680" s="52" t="s">
        <v>5</v>
      </c>
      <c r="B680" s="52" t="s">
        <v>1730</v>
      </c>
      <c r="C680" s="57" t="s">
        <v>1731</v>
      </c>
      <c r="D680" s="52" t="s">
        <v>1947</v>
      </c>
      <c r="E680" s="58" t="s">
        <v>1739</v>
      </c>
      <c r="F680" s="8"/>
      <c r="G680" s="8">
        <v>0.0</v>
      </c>
      <c r="H680" s="57" t="s">
        <v>1731</v>
      </c>
      <c r="I680" s="52" t="s">
        <v>1730</v>
      </c>
      <c r="J680" s="13"/>
      <c r="K680" s="22"/>
      <c r="L680" s="22"/>
      <c r="M680" s="22"/>
      <c r="N680" s="22"/>
      <c r="O680" s="22"/>
      <c r="P680" s="22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>
      <c r="A681" s="52" t="s">
        <v>5</v>
      </c>
      <c r="B681" s="52" t="s">
        <v>1730</v>
      </c>
      <c r="C681" s="57" t="s">
        <v>1731</v>
      </c>
      <c r="D681" s="52" t="s">
        <v>1949</v>
      </c>
      <c r="E681" s="58" t="s">
        <v>1740</v>
      </c>
      <c r="F681" s="8"/>
      <c r="G681" s="8">
        <v>0.0</v>
      </c>
      <c r="H681" s="57" t="s">
        <v>1731</v>
      </c>
      <c r="I681" s="52" t="s">
        <v>1730</v>
      </c>
      <c r="J681" s="13"/>
      <c r="K681" s="22"/>
      <c r="L681" s="22"/>
      <c r="M681" s="22"/>
      <c r="N681" s="22"/>
      <c r="O681" s="22"/>
      <c r="P681" s="22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>
      <c r="A682" s="52" t="s">
        <v>5</v>
      </c>
      <c r="B682" s="52" t="s">
        <v>1730</v>
      </c>
      <c r="C682" s="57" t="s">
        <v>1731</v>
      </c>
      <c r="D682" s="52" t="s">
        <v>1951</v>
      </c>
      <c r="E682" s="58" t="s">
        <v>1744</v>
      </c>
      <c r="F682" s="8"/>
      <c r="G682" s="8">
        <v>0.0</v>
      </c>
      <c r="H682" s="57" t="s">
        <v>1731</v>
      </c>
      <c r="I682" s="52" t="s">
        <v>1730</v>
      </c>
      <c r="J682" s="13"/>
      <c r="K682" s="22"/>
      <c r="L682" s="22"/>
      <c r="M682" s="22"/>
      <c r="N682" s="22"/>
      <c r="O682" s="22"/>
      <c r="P682" s="22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>
      <c r="A683" s="52" t="s">
        <v>5</v>
      </c>
      <c r="B683" s="52" t="s">
        <v>1730</v>
      </c>
      <c r="C683" s="57" t="s">
        <v>1731</v>
      </c>
      <c r="D683" s="52" t="s">
        <v>1952</v>
      </c>
      <c r="E683" s="58" t="s">
        <v>1747</v>
      </c>
      <c r="F683" s="8"/>
      <c r="G683" s="8">
        <v>0.0</v>
      </c>
      <c r="H683" s="57" t="s">
        <v>1731</v>
      </c>
      <c r="I683" s="52" t="s">
        <v>1730</v>
      </c>
      <c r="J683" s="13"/>
      <c r="K683" s="22"/>
      <c r="L683" s="22"/>
      <c r="M683" s="22"/>
      <c r="N683" s="22"/>
      <c r="O683" s="22"/>
      <c r="P683" s="22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>
      <c r="A684" s="52" t="s">
        <v>5</v>
      </c>
      <c r="B684" s="52" t="s">
        <v>1730</v>
      </c>
      <c r="C684" s="57" t="s">
        <v>1731</v>
      </c>
      <c r="D684" s="52" t="s">
        <v>1954</v>
      </c>
      <c r="E684" s="58" t="s">
        <v>1750</v>
      </c>
      <c r="F684" s="8"/>
      <c r="G684" s="8">
        <v>0.0</v>
      </c>
      <c r="H684" s="57" t="s">
        <v>1731</v>
      </c>
      <c r="I684" s="52" t="s">
        <v>1730</v>
      </c>
      <c r="J684" s="13"/>
      <c r="K684" s="22"/>
      <c r="L684" s="22"/>
      <c r="M684" s="22"/>
      <c r="N684" s="22"/>
      <c r="O684" s="22"/>
      <c r="P684" s="22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>
      <c r="A685" s="52" t="s">
        <v>5</v>
      </c>
      <c r="B685" s="52" t="s">
        <v>1730</v>
      </c>
      <c r="C685" s="57" t="s">
        <v>1731</v>
      </c>
      <c r="D685" s="52" t="s">
        <v>1955</v>
      </c>
      <c r="E685" s="58" t="s">
        <v>1753</v>
      </c>
      <c r="F685" s="8"/>
      <c r="G685" s="8">
        <v>0.0</v>
      </c>
      <c r="H685" s="57" t="s">
        <v>1731</v>
      </c>
      <c r="I685" s="52" t="s">
        <v>1730</v>
      </c>
      <c r="J685" s="13"/>
      <c r="K685" s="22"/>
      <c r="L685" s="22"/>
      <c r="M685" s="22"/>
      <c r="N685" s="22"/>
      <c r="O685" s="22"/>
      <c r="P685" s="22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>
      <c r="A686" s="52" t="s">
        <v>5</v>
      </c>
      <c r="B686" s="52" t="s">
        <v>1730</v>
      </c>
      <c r="C686" s="57" t="s">
        <v>1731</v>
      </c>
      <c r="D686" s="52" t="s">
        <v>1957</v>
      </c>
      <c r="E686" s="58" t="s">
        <v>1756</v>
      </c>
      <c r="F686" s="8"/>
      <c r="G686" s="8">
        <v>0.0</v>
      </c>
      <c r="H686" s="57" t="s">
        <v>1731</v>
      </c>
      <c r="I686" s="52" t="s">
        <v>1730</v>
      </c>
      <c r="J686" s="13"/>
      <c r="K686" s="22"/>
      <c r="L686" s="22"/>
      <c r="M686" s="22"/>
      <c r="N686" s="22"/>
      <c r="O686" s="22"/>
      <c r="P686" s="22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>
      <c r="A687" s="52" t="s">
        <v>5</v>
      </c>
      <c r="B687" s="52" t="s">
        <v>1730</v>
      </c>
      <c r="C687" s="57" t="s">
        <v>1731</v>
      </c>
      <c r="D687" s="52" t="s">
        <v>1958</v>
      </c>
      <c r="E687" s="58" t="s">
        <v>1759</v>
      </c>
      <c r="F687" s="8"/>
      <c r="G687" s="8">
        <v>0.0</v>
      </c>
      <c r="H687" s="57" t="s">
        <v>1731</v>
      </c>
      <c r="I687" s="52" t="s">
        <v>1730</v>
      </c>
      <c r="J687" s="13"/>
      <c r="K687" s="22"/>
      <c r="L687" s="22"/>
      <c r="M687" s="22"/>
      <c r="N687" s="22"/>
      <c r="O687" s="22"/>
      <c r="P687" s="22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>
      <c r="A688" s="52" t="s">
        <v>5</v>
      </c>
      <c r="B688" s="52" t="s">
        <v>1730</v>
      </c>
      <c r="C688" s="57" t="s">
        <v>1731</v>
      </c>
      <c r="D688" s="52" t="s">
        <v>1959</v>
      </c>
      <c r="E688" s="58" t="s">
        <v>1764</v>
      </c>
      <c r="F688" s="8"/>
      <c r="G688" s="8">
        <v>0.0</v>
      </c>
      <c r="H688" s="57" t="s">
        <v>1731</v>
      </c>
      <c r="I688" s="52" t="s">
        <v>1730</v>
      </c>
      <c r="J688" s="13"/>
      <c r="K688" s="22"/>
      <c r="L688" s="22"/>
      <c r="M688" s="22"/>
      <c r="N688" s="22"/>
      <c r="O688" s="22"/>
      <c r="P688" s="22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>
      <c r="A689" s="52" t="s">
        <v>5</v>
      </c>
      <c r="B689" s="52" t="s">
        <v>1730</v>
      </c>
      <c r="C689" s="57" t="s">
        <v>1731</v>
      </c>
      <c r="D689" s="52" t="s">
        <v>1961</v>
      </c>
      <c r="E689" s="58" t="s">
        <v>1767</v>
      </c>
      <c r="F689" s="8"/>
      <c r="G689" s="8">
        <v>0.0</v>
      </c>
      <c r="H689" s="57" t="s">
        <v>1731</v>
      </c>
      <c r="I689" s="52" t="s">
        <v>1730</v>
      </c>
      <c r="J689" s="13"/>
      <c r="K689" s="22"/>
      <c r="L689" s="22"/>
      <c r="M689" s="22"/>
      <c r="N689" s="22"/>
      <c r="O689" s="22"/>
      <c r="P689" s="22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>
      <c r="A690" s="52" t="s">
        <v>5</v>
      </c>
      <c r="B690" s="52" t="s">
        <v>1730</v>
      </c>
      <c r="C690" s="57" t="s">
        <v>1731</v>
      </c>
      <c r="D690" s="52" t="s">
        <v>1962</v>
      </c>
      <c r="E690" s="58" t="s">
        <v>1770</v>
      </c>
      <c r="F690" s="8"/>
      <c r="G690" s="8">
        <v>0.0</v>
      </c>
      <c r="H690" s="57" t="s">
        <v>1731</v>
      </c>
      <c r="I690" s="52" t="s">
        <v>1730</v>
      </c>
      <c r="J690" s="13"/>
      <c r="K690" s="22"/>
      <c r="L690" s="22"/>
      <c r="M690" s="22"/>
      <c r="N690" s="22"/>
      <c r="O690" s="22"/>
      <c r="P690" s="22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>
      <c r="A691" s="52" t="s">
        <v>5</v>
      </c>
      <c r="B691" s="52" t="s">
        <v>1730</v>
      </c>
      <c r="C691" s="57" t="s">
        <v>1731</v>
      </c>
      <c r="D691" s="52" t="s">
        <v>1964</v>
      </c>
      <c r="E691" s="58" t="s">
        <v>1773</v>
      </c>
      <c r="F691" s="8"/>
      <c r="G691" s="8">
        <v>0.0</v>
      </c>
      <c r="H691" s="57" t="s">
        <v>1731</v>
      </c>
      <c r="I691" s="52" t="s">
        <v>1730</v>
      </c>
      <c r="J691" s="13"/>
      <c r="K691" s="22"/>
      <c r="L691" s="22"/>
      <c r="M691" s="22"/>
      <c r="N691" s="22"/>
      <c r="O691" s="22"/>
      <c r="P691" s="22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>
      <c r="A692" s="52" t="s">
        <v>5</v>
      </c>
      <c r="B692" s="52" t="s">
        <v>1730</v>
      </c>
      <c r="C692" s="57" t="s">
        <v>1731</v>
      </c>
      <c r="D692" s="52" t="s">
        <v>1965</v>
      </c>
      <c r="E692" s="58" t="s">
        <v>1776</v>
      </c>
      <c r="F692" s="8"/>
      <c r="G692" s="8">
        <v>0.0</v>
      </c>
      <c r="H692" s="57" t="s">
        <v>1731</v>
      </c>
      <c r="I692" s="52" t="s">
        <v>1730</v>
      </c>
      <c r="J692" s="13"/>
      <c r="K692" s="22"/>
      <c r="L692" s="22"/>
      <c r="M692" s="22"/>
      <c r="N692" s="22"/>
      <c r="O692" s="22"/>
      <c r="P692" s="22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>
      <c r="A693" s="52" t="s">
        <v>5</v>
      </c>
      <c r="B693" s="52" t="s">
        <v>1730</v>
      </c>
      <c r="C693" s="57" t="s">
        <v>1731</v>
      </c>
      <c r="D693" s="52" t="s">
        <v>1966</v>
      </c>
      <c r="E693" s="58" t="s">
        <v>1779</v>
      </c>
      <c r="F693" s="8"/>
      <c r="G693" s="8">
        <v>0.0</v>
      </c>
      <c r="H693" s="57" t="s">
        <v>1731</v>
      </c>
      <c r="I693" s="52" t="s">
        <v>1730</v>
      </c>
      <c r="J693" s="13"/>
      <c r="K693" s="22"/>
      <c r="L693" s="22"/>
      <c r="M693" s="22"/>
      <c r="N693" s="22"/>
      <c r="O693" s="22"/>
      <c r="P693" s="22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>
      <c r="A694" s="52" t="s">
        <v>5</v>
      </c>
      <c r="B694" s="52" t="s">
        <v>1730</v>
      </c>
      <c r="C694" s="57" t="s">
        <v>1731</v>
      </c>
      <c r="D694" s="52" t="s">
        <v>1967</v>
      </c>
      <c r="E694" s="58" t="s">
        <v>1781</v>
      </c>
      <c r="F694" s="8"/>
      <c r="G694" s="8">
        <v>0.0</v>
      </c>
      <c r="H694" s="57" t="s">
        <v>1731</v>
      </c>
      <c r="I694" s="52" t="s">
        <v>1730</v>
      </c>
      <c r="J694" s="13"/>
      <c r="K694" s="22"/>
      <c r="L694" s="22"/>
      <c r="M694" s="22"/>
      <c r="N694" s="22"/>
      <c r="O694" s="22"/>
      <c r="P694" s="22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>
      <c r="A695" s="52" t="s">
        <v>5</v>
      </c>
      <c r="B695" s="52" t="s">
        <v>1730</v>
      </c>
      <c r="C695" s="57" t="s">
        <v>1731</v>
      </c>
      <c r="D695" s="52" t="s">
        <v>1968</v>
      </c>
      <c r="E695" s="58" t="s">
        <v>1784</v>
      </c>
      <c r="F695" s="8"/>
      <c r="G695" s="8">
        <v>0.0</v>
      </c>
      <c r="H695" s="57" t="s">
        <v>1731</v>
      </c>
      <c r="I695" s="52" t="s">
        <v>1730</v>
      </c>
      <c r="J695" s="13"/>
      <c r="K695" s="22"/>
      <c r="L695" s="22"/>
      <c r="M695" s="22"/>
      <c r="N695" s="22"/>
      <c r="O695" s="22"/>
      <c r="P695" s="22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>
      <c r="A696" s="52" t="s">
        <v>5</v>
      </c>
      <c r="B696" s="52" t="s">
        <v>1730</v>
      </c>
      <c r="C696" s="57" t="s">
        <v>1731</v>
      </c>
      <c r="D696" s="52" t="s">
        <v>1969</v>
      </c>
      <c r="E696" s="58" t="s">
        <v>1788</v>
      </c>
      <c r="F696" s="8"/>
      <c r="G696" s="8">
        <v>0.0</v>
      </c>
      <c r="H696" s="57" t="s">
        <v>1731</v>
      </c>
      <c r="I696" s="52" t="s">
        <v>1730</v>
      </c>
      <c r="J696" s="13"/>
      <c r="K696" s="22"/>
      <c r="L696" s="22"/>
      <c r="M696" s="22"/>
      <c r="N696" s="22"/>
      <c r="O696" s="22"/>
      <c r="P696" s="22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>
      <c r="A697" s="52" t="s">
        <v>5</v>
      </c>
      <c r="B697" s="52" t="s">
        <v>1730</v>
      </c>
      <c r="C697" s="57" t="s">
        <v>1731</v>
      </c>
      <c r="D697" s="52" t="s">
        <v>1970</v>
      </c>
      <c r="E697" s="58" t="s">
        <v>1793</v>
      </c>
      <c r="F697" s="8"/>
      <c r="G697" s="8">
        <v>0.0</v>
      </c>
      <c r="H697" s="57" t="s">
        <v>1731</v>
      </c>
      <c r="I697" s="52" t="s">
        <v>1730</v>
      </c>
      <c r="J697" s="13"/>
      <c r="K697" s="22"/>
      <c r="L697" s="22"/>
      <c r="M697" s="22"/>
      <c r="N697" s="22"/>
      <c r="O697" s="22"/>
      <c r="P697" s="22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>
      <c r="A698" s="52" t="s">
        <v>5</v>
      </c>
      <c r="B698" s="52" t="s">
        <v>1730</v>
      </c>
      <c r="C698" s="57" t="s">
        <v>1731</v>
      </c>
      <c r="D698" s="52" t="s">
        <v>1972</v>
      </c>
      <c r="E698" s="58" t="s">
        <v>1796</v>
      </c>
      <c r="F698" s="8"/>
      <c r="G698" s="8">
        <v>0.0</v>
      </c>
      <c r="H698" s="57" t="s">
        <v>1731</v>
      </c>
      <c r="I698" s="52" t="s">
        <v>1730</v>
      </c>
      <c r="J698" s="13"/>
      <c r="K698" s="22"/>
      <c r="L698" s="22"/>
      <c r="M698" s="22"/>
      <c r="N698" s="22"/>
      <c r="O698" s="22"/>
      <c r="P698" s="22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>
      <c r="A699" s="52" t="s">
        <v>5</v>
      </c>
      <c r="B699" s="52" t="s">
        <v>1730</v>
      </c>
      <c r="C699" s="57" t="s">
        <v>1731</v>
      </c>
      <c r="D699" s="52" t="s">
        <v>1973</v>
      </c>
      <c r="E699" s="58" t="s">
        <v>1798</v>
      </c>
      <c r="F699" s="8"/>
      <c r="G699" s="8">
        <v>0.0</v>
      </c>
      <c r="H699" s="57" t="s">
        <v>1731</v>
      </c>
      <c r="I699" s="52" t="s">
        <v>1730</v>
      </c>
      <c r="J699" s="13"/>
      <c r="K699" s="22"/>
      <c r="L699" s="22"/>
      <c r="M699" s="22"/>
      <c r="N699" s="22"/>
      <c r="O699" s="22"/>
      <c r="P699" s="22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>
      <c r="A700" s="52" t="s">
        <v>5</v>
      </c>
      <c r="B700" s="52" t="s">
        <v>1730</v>
      </c>
      <c r="C700" s="57" t="s">
        <v>1731</v>
      </c>
      <c r="D700" s="52" t="s">
        <v>1975</v>
      </c>
      <c r="E700" s="58" t="s">
        <v>1801</v>
      </c>
      <c r="F700" s="8"/>
      <c r="G700" s="8">
        <v>0.0</v>
      </c>
      <c r="H700" s="57" t="s">
        <v>1731</v>
      </c>
      <c r="I700" s="52" t="s">
        <v>1730</v>
      </c>
      <c r="J700" s="13"/>
      <c r="K700" s="22"/>
      <c r="L700" s="22"/>
      <c r="M700" s="22"/>
      <c r="N700" s="22"/>
      <c r="O700" s="22"/>
      <c r="P700" s="22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>
      <c r="A701" s="52" t="s">
        <v>5</v>
      </c>
      <c r="B701" s="52" t="s">
        <v>1730</v>
      </c>
      <c r="C701" s="57" t="s">
        <v>1731</v>
      </c>
      <c r="D701" s="52" t="s">
        <v>1976</v>
      </c>
      <c r="E701" s="58" t="s">
        <v>1804</v>
      </c>
      <c r="F701" s="8"/>
      <c r="G701" s="8">
        <v>0.0</v>
      </c>
      <c r="H701" s="57" t="s">
        <v>1731</v>
      </c>
      <c r="I701" s="52" t="s">
        <v>1730</v>
      </c>
      <c r="J701" s="13"/>
      <c r="K701" s="22"/>
      <c r="L701" s="22"/>
      <c r="M701" s="22"/>
      <c r="N701" s="22"/>
      <c r="O701" s="22"/>
      <c r="P701" s="22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>
      <c r="A702" s="52" t="s">
        <v>5</v>
      </c>
      <c r="B702" s="52" t="s">
        <v>1730</v>
      </c>
      <c r="C702" s="57" t="s">
        <v>1731</v>
      </c>
      <c r="D702" s="52" t="s">
        <v>1978</v>
      </c>
      <c r="E702" s="58" t="s">
        <v>1806</v>
      </c>
      <c r="F702" s="8"/>
      <c r="G702" s="8">
        <v>0.0</v>
      </c>
      <c r="H702" s="57" t="s">
        <v>1731</v>
      </c>
      <c r="I702" s="52" t="s">
        <v>1730</v>
      </c>
      <c r="J702" s="13"/>
      <c r="K702" s="22"/>
      <c r="L702" s="22"/>
      <c r="M702" s="22"/>
      <c r="N702" s="22"/>
      <c r="O702" s="22"/>
      <c r="P702" s="22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>
      <c r="A703" s="52" t="s">
        <v>5</v>
      </c>
      <c r="B703" s="52" t="s">
        <v>1730</v>
      </c>
      <c r="C703" s="57" t="s">
        <v>1731</v>
      </c>
      <c r="D703" s="52" t="s">
        <v>1979</v>
      </c>
      <c r="E703" s="58" t="s">
        <v>1809</v>
      </c>
      <c r="F703" s="8"/>
      <c r="G703" s="8">
        <v>0.0</v>
      </c>
      <c r="H703" s="57" t="s">
        <v>1731</v>
      </c>
      <c r="I703" s="52" t="s">
        <v>1730</v>
      </c>
      <c r="J703" s="13"/>
      <c r="K703" s="22"/>
      <c r="L703" s="22"/>
      <c r="M703" s="22"/>
      <c r="N703" s="22"/>
      <c r="O703" s="22"/>
      <c r="P703" s="22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>
      <c r="A704" s="52" t="s">
        <v>5</v>
      </c>
      <c r="B704" s="52" t="s">
        <v>1730</v>
      </c>
      <c r="C704" s="57" t="s">
        <v>1731</v>
      </c>
      <c r="D704" s="52" t="s">
        <v>1980</v>
      </c>
      <c r="E704" s="58" t="s">
        <v>1812</v>
      </c>
      <c r="F704" s="8"/>
      <c r="G704" s="8">
        <v>0.0</v>
      </c>
      <c r="H704" s="57" t="s">
        <v>1731</v>
      </c>
      <c r="I704" s="52" t="s">
        <v>1730</v>
      </c>
      <c r="J704" s="13"/>
      <c r="K704" s="22"/>
      <c r="L704" s="22"/>
      <c r="M704" s="22"/>
      <c r="N704" s="22"/>
      <c r="O704" s="22"/>
      <c r="P704" s="22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>
      <c r="A705" s="52" t="s">
        <v>5</v>
      </c>
      <c r="B705" s="52" t="s">
        <v>1730</v>
      </c>
      <c r="C705" s="57" t="s">
        <v>1731</v>
      </c>
      <c r="D705" s="52" t="s">
        <v>1981</v>
      </c>
      <c r="E705" s="58" t="s">
        <v>1814</v>
      </c>
      <c r="F705" s="8"/>
      <c r="G705" s="8">
        <v>0.0</v>
      </c>
      <c r="H705" s="57" t="s">
        <v>1731</v>
      </c>
      <c r="I705" s="52" t="s">
        <v>1730</v>
      </c>
      <c r="J705" s="13"/>
      <c r="K705" s="22"/>
      <c r="L705" s="22"/>
      <c r="M705" s="22"/>
      <c r="N705" s="22"/>
      <c r="O705" s="22"/>
      <c r="P705" s="22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>
      <c r="A706" s="52" t="s">
        <v>5</v>
      </c>
      <c r="B706" s="52" t="s">
        <v>1730</v>
      </c>
      <c r="C706" s="57" t="s">
        <v>1731</v>
      </c>
      <c r="D706" s="52" t="s">
        <v>1982</v>
      </c>
      <c r="E706" s="58" t="s">
        <v>1817</v>
      </c>
      <c r="F706" s="8"/>
      <c r="G706" s="8">
        <v>0.0</v>
      </c>
      <c r="H706" s="57" t="s">
        <v>1731</v>
      </c>
      <c r="I706" s="52" t="s">
        <v>1730</v>
      </c>
      <c r="J706" s="13"/>
      <c r="K706" s="22"/>
      <c r="L706" s="22"/>
      <c r="M706" s="22"/>
      <c r="N706" s="22"/>
      <c r="O706" s="22"/>
      <c r="P706" s="22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>
      <c r="A707" s="52" t="s">
        <v>5</v>
      </c>
      <c r="B707" s="52" t="s">
        <v>1730</v>
      </c>
      <c r="C707" s="57" t="s">
        <v>1731</v>
      </c>
      <c r="D707" s="52" t="s">
        <v>1983</v>
      </c>
      <c r="E707" s="58" t="s">
        <v>1820</v>
      </c>
      <c r="F707" s="8"/>
      <c r="G707" s="8">
        <v>0.0</v>
      </c>
      <c r="H707" s="57" t="s">
        <v>1731</v>
      </c>
      <c r="I707" s="52" t="s">
        <v>1730</v>
      </c>
      <c r="J707" s="13"/>
      <c r="K707" s="22"/>
      <c r="L707" s="22"/>
      <c r="M707" s="22"/>
      <c r="N707" s="22"/>
      <c r="O707" s="22"/>
      <c r="P707" s="22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>
      <c r="A708" s="52" t="s">
        <v>5</v>
      </c>
      <c r="B708" s="52" t="s">
        <v>1730</v>
      </c>
      <c r="C708" s="57" t="s">
        <v>1731</v>
      </c>
      <c r="D708" s="52" t="s">
        <v>1984</v>
      </c>
      <c r="E708" s="58" t="s">
        <v>1823</v>
      </c>
      <c r="F708" s="8"/>
      <c r="G708" s="8">
        <v>0.0</v>
      </c>
      <c r="H708" s="57" t="s">
        <v>1731</v>
      </c>
      <c r="I708" s="52" t="s">
        <v>1730</v>
      </c>
      <c r="J708" s="13"/>
      <c r="K708" s="22"/>
      <c r="L708" s="22"/>
      <c r="M708" s="22"/>
      <c r="N708" s="22"/>
      <c r="O708" s="22"/>
      <c r="P708" s="22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>
      <c r="A709" s="52" t="s">
        <v>5</v>
      </c>
      <c r="B709" s="52" t="s">
        <v>1730</v>
      </c>
      <c r="C709" s="57" t="s">
        <v>1731</v>
      </c>
      <c r="D709" s="52" t="s">
        <v>1985</v>
      </c>
      <c r="E709" s="58" t="s">
        <v>1826</v>
      </c>
      <c r="F709" s="8"/>
      <c r="G709" s="8">
        <v>0.0</v>
      </c>
      <c r="H709" s="57" t="s">
        <v>1731</v>
      </c>
      <c r="I709" s="52" t="s">
        <v>1730</v>
      </c>
      <c r="J709" s="13"/>
      <c r="K709" s="22"/>
      <c r="L709" s="22"/>
      <c r="M709" s="22"/>
      <c r="N709" s="22"/>
      <c r="O709" s="22"/>
      <c r="P709" s="22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>
      <c r="A710" s="52" t="s">
        <v>5</v>
      </c>
      <c r="B710" s="52" t="s">
        <v>1730</v>
      </c>
      <c r="C710" s="57" t="s">
        <v>1731</v>
      </c>
      <c r="D710" s="52" t="s">
        <v>1987</v>
      </c>
      <c r="E710" s="58" t="s">
        <v>1829</v>
      </c>
      <c r="F710" s="8"/>
      <c r="G710" s="8">
        <v>0.0</v>
      </c>
      <c r="H710" s="57" t="s">
        <v>1731</v>
      </c>
      <c r="I710" s="52" t="s">
        <v>1730</v>
      </c>
      <c r="J710" s="13"/>
      <c r="K710" s="22"/>
      <c r="L710" s="22"/>
      <c r="M710" s="22"/>
      <c r="N710" s="22"/>
      <c r="O710" s="22"/>
      <c r="P710" s="22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>
      <c r="A711" s="52" t="s">
        <v>5</v>
      </c>
      <c r="B711" s="52" t="s">
        <v>1730</v>
      </c>
      <c r="C711" s="57" t="s">
        <v>1731</v>
      </c>
      <c r="D711" s="52" t="s">
        <v>1989</v>
      </c>
      <c r="E711" s="58" t="s">
        <v>1832</v>
      </c>
      <c r="F711" s="8"/>
      <c r="G711" s="8">
        <v>0.0</v>
      </c>
      <c r="H711" s="57" t="s">
        <v>1731</v>
      </c>
      <c r="I711" s="52" t="s">
        <v>1730</v>
      </c>
      <c r="J711" s="13"/>
      <c r="K711" s="22"/>
      <c r="L711" s="22"/>
      <c r="M711" s="22"/>
      <c r="N711" s="22"/>
      <c r="O711" s="22"/>
      <c r="P711" s="22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>
      <c r="A712" s="52" t="s">
        <v>5</v>
      </c>
      <c r="B712" s="52" t="s">
        <v>1730</v>
      </c>
      <c r="C712" s="57" t="s">
        <v>1731</v>
      </c>
      <c r="D712" s="52" t="s">
        <v>1990</v>
      </c>
      <c r="E712" s="58" t="s">
        <v>1835</v>
      </c>
      <c r="F712" s="8"/>
      <c r="G712" s="8">
        <v>0.0</v>
      </c>
      <c r="H712" s="57" t="s">
        <v>1731</v>
      </c>
      <c r="I712" s="52" t="s">
        <v>1730</v>
      </c>
      <c r="J712" s="13"/>
      <c r="K712" s="22"/>
      <c r="L712" s="22"/>
      <c r="M712" s="22"/>
      <c r="N712" s="22"/>
      <c r="O712" s="22"/>
      <c r="P712" s="22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>
      <c r="A713" s="52" t="s">
        <v>5</v>
      </c>
      <c r="B713" s="52" t="s">
        <v>1730</v>
      </c>
      <c r="C713" s="57" t="s">
        <v>1731</v>
      </c>
      <c r="D713" s="52" t="s">
        <v>1992</v>
      </c>
      <c r="E713" s="58" t="s">
        <v>1838</v>
      </c>
      <c r="F713" s="8"/>
      <c r="G713" s="8">
        <v>0.0</v>
      </c>
      <c r="H713" s="57" t="s">
        <v>1731</v>
      </c>
      <c r="I713" s="52" t="s">
        <v>1730</v>
      </c>
      <c r="J713" s="13"/>
      <c r="K713" s="22"/>
      <c r="L713" s="22"/>
      <c r="M713" s="22"/>
      <c r="N713" s="22"/>
      <c r="O713" s="22"/>
      <c r="P713" s="22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>
      <c r="A714" s="52" t="s">
        <v>5</v>
      </c>
      <c r="B714" s="52" t="s">
        <v>1730</v>
      </c>
      <c r="C714" s="57" t="s">
        <v>1731</v>
      </c>
      <c r="D714" s="52" t="s">
        <v>1993</v>
      </c>
      <c r="E714" s="58" t="s">
        <v>1841</v>
      </c>
      <c r="F714" s="8"/>
      <c r="G714" s="8">
        <v>0.0</v>
      </c>
      <c r="H714" s="57" t="s">
        <v>1731</v>
      </c>
      <c r="I714" s="52" t="s">
        <v>1730</v>
      </c>
      <c r="J714" s="13"/>
      <c r="K714" s="22"/>
      <c r="L714" s="22"/>
      <c r="M714" s="22"/>
      <c r="N714" s="22"/>
      <c r="O714" s="22"/>
      <c r="P714" s="22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>
      <c r="A715" s="52" t="s">
        <v>5</v>
      </c>
      <c r="B715" s="52" t="s">
        <v>1730</v>
      </c>
      <c r="C715" s="57" t="s">
        <v>1731</v>
      </c>
      <c r="D715" s="52" t="s">
        <v>1995</v>
      </c>
      <c r="E715" s="58" t="s">
        <v>1844</v>
      </c>
      <c r="F715" s="8"/>
      <c r="G715" s="8">
        <v>0.0</v>
      </c>
      <c r="H715" s="57" t="s">
        <v>1731</v>
      </c>
      <c r="I715" s="52" t="s">
        <v>1730</v>
      </c>
      <c r="J715" s="13"/>
      <c r="K715" s="22"/>
      <c r="L715" s="22"/>
      <c r="M715" s="22"/>
      <c r="N715" s="22"/>
      <c r="O715" s="22"/>
      <c r="P715" s="22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>
      <c r="A716" s="52" t="s">
        <v>5</v>
      </c>
      <c r="B716" s="52" t="s">
        <v>1730</v>
      </c>
      <c r="C716" s="57" t="s">
        <v>1731</v>
      </c>
      <c r="D716" s="52" t="s">
        <v>1996</v>
      </c>
      <c r="E716" s="58" t="s">
        <v>1847</v>
      </c>
      <c r="F716" s="8"/>
      <c r="G716" s="8">
        <v>0.0</v>
      </c>
      <c r="H716" s="57" t="s">
        <v>1731</v>
      </c>
      <c r="I716" s="52" t="s">
        <v>1730</v>
      </c>
      <c r="J716" s="13"/>
      <c r="K716" s="22"/>
      <c r="L716" s="22"/>
      <c r="M716" s="22"/>
      <c r="N716" s="22"/>
      <c r="O716" s="22"/>
      <c r="P716" s="22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>
      <c r="A717" s="52" t="s">
        <v>5</v>
      </c>
      <c r="B717" s="52" t="s">
        <v>1730</v>
      </c>
      <c r="C717" s="57" t="s">
        <v>1731</v>
      </c>
      <c r="D717" s="52" t="s">
        <v>1997</v>
      </c>
      <c r="E717" s="58" t="s">
        <v>1851</v>
      </c>
      <c r="F717" s="8"/>
      <c r="G717" s="8">
        <v>0.0</v>
      </c>
      <c r="H717" s="57" t="s">
        <v>1731</v>
      </c>
      <c r="I717" s="52" t="s">
        <v>1730</v>
      </c>
      <c r="J717" s="13"/>
      <c r="K717" s="22"/>
      <c r="L717" s="22"/>
      <c r="M717" s="22"/>
      <c r="N717" s="22"/>
      <c r="O717" s="22"/>
      <c r="P717" s="22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>
      <c r="A718" s="52" t="s">
        <v>5</v>
      </c>
      <c r="B718" s="52" t="s">
        <v>1730</v>
      </c>
      <c r="C718" s="57" t="s">
        <v>1731</v>
      </c>
      <c r="D718" s="52" t="s">
        <v>1999</v>
      </c>
      <c r="E718" s="58" t="s">
        <v>1854</v>
      </c>
      <c r="F718" s="8"/>
      <c r="G718" s="8">
        <v>0.0</v>
      </c>
      <c r="H718" s="57" t="s">
        <v>1731</v>
      </c>
      <c r="I718" s="52" t="s">
        <v>1730</v>
      </c>
      <c r="J718" s="13"/>
      <c r="K718" s="22"/>
      <c r="L718" s="22"/>
      <c r="M718" s="22"/>
      <c r="N718" s="22"/>
      <c r="O718" s="22"/>
      <c r="P718" s="22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>
      <c r="A719" s="52" t="s">
        <v>5</v>
      </c>
      <c r="B719" s="52" t="s">
        <v>1730</v>
      </c>
      <c r="C719" s="57" t="s">
        <v>1731</v>
      </c>
      <c r="D719" s="52" t="s">
        <v>2000</v>
      </c>
      <c r="E719" s="58" t="s">
        <v>1856</v>
      </c>
      <c r="F719" s="8"/>
      <c r="G719" s="8">
        <v>0.0</v>
      </c>
      <c r="H719" s="57" t="s">
        <v>1731</v>
      </c>
      <c r="I719" s="52" t="s">
        <v>1730</v>
      </c>
      <c r="J719" s="13"/>
      <c r="K719" s="22"/>
      <c r="L719" s="22"/>
      <c r="M719" s="22"/>
      <c r="N719" s="22"/>
      <c r="O719" s="22"/>
      <c r="P719" s="22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>
      <c r="A720" s="52" t="s">
        <v>5</v>
      </c>
      <c r="B720" s="52" t="s">
        <v>1730</v>
      </c>
      <c r="C720" s="57" t="s">
        <v>1731</v>
      </c>
      <c r="D720" s="52" t="s">
        <v>2002</v>
      </c>
      <c r="E720" s="58" t="s">
        <v>1859</v>
      </c>
      <c r="F720" s="8"/>
      <c r="G720" s="8">
        <v>0.0</v>
      </c>
      <c r="H720" s="57" t="s">
        <v>1731</v>
      </c>
      <c r="I720" s="52" t="s">
        <v>1730</v>
      </c>
      <c r="J720" s="13"/>
      <c r="K720" s="22"/>
      <c r="L720" s="22"/>
      <c r="M720" s="22"/>
      <c r="N720" s="22"/>
      <c r="O720" s="22"/>
      <c r="P720" s="22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>
      <c r="A721" s="52" t="s">
        <v>5</v>
      </c>
      <c r="B721" s="52" t="s">
        <v>1730</v>
      </c>
      <c r="C721" s="57" t="s">
        <v>1731</v>
      </c>
      <c r="D721" s="52" t="s">
        <v>2003</v>
      </c>
      <c r="E721" s="58" t="s">
        <v>1863</v>
      </c>
      <c r="F721" s="8"/>
      <c r="G721" s="8">
        <v>0.0</v>
      </c>
      <c r="H721" s="57" t="s">
        <v>1731</v>
      </c>
      <c r="I721" s="52" t="s">
        <v>1730</v>
      </c>
      <c r="J721" s="13"/>
      <c r="K721" s="22"/>
      <c r="L721" s="22"/>
      <c r="M721" s="22"/>
      <c r="N721" s="22"/>
      <c r="O721" s="22"/>
      <c r="P721" s="22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>
      <c r="A722" s="52" t="s">
        <v>5</v>
      </c>
      <c r="B722" s="52" t="s">
        <v>1730</v>
      </c>
      <c r="C722" s="57" t="s">
        <v>1731</v>
      </c>
      <c r="D722" s="52" t="s">
        <v>2005</v>
      </c>
      <c r="E722" s="58" t="s">
        <v>1865</v>
      </c>
      <c r="F722" s="8"/>
      <c r="G722" s="8">
        <v>0.0</v>
      </c>
      <c r="H722" s="57" t="s">
        <v>1731</v>
      </c>
      <c r="I722" s="52" t="s">
        <v>1730</v>
      </c>
      <c r="J722" s="13"/>
      <c r="K722" s="22"/>
      <c r="L722" s="22"/>
      <c r="M722" s="22"/>
      <c r="N722" s="22"/>
      <c r="O722" s="22"/>
      <c r="P722" s="22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>
      <c r="A723" s="52" t="s">
        <v>5</v>
      </c>
      <c r="B723" s="52" t="s">
        <v>1730</v>
      </c>
      <c r="C723" s="57" t="s">
        <v>1731</v>
      </c>
      <c r="D723" s="52" t="s">
        <v>2006</v>
      </c>
      <c r="E723" s="58" t="s">
        <v>1868</v>
      </c>
      <c r="F723" s="8"/>
      <c r="G723" s="8">
        <v>0.0</v>
      </c>
      <c r="H723" s="57" t="s">
        <v>1731</v>
      </c>
      <c r="I723" s="52" t="s">
        <v>1730</v>
      </c>
      <c r="J723" s="13"/>
      <c r="K723" s="22"/>
      <c r="L723" s="22"/>
      <c r="M723" s="22"/>
      <c r="N723" s="22"/>
      <c r="O723" s="22"/>
      <c r="P723" s="22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>
      <c r="A724" s="52" t="s">
        <v>5</v>
      </c>
      <c r="B724" s="52" t="s">
        <v>1730</v>
      </c>
      <c r="C724" s="57" t="s">
        <v>1731</v>
      </c>
      <c r="D724" s="52" t="s">
        <v>2008</v>
      </c>
      <c r="E724" s="58" t="s">
        <v>1871</v>
      </c>
      <c r="F724" s="8"/>
      <c r="G724" s="8">
        <v>0.0</v>
      </c>
      <c r="H724" s="57" t="s">
        <v>1731</v>
      </c>
      <c r="I724" s="52" t="s">
        <v>1730</v>
      </c>
      <c r="J724" s="13"/>
      <c r="K724" s="22"/>
      <c r="L724" s="22"/>
      <c r="M724" s="22"/>
      <c r="N724" s="22"/>
      <c r="O724" s="22"/>
      <c r="P724" s="22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>
      <c r="A725" s="52" t="s">
        <v>5</v>
      </c>
      <c r="B725" s="52" t="s">
        <v>1730</v>
      </c>
      <c r="C725" s="57" t="s">
        <v>1731</v>
      </c>
      <c r="D725" s="52" t="s">
        <v>2009</v>
      </c>
      <c r="E725" s="58" t="s">
        <v>1874</v>
      </c>
      <c r="F725" s="8"/>
      <c r="G725" s="8">
        <v>0.0</v>
      </c>
      <c r="H725" s="57" t="s">
        <v>1731</v>
      </c>
      <c r="I725" s="52" t="s">
        <v>1730</v>
      </c>
      <c r="J725" s="13"/>
      <c r="K725" s="22"/>
      <c r="L725" s="22"/>
      <c r="M725" s="22"/>
      <c r="N725" s="22"/>
      <c r="O725" s="22"/>
      <c r="P725" s="22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>
      <c r="A726" s="52" t="s">
        <v>5</v>
      </c>
      <c r="B726" s="52" t="s">
        <v>1730</v>
      </c>
      <c r="C726" s="57" t="s">
        <v>1731</v>
      </c>
      <c r="D726" s="52" t="s">
        <v>2010</v>
      </c>
      <c r="E726" s="58" t="s">
        <v>1878</v>
      </c>
      <c r="F726" s="8"/>
      <c r="G726" s="8">
        <v>0.0</v>
      </c>
      <c r="H726" s="57" t="s">
        <v>1731</v>
      </c>
      <c r="I726" s="52" t="s">
        <v>1730</v>
      </c>
      <c r="J726" s="13"/>
      <c r="K726" s="22"/>
      <c r="L726" s="22"/>
      <c r="M726" s="22"/>
      <c r="N726" s="22"/>
      <c r="O726" s="22"/>
      <c r="P726" s="22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>
      <c r="A727" s="52" t="s">
        <v>5</v>
      </c>
      <c r="B727" s="52" t="s">
        <v>1730</v>
      </c>
      <c r="C727" s="57" t="s">
        <v>1731</v>
      </c>
      <c r="D727" s="52" t="s">
        <v>2012</v>
      </c>
      <c r="E727" s="58" t="s">
        <v>1880</v>
      </c>
      <c r="F727" s="8"/>
      <c r="G727" s="8">
        <v>0.0</v>
      </c>
      <c r="H727" s="57" t="s">
        <v>1731</v>
      </c>
      <c r="I727" s="52" t="s">
        <v>1730</v>
      </c>
      <c r="J727" s="13"/>
      <c r="K727" s="22"/>
      <c r="L727" s="22"/>
      <c r="M727" s="22"/>
      <c r="N727" s="22"/>
      <c r="O727" s="22"/>
      <c r="P727" s="22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>
      <c r="A728" s="52" t="s">
        <v>5</v>
      </c>
      <c r="B728" s="52" t="s">
        <v>1730</v>
      </c>
      <c r="C728" s="57" t="s">
        <v>1731</v>
      </c>
      <c r="D728" s="52" t="s">
        <v>2013</v>
      </c>
      <c r="E728" s="58" t="s">
        <v>1884</v>
      </c>
      <c r="F728" s="8"/>
      <c r="G728" s="8">
        <v>0.0</v>
      </c>
      <c r="H728" s="57" t="s">
        <v>1731</v>
      </c>
      <c r="I728" s="52" t="s">
        <v>1730</v>
      </c>
      <c r="J728" s="13"/>
      <c r="K728" s="22"/>
      <c r="L728" s="22"/>
      <c r="M728" s="22"/>
      <c r="N728" s="22"/>
      <c r="O728" s="22"/>
      <c r="P728" s="22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>
      <c r="A729" s="52" t="s">
        <v>5</v>
      </c>
      <c r="B729" s="52" t="s">
        <v>1730</v>
      </c>
      <c r="C729" s="57" t="s">
        <v>1731</v>
      </c>
      <c r="D729" s="52" t="s">
        <v>2014</v>
      </c>
      <c r="E729" s="58" t="s">
        <v>1887</v>
      </c>
      <c r="F729" s="8"/>
      <c r="G729" s="8">
        <v>0.0</v>
      </c>
      <c r="H729" s="57" t="s">
        <v>1731</v>
      </c>
      <c r="I729" s="52" t="s">
        <v>1730</v>
      </c>
      <c r="J729" s="13"/>
      <c r="K729" s="22"/>
      <c r="L729" s="22"/>
      <c r="M729" s="22"/>
      <c r="N729" s="22"/>
      <c r="O729" s="22"/>
      <c r="P729" s="22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>
      <c r="A730" s="52" t="s">
        <v>5</v>
      </c>
      <c r="B730" s="52" t="s">
        <v>1730</v>
      </c>
      <c r="C730" s="57" t="s">
        <v>1731</v>
      </c>
      <c r="D730" s="52" t="s">
        <v>2016</v>
      </c>
      <c r="E730" s="58" t="s">
        <v>1890</v>
      </c>
      <c r="F730" s="8"/>
      <c r="G730" s="8">
        <v>0.0</v>
      </c>
      <c r="H730" s="57" t="s">
        <v>1731</v>
      </c>
      <c r="I730" s="52" t="s">
        <v>1730</v>
      </c>
      <c r="J730" s="13"/>
      <c r="K730" s="22"/>
      <c r="L730" s="22"/>
      <c r="M730" s="22"/>
      <c r="N730" s="22"/>
      <c r="O730" s="22"/>
      <c r="P730" s="22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>
      <c r="A731" s="52" t="s">
        <v>5</v>
      </c>
      <c r="B731" s="52" t="s">
        <v>1730</v>
      </c>
      <c r="C731" s="57" t="s">
        <v>1731</v>
      </c>
      <c r="D731" s="52" t="s">
        <v>2017</v>
      </c>
      <c r="E731" s="58" t="s">
        <v>1893</v>
      </c>
      <c r="F731" s="8"/>
      <c r="G731" s="8">
        <v>0.0</v>
      </c>
      <c r="H731" s="57" t="s">
        <v>1731</v>
      </c>
      <c r="I731" s="52" t="s">
        <v>1730</v>
      </c>
      <c r="J731" s="13"/>
      <c r="K731" s="22"/>
      <c r="L731" s="22"/>
      <c r="M731" s="22"/>
      <c r="N731" s="22"/>
      <c r="O731" s="22"/>
      <c r="P731" s="22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>
      <c r="A732" s="52" t="s">
        <v>5</v>
      </c>
      <c r="B732" s="52" t="s">
        <v>1730</v>
      </c>
      <c r="C732" s="57" t="s">
        <v>1731</v>
      </c>
      <c r="D732" s="52" t="s">
        <v>2018</v>
      </c>
      <c r="E732" s="58" t="s">
        <v>1896</v>
      </c>
      <c r="F732" s="8"/>
      <c r="G732" s="8">
        <v>0.0</v>
      </c>
      <c r="H732" s="57" t="s">
        <v>1731</v>
      </c>
      <c r="I732" s="52" t="s">
        <v>1730</v>
      </c>
      <c r="J732" s="13"/>
      <c r="K732" s="22"/>
      <c r="L732" s="22"/>
      <c r="M732" s="22"/>
      <c r="N732" s="22"/>
      <c r="O732" s="22"/>
      <c r="P732" s="22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>
      <c r="A733" s="52" t="s">
        <v>5</v>
      </c>
      <c r="B733" s="52" t="s">
        <v>1730</v>
      </c>
      <c r="C733" s="57" t="s">
        <v>1731</v>
      </c>
      <c r="D733" s="52" t="s">
        <v>2019</v>
      </c>
      <c r="E733" s="58" t="s">
        <v>1900</v>
      </c>
      <c r="F733" s="8"/>
      <c r="G733" s="8">
        <v>0.0</v>
      </c>
      <c r="H733" s="57" t="s">
        <v>1731</v>
      </c>
      <c r="I733" s="52" t="s">
        <v>1730</v>
      </c>
      <c r="J733" s="13"/>
      <c r="K733" s="22"/>
      <c r="L733" s="22"/>
      <c r="M733" s="22"/>
      <c r="N733" s="22"/>
      <c r="O733" s="22"/>
      <c r="P733" s="22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>
      <c r="A734" s="52" t="s">
        <v>5</v>
      </c>
      <c r="B734" s="52" t="s">
        <v>1730</v>
      </c>
      <c r="C734" s="57" t="s">
        <v>1731</v>
      </c>
      <c r="D734" s="52" t="s">
        <v>2021</v>
      </c>
      <c r="E734" s="58" t="s">
        <v>1903</v>
      </c>
      <c r="F734" s="8"/>
      <c r="G734" s="8">
        <v>0.0</v>
      </c>
      <c r="H734" s="57" t="s">
        <v>1731</v>
      </c>
      <c r="I734" s="52" t="s">
        <v>1730</v>
      </c>
      <c r="J734" s="13"/>
      <c r="K734" s="22"/>
      <c r="L734" s="22"/>
      <c r="M734" s="22"/>
      <c r="N734" s="22"/>
      <c r="O734" s="22"/>
      <c r="P734" s="22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>
      <c r="A735" s="52" t="s">
        <v>5</v>
      </c>
      <c r="B735" s="52" t="s">
        <v>1730</v>
      </c>
      <c r="C735" s="57" t="s">
        <v>1731</v>
      </c>
      <c r="D735" s="52" t="s">
        <v>2022</v>
      </c>
      <c r="E735" s="58" t="s">
        <v>1906</v>
      </c>
      <c r="F735" s="8"/>
      <c r="G735" s="8">
        <v>0.0</v>
      </c>
      <c r="H735" s="57" t="s">
        <v>1731</v>
      </c>
      <c r="I735" s="52" t="s">
        <v>1730</v>
      </c>
      <c r="J735" s="13"/>
      <c r="K735" s="22"/>
      <c r="L735" s="22"/>
      <c r="M735" s="22"/>
      <c r="N735" s="22"/>
      <c r="O735" s="22"/>
      <c r="P735" s="22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>
      <c r="A736" s="52" t="s">
        <v>5</v>
      </c>
      <c r="B736" s="52" t="s">
        <v>1730</v>
      </c>
      <c r="C736" s="57" t="s">
        <v>1731</v>
      </c>
      <c r="D736" s="52" t="s">
        <v>2024</v>
      </c>
      <c r="E736" s="58" t="s">
        <v>1909</v>
      </c>
      <c r="F736" s="8"/>
      <c r="G736" s="8">
        <v>0.0</v>
      </c>
      <c r="H736" s="57" t="s">
        <v>1731</v>
      </c>
      <c r="I736" s="52" t="s">
        <v>1730</v>
      </c>
      <c r="J736" s="13"/>
      <c r="K736" s="22"/>
      <c r="L736" s="22"/>
      <c r="M736" s="22"/>
      <c r="N736" s="22"/>
      <c r="O736" s="22"/>
      <c r="P736" s="22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>
      <c r="A737" s="52" t="s">
        <v>5</v>
      </c>
      <c r="B737" s="52" t="s">
        <v>1730</v>
      </c>
      <c r="C737" s="57" t="s">
        <v>1731</v>
      </c>
      <c r="D737" s="52" t="s">
        <v>2025</v>
      </c>
      <c r="E737" s="58" t="s">
        <v>1912</v>
      </c>
      <c r="F737" s="8"/>
      <c r="G737" s="8">
        <v>0.0</v>
      </c>
      <c r="H737" s="57" t="s">
        <v>1731</v>
      </c>
      <c r="I737" s="52" t="s">
        <v>1730</v>
      </c>
      <c r="J737" s="13"/>
      <c r="K737" s="22"/>
      <c r="L737" s="22"/>
      <c r="M737" s="22"/>
      <c r="N737" s="22"/>
      <c r="O737" s="22"/>
      <c r="P737" s="22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>
      <c r="A738" s="52" t="s">
        <v>5</v>
      </c>
      <c r="B738" s="52" t="s">
        <v>1730</v>
      </c>
      <c r="C738" s="57" t="s">
        <v>1731</v>
      </c>
      <c r="D738" s="52" t="s">
        <v>2027</v>
      </c>
      <c r="E738" s="58" t="s">
        <v>1915</v>
      </c>
      <c r="F738" s="8"/>
      <c r="G738" s="8">
        <v>0.0</v>
      </c>
      <c r="H738" s="57" t="s">
        <v>1731</v>
      </c>
      <c r="I738" s="52" t="s">
        <v>1730</v>
      </c>
      <c r="J738" s="13"/>
      <c r="K738" s="22"/>
      <c r="L738" s="22"/>
      <c r="M738" s="22"/>
      <c r="N738" s="22"/>
      <c r="O738" s="22"/>
      <c r="P738" s="22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>
      <c r="A739" s="52" t="s">
        <v>5</v>
      </c>
      <c r="B739" s="52" t="s">
        <v>1730</v>
      </c>
      <c r="C739" s="57" t="s">
        <v>1731</v>
      </c>
      <c r="D739" s="52" t="s">
        <v>2028</v>
      </c>
      <c r="E739" s="58" t="s">
        <v>1919</v>
      </c>
      <c r="F739" s="8"/>
      <c r="G739" s="8">
        <v>0.0</v>
      </c>
      <c r="H739" s="57" t="s">
        <v>1731</v>
      </c>
      <c r="I739" s="52" t="s">
        <v>1730</v>
      </c>
      <c r="J739" s="13"/>
      <c r="K739" s="22"/>
      <c r="L739" s="22"/>
      <c r="M739" s="22"/>
      <c r="N739" s="22"/>
      <c r="O739" s="22"/>
      <c r="P739" s="22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>
      <c r="A740" s="52" t="s">
        <v>5</v>
      </c>
      <c r="B740" s="52" t="s">
        <v>1730</v>
      </c>
      <c r="C740" s="57" t="s">
        <v>1731</v>
      </c>
      <c r="D740" s="52" t="s">
        <v>2029</v>
      </c>
      <c r="E740" s="58" t="s">
        <v>1921</v>
      </c>
      <c r="F740" s="8"/>
      <c r="G740" s="8">
        <v>0.0</v>
      </c>
      <c r="H740" s="57" t="s">
        <v>1731</v>
      </c>
      <c r="I740" s="52" t="s">
        <v>1730</v>
      </c>
      <c r="J740" s="13"/>
      <c r="K740" s="22"/>
      <c r="L740" s="22"/>
      <c r="M740" s="22"/>
      <c r="N740" s="22"/>
      <c r="O740" s="22"/>
      <c r="P740" s="22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>
      <c r="A741" s="52" t="s">
        <v>5</v>
      </c>
      <c r="B741" s="52" t="s">
        <v>1730</v>
      </c>
      <c r="C741" s="57" t="s">
        <v>1731</v>
      </c>
      <c r="D741" s="52" t="s">
        <v>2031</v>
      </c>
      <c r="E741" s="58" t="s">
        <v>1925</v>
      </c>
      <c r="F741" s="8"/>
      <c r="G741" s="8">
        <v>0.0</v>
      </c>
      <c r="H741" s="57" t="s">
        <v>1731</v>
      </c>
      <c r="I741" s="52" t="s">
        <v>1730</v>
      </c>
      <c r="J741" s="13"/>
      <c r="K741" s="22"/>
      <c r="L741" s="22"/>
      <c r="M741" s="22"/>
      <c r="N741" s="22"/>
      <c r="O741" s="22"/>
      <c r="P741" s="22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>
      <c r="A742" s="52" t="s">
        <v>5</v>
      </c>
      <c r="B742" s="52" t="s">
        <v>1730</v>
      </c>
      <c r="C742" s="57" t="s">
        <v>1731</v>
      </c>
      <c r="D742" s="52" t="s">
        <v>2032</v>
      </c>
      <c r="E742" s="58" t="s">
        <v>1928</v>
      </c>
      <c r="F742" s="8"/>
      <c r="G742" s="8">
        <v>0.0</v>
      </c>
      <c r="H742" s="57" t="s">
        <v>1731</v>
      </c>
      <c r="I742" s="52" t="s">
        <v>1730</v>
      </c>
      <c r="J742" s="13"/>
      <c r="K742" s="22"/>
      <c r="L742" s="22"/>
      <c r="M742" s="22"/>
      <c r="N742" s="22"/>
      <c r="O742" s="22"/>
      <c r="P742" s="22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>
      <c r="A743" s="52" t="s">
        <v>5</v>
      </c>
      <c r="B743" s="52" t="s">
        <v>1730</v>
      </c>
      <c r="C743" s="57" t="s">
        <v>1731</v>
      </c>
      <c r="D743" s="52" t="s">
        <v>2033</v>
      </c>
      <c r="E743" s="58" t="s">
        <v>1931</v>
      </c>
      <c r="F743" s="8"/>
      <c r="G743" s="8">
        <v>0.0</v>
      </c>
      <c r="H743" s="57" t="s">
        <v>1731</v>
      </c>
      <c r="I743" s="52" t="s">
        <v>1730</v>
      </c>
      <c r="J743" s="13"/>
      <c r="K743" s="22"/>
      <c r="L743" s="22"/>
      <c r="M743" s="22"/>
      <c r="N743" s="22"/>
      <c r="O743" s="22"/>
      <c r="P743" s="22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>
      <c r="A744" s="52" t="s">
        <v>5</v>
      </c>
      <c r="B744" s="52" t="s">
        <v>1730</v>
      </c>
      <c r="C744" s="57" t="s">
        <v>1731</v>
      </c>
      <c r="D744" s="52" t="s">
        <v>2035</v>
      </c>
      <c r="E744" s="58" t="s">
        <v>1933</v>
      </c>
      <c r="F744" s="8"/>
      <c r="G744" s="8">
        <v>0.0</v>
      </c>
      <c r="H744" s="57" t="s">
        <v>1731</v>
      </c>
      <c r="I744" s="52" t="s">
        <v>1730</v>
      </c>
      <c r="J744" s="13"/>
      <c r="K744" s="22"/>
      <c r="L744" s="22"/>
      <c r="M744" s="22"/>
      <c r="N744" s="22"/>
      <c r="O744" s="22"/>
      <c r="P744" s="22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>
      <c r="A745" s="52" t="s">
        <v>5</v>
      </c>
      <c r="B745" s="52" t="s">
        <v>1730</v>
      </c>
      <c r="C745" s="57" t="s">
        <v>1731</v>
      </c>
      <c r="D745" s="52" t="s">
        <v>2037</v>
      </c>
      <c r="E745" s="58" t="s">
        <v>1936</v>
      </c>
      <c r="F745" s="8"/>
      <c r="G745" s="8">
        <v>0.0</v>
      </c>
      <c r="H745" s="57" t="s">
        <v>1731</v>
      </c>
      <c r="I745" s="52" t="s">
        <v>1730</v>
      </c>
      <c r="J745" s="13"/>
      <c r="K745" s="22"/>
      <c r="L745" s="22"/>
      <c r="M745" s="22"/>
      <c r="N745" s="22"/>
      <c r="O745" s="22"/>
      <c r="P745" s="22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>
      <c r="A746" s="52" t="s">
        <v>5</v>
      </c>
      <c r="B746" s="52" t="s">
        <v>1730</v>
      </c>
      <c r="C746" s="57" t="s">
        <v>1731</v>
      </c>
      <c r="D746" s="52" t="s">
        <v>2038</v>
      </c>
      <c r="E746" s="58" t="s">
        <v>1939</v>
      </c>
      <c r="F746" s="8"/>
      <c r="G746" s="8">
        <v>0.0</v>
      </c>
      <c r="H746" s="57" t="s">
        <v>1731</v>
      </c>
      <c r="I746" s="52" t="s">
        <v>1730</v>
      </c>
      <c r="J746" s="13"/>
      <c r="K746" s="22"/>
      <c r="L746" s="22"/>
      <c r="M746" s="22"/>
      <c r="N746" s="22"/>
      <c r="O746" s="22"/>
      <c r="P746" s="22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>
      <c r="A747" s="52" t="s">
        <v>5</v>
      </c>
      <c r="B747" s="52" t="s">
        <v>1730</v>
      </c>
      <c r="C747" s="57" t="s">
        <v>1731</v>
      </c>
      <c r="D747" s="52" t="s">
        <v>2040</v>
      </c>
      <c r="E747" s="58" t="s">
        <v>1943</v>
      </c>
      <c r="F747" s="8"/>
      <c r="G747" s="8">
        <v>0.0</v>
      </c>
      <c r="H747" s="57" t="s">
        <v>1731</v>
      </c>
      <c r="I747" s="52" t="s">
        <v>1730</v>
      </c>
      <c r="J747" s="13"/>
      <c r="K747" s="22"/>
      <c r="L747" s="22"/>
      <c r="M747" s="22"/>
      <c r="N747" s="22"/>
      <c r="O747" s="22"/>
      <c r="P747" s="22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>
      <c r="A748" s="52" t="s">
        <v>5</v>
      </c>
      <c r="B748" s="52" t="s">
        <v>1730</v>
      </c>
      <c r="C748" s="57" t="s">
        <v>1731</v>
      </c>
      <c r="D748" s="52" t="s">
        <v>2041</v>
      </c>
      <c r="E748" s="58" t="s">
        <v>1945</v>
      </c>
      <c r="F748" s="8"/>
      <c r="G748" s="8">
        <v>0.0</v>
      </c>
      <c r="H748" s="57" t="s">
        <v>1731</v>
      </c>
      <c r="I748" s="52" t="s">
        <v>1730</v>
      </c>
      <c r="J748" s="13"/>
      <c r="K748" s="22"/>
      <c r="L748" s="22"/>
      <c r="M748" s="22"/>
      <c r="N748" s="22"/>
      <c r="O748" s="22"/>
      <c r="P748" s="22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>
      <c r="A749" s="52" t="s">
        <v>5</v>
      </c>
      <c r="B749" s="52" t="s">
        <v>1730</v>
      </c>
      <c r="C749" s="57" t="s">
        <v>1731</v>
      </c>
      <c r="D749" s="52" t="s">
        <v>2043</v>
      </c>
      <c r="E749" s="58" t="s">
        <v>1948</v>
      </c>
      <c r="F749" s="8"/>
      <c r="G749" s="8">
        <v>0.0</v>
      </c>
      <c r="H749" s="57" t="s">
        <v>1731</v>
      </c>
      <c r="I749" s="52" t="s">
        <v>1730</v>
      </c>
      <c r="J749" s="13"/>
      <c r="K749" s="22"/>
      <c r="L749" s="22"/>
      <c r="M749" s="22"/>
      <c r="N749" s="22"/>
      <c r="O749" s="22"/>
      <c r="P749" s="22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>
      <c r="A750" s="52" t="s">
        <v>5</v>
      </c>
      <c r="B750" s="52" t="s">
        <v>1730</v>
      </c>
      <c r="C750" s="57" t="s">
        <v>1731</v>
      </c>
      <c r="D750" s="52" t="s">
        <v>2044</v>
      </c>
      <c r="E750" s="58" t="s">
        <v>1950</v>
      </c>
      <c r="F750" s="8"/>
      <c r="G750" s="8">
        <v>0.0</v>
      </c>
      <c r="H750" s="57" t="s">
        <v>1731</v>
      </c>
      <c r="I750" s="52" t="s">
        <v>1730</v>
      </c>
      <c r="J750" s="13"/>
      <c r="K750" s="22"/>
      <c r="L750" s="22"/>
      <c r="M750" s="22"/>
      <c r="N750" s="22"/>
      <c r="O750" s="22"/>
      <c r="P750" s="22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>
      <c r="A751" s="52" t="s">
        <v>5</v>
      </c>
      <c r="B751" s="52" t="s">
        <v>1730</v>
      </c>
      <c r="C751" s="57" t="s">
        <v>1731</v>
      </c>
      <c r="D751" s="52" t="s">
        <v>2045</v>
      </c>
      <c r="E751" s="58" t="s">
        <v>1953</v>
      </c>
      <c r="F751" s="8"/>
      <c r="G751" s="8">
        <v>0.0</v>
      </c>
      <c r="H751" s="57" t="s">
        <v>1731</v>
      </c>
      <c r="I751" s="52" t="s">
        <v>1730</v>
      </c>
      <c r="J751" s="13"/>
      <c r="K751" s="22"/>
      <c r="L751" s="22"/>
      <c r="M751" s="22"/>
      <c r="N751" s="22"/>
      <c r="O751" s="22"/>
      <c r="P751" s="22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>
      <c r="A752" s="52" t="s">
        <v>5</v>
      </c>
      <c r="B752" s="52" t="s">
        <v>1730</v>
      </c>
      <c r="C752" s="57" t="s">
        <v>1731</v>
      </c>
      <c r="D752" s="52" t="s">
        <v>2047</v>
      </c>
      <c r="E752" s="58" t="s">
        <v>1956</v>
      </c>
      <c r="F752" s="8"/>
      <c r="G752" s="8">
        <v>0.0</v>
      </c>
      <c r="H752" s="57" t="s">
        <v>1731</v>
      </c>
      <c r="I752" s="52" t="s">
        <v>1730</v>
      </c>
      <c r="J752" s="13"/>
      <c r="K752" s="22"/>
      <c r="L752" s="22"/>
      <c r="M752" s="22"/>
      <c r="N752" s="22"/>
      <c r="O752" s="22"/>
      <c r="P752" s="22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>
      <c r="A753" s="52" t="s">
        <v>5</v>
      </c>
      <c r="B753" s="52" t="s">
        <v>1730</v>
      </c>
      <c r="C753" s="57" t="s">
        <v>1731</v>
      </c>
      <c r="D753" s="52" t="s">
        <v>2048</v>
      </c>
      <c r="E753" s="58" t="s">
        <v>1960</v>
      </c>
      <c r="F753" s="8"/>
      <c r="G753" s="8">
        <v>0.0</v>
      </c>
      <c r="H753" s="57" t="s">
        <v>1731</v>
      </c>
      <c r="I753" s="52" t="s">
        <v>1730</v>
      </c>
      <c r="J753" s="13"/>
      <c r="K753" s="22"/>
      <c r="L753" s="22"/>
      <c r="M753" s="22"/>
      <c r="N753" s="22"/>
      <c r="O753" s="22"/>
      <c r="P753" s="22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>
      <c r="A754" s="52" t="s">
        <v>5</v>
      </c>
      <c r="B754" s="52" t="s">
        <v>1730</v>
      </c>
      <c r="C754" s="57" t="s">
        <v>1731</v>
      </c>
      <c r="D754" s="52" t="s">
        <v>2049</v>
      </c>
      <c r="E754" s="58" t="s">
        <v>1963</v>
      </c>
      <c r="F754" s="8"/>
      <c r="G754" s="8">
        <v>0.0</v>
      </c>
      <c r="H754" s="57" t="s">
        <v>1731</v>
      </c>
      <c r="I754" s="52" t="s">
        <v>1730</v>
      </c>
      <c r="J754" s="13"/>
      <c r="K754" s="22"/>
      <c r="L754" s="22"/>
      <c r="M754" s="22"/>
      <c r="N754" s="22"/>
      <c r="O754" s="22"/>
      <c r="P754" s="22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>
      <c r="A755" s="52" t="s">
        <v>5</v>
      </c>
      <c r="B755" s="52" t="s">
        <v>1730</v>
      </c>
      <c r="C755" s="57" t="s">
        <v>1731</v>
      </c>
      <c r="D755" s="52" t="s">
        <v>2051</v>
      </c>
      <c r="E755" s="58" t="s">
        <v>1971</v>
      </c>
      <c r="F755" s="8"/>
      <c r="G755" s="8">
        <v>0.0</v>
      </c>
      <c r="H755" s="57" t="s">
        <v>1731</v>
      </c>
      <c r="I755" s="52" t="s">
        <v>1730</v>
      </c>
      <c r="J755" s="13"/>
      <c r="K755" s="22"/>
      <c r="L755" s="22"/>
      <c r="M755" s="22"/>
      <c r="N755" s="22"/>
      <c r="O755" s="22"/>
      <c r="P755" s="22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>
      <c r="A756" s="52" t="s">
        <v>5</v>
      </c>
      <c r="B756" s="52" t="s">
        <v>1730</v>
      </c>
      <c r="C756" s="57" t="s">
        <v>1731</v>
      </c>
      <c r="D756" s="52" t="s">
        <v>2052</v>
      </c>
      <c r="E756" s="58" t="s">
        <v>1974</v>
      </c>
      <c r="F756" s="8"/>
      <c r="G756" s="8">
        <v>0.0</v>
      </c>
      <c r="H756" s="57" t="s">
        <v>1731</v>
      </c>
      <c r="I756" s="52" t="s">
        <v>1730</v>
      </c>
      <c r="J756" s="13"/>
      <c r="K756" s="22"/>
      <c r="L756" s="22"/>
      <c r="M756" s="22"/>
      <c r="N756" s="22"/>
      <c r="O756" s="22"/>
      <c r="P756" s="22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>
      <c r="A757" s="52" t="s">
        <v>5</v>
      </c>
      <c r="B757" s="52" t="s">
        <v>1730</v>
      </c>
      <c r="C757" s="57" t="s">
        <v>1731</v>
      </c>
      <c r="D757" s="52" t="s">
        <v>2054</v>
      </c>
      <c r="E757" s="58" t="s">
        <v>1977</v>
      </c>
      <c r="F757" s="8"/>
      <c r="G757" s="8">
        <v>0.0</v>
      </c>
      <c r="H757" s="57" t="s">
        <v>1731</v>
      </c>
      <c r="I757" s="52" t="s">
        <v>1730</v>
      </c>
      <c r="J757" s="13"/>
      <c r="K757" s="22"/>
      <c r="L757" s="22"/>
      <c r="M757" s="22"/>
      <c r="N757" s="22"/>
      <c r="O757" s="22"/>
      <c r="P757" s="22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>
      <c r="A758" s="52" t="s">
        <v>5</v>
      </c>
      <c r="B758" s="52" t="s">
        <v>1730</v>
      </c>
      <c r="C758" s="57" t="s">
        <v>1731</v>
      </c>
      <c r="D758" s="52" t="s">
        <v>2055</v>
      </c>
      <c r="E758" s="58" t="s">
        <v>1986</v>
      </c>
      <c r="F758" s="8"/>
      <c r="G758" s="8">
        <v>0.0</v>
      </c>
      <c r="H758" s="57" t="s">
        <v>1731</v>
      </c>
      <c r="I758" s="52" t="s">
        <v>1730</v>
      </c>
      <c r="J758" s="13"/>
      <c r="K758" s="22"/>
      <c r="L758" s="22"/>
      <c r="M758" s="22"/>
      <c r="N758" s="22"/>
      <c r="O758" s="22"/>
      <c r="P758" s="22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>
      <c r="A759" s="52" t="s">
        <v>5</v>
      </c>
      <c r="B759" s="52" t="s">
        <v>1730</v>
      </c>
      <c r="C759" s="57" t="s">
        <v>1731</v>
      </c>
      <c r="D759" s="52" t="s">
        <v>2057</v>
      </c>
      <c r="E759" s="58" t="s">
        <v>1991</v>
      </c>
      <c r="F759" s="8"/>
      <c r="G759" s="8">
        <v>0.0</v>
      </c>
      <c r="H759" s="57" t="s">
        <v>1731</v>
      </c>
      <c r="I759" s="52" t="s">
        <v>1730</v>
      </c>
      <c r="J759" s="13"/>
      <c r="K759" s="22"/>
      <c r="L759" s="22"/>
      <c r="M759" s="22"/>
      <c r="N759" s="22"/>
      <c r="O759" s="22"/>
      <c r="P759" s="22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>
      <c r="A760" s="52" t="s">
        <v>5</v>
      </c>
      <c r="B760" s="52" t="s">
        <v>1730</v>
      </c>
      <c r="C760" s="57" t="s">
        <v>1731</v>
      </c>
      <c r="D760" s="52" t="s">
        <v>2058</v>
      </c>
      <c r="E760" s="58" t="s">
        <v>1994</v>
      </c>
      <c r="F760" s="8"/>
      <c r="G760" s="8">
        <v>0.0</v>
      </c>
      <c r="H760" s="57" t="s">
        <v>1731</v>
      </c>
      <c r="I760" s="52" t="s">
        <v>1730</v>
      </c>
      <c r="J760" s="13"/>
      <c r="K760" s="22"/>
      <c r="L760" s="22"/>
      <c r="M760" s="22"/>
      <c r="N760" s="22"/>
      <c r="O760" s="22"/>
      <c r="P760" s="22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>
      <c r="A761" s="52" t="s">
        <v>5</v>
      </c>
      <c r="B761" s="52" t="s">
        <v>1730</v>
      </c>
      <c r="C761" s="57" t="s">
        <v>1731</v>
      </c>
      <c r="D761" s="52" t="s">
        <v>2060</v>
      </c>
      <c r="E761" s="58" t="s">
        <v>1998</v>
      </c>
      <c r="F761" s="8"/>
      <c r="G761" s="8">
        <v>0.0</v>
      </c>
      <c r="H761" s="57" t="s">
        <v>1731</v>
      </c>
      <c r="I761" s="52" t="s">
        <v>1730</v>
      </c>
      <c r="J761" s="13"/>
      <c r="K761" s="22"/>
      <c r="L761" s="22"/>
      <c r="M761" s="22"/>
      <c r="N761" s="22"/>
      <c r="O761" s="22"/>
      <c r="P761" s="22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>
      <c r="A762" s="52" t="s">
        <v>5</v>
      </c>
      <c r="B762" s="52" t="s">
        <v>1730</v>
      </c>
      <c r="C762" s="57" t="s">
        <v>1731</v>
      </c>
      <c r="D762" s="52" t="s">
        <v>2061</v>
      </c>
      <c r="E762" s="58" t="s">
        <v>2001</v>
      </c>
      <c r="F762" s="8"/>
      <c r="G762" s="8">
        <v>0.0</v>
      </c>
      <c r="H762" s="57" t="s">
        <v>1731</v>
      </c>
      <c r="I762" s="52" t="s">
        <v>1730</v>
      </c>
      <c r="J762" s="13"/>
      <c r="K762" s="22"/>
      <c r="L762" s="22"/>
      <c r="M762" s="22"/>
      <c r="N762" s="22"/>
      <c r="O762" s="22"/>
      <c r="P762" s="22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>
      <c r="A763" s="52" t="s">
        <v>5</v>
      </c>
      <c r="B763" s="52" t="s">
        <v>1730</v>
      </c>
      <c r="C763" s="57" t="s">
        <v>1731</v>
      </c>
      <c r="D763" s="52" t="s">
        <v>2062</v>
      </c>
      <c r="E763" s="58" t="s">
        <v>2004</v>
      </c>
      <c r="F763" s="8"/>
      <c r="G763" s="8">
        <v>0.0</v>
      </c>
      <c r="H763" s="57" t="s">
        <v>1731</v>
      </c>
      <c r="I763" s="52" t="s">
        <v>1730</v>
      </c>
      <c r="J763" s="13"/>
      <c r="K763" s="22"/>
      <c r="L763" s="22"/>
      <c r="M763" s="22"/>
      <c r="N763" s="22"/>
      <c r="O763" s="22"/>
      <c r="P763" s="22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>
      <c r="A764" s="52" t="s">
        <v>5</v>
      </c>
      <c r="B764" s="52" t="s">
        <v>1730</v>
      </c>
      <c r="C764" s="57" t="s">
        <v>1731</v>
      </c>
      <c r="D764" s="52" t="s">
        <v>2064</v>
      </c>
      <c r="E764" s="58" t="s">
        <v>2007</v>
      </c>
      <c r="F764" s="8"/>
      <c r="G764" s="8">
        <v>0.0</v>
      </c>
      <c r="H764" s="57" t="s">
        <v>1731</v>
      </c>
      <c r="I764" s="52" t="s">
        <v>1730</v>
      </c>
      <c r="J764" s="13"/>
      <c r="K764" s="22"/>
      <c r="L764" s="22"/>
      <c r="M764" s="22"/>
      <c r="N764" s="22"/>
      <c r="O764" s="22"/>
      <c r="P764" s="22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>
      <c r="A765" s="52" t="s">
        <v>5</v>
      </c>
      <c r="B765" s="52" t="s">
        <v>1730</v>
      </c>
      <c r="C765" s="57" t="s">
        <v>1731</v>
      </c>
      <c r="D765" s="52" t="s">
        <v>2065</v>
      </c>
      <c r="E765" s="58" t="s">
        <v>2011</v>
      </c>
      <c r="F765" s="8"/>
      <c r="G765" s="8">
        <v>0.0</v>
      </c>
      <c r="H765" s="57" t="s">
        <v>1731</v>
      </c>
      <c r="I765" s="52" t="s">
        <v>1730</v>
      </c>
      <c r="J765" s="13"/>
      <c r="K765" s="22"/>
      <c r="L765" s="22"/>
      <c r="M765" s="22"/>
      <c r="N765" s="22"/>
      <c r="O765" s="22"/>
      <c r="P765" s="22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>
      <c r="A766" s="52" t="s">
        <v>5</v>
      </c>
      <c r="B766" s="52" t="s">
        <v>1730</v>
      </c>
      <c r="C766" s="57" t="s">
        <v>1731</v>
      </c>
      <c r="D766" s="52" t="s">
        <v>2067</v>
      </c>
      <c r="E766" s="58" t="s">
        <v>2015</v>
      </c>
      <c r="F766" s="8"/>
      <c r="G766" s="8">
        <v>0.0</v>
      </c>
      <c r="H766" s="57" t="s">
        <v>1731</v>
      </c>
      <c r="I766" s="52" t="s">
        <v>1730</v>
      </c>
      <c r="J766" s="13"/>
      <c r="K766" s="22"/>
      <c r="L766" s="22"/>
      <c r="M766" s="22"/>
      <c r="N766" s="22"/>
      <c r="O766" s="22"/>
      <c r="P766" s="22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>
      <c r="A767" s="52" t="s">
        <v>5</v>
      </c>
      <c r="B767" s="52" t="s">
        <v>1730</v>
      </c>
      <c r="C767" s="57" t="s">
        <v>1731</v>
      </c>
      <c r="D767" s="52" t="s">
        <v>2068</v>
      </c>
      <c r="E767" s="58" t="s">
        <v>2020</v>
      </c>
      <c r="F767" s="8"/>
      <c r="G767" s="8">
        <v>0.0</v>
      </c>
      <c r="H767" s="57" t="s">
        <v>1731</v>
      </c>
      <c r="I767" s="52" t="s">
        <v>1730</v>
      </c>
      <c r="J767" s="13"/>
      <c r="K767" s="22"/>
      <c r="L767" s="22"/>
      <c r="M767" s="22"/>
      <c r="N767" s="22"/>
      <c r="O767" s="22"/>
      <c r="P767" s="22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>
      <c r="A768" s="52" t="s">
        <v>5</v>
      </c>
      <c r="B768" s="52" t="s">
        <v>1730</v>
      </c>
      <c r="C768" s="57" t="s">
        <v>1731</v>
      </c>
      <c r="D768" s="52" t="s">
        <v>2070</v>
      </c>
      <c r="E768" s="58" t="s">
        <v>2023</v>
      </c>
      <c r="F768" s="8"/>
      <c r="G768" s="8">
        <v>0.0</v>
      </c>
      <c r="H768" s="57" t="s">
        <v>1731</v>
      </c>
      <c r="I768" s="52" t="s">
        <v>1730</v>
      </c>
      <c r="J768" s="13"/>
      <c r="K768" s="22"/>
      <c r="L768" s="22"/>
      <c r="M768" s="22"/>
      <c r="N768" s="22"/>
      <c r="O768" s="22"/>
      <c r="P768" s="22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>
      <c r="A769" s="52" t="s">
        <v>5</v>
      </c>
      <c r="B769" s="52" t="s">
        <v>1730</v>
      </c>
      <c r="C769" s="57" t="s">
        <v>1731</v>
      </c>
      <c r="D769" s="52" t="s">
        <v>2071</v>
      </c>
      <c r="E769" s="58" t="s">
        <v>2026</v>
      </c>
      <c r="F769" s="8"/>
      <c r="G769" s="8">
        <v>0.0</v>
      </c>
      <c r="H769" s="57" t="s">
        <v>1731</v>
      </c>
      <c r="I769" s="52" t="s">
        <v>1730</v>
      </c>
      <c r="J769" s="13"/>
      <c r="K769" s="22"/>
      <c r="L769" s="22"/>
      <c r="M769" s="22"/>
      <c r="N769" s="22"/>
      <c r="O769" s="22"/>
      <c r="P769" s="22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>
      <c r="A770" s="52" t="s">
        <v>5</v>
      </c>
      <c r="B770" s="52" t="s">
        <v>1730</v>
      </c>
      <c r="C770" s="57" t="s">
        <v>1731</v>
      </c>
      <c r="D770" s="52" t="s">
        <v>2073</v>
      </c>
      <c r="E770" s="58" t="s">
        <v>2030</v>
      </c>
      <c r="F770" s="8"/>
      <c r="G770" s="8">
        <v>0.0</v>
      </c>
      <c r="H770" s="57" t="s">
        <v>1731</v>
      </c>
      <c r="I770" s="52" t="s">
        <v>1730</v>
      </c>
      <c r="J770" s="13"/>
      <c r="K770" s="22"/>
      <c r="L770" s="22"/>
      <c r="M770" s="22"/>
      <c r="N770" s="22"/>
      <c r="O770" s="22"/>
      <c r="P770" s="22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>
      <c r="A771" s="52" t="s">
        <v>5</v>
      </c>
      <c r="B771" s="52" t="s">
        <v>1730</v>
      </c>
      <c r="C771" s="57" t="s">
        <v>1731</v>
      </c>
      <c r="D771" s="52" t="s">
        <v>2074</v>
      </c>
      <c r="E771" s="58" t="s">
        <v>2034</v>
      </c>
      <c r="F771" s="8"/>
      <c r="G771" s="8">
        <v>0.0</v>
      </c>
      <c r="H771" s="57" t="s">
        <v>1731</v>
      </c>
      <c r="I771" s="52" t="s">
        <v>1730</v>
      </c>
      <c r="J771" s="13"/>
      <c r="K771" s="22"/>
      <c r="L771" s="22"/>
      <c r="M771" s="22"/>
      <c r="N771" s="22"/>
      <c r="O771" s="22"/>
      <c r="P771" s="22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>
      <c r="A772" s="52" t="s">
        <v>5</v>
      </c>
      <c r="B772" s="52" t="s">
        <v>1730</v>
      </c>
      <c r="C772" s="57" t="s">
        <v>1731</v>
      </c>
      <c r="D772" s="52" t="s">
        <v>2076</v>
      </c>
      <c r="E772" s="58" t="s">
        <v>2039</v>
      </c>
      <c r="F772" s="8"/>
      <c r="G772" s="8">
        <v>0.0</v>
      </c>
      <c r="H772" s="57" t="s">
        <v>1731</v>
      </c>
      <c r="I772" s="52" t="s">
        <v>1730</v>
      </c>
      <c r="J772" s="13"/>
      <c r="K772" s="22"/>
      <c r="L772" s="22"/>
      <c r="M772" s="22"/>
      <c r="N772" s="22"/>
      <c r="O772" s="22"/>
      <c r="P772" s="22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>
      <c r="A773" s="52" t="s">
        <v>5</v>
      </c>
      <c r="B773" s="52" t="s">
        <v>1730</v>
      </c>
      <c r="C773" s="57" t="s">
        <v>1731</v>
      </c>
      <c r="D773" s="52" t="s">
        <v>2077</v>
      </c>
      <c r="E773" s="58" t="s">
        <v>2042</v>
      </c>
      <c r="F773" s="8"/>
      <c r="G773" s="8">
        <v>0.0</v>
      </c>
      <c r="H773" s="57" t="s">
        <v>1731</v>
      </c>
      <c r="I773" s="52" t="s">
        <v>1730</v>
      </c>
      <c r="J773" s="13"/>
      <c r="K773" s="22"/>
      <c r="L773" s="22"/>
      <c r="M773" s="22"/>
      <c r="N773" s="22"/>
      <c r="O773" s="22"/>
      <c r="P773" s="22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>
      <c r="A774" s="52" t="s">
        <v>5</v>
      </c>
      <c r="B774" s="52" t="s">
        <v>1730</v>
      </c>
      <c r="C774" s="57" t="s">
        <v>1731</v>
      </c>
      <c r="D774" s="52" t="s">
        <v>2081</v>
      </c>
      <c r="E774" s="58" t="s">
        <v>2046</v>
      </c>
      <c r="F774" s="8"/>
      <c r="G774" s="8">
        <v>0.0</v>
      </c>
      <c r="H774" s="57" t="s">
        <v>1731</v>
      </c>
      <c r="I774" s="52" t="s">
        <v>1730</v>
      </c>
      <c r="J774" s="13"/>
      <c r="K774" s="22"/>
      <c r="L774" s="22"/>
      <c r="M774" s="22"/>
      <c r="N774" s="22"/>
      <c r="O774" s="22"/>
      <c r="P774" s="22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>
      <c r="A775" s="52" t="s">
        <v>5</v>
      </c>
      <c r="B775" s="52" t="s">
        <v>1730</v>
      </c>
      <c r="C775" s="57" t="s">
        <v>1731</v>
      </c>
      <c r="D775" s="52" t="s">
        <v>2082</v>
      </c>
      <c r="E775" s="58" t="s">
        <v>2050</v>
      </c>
      <c r="F775" s="8"/>
      <c r="G775" s="8">
        <v>0.0</v>
      </c>
      <c r="H775" s="57" t="s">
        <v>1731</v>
      </c>
      <c r="I775" s="52" t="s">
        <v>1730</v>
      </c>
      <c r="J775" s="13"/>
      <c r="K775" s="22"/>
      <c r="L775" s="22"/>
      <c r="M775" s="22"/>
      <c r="N775" s="22"/>
      <c r="O775" s="22"/>
      <c r="P775" s="22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>
      <c r="A776" s="52" t="s">
        <v>5</v>
      </c>
      <c r="B776" s="52" t="s">
        <v>1730</v>
      </c>
      <c r="C776" s="57" t="s">
        <v>1731</v>
      </c>
      <c r="D776" s="52" t="s">
        <v>2084</v>
      </c>
      <c r="E776" s="58" t="s">
        <v>2053</v>
      </c>
      <c r="F776" s="8"/>
      <c r="G776" s="8">
        <v>0.0</v>
      </c>
      <c r="H776" s="57" t="s">
        <v>1731</v>
      </c>
      <c r="I776" s="52" t="s">
        <v>1730</v>
      </c>
      <c r="J776" s="13"/>
      <c r="K776" s="22"/>
      <c r="L776" s="22"/>
      <c r="M776" s="22"/>
      <c r="N776" s="22"/>
      <c r="O776" s="22"/>
      <c r="P776" s="22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>
      <c r="A777" s="52" t="s">
        <v>5</v>
      </c>
      <c r="B777" s="52" t="s">
        <v>1730</v>
      </c>
      <c r="C777" s="57" t="s">
        <v>1731</v>
      </c>
      <c r="D777" s="52" t="s">
        <v>2085</v>
      </c>
      <c r="E777" s="58" t="s">
        <v>2056</v>
      </c>
      <c r="F777" s="8"/>
      <c r="G777" s="8">
        <v>0.0</v>
      </c>
      <c r="H777" s="57" t="s">
        <v>1731</v>
      </c>
      <c r="I777" s="52" t="s">
        <v>1730</v>
      </c>
      <c r="J777" s="13"/>
      <c r="K777" s="22"/>
      <c r="L777" s="22"/>
      <c r="M777" s="22"/>
      <c r="N777" s="22"/>
      <c r="O777" s="22"/>
      <c r="P777" s="22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>
      <c r="A778" s="52" t="s">
        <v>5</v>
      </c>
      <c r="B778" s="52" t="s">
        <v>1730</v>
      </c>
      <c r="C778" s="57" t="s">
        <v>1731</v>
      </c>
      <c r="D778" s="52" t="s">
        <v>2088</v>
      </c>
      <c r="E778" s="58" t="s">
        <v>2059</v>
      </c>
      <c r="F778" s="8"/>
      <c r="G778" s="8">
        <v>0.0</v>
      </c>
      <c r="H778" s="57" t="s">
        <v>1731</v>
      </c>
      <c r="I778" s="52" t="s">
        <v>1730</v>
      </c>
      <c r="J778" s="13"/>
      <c r="K778" s="22"/>
      <c r="L778" s="22"/>
      <c r="M778" s="22"/>
      <c r="N778" s="22"/>
      <c r="O778" s="22"/>
      <c r="P778" s="22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>
      <c r="A779" s="52" t="s">
        <v>5</v>
      </c>
      <c r="B779" s="52" t="s">
        <v>1730</v>
      </c>
      <c r="C779" s="57" t="s">
        <v>1731</v>
      </c>
      <c r="D779" s="52" t="s">
        <v>2089</v>
      </c>
      <c r="E779" s="58" t="s">
        <v>2063</v>
      </c>
      <c r="F779" s="8"/>
      <c r="G779" s="8">
        <v>0.0</v>
      </c>
      <c r="H779" s="57" t="s">
        <v>1731</v>
      </c>
      <c r="I779" s="52" t="s">
        <v>1730</v>
      </c>
      <c r="J779" s="13"/>
      <c r="K779" s="22"/>
      <c r="L779" s="22"/>
      <c r="M779" s="22"/>
      <c r="N779" s="22"/>
      <c r="O779" s="22"/>
      <c r="P779" s="22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>
      <c r="A780" s="52" t="s">
        <v>5</v>
      </c>
      <c r="B780" s="52" t="s">
        <v>1730</v>
      </c>
      <c r="C780" s="57" t="s">
        <v>1731</v>
      </c>
      <c r="D780" s="52" t="s">
        <v>2090</v>
      </c>
      <c r="E780" s="58" t="s">
        <v>2066</v>
      </c>
      <c r="F780" s="8"/>
      <c r="G780" s="8">
        <v>0.0</v>
      </c>
      <c r="H780" s="57" t="s">
        <v>1731</v>
      </c>
      <c r="I780" s="52" t="s">
        <v>1730</v>
      </c>
      <c r="J780" s="13"/>
      <c r="K780" s="22"/>
      <c r="L780" s="22"/>
      <c r="M780" s="22"/>
      <c r="N780" s="22"/>
      <c r="O780" s="22"/>
      <c r="P780" s="22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>
      <c r="A781" s="52" t="s">
        <v>5</v>
      </c>
      <c r="B781" s="52" t="s">
        <v>1730</v>
      </c>
      <c r="C781" s="57" t="s">
        <v>1731</v>
      </c>
      <c r="D781" s="52" t="s">
        <v>2091</v>
      </c>
      <c r="E781" s="58" t="s">
        <v>2069</v>
      </c>
      <c r="F781" s="8"/>
      <c r="G781" s="8">
        <v>0.0</v>
      </c>
      <c r="H781" s="57" t="s">
        <v>1731</v>
      </c>
      <c r="I781" s="52" t="s">
        <v>1730</v>
      </c>
      <c r="J781" s="13"/>
      <c r="K781" s="22"/>
      <c r="L781" s="22"/>
      <c r="M781" s="22"/>
      <c r="N781" s="22"/>
      <c r="O781" s="22"/>
      <c r="P781" s="22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>
      <c r="A782" s="52" t="s">
        <v>5</v>
      </c>
      <c r="B782" s="52" t="s">
        <v>1730</v>
      </c>
      <c r="C782" s="57" t="s">
        <v>1731</v>
      </c>
      <c r="D782" s="52" t="s">
        <v>2093</v>
      </c>
      <c r="E782" s="58" t="s">
        <v>2072</v>
      </c>
      <c r="F782" s="8"/>
      <c r="G782" s="8">
        <v>0.0</v>
      </c>
      <c r="H782" s="57" t="s">
        <v>1731</v>
      </c>
      <c r="I782" s="52" t="s">
        <v>1730</v>
      </c>
      <c r="J782" s="13"/>
      <c r="K782" s="22"/>
      <c r="L782" s="22"/>
      <c r="M782" s="22"/>
      <c r="N782" s="22"/>
      <c r="O782" s="22"/>
      <c r="P782" s="22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>
      <c r="A783" s="52" t="s">
        <v>5</v>
      </c>
      <c r="B783" s="52" t="s">
        <v>1730</v>
      </c>
      <c r="C783" s="57" t="s">
        <v>1731</v>
      </c>
      <c r="D783" s="52" t="s">
        <v>2094</v>
      </c>
      <c r="E783" s="58" t="s">
        <v>2075</v>
      </c>
      <c r="F783" s="8"/>
      <c r="G783" s="8">
        <v>0.0</v>
      </c>
      <c r="H783" s="57" t="s">
        <v>1731</v>
      </c>
      <c r="I783" s="52" t="s">
        <v>1730</v>
      </c>
      <c r="J783" s="13"/>
      <c r="K783" s="22"/>
      <c r="L783" s="22"/>
      <c r="M783" s="22"/>
      <c r="N783" s="22"/>
      <c r="O783" s="22"/>
      <c r="P783" s="22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>
      <c r="A784" s="52" t="s">
        <v>5</v>
      </c>
      <c r="B784" s="52" t="s">
        <v>1730</v>
      </c>
      <c r="C784" s="57" t="s">
        <v>1731</v>
      </c>
      <c r="D784" s="52" t="s">
        <v>2095</v>
      </c>
      <c r="E784" s="58" t="s">
        <v>2078</v>
      </c>
      <c r="F784" s="8"/>
      <c r="G784" s="8">
        <v>0.0</v>
      </c>
      <c r="H784" s="57" t="s">
        <v>1731</v>
      </c>
      <c r="I784" s="52" t="s">
        <v>1730</v>
      </c>
      <c r="J784" s="13"/>
      <c r="K784" s="22"/>
      <c r="L784" s="22"/>
      <c r="M784" s="22"/>
      <c r="N784" s="22"/>
      <c r="O784" s="22"/>
      <c r="P784" s="22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>
      <c r="A785" s="52" t="s">
        <v>5</v>
      </c>
      <c r="B785" s="52" t="s">
        <v>1730</v>
      </c>
      <c r="C785" s="57" t="s">
        <v>1731</v>
      </c>
      <c r="D785" s="52" t="s">
        <v>2097</v>
      </c>
      <c r="E785" s="58" t="s">
        <v>2079</v>
      </c>
      <c r="F785" s="8"/>
      <c r="G785" s="8">
        <v>0.0</v>
      </c>
      <c r="H785" s="57" t="s">
        <v>1731</v>
      </c>
      <c r="I785" s="52" t="s">
        <v>1730</v>
      </c>
      <c r="J785" s="13"/>
      <c r="K785" s="22"/>
      <c r="L785" s="22"/>
      <c r="M785" s="22"/>
      <c r="N785" s="22"/>
      <c r="O785" s="22"/>
      <c r="P785" s="22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>
      <c r="A786" s="52" t="s">
        <v>5</v>
      </c>
      <c r="B786" s="52" t="s">
        <v>1730</v>
      </c>
      <c r="C786" s="57" t="s">
        <v>1731</v>
      </c>
      <c r="D786" s="52" t="s">
        <v>2098</v>
      </c>
      <c r="E786" s="58" t="s">
        <v>2080</v>
      </c>
      <c r="F786" s="8"/>
      <c r="G786" s="8">
        <v>0.0</v>
      </c>
      <c r="H786" s="57" t="s">
        <v>1731</v>
      </c>
      <c r="I786" s="52" t="s">
        <v>1730</v>
      </c>
      <c r="J786" s="13"/>
      <c r="K786" s="22"/>
      <c r="L786" s="22"/>
      <c r="M786" s="22"/>
      <c r="N786" s="22"/>
      <c r="O786" s="22"/>
      <c r="P786" s="22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>
      <c r="A787" s="52" t="s">
        <v>5</v>
      </c>
      <c r="B787" s="52" t="s">
        <v>1730</v>
      </c>
      <c r="C787" s="57" t="s">
        <v>1731</v>
      </c>
      <c r="D787" s="52" t="s">
        <v>2100</v>
      </c>
      <c r="E787" s="58" t="s">
        <v>2083</v>
      </c>
      <c r="F787" s="8"/>
      <c r="G787" s="8">
        <v>0.0</v>
      </c>
      <c r="H787" s="57" t="s">
        <v>1731</v>
      </c>
      <c r="I787" s="52" t="s">
        <v>1730</v>
      </c>
      <c r="J787" s="13"/>
      <c r="K787" s="22"/>
      <c r="L787" s="22"/>
      <c r="M787" s="22"/>
      <c r="N787" s="22"/>
      <c r="O787" s="22"/>
      <c r="P787" s="22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>
      <c r="A788" s="52" t="s">
        <v>5</v>
      </c>
      <c r="B788" s="52" t="s">
        <v>1730</v>
      </c>
      <c r="C788" s="57" t="s">
        <v>1731</v>
      </c>
      <c r="D788" s="52" t="s">
        <v>2101</v>
      </c>
      <c r="E788" s="58" t="s">
        <v>2087</v>
      </c>
      <c r="F788" s="8"/>
      <c r="G788" s="8">
        <v>0.0</v>
      </c>
      <c r="H788" s="57" t="s">
        <v>1731</v>
      </c>
      <c r="I788" s="52" t="s">
        <v>1730</v>
      </c>
      <c r="J788" s="13"/>
      <c r="K788" s="22"/>
      <c r="L788" s="22"/>
      <c r="M788" s="22"/>
      <c r="N788" s="22"/>
      <c r="O788" s="22"/>
      <c r="P788" s="22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>
      <c r="A789" s="52" t="s">
        <v>5</v>
      </c>
      <c r="B789" s="52" t="s">
        <v>1730</v>
      </c>
      <c r="C789" s="57" t="s">
        <v>1731</v>
      </c>
      <c r="D789" s="52" t="s">
        <v>2102</v>
      </c>
      <c r="E789" s="58" t="s">
        <v>2092</v>
      </c>
      <c r="F789" s="8"/>
      <c r="G789" s="8">
        <v>0.0</v>
      </c>
      <c r="H789" s="57" t="s">
        <v>1731</v>
      </c>
      <c r="I789" s="52" t="s">
        <v>1730</v>
      </c>
      <c r="J789" s="13"/>
      <c r="K789" s="22"/>
      <c r="L789" s="22"/>
      <c r="M789" s="22"/>
      <c r="N789" s="22"/>
      <c r="O789" s="22"/>
      <c r="P789" s="22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>
      <c r="A790" s="52" t="s">
        <v>5</v>
      </c>
      <c r="B790" s="52" t="s">
        <v>1730</v>
      </c>
      <c r="C790" s="57" t="s">
        <v>1731</v>
      </c>
      <c r="D790" s="52" t="s">
        <v>2104</v>
      </c>
      <c r="E790" s="58" t="s">
        <v>2096</v>
      </c>
      <c r="F790" s="8"/>
      <c r="G790" s="8">
        <v>0.0</v>
      </c>
      <c r="H790" s="57" t="s">
        <v>1731</v>
      </c>
      <c r="I790" s="52" t="s">
        <v>1730</v>
      </c>
      <c r="J790" s="13"/>
      <c r="K790" s="22"/>
      <c r="L790" s="22"/>
      <c r="M790" s="22"/>
      <c r="N790" s="22"/>
      <c r="O790" s="22"/>
      <c r="P790" s="22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>
      <c r="A791" s="52" t="s">
        <v>5</v>
      </c>
      <c r="B791" s="52" t="s">
        <v>1730</v>
      </c>
      <c r="C791" s="57" t="s">
        <v>1731</v>
      </c>
      <c r="D791" s="52" t="s">
        <v>2105</v>
      </c>
      <c r="E791" s="58" t="s">
        <v>2099</v>
      </c>
      <c r="F791" s="8"/>
      <c r="G791" s="8">
        <v>0.0</v>
      </c>
      <c r="H791" s="57" t="s">
        <v>1731</v>
      </c>
      <c r="I791" s="52" t="s">
        <v>1730</v>
      </c>
      <c r="J791" s="13"/>
      <c r="K791" s="22"/>
      <c r="L791" s="22"/>
      <c r="M791" s="22"/>
      <c r="N791" s="22"/>
      <c r="O791" s="22"/>
      <c r="P791" s="22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>
      <c r="A792" s="52" t="s">
        <v>5</v>
      </c>
      <c r="B792" s="52" t="s">
        <v>1730</v>
      </c>
      <c r="C792" s="57" t="s">
        <v>1731</v>
      </c>
      <c r="D792" s="52" t="s">
        <v>2107</v>
      </c>
      <c r="E792" s="58" t="s">
        <v>2103</v>
      </c>
      <c r="F792" s="8"/>
      <c r="G792" s="8">
        <v>0.0</v>
      </c>
      <c r="H792" s="57" t="s">
        <v>1731</v>
      </c>
      <c r="I792" s="52" t="s">
        <v>1730</v>
      </c>
      <c r="J792" s="13"/>
      <c r="K792" s="22"/>
      <c r="L792" s="22"/>
      <c r="M792" s="22"/>
      <c r="N792" s="22"/>
      <c r="O792" s="22"/>
      <c r="P792" s="22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>
      <c r="A793" s="52" t="s">
        <v>5</v>
      </c>
      <c r="B793" s="52" t="s">
        <v>1730</v>
      </c>
      <c r="C793" s="57" t="s">
        <v>1731</v>
      </c>
      <c r="D793" s="52" t="s">
        <v>2110</v>
      </c>
      <c r="E793" s="58" t="s">
        <v>2106</v>
      </c>
      <c r="F793" s="8"/>
      <c r="G793" s="8">
        <v>0.0</v>
      </c>
      <c r="H793" s="57" t="s">
        <v>1731</v>
      </c>
      <c r="I793" s="52" t="s">
        <v>1730</v>
      </c>
      <c r="J793" s="13"/>
      <c r="K793" s="22"/>
      <c r="L793" s="22"/>
      <c r="M793" s="22"/>
      <c r="N793" s="22"/>
      <c r="O793" s="22"/>
      <c r="P793" s="22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>
      <c r="A794" s="52" t="s">
        <v>5</v>
      </c>
      <c r="B794" s="52" t="s">
        <v>1730</v>
      </c>
      <c r="C794" s="57" t="s">
        <v>1731</v>
      </c>
      <c r="D794" s="52" t="s">
        <v>2112</v>
      </c>
      <c r="E794" s="58" t="s">
        <v>2108</v>
      </c>
      <c r="F794" s="8"/>
      <c r="G794" s="8">
        <v>0.0</v>
      </c>
      <c r="H794" s="57" t="s">
        <v>1731</v>
      </c>
      <c r="I794" s="52" t="s">
        <v>1730</v>
      </c>
      <c r="J794" s="13"/>
      <c r="K794" s="22"/>
      <c r="L794" s="22"/>
      <c r="M794" s="22"/>
      <c r="N794" s="22"/>
      <c r="O794" s="22"/>
      <c r="P794" s="22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>
      <c r="A795" s="52" t="s">
        <v>5</v>
      </c>
      <c r="B795" s="52" t="s">
        <v>1730</v>
      </c>
      <c r="C795" s="57" t="s">
        <v>1731</v>
      </c>
      <c r="D795" s="52" t="s">
        <v>2113</v>
      </c>
      <c r="E795" s="58" t="s">
        <v>2109</v>
      </c>
      <c r="F795" s="8"/>
      <c r="G795" s="8">
        <v>0.0</v>
      </c>
      <c r="H795" s="57" t="s">
        <v>1731</v>
      </c>
      <c r="I795" s="52" t="s">
        <v>1730</v>
      </c>
      <c r="J795" s="13"/>
      <c r="K795" s="22"/>
      <c r="L795" s="22"/>
      <c r="M795" s="22"/>
      <c r="N795" s="22"/>
      <c r="O795" s="22"/>
      <c r="P795" s="22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>
      <c r="A796" s="52" t="s">
        <v>5</v>
      </c>
      <c r="B796" s="52" t="s">
        <v>1730</v>
      </c>
      <c r="C796" s="57" t="s">
        <v>1731</v>
      </c>
      <c r="D796" s="52" t="s">
        <v>2115</v>
      </c>
      <c r="E796" s="58" t="s">
        <v>2111</v>
      </c>
      <c r="F796" s="8"/>
      <c r="G796" s="8">
        <v>0.0</v>
      </c>
      <c r="H796" s="57" t="s">
        <v>1731</v>
      </c>
      <c r="I796" s="52" t="s">
        <v>1730</v>
      </c>
      <c r="J796" s="13"/>
      <c r="K796" s="22"/>
      <c r="L796" s="22"/>
      <c r="M796" s="22"/>
      <c r="N796" s="22"/>
      <c r="O796" s="22"/>
      <c r="P796" s="22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>
      <c r="A797" s="52" t="s">
        <v>5</v>
      </c>
      <c r="B797" s="52" t="s">
        <v>1730</v>
      </c>
      <c r="C797" s="57" t="s">
        <v>1731</v>
      </c>
      <c r="D797" s="52" t="s">
        <v>2117</v>
      </c>
      <c r="E797" s="58" t="s">
        <v>2114</v>
      </c>
      <c r="F797" s="8"/>
      <c r="G797" s="8">
        <v>0.0</v>
      </c>
      <c r="H797" s="57" t="s">
        <v>1731</v>
      </c>
      <c r="I797" s="52" t="s">
        <v>1730</v>
      </c>
      <c r="J797" s="13"/>
      <c r="K797" s="22"/>
      <c r="L797" s="22"/>
      <c r="M797" s="22"/>
      <c r="N797" s="22"/>
      <c r="O797" s="22"/>
      <c r="P797" s="22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>
      <c r="A798" s="52" t="s">
        <v>5</v>
      </c>
      <c r="B798" s="52" t="s">
        <v>1730</v>
      </c>
      <c r="C798" s="57" t="s">
        <v>1731</v>
      </c>
      <c r="D798" s="52" t="s">
        <v>2118</v>
      </c>
      <c r="E798" s="58" t="s">
        <v>2116</v>
      </c>
      <c r="F798" s="8"/>
      <c r="G798" s="8">
        <v>0.0</v>
      </c>
      <c r="H798" s="57" t="s">
        <v>1731</v>
      </c>
      <c r="I798" s="52" t="s">
        <v>1730</v>
      </c>
      <c r="J798" s="13"/>
      <c r="K798" s="22"/>
      <c r="L798" s="22"/>
      <c r="M798" s="22"/>
      <c r="N798" s="22"/>
      <c r="O798" s="22"/>
      <c r="P798" s="22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>
      <c r="A799" s="52" t="s">
        <v>5</v>
      </c>
      <c r="B799" s="52" t="s">
        <v>1730</v>
      </c>
      <c r="C799" s="57" t="s">
        <v>1731</v>
      </c>
      <c r="D799" s="52" t="s">
        <v>2120</v>
      </c>
      <c r="E799" s="58" t="s">
        <v>2119</v>
      </c>
      <c r="F799" s="8"/>
      <c r="G799" s="8">
        <v>0.0</v>
      </c>
      <c r="H799" s="57" t="s">
        <v>1731</v>
      </c>
      <c r="I799" s="52" t="s">
        <v>1730</v>
      </c>
      <c r="J799" s="13"/>
      <c r="K799" s="22"/>
      <c r="L799" s="22"/>
      <c r="M799" s="22"/>
      <c r="N799" s="22"/>
      <c r="O799" s="22"/>
      <c r="P799" s="22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>
      <c r="A800" s="52" t="s">
        <v>5</v>
      </c>
      <c r="B800" s="52" t="s">
        <v>1730</v>
      </c>
      <c r="C800" s="57" t="s">
        <v>1731</v>
      </c>
      <c r="D800" s="52" t="s">
        <v>2121</v>
      </c>
      <c r="E800" s="58" t="s">
        <v>2122</v>
      </c>
      <c r="F800" s="8"/>
      <c r="G800" s="8">
        <v>0.0</v>
      </c>
      <c r="H800" s="57" t="s">
        <v>1731</v>
      </c>
      <c r="I800" s="52" t="s">
        <v>1730</v>
      </c>
      <c r="J800" s="13"/>
      <c r="K800" s="22"/>
      <c r="L800" s="22"/>
      <c r="M800" s="22"/>
      <c r="N800" s="22"/>
      <c r="O800" s="22"/>
      <c r="P800" s="22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>
      <c r="A801" s="52" t="s">
        <v>5</v>
      </c>
      <c r="B801" s="52" t="s">
        <v>1730</v>
      </c>
      <c r="C801" s="57" t="s">
        <v>1731</v>
      </c>
      <c r="D801" s="52" t="s">
        <v>2124</v>
      </c>
      <c r="E801" s="58" t="s">
        <v>2125</v>
      </c>
      <c r="F801" s="8"/>
      <c r="G801" s="8">
        <v>0.0</v>
      </c>
      <c r="H801" s="57" t="s">
        <v>1731</v>
      </c>
      <c r="I801" s="52" t="s">
        <v>1730</v>
      </c>
      <c r="J801" s="13"/>
      <c r="K801" s="22"/>
      <c r="L801" s="22"/>
      <c r="M801" s="22"/>
      <c r="N801" s="22"/>
      <c r="O801" s="22"/>
      <c r="P801" s="22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>
      <c r="A802" s="52" t="s">
        <v>5</v>
      </c>
      <c r="B802" s="52" t="s">
        <v>1730</v>
      </c>
      <c r="C802" s="57" t="s">
        <v>1731</v>
      </c>
      <c r="D802" s="52" t="s">
        <v>2126</v>
      </c>
      <c r="E802" s="58" t="s">
        <v>2127</v>
      </c>
      <c r="F802" s="8"/>
      <c r="G802" s="8">
        <v>0.0</v>
      </c>
      <c r="H802" s="57" t="s">
        <v>1731</v>
      </c>
      <c r="I802" s="52" t="s">
        <v>1730</v>
      </c>
      <c r="J802" s="13"/>
      <c r="K802" s="22"/>
      <c r="L802" s="22"/>
      <c r="M802" s="22"/>
      <c r="N802" s="22"/>
      <c r="O802" s="22"/>
      <c r="P802" s="22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>
      <c r="A803" s="52" t="s">
        <v>5</v>
      </c>
      <c r="B803" s="52" t="s">
        <v>1730</v>
      </c>
      <c r="C803" s="57" t="s">
        <v>1731</v>
      </c>
      <c r="D803" s="52" t="s">
        <v>2128</v>
      </c>
      <c r="E803" s="58" t="s">
        <v>2129</v>
      </c>
      <c r="F803" s="8"/>
      <c r="G803" s="8">
        <v>0.0</v>
      </c>
      <c r="H803" s="57" t="s">
        <v>1731</v>
      </c>
      <c r="I803" s="52" t="s">
        <v>1730</v>
      </c>
      <c r="J803" s="13"/>
      <c r="K803" s="22"/>
      <c r="L803" s="22"/>
      <c r="M803" s="22"/>
      <c r="N803" s="22"/>
      <c r="O803" s="22"/>
      <c r="P803" s="22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>
      <c r="A804" s="57" t="s">
        <v>155</v>
      </c>
      <c r="B804" s="24"/>
      <c r="C804" s="24"/>
      <c r="D804" s="24"/>
      <c r="E804" s="13"/>
      <c r="F804" s="8"/>
      <c r="G804" s="8"/>
      <c r="H804" s="10" t="s">
        <v>2214</v>
      </c>
      <c r="I804" s="10" t="s">
        <v>2213</v>
      </c>
      <c r="J804" s="13"/>
      <c r="K804" s="22"/>
      <c r="L804" s="22"/>
      <c r="M804" s="22"/>
      <c r="N804" s="22"/>
      <c r="O804" s="22"/>
      <c r="P804" s="22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>
      <c r="A805" s="24"/>
      <c r="B805" s="24"/>
      <c r="C805" s="24"/>
      <c r="D805" s="24"/>
      <c r="E805" s="13"/>
      <c r="F805" s="8"/>
      <c r="G805" s="8"/>
      <c r="H805" s="13"/>
      <c r="I805" s="13"/>
      <c r="J805" s="13"/>
      <c r="K805" s="22"/>
      <c r="L805" s="22"/>
      <c r="M805" s="22"/>
      <c r="N805" s="22"/>
      <c r="O805" s="22"/>
      <c r="P805" s="22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>
      <c r="A806" s="24"/>
      <c r="B806" s="24"/>
      <c r="C806" s="24"/>
      <c r="D806" s="24"/>
      <c r="E806" s="13"/>
      <c r="F806" s="8"/>
      <c r="G806" s="8"/>
      <c r="H806" s="13"/>
      <c r="I806" s="13"/>
      <c r="J806" s="13"/>
      <c r="K806" s="22"/>
      <c r="L806" s="22"/>
      <c r="M806" s="22"/>
      <c r="N806" s="22"/>
      <c r="O806" s="22"/>
      <c r="P806" s="22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>
      <c r="A807" s="24"/>
      <c r="B807" s="24"/>
      <c r="C807" s="24"/>
      <c r="D807" s="24"/>
      <c r="E807" s="13"/>
      <c r="F807" s="8"/>
      <c r="G807" s="8"/>
      <c r="H807" s="13"/>
      <c r="I807" s="13"/>
      <c r="J807" s="13"/>
      <c r="K807" s="22"/>
      <c r="L807" s="22"/>
      <c r="M807" s="22"/>
      <c r="N807" s="22"/>
      <c r="O807" s="22"/>
      <c r="P807" s="22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>
      <c r="A808" s="24"/>
      <c r="B808" s="24"/>
      <c r="C808" s="24"/>
      <c r="D808" s="24"/>
      <c r="E808" s="13"/>
      <c r="F808" s="8"/>
      <c r="G808" s="8"/>
      <c r="H808" s="13"/>
      <c r="I808" s="13"/>
      <c r="J808" s="13"/>
      <c r="K808" s="22"/>
      <c r="L808" s="22"/>
      <c r="M808" s="22"/>
      <c r="N808" s="22"/>
      <c r="O808" s="22"/>
      <c r="P808" s="22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>
      <c r="A809" s="24"/>
      <c r="B809" s="24"/>
      <c r="C809" s="24"/>
      <c r="D809" s="24"/>
      <c r="E809" s="13"/>
      <c r="F809" s="8"/>
      <c r="G809" s="8"/>
      <c r="H809" s="13"/>
      <c r="I809" s="13"/>
      <c r="J809" s="13"/>
      <c r="K809" s="22"/>
      <c r="L809" s="22"/>
      <c r="M809" s="22"/>
      <c r="N809" s="22"/>
      <c r="O809" s="22"/>
      <c r="P809" s="22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>
      <c r="A810" s="24"/>
      <c r="B810" s="24"/>
      <c r="C810" s="24"/>
      <c r="D810" s="24"/>
      <c r="E810" s="13"/>
      <c r="F810" s="8"/>
      <c r="G810" s="8"/>
      <c r="H810" s="13"/>
      <c r="I810" s="13"/>
      <c r="J810" s="13"/>
      <c r="K810" s="22"/>
      <c r="L810" s="22"/>
      <c r="M810" s="22"/>
      <c r="N810" s="22"/>
      <c r="O810" s="22"/>
      <c r="P810" s="22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>
      <c r="A811" s="24"/>
      <c r="B811" s="24"/>
      <c r="C811" s="24"/>
      <c r="D811" s="24"/>
      <c r="E811" s="13"/>
      <c r="F811" s="8"/>
      <c r="G811" s="8"/>
      <c r="H811" s="13"/>
      <c r="I811" s="13"/>
      <c r="J811" s="13"/>
      <c r="K811" s="22"/>
      <c r="L811" s="22"/>
      <c r="M811" s="22"/>
      <c r="N811" s="22"/>
      <c r="O811" s="22"/>
      <c r="P811" s="22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>
      <c r="A812" s="24"/>
      <c r="B812" s="24"/>
      <c r="C812" s="24"/>
      <c r="D812" s="24"/>
      <c r="E812" s="13"/>
      <c r="F812" s="8"/>
      <c r="G812" s="8"/>
      <c r="H812" s="13"/>
      <c r="I812" s="13"/>
      <c r="J812" s="13"/>
      <c r="K812" s="22"/>
      <c r="L812" s="22"/>
      <c r="M812" s="22"/>
      <c r="N812" s="22"/>
      <c r="O812" s="22"/>
      <c r="P812" s="22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>
      <c r="A813" s="24"/>
      <c r="B813" s="24"/>
      <c r="C813" s="24"/>
      <c r="D813" s="24"/>
      <c r="E813" s="13"/>
      <c r="F813" s="8"/>
      <c r="G813" s="8"/>
      <c r="H813" s="13"/>
      <c r="I813" s="13"/>
      <c r="J813" s="13"/>
      <c r="K813" s="22"/>
      <c r="L813" s="22"/>
      <c r="M813" s="22"/>
      <c r="N813" s="22"/>
      <c r="O813" s="22"/>
      <c r="P813" s="22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>
      <c r="A814" s="24"/>
      <c r="B814" s="24"/>
      <c r="C814" s="24"/>
      <c r="D814" s="24"/>
      <c r="E814" s="13"/>
      <c r="F814" s="8"/>
      <c r="G814" s="8"/>
      <c r="H814" s="13"/>
      <c r="I814" s="13"/>
      <c r="J814" s="13"/>
      <c r="K814" s="22"/>
      <c r="L814" s="22"/>
      <c r="M814" s="22"/>
      <c r="N814" s="22"/>
      <c r="O814" s="22"/>
      <c r="P814" s="22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>
      <c r="A815" s="24"/>
      <c r="B815" s="24"/>
      <c r="C815" s="24"/>
      <c r="D815" s="24"/>
      <c r="E815" s="13"/>
      <c r="F815" s="8"/>
      <c r="G815" s="8"/>
      <c r="H815" s="13"/>
      <c r="I815" s="13"/>
      <c r="J815" s="13"/>
      <c r="K815" s="22"/>
      <c r="L815" s="22"/>
      <c r="M815" s="22"/>
      <c r="N815" s="22"/>
      <c r="O815" s="22"/>
      <c r="P815" s="22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>
      <c r="A816" s="24"/>
      <c r="B816" s="24"/>
      <c r="C816" s="24"/>
      <c r="D816" s="24"/>
      <c r="E816" s="13"/>
      <c r="F816" s="8"/>
      <c r="G816" s="8"/>
      <c r="H816" s="13"/>
      <c r="I816" s="13"/>
      <c r="J816" s="13"/>
      <c r="K816" s="22"/>
      <c r="L816" s="22"/>
      <c r="M816" s="22"/>
      <c r="N816" s="22"/>
      <c r="O816" s="22"/>
      <c r="P816" s="22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>
      <c r="A817" s="24"/>
      <c r="B817" s="24"/>
      <c r="C817" s="24"/>
      <c r="D817" s="24"/>
      <c r="E817" s="13"/>
      <c r="F817" s="8"/>
      <c r="G817" s="8"/>
      <c r="H817" s="13"/>
      <c r="I817" s="13"/>
      <c r="J817" s="13"/>
      <c r="K817" s="22"/>
      <c r="L817" s="22"/>
      <c r="M817" s="22"/>
      <c r="N817" s="22"/>
      <c r="O817" s="22"/>
      <c r="P817" s="22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>
      <c r="A818" s="24"/>
      <c r="B818" s="24"/>
      <c r="C818" s="24"/>
      <c r="D818" s="24"/>
      <c r="E818" s="13"/>
      <c r="F818" s="8"/>
      <c r="G818" s="8"/>
      <c r="H818" s="13"/>
      <c r="I818" s="13"/>
      <c r="J818" s="13"/>
      <c r="K818" s="22"/>
      <c r="L818" s="22"/>
      <c r="M818" s="22"/>
      <c r="N818" s="22"/>
      <c r="O818" s="22"/>
      <c r="P818" s="22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>
      <c r="A819" s="24"/>
      <c r="B819" s="24"/>
      <c r="C819" s="24"/>
      <c r="D819" s="24"/>
      <c r="E819" s="13"/>
      <c r="F819" s="8"/>
      <c r="G819" s="8"/>
      <c r="H819" s="13"/>
      <c r="I819" s="13"/>
      <c r="J819" s="13"/>
      <c r="K819" s="22"/>
      <c r="L819" s="22"/>
      <c r="M819" s="22"/>
      <c r="N819" s="22"/>
      <c r="O819" s="22"/>
      <c r="P819" s="22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>
      <c r="A820" s="24"/>
      <c r="B820" s="24"/>
      <c r="C820" s="24"/>
      <c r="D820" s="24"/>
      <c r="E820" s="13"/>
      <c r="F820" s="8"/>
      <c r="G820" s="8"/>
      <c r="H820" s="13"/>
      <c r="I820" s="13"/>
      <c r="J820" s="13"/>
      <c r="K820" s="22"/>
      <c r="L820" s="22"/>
      <c r="M820" s="22"/>
      <c r="N820" s="22"/>
      <c r="O820" s="22"/>
      <c r="P820" s="22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>
      <c r="A821" s="24"/>
      <c r="B821" s="24"/>
      <c r="C821" s="24"/>
      <c r="D821" s="24"/>
      <c r="E821" s="13"/>
      <c r="F821" s="8"/>
      <c r="G821" s="8"/>
      <c r="H821" s="13"/>
      <c r="I821" s="13"/>
      <c r="J821" s="13"/>
      <c r="K821" s="22"/>
      <c r="L821" s="22"/>
      <c r="M821" s="22"/>
      <c r="N821" s="22"/>
      <c r="O821" s="22"/>
      <c r="P821" s="22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>
      <c r="A822" s="24"/>
      <c r="B822" s="24"/>
      <c r="C822" s="24"/>
      <c r="D822" s="24"/>
      <c r="E822" s="13"/>
      <c r="F822" s="8"/>
      <c r="G822" s="8"/>
      <c r="H822" s="13"/>
      <c r="I822" s="13"/>
      <c r="J822" s="13"/>
      <c r="K822" s="22"/>
      <c r="L822" s="22"/>
      <c r="M822" s="22"/>
      <c r="N822" s="22"/>
      <c r="O822" s="22"/>
      <c r="P822" s="22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>
      <c r="A823" s="24"/>
      <c r="B823" s="24"/>
      <c r="C823" s="24"/>
      <c r="D823" s="24"/>
      <c r="E823" s="13"/>
      <c r="F823" s="8"/>
      <c r="G823" s="8"/>
      <c r="H823" s="13"/>
      <c r="I823" s="13"/>
      <c r="J823" s="13"/>
      <c r="K823" s="22"/>
      <c r="L823" s="22"/>
      <c r="M823" s="22"/>
      <c r="N823" s="22"/>
      <c r="O823" s="22"/>
      <c r="P823" s="22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>
      <c r="A824" s="24"/>
      <c r="B824" s="24"/>
      <c r="C824" s="24"/>
      <c r="D824" s="24"/>
      <c r="E824" s="13"/>
      <c r="F824" s="8"/>
      <c r="G824" s="8"/>
      <c r="H824" s="13"/>
      <c r="I824" s="13"/>
      <c r="J824" s="13"/>
      <c r="K824" s="22"/>
      <c r="L824" s="22"/>
      <c r="M824" s="22"/>
      <c r="N824" s="22"/>
      <c r="O824" s="22"/>
      <c r="P824" s="22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>
      <c r="A825" s="24"/>
      <c r="B825" s="24"/>
      <c r="C825" s="24"/>
      <c r="D825" s="24"/>
      <c r="E825" s="13"/>
      <c r="F825" s="8"/>
      <c r="G825" s="8"/>
      <c r="H825" s="13"/>
      <c r="I825" s="13"/>
      <c r="J825" s="13"/>
      <c r="K825" s="22"/>
      <c r="L825" s="22"/>
      <c r="M825" s="22"/>
      <c r="N825" s="22"/>
      <c r="O825" s="22"/>
      <c r="P825" s="22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>
      <c r="A826" s="24"/>
      <c r="B826" s="24"/>
      <c r="C826" s="24"/>
      <c r="D826" s="24"/>
      <c r="E826" s="13"/>
      <c r="F826" s="8"/>
      <c r="G826" s="8"/>
      <c r="H826" s="13"/>
      <c r="I826" s="13"/>
      <c r="J826" s="13"/>
      <c r="K826" s="22"/>
      <c r="L826" s="22"/>
      <c r="M826" s="22"/>
      <c r="N826" s="22"/>
      <c r="O826" s="22"/>
      <c r="P826" s="22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>
      <c r="A827" s="24"/>
      <c r="B827" s="24"/>
      <c r="C827" s="24"/>
      <c r="D827" s="24"/>
      <c r="E827" s="13"/>
      <c r="F827" s="8"/>
      <c r="G827" s="8"/>
      <c r="H827" s="13"/>
      <c r="I827" s="13"/>
      <c r="J827" s="13"/>
      <c r="K827" s="22"/>
      <c r="L827" s="22"/>
      <c r="M827" s="22"/>
      <c r="N827" s="22"/>
      <c r="O827" s="22"/>
      <c r="P827" s="22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>
      <c r="A828" s="24"/>
      <c r="B828" s="24"/>
      <c r="C828" s="24"/>
      <c r="D828" s="24"/>
      <c r="E828" s="13"/>
      <c r="F828" s="8"/>
      <c r="G828" s="8"/>
      <c r="H828" s="13"/>
      <c r="I828" s="13"/>
      <c r="J828" s="13"/>
      <c r="K828" s="22"/>
      <c r="L828" s="22"/>
      <c r="M828" s="22"/>
      <c r="N828" s="22"/>
      <c r="O828" s="22"/>
      <c r="P828" s="22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>
      <c r="A829" s="24"/>
      <c r="B829" s="24"/>
      <c r="C829" s="24"/>
      <c r="D829" s="24"/>
      <c r="E829" s="13"/>
      <c r="F829" s="8"/>
      <c r="G829" s="8"/>
      <c r="H829" s="13"/>
      <c r="I829" s="13"/>
      <c r="J829" s="13"/>
      <c r="K829" s="22"/>
      <c r="L829" s="22"/>
      <c r="M829" s="22"/>
      <c r="N829" s="22"/>
      <c r="O829" s="22"/>
      <c r="P829" s="22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>
      <c r="A830" s="24"/>
      <c r="B830" s="24"/>
      <c r="C830" s="24"/>
      <c r="D830" s="24"/>
      <c r="E830" s="13"/>
      <c r="F830" s="8"/>
      <c r="G830" s="8"/>
      <c r="H830" s="13"/>
      <c r="I830" s="13"/>
      <c r="J830" s="13"/>
      <c r="K830" s="22"/>
      <c r="L830" s="22"/>
      <c r="M830" s="22"/>
      <c r="N830" s="22"/>
      <c r="O830" s="22"/>
      <c r="P830" s="22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>
      <c r="A831" s="24"/>
      <c r="B831" s="24"/>
      <c r="C831" s="24"/>
      <c r="D831" s="24"/>
      <c r="E831" s="13"/>
      <c r="F831" s="8"/>
      <c r="G831" s="8"/>
      <c r="H831" s="13"/>
      <c r="I831" s="13"/>
      <c r="J831" s="13"/>
      <c r="K831" s="22"/>
      <c r="L831" s="22"/>
      <c r="M831" s="22"/>
      <c r="N831" s="22"/>
      <c r="O831" s="22"/>
      <c r="P831" s="22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>
      <c r="A832" s="24"/>
      <c r="B832" s="24"/>
      <c r="C832" s="24"/>
      <c r="D832" s="24"/>
      <c r="E832" s="13"/>
      <c r="F832" s="8"/>
      <c r="G832" s="8"/>
      <c r="H832" s="13"/>
      <c r="I832" s="13"/>
      <c r="J832" s="13"/>
      <c r="K832" s="22"/>
      <c r="L832" s="22"/>
      <c r="M832" s="22"/>
      <c r="N832" s="22"/>
      <c r="O832" s="22"/>
      <c r="P832" s="22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>
      <c r="A833" s="24"/>
      <c r="B833" s="24"/>
      <c r="C833" s="24"/>
      <c r="D833" s="24"/>
      <c r="E833" s="13"/>
      <c r="F833" s="8"/>
      <c r="G833" s="8"/>
      <c r="H833" s="13"/>
      <c r="I833" s="13"/>
      <c r="J833" s="13"/>
      <c r="K833" s="22"/>
      <c r="L833" s="22"/>
      <c r="M833" s="22"/>
      <c r="N833" s="22"/>
      <c r="O833" s="22"/>
      <c r="P833" s="22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>
      <c r="A834" s="24"/>
      <c r="B834" s="24"/>
      <c r="C834" s="24"/>
      <c r="D834" s="24"/>
      <c r="E834" s="13"/>
      <c r="F834" s="8"/>
      <c r="G834" s="8"/>
      <c r="H834" s="13"/>
      <c r="I834" s="13"/>
      <c r="J834" s="13"/>
      <c r="K834" s="22"/>
      <c r="L834" s="22"/>
      <c r="M834" s="22"/>
      <c r="N834" s="22"/>
      <c r="O834" s="22"/>
      <c r="P834" s="22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>
      <c r="A835" s="24"/>
      <c r="B835" s="24"/>
      <c r="C835" s="24"/>
      <c r="D835" s="24"/>
      <c r="E835" s="13"/>
      <c r="F835" s="8"/>
      <c r="G835" s="8"/>
      <c r="H835" s="13"/>
      <c r="I835" s="13"/>
      <c r="J835" s="13"/>
      <c r="K835" s="22"/>
      <c r="L835" s="22"/>
      <c r="M835" s="22"/>
      <c r="N835" s="22"/>
      <c r="O835" s="22"/>
      <c r="P835" s="22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>
      <c r="A836" s="24"/>
      <c r="B836" s="24"/>
      <c r="C836" s="24"/>
      <c r="D836" s="24"/>
      <c r="E836" s="13"/>
      <c r="F836" s="8"/>
      <c r="G836" s="8"/>
      <c r="H836" s="13"/>
      <c r="I836" s="13"/>
      <c r="J836" s="13"/>
      <c r="K836" s="22"/>
      <c r="L836" s="22"/>
      <c r="M836" s="22"/>
      <c r="N836" s="22"/>
      <c r="O836" s="22"/>
      <c r="P836" s="22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>
      <c r="A837" s="24"/>
      <c r="B837" s="24"/>
      <c r="C837" s="24"/>
      <c r="D837" s="24"/>
      <c r="E837" s="13"/>
      <c r="F837" s="8"/>
      <c r="G837" s="8"/>
      <c r="H837" s="13"/>
      <c r="I837" s="13"/>
      <c r="J837" s="13"/>
      <c r="K837" s="22"/>
      <c r="L837" s="22"/>
      <c r="M837" s="22"/>
      <c r="N837" s="22"/>
      <c r="O837" s="22"/>
      <c r="P837" s="22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>
      <c r="A838" s="24"/>
      <c r="B838" s="24"/>
      <c r="C838" s="24"/>
      <c r="D838" s="24"/>
      <c r="E838" s="13"/>
      <c r="F838" s="8"/>
      <c r="G838" s="8"/>
      <c r="H838" s="13"/>
      <c r="I838" s="13"/>
      <c r="J838" s="13"/>
      <c r="K838" s="22"/>
      <c r="L838" s="22"/>
      <c r="M838" s="22"/>
      <c r="N838" s="22"/>
      <c r="O838" s="22"/>
      <c r="P838" s="22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>
      <c r="A839" s="24"/>
      <c r="B839" s="24"/>
      <c r="C839" s="24"/>
      <c r="D839" s="24"/>
      <c r="E839" s="13"/>
      <c r="F839" s="8"/>
      <c r="G839" s="8"/>
      <c r="H839" s="13"/>
      <c r="I839" s="13"/>
      <c r="J839" s="13"/>
      <c r="K839" s="22"/>
      <c r="L839" s="22"/>
      <c r="M839" s="22"/>
      <c r="N839" s="22"/>
      <c r="O839" s="22"/>
      <c r="P839" s="22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>
      <c r="A840" s="24"/>
      <c r="B840" s="24"/>
      <c r="C840" s="24"/>
      <c r="D840" s="24"/>
      <c r="E840" s="13"/>
      <c r="F840" s="8"/>
      <c r="G840" s="8"/>
      <c r="H840" s="13"/>
      <c r="I840" s="13"/>
      <c r="J840" s="13"/>
      <c r="K840" s="22"/>
      <c r="L840" s="22"/>
      <c r="M840" s="22"/>
      <c r="N840" s="22"/>
      <c r="O840" s="22"/>
      <c r="P840" s="22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>
      <c r="A841" s="24"/>
      <c r="B841" s="24"/>
      <c r="C841" s="24"/>
      <c r="D841" s="24"/>
      <c r="E841" s="13"/>
      <c r="F841" s="8"/>
      <c r="G841" s="8"/>
      <c r="H841" s="13"/>
      <c r="I841" s="13"/>
      <c r="J841" s="13"/>
      <c r="K841" s="22"/>
      <c r="L841" s="22"/>
      <c r="M841" s="22"/>
      <c r="N841" s="22"/>
      <c r="O841" s="22"/>
      <c r="P841" s="22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>
      <c r="A842" s="24"/>
      <c r="B842" s="24"/>
      <c r="C842" s="24"/>
      <c r="D842" s="24"/>
      <c r="E842" s="13"/>
      <c r="F842" s="8"/>
      <c r="G842" s="8"/>
      <c r="H842" s="13"/>
      <c r="I842" s="13"/>
      <c r="J842" s="13"/>
      <c r="K842" s="22"/>
      <c r="L842" s="22"/>
      <c r="M842" s="22"/>
      <c r="N842" s="22"/>
      <c r="O842" s="22"/>
      <c r="P842" s="22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>
      <c r="A843" s="24"/>
      <c r="B843" s="24"/>
      <c r="C843" s="24"/>
      <c r="D843" s="24"/>
      <c r="E843" s="13"/>
      <c r="F843" s="8"/>
      <c r="G843" s="8"/>
      <c r="H843" s="13"/>
      <c r="I843" s="13"/>
      <c r="J843" s="13"/>
      <c r="K843" s="22"/>
      <c r="L843" s="22"/>
      <c r="M843" s="22"/>
      <c r="N843" s="22"/>
      <c r="O843" s="22"/>
      <c r="P843" s="22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>
      <c r="A844" s="24"/>
      <c r="B844" s="24"/>
      <c r="C844" s="24"/>
      <c r="D844" s="24"/>
      <c r="E844" s="13"/>
      <c r="F844" s="8"/>
      <c r="G844" s="8"/>
      <c r="H844" s="13"/>
      <c r="I844" s="13"/>
      <c r="J844" s="13"/>
      <c r="K844" s="22"/>
      <c r="L844" s="22"/>
      <c r="M844" s="22"/>
      <c r="N844" s="22"/>
      <c r="O844" s="22"/>
      <c r="P844" s="22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>
      <c r="A845" s="24"/>
      <c r="B845" s="24"/>
      <c r="C845" s="24"/>
      <c r="D845" s="24"/>
      <c r="E845" s="13"/>
      <c r="F845" s="8"/>
      <c r="G845" s="8"/>
      <c r="H845" s="13"/>
      <c r="I845" s="13"/>
      <c r="J845" s="13"/>
      <c r="K845" s="22"/>
      <c r="L845" s="22"/>
      <c r="M845" s="22"/>
      <c r="N845" s="22"/>
      <c r="O845" s="22"/>
      <c r="P845" s="22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>
      <c r="A846" s="24"/>
      <c r="B846" s="24"/>
      <c r="C846" s="24"/>
      <c r="D846" s="24"/>
      <c r="E846" s="13"/>
      <c r="F846" s="8"/>
      <c r="G846" s="8"/>
      <c r="H846" s="13"/>
      <c r="I846" s="13"/>
      <c r="J846" s="13"/>
      <c r="K846" s="22"/>
      <c r="L846" s="22"/>
      <c r="M846" s="22"/>
      <c r="N846" s="22"/>
      <c r="O846" s="22"/>
      <c r="P846" s="22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>
      <c r="A847" s="24"/>
      <c r="B847" s="24"/>
      <c r="C847" s="24"/>
      <c r="D847" s="24"/>
      <c r="E847" s="13"/>
      <c r="F847" s="8"/>
      <c r="G847" s="8"/>
      <c r="H847" s="13"/>
      <c r="I847" s="13"/>
      <c r="J847" s="13"/>
      <c r="K847" s="22"/>
      <c r="L847" s="22"/>
      <c r="M847" s="22"/>
      <c r="N847" s="22"/>
      <c r="O847" s="22"/>
      <c r="P847" s="22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>
      <c r="A848" s="24"/>
      <c r="B848" s="24"/>
      <c r="C848" s="24"/>
      <c r="D848" s="24"/>
      <c r="E848" s="13"/>
      <c r="F848" s="8"/>
      <c r="G848" s="8"/>
      <c r="H848" s="13"/>
      <c r="I848" s="13"/>
      <c r="J848" s="13"/>
      <c r="K848" s="22"/>
      <c r="L848" s="22"/>
      <c r="M848" s="22"/>
      <c r="N848" s="22"/>
      <c r="O848" s="22"/>
      <c r="P848" s="22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>
      <c r="A849" s="24"/>
      <c r="B849" s="24"/>
      <c r="C849" s="24"/>
      <c r="D849" s="24"/>
      <c r="E849" s="13"/>
      <c r="F849" s="8"/>
      <c r="G849" s="8"/>
      <c r="H849" s="13"/>
      <c r="I849" s="13"/>
      <c r="J849" s="13"/>
      <c r="K849" s="22"/>
      <c r="L849" s="22"/>
      <c r="M849" s="22"/>
      <c r="N849" s="22"/>
      <c r="O849" s="22"/>
      <c r="P849" s="22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>
      <c r="A850" s="24"/>
      <c r="B850" s="24"/>
      <c r="C850" s="24"/>
      <c r="D850" s="24"/>
      <c r="E850" s="13"/>
      <c r="F850" s="8"/>
      <c r="G850" s="8"/>
      <c r="H850" s="13"/>
      <c r="I850" s="13"/>
      <c r="J850" s="13"/>
      <c r="K850" s="22"/>
      <c r="L850" s="22"/>
      <c r="M850" s="22"/>
      <c r="N850" s="22"/>
      <c r="O850" s="22"/>
      <c r="P850" s="22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>
      <c r="A851" s="24"/>
      <c r="B851" s="24"/>
      <c r="C851" s="24"/>
      <c r="D851" s="24"/>
      <c r="E851" s="13"/>
      <c r="F851" s="8"/>
      <c r="G851" s="8"/>
      <c r="H851" s="13"/>
      <c r="I851" s="13"/>
      <c r="J851" s="13"/>
      <c r="K851" s="22"/>
      <c r="L851" s="22"/>
      <c r="M851" s="22"/>
      <c r="N851" s="22"/>
      <c r="O851" s="22"/>
      <c r="P851" s="22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>
      <c r="A852" s="24"/>
      <c r="B852" s="24"/>
      <c r="C852" s="24"/>
      <c r="D852" s="24"/>
      <c r="E852" s="13"/>
      <c r="F852" s="8"/>
      <c r="G852" s="8"/>
      <c r="H852" s="13"/>
      <c r="I852" s="13"/>
      <c r="J852" s="13"/>
      <c r="K852" s="22"/>
      <c r="L852" s="22"/>
      <c r="M852" s="22"/>
      <c r="N852" s="22"/>
      <c r="O852" s="22"/>
      <c r="P852" s="22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>
      <c r="A853" s="24"/>
      <c r="B853" s="24"/>
      <c r="C853" s="24"/>
      <c r="D853" s="24"/>
      <c r="E853" s="13"/>
      <c r="F853" s="8"/>
      <c r="G853" s="8"/>
      <c r="H853" s="13"/>
      <c r="I853" s="13"/>
      <c r="J853" s="13"/>
      <c r="K853" s="22"/>
      <c r="L853" s="22"/>
      <c r="M853" s="22"/>
      <c r="N853" s="22"/>
      <c r="O853" s="22"/>
      <c r="P853" s="22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>
      <c r="A854" s="24"/>
      <c r="B854" s="24"/>
      <c r="C854" s="24"/>
      <c r="D854" s="24"/>
      <c r="E854" s="13"/>
      <c r="F854" s="8"/>
      <c r="G854" s="8"/>
      <c r="H854" s="13"/>
      <c r="I854" s="13"/>
      <c r="J854" s="13"/>
      <c r="K854" s="22"/>
      <c r="L854" s="22"/>
      <c r="M854" s="22"/>
      <c r="N854" s="22"/>
      <c r="O854" s="22"/>
      <c r="P854" s="22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>
      <c r="A855" s="24"/>
      <c r="B855" s="24"/>
      <c r="C855" s="24"/>
      <c r="D855" s="24"/>
      <c r="E855" s="13"/>
      <c r="F855" s="8"/>
      <c r="G855" s="8"/>
      <c r="H855" s="13"/>
      <c r="I855" s="13"/>
      <c r="J855" s="13"/>
      <c r="K855" s="22"/>
      <c r="L855" s="22"/>
      <c r="M855" s="22"/>
      <c r="N855" s="22"/>
      <c r="O855" s="22"/>
      <c r="P855" s="22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>
      <c r="A856" s="24"/>
      <c r="B856" s="24"/>
      <c r="C856" s="24"/>
      <c r="D856" s="24"/>
      <c r="E856" s="13"/>
      <c r="F856" s="8"/>
      <c r="G856" s="8"/>
      <c r="H856" s="13"/>
      <c r="I856" s="13"/>
      <c r="J856" s="13"/>
      <c r="K856" s="22"/>
      <c r="L856" s="22"/>
      <c r="M856" s="22"/>
      <c r="N856" s="22"/>
      <c r="O856" s="22"/>
      <c r="P856" s="22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>
      <c r="A857" s="24"/>
      <c r="B857" s="24"/>
      <c r="C857" s="24"/>
      <c r="D857" s="24"/>
      <c r="E857" s="13"/>
      <c r="F857" s="8"/>
      <c r="G857" s="8"/>
      <c r="H857" s="13"/>
      <c r="I857" s="13"/>
      <c r="J857" s="13"/>
      <c r="K857" s="22"/>
      <c r="L857" s="22"/>
      <c r="M857" s="22"/>
      <c r="N857" s="22"/>
      <c r="O857" s="22"/>
      <c r="P857" s="22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>
      <c r="A858" s="24"/>
      <c r="B858" s="24"/>
      <c r="C858" s="24"/>
      <c r="D858" s="24"/>
      <c r="E858" s="13"/>
      <c r="F858" s="8"/>
      <c r="G858" s="8"/>
      <c r="H858" s="13"/>
      <c r="I858" s="13"/>
      <c r="J858" s="13"/>
      <c r="K858" s="22"/>
      <c r="L858" s="22"/>
      <c r="M858" s="22"/>
      <c r="N858" s="22"/>
      <c r="O858" s="22"/>
      <c r="P858" s="22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>
      <c r="A859" s="24"/>
      <c r="B859" s="24"/>
      <c r="C859" s="24"/>
      <c r="D859" s="24"/>
      <c r="E859" s="13"/>
      <c r="F859" s="8"/>
      <c r="G859" s="8"/>
      <c r="H859" s="13"/>
      <c r="I859" s="13"/>
      <c r="J859" s="13"/>
      <c r="K859" s="22"/>
      <c r="L859" s="22"/>
      <c r="M859" s="22"/>
      <c r="N859" s="22"/>
      <c r="O859" s="22"/>
      <c r="P859" s="22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>
      <c r="A860" s="24"/>
      <c r="B860" s="24"/>
      <c r="C860" s="24"/>
      <c r="D860" s="24"/>
      <c r="E860" s="13"/>
      <c r="F860" s="8"/>
      <c r="G860" s="8"/>
      <c r="H860" s="13"/>
      <c r="I860" s="13"/>
      <c r="J860" s="13"/>
      <c r="K860" s="22"/>
      <c r="L860" s="22"/>
      <c r="M860" s="22"/>
      <c r="N860" s="22"/>
      <c r="O860" s="22"/>
      <c r="P860" s="22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>
      <c r="A861" s="24"/>
      <c r="B861" s="24"/>
      <c r="C861" s="24"/>
      <c r="D861" s="24"/>
      <c r="E861" s="13"/>
      <c r="F861" s="8"/>
      <c r="G861" s="8"/>
      <c r="H861" s="13"/>
      <c r="I861" s="13"/>
      <c r="J861" s="13"/>
      <c r="K861" s="22"/>
      <c r="L861" s="22"/>
      <c r="M861" s="22"/>
      <c r="N861" s="22"/>
      <c r="O861" s="22"/>
      <c r="P861" s="22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>
      <c r="A862" s="24"/>
      <c r="B862" s="24"/>
      <c r="C862" s="24"/>
      <c r="D862" s="24"/>
      <c r="E862" s="13"/>
      <c r="F862" s="8"/>
      <c r="G862" s="8"/>
      <c r="H862" s="13"/>
      <c r="I862" s="13"/>
      <c r="J862" s="13"/>
      <c r="K862" s="22"/>
      <c r="L862" s="22"/>
      <c r="M862" s="22"/>
      <c r="N862" s="22"/>
      <c r="O862" s="22"/>
      <c r="P862" s="22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>
      <c r="A863" s="24"/>
      <c r="B863" s="24"/>
      <c r="C863" s="24"/>
      <c r="D863" s="24"/>
      <c r="E863" s="13"/>
      <c r="F863" s="8"/>
      <c r="G863" s="8"/>
      <c r="H863" s="13"/>
      <c r="I863" s="13"/>
      <c r="J863" s="13"/>
      <c r="K863" s="22"/>
      <c r="L863" s="22"/>
      <c r="M863" s="22"/>
      <c r="N863" s="22"/>
      <c r="O863" s="22"/>
      <c r="P863" s="22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>
      <c r="A864" s="24"/>
      <c r="B864" s="24"/>
      <c r="C864" s="24"/>
      <c r="D864" s="24"/>
      <c r="E864" s="13"/>
      <c r="F864" s="8"/>
      <c r="G864" s="8"/>
      <c r="H864" s="13"/>
      <c r="I864" s="13"/>
      <c r="J864" s="13"/>
      <c r="K864" s="22"/>
      <c r="L864" s="22"/>
      <c r="M864" s="22"/>
      <c r="N864" s="22"/>
      <c r="O864" s="22"/>
      <c r="P864" s="22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>
      <c r="A865" s="24"/>
      <c r="B865" s="24"/>
      <c r="C865" s="24"/>
      <c r="D865" s="24"/>
      <c r="E865" s="13"/>
      <c r="F865" s="8"/>
      <c r="G865" s="8"/>
      <c r="H865" s="13"/>
      <c r="I865" s="13"/>
      <c r="J865" s="13"/>
      <c r="K865" s="22"/>
      <c r="L865" s="22"/>
      <c r="M865" s="22"/>
      <c r="N865" s="22"/>
      <c r="O865" s="22"/>
      <c r="P865" s="22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>
      <c r="A866" s="24"/>
      <c r="B866" s="24"/>
      <c r="C866" s="24"/>
      <c r="D866" s="24"/>
      <c r="E866" s="13"/>
      <c r="F866" s="8"/>
      <c r="G866" s="8"/>
      <c r="H866" s="13"/>
      <c r="I866" s="13"/>
      <c r="J866" s="13"/>
      <c r="K866" s="22"/>
      <c r="L866" s="22"/>
      <c r="M866" s="22"/>
      <c r="N866" s="22"/>
      <c r="O866" s="22"/>
      <c r="P866" s="22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>
      <c r="A867" s="24"/>
      <c r="B867" s="24"/>
      <c r="C867" s="24"/>
      <c r="D867" s="24"/>
      <c r="E867" s="13"/>
      <c r="F867" s="8"/>
      <c r="G867" s="8"/>
      <c r="H867" s="13"/>
      <c r="I867" s="13"/>
      <c r="J867" s="13"/>
      <c r="K867" s="22"/>
      <c r="L867" s="22"/>
      <c r="M867" s="22"/>
      <c r="N867" s="22"/>
      <c r="O867" s="22"/>
      <c r="P867" s="22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>
      <c r="A868" s="24"/>
      <c r="B868" s="24"/>
      <c r="C868" s="24"/>
      <c r="D868" s="24"/>
      <c r="E868" s="13"/>
      <c r="F868" s="8"/>
      <c r="G868" s="8"/>
      <c r="H868" s="13"/>
      <c r="I868" s="13"/>
      <c r="J868" s="13"/>
      <c r="K868" s="22"/>
      <c r="L868" s="22"/>
      <c r="M868" s="22"/>
      <c r="N868" s="22"/>
      <c r="O868" s="22"/>
      <c r="P868" s="22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>
      <c r="A869" s="24"/>
      <c r="B869" s="24"/>
      <c r="C869" s="24"/>
      <c r="D869" s="24"/>
      <c r="E869" s="13"/>
      <c r="F869" s="8"/>
      <c r="G869" s="8"/>
      <c r="H869" s="13"/>
      <c r="I869" s="13"/>
      <c r="J869" s="13"/>
      <c r="K869" s="22"/>
      <c r="L869" s="22"/>
      <c r="M869" s="22"/>
      <c r="N869" s="22"/>
      <c r="O869" s="22"/>
      <c r="P869" s="22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>
      <c r="A870" s="24"/>
      <c r="B870" s="24"/>
      <c r="C870" s="24"/>
      <c r="D870" s="24"/>
      <c r="E870" s="13"/>
      <c r="F870" s="8"/>
      <c r="G870" s="8"/>
      <c r="H870" s="13"/>
      <c r="I870" s="13"/>
      <c r="J870" s="13"/>
      <c r="K870" s="22"/>
      <c r="L870" s="22"/>
      <c r="M870" s="22"/>
      <c r="N870" s="22"/>
      <c r="O870" s="22"/>
      <c r="P870" s="22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>
      <c r="A871" s="24"/>
      <c r="B871" s="24"/>
      <c r="C871" s="24"/>
      <c r="D871" s="24"/>
      <c r="E871" s="13"/>
      <c r="F871" s="8"/>
      <c r="G871" s="8"/>
      <c r="H871" s="13"/>
      <c r="I871" s="13"/>
      <c r="J871" s="13"/>
      <c r="K871" s="22"/>
      <c r="L871" s="22"/>
      <c r="M871" s="22"/>
      <c r="N871" s="22"/>
      <c r="O871" s="22"/>
      <c r="P871" s="22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>
      <c r="A872" s="24"/>
      <c r="B872" s="24"/>
      <c r="C872" s="24"/>
      <c r="D872" s="24"/>
      <c r="E872" s="13"/>
      <c r="F872" s="8"/>
      <c r="G872" s="8"/>
      <c r="H872" s="13"/>
      <c r="I872" s="13"/>
      <c r="J872" s="13"/>
      <c r="K872" s="22"/>
      <c r="L872" s="22"/>
      <c r="M872" s="22"/>
      <c r="N872" s="22"/>
      <c r="O872" s="22"/>
      <c r="P872" s="22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>
      <c r="A873" s="24"/>
      <c r="B873" s="24"/>
      <c r="C873" s="24"/>
      <c r="D873" s="24"/>
      <c r="E873" s="13"/>
      <c r="F873" s="8"/>
      <c r="G873" s="8"/>
      <c r="H873" s="13"/>
      <c r="I873" s="13"/>
      <c r="J873" s="13"/>
      <c r="K873" s="22"/>
      <c r="L873" s="22"/>
      <c r="M873" s="22"/>
      <c r="N873" s="22"/>
      <c r="O873" s="22"/>
      <c r="P873" s="22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>
      <c r="A874" s="24"/>
      <c r="B874" s="24"/>
      <c r="C874" s="24"/>
      <c r="D874" s="24"/>
      <c r="E874" s="13"/>
      <c r="F874" s="8"/>
      <c r="G874" s="8"/>
      <c r="H874" s="13"/>
      <c r="I874" s="13"/>
      <c r="J874" s="13"/>
      <c r="K874" s="22"/>
      <c r="L874" s="22"/>
      <c r="M874" s="22"/>
      <c r="N874" s="22"/>
      <c r="O874" s="22"/>
      <c r="P874" s="22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>
      <c r="A875" s="24"/>
      <c r="B875" s="24"/>
      <c r="C875" s="24"/>
      <c r="D875" s="24"/>
      <c r="E875" s="13"/>
      <c r="F875" s="8"/>
      <c r="G875" s="8"/>
      <c r="H875" s="13"/>
      <c r="I875" s="13"/>
      <c r="J875" s="13"/>
      <c r="K875" s="22"/>
      <c r="L875" s="22"/>
      <c r="M875" s="22"/>
      <c r="N875" s="22"/>
      <c r="O875" s="22"/>
      <c r="P875" s="22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>
      <c r="A876" s="24"/>
      <c r="B876" s="24"/>
      <c r="C876" s="24"/>
      <c r="D876" s="24"/>
      <c r="E876" s="13"/>
      <c r="F876" s="8"/>
      <c r="G876" s="8"/>
      <c r="H876" s="13"/>
      <c r="I876" s="13"/>
      <c r="J876" s="13"/>
      <c r="K876" s="22"/>
      <c r="L876" s="22"/>
      <c r="M876" s="22"/>
      <c r="N876" s="22"/>
      <c r="O876" s="22"/>
      <c r="P876" s="22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>
      <c r="A877" s="24"/>
      <c r="B877" s="24"/>
      <c r="C877" s="24"/>
      <c r="D877" s="24"/>
      <c r="E877" s="13"/>
      <c r="F877" s="8"/>
      <c r="G877" s="8"/>
      <c r="H877" s="13"/>
      <c r="I877" s="13"/>
      <c r="J877" s="13"/>
      <c r="K877" s="22"/>
      <c r="L877" s="22"/>
      <c r="M877" s="22"/>
      <c r="N877" s="22"/>
      <c r="O877" s="22"/>
      <c r="P877" s="22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>
      <c r="A878" s="24"/>
      <c r="B878" s="24"/>
      <c r="C878" s="24"/>
      <c r="D878" s="24"/>
      <c r="E878" s="13"/>
      <c r="F878" s="8"/>
      <c r="G878" s="8"/>
      <c r="H878" s="13"/>
      <c r="I878" s="13"/>
      <c r="J878" s="13"/>
      <c r="K878" s="22"/>
      <c r="L878" s="22"/>
      <c r="M878" s="22"/>
      <c r="N878" s="22"/>
      <c r="O878" s="22"/>
      <c r="P878" s="22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>
      <c r="A879" s="24"/>
      <c r="B879" s="24"/>
      <c r="C879" s="24"/>
      <c r="D879" s="24"/>
      <c r="E879" s="13"/>
      <c r="F879" s="8"/>
      <c r="G879" s="8"/>
      <c r="H879" s="13"/>
      <c r="I879" s="13"/>
      <c r="J879" s="13"/>
      <c r="K879" s="22"/>
      <c r="L879" s="22"/>
      <c r="M879" s="22"/>
      <c r="N879" s="22"/>
      <c r="O879" s="22"/>
      <c r="P879" s="22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>
      <c r="A880" s="24"/>
      <c r="B880" s="24"/>
      <c r="C880" s="24"/>
      <c r="D880" s="24"/>
      <c r="E880" s="13"/>
      <c r="F880" s="8"/>
      <c r="G880" s="8"/>
      <c r="H880" s="13"/>
      <c r="I880" s="13"/>
      <c r="J880" s="13"/>
      <c r="K880" s="22"/>
      <c r="L880" s="22"/>
      <c r="M880" s="22"/>
      <c r="N880" s="22"/>
      <c r="O880" s="22"/>
      <c r="P880" s="22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>
      <c r="A881" s="24"/>
      <c r="B881" s="24"/>
      <c r="C881" s="24"/>
      <c r="D881" s="24"/>
      <c r="E881" s="13"/>
      <c r="F881" s="8"/>
      <c r="G881" s="8"/>
      <c r="H881" s="13"/>
      <c r="I881" s="13"/>
      <c r="J881" s="13"/>
      <c r="K881" s="22"/>
      <c r="L881" s="22"/>
      <c r="M881" s="22"/>
      <c r="N881" s="22"/>
      <c r="O881" s="22"/>
      <c r="P881" s="22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>
      <c r="A882" s="24"/>
      <c r="B882" s="24"/>
      <c r="C882" s="24"/>
      <c r="D882" s="24"/>
      <c r="E882" s="13"/>
      <c r="F882" s="8"/>
      <c r="G882" s="8"/>
      <c r="H882" s="13"/>
      <c r="I882" s="13"/>
      <c r="J882" s="13"/>
      <c r="K882" s="22"/>
      <c r="L882" s="22"/>
      <c r="M882" s="22"/>
      <c r="N882" s="22"/>
      <c r="O882" s="22"/>
      <c r="P882" s="22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>
      <c r="A883" s="24"/>
      <c r="B883" s="24"/>
      <c r="C883" s="24"/>
      <c r="D883" s="24"/>
      <c r="E883" s="13"/>
      <c r="F883" s="8"/>
      <c r="G883" s="8"/>
      <c r="H883" s="13"/>
      <c r="I883" s="13"/>
      <c r="J883" s="13"/>
      <c r="K883" s="22"/>
      <c r="L883" s="22"/>
      <c r="M883" s="22"/>
      <c r="N883" s="22"/>
      <c r="O883" s="22"/>
      <c r="P883" s="22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>
      <c r="A884" s="24"/>
      <c r="B884" s="24"/>
      <c r="C884" s="24"/>
      <c r="D884" s="24"/>
      <c r="E884" s="13"/>
      <c r="F884" s="8"/>
      <c r="G884" s="8"/>
      <c r="H884" s="13"/>
      <c r="I884" s="13"/>
      <c r="J884" s="13"/>
      <c r="K884" s="22"/>
      <c r="L884" s="22"/>
      <c r="M884" s="22"/>
      <c r="N884" s="22"/>
      <c r="O884" s="22"/>
      <c r="P884" s="22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>
      <c r="A885" s="24"/>
      <c r="B885" s="24"/>
      <c r="C885" s="24"/>
      <c r="D885" s="24"/>
      <c r="E885" s="13"/>
      <c r="F885" s="8"/>
      <c r="G885" s="8"/>
      <c r="H885" s="13"/>
      <c r="I885" s="13"/>
      <c r="J885" s="13"/>
      <c r="K885" s="22"/>
      <c r="L885" s="22"/>
      <c r="M885" s="22"/>
      <c r="N885" s="22"/>
      <c r="O885" s="22"/>
      <c r="P885" s="22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>
      <c r="A886" s="24"/>
      <c r="B886" s="24"/>
      <c r="C886" s="24"/>
      <c r="D886" s="24"/>
      <c r="E886" s="13"/>
      <c r="F886" s="8"/>
      <c r="G886" s="8"/>
      <c r="H886" s="13"/>
      <c r="I886" s="13"/>
      <c r="J886" s="13"/>
      <c r="K886" s="22"/>
      <c r="L886" s="22"/>
      <c r="M886" s="22"/>
      <c r="N886" s="22"/>
      <c r="O886" s="22"/>
      <c r="P886" s="22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>
      <c r="A887" s="24"/>
      <c r="B887" s="24"/>
      <c r="C887" s="24"/>
      <c r="D887" s="24"/>
      <c r="E887" s="13"/>
      <c r="F887" s="8"/>
      <c r="G887" s="8"/>
      <c r="H887" s="13"/>
      <c r="I887" s="13"/>
      <c r="J887" s="13"/>
      <c r="K887" s="22"/>
      <c r="L887" s="22"/>
      <c r="M887" s="22"/>
      <c r="N887" s="22"/>
      <c r="O887" s="22"/>
      <c r="P887" s="22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>
      <c r="A888" s="24"/>
      <c r="B888" s="24"/>
      <c r="C888" s="24"/>
      <c r="D888" s="24"/>
      <c r="E888" s="13"/>
      <c r="F888" s="8"/>
      <c r="G888" s="8"/>
      <c r="H888" s="13"/>
      <c r="I888" s="13"/>
      <c r="J888" s="13"/>
      <c r="K888" s="22"/>
      <c r="L888" s="22"/>
      <c r="M888" s="22"/>
      <c r="N888" s="22"/>
      <c r="O888" s="22"/>
      <c r="P888" s="22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>
      <c r="A889" s="24"/>
      <c r="B889" s="24"/>
      <c r="C889" s="24"/>
      <c r="D889" s="24"/>
      <c r="E889" s="13"/>
      <c r="F889" s="8"/>
      <c r="G889" s="8"/>
      <c r="H889" s="13"/>
      <c r="I889" s="13"/>
      <c r="J889" s="13"/>
      <c r="K889" s="22"/>
      <c r="L889" s="22"/>
      <c r="M889" s="22"/>
      <c r="N889" s="22"/>
      <c r="O889" s="22"/>
      <c r="P889" s="22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>
      <c r="A890" s="24"/>
      <c r="B890" s="24"/>
      <c r="C890" s="24"/>
      <c r="D890" s="24"/>
      <c r="E890" s="13"/>
      <c r="F890" s="8"/>
      <c r="G890" s="8"/>
      <c r="H890" s="13"/>
      <c r="I890" s="13"/>
      <c r="J890" s="13"/>
      <c r="K890" s="22"/>
      <c r="L890" s="22"/>
      <c r="M890" s="22"/>
      <c r="N890" s="22"/>
      <c r="O890" s="22"/>
      <c r="P890" s="22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>
      <c r="A891" s="24"/>
      <c r="B891" s="24"/>
      <c r="C891" s="24"/>
      <c r="D891" s="24"/>
      <c r="E891" s="13"/>
      <c r="F891" s="8"/>
      <c r="G891" s="8"/>
      <c r="H891" s="13"/>
      <c r="I891" s="13"/>
      <c r="J891" s="13"/>
      <c r="K891" s="22"/>
      <c r="L891" s="22"/>
      <c r="M891" s="22"/>
      <c r="N891" s="22"/>
      <c r="O891" s="22"/>
      <c r="P891" s="22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>
      <c r="A892" s="24"/>
      <c r="B892" s="24"/>
      <c r="C892" s="24"/>
      <c r="D892" s="24"/>
      <c r="E892" s="13"/>
      <c r="F892" s="8"/>
      <c r="G892" s="8"/>
      <c r="H892" s="13"/>
      <c r="I892" s="13"/>
      <c r="J892" s="13"/>
      <c r="K892" s="22"/>
      <c r="L892" s="22"/>
      <c r="M892" s="22"/>
      <c r="N892" s="22"/>
      <c r="O892" s="22"/>
      <c r="P892" s="22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>
      <c r="A893" s="24"/>
      <c r="B893" s="24"/>
      <c r="C893" s="24"/>
      <c r="D893" s="24"/>
      <c r="E893" s="13"/>
      <c r="F893" s="8"/>
      <c r="G893" s="8"/>
      <c r="H893" s="13"/>
      <c r="I893" s="13"/>
      <c r="J893" s="13"/>
      <c r="K893" s="22"/>
      <c r="L893" s="22"/>
      <c r="M893" s="22"/>
      <c r="N893" s="22"/>
      <c r="O893" s="22"/>
      <c r="P893" s="22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>
      <c r="A894" s="24"/>
      <c r="B894" s="24"/>
      <c r="C894" s="24"/>
      <c r="D894" s="24"/>
      <c r="E894" s="13"/>
      <c r="F894" s="8"/>
      <c r="G894" s="8"/>
      <c r="H894" s="13"/>
      <c r="I894" s="13"/>
      <c r="J894" s="13"/>
      <c r="K894" s="22"/>
      <c r="L894" s="22"/>
      <c r="M894" s="22"/>
      <c r="N894" s="22"/>
      <c r="O894" s="22"/>
      <c r="P894" s="22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>
      <c r="A895" s="24"/>
      <c r="B895" s="24"/>
      <c r="C895" s="24"/>
      <c r="D895" s="24"/>
      <c r="E895" s="13"/>
      <c r="F895" s="8"/>
      <c r="G895" s="8"/>
      <c r="H895" s="13"/>
      <c r="I895" s="13"/>
      <c r="J895" s="13"/>
      <c r="K895" s="22"/>
      <c r="L895" s="22"/>
      <c r="M895" s="22"/>
      <c r="N895" s="22"/>
      <c r="O895" s="22"/>
      <c r="P895" s="22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>
      <c r="A896" s="24"/>
      <c r="B896" s="24"/>
      <c r="C896" s="24"/>
      <c r="D896" s="24"/>
      <c r="E896" s="13"/>
      <c r="F896" s="8"/>
      <c r="G896" s="8"/>
      <c r="H896" s="13"/>
      <c r="I896" s="13"/>
      <c r="J896" s="13"/>
      <c r="K896" s="22"/>
      <c r="L896" s="22"/>
      <c r="M896" s="22"/>
      <c r="N896" s="22"/>
      <c r="O896" s="22"/>
      <c r="P896" s="22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>
      <c r="A897" s="24"/>
      <c r="B897" s="24"/>
      <c r="C897" s="24"/>
      <c r="D897" s="24"/>
      <c r="E897" s="13"/>
      <c r="F897" s="8"/>
      <c r="G897" s="8"/>
      <c r="H897" s="13"/>
      <c r="I897" s="13"/>
      <c r="J897" s="13"/>
      <c r="K897" s="22"/>
      <c r="L897" s="22"/>
      <c r="M897" s="22"/>
      <c r="N897" s="22"/>
      <c r="O897" s="22"/>
      <c r="P897" s="22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>
      <c r="A898" s="24"/>
      <c r="B898" s="24"/>
      <c r="C898" s="24"/>
      <c r="D898" s="24"/>
      <c r="E898" s="13"/>
      <c r="F898" s="8"/>
      <c r="G898" s="8"/>
      <c r="H898" s="13"/>
      <c r="I898" s="13"/>
      <c r="J898" s="13"/>
      <c r="K898" s="22"/>
      <c r="L898" s="22"/>
      <c r="M898" s="22"/>
      <c r="N898" s="22"/>
      <c r="O898" s="22"/>
      <c r="P898" s="22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>
      <c r="A899" s="24"/>
      <c r="B899" s="24"/>
      <c r="C899" s="24"/>
      <c r="D899" s="24"/>
      <c r="E899" s="13"/>
      <c r="F899" s="8"/>
      <c r="G899" s="8"/>
      <c r="H899" s="13"/>
      <c r="I899" s="13"/>
      <c r="J899" s="13"/>
      <c r="K899" s="22"/>
      <c r="L899" s="22"/>
      <c r="M899" s="22"/>
      <c r="N899" s="22"/>
      <c r="O899" s="22"/>
      <c r="P899" s="22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>
      <c r="A900" s="24"/>
      <c r="B900" s="24"/>
      <c r="C900" s="24"/>
      <c r="D900" s="24"/>
      <c r="E900" s="13"/>
      <c r="F900" s="8"/>
      <c r="G900" s="8"/>
      <c r="H900" s="13"/>
      <c r="I900" s="13"/>
      <c r="J900" s="13"/>
      <c r="K900" s="22"/>
      <c r="L900" s="22"/>
      <c r="M900" s="22"/>
      <c r="N900" s="22"/>
      <c r="O900" s="22"/>
      <c r="P900" s="22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>
      <c r="A901" s="24"/>
      <c r="B901" s="24"/>
      <c r="C901" s="24"/>
      <c r="D901" s="24"/>
      <c r="E901" s="13"/>
      <c r="F901" s="8"/>
      <c r="G901" s="8"/>
      <c r="H901" s="13"/>
      <c r="I901" s="13"/>
      <c r="J901" s="13"/>
      <c r="K901" s="22"/>
      <c r="L901" s="22"/>
      <c r="M901" s="22"/>
      <c r="N901" s="22"/>
      <c r="O901" s="22"/>
      <c r="P901" s="22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>
      <c r="A902" s="24"/>
      <c r="B902" s="24"/>
      <c r="C902" s="24"/>
      <c r="D902" s="24"/>
      <c r="E902" s="13"/>
      <c r="F902" s="8"/>
      <c r="G902" s="8"/>
      <c r="H902" s="13"/>
      <c r="I902" s="13"/>
      <c r="J902" s="13"/>
      <c r="K902" s="22"/>
      <c r="L902" s="22"/>
      <c r="M902" s="22"/>
      <c r="N902" s="22"/>
      <c r="O902" s="22"/>
      <c r="P902" s="22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>
      <c r="A903" s="24"/>
      <c r="B903" s="24"/>
      <c r="C903" s="24"/>
      <c r="D903" s="24"/>
      <c r="E903" s="13"/>
      <c r="F903" s="8"/>
      <c r="G903" s="8"/>
      <c r="H903" s="13"/>
      <c r="I903" s="13"/>
      <c r="J903" s="13"/>
      <c r="K903" s="22"/>
      <c r="L903" s="22"/>
      <c r="M903" s="22"/>
      <c r="N903" s="22"/>
      <c r="O903" s="22"/>
      <c r="P903" s="22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>
      <c r="A904" s="24"/>
      <c r="B904" s="24"/>
      <c r="C904" s="24"/>
      <c r="D904" s="24"/>
      <c r="E904" s="13"/>
      <c r="F904" s="8"/>
      <c r="G904" s="8"/>
      <c r="H904" s="13"/>
      <c r="I904" s="13"/>
      <c r="J904" s="13"/>
      <c r="K904" s="22"/>
      <c r="L904" s="22"/>
      <c r="M904" s="22"/>
      <c r="N904" s="22"/>
      <c r="O904" s="22"/>
      <c r="P904" s="22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>
      <c r="A905" s="24"/>
      <c r="B905" s="24"/>
      <c r="C905" s="24"/>
      <c r="D905" s="24"/>
      <c r="E905" s="13"/>
      <c r="F905" s="8"/>
      <c r="G905" s="8"/>
      <c r="H905" s="13"/>
      <c r="I905" s="13"/>
      <c r="J905" s="13"/>
      <c r="K905" s="22"/>
      <c r="L905" s="22"/>
      <c r="M905" s="22"/>
      <c r="N905" s="22"/>
      <c r="O905" s="22"/>
      <c r="P905" s="22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>
      <c r="A906" s="24"/>
      <c r="B906" s="24"/>
      <c r="C906" s="24"/>
      <c r="D906" s="24"/>
      <c r="E906" s="13"/>
      <c r="F906" s="8"/>
      <c r="G906" s="8"/>
      <c r="H906" s="13"/>
      <c r="I906" s="13"/>
      <c r="J906" s="13"/>
      <c r="K906" s="22"/>
      <c r="L906" s="22"/>
      <c r="M906" s="22"/>
      <c r="N906" s="22"/>
      <c r="O906" s="22"/>
      <c r="P906" s="22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>
      <c r="A907" s="24"/>
      <c r="B907" s="24"/>
      <c r="C907" s="24"/>
      <c r="D907" s="24"/>
      <c r="E907" s="13"/>
      <c r="F907" s="8"/>
      <c r="G907" s="8"/>
      <c r="H907" s="13"/>
      <c r="I907" s="13"/>
      <c r="J907" s="13"/>
      <c r="K907" s="22"/>
      <c r="L907" s="22"/>
      <c r="M907" s="22"/>
      <c r="N907" s="22"/>
      <c r="O907" s="22"/>
      <c r="P907" s="22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>
      <c r="A908" s="24"/>
      <c r="B908" s="24"/>
      <c r="C908" s="24"/>
      <c r="D908" s="24"/>
      <c r="E908" s="13"/>
      <c r="F908" s="8"/>
      <c r="G908" s="8"/>
      <c r="H908" s="13"/>
      <c r="I908" s="13"/>
      <c r="J908" s="13"/>
      <c r="K908" s="22"/>
      <c r="L908" s="22"/>
      <c r="M908" s="22"/>
      <c r="N908" s="22"/>
      <c r="O908" s="22"/>
      <c r="P908" s="22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>
      <c r="A909" s="24"/>
      <c r="B909" s="24"/>
      <c r="C909" s="24"/>
      <c r="D909" s="24"/>
      <c r="E909" s="13"/>
      <c r="F909" s="8"/>
      <c r="G909" s="8"/>
      <c r="H909" s="13"/>
      <c r="I909" s="13"/>
      <c r="J909" s="13"/>
      <c r="K909" s="22"/>
      <c r="L909" s="22"/>
      <c r="M909" s="22"/>
      <c r="N909" s="22"/>
      <c r="O909" s="22"/>
      <c r="P909" s="22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>
      <c r="A910" s="24"/>
      <c r="B910" s="24"/>
      <c r="C910" s="24"/>
      <c r="D910" s="24"/>
      <c r="E910" s="13"/>
      <c r="F910" s="8"/>
      <c r="G910" s="8"/>
      <c r="H910" s="13"/>
      <c r="I910" s="13"/>
      <c r="J910" s="13"/>
      <c r="K910" s="22"/>
      <c r="L910" s="22"/>
      <c r="M910" s="22"/>
      <c r="N910" s="22"/>
      <c r="O910" s="22"/>
      <c r="P910" s="22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>
      <c r="A911" s="24"/>
      <c r="B911" s="24"/>
      <c r="C911" s="24"/>
      <c r="D911" s="24"/>
      <c r="E911" s="13"/>
      <c r="F911" s="8"/>
      <c r="G911" s="8"/>
      <c r="H911" s="13"/>
      <c r="I911" s="13"/>
      <c r="J911" s="13"/>
      <c r="K911" s="22"/>
      <c r="L911" s="22"/>
      <c r="M911" s="22"/>
      <c r="N911" s="22"/>
      <c r="O911" s="22"/>
      <c r="P911" s="22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>
      <c r="A912" s="24"/>
      <c r="B912" s="24"/>
      <c r="C912" s="24"/>
      <c r="D912" s="24"/>
      <c r="E912" s="13"/>
      <c r="F912" s="8"/>
      <c r="G912" s="8"/>
      <c r="H912" s="13"/>
      <c r="I912" s="13"/>
      <c r="J912" s="13"/>
      <c r="K912" s="22"/>
      <c r="L912" s="22"/>
      <c r="M912" s="22"/>
      <c r="N912" s="22"/>
      <c r="O912" s="22"/>
      <c r="P912" s="22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>
      <c r="A913" s="24"/>
      <c r="B913" s="24"/>
      <c r="C913" s="24"/>
      <c r="D913" s="24"/>
      <c r="E913" s="13"/>
      <c r="F913" s="8"/>
      <c r="G913" s="8"/>
      <c r="H913" s="13"/>
      <c r="I913" s="13"/>
      <c r="J913" s="13"/>
      <c r="K913" s="22"/>
      <c r="L913" s="22"/>
      <c r="M913" s="22"/>
      <c r="N913" s="22"/>
      <c r="O913" s="22"/>
      <c r="P913" s="22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>
      <c r="A914" s="24"/>
      <c r="B914" s="24"/>
      <c r="C914" s="24"/>
      <c r="D914" s="24"/>
      <c r="E914" s="13"/>
      <c r="F914" s="8"/>
      <c r="G914" s="8"/>
      <c r="H914" s="13"/>
      <c r="I914" s="13"/>
      <c r="J914" s="13"/>
      <c r="K914" s="22"/>
      <c r="L914" s="22"/>
      <c r="M914" s="22"/>
      <c r="N914" s="22"/>
      <c r="O914" s="22"/>
      <c r="P914" s="22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>
      <c r="A915" s="24"/>
      <c r="B915" s="24"/>
      <c r="C915" s="24"/>
      <c r="D915" s="24"/>
      <c r="E915" s="13"/>
      <c r="F915" s="8"/>
      <c r="G915" s="8"/>
      <c r="H915" s="13"/>
      <c r="I915" s="13"/>
      <c r="J915" s="13"/>
      <c r="K915" s="22"/>
      <c r="L915" s="22"/>
      <c r="M915" s="22"/>
      <c r="N915" s="22"/>
      <c r="O915" s="22"/>
      <c r="P915" s="22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>
      <c r="A916" s="24"/>
      <c r="B916" s="24"/>
      <c r="C916" s="24"/>
      <c r="D916" s="24"/>
      <c r="E916" s="13"/>
      <c r="F916" s="8"/>
      <c r="G916" s="8"/>
      <c r="H916" s="13"/>
      <c r="I916" s="13"/>
      <c r="J916" s="13"/>
      <c r="K916" s="22"/>
      <c r="L916" s="22"/>
      <c r="M916" s="22"/>
      <c r="N916" s="22"/>
      <c r="O916" s="22"/>
      <c r="P916" s="22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>
      <c r="A917" s="24"/>
      <c r="B917" s="24"/>
      <c r="C917" s="24"/>
      <c r="D917" s="24"/>
      <c r="E917" s="13"/>
      <c r="F917" s="8"/>
      <c r="G917" s="8"/>
      <c r="H917" s="13"/>
      <c r="I917" s="13"/>
      <c r="J917" s="13"/>
      <c r="K917" s="22"/>
      <c r="L917" s="22"/>
      <c r="M917" s="22"/>
      <c r="N917" s="22"/>
      <c r="O917" s="22"/>
      <c r="P917" s="22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>
      <c r="A918" s="24"/>
      <c r="B918" s="24"/>
      <c r="C918" s="24"/>
      <c r="D918" s="24"/>
      <c r="E918" s="13"/>
      <c r="F918" s="8"/>
      <c r="G918" s="8"/>
      <c r="H918" s="13"/>
      <c r="I918" s="13"/>
      <c r="J918" s="13"/>
      <c r="K918" s="22"/>
      <c r="L918" s="22"/>
      <c r="M918" s="22"/>
      <c r="N918" s="22"/>
      <c r="O918" s="22"/>
      <c r="P918" s="22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>
      <c r="A919" s="24"/>
      <c r="B919" s="24"/>
      <c r="C919" s="24"/>
      <c r="D919" s="24"/>
      <c r="E919" s="13"/>
      <c r="F919" s="8"/>
      <c r="G919" s="8"/>
      <c r="H919" s="13"/>
      <c r="I919" s="13"/>
      <c r="J919" s="13"/>
      <c r="K919" s="22"/>
      <c r="L919" s="22"/>
      <c r="M919" s="22"/>
      <c r="N919" s="22"/>
      <c r="O919" s="22"/>
      <c r="P919" s="22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>
      <c r="A920" s="24"/>
      <c r="B920" s="24"/>
      <c r="C920" s="24"/>
      <c r="D920" s="24"/>
      <c r="E920" s="13"/>
      <c r="F920" s="8"/>
      <c r="G920" s="8"/>
      <c r="H920" s="13"/>
      <c r="I920" s="13"/>
      <c r="J920" s="13"/>
      <c r="K920" s="22"/>
      <c r="L920" s="22"/>
      <c r="M920" s="22"/>
      <c r="N920" s="22"/>
      <c r="O920" s="22"/>
      <c r="P920" s="22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>
      <c r="A921" s="24"/>
      <c r="B921" s="24"/>
      <c r="C921" s="24"/>
      <c r="D921" s="24"/>
      <c r="E921" s="13"/>
      <c r="F921" s="8"/>
      <c r="G921" s="8"/>
      <c r="H921" s="13"/>
      <c r="I921" s="13"/>
      <c r="J921" s="13"/>
      <c r="K921" s="22"/>
      <c r="L921" s="22"/>
      <c r="M921" s="22"/>
      <c r="N921" s="22"/>
      <c r="O921" s="22"/>
      <c r="P921" s="22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>
      <c r="A922" s="24"/>
      <c r="B922" s="24"/>
      <c r="C922" s="24"/>
      <c r="D922" s="24"/>
      <c r="E922" s="13"/>
      <c r="F922" s="8"/>
      <c r="G922" s="8"/>
      <c r="H922" s="13"/>
      <c r="I922" s="13"/>
      <c r="J922" s="13"/>
      <c r="K922" s="22"/>
      <c r="L922" s="22"/>
      <c r="M922" s="22"/>
      <c r="N922" s="22"/>
      <c r="O922" s="22"/>
      <c r="P922" s="22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>
      <c r="A923" s="24"/>
      <c r="B923" s="24"/>
      <c r="C923" s="24"/>
      <c r="D923" s="24"/>
      <c r="E923" s="13"/>
      <c r="F923" s="8"/>
      <c r="G923" s="8"/>
      <c r="H923" s="13"/>
      <c r="I923" s="13"/>
      <c r="J923" s="13"/>
      <c r="K923" s="22"/>
      <c r="L923" s="22"/>
      <c r="M923" s="22"/>
      <c r="N923" s="22"/>
      <c r="O923" s="22"/>
      <c r="P923" s="22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>
      <c r="A924" s="24"/>
      <c r="B924" s="24"/>
      <c r="C924" s="24"/>
      <c r="D924" s="24"/>
      <c r="E924" s="13"/>
      <c r="F924" s="8"/>
      <c r="G924" s="8"/>
      <c r="H924" s="13"/>
      <c r="I924" s="13"/>
      <c r="J924" s="13"/>
      <c r="K924" s="22"/>
      <c r="L924" s="22"/>
      <c r="M924" s="22"/>
      <c r="N924" s="22"/>
      <c r="O924" s="22"/>
      <c r="P924" s="22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>
      <c r="A925" s="24"/>
      <c r="B925" s="24"/>
      <c r="C925" s="24"/>
      <c r="D925" s="24"/>
      <c r="E925" s="13"/>
      <c r="F925" s="8"/>
      <c r="G925" s="8"/>
      <c r="H925" s="13"/>
      <c r="I925" s="13"/>
      <c r="J925" s="13"/>
      <c r="K925" s="22"/>
      <c r="L925" s="22"/>
      <c r="M925" s="22"/>
      <c r="N925" s="22"/>
      <c r="O925" s="22"/>
      <c r="P925" s="22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>
      <c r="A926" s="24"/>
      <c r="B926" s="24"/>
      <c r="C926" s="24"/>
      <c r="D926" s="24"/>
      <c r="E926" s="13"/>
      <c r="F926" s="8"/>
      <c r="G926" s="8"/>
      <c r="H926" s="13"/>
      <c r="I926" s="13"/>
      <c r="J926" s="13"/>
      <c r="K926" s="22"/>
      <c r="L926" s="22"/>
      <c r="M926" s="22"/>
      <c r="N926" s="22"/>
      <c r="O926" s="22"/>
      <c r="P926" s="22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>
      <c r="A927" s="24"/>
      <c r="B927" s="24"/>
      <c r="C927" s="24"/>
      <c r="D927" s="24"/>
      <c r="E927" s="13"/>
      <c r="F927" s="8"/>
      <c r="G927" s="8"/>
      <c r="H927" s="13"/>
      <c r="I927" s="13"/>
      <c r="J927" s="13"/>
      <c r="K927" s="22"/>
      <c r="L927" s="22"/>
      <c r="M927" s="22"/>
      <c r="N927" s="22"/>
      <c r="O927" s="22"/>
      <c r="P927" s="22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>
      <c r="A928" s="24"/>
      <c r="B928" s="24"/>
      <c r="C928" s="24"/>
      <c r="D928" s="24"/>
      <c r="E928" s="13"/>
      <c r="F928" s="8"/>
      <c r="G928" s="8"/>
      <c r="H928" s="13"/>
      <c r="I928" s="13"/>
      <c r="J928" s="13"/>
      <c r="K928" s="22"/>
      <c r="L928" s="22"/>
      <c r="M928" s="22"/>
      <c r="N928" s="22"/>
      <c r="O928" s="22"/>
      <c r="P928" s="22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>
      <c r="A929" s="24"/>
      <c r="B929" s="24"/>
      <c r="C929" s="24"/>
      <c r="D929" s="24"/>
      <c r="E929" s="13"/>
      <c r="F929" s="8"/>
      <c r="G929" s="8"/>
      <c r="H929" s="13"/>
      <c r="I929" s="13"/>
      <c r="J929" s="13"/>
      <c r="K929" s="22"/>
      <c r="L929" s="22"/>
      <c r="M929" s="22"/>
      <c r="N929" s="22"/>
      <c r="O929" s="22"/>
      <c r="P929" s="22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>
      <c r="A930" s="24"/>
      <c r="B930" s="24"/>
      <c r="C930" s="24"/>
      <c r="D930" s="24"/>
      <c r="E930" s="13"/>
      <c r="F930" s="8"/>
      <c r="G930" s="8"/>
      <c r="H930" s="13"/>
      <c r="I930" s="13"/>
      <c r="J930" s="13"/>
      <c r="K930" s="22"/>
      <c r="L930" s="22"/>
      <c r="M930" s="22"/>
      <c r="N930" s="22"/>
      <c r="O930" s="22"/>
      <c r="P930" s="22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>
      <c r="A931" s="24"/>
      <c r="B931" s="24"/>
      <c r="C931" s="24"/>
      <c r="D931" s="24"/>
      <c r="E931" s="13"/>
      <c r="F931" s="8"/>
      <c r="G931" s="8"/>
      <c r="H931" s="13"/>
      <c r="I931" s="13"/>
      <c r="J931" s="13"/>
      <c r="K931" s="22"/>
      <c r="L931" s="22"/>
      <c r="M931" s="22"/>
      <c r="N931" s="22"/>
      <c r="O931" s="22"/>
      <c r="P931" s="22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>
      <c r="A932" s="24"/>
      <c r="B932" s="24"/>
      <c r="C932" s="24"/>
      <c r="D932" s="24"/>
      <c r="E932" s="13"/>
      <c r="F932" s="8"/>
      <c r="G932" s="8"/>
      <c r="H932" s="13"/>
      <c r="I932" s="13"/>
      <c r="J932" s="13"/>
      <c r="K932" s="22"/>
      <c r="L932" s="22"/>
      <c r="M932" s="22"/>
      <c r="N932" s="22"/>
      <c r="O932" s="22"/>
      <c r="P932" s="22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>
      <c r="A933" s="24"/>
      <c r="B933" s="24"/>
      <c r="C933" s="24"/>
      <c r="D933" s="24"/>
      <c r="E933" s="13"/>
      <c r="F933" s="8"/>
      <c r="G933" s="8"/>
      <c r="H933" s="13"/>
      <c r="I933" s="13"/>
      <c r="J933" s="13"/>
      <c r="K933" s="22"/>
      <c r="L933" s="22"/>
      <c r="M933" s="22"/>
      <c r="N933" s="22"/>
      <c r="O933" s="22"/>
      <c r="P933" s="22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>
      <c r="A934" s="24"/>
      <c r="B934" s="24"/>
      <c r="C934" s="24"/>
      <c r="D934" s="24"/>
      <c r="E934" s="13"/>
      <c r="F934" s="8"/>
      <c r="G934" s="8"/>
      <c r="H934" s="13"/>
      <c r="I934" s="13"/>
      <c r="J934" s="13"/>
      <c r="K934" s="22"/>
      <c r="L934" s="22"/>
      <c r="M934" s="22"/>
      <c r="N934" s="22"/>
      <c r="O934" s="22"/>
      <c r="P934" s="22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>
      <c r="A935" s="24"/>
      <c r="B935" s="24"/>
      <c r="C935" s="24"/>
      <c r="D935" s="24"/>
      <c r="E935" s="13"/>
      <c r="F935" s="8"/>
      <c r="G935" s="8"/>
      <c r="H935" s="13"/>
      <c r="I935" s="13"/>
      <c r="J935" s="13"/>
      <c r="K935" s="22"/>
      <c r="L935" s="22"/>
      <c r="M935" s="22"/>
      <c r="N935" s="22"/>
      <c r="O935" s="22"/>
      <c r="P935" s="22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>
      <c r="A936" s="24"/>
      <c r="B936" s="24"/>
      <c r="C936" s="24"/>
      <c r="D936" s="24"/>
      <c r="E936" s="13"/>
      <c r="F936" s="8"/>
      <c r="G936" s="8"/>
      <c r="H936" s="13"/>
      <c r="I936" s="13"/>
      <c r="J936" s="13"/>
      <c r="K936" s="22"/>
      <c r="L936" s="22"/>
      <c r="M936" s="22"/>
      <c r="N936" s="22"/>
      <c r="O936" s="22"/>
      <c r="P936" s="22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>
      <c r="A937" s="24"/>
      <c r="B937" s="24"/>
      <c r="C937" s="24"/>
      <c r="D937" s="24"/>
      <c r="E937" s="13"/>
      <c r="F937" s="8"/>
      <c r="G937" s="8"/>
      <c r="H937" s="13"/>
      <c r="I937" s="13"/>
      <c r="J937" s="13"/>
      <c r="K937" s="22"/>
      <c r="L937" s="22"/>
      <c r="M937" s="22"/>
      <c r="N937" s="22"/>
      <c r="O937" s="22"/>
      <c r="P937" s="22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>
      <c r="A938" s="24"/>
      <c r="B938" s="24"/>
      <c r="C938" s="24"/>
      <c r="D938" s="24"/>
      <c r="E938" s="13"/>
      <c r="F938" s="8"/>
      <c r="G938" s="8"/>
      <c r="H938" s="13"/>
      <c r="I938" s="13"/>
      <c r="J938" s="13"/>
      <c r="K938" s="22"/>
      <c r="L938" s="22"/>
      <c r="M938" s="22"/>
      <c r="N938" s="22"/>
      <c r="O938" s="22"/>
      <c r="P938" s="22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>
      <c r="A939" s="24"/>
      <c r="B939" s="24"/>
      <c r="C939" s="24"/>
      <c r="D939" s="24"/>
      <c r="E939" s="13"/>
      <c r="F939" s="8"/>
      <c r="G939" s="8"/>
      <c r="H939" s="13"/>
      <c r="I939" s="13"/>
      <c r="J939" s="13"/>
      <c r="K939" s="22"/>
      <c r="L939" s="22"/>
      <c r="M939" s="22"/>
      <c r="N939" s="22"/>
      <c r="O939" s="22"/>
      <c r="P939" s="22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>
      <c r="A940" s="24"/>
      <c r="B940" s="24"/>
      <c r="C940" s="24"/>
      <c r="D940" s="24"/>
      <c r="E940" s="13"/>
      <c r="F940" s="8"/>
      <c r="G940" s="8"/>
      <c r="H940" s="13"/>
      <c r="I940" s="13"/>
      <c r="J940" s="13"/>
      <c r="K940" s="22"/>
      <c r="L940" s="22"/>
      <c r="M940" s="22"/>
      <c r="N940" s="22"/>
      <c r="O940" s="22"/>
      <c r="P940" s="22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>
      <c r="A941" s="24"/>
      <c r="B941" s="24"/>
      <c r="C941" s="24"/>
      <c r="D941" s="24"/>
      <c r="E941" s="13"/>
      <c r="F941" s="8"/>
      <c r="G941" s="8"/>
      <c r="H941" s="13"/>
      <c r="I941" s="13"/>
      <c r="J941" s="13"/>
      <c r="K941" s="22"/>
      <c r="L941" s="22"/>
      <c r="M941" s="22"/>
      <c r="N941" s="22"/>
      <c r="O941" s="22"/>
      <c r="P941" s="22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>
      <c r="A942" s="24"/>
      <c r="B942" s="24"/>
      <c r="C942" s="24"/>
      <c r="D942" s="24"/>
      <c r="E942" s="13"/>
      <c r="F942" s="8"/>
      <c r="G942" s="8"/>
      <c r="H942" s="13"/>
      <c r="I942" s="13"/>
      <c r="J942" s="13"/>
      <c r="K942" s="22"/>
      <c r="L942" s="22"/>
      <c r="M942" s="22"/>
      <c r="N942" s="22"/>
      <c r="O942" s="22"/>
      <c r="P942" s="22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>
      <c r="A943" s="24"/>
      <c r="B943" s="24"/>
      <c r="C943" s="24"/>
      <c r="D943" s="24"/>
      <c r="E943" s="13"/>
      <c r="F943" s="8"/>
      <c r="G943" s="8"/>
      <c r="H943" s="13"/>
      <c r="I943" s="13"/>
      <c r="J943" s="13"/>
      <c r="K943" s="22"/>
      <c r="L943" s="22"/>
      <c r="M943" s="22"/>
      <c r="N943" s="22"/>
      <c r="O943" s="22"/>
      <c r="P943" s="22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>
      <c r="A944" s="24"/>
      <c r="B944" s="24"/>
      <c r="C944" s="24"/>
      <c r="D944" s="24"/>
      <c r="E944" s="13"/>
      <c r="F944" s="8"/>
      <c r="G944" s="8"/>
      <c r="H944" s="13"/>
      <c r="I944" s="13"/>
      <c r="J944" s="13"/>
      <c r="K944" s="22"/>
      <c r="L944" s="22"/>
      <c r="M944" s="22"/>
      <c r="N944" s="22"/>
      <c r="O944" s="22"/>
      <c r="P944" s="22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>
      <c r="A945" s="24"/>
      <c r="B945" s="24"/>
      <c r="C945" s="24"/>
      <c r="D945" s="24"/>
      <c r="E945" s="13"/>
      <c r="F945" s="8"/>
      <c r="G945" s="8"/>
      <c r="H945" s="13"/>
      <c r="I945" s="13"/>
      <c r="J945" s="13"/>
      <c r="K945" s="22"/>
      <c r="L945" s="22"/>
      <c r="M945" s="22"/>
      <c r="N945" s="22"/>
      <c r="O945" s="22"/>
      <c r="P945" s="22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>
      <c r="A946" s="24"/>
      <c r="B946" s="24"/>
      <c r="C946" s="24"/>
      <c r="D946" s="24"/>
      <c r="E946" s="13"/>
      <c r="F946" s="8"/>
      <c r="G946" s="8"/>
      <c r="H946" s="13"/>
      <c r="I946" s="13"/>
      <c r="J946" s="13"/>
      <c r="K946" s="22"/>
      <c r="L946" s="22"/>
      <c r="M946" s="22"/>
      <c r="N946" s="22"/>
      <c r="O946" s="22"/>
      <c r="P946" s="22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>
      <c r="A947" s="24"/>
      <c r="B947" s="24"/>
      <c r="C947" s="24"/>
      <c r="D947" s="24"/>
      <c r="E947" s="13"/>
      <c r="F947" s="8"/>
      <c r="G947" s="8"/>
      <c r="H947" s="13"/>
      <c r="I947" s="13"/>
      <c r="J947" s="13"/>
      <c r="K947" s="22"/>
      <c r="L947" s="22"/>
      <c r="M947" s="22"/>
      <c r="N947" s="22"/>
      <c r="O947" s="22"/>
      <c r="P947" s="22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>
      <c r="A948" s="24"/>
      <c r="B948" s="24"/>
      <c r="C948" s="24"/>
      <c r="D948" s="24"/>
      <c r="E948" s="13"/>
      <c r="F948" s="8"/>
      <c r="G948" s="8"/>
      <c r="H948" s="13"/>
      <c r="I948" s="13"/>
      <c r="J948" s="13"/>
      <c r="K948" s="22"/>
      <c r="L948" s="22"/>
      <c r="M948" s="22"/>
      <c r="N948" s="22"/>
      <c r="O948" s="22"/>
      <c r="P948" s="22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>
      <c r="A949" s="24"/>
      <c r="B949" s="24"/>
      <c r="C949" s="24"/>
      <c r="D949" s="24"/>
      <c r="E949" s="13"/>
      <c r="F949" s="8"/>
      <c r="G949" s="8"/>
      <c r="H949" s="13"/>
      <c r="I949" s="13"/>
      <c r="J949" s="13"/>
      <c r="K949" s="22"/>
      <c r="L949" s="22"/>
      <c r="M949" s="22"/>
      <c r="N949" s="22"/>
      <c r="O949" s="22"/>
      <c r="P949" s="22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>
      <c r="A950" s="24"/>
      <c r="B950" s="24"/>
      <c r="C950" s="24"/>
      <c r="D950" s="24"/>
      <c r="E950" s="13"/>
      <c r="F950" s="8"/>
      <c r="G950" s="8"/>
      <c r="H950" s="13"/>
      <c r="I950" s="13"/>
      <c r="J950" s="13"/>
      <c r="K950" s="22"/>
      <c r="L950" s="22"/>
      <c r="M950" s="22"/>
      <c r="N950" s="22"/>
      <c r="O950" s="22"/>
      <c r="P950" s="22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>
      <c r="A951" s="24"/>
      <c r="B951" s="24"/>
      <c r="C951" s="24"/>
      <c r="D951" s="24"/>
      <c r="E951" s="13"/>
      <c r="F951" s="8"/>
      <c r="G951" s="8"/>
      <c r="H951" s="13"/>
      <c r="I951" s="13"/>
      <c r="J951" s="13"/>
      <c r="K951" s="22"/>
      <c r="L951" s="22"/>
      <c r="M951" s="22"/>
      <c r="N951" s="22"/>
      <c r="O951" s="22"/>
      <c r="P951" s="22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>
      <c r="A952" s="24"/>
      <c r="B952" s="24"/>
      <c r="C952" s="24"/>
      <c r="D952" s="24"/>
      <c r="E952" s="13"/>
      <c r="F952" s="8"/>
      <c r="G952" s="8"/>
      <c r="H952" s="13"/>
      <c r="I952" s="13"/>
      <c r="J952" s="13"/>
      <c r="K952" s="22"/>
      <c r="L952" s="22"/>
      <c r="M952" s="22"/>
      <c r="N952" s="22"/>
      <c r="O952" s="22"/>
      <c r="P952" s="22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>
      <c r="A953" s="24"/>
      <c r="B953" s="24"/>
      <c r="C953" s="24"/>
      <c r="D953" s="24"/>
      <c r="E953" s="13"/>
      <c r="F953" s="8"/>
      <c r="G953" s="8"/>
      <c r="H953" s="13"/>
      <c r="I953" s="13"/>
      <c r="J953" s="13"/>
      <c r="K953" s="22"/>
      <c r="L953" s="22"/>
      <c r="M953" s="22"/>
      <c r="N953" s="22"/>
      <c r="O953" s="22"/>
      <c r="P953" s="22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>
      <c r="A954" s="24"/>
      <c r="B954" s="24"/>
      <c r="C954" s="24"/>
      <c r="D954" s="24"/>
      <c r="E954" s="13"/>
      <c r="F954" s="8"/>
      <c r="G954" s="8"/>
      <c r="H954" s="13"/>
      <c r="I954" s="13"/>
      <c r="J954" s="13"/>
      <c r="K954" s="22"/>
      <c r="L954" s="22"/>
      <c r="M954" s="22"/>
      <c r="N954" s="22"/>
      <c r="O954" s="22"/>
      <c r="P954" s="22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>
      <c r="A955" s="24"/>
      <c r="B955" s="24"/>
      <c r="C955" s="24"/>
      <c r="D955" s="24"/>
      <c r="E955" s="13"/>
      <c r="F955" s="8"/>
      <c r="G955" s="8"/>
      <c r="H955" s="13"/>
      <c r="I955" s="13"/>
      <c r="J955" s="13"/>
      <c r="K955" s="22"/>
      <c r="L955" s="22"/>
      <c r="M955" s="22"/>
      <c r="N955" s="22"/>
      <c r="O955" s="22"/>
      <c r="P955" s="22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>
      <c r="A956" s="24"/>
      <c r="B956" s="24"/>
      <c r="C956" s="24"/>
      <c r="D956" s="24"/>
      <c r="E956" s="13"/>
      <c r="F956" s="8"/>
      <c r="G956" s="8"/>
      <c r="H956" s="13"/>
      <c r="I956" s="13"/>
      <c r="J956" s="13"/>
      <c r="K956" s="22"/>
      <c r="L956" s="22"/>
      <c r="M956" s="22"/>
      <c r="N956" s="22"/>
      <c r="O956" s="22"/>
      <c r="P956" s="22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>
      <c r="A957" s="24"/>
      <c r="B957" s="24"/>
      <c r="C957" s="24"/>
      <c r="D957" s="24"/>
      <c r="E957" s="13"/>
      <c r="F957" s="8"/>
      <c r="G957" s="8"/>
      <c r="H957" s="13"/>
      <c r="I957" s="13"/>
      <c r="J957" s="13"/>
      <c r="K957" s="22"/>
      <c r="L957" s="22"/>
      <c r="M957" s="22"/>
      <c r="N957" s="22"/>
      <c r="O957" s="22"/>
      <c r="P957" s="22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>
      <c r="A958" s="24"/>
      <c r="B958" s="24"/>
      <c r="C958" s="24"/>
      <c r="D958" s="24"/>
      <c r="E958" s="13"/>
      <c r="F958" s="8"/>
      <c r="G958" s="8"/>
      <c r="H958" s="13"/>
      <c r="I958" s="13"/>
      <c r="J958" s="13"/>
      <c r="K958" s="22"/>
      <c r="L958" s="22"/>
      <c r="M958" s="22"/>
      <c r="N958" s="22"/>
      <c r="O958" s="22"/>
      <c r="P958" s="22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>
      <c r="A959" s="24"/>
      <c r="B959" s="24"/>
      <c r="C959" s="24"/>
      <c r="D959" s="24"/>
      <c r="E959" s="13"/>
      <c r="F959" s="8"/>
      <c r="G959" s="8"/>
      <c r="H959" s="13"/>
      <c r="I959" s="13"/>
      <c r="J959" s="13"/>
      <c r="K959" s="22"/>
      <c r="L959" s="22"/>
      <c r="M959" s="22"/>
      <c r="N959" s="22"/>
      <c r="O959" s="22"/>
      <c r="P959" s="22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>
      <c r="A960" s="24"/>
      <c r="B960" s="24"/>
      <c r="C960" s="24"/>
      <c r="D960" s="24"/>
      <c r="E960" s="13"/>
      <c r="F960" s="8"/>
      <c r="G960" s="8"/>
      <c r="H960" s="13"/>
      <c r="I960" s="13"/>
      <c r="J960" s="13"/>
      <c r="K960" s="22"/>
      <c r="L960" s="22"/>
      <c r="M960" s="22"/>
      <c r="N960" s="22"/>
      <c r="O960" s="22"/>
      <c r="P960" s="22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>
      <c r="A961" s="24"/>
      <c r="B961" s="24"/>
      <c r="C961" s="24"/>
      <c r="D961" s="24"/>
      <c r="E961" s="13"/>
      <c r="F961" s="8"/>
      <c r="G961" s="8"/>
      <c r="H961" s="13"/>
      <c r="I961" s="13"/>
      <c r="J961" s="13"/>
      <c r="K961" s="22"/>
      <c r="L961" s="22"/>
      <c r="M961" s="22"/>
      <c r="N961" s="22"/>
      <c r="O961" s="22"/>
      <c r="P961" s="22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>
      <c r="A962" s="24"/>
      <c r="B962" s="24"/>
      <c r="C962" s="24"/>
      <c r="D962" s="24"/>
      <c r="E962" s="13"/>
      <c r="F962" s="8"/>
      <c r="G962" s="8"/>
      <c r="H962" s="13"/>
      <c r="I962" s="13"/>
      <c r="J962" s="13"/>
      <c r="K962" s="22"/>
      <c r="L962" s="22"/>
      <c r="M962" s="22"/>
      <c r="N962" s="22"/>
      <c r="O962" s="22"/>
      <c r="P962" s="22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>
      <c r="A963" s="24"/>
      <c r="B963" s="24"/>
      <c r="C963" s="24"/>
      <c r="D963" s="24"/>
      <c r="E963" s="13"/>
      <c r="F963" s="8"/>
      <c r="G963" s="8"/>
      <c r="H963" s="13"/>
      <c r="I963" s="13"/>
      <c r="J963" s="13"/>
      <c r="K963" s="22"/>
      <c r="L963" s="22"/>
      <c r="M963" s="22"/>
      <c r="N963" s="22"/>
      <c r="O963" s="22"/>
      <c r="P963" s="22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>
      <c r="A964" s="24"/>
      <c r="B964" s="24"/>
      <c r="C964" s="24"/>
      <c r="D964" s="24"/>
      <c r="E964" s="13"/>
      <c r="F964" s="8"/>
      <c r="G964" s="8"/>
      <c r="H964" s="13"/>
      <c r="I964" s="13"/>
      <c r="J964" s="13"/>
      <c r="K964" s="22"/>
      <c r="L964" s="22"/>
      <c r="M964" s="22"/>
      <c r="N964" s="22"/>
      <c r="O964" s="22"/>
      <c r="P964" s="22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>
      <c r="A965" s="24"/>
      <c r="B965" s="24"/>
      <c r="C965" s="24"/>
      <c r="D965" s="24"/>
      <c r="E965" s="13"/>
      <c r="F965" s="8"/>
      <c r="G965" s="8"/>
      <c r="H965" s="13"/>
      <c r="I965" s="13"/>
      <c r="J965" s="13"/>
      <c r="K965" s="22"/>
      <c r="L965" s="22"/>
      <c r="M965" s="22"/>
      <c r="N965" s="22"/>
      <c r="O965" s="22"/>
      <c r="P965" s="22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>
      <c r="A966" s="24"/>
      <c r="B966" s="24"/>
      <c r="C966" s="24"/>
      <c r="D966" s="24"/>
      <c r="E966" s="13"/>
      <c r="F966" s="8"/>
      <c r="G966" s="8"/>
      <c r="H966" s="13"/>
      <c r="I966" s="13"/>
      <c r="J966" s="13"/>
      <c r="K966" s="22"/>
      <c r="L966" s="22"/>
      <c r="M966" s="22"/>
      <c r="N966" s="22"/>
      <c r="O966" s="22"/>
      <c r="P966" s="22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>
      <c r="A967" s="24"/>
      <c r="B967" s="24"/>
      <c r="C967" s="24"/>
      <c r="D967" s="24"/>
      <c r="E967" s="13"/>
      <c r="F967" s="8"/>
      <c r="G967" s="8"/>
      <c r="H967" s="13"/>
      <c r="I967" s="13"/>
      <c r="J967" s="13"/>
      <c r="K967" s="22"/>
      <c r="L967" s="22"/>
      <c r="M967" s="22"/>
      <c r="N967" s="22"/>
      <c r="O967" s="22"/>
      <c r="P967" s="22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>
      <c r="A968" s="24"/>
      <c r="B968" s="24"/>
      <c r="C968" s="24"/>
      <c r="D968" s="24"/>
      <c r="E968" s="13"/>
      <c r="F968" s="8"/>
      <c r="G968" s="8"/>
      <c r="H968" s="13"/>
      <c r="I968" s="13"/>
      <c r="J968" s="13"/>
      <c r="K968" s="22"/>
      <c r="L968" s="22"/>
      <c r="M968" s="22"/>
      <c r="N968" s="22"/>
      <c r="O968" s="22"/>
      <c r="P968" s="22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>
      <c r="A969" s="24"/>
      <c r="B969" s="24"/>
      <c r="C969" s="24"/>
      <c r="D969" s="24"/>
      <c r="E969" s="13"/>
      <c r="F969" s="8"/>
      <c r="G969" s="8"/>
      <c r="H969" s="13"/>
      <c r="I969" s="13"/>
      <c r="J969" s="13"/>
      <c r="K969" s="22"/>
      <c r="L969" s="22"/>
      <c r="M969" s="22"/>
      <c r="N969" s="22"/>
      <c r="O969" s="22"/>
      <c r="P969" s="22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>
      <c r="A970" s="24"/>
      <c r="B970" s="24"/>
      <c r="C970" s="24"/>
      <c r="D970" s="24"/>
      <c r="E970" s="13"/>
      <c r="F970" s="8"/>
      <c r="G970" s="8"/>
      <c r="H970" s="13"/>
      <c r="I970" s="13"/>
      <c r="J970" s="13"/>
      <c r="K970" s="22"/>
      <c r="L970" s="22"/>
      <c r="M970" s="22"/>
      <c r="N970" s="22"/>
      <c r="O970" s="22"/>
      <c r="P970" s="22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>
      <c r="A971" s="24"/>
      <c r="B971" s="24"/>
      <c r="C971" s="24"/>
      <c r="D971" s="24"/>
      <c r="E971" s="13"/>
      <c r="F971" s="8"/>
      <c r="G971" s="8"/>
      <c r="H971" s="13"/>
      <c r="I971" s="13"/>
      <c r="J971" s="13"/>
      <c r="K971" s="22"/>
      <c r="L971" s="22"/>
      <c r="M971" s="22"/>
      <c r="N971" s="22"/>
      <c r="O971" s="22"/>
      <c r="P971" s="22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>
      <c r="A972" s="24"/>
      <c r="B972" s="24"/>
      <c r="C972" s="24"/>
      <c r="D972" s="24"/>
      <c r="E972" s="13"/>
      <c r="F972" s="8"/>
      <c r="G972" s="8"/>
      <c r="H972" s="13"/>
      <c r="I972" s="13"/>
      <c r="J972" s="13"/>
      <c r="K972" s="22"/>
      <c r="L972" s="22"/>
      <c r="M972" s="22"/>
      <c r="N972" s="22"/>
      <c r="O972" s="22"/>
      <c r="P972" s="22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>
      <c r="A973" s="24"/>
      <c r="B973" s="24"/>
      <c r="C973" s="24"/>
      <c r="D973" s="24"/>
      <c r="E973" s="13"/>
      <c r="F973" s="8"/>
      <c r="G973" s="8"/>
      <c r="H973" s="13"/>
      <c r="I973" s="13"/>
      <c r="J973" s="13"/>
      <c r="K973" s="22"/>
      <c r="L973" s="22"/>
      <c r="M973" s="22"/>
      <c r="N973" s="22"/>
      <c r="O973" s="22"/>
      <c r="P973" s="22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>
      <c r="A974" s="24"/>
      <c r="B974" s="24"/>
      <c r="C974" s="24"/>
      <c r="D974" s="24"/>
      <c r="E974" s="13"/>
      <c r="F974" s="8"/>
      <c r="G974" s="8"/>
      <c r="H974" s="13"/>
      <c r="I974" s="13"/>
      <c r="J974" s="13"/>
      <c r="K974" s="22"/>
      <c r="L974" s="22"/>
      <c r="M974" s="22"/>
      <c r="N974" s="22"/>
      <c r="O974" s="22"/>
      <c r="P974" s="22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>
      <c r="A975" s="24"/>
      <c r="B975" s="24"/>
      <c r="C975" s="24"/>
      <c r="D975" s="24"/>
      <c r="E975" s="13"/>
      <c r="F975" s="8"/>
      <c r="G975" s="8"/>
      <c r="H975" s="13"/>
      <c r="I975" s="13"/>
      <c r="J975" s="13"/>
      <c r="K975" s="22"/>
      <c r="L975" s="22"/>
      <c r="M975" s="22"/>
      <c r="N975" s="22"/>
      <c r="O975" s="22"/>
      <c r="P975" s="22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>
      <c r="A976" s="24"/>
      <c r="B976" s="24"/>
      <c r="C976" s="24"/>
      <c r="D976" s="24"/>
      <c r="E976" s="13"/>
      <c r="F976" s="8"/>
      <c r="G976" s="8"/>
      <c r="H976" s="13"/>
      <c r="I976" s="13"/>
      <c r="J976" s="13"/>
      <c r="K976" s="22"/>
      <c r="L976" s="22"/>
      <c r="M976" s="22"/>
      <c r="N976" s="22"/>
      <c r="O976" s="22"/>
      <c r="P976" s="22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>
      <c r="A977" s="24"/>
      <c r="B977" s="24"/>
      <c r="C977" s="24"/>
      <c r="D977" s="24"/>
      <c r="E977" s="13"/>
      <c r="F977" s="8"/>
      <c r="G977" s="8"/>
      <c r="H977" s="13"/>
      <c r="I977" s="13"/>
      <c r="J977" s="13"/>
      <c r="K977" s="22"/>
      <c r="L977" s="22"/>
      <c r="M977" s="22"/>
      <c r="N977" s="22"/>
      <c r="O977" s="22"/>
      <c r="P977" s="22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>
      <c r="A978" s="24"/>
      <c r="B978" s="24"/>
      <c r="C978" s="24"/>
      <c r="D978" s="24"/>
      <c r="E978" s="13"/>
      <c r="F978" s="8"/>
      <c r="G978" s="8"/>
      <c r="H978" s="13"/>
      <c r="I978" s="13"/>
      <c r="J978" s="13"/>
      <c r="K978" s="22"/>
      <c r="L978" s="22"/>
      <c r="M978" s="22"/>
      <c r="N978" s="22"/>
      <c r="O978" s="22"/>
      <c r="P978" s="22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>
      <c r="A979" s="24"/>
      <c r="B979" s="24"/>
      <c r="C979" s="24"/>
      <c r="D979" s="24"/>
      <c r="E979" s="13"/>
      <c r="F979" s="8"/>
      <c r="G979" s="8"/>
      <c r="H979" s="13"/>
      <c r="I979" s="13"/>
      <c r="J979" s="13"/>
      <c r="K979" s="22"/>
      <c r="L979" s="22"/>
      <c r="M979" s="22"/>
      <c r="N979" s="22"/>
      <c r="O979" s="22"/>
      <c r="P979" s="22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>
      <c r="A980" s="24"/>
      <c r="B980" s="24"/>
      <c r="C980" s="24"/>
      <c r="D980" s="24"/>
      <c r="E980" s="13"/>
      <c r="F980" s="8"/>
      <c r="G980" s="8"/>
      <c r="H980" s="13"/>
      <c r="I980" s="13"/>
      <c r="J980" s="13"/>
      <c r="K980" s="22"/>
      <c r="L980" s="22"/>
      <c r="M980" s="22"/>
      <c r="N980" s="22"/>
      <c r="O980" s="22"/>
      <c r="P980" s="22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>
      <c r="A981" s="24"/>
      <c r="B981" s="24"/>
      <c r="C981" s="24"/>
      <c r="D981" s="24"/>
      <c r="E981" s="13"/>
      <c r="F981" s="8"/>
      <c r="G981" s="8"/>
      <c r="H981" s="13"/>
      <c r="I981" s="13"/>
      <c r="J981" s="13"/>
      <c r="K981" s="22"/>
      <c r="L981" s="22"/>
      <c r="M981" s="22"/>
      <c r="N981" s="22"/>
      <c r="O981" s="22"/>
      <c r="P981" s="22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>
      <c r="A982" s="24"/>
      <c r="B982" s="24"/>
      <c r="C982" s="24"/>
      <c r="D982" s="24"/>
      <c r="E982" s="13"/>
      <c r="F982" s="8"/>
      <c r="G982" s="8"/>
      <c r="H982" s="13"/>
      <c r="I982" s="13"/>
      <c r="J982" s="13"/>
      <c r="K982" s="22"/>
      <c r="L982" s="22"/>
      <c r="M982" s="22"/>
      <c r="N982" s="22"/>
      <c r="O982" s="22"/>
      <c r="P982" s="22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>
      <c r="A983" s="24"/>
      <c r="B983" s="24"/>
      <c r="C983" s="24"/>
      <c r="D983" s="24"/>
      <c r="E983" s="13"/>
      <c r="F983" s="8"/>
      <c r="G983" s="8"/>
      <c r="H983" s="13"/>
      <c r="I983" s="13"/>
      <c r="J983" s="13"/>
      <c r="K983" s="22"/>
      <c r="L983" s="22"/>
      <c r="M983" s="22"/>
      <c r="N983" s="22"/>
      <c r="O983" s="22"/>
      <c r="P983" s="22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>
      <c r="A984" s="24"/>
      <c r="B984" s="24"/>
      <c r="C984" s="24"/>
      <c r="D984" s="24"/>
      <c r="E984" s="13"/>
      <c r="F984" s="8"/>
      <c r="G984" s="8"/>
      <c r="H984" s="13"/>
      <c r="I984" s="13"/>
      <c r="J984" s="13"/>
      <c r="K984" s="22"/>
      <c r="L984" s="22"/>
      <c r="M984" s="22"/>
      <c r="N984" s="22"/>
      <c r="O984" s="22"/>
      <c r="P984" s="22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>
      <c r="A985" s="24"/>
      <c r="B985" s="24"/>
      <c r="C985" s="24"/>
      <c r="D985" s="24"/>
      <c r="E985" s="13"/>
      <c r="F985" s="8"/>
      <c r="G985" s="8"/>
      <c r="H985" s="13"/>
      <c r="I985" s="13"/>
      <c r="J985" s="13"/>
      <c r="K985" s="22"/>
      <c r="L985" s="22"/>
      <c r="M985" s="22"/>
      <c r="N985" s="22"/>
      <c r="O985" s="22"/>
      <c r="P985" s="22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>
      <c r="A986" s="24"/>
      <c r="B986" s="24"/>
      <c r="C986" s="24"/>
      <c r="D986" s="24"/>
      <c r="E986" s="13"/>
      <c r="F986" s="8"/>
      <c r="G986" s="8"/>
      <c r="H986" s="13"/>
      <c r="I986" s="13"/>
      <c r="J986" s="13"/>
      <c r="K986" s="22"/>
      <c r="L986" s="22"/>
      <c r="M986" s="22"/>
      <c r="N986" s="22"/>
      <c r="O986" s="22"/>
      <c r="P986" s="22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>
      <c r="A987" s="24"/>
      <c r="B987" s="24"/>
      <c r="C987" s="24"/>
      <c r="D987" s="24"/>
      <c r="E987" s="13"/>
      <c r="F987" s="8"/>
      <c r="G987" s="8"/>
      <c r="H987" s="13"/>
      <c r="I987" s="13"/>
      <c r="J987" s="13"/>
      <c r="K987" s="22"/>
      <c r="L987" s="22"/>
      <c r="M987" s="22"/>
      <c r="N987" s="22"/>
      <c r="O987" s="22"/>
      <c r="P987" s="22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>
      <c r="A988" s="24"/>
      <c r="B988" s="24"/>
      <c r="C988" s="24"/>
      <c r="D988" s="24"/>
      <c r="E988" s="13"/>
      <c r="F988" s="8"/>
      <c r="G988" s="8"/>
      <c r="H988" s="13"/>
      <c r="I988" s="13"/>
      <c r="J988" s="13"/>
      <c r="K988" s="22"/>
      <c r="L988" s="22"/>
      <c r="M988" s="22"/>
      <c r="N988" s="22"/>
      <c r="O988" s="22"/>
      <c r="P988" s="22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>
      <c r="A989" s="24"/>
      <c r="B989" s="24"/>
      <c r="C989" s="24"/>
      <c r="D989" s="24"/>
      <c r="E989" s="13"/>
      <c r="F989" s="8"/>
      <c r="G989" s="8"/>
      <c r="H989" s="13"/>
      <c r="I989" s="13"/>
      <c r="J989" s="13"/>
      <c r="K989" s="22"/>
      <c r="L989" s="22"/>
      <c r="M989" s="22"/>
      <c r="N989" s="22"/>
      <c r="O989" s="22"/>
      <c r="P989" s="22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>
      <c r="A990" s="24"/>
      <c r="B990" s="24"/>
      <c r="C990" s="24"/>
      <c r="D990" s="24"/>
      <c r="E990" s="13"/>
      <c r="F990" s="8"/>
      <c r="G990" s="8"/>
      <c r="H990" s="13"/>
      <c r="I990" s="13"/>
      <c r="J990" s="13"/>
      <c r="K990" s="22"/>
      <c r="L990" s="22"/>
      <c r="M990" s="22"/>
      <c r="N990" s="22"/>
      <c r="O990" s="22"/>
      <c r="P990" s="22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>
      <c r="A991" s="24"/>
      <c r="B991" s="24"/>
      <c r="C991" s="24"/>
      <c r="D991" s="24"/>
      <c r="E991" s="13"/>
      <c r="F991" s="8"/>
      <c r="G991" s="8"/>
      <c r="H991" s="13"/>
      <c r="I991" s="13"/>
      <c r="J991" s="13"/>
      <c r="K991" s="22"/>
      <c r="L991" s="22"/>
      <c r="M991" s="22"/>
      <c r="N991" s="22"/>
      <c r="O991" s="22"/>
      <c r="P991" s="22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>
      <c r="A992" s="24"/>
      <c r="B992" s="24"/>
      <c r="C992" s="24"/>
      <c r="D992" s="24"/>
      <c r="E992" s="13"/>
      <c r="F992" s="8"/>
      <c r="G992" s="8"/>
      <c r="H992" s="13"/>
      <c r="I992" s="13"/>
      <c r="J992" s="13"/>
      <c r="K992" s="22"/>
      <c r="L992" s="22"/>
      <c r="M992" s="22"/>
      <c r="N992" s="22"/>
      <c r="O992" s="22"/>
      <c r="P992" s="22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>
      <c r="A993" s="24"/>
      <c r="B993" s="24"/>
      <c r="C993" s="24"/>
      <c r="D993" s="24"/>
      <c r="E993" s="13"/>
      <c r="F993" s="8"/>
      <c r="G993" s="8"/>
      <c r="H993" s="13"/>
      <c r="I993" s="13"/>
      <c r="J993" s="13"/>
      <c r="K993" s="22"/>
      <c r="L993" s="22"/>
      <c r="M993" s="22"/>
      <c r="N993" s="22"/>
      <c r="O993" s="22"/>
      <c r="P993" s="22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>
      <c r="A994" s="24"/>
      <c r="B994" s="24"/>
      <c r="C994" s="24"/>
      <c r="D994" s="24"/>
      <c r="E994" s="13"/>
      <c r="F994" s="8"/>
      <c r="G994" s="8"/>
      <c r="H994" s="13"/>
      <c r="I994" s="13"/>
      <c r="J994" s="13"/>
      <c r="K994" s="22"/>
      <c r="L994" s="22"/>
      <c r="M994" s="22"/>
      <c r="N994" s="22"/>
      <c r="O994" s="22"/>
      <c r="P994" s="22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>
      <c r="A995" s="24"/>
      <c r="B995" s="24"/>
      <c r="C995" s="24"/>
      <c r="D995" s="24"/>
      <c r="E995" s="13"/>
      <c r="F995" s="8"/>
      <c r="G995" s="8"/>
      <c r="H995" s="13"/>
      <c r="I995" s="13"/>
      <c r="J995" s="13"/>
      <c r="K995" s="22"/>
      <c r="L995" s="22"/>
      <c r="M995" s="22"/>
      <c r="N995" s="22"/>
      <c r="O995" s="22"/>
      <c r="P995" s="22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>
      <c r="A996" s="24"/>
      <c r="B996" s="24"/>
      <c r="C996" s="24"/>
      <c r="D996" s="24"/>
      <c r="E996" s="13"/>
      <c r="F996" s="8"/>
      <c r="G996" s="8"/>
      <c r="H996" s="13"/>
      <c r="I996" s="13"/>
      <c r="J996" s="13"/>
      <c r="K996" s="22"/>
      <c r="L996" s="22"/>
      <c r="M996" s="22"/>
      <c r="N996" s="22"/>
      <c r="O996" s="22"/>
      <c r="P996" s="22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>
      <c r="A997" s="24"/>
      <c r="B997" s="24"/>
      <c r="C997" s="24"/>
      <c r="D997" s="24"/>
      <c r="E997" s="13"/>
      <c r="F997" s="8"/>
      <c r="G997" s="8"/>
      <c r="H997" s="13"/>
      <c r="I997" s="13"/>
      <c r="J997" s="13"/>
      <c r="K997" s="22"/>
      <c r="L997" s="22"/>
      <c r="M997" s="22"/>
      <c r="N997" s="22"/>
      <c r="O997" s="22"/>
      <c r="P997" s="22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>
      <c r="A998" s="24"/>
      <c r="B998" s="24"/>
      <c r="C998" s="24"/>
      <c r="D998" s="24"/>
      <c r="E998" s="13"/>
      <c r="F998" s="8"/>
      <c r="G998" s="8"/>
      <c r="H998" s="13"/>
      <c r="I998" s="13"/>
      <c r="J998" s="13"/>
      <c r="K998" s="22"/>
      <c r="L998" s="22"/>
      <c r="M998" s="22"/>
      <c r="N998" s="22"/>
      <c r="O998" s="22"/>
      <c r="P998" s="22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</sheetData>
  <autoFilter ref="$A$1:$Q$31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0"/>
  </cols>
  <sheetData>
    <row r="1">
      <c r="A1" s="23" t="s">
        <v>2146</v>
      </c>
      <c r="B1" s="1" t="s">
        <v>2147</v>
      </c>
      <c r="C1" s="1" t="s">
        <v>2148</v>
      </c>
      <c r="D1" s="1" t="s">
        <v>2150</v>
      </c>
    </row>
    <row r="2">
      <c r="A2" s="1" t="s">
        <v>2561</v>
      </c>
      <c r="B2" s="1">
        <v>11.0</v>
      </c>
      <c r="C2" s="1" t="s">
        <v>198</v>
      </c>
      <c r="D2" s="1">
        <v>1.0</v>
      </c>
    </row>
    <row r="3">
      <c r="A3" s="1" t="s">
        <v>2562</v>
      </c>
      <c r="B3" s="1">
        <v>11.0</v>
      </c>
      <c r="C3" s="1" t="s">
        <v>198</v>
      </c>
      <c r="D3" s="1">
        <v>1.0</v>
      </c>
    </row>
    <row r="4">
      <c r="A4" s="1" t="s">
        <v>2563</v>
      </c>
      <c r="B4" s="1">
        <v>11.0</v>
      </c>
      <c r="C4" s="1" t="s">
        <v>198</v>
      </c>
      <c r="D4" s="1">
        <v>1.0</v>
      </c>
    </row>
    <row r="5">
      <c r="A5" s="1" t="s">
        <v>2564</v>
      </c>
      <c r="B5" s="1">
        <v>11.0</v>
      </c>
      <c r="C5" s="1" t="s">
        <v>198</v>
      </c>
      <c r="D5" s="1">
        <v>1.0</v>
      </c>
    </row>
    <row r="6">
      <c r="A6" s="1" t="s">
        <v>2565</v>
      </c>
      <c r="B6" s="1">
        <v>11.0</v>
      </c>
      <c r="C6" s="1" t="s">
        <v>198</v>
      </c>
      <c r="D6" s="1">
        <v>1.0</v>
      </c>
    </row>
    <row r="7">
      <c r="A7" s="1" t="s">
        <v>2566</v>
      </c>
      <c r="B7" s="1">
        <v>11.0</v>
      </c>
      <c r="C7" s="1" t="s">
        <v>406</v>
      </c>
      <c r="D7" s="1">
        <v>1.0</v>
      </c>
    </row>
    <row r="8">
      <c r="A8" s="1" t="s">
        <v>2567</v>
      </c>
      <c r="B8" s="1">
        <v>11.0</v>
      </c>
      <c r="C8" s="1" t="s">
        <v>406</v>
      </c>
      <c r="D8" s="1">
        <v>1.0</v>
      </c>
    </row>
    <row r="9">
      <c r="A9" s="1" t="s">
        <v>2568</v>
      </c>
      <c r="B9" s="1">
        <v>11.0</v>
      </c>
      <c r="C9" s="1" t="s">
        <v>406</v>
      </c>
      <c r="D9" s="1">
        <v>1.0</v>
      </c>
    </row>
    <row r="10">
      <c r="A10" s="1" t="s">
        <v>2569</v>
      </c>
      <c r="B10" s="1">
        <v>11.0</v>
      </c>
      <c r="C10" s="1" t="s">
        <v>406</v>
      </c>
      <c r="D10" s="1">
        <v>1.0</v>
      </c>
    </row>
    <row r="11">
      <c r="A11" s="1" t="s">
        <v>2570</v>
      </c>
      <c r="B11" s="1">
        <v>11.0</v>
      </c>
      <c r="C11" s="1" t="s">
        <v>406</v>
      </c>
      <c r="D11" s="1">
        <v>1.0</v>
      </c>
    </row>
    <row r="12">
      <c r="A12" s="1" t="s">
        <v>2571</v>
      </c>
      <c r="B12" s="1">
        <v>11.0</v>
      </c>
      <c r="C12" s="1" t="s">
        <v>525</v>
      </c>
      <c r="D12" s="1">
        <v>1.0</v>
      </c>
    </row>
    <row r="13">
      <c r="A13" s="1" t="s">
        <v>2572</v>
      </c>
      <c r="B13" s="1">
        <v>11.0</v>
      </c>
      <c r="C13" s="1" t="s">
        <v>525</v>
      </c>
      <c r="D13" s="1">
        <v>1.0</v>
      </c>
    </row>
    <row r="14">
      <c r="A14" s="1" t="s">
        <v>2573</v>
      </c>
      <c r="B14" s="1">
        <v>11.0</v>
      </c>
      <c r="C14" s="1" t="s">
        <v>525</v>
      </c>
      <c r="D14" s="1">
        <v>1.0</v>
      </c>
    </row>
    <row r="15">
      <c r="A15" s="1" t="s">
        <v>2574</v>
      </c>
      <c r="B15" s="1">
        <v>11.0</v>
      </c>
      <c r="C15" s="1" t="s">
        <v>525</v>
      </c>
      <c r="D15" s="1">
        <v>1.0</v>
      </c>
    </row>
    <row r="16">
      <c r="A16" s="1" t="s">
        <v>2575</v>
      </c>
      <c r="B16" s="1">
        <v>11.0</v>
      </c>
      <c r="C16" s="1" t="s">
        <v>525</v>
      </c>
      <c r="D16" s="1">
        <v>1.0</v>
      </c>
    </row>
    <row r="17">
      <c r="A17" s="1" t="s">
        <v>2576</v>
      </c>
      <c r="B17" s="1">
        <v>11.0</v>
      </c>
      <c r="C17" s="1" t="s">
        <v>525</v>
      </c>
      <c r="D17" s="1">
        <v>1.0</v>
      </c>
    </row>
    <row r="18">
      <c r="A18" s="1" t="s">
        <v>2577</v>
      </c>
      <c r="B18" s="1">
        <v>11.0</v>
      </c>
      <c r="C18" s="1" t="s">
        <v>525</v>
      </c>
      <c r="D18" s="1">
        <v>1.0</v>
      </c>
    </row>
    <row r="19">
      <c r="A19" s="1" t="s">
        <v>2578</v>
      </c>
      <c r="B19" s="1">
        <v>11.0</v>
      </c>
      <c r="C19" s="1" t="s">
        <v>525</v>
      </c>
      <c r="D19" s="1">
        <v>1.0</v>
      </c>
    </row>
    <row r="20">
      <c r="A20" s="1" t="s">
        <v>2579</v>
      </c>
      <c r="B20" s="1">
        <v>11.0</v>
      </c>
      <c r="C20" s="1" t="s">
        <v>525</v>
      </c>
      <c r="D20" s="1">
        <v>1.0</v>
      </c>
    </row>
    <row r="21">
      <c r="A21" s="1" t="s">
        <v>2580</v>
      </c>
      <c r="B21" s="1">
        <v>11.0</v>
      </c>
      <c r="C21" s="1" t="s">
        <v>525</v>
      </c>
      <c r="D21" s="1">
        <v>1.0</v>
      </c>
    </row>
    <row r="22">
      <c r="A22" s="1" t="s">
        <v>2581</v>
      </c>
      <c r="B22" s="1">
        <v>11.0</v>
      </c>
      <c r="C22" s="1" t="s">
        <v>525</v>
      </c>
      <c r="D22" s="1">
        <v>1.0</v>
      </c>
    </row>
    <row r="23">
      <c r="A23" s="1" t="s">
        <v>2582</v>
      </c>
      <c r="B23" s="1">
        <v>11.0</v>
      </c>
      <c r="C23" s="1" t="s">
        <v>525</v>
      </c>
      <c r="D23" s="1">
        <v>1.0</v>
      </c>
    </row>
    <row r="24">
      <c r="A24" s="1" t="s">
        <v>2583</v>
      </c>
      <c r="B24" s="1">
        <v>11.0</v>
      </c>
      <c r="C24" s="1" t="s">
        <v>525</v>
      </c>
      <c r="D24" s="1">
        <v>1.0</v>
      </c>
    </row>
    <row r="25">
      <c r="A25" s="1" t="s">
        <v>2584</v>
      </c>
      <c r="B25" s="1">
        <v>11.0</v>
      </c>
      <c r="C25" s="1" t="s">
        <v>525</v>
      </c>
      <c r="D25" s="1">
        <v>1.0</v>
      </c>
    </row>
    <row r="26">
      <c r="A26" s="1" t="s">
        <v>2585</v>
      </c>
      <c r="B26" s="1">
        <v>11.0</v>
      </c>
      <c r="C26" s="1" t="s">
        <v>525</v>
      </c>
      <c r="D26" s="1">
        <v>1.0</v>
      </c>
    </row>
    <row r="27">
      <c r="A27" s="1" t="s">
        <v>2586</v>
      </c>
      <c r="B27" s="1">
        <v>11.0</v>
      </c>
      <c r="C27" s="1" t="s">
        <v>525</v>
      </c>
      <c r="D27" s="1">
        <v>1.0</v>
      </c>
    </row>
    <row r="28">
      <c r="A28" s="1" t="s">
        <v>2587</v>
      </c>
      <c r="B28" s="1">
        <v>11.0</v>
      </c>
      <c r="C28" s="1" t="s">
        <v>525</v>
      </c>
      <c r="D28" s="1">
        <v>1.0</v>
      </c>
    </row>
    <row r="29">
      <c r="A29" s="1" t="s">
        <v>2588</v>
      </c>
      <c r="B29" s="1">
        <v>11.0</v>
      </c>
      <c r="C29" s="1" t="s">
        <v>525</v>
      </c>
      <c r="D29" s="1">
        <v>1.0</v>
      </c>
    </row>
    <row r="30">
      <c r="A30" s="1" t="s">
        <v>2589</v>
      </c>
      <c r="B30" s="1">
        <v>11.0</v>
      </c>
      <c r="C30" s="1" t="s">
        <v>525</v>
      </c>
      <c r="D30" s="1">
        <v>1.0</v>
      </c>
    </row>
    <row r="31">
      <c r="A31" s="1" t="s">
        <v>2590</v>
      </c>
      <c r="B31" s="1">
        <v>11.0</v>
      </c>
      <c r="C31" s="1" t="s">
        <v>525</v>
      </c>
      <c r="D31" s="1">
        <v>1.0</v>
      </c>
    </row>
    <row r="32">
      <c r="A32" s="1" t="s">
        <v>2591</v>
      </c>
      <c r="B32" s="1">
        <v>11.0</v>
      </c>
      <c r="C32" s="1" t="s">
        <v>525</v>
      </c>
      <c r="D32" s="1">
        <v>1.0</v>
      </c>
    </row>
    <row r="33">
      <c r="A33" s="1" t="s">
        <v>2592</v>
      </c>
      <c r="B33" s="1">
        <v>11.0</v>
      </c>
      <c r="C33" s="1" t="s">
        <v>525</v>
      </c>
      <c r="D33" s="1">
        <v>1.0</v>
      </c>
    </row>
    <row r="34">
      <c r="A34" s="1" t="s">
        <v>2593</v>
      </c>
      <c r="B34" s="1">
        <v>11.0</v>
      </c>
      <c r="C34" s="1" t="s">
        <v>525</v>
      </c>
      <c r="D34" s="1">
        <v>1.0</v>
      </c>
    </row>
    <row r="35">
      <c r="A35" s="1" t="s">
        <v>2594</v>
      </c>
      <c r="B35" s="1">
        <v>11.0</v>
      </c>
      <c r="C35" s="1" t="s">
        <v>525</v>
      </c>
      <c r="D35" s="1">
        <v>1.0</v>
      </c>
    </row>
    <row r="36">
      <c r="A36" s="1" t="s">
        <v>2595</v>
      </c>
      <c r="B36" s="1">
        <v>11.0</v>
      </c>
      <c r="C36" s="1" t="s">
        <v>525</v>
      </c>
      <c r="D36" s="1">
        <v>1.0</v>
      </c>
    </row>
    <row r="37">
      <c r="A37" s="1" t="s">
        <v>2596</v>
      </c>
      <c r="B37" s="1">
        <v>11.0</v>
      </c>
      <c r="C37" s="1" t="s">
        <v>525</v>
      </c>
      <c r="D37" s="1">
        <v>1.0</v>
      </c>
    </row>
    <row r="38">
      <c r="A38" s="1" t="s">
        <v>2597</v>
      </c>
      <c r="B38" s="1">
        <v>11.0</v>
      </c>
      <c r="C38" s="1" t="s">
        <v>525</v>
      </c>
      <c r="D38" s="1">
        <v>1.0</v>
      </c>
    </row>
    <row r="39">
      <c r="A39" s="1" t="s">
        <v>2598</v>
      </c>
      <c r="B39" s="1">
        <v>11.0</v>
      </c>
      <c r="C39" s="1" t="s">
        <v>525</v>
      </c>
      <c r="D39" s="1">
        <v>1.0</v>
      </c>
    </row>
    <row r="40">
      <c r="A40" s="1" t="s">
        <v>2599</v>
      </c>
      <c r="B40" s="1">
        <v>11.0</v>
      </c>
      <c r="C40" s="1" t="s">
        <v>525</v>
      </c>
      <c r="D40" s="1">
        <v>1.0</v>
      </c>
    </row>
    <row r="41">
      <c r="A41" s="1" t="s">
        <v>2600</v>
      </c>
      <c r="B41" s="1">
        <v>11.0</v>
      </c>
      <c r="C41" s="1" t="s">
        <v>525</v>
      </c>
      <c r="D41" s="1">
        <v>1.0</v>
      </c>
    </row>
    <row r="42">
      <c r="A42" s="1" t="s">
        <v>2601</v>
      </c>
      <c r="B42" s="1">
        <v>11.0</v>
      </c>
      <c r="C42" s="1" t="s">
        <v>525</v>
      </c>
      <c r="D42" s="1">
        <v>1.0</v>
      </c>
    </row>
    <row r="43">
      <c r="A43" s="1" t="s">
        <v>2602</v>
      </c>
      <c r="B43" s="1">
        <v>11.0</v>
      </c>
      <c r="C43" s="1" t="s">
        <v>525</v>
      </c>
      <c r="D43" s="1">
        <v>1.0</v>
      </c>
    </row>
    <row r="44">
      <c r="A44" s="1" t="s">
        <v>2603</v>
      </c>
      <c r="B44" s="1">
        <v>11.0</v>
      </c>
      <c r="C44" s="1" t="s">
        <v>525</v>
      </c>
      <c r="D44" s="1">
        <v>1.0</v>
      </c>
    </row>
    <row r="45">
      <c r="A45" s="1" t="s">
        <v>2604</v>
      </c>
      <c r="B45" s="1">
        <v>11.0</v>
      </c>
      <c r="C45" s="1" t="s">
        <v>525</v>
      </c>
      <c r="D45" s="1">
        <v>1.0</v>
      </c>
    </row>
    <row r="46">
      <c r="A46" s="1" t="s">
        <v>2605</v>
      </c>
      <c r="B46" s="1">
        <v>11.0</v>
      </c>
      <c r="C46" s="1" t="s">
        <v>525</v>
      </c>
      <c r="D46" s="1">
        <v>1.0</v>
      </c>
    </row>
    <row r="47">
      <c r="A47" s="1" t="s">
        <v>2606</v>
      </c>
      <c r="B47" s="1">
        <v>11.0</v>
      </c>
      <c r="C47" s="1" t="s">
        <v>525</v>
      </c>
      <c r="D47" s="1">
        <v>1.0</v>
      </c>
    </row>
    <row r="48">
      <c r="A48" s="1" t="s">
        <v>2607</v>
      </c>
      <c r="B48" s="1">
        <v>11.0</v>
      </c>
      <c r="C48" s="1" t="s">
        <v>525</v>
      </c>
      <c r="D48" s="1">
        <v>1.0</v>
      </c>
    </row>
    <row r="49">
      <c r="A49" s="1" t="s">
        <v>2608</v>
      </c>
      <c r="B49" s="1">
        <v>11.0</v>
      </c>
      <c r="C49" s="1" t="s">
        <v>525</v>
      </c>
      <c r="D49" s="1">
        <v>1.0</v>
      </c>
    </row>
    <row r="50">
      <c r="A50" s="1" t="s">
        <v>2609</v>
      </c>
      <c r="B50" s="1">
        <v>11.0</v>
      </c>
      <c r="C50" s="1" t="s">
        <v>525</v>
      </c>
      <c r="D50" s="1">
        <v>1.0</v>
      </c>
    </row>
    <row r="51">
      <c r="A51" s="1" t="s">
        <v>2610</v>
      </c>
      <c r="B51" s="1">
        <v>11.0</v>
      </c>
      <c r="C51" s="1" t="s">
        <v>525</v>
      </c>
      <c r="D51" s="1">
        <v>1.0</v>
      </c>
    </row>
    <row r="52">
      <c r="A52" s="1" t="s">
        <v>2611</v>
      </c>
      <c r="B52" s="1">
        <v>11.0</v>
      </c>
      <c r="C52" s="1" t="s">
        <v>525</v>
      </c>
      <c r="D52" s="1">
        <v>1.0</v>
      </c>
    </row>
    <row r="53">
      <c r="A53" s="1" t="s">
        <v>2612</v>
      </c>
      <c r="B53" s="1">
        <v>11.0</v>
      </c>
      <c r="C53" s="1" t="s">
        <v>525</v>
      </c>
      <c r="D53" s="1">
        <v>1.0</v>
      </c>
    </row>
    <row r="54">
      <c r="A54" s="1" t="s">
        <v>2613</v>
      </c>
      <c r="B54" s="1">
        <v>11.0</v>
      </c>
      <c r="C54" s="1" t="s">
        <v>525</v>
      </c>
      <c r="D54" s="1">
        <v>1.0</v>
      </c>
    </row>
    <row r="55">
      <c r="A55" s="1" t="s">
        <v>2614</v>
      </c>
      <c r="B55" s="1">
        <v>11.0</v>
      </c>
      <c r="C55" s="1" t="s">
        <v>525</v>
      </c>
      <c r="D55" s="1">
        <v>1.0</v>
      </c>
    </row>
    <row r="56">
      <c r="A56" s="1" t="s">
        <v>2615</v>
      </c>
      <c r="B56" s="1">
        <v>11.0</v>
      </c>
      <c r="C56" s="1" t="s">
        <v>525</v>
      </c>
      <c r="D56" s="1">
        <v>1.0</v>
      </c>
    </row>
    <row r="57">
      <c r="A57" s="1" t="s">
        <v>2616</v>
      </c>
      <c r="B57" s="1">
        <v>11.0</v>
      </c>
      <c r="C57" s="1" t="s">
        <v>525</v>
      </c>
      <c r="D57" s="1">
        <v>1.0</v>
      </c>
    </row>
    <row r="58">
      <c r="A58" s="1" t="s">
        <v>2617</v>
      </c>
      <c r="B58" s="1">
        <v>11.0</v>
      </c>
      <c r="C58" s="1" t="s">
        <v>525</v>
      </c>
      <c r="D58" s="1">
        <v>1.0</v>
      </c>
    </row>
    <row r="59">
      <c r="A59" s="1" t="s">
        <v>2618</v>
      </c>
      <c r="B59" s="1">
        <v>11.0</v>
      </c>
      <c r="C59" s="1" t="s">
        <v>525</v>
      </c>
      <c r="D59" s="1">
        <v>1.0</v>
      </c>
    </row>
    <row r="60">
      <c r="A60" s="1" t="s">
        <v>2619</v>
      </c>
      <c r="B60" s="1">
        <v>11.0</v>
      </c>
      <c r="C60" s="1" t="s">
        <v>525</v>
      </c>
      <c r="D60" s="1">
        <v>1.0</v>
      </c>
    </row>
    <row r="61">
      <c r="A61" s="1" t="s">
        <v>2620</v>
      </c>
      <c r="B61" s="1">
        <v>11.0</v>
      </c>
      <c r="C61" s="1" t="s">
        <v>525</v>
      </c>
      <c r="D61" s="1">
        <v>1.0</v>
      </c>
    </row>
    <row r="62">
      <c r="A62" s="1" t="s">
        <v>2621</v>
      </c>
      <c r="B62" s="1">
        <v>11.0</v>
      </c>
      <c r="C62" s="1" t="s">
        <v>525</v>
      </c>
      <c r="D62" s="1">
        <v>1.0</v>
      </c>
    </row>
    <row r="63">
      <c r="A63" s="1" t="s">
        <v>2622</v>
      </c>
      <c r="B63" s="1">
        <v>11.0</v>
      </c>
      <c r="C63" s="1" t="s">
        <v>525</v>
      </c>
      <c r="D63" s="1">
        <v>1.0</v>
      </c>
    </row>
    <row r="64">
      <c r="A64" s="1" t="s">
        <v>2623</v>
      </c>
      <c r="B64" s="1">
        <v>11.0</v>
      </c>
      <c r="C64" s="1" t="s">
        <v>83</v>
      </c>
      <c r="D64" s="1">
        <v>1.0</v>
      </c>
    </row>
    <row r="65">
      <c r="A65" s="1" t="s">
        <v>2624</v>
      </c>
      <c r="B65" s="1">
        <v>11.0</v>
      </c>
      <c r="C65" s="1" t="s">
        <v>83</v>
      </c>
      <c r="D65" s="1">
        <v>1.0</v>
      </c>
    </row>
    <row r="66">
      <c r="A66" s="1" t="s">
        <v>2625</v>
      </c>
      <c r="B66" s="1">
        <v>11.0</v>
      </c>
      <c r="C66" s="1" t="s">
        <v>83</v>
      </c>
      <c r="D66" s="1">
        <v>1.0</v>
      </c>
    </row>
    <row r="67">
      <c r="A67" s="1" t="s">
        <v>2626</v>
      </c>
      <c r="B67" s="1">
        <v>11.0</v>
      </c>
      <c r="C67" s="1" t="s">
        <v>83</v>
      </c>
      <c r="D67" s="1">
        <v>1.0</v>
      </c>
    </row>
    <row r="68">
      <c r="A68" s="1" t="s">
        <v>2627</v>
      </c>
      <c r="B68" s="1">
        <v>11.0</v>
      </c>
      <c r="C68" s="1" t="s">
        <v>83</v>
      </c>
      <c r="D68" s="1">
        <v>1.0</v>
      </c>
    </row>
    <row r="69">
      <c r="A69" s="1" t="s">
        <v>2628</v>
      </c>
      <c r="B69" s="1">
        <v>11.0</v>
      </c>
      <c r="C69" s="1" t="s">
        <v>83</v>
      </c>
      <c r="D69" s="1">
        <v>1.0</v>
      </c>
    </row>
    <row r="70">
      <c r="A70" s="1" t="s">
        <v>2629</v>
      </c>
      <c r="B70" s="1">
        <v>11.0</v>
      </c>
      <c r="C70" s="1" t="s">
        <v>83</v>
      </c>
      <c r="D70" s="1">
        <v>1.0</v>
      </c>
    </row>
    <row r="71">
      <c r="A71" s="1" t="s">
        <v>2630</v>
      </c>
      <c r="B71" s="1">
        <v>11.0</v>
      </c>
      <c r="C71" s="1" t="s">
        <v>83</v>
      </c>
      <c r="D71" s="1">
        <v>1.0</v>
      </c>
    </row>
    <row r="72">
      <c r="A72" s="1" t="s">
        <v>2631</v>
      </c>
      <c r="B72" s="1">
        <v>11.0</v>
      </c>
      <c r="C72" s="1" t="s">
        <v>83</v>
      </c>
      <c r="D72" s="1">
        <v>1.0</v>
      </c>
    </row>
    <row r="73">
      <c r="A73" s="1" t="s">
        <v>2632</v>
      </c>
      <c r="B73" s="1">
        <v>11.0</v>
      </c>
      <c r="C73" s="1" t="s">
        <v>83</v>
      </c>
      <c r="D73" s="1">
        <v>1.0</v>
      </c>
    </row>
    <row r="74">
      <c r="A74" s="1" t="s">
        <v>2633</v>
      </c>
      <c r="B74" s="1">
        <v>11.0</v>
      </c>
      <c r="C74" s="1" t="s">
        <v>83</v>
      </c>
      <c r="D74" s="1">
        <v>1.0</v>
      </c>
    </row>
    <row r="75">
      <c r="A75" s="1" t="s">
        <v>2634</v>
      </c>
      <c r="B75" s="1">
        <v>11.0</v>
      </c>
      <c r="C75" s="1" t="s">
        <v>83</v>
      </c>
      <c r="D75" s="1">
        <v>1.0</v>
      </c>
    </row>
    <row r="76">
      <c r="A76" s="1" t="s">
        <v>2636</v>
      </c>
      <c r="B76" s="1">
        <v>11.0</v>
      </c>
      <c r="C76" s="1" t="s">
        <v>83</v>
      </c>
      <c r="D76" s="1">
        <v>1.0</v>
      </c>
    </row>
    <row r="77">
      <c r="A77" s="1" t="s">
        <v>2637</v>
      </c>
      <c r="B77" s="1">
        <v>11.0</v>
      </c>
      <c r="C77" s="1" t="s">
        <v>83</v>
      </c>
      <c r="D77" s="1">
        <v>1.0</v>
      </c>
    </row>
    <row r="78">
      <c r="A78" s="1" t="s">
        <v>2638</v>
      </c>
      <c r="B78" s="1">
        <v>11.0</v>
      </c>
      <c r="C78" s="1" t="s">
        <v>83</v>
      </c>
      <c r="D78" s="1">
        <v>1.0</v>
      </c>
    </row>
    <row r="79">
      <c r="A79" s="1" t="s">
        <v>2639</v>
      </c>
      <c r="B79" s="1">
        <v>11.0</v>
      </c>
      <c r="C79" s="1" t="s">
        <v>83</v>
      </c>
      <c r="D79" s="1">
        <v>1.0</v>
      </c>
    </row>
    <row r="80">
      <c r="A80" s="1" t="s">
        <v>2640</v>
      </c>
      <c r="B80" s="1">
        <v>11.0</v>
      </c>
      <c r="C80" s="1" t="s">
        <v>83</v>
      </c>
      <c r="D80" s="1">
        <v>1.0</v>
      </c>
    </row>
    <row r="81">
      <c r="A81" s="1" t="s">
        <v>2641</v>
      </c>
      <c r="B81" s="1">
        <v>11.0</v>
      </c>
      <c r="C81" s="1" t="s">
        <v>83</v>
      </c>
      <c r="D81" s="1">
        <v>1.0</v>
      </c>
    </row>
    <row r="82">
      <c r="A82" s="1" t="s">
        <v>2642</v>
      </c>
      <c r="B82" s="1">
        <v>11.0</v>
      </c>
      <c r="C82" s="1" t="s">
        <v>83</v>
      </c>
      <c r="D82" s="1">
        <v>1.0</v>
      </c>
    </row>
    <row r="83">
      <c r="A83" s="1" t="s">
        <v>2643</v>
      </c>
      <c r="B83" s="1">
        <v>11.0</v>
      </c>
      <c r="C83" s="1" t="s">
        <v>83</v>
      </c>
      <c r="D83" s="1">
        <v>1.0</v>
      </c>
    </row>
    <row r="84">
      <c r="A84" s="1" t="s">
        <v>2644</v>
      </c>
      <c r="B84" s="1">
        <v>11.0</v>
      </c>
      <c r="C84" s="1" t="s">
        <v>83</v>
      </c>
      <c r="D84" s="1">
        <v>1.0</v>
      </c>
    </row>
    <row r="85">
      <c r="A85" s="1" t="s">
        <v>2645</v>
      </c>
      <c r="B85" s="1">
        <v>11.0</v>
      </c>
      <c r="C85" s="1" t="s">
        <v>83</v>
      </c>
      <c r="D85" s="1">
        <v>1.0</v>
      </c>
    </row>
    <row r="86">
      <c r="A86" s="1" t="s">
        <v>2646</v>
      </c>
      <c r="B86" s="1">
        <v>11.0</v>
      </c>
      <c r="C86" s="1" t="s">
        <v>83</v>
      </c>
      <c r="D86" s="1">
        <v>1.0</v>
      </c>
    </row>
    <row r="87">
      <c r="A87" s="1" t="s">
        <v>2647</v>
      </c>
      <c r="B87" s="1">
        <v>11.0</v>
      </c>
      <c r="C87" s="1" t="s">
        <v>83</v>
      </c>
      <c r="D87" s="1">
        <v>1.0</v>
      </c>
    </row>
    <row r="88">
      <c r="A88" s="1" t="s">
        <v>2648</v>
      </c>
      <c r="B88" s="1">
        <v>11.0</v>
      </c>
      <c r="C88" s="1" t="s">
        <v>83</v>
      </c>
      <c r="D88" s="1">
        <v>1.0</v>
      </c>
    </row>
    <row r="89">
      <c r="A89" s="1" t="s">
        <v>2649</v>
      </c>
      <c r="B89" s="1">
        <v>11.0</v>
      </c>
      <c r="C89" s="1" t="s">
        <v>83</v>
      </c>
      <c r="D89" s="1">
        <v>1.0</v>
      </c>
    </row>
    <row r="90">
      <c r="A90" s="1" t="s">
        <v>2650</v>
      </c>
      <c r="B90" s="1">
        <v>11.0</v>
      </c>
      <c r="C90" s="1" t="s">
        <v>83</v>
      </c>
      <c r="D90" s="1">
        <v>1.0</v>
      </c>
    </row>
    <row r="91">
      <c r="A91" s="1" t="s">
        <v>2651</v>
      </c>
      <c r="B91" s="1">
        <v>11.0</v>
      </c>
      <c r="C91" s="1" t="s">
        <v>83</v>
      </c>
      <c r="D91" s="1">
        <v>1.0</v>
      </c>
    </row>
    <row r="92">
      <c r="A92" s="1" t="s">
        <v>2652</v>
      </c>
      <c r="B92" s="1">
        <v>11.0</v>
      </c>
      <c r="C92" s="1" t="s">
        <v>83</v>
      </c>
      <c r="D92" s="1">
        <v>1.0</v>
      </c>
    </row>
    <row r="93">
      <c r="A93" s="1" t="s">
        <v>2653</v>
      </c>
      <c r="B93" s="1">
        <v>11.0</v>
      </c>
      <c r="C93" s="1" t="s">
        <v>83</v>
      </c>
      <c r="D93" s="1">
        <v>1.0</v>
      </c>
    </row>
    <row r="94">
      <c r="A94" s="1" t="s">
        <v>2654</v>
      </c>
      <c r="B94" s="1">
        <v>11.0</v>
      </c>
      <c r="C94" s="1" t="s">
        <v>83</v>
      </c>
      <c r="D94" s="1">
        <v>1.0</v>
      </c>
    </row>
    <row r="95">
      <c r="A95" s="1" t="s">
        <v>2655</v>
      </c>
      <c r="B95" s="1">
        <v>11.0</v>
      </c>
      <c r="C95" s="1" t="s">
        <v>83</v>
      </c>
      <c r="D95" s="1">
        <v>1.0</v>
      </c>
    </row>
    <row r="96">
      <c r="A96" s="1" t="s">
        <v>2156</v>
      </c>
      <c r="B96" s="1">
        <v>11.0</v>
      </c>
      <c r="C96" s="1" t="s">
        <v>10</v>
      </c>
      <c r="D96" s="1">
        <v>1.0</v>
      </c>
    </row>
    <row r="97">
      <c r="A97" s="1" t="s">
        <v>2656</v>
      </c>
      <c r="B97" s="1">
        <v>11.0</v>
      </c>
      <c r="C97" s="1" t="s">
        <v>10</v>
      </c>
      <c r="D97" s="1">
        <v>1.0</v>
      </c>
    </row>
    <row r="98">
      <c r="A98" s="1" t="s">
        <v>2657</v>
      </c>
      <c r="B98" s="1">
        <v>11.0</v>
      </c>
      <c r="C98" s="1" t="s">
        <v>10</v>
      </c>
      <c r="D98" s="1">
        <v>1.0</v>
      </c>
    </row>
    <row r="99">
      <c r="A99" s="1" t="s">
        <v>2658</v>
      </c>
      <c r="B99" s="1">
        <v>11.0</v>
      </c>
      <c r="C99" s="1" t="s">
        <v>10</v>
      </c>
      <c r="D99" s="1">
        <v>1.0</v>
      </c>
    </row>
    <row r="100">
      <c r="A100" s="1" t="s">
        <v>2659</v>
      </c>
      <c r="B100" s="1">
        <v>11.0</v>
      </c>
      <c r="C100" s="1" t="s">
        <v>10</v>
      </c>
      <c r="D100" s="1">
        <v>1.0</v>
      </c>
    </row>
    <row r="101">
      <c r="A101" s="1" t="s">
        <v>2660</v>
      </c>
      <c r="B101" s="1">
        <v>11.0</v>
      </c>
      <c r="C101" s="1" t="s">
        <v>10</v>
      </c>
      <c r="D101" s="1">
        <v>1.0</v>
      </c>
    </row>
    <row r="102">
      <c r="A102" s="1" t="s">
        <v>2661</v>
      </c>
      <c r="B102" s="1">
        <v>11.0</v>
      </c>
      <c r="C102" s="1" t="s">
        <v>10</v>
      </c>
      <c r="D102" s="1">
        <v>1.0</v>
      </c>
    </row>
    <row r="103">
      <c r="A103" s="1" t="s">
        <v>2662</v>
      </c>
      <c r="B103" s="1">
        <v>11.0</v>
      </c>
      <c r="C103" s="1" t="s">
        <v>10</v>
      </c>
      <c r="D103" s="1">
        <v>1.0</v>
      </c>
    </row>
    <row r="104">
      <c r="A104" s="1" t="s">
        <v>2663</v>
      </c>
      <c r="B104" s="1">
        <v>11.0</v>
      </c>
      <c r="C104" s="1" t="s">
        <v>10</v>
      </c>
      <c r="D104" s="1">
        <v>1.0</v>
      </c>
    </row>
    <row r="105">
      <c r="A105" s="1" t="s">
        <v>2664</v>
      </c>
      <c r="B105" s="1">
        <v>11.0</v>
      </c>
      <c r="C105" s="1" t="s">
        <v>10</v>
      </c>
      <c r="D105" s="1">
        <v>1.0</v>
      </c>
    </row>
    <row r="106">
      <c r="A106" s="1" t="s">
        <v>2665</v>
      </c>
      <c r="B106" s="1">
        <v>11.0</v>
      </c>
      <c r="C106" s="1" t="s">
        <v>10</v>
      </c>
      <c r="D106" s="1">
        <v>1.0</v>
      </c>
    </row>
    <row r="107">
      <c r="A107" s="1" t="s">
        <v>2666</v>
      </c>
      <c r="B107" s="1">
        <v>11.0</v>
      </c>
      <c r="C107" s="1" t="s">
        <v>10</v>
      </c>
      <c r="D107" s="1">
        <v>1.0</v>
      </c>
    </row>
    <row r="108">
      <c r="A108" s="1" t="s">
        <v>2667</v>
      </c>
      <c r="B108" s="1">
        <v>11.0</v>
      </c>
      <c r="C108" s="1" t="s">
        <v>10</v>
      </c>
      <c r="D108" s="1">
        <v>1.0</v>
      </c>
    </row>
    <row r="109">
      <c r="A109" s="1" t="s">
        <v>2668</v>
      </c>
      <c r="B109" s="1">
        <v>11.0</v>
      </c>
      <c r="C109" s="1" t="s">
        <v>10</v>
      </c>
      <c r="D109" s="1">
        <v>1.0</v>
      </c>
    </row>
    <row r="110">
      <c r="A110" s="1" t="s">
        <v>2669</v>
      </c>
      <c r="B110" s="1">
        <v>11.0</v>
      </c>
      <c r="C110" s="1" t="s">
        <v>10</v>
      </c>
      <c r="D110" s="1">
        <v>1.0</v>
      </c>
    </row>
    <row r="111">
      <c r="A111" s="1" t="s">
        <v>2670</v>
      </c>
      <c r="B111" s="1">
        <v>11.0</v>
      </c>
      <c r="C111" s="1" t="s">
        <v>10</v>
      </c>
      <c r="D111" s="1">
        <v>1.0</v>
      </c>
    </row>
    <row r="112">
      <c r="A112" s="1" t="s">
        <v>2671</v>
      </c>
      <c r="B112" s="1">
        <v>11.0</v>
      </c>
      <c r="C112" s="1" t="s">
        <v>10</v>
      </c>
      <c r="D112" s="1">
        <v>1.0</v>
      </c>
    </row>
    <row r="113">
      <c r="A113" s="1" t="s">
        <v>2672</v>
      </c>
      <c r="B113" s="1">
        <v>11.0</v>
      </c>
      <c r="C113" s="1" t="s">
        <v>741</v>
      </c>
      <c r="D113" s="1">
        <v>1.0</v>
      </c>
    </row>
    <row r="114">
      <c r="A114" s="1" t="s">
        <v>2673</v>
      </c>
      <c r="B114" s="1">
        <v>11.0</v>
      </c>
      <c r="C114" s="1" t="s">
        <v>741</v>
      </c>
      <c r="D114" s="1">
        <v>1.0</v>
      </c>
    </row>
    <row r="115">
      <c r="A115" s="1" t="s">
        <v>2674</v>
      </c>
      <c r="B115" s="1">
        <v>11.0</v>
      </c>
      <c r="C115" s="1" t="s">
        <v>741</v>
      </c>
      <c r="D115" s="1">
        <v>1.0</v>
      </c>
    </row>
    <row r="116">
      <c r="A116" s="1" t="s">
        <v>2675</v>
      </c>
      <c r="B116" s="1">
        <v>11.0</v>
      </c>
      <c r="C116" s="1" t="s">
        <v>741</v>
      </c>
      <c r="D116" s="1">
        <v>1.0</v>
      </c>
    </row>
    <row r="117">
      <c r="A117" s="1" t="s">
        <v>2676</v>
      </c>
      <c r="B117" s="1">
        <v>11.0</v>
      </c>
      <c r="C117" s="1" t="s">
        <v>741</v>
      </c>
      <c r="D117" s="1">
        <v>1.0</v>
      </c>
    </row>
    <row r="118">
      <c r="A118" s="1" t="s">
        <v>2678</v>
      </c>
      <c r="B118" s="1">
        <v>11.0</v>
      </c>
      <c r="C118" s="1" t="s">
        <v>741</v>
      </c>
      <c r="D118" s="1">
        <v>1.0</v>
      </c>
    </row>
    <row r="119">
      <c r="A119" s="1" t="s">
        <v>2679</v>
      </c>
      <c r="B119" s="1">
        <v>11.0</v>
      </c>
      <c r="C119" s="1" t="s">
        <v>741</v>
      </c>
      <c r="D119" s="1">
        <v>1.0</v>
      </c>
    </row>
    <row r="120">
      <c r="A120" s="1" t="s">
        <v>2680</v>
      </c>
      <c r="B120" s="1">
        <v>11.0</v>
      </c>
      <c r="C120" s="1" t="s">
        <v>741</v>
      </c>
      <c r="D120" s="1">
        <v>1.0</v>
      </c>
    </row>
    <row r="121">
      <c r="A121" s="1" t="s">
        <v>2681</v>
      </c>
      <c r="B121" s="1">
        <v>11.0</v>
      </c>
      <c r="C121" s="1" t="s">
        <v>741</v>
      </c>
      <c r="D121" s="1">
        <v>1.0</v>
      </c>
    </row>
    <row r="122">
      <c r="A122" s="1" t="s">
        <v>2682</v>
      </c>
      <c r="B122" s="1">
        <v>11.0</v>
      </c>
      <c r="C122" s="1" t="s">
        <v>741</v>
      </c>
      <c r="D122" s="1">
        <v>1.0</v>
      </c>
    </row>
    <row r="123">
      <c r="A123" s="1" t="s">
        <v>2683</v>
      </c>
      <c r="B123" s="1">
        <v>11.0</v>
      </c>
      <c r="C123" s="1" t="s">
        <v>741</v>
      </c>
      <c r="D123" s="1">
        <v>1.0</v>
      </c>
    </row>
    <row r="124">
      <c r="A124" s="1" t="s">
        <v>2684</v>
      </c>
      <c r="B124" s="1">
        <v>11.0</v>
      </c>
      <c r="C124" s="1" t="s">
        <v>741</v>
      </c>
      <c r="D124" s="1">
        <v>1.0</v>
      </c>
    </row>
    <row r="125">
      <c r="A125" s="1" t="s">
        <v>2685</v>
      </c>
      <c r="B125" s="1">
        <v>11.0</v>
      </c>
      <c r="C125" s="1" t="s">
        <v>741</v>
      </c>
      <c r="D125" s="1">
        <v>1.0</v>
      </c>
    </row>
    <row r="126">
      <c r="A126" s="1" t="s">
        <v>2686</v>
      </c>
      <c r="B126" s="1">
        <v>11.0</v>
      </c>
      <c r="C126" s="1" t="s">
        <v>741</v>
      </c>
      <c r="D126" s="1">
        <v>1.0</v>
      </c>
    </row>
    <row r="127">
      <c r="A127" s="1" t="s">
        <v>2687</v>
      </c>
      <c r="B127" s="1">
        <v>11.0</v>
      </c>
      <c r="C127" s="1" t="s">
        <v>741</v>
      </c>
      <c r="D127" s="1">
        <v>1.0</v>
      </c>
    </row>
    <row r="128">
      <c r="A128" s="1" t="s">
        <v>2688</v>
      </c>
      <c r="B128" s="1">
        <v>11.0</v>
      </c>
      <c r="C128" s="1" t="s">
        <v>741</v>
      </c>
      <c r="D128" s="1">
        <v>1.0</v>
      </c>
    </row>
    <row r="129">
      <c r="A129" s="1" t="s">
        <v>2689</v>
      </c>
      <c r="B129" s="1">
        <v>11.0</v>
      </c>
      <c r="C129" s="1" t="s">
        <v>258</v>
      </c>
      <c r="D129" s="1">
        <v>1.0</v>
      </c>
    </row>
    <row r="130">
      <c r="A130" s="1" t="s">
        <v>2690</v>
      </c>
      <c r="B130" s="1">
        <v>11.0</v>
      </c>
      <c r="C130" s="1" t="s">
        <v>258</v>
      </c>
      <c r="D130" s="1">
        <v>1.0</v>
      </c>
    </row>
    <row r="131">
      <c r="A131" s="1" t="s">
        <v>2691</v>
      </c>
      <c r="B131" s="1">
        <v>11.0</v>
      </c>
      <c r="C131" s="1" t="s">
        <v>258</v>
      </c>
      <c r="D131" s="1">
        <v>1.0</v>
      </c>
    </row>
    <row r="132">
      <c r="A132" s="1" t="s">
        <v>2692</v>
      </c>
      <c r="B132" s="1">
        <v>11.0</v>
      </c>
      <c r="C132" s="1" t="s">
        <v>258</v>
      </c>
      <c r="D132" s="1">
        <v>1.0</v>
      </c>
    </row>
    <row r="133">
      <c r="A133" s="1" t="s">
        <v>2693</v>
      </c>
      <c r="B133" s="1">
        <v>11.0</v>
      </c>
      <c r="C133" s="1" t="s">
        <v>258</v>
      </c>
      <c r="D133" s="1">
        <v>1.0</v>
      </c>
    </row>
    <row r="134">
      <c r="A134" s="1" t="s">
        <v>2694</v>
      </c>
      <c r="B134" s="1">
        <v>11.0</v>
      </c>
      <c r="C134" s="1" t="s">
        <v>258</v>
      </c>
      <c r="D134" s="1">
        <v>1.0</v>
      </c>
    </row>
    <row r="135">
      <c r="A135" s="1" t="s">
        <v>2695</v>
      </c>
      <c r="B135" s="1">
        <v>11.0</v>
      </c>
      <c r="C135" s="1" t="s">
        <v>258</v>
      </c>
      <c r="D135" s="1">
        <v>1.0</v>
      </c>
    </row>
    <row r="136">
      <c r="A136" s="1" t="s">
        <v>2696</v>
      </c>
      <c r="B136" s="1">
        <v>11.0</v>
      </c>
      <c r="C136" s="1" t="s">
        <v>258</v>
      </c>
      <c r="D136" s="1">
        <v>1.0</v>
      </c>
    </row>
    <row r="137">
      <c r="A137" s="1" t="s">
        <v>2697</v>
      </c>
      <c r="B137" s="1">
        <v>11.0</v>
      </c>
      <c r="C137" s="1" t="s">
        <v>258</v>
      </c>
      <c r="D137" s="1">
        <v>1.0</v>
      </c>
    </row>
    <row r="138">
      <c r="A138" s="1" t="s">
        <v>2698</v>
      </c>
      <c r="B138" s="1">
        <v>11.0</v>
      </c>
      <c r="C138" s="1" t="s">
        <v>258</v>
      </c>
      <c r="D138" s="1">
        <v>1.0</v>
      </c>
    </row>
    <row r="139">
      <c r="A139" s="1" t="s">
        <v>2699</v>
      </c>
      <c r="B139" s="1">
        <v>11.0</v>
      </c>
      <c r="C139" s="1" t="s">
        <v>258</v>
      </c>
      <c r="D139" s="1">
        <v>1.0</v>
      </c>
    </row>
    <row r="140">
      <c r="A140" s="1" t="s">
        <v>2700</v>
      </c>
      <c r="B140" s="1">
        <v>11.0</v>
      </c>
      <c r="C140" s="1" t="s">
        <v>258</v>
      </c>
      <c r="D140" s="1">
        <v>1.0</v>
      </c>
    </row>
    <row r="141">
      <c r="A141" s="1" t="s">
        <v>2701</v>
      </c>
      <c r="B141" s="1">
        <v>11.0</v>
      </c>
      <c r="C141" s="1" t="s">
        <v>258</v>
      </c>
      <c r="D141" s="1">
        <v>1.0</v>
      </c>
    </row>
    <row r="142">
      <c r="A142" s="1" t="s">
        <v>2702</v>
      </c>
      <c r="B142" s="1">
        <v>11.0</v>
      </c>
      <c r="C142" s="1" t="s">
        <v>258</v>
      </c>
      <c r="D142" s="1">
        <v>1.0</v>
      </c>
    </row>
    <row r="143">
      <c r="A143" s="1" t="s">
        <v>2703</v>
      </c>
      <c r="B143" s="1">
        <v>11.0</v>
      </c>
      <c r="C143" s="1" t="s">
        <v>258</v>
      </c>
      <c r="D143" s="1">
        <v>1.0</v>
      </c>
    </row>
    <row r="144">
      <c r="A144" s="1" t="s">
        <v>2704</v>
      </c>
      <c r="B144" s="1">
        <v>11.0</v>
      </c>
      <c r="C144" s="1" t="s">
        <v>258</v>
      </c>
      <c r="D144" s="1">
        <v>1.0</v>
      </c>
    </row>
    <row r="145">
      <c r="A145" s="1" t="s">
        <v>2705</v>
      </c>
      <c r="B145" s="1">
        <v>11.0</v>
      </c>
      <c r="C145" s="1" t="s">
        <v>258</v>
      </c>
      <c r="D145" s="1">
        <v>1.0</v>
      </c>
    </row>
    <row r="146">
      <c r="A146" s="1" t="s">
        <v>2706</v>
      </c>
      <c r="B146" s="1">
        <v>11.0</v>
      </c>
      <c r="C146" s="1" t="s">
        <v>258</v>
      </c>
      <c r="D146" s="1">
        <v>1.0</v>
      </c>
    </row>
    <row r="147">
      <c r="A147" s="1" t="s">
        <v>2707</v>
      </c>
      <c r="B147" s="1">
        <v>11.0</v>
      </c>
      <c r="C147" s="1" t="s">
        <v>258</v>
      </c>
      <c r="D147" s="1">
        <v>1.0</v>
      </c>
    </row>
    <row r="148">
      <c r="A148" s="1" t="s">
        <v>2708</v>
      </c>
      <c r="B148" s="1">
        <v>11.0</v>
      </c>
      <c r="C148" s="1" t="s">
        <v>258</v>
      </c>
      <c r="D148" s="1">
        <v>1.0</v>
      </c>
    </row>
    <row r="149">
      <c r="A149" s="1" t="s">
        <v>2709</v>
      </c>
      <c r="B149" s="1">
        <v>11.0</v>
      </c>
      <c r="C149" s="1" t="s">
        <v>258</v>
      </c>
      <c r="D149" s="1">
        <v>1.0</v>
      </c>
    </row>
    <row r="150">
      <c r="A150" s="1" t="s">
        <v>2710</v>
      </c>
      <c r="B150" s="1">
        <v>11.0</v>
      </c>
      <c r="C150" s="1" t="s">
        <v>258</v>
      </c>
      <c r="D150" s="1">
        <v>1.0</v>
      </c>
    </row>
    <row r="151">
      <c r="A151" s="1" t="s">
        <v>2711</v>
      </c>
      <c r="B151" s="1">
        <v>11.0</v>
      </c>
      <c r="C151" s="1" t="s">
        <v>258</v>
      </c>
      <c r="D151" s="1">
        <v>1.0</v>
      </c>
    </row>
    <row r="152">
      <c r="A152" s="1" t="s">
        <v>2712</v>
      </c>
      <c r="B152" s="1">
        <v>11.0</v>
      </c>
      <c r="C152" s="1" t="s">
        <v>258</v>
      </c>
      <c r="D152" s="1">
        <v>1.0</v>
      </c>
    </row>
    <row r="153">
      <c r="A153" s="1" t="s">
        <v>2713</v>
      </c>
      <c r="B153" s="1">
        <v>11.0</v>
      </c>
      <c r="C153" s="1" t="s">
        <v>258</v>
      </c>
      <c r="D153" s="1">
        <v>1.0</v>
      </c>
    </row>
    <row r="154">
      <c r="A154" s="1" t="s">
        <v>2714</v>
      </c>
      <c r="B154" s="1">
        <v>11.0</v>
      </c>
      <c r="C154" s="1" t="s">
        <v>258</v>
      </c>
      <c r="D154" s="1">
        <v>1.0</v>
      </c>
    </row>
    <row r="155">
      <c r="A155" s="1" t="s">
        <v>2715</v>
      </c>
      <c r="B155" s="1">
        <v>11.0</v>
      </c>
      <c r="C155" s="1" t="s">
        <v>258</v>
      </c>
      <c r="D155" s="1">
        <v>1.0</v>
      </c>
    </row>
    <row r="156">
      <c r="A156" s="1" t="s">
        <v>2716</v>
      </c>
      <c r="B156" s="1">
        <v>11.0</v>
      </c>
      <c r="C156" s="1" t="s">
        <v>258</v>
      </c>
      <c r="D156" s="1">
        <v>1.0</v>
      </c>
    </row>
    <row r="157">
      <c r="A157" s="1" t="s">
        <v>2717</v>
      </c>
      <c r="B157" s="1">
        <v>11.0</v>
      </c>
      <c r="C157" s="1" t="s">
        <v>258</v>
      </c>
      <c r="D157" s="1">
        <v>1.0</v>
      </c>
    </row>
    <row r="158">
      <c r="A158" s="1" t="s">
        <v>2718</v>
      </c>
      <c r="B158" s="1">
        <v>11.0</v>
      </c>
      <c r="C158" s="1" t="s">
        <v>258</v>
      </c>
      <c r="D158" s="1">
        <v>1.0</v>
      </c>
    </row>
    <row r="159">
      <c r="A159" s="1" t="s">
        <v>2719</v>
      </c>
      <c r="B159" s="1">
        <v>11.0</v>
      </c>
      <c r="C159" s="1" t="s">
        <v>258</v>
      </c>
      <c r="D159" s="1">
        <v>1.0</v>
      </c>
    </row>
    <row r="160">
      <c r="A160" s="1" t="s">
        <v>2720</v>
      </c>
      <c r="B160" s="1">
        <v>11.0</v>
      </c>
      <c r="C160" s="1" t="s">
        <v>258</v>
      </c>
      <c r="D160" s="1">
        <v>1.0</v>
      </c>
    </row>
    <row r="161">
      <c r="A161" s="1" t="s">
        <v>2721</v>
      </c>
      <c r="B161" s="1">
        <v>11.0</v>
      </c>
      <c r="C161" s="1" t="s">
        <v>258</v>
      </c>
      <c r="D161" s="1">
        <v>1.0</v>
      </c>
    </row>
    <row r="162">
      <c r="A162" s="1" t="s">
        <v>2723</v>
      </c>
      <c r="B162" s="1">
        <v>11.0</v>
      </c>
      <c r="C162" s="1" t="s">
        <v>258</v>
      </c>
      <c r="D162" s="1">
        <v>1.0</v>
      </c>
    </row>
    <row r="163">
      <c r="A163" s="1" t="s">
        <v>2724</v>
      </c>
      <c r="B163" s="1">
        <v>11.0</v>
      </c>
      <c r="C163" s="1" t="s">
        <v>258</v>
      </c>
      <c r="D163" s="1">
        <v>1.0</v>
      </c>
    </row>
    <row r="164">
      <c r="A164" s="1" t="s">
        <v>2725</v>
      </c>
      <c r="B164" s="1">
        <v>11.0</v>
      </c>
      <c r="C164" s="1" t="s">
        <v>437</v>
      </c>
      <c r="D164" s="1">
        <v>1.0</v>
      </c>
    </row>
    <row r="165">
      <c r="A165" s="1" t="s">
        <v>2726</v>
      </c>
      <c r="B165" s="1">
        <v>11.0</v>
      </c>
      <c r="C165" s="1" t="s">
        <v>437</v>
      </c>
      <c r="D165" s="1">
        <v>1.0</v>
      </c>
    </row>
    <row r="166">
      <c r="A166" s="1" t="s">
        <v>2727</v>
      </c>
      <c r="B166" s="1">
        <v>11.0</v>
      </c>
      <c r="C166" s="1" t="s">
        <v>437</v>
      </c>
      <c r="D166" s="1">
        <v>1.0</v>
      </c>
    </row>
    <row r="167">
      <c r="A167" s="1" t="s">
        <v>2728</v>
      </c>
      <c r="B167" s="1">
        <v>11.0</v>
      </c>
      <c r="C167" s="1" t="s">
        <v>437</v>
      </c>
      <c r="D167" s="1">
        <v>1.0</v>
      </c>
    </row>
    <row r="168">
      <c r="A168" s="1" t="s">
        <v>2729</v>
      </c>
      <c r="B168" s="1">
        <v>11.0</v>
      </c>
      <c r="C168" s="1" t="s">
        <v>437</v>
      </c>
      <c r="D168" s="1">
        <v>1.0</v>
      </c>
    </row>
    <row r="169">
      <c r="A169" s="1" t="s">
        <v>2730</v>
      </c>
      <c r="B169" s="1">
        <v>11.0</v>
      </c>
      <c r="C169" s="1" t="s">
        <v>437</v>
      </c>
      <c r="D169" s="1">
        <v>1.0</v>
      </c>
    </row>
    <row r="170">
      <c r="A170" s="1" t="s">
        <v>2731</v>
      </c>
      <c r="B170" s="1">
        <v>11.0</v>
      </c>
      <c r="C170" s="1" t="s">
        <v>437</v>
      </c>
      <c r="D170" s="1">
        <v>1.0</v>
      </c>
    </row>
    <row r="171">
      <c r="A171" s="1" t="s">
        <v>2732</v>
      </c>
      <c r="B171" s="1">
        <v>11.0</v>
      </c>
      <c r="C171" s="1" t="s">
        <v>437</v>
      </c>
      <c r="D171" s="1">
        <v>1.0</v>
      </c>
    </row>
    <row r="172">
      <c r="A172" s="1" t="s">
        <v>2733</v>
      </c>
      <c r="B172" s="1">
        <v>11.0</v>
      </c>
      <c r="C172" s="1" t="s">
        <v>437</v>
      </c>
      <c r="D172" s="1">
        <v>1.0</v>
      </c>
    </row>
    <row r="173">
      <c r="A173" s="1" t="s">
        <v>2734</v>
      </c>
      <c r="B173" s="1">
        <v>11.0</v>
      </c>
      <c r="C173" s="1" t="s">
        <v>437</v>
      </c>
      <c r="D173" s="1">
        <v>1.0</v>
      </c>
    </row>
    <row r="174">
      <c r="A174" s="1" t="s">
        <v>2735</v>
      </c>
      <c r="B174" s="1">
        <v>11.0</v>
      </c>
      <c r="C174" s="1" t="s">
        <v>437</v>
      </c>
      <c r="D174" s="1">
        <v>1.0</v>
      </c>
    </row>
    <row r="175">
      <c r="A175" s="1" t="s">
        <v>2736</v>
      </c>
      <c r="B175" s="1">
        <v>11.0</v>
      </c>
      <c r="C175" s="1" t="s">
        <v>437</v>
      </c>
      <c r="D175" s="1">
        <v>1.0</v>
      </c>
    </row>
    <row r="176">
      <c r="A176" s="1" t="s">
        <v>2737</v>
      </c>
      <c r="B176" s="1">
        <v>11.0</v>
      </c>
      <c r="C176" s="1" t="s">
        <v>437</v>
      </c>
      <c r="D176" s="1">
        <v>1.0</v>
      </c>
    </row>
    <row r="177">
      <c r="A177" s="1" t="s">
        <v>2738</v>
      </c>
      <c r="B177" s="1">
        <v>11.0</v>
      </c>
      <c r="C177" s="1" t="s">
        <v>437</v>
      </c>
      <c r="D177" s="1">
        <v>1.0</v>
      </c>
    </row>
    <row r="178">
      <c r="A178" s="1" t="s">
        <v>2739</v>
      </c>
      <c r="B178" s="1">
        <v>11.0</v>
      </c>
      <c r="C178" s="1" t="s">
        <v>437</v>
      </c>
      <c r="D178" s="1">
        <v>1.0</v>
      </c>
    </row>
    <row r="179">
      <c r="A179" s="1" t="s">
        <v>2740</v>
      </c>
      <c r="B179" s="1">
        <v>11.0</v>
      </c>
      <c r="C179" s="1" t="s">
        <v>437</v>
      </c>
      <c r="D179" s="1">
        <v>1.0</v>
      </c>
    </row>
    <row r="180">
      <c r="A180" s="1" t="s">
        <v>2741</v>
      </c>
      <c r="B180" s="1">
        <v>11.0</v>
      </c>
      <c r="C180" s="1" t="s">
        <v>437</v>
      </c>
      <c r="D180" s="1">
        <v>1.0</v>
      </c>
    </row>
    <row r="181">
      <c r="A181" s="1" t="s">
        <v>2742</v>
      </c>
      <c r="B181" s="1">
        <v>11.0</v>
      </c>
      <c r="C181" s="1" t="s">
        <v>437</v>
      </c>
      <c r="D181" s="1">
        <v>1.0</v>
      </c>
    </row>
    <row r="182">
      <c r="A182" s="1" t="s">
        <v>2743</v>
      </c>
      <c r="B182" s="1">
        <v>11.0</v>
      </c>
      <c r="C182" s="1" t="s">
        <v>437</v>
      </c>
      <c r="D182" s="1">
        <v>1.0</v>
      </c>
    </row>
    <row r="183">
      <c r="A183" s="1" t="s">
        <v>2744</v>
      </c>
      <c r="B183" s="1">
        <v>11.0</v>
      </c>
      <c r="C183" s="1" t="s">
        <v>437</v>
      </c>
      <c r="D183" s="1">
        <v>1.0</v>
      </c>
    </row>
    <row r="184">
      <c r="A184" s="1" t="s">
        <v>2745</v>
      </c>
      <c r="B184" s="1">
        <v>11.0</v>
      </c>
      <c r="C184" s="1" t="s">
        <v>437</v>
      </c>
      <c r="D184" s="1">
        <v>1.0</v>
      </c>
    </row>
    <row r="185">
      <c r="A185" s="1" t="s">
        <v>2746</v>
      </c>
      <c r="B185" s="1">
        <v>11.0</v>
      </c>
      <c r="C185" s="1" t="s">
        <v>437</v>
      </c>
      <c r="D185" s="1">
        <v>1.0</v>
      </c>
    </row>
    <row r="186">
      <c r="A186" s="1" t="s">
        <v>2747</v>
      </c>
      <c r="B186" s="1">
        <v>11.0</v>
      </c>
      <c r="C186" s="1" t="s">
        <v>437</v>
      </c>
      <c r="D186" s="1">
        <v>1.0</v>
      </c>
    </row>
    <row r="187">
      <c r="A187" s="1" t="s">
        <v>2748</v>
      </c>
      <c r="B187" s="1">
        <v>11.0</v>
      </c>
      <c r="C187" s="1" t="s">
        <v>811</v>
      </c>
      <c r="D187" s="1">
        <v>1.0</v>
      </c>
    </row>
    <row r="188">
      <c r="A188" s="1" t="s">
        <v>2749</v>
      </c>
      <c r="B188" s="1">
        <v>11.0</v>
      </c>
      <c r="C188" s="1" t="s">
        <v>802</v>
      </c>
      <c r="D188" s="1">
        <v>1.0</v>
      </c>
    </row>
    <row r="189">
      <c r="A189" s="1" t="s">
        <v>2750</v>
      </c>
      <c r="B189" s="1">
        <v>11.0</v>
      </c>
      <c r="C189" s="1" t="s">
        <v>802</v>
      </c>
      <c r="D189" s="1">
        <v>1.0</v>
      </c>
    </row>
    <row r="190">
      <c r="A190" s="1" t="s">
        <v>2751</v>
      </c>
      <c r="B190" s="1">
        <v>11.0</v>
      </c>
      <c r="C190" s="1" t="s">
        <v>802</v>
      </c>
      <c r="D190" s="1">
        <v>1.0</v>
      </c>
    </row>
    <row r="191">
      <c r="A191" s="1" t="s">
        <v>2752</v>
      </c>
      <c r="B191" s="1">
        <v>11.0</v>
      </c>
      <c r="C191" s="1" t="s">
        <v>335</v>
      </c>
      <c r="D191" s="1">
        <v>1.0</v>
      </c>
    </row>
    <row r="192">
      <c r="A192" s="1" t="s">
        <v>2753</v>
      </c>
      <c r="B192" s="1">
        <v>11.0</v>
      </c>
      <c r="C192" s="1" t="s">
        <v>335</v>
      </c>
      <c r="D192" s="1">
        <v>1.0</v>
      </c>
    </row>
    <row r="193">
      <c r="A193" s="1" t="s">
        <v>2754</v>
      </c>
      <c r="B193" s="1">
        <v>11.0</v>
      </c>
      <c r="C193" s="1" t="s">
        <v>335</v>
      </c>
      <c r="D193" s="1">
        <v>1.0</v>
      </c>
    </row>
    <row r="194">
      <c r="A194" s="1" t="s">
        <v>2755</v>
      </c>
      <c r="B194" s="1">
        <v>11.0</v>
      </c>
      <c r="C194" s="1" t="s">
        <v>335</v>
      </c>
      <c r="D194" s="1">
        <v>1.0</v>
      </c>
    </row>
    <row r="195">
      <c r="A195" s="1" t="s">
        <v>2756</v>
      </c>
      <c r="B195" s="1">
        <v>11.0</v>
      </c>
      <c r="C195" s="1" t="s">
        <v>335</v>
      </c>
      <c r="D195" s="1">
        <v>1.0</v>
      </c>
    </row>
    <row r="196">
      <c r="A196" s="1" t="s">
        <v>2757</v>
      </c>
      <c r="B196" s="1">
        <v>11.0</v>
      </c>
      <c r="C196" s="1" t="s">
        <v>335</v>
      </c>
      <c r="D196" s="1">
        <v>1.0</v>
      </c>
    </row>
    <row r="197">
      <c r="A197" s="1" t="s">
        <v>2758</v>
      </c>
      <c r="B197" s="1">
        <v>11.0</v>
      </c>
      <c r="C197" s="1" t="s">
        <v>335</v>
      </c>
      <c r="D197" s="1">
        <v>1.0</v>
      </c>
    </row>
    <row r="198">
      <c r="A198" s="1" t="s">
        <v>2759</v>
      </c>
      <c r="B198" s="1">
        <v>11.0</v>
      </c>
      <c r="C198" s="1" t="s">
        <v>335</v>
      </c>
      <c r="D198" s="1">
        <v>1.0</v>
      </c>
    </row>
    <row r="199">
      <c r="A199" s="1" t="s">
        <v>2760</v>
      </c>
      <c r="B199" s="1">
        <v>11.0</v>
      </c>
      <c r="C199" s="1" t="s">
        <v>335</v>
      </c>
      <c r="D199" s="1">
        <v>1.0</v>
      </c>
    </row>
    <row r="200">
      <c r="A200" s="1" t="s">
        <v>2761</v>
      </c>
      <c r="B200" s="1">
        <v>11.0</v>
      </c>
      <c r="C200" s="1" t="s">
        <v>335</v>
      </c>
      <c r="D200" s="1">
        <v>1.0</v>
      </c>
    </row>
    <row r="201">
      <c r="A201" s="1" t="s">
        <v>2762</v>
      </c>
      <c r="B201" s="1">
        <v>11.0</v>
      </c>
      <c r="C201" s="1" t="s">
        <v>335</v>
      </c>
      <c r="D201" s="1">
        <v>1.0</v>
      </c>
    </row>
    <row r="202">
      <c r="A202" s="1" t="s">
        <v>2763</v>
      </c>
      <c r="B202" s="1">
        <v>11.0</v>
      </c>
      <c r="C202" s="1" t="s">
        <v>335</v>
      </c>
      <c r="D202" s="1">
        <v>1.0</v>
      </c>
    </row>
    <row r="203">
      <c r="A203" s="1" t="s">
        <v>2765</v>
      </c>
      <c r="B203" s="1">
        <v>11.0</v>
      </c>
      <c r="C203" s="1" t="s">
        <v>335</v>
      </c>
      <c r="D203" s="1">
        <v>1.0</v>
      </c>
    </row>
    <row r="204">
      <c r="A204" s="1" t="s">
        <v>2766</v>
      </c>
      <c r="B204" s="1">
        <v>11.0</v>
      </c>
      <c r="C204" s="1" t="s">
        <v>335</v>
      </c>
      <c r="D204" s="1">
        <v>1.0</v>
      </c>
    </row>
    <row r="205">
      <c r="A205" s="1" t="s">
        <v>2767</v>
      </c>
      <c r="B205" s="1">
        <v>11.0</v>
      </c>
      <c r="C205" s="1" t="s">
        <v>335</v>
      </c>
      <c r="D205" s="1">
        <v>1.0</v>
      </c>
    </row>
    <row r="206">
      <c r="A206" s="1" t="s">
        <v>2768</v>
      </c>
      <c r="B206" s="1">
        <v>11.0</v>
      </c>
      <c r="C206" s="1" t="s">
        <v>335</v>
      </c>
      <c r="D206" s="1">
        <v>1.0</v>
      </c>
    </row>
    <row r="207">
      <c r="A207" s="1" t="s">
        <v>2769</v>
      </c>
      <c r="B207" s="1">
        <v>11.0</v>
      </c>
      <c r="C207" s="1" t="s">
        <v>335</v>
      </c>
      <c r="D207" s="1">
        <v>1.0</v>
      </c>
    </row>
    <row r="208">
      <c r="A208" s="1" t="s">
        <v>2770</v>
      </c>
      <c r="B208" s="1">
        <v>11.0</v>
      </c>
      <c r="C208" s="1" t="s">
        <v>335</v>
      </c>
      <c r="D208" s="1">
        <v>1.0</v>
      </c>
    </row>
    <row r="209">
      <c r="A209" s="1" t="s">
        <v>2771</v>
      </c>
      <c r="B209" s="1">
        <v>11.0</v>
      </c>
      <c r="C209" s="1" t="s">
        <v>335</v>
      </c>
      <c r="D209" s="1">
        <v>1.0</v>
      </c>
    </row>
    <row r="210">
      <c r="A210" s="1" t="s">
        <v>2772</v>
      </c>
      <c r="B210" s="1">
        <v>11.0</v>
      </c>
      <c r="C210" s="1" t="s">
        <v>335</v>
      </c>
      <c r="D210" s="1">
        <v>1.0</v>
      </c>
    </row>
    <row r="211">
      <c r="A211" s="1" t="s">
        <v>2773</v>
      </c>
      <c r="B211" s="1">
        <v>11.0</v>
      </c>
      <c r="C211" s="1" t="s">
        <v>335</v>
      </c>
      <c r="D211" s="1">
        <v>1.0</v>
      </c>
    </row>
    <row r="212">
      <c r="A212" s="1" t="s">
        <v>2774</v>
      </c>
      <c r="B212" s="1">
        <v>11.0</v>
      </c>
      <c r="C212" s="1" t="s">
        <v>335</v>
      </c>
      <c r="D212" s="1">
        <v>1.0</v>
      </c>
    </row>
    <row r="213">
      <c r="A213" s="1" t="s">
        <v>2775</v>
      </c>
      <c r="B213" s="1">
        <v>11.0</v>
      </c>
      <c r="C213" s="1" t="s">
        <v>335</v>
      </c>
      <c r="D213" s="1">
        <v>1.0</v>
      </c>
    </row>
    <row r="214">
      <c r="A214" s="1" t="s">
        <v>2776</v>
      </c>
      <c r="B214" s="1">
        <v>11.0</v>
      </c>
      <c r="C214" s="1" t="s">
        <v>335</v>
      </c>
      <c r="D214" s="1">
        <v>1.0</v>
      </c>
    </row>
    <row r="215">
      <c r="A215" s="1" t="s">
        <v>2777</v>
      </c>
      <c r="B215" s="1">
        <v>11.0</v>
      </c>
      <c r="C215" s="1" t="s">
        <v>335</v>
      </c>
      <c r="D215" s="1">
        <v>1.0</v>
      </c>
    </row>
    <row r="216">
      <c r="A216" s="1" t="s">
        <v>2778</v>
      </c>
      <c r="B216" s="1">
        <v>11.0</v>
      </c>
      <c r="C216" s="1" t="s">
        <v>335</v>
      </c>
      <c r="D216" s="1">
        <v>1.0</v>
      </c>
    </row>
    <row r="217">
      <c r="A217" s="1" t="s">
        <v>2779</v>
      </c>
      <c r="B217" s="1">
        <v>11.0</v>
      </c>
      <c r="C217" s="1" t="s">
        <v>335</v>
      </c>
      <c r="D217" s="1">
        <v>1.0</v>
      </c>
    </row>
    <row r="218">
      <c r="A218" s="1" t="s">
        <v>2780</v>
      </c>
      <c r="B218" s="1">
        <v>11.0</v>
      </c>
      <c r="C218" s="1" t="s">
        <v>335</v>
      </c>
      <c r="D218" s="1">
        <v>1.0</v>
      </c>
    </row>
    <row r="219">
      <c r="A219" s="1" t="s">
        <v>2781</v>
      </c>
      <c r="B219" s="1">
        <v>11.0</v>
      </c>
      <c r="C219" s="1" t="s">
        <v>335</v>
      </c>
      <c r="D219" s="1">
        <v>1.0</v>
      </c>
    </row>
    <row r="220">
      <c r="A220" s="1" t="s">
        <v>2782</v>
      </c>
      <c r="B220" s="1">
        <v>11.0</v>
      </c>
      <c r="C220" s="1" t="s">
        <v>335</v>
      </c>
      <c r="D220" s="1">
        <v>1.0</v>
      </c>
    </row>
    <row r="221">
      <c r="A221" s="1" t="s">
        <v>2783</v>
      </c>
      <c r="B221" s="1">
        <v>11.0</v>
      </c>
      <c r="C221" s="1" t="s">
        <v>420</v>
      </c>
      <c r="D221" s="1">
        <v>1.0</v>
      </c>
    </row>
    <row r="222">
      <c r="A222" s="1" t="s">
        <v>2784</v>
      </c>
      <c r="B222" s="1">
        <v>11.0</v>
      </c>
      <c r="C222" s="1" t="s">
        <v>420</v>
      </c>
      <c r="D222" s="1">
        <v>1.0</v>
      </c>
    </row>
    <row r="223">
      <c r="A223" s="1" t="s">
        <v>2785</v>
      </c>
      <c r="B223" s="1">
        <v>11.0</v>
      </c>
      <c r="C223" s="1" t="s">
        <v>420</v>
      </c>
      <c r="D223" s="1">
        <v>1.0</v>
      </c>
    </row>
    <row r="224">
      <c r="A224" s="1" t="s">
        <v>2786</v>
      </c>
      <c r="B224" s="1">
        <v>11.0</v>
      </c>
      <c r="C224" s="1" t="s">
        <v>420</v>
      </c>
      <c r="D224" s="1">
        <v>1.0</v>
      </c>
    </row>
    <row r="225">
      <c r="A225" s="1" t="s">
        <v>2787</v>
      </c>
      <c r="B225" s="1">
        <v>11.0</v>
      </c>
      <c r="C225" s="1" t="s">
        <v>420</v>
      </c>
      <c r="D225" s="1">
        <v>1.0</v>
      </c>
    </row>
    <row r="226">
      <c r="A226" s="1" t="s">
        <v>2788</v>
      </c>
      <c r="B226" s="1">
        <v>11.0</v>
      </c>
      <c r="C226" s="1" t="s">
        <v>420</v>
      </c>
      <c r="D226" s="1">
        <v>1.0</v>
      </c>
    </row>
    <row r="227">
      <c r="A227" s="1" t="s">
        <v>2789</v>
      </c>
      <c r="B227" s="1">
        <v>11.0</v>
      </c>
      <c r="C227" s="1" t="s">
        <v>420</v>
      </c>
      <c r="D227" s="1">
        <v>1.0</v>
      </c>
    </row>
    <row r="228">
      <c r="A228" s="1" t="s">
        <v>2790</v>
      </c>
      <c r="B228" s="1">
        <v>11.0</v>
      </c>
      <c r="C228" s="1" t="s">
        <v>420</v>
      </c>
      <c r="D228" s="1">
        <v>1.0</v>
      </c>
    </row>
    <row r="229">
      <c r="A229" s="1" t="s">
        <v>2791</v>
      </c>
      <c r="B229" s="1">
        <v>11.0</v>
      </c>
      <c r="C229" s="1" t="s">
        <v>641</v>
      </c>
      <c r="D229" s="1">
        <v>1.0</v>
      </c>
    </row>
    <row r="230">
      <c r="A230" s="1" t="s">
        <v>2792</v>
      </c>
      <c r="B230" s="1">
        <v>11.0</v>
      </c>
      <c r="C230" s="1" t="s">
        <v>641</v>
      </c>
      <c r="D230" s="1">
        <v>1.0</v>
      </c>
    </row>
    <row r="231">
      <c r="A231" s="1" t="s">
        <v>2793</v>
      </c>
      <c r="B231" s="1">
        <v>11.0</v>
      </c>
      <c r="C231" s="1" t="s">
        <v>641</v>
      </c>
      <c r="D231" s="1">
        <v>1.0</v>
      </c>
    </row>
    <row r="232">
      <c r="A232" s="1" t="s">
        <v>2794</v>
      </c>
      <c r="B232" s="1">
        <v>11.0</v>
      </c>
      <c r="C232" s="1" t="s">
        <v>641</v>
      </c>
      <c r="D232" s="1">
        <v>1.0</v>
      </c>
    </row>
    <row r="233">
      <c r="A233" s="1" t="s">
        <v>2795</v>
      </c>
      <c r="B233" s="1">
        <v>11.0</v>
      </c>
      <c r="C233" s="1" t="s">
        <v>641</v>
      </c>
      <c r="D233" s="1">
        <v>1.0</v>
      </c>
    </row>
    <row r="234">
      <c r="A234" s="1" t="s">
        <v>2796</v>
      </c>
      <c r="B234" s="1">
        <v>11.0</v>
      </c>
      <c r="C234" s="1" t="s">
        <v>641</v>
      </c>
      <c r="D234" s="1">
        <v>1.0</v>
      </c>
    </row>
    <row r="235">
      <c r="A235" s="1" t="s">
        <v>2797</v>
      </c>
      <c r="B235" s="1">
        <v>11.0</v>
      </c>
      <c r="C235" s="1" t="s">
        <v>641</v>
      </c>
      <c r="D235" s="1">
        <v>1.0</v>
      </c>
    </row>
    <row r="236">
      <c r="A236" s="1" t="s">
        <v>2798</v>
      </c>
      <c r="B236" s="1">
        <v>11.0</v>
      </c>
      <c r="C236" s="1" t="s">
        <v>641</v>
      </c>
      <c r="D236" s="1">
        <v>1.0</v>
      </c>
    </row>
    <row r="237">
      <c r="A237" s="1" t="s">
        <v>2799</v>
      </c>
      <c r="B237" s="1">
        <v>11.0</v>
      </c>
      <c r="C237" s="1" t="s">
        <v>641</v>
      </c>
      <c r="D237" s="1">
        <v>1.0</v>
      </c>
    </row>
    <row r="238">
      <c r="A238" s="1" t="s">
        <v>2800</v>
      </c>
      <c r="B238" s="1">
        <v>11.0</v>
      </c>
      <c r="C238" s="1" t="s">
        <v>641</v>
      </c>
      <c r="D238" s="1">
        <v>1.0</v>
      </c>
    </row>
    <row r="239">
      <c r="A239" s="1" t="s">
        <v>2801</v>
      </c>
      <c r="B239" s="1">
        <v>11.0</v>
      </c>
      <c r="C239" s="1" t="s">
        <v>641</v>
      </c>
      <c r="D239" s="1">
        <v>1.0</v>
      </c>
    </row>
    <row r="240">
      <c r="A240" s="1" t="s">
        <v>2802</v>
      </c>
      <c r="B240" s="1">
        <v>11.0</v>
      </c>
      <c r="C240" s="1" t="s">
        <v>641</v>
      </c>
      <c r="D240" s="1">
        <v>1.0</v>
      </c>
    </row>
    <row r="241">
      <c r="A241" s="1" t="s">
        <v>2803</v>
      </c>
      <c r="B241" s="1">
        <v>11.0</v>
      </c>
      <c r="C241" s="1" t="s">
        <v>641</v>
      </c>
      <c r="D241" s="1">
        <v>1.0</v>
      </c>
    </row>
    <row r="242">
      <c r="A242" s="1" t="s">
        <v>2804</v>
      </c>
      <c r="B242" s="1">
        <v>11.0</v>
      </c>
      <c r="C242" s="1" t="s">
        <v>641</v>
      </c>
      <c r="D242" s="1">
        <v>1.0</v>
      </c>
    </row>
    <row r="243">
      <c r="A243" s="1" t="s">
        <v>2805</v>
      </c>
      <c r="B243" s="1">
        <v>11.0</v>
      </c>
      <c r="C243" s="1" t="s">
        <v>641</v>
      </c>
      <c r="D243" s="1">
        <v>1.0</v>
      </c>
    </row>
    <row r="244">
      <c r="A244" s="1" t="s">
        <v>2806</v>
      </c>
      <c r="B244" s="1">
        <v>11.0</v>
      </c>
      <c r="C244" s="1" t="s">
        <v>641</v>
      </c>
      <c r="D244" s="1">
        <v>1.0</v>
      </c>
    </row>
    <row r="245">
      <c r="A245" s="1" t="s">
        <v>2807</v>
      </c>
      <c r="B245" s="1">
        <v>11.0</v>
      </c>
      <c r="C245" s="1" t="s">
        <v>641</v>
      </c>
      <c r="D245" s="1">
        <v>1.0</v>
      </c>
    </row>
    <row r="246">
      <c r="A246" s="1" t="s">
        <v>2808</v>
      </c>
      <c r="B246" s="1">
        <v>11.0</v>
      </c>
      <c r="C246" s="1" t="s">
        <v>641</v>
      </c>
      <c r="D246" s="1">
        <v>1.0</v>
      </c>
    </row>
    <row r="247">
      <c r="A247" s="1" t="s">
        <v>2809</v>
      </c>
      <c r="B247" s="1">
        <v>11.0</v>
      </c>
      <c r="C247" s="1" t="s">
        <v>641</v>
      </c>
      <c r="D247" s="1">
        <v>1.0</v>
      </c>
    </row>
    <row r="248">
      <c r="A248" s="1" t="s">
        <v>2810</v>
      </c>
      <c r="B248" s="1">
        <v>11.0</v>
      </c>
      <c r="C248" s="1" t="s">
        <v>641</v>
      </c>
      <c r="D248" s="1">
        <v>1.0</v>
      </c>
    </row>
    <row r="249">
      <c r="A249" s="1" t="s">
        <v>2811</v>
      </c>
      <c r="B249" s="1">
        <v>11.0</v>
      </c>
      <c r="C249" s="1" t="s">
        <v>641</v>
      </c>
      <c r="D249" s="1">
        <v>1.0</v>
      </c>
    </row>
    <row r="250">
      <c r="A250" s="1" t="s">
        <v>2812</v>
      </c>
      <c r="B250" s="1">
        <v>11.0</v>
      </c>
      <c r="C250" s="1" t="s">
        <v>641</v>
      </c>
      <c r="D250" s="1">
        <v>1.0</v>
      </c>
    </row>
    <row r="251">
      <c r="A251" s="1" t="s">
        <v>2813</v>
      </c>
      <c r="B251" s="1">
        <v>11.0</v>
      </c>
      <c r="C251" s="1" t="s">
        <v>641</v>
      </c>
      <c r="D251" s="1">
        <v>1.0</v>
      </c>
    </row>
    <row r="252">
      <c r="A252" s="1" t="s">
        <v>2814</v>
      </c>
      <c r="B252" s="1">
        <v>11.0</v>
      </c>
      <c r="C252" s="1" t="s">
        <v>641</v>
      </c>
      <c r="D252" s="1">
        <v>1.0</v>
      </c>
    </row>
    <row r="253">
      <c r="A253" s="1" t="s">
        <v>2815</v>
      </c>
      <c r="B253" s="1">
        <v>11.0</v>
      </c>
      <c r="C253" s="1" t="s">
        <v>641</v>
      </c>
      <c r="D253" s="1">
        <v>1.0</v>
      </c>
    </row>
    <row r="254">
      <c r="A254" s="1" t="s">
        <v>2816</v>
      </c>
      <c r="B254" s="1">
        <v>11.0</v>
      </c>
      <c r="C254" s="1" t="s">
        <v>641</v>
      </c>
      <c r="D254" s="1">
        <v>1.0</v>
      </c>
    </row>
    <row r="255">
      <c r="A255" s="1" t="s">
        <v>2817</v>
      </c>
      <c r="B255" s="1">
        <v>11.0</v>
      </c>
      <c r="C255" s="1" t="s">
        <v>641</v>
      </c>
      <c r="D255" s="1">
        <v>1.0</v>
      </c>
    </row>
    <row r="256">
      <c r="A256" s="1" t="s">
        <v>2818</v>
      </c>
      <c r="B256" s="1">
        <v>11.0</v>
      </c>
      <c r="C256" s="1" t="s">
        <v>641</v>
      </c>
      <c r="D256" s="1">
        <v>1.0</v>
      </c>
    </row>
    <row r="257">
      <c r="A257" s="1" t="s">
        <v>2819</v>
      </c>
      <c r="B257" s="1">
        <v>11.0</v>
      </c>
      <c r="C257" s="1" t="s">
        <v>641</v>
      </c>
      <c r="D257" s="1">
        <v>1.0</v>
      </c>
    </row>
    <row r="258">
      <c r="A258" s="1" t="s">
        <v>2820</v>
      </c>
      <c r="B258" s="1">
        <v>11.0</v>
      </c>
      <c r="C258" s="1" t="s">
        <v>641</v>
      </c>
      <c r="D258" s="1">
        <v>1.0</v>
      </c>
    </row>
    <row r="259">
      <c r="A259" s="1" t="s">
        <v>2821</v>
      </c>
      <c r="B259" s="1">
        <v>11.0</v>
      </c>
      <c r="C259" s="1" t="s">
        <v>641</v>
      </c>
      <c r="D259" s="1">
        <v>1.0</v>
      </c>
    </row>
    <row r="260">
      <c r="A260" s="1" t="s">
        <v>2822</v>
      </c>
      <c r="B260" s="1">
        <v>11.0</v>
      </c>
      <c r="C260" s="1" t="s">
        <v>641</v>
      </c>
      <c r="D260" s="1">
        <v>1.0</v>
      </c>
    </row>
    <row r="261">
      <c r="A261" s="1" t="s">
        <v>2823</v>
      </c>
      <c r="B261" s="1">
        <v>11.0</v>
      </c>
      <c r="C261" s="1" t="s">
        <v>641</v>
      </c>
      <c r="D261" s="1">
        <v>1.0</v>
      </c>
    </row>
    <row r="262">
      <c r="A262" s="1" t="s">
        <v>2824</v>
      </c>
      <c r="B262" s="1">
        <v>11.0</v>
      </c>
      <c r="C262" s="1" t="s">
        <v>641</v>
      </c>
      <c r="D262" s="1">
        <v>1.0</v>
      </c>
    </row>
    <row r="263">
      <c r="A263" s="1" t="s">
        <v>2825</v>
      </c>
      <c r="B263" s="1">
        <v>11.0</v>
      </c>
      <c r="C263" s="1" t="s">
        <v>641</v>
      </c>
      <c r="D263" s="1">
        <v>1.0</v>
      </c>
    </row>
    <row r="264">
      <c r="A264" s="1" t="s">
        <v>2826</v>
      </c>
      <c r="B264" s="1">
        <v>11.0</v>
      </c>
      <c r="C264" s="1" t="s">
        <v>641</v>
      </c>
      <c r="D264" s="1">
        <v>1.0</v>
      </c>
    </row>
    <row r="265">
      <c r="A265" s="1" t="s">
        <v>2827</v>
      </c>
      <c r="B265" s="1">
        <v>11.0</v>
      </c>
      <c r="C265" s="1" t="s">
        <v>641</v>
      </c>
      <c r="D265" s="1">
        <v>1.0</v>
      </c>
    </row>
    <row r="266">
      <c r="A266" s="1" t="s">
        <v>2828</v>
      </c>
      <c r="B266" s="1">
        <v>11.0</v>
      </c>
      <c r="C266" s="1" t="s">
        <v>641</v>
      </c>
      <c r="D266" s="1">
        <v>1.0</v>
      </c>
    </row>
    <row r="267">
      <c r="A267" s="1" t="s">
        <v>2829</v>
      </c>
      <c r="B267" s="1">
        <v>11.0</v>
      </c>
      <c r="C267" s="1" t="s">
        <v>641</v>
      </c>
      <c r="D267" s="1">
        <v>1.0</v>
      </c>
    </row>
    <row r="268">
      <c r="A268" s="1" t="s">
        <v>2830</v>
      </c>
      <c r="B268" s="1">
        <v>11.0</v>
      </c>
      <c r="C268" s="1" t="s">
        <v>641</v>
      </c>
      <c r="D268" s="1">
        <v>1.0</v>
      </c>
    </row>
    <row r="269">
      <c r="A269" s="1" t="s">
        <v>2831</v>
      </c>
      <c r="B269" s="1">
        <v>11.0</v>
      </c>
      <c r="C269" s="1" t="s">
        <v>641</v>
      </c>
      <c r="D269" s="1">
        <v>1.0</v>
      </c>
    </row>
    <row r="270">
      <c r="A270" s="1" t="s">
        <v>2832</v>
      </c>
      <c r="B270" s="1">
        <v>11.0</v>
      </c>
      <c r="C270" s="1" t="s">
        <v>641</v>
      </c>
      <c r="D270" s="1">
        <v>1.0</v>
      </c>
    </row>
    <row r="271">
      <c r="A271" s="1" t="s">
        <v>2833</v>
      </c>
      <c r="B271" s="1">
        <v>11.0</v>
      </c>
      <c r="C271" s="1" t="s">
        <v>641</v>
      </c>
      <c r="D271" s="1">
        <v>1.0</v>
      </c>
    </row>
    <row r="272">
      <c r="A272" s="1" t="s">
        <v>2834</v>
      </c>
      <c r="B272" s="1">
        <v>11.0</v>
      </c>
      <c r="C272" s="1" t="s">
        <v>641</v>
      </c>
      <c r="D272" s="1">
        <v>1.0</v>
      </c>
    </row>
    <row r="273">
      <c r="A273" s="1" t="s">
        <v>2835</v>
      </c>
      <c r="B273" s="1">
        <v>11.0</v>
      </c>
      <c r="C273" s="1" t="s">
        <v>641</v>
      </c>
      <c r="D273" s="1">
        <v>1.0</v>
      </c>
    </row>
    <row r="274">
      <c r="A274" s="1" t="s">
        <v>2836</v>
      </c>
      <c r="B274" s="1">
        <v>11.0</v>
      </c>
      <c r="C274" s="1" t="s">
        <v>641</v>
      </c>
      <c r="D274" s="1">
        <v>1.0</v>
      </c>
    </row>
    <row r="275">
      <c r="A275" s="1" t="s">
        <v>2837</v>
      </c>
      <c r="B275" s="1">
        <v>11.0</v>
      </c>
      <c r="C275" s="1" t="s">
        <v>641</v>
      </c>
      <c r="D275" s="1">
        <v>1.0</v>
      </c>
    </row>
    <row r="276">
      <c r="A276" s="1" t="s">
        <v>2838</v>
      </c>
      <c r="B276" s="1">
        <v>11.0</v>
      </c>
      <c r="C276" s="1" t="s">
        <v>641</v>
      </c>
      <c r="D276" s="1">
        <v>1.0</v>
      </c>
    </row>
    <row r="277">
      <c r="A277" s="1" t="s">
        <v>2839</v>
      </c>
      <c r="B277" s="1">
        <v>11.0</v>
      </c>
      <c r="C277" s="1" t="s">
        <v>641</v>
      </c>
      <c r="D277" s="1">
        <v>1.0</v>
      </c>
    </row>
    <row r="278">
      <c r="A278" s="1" t="s">
        <v>2840</v>
      </c>
      <c r="B278" s="1">
        <v>11.0</v>
      </c>
      <c r="C278" s="1" t="s">
        <v>641</v>
      </c>
      <c r="D278" s="1">
        <v>1.0</v>
      </c>
    </row>
    <row r="279">
      <c r="A279" s="1" t="s">
        <v>2841</v>
      </c>
      <c r="B279" s="1">
        <v>11.0</v>
      </c>
      <c r="C279" s="1" t="s">
        <v>494</v>
      </c>
      <c r="D279" s="1">
        <v>1.0</v>
      </c>
    </row>
    <row r="280">
      <c r="A280" s="1" t="s">
        <v>2842</v>
      </c>
      <c r="B280" s="1">
        <v>11.0</v>
      </c>
      <c r="C280" s="1" t="s">
        <v>494</v>
      </c>
      <c r="D280" s="1">
        <v>1.0</v>
      </c>
    </row>
    <row r="281">
      <c r="A281" s="1" t="s">
        <v>2843</v>
      </c>
      <c r="B281" s="1">
        <v>11.0</v>
      </c>
      <c r="C281" s="1" t="s">
        <v>494</v>
      </c>
      <c r="D281" s="1">
        <v>1.0</v>
      </c>
    </row>
    <row r="282">
      <c r="A282" s="1" t="s">
        <v>2844</v>
      </c>
      <c r="B282" s="1">
        <v>11.0</v>
      </c>
      <c r="C282" s="1" t="s">
        <v>494</v>
      </c>
      <c r="D282" s="1">
        <v>1.0</v>
      </c>
    </row>
    <row r="283">
      <c r="A283" s="1" t="s">
        <v>2845</v>
      </c>
      <c r="B283" s="1">
        <v>11.0</v>
      </c>
      <c r="C283" s="1" t="s">
        <v>494</v>
      </c>
      <c r="D283" s="1">
        <v>1.0</v>
      </c>
    </row>
    <row r="284">
      <c r="A284" s="1" t="s">
        <v>2846</v>
      </c>
      <c r="B284" s="1">
        <v>11.0</v>
      </c>
      <c r="C284" s="1" t="s">
        <v>494</v>
      </c>
      <c r="D284" s="1">
        <v>1.0</v>
      </c>
    </row>
    <row r="285">
      <c r="A285" s="1" t="s">
        <v>2847</v>
      </c>
      <c r="B285" s="1">
        <v>11.0</v>
      </c>
      <c r="C285" s="1" t="s">
        <v>494</v>
      </c>
      <c r="D285" s="1">
        <v>1.0</v>
      </c>
    </row>
    <row r="286">
      <c r="A286" s="1" t="s">
        <v>2848</v>
      </c>
      <c r="B286" s="1">
        <v>11.0</v>
      </c>
      <c r="C286" s="1" t="s">
        <v>494</v>
      </c>
      <c r="D286" s="1">
        <v>1.0</v>
      </c>
    </row>
    <row r="287">
      <c r="A287" s="1" t="s">
        <v>2849</v>
      </c>
      <c r="B287" s="1">
        <v>11.0</v>
      </c>
      <c r="C287" s="1" t="s">
        <v>494</v>
      </c>
      <c r="D287" s="1">
        <v>1.0</v>
      </c>
    </row>
    <row r="288">
      <c r="A288" s="1" t="s">
        <v>2850</v>
      </c>
      <c r="B288" s="1">
        <v>11.0</v>
      </c>
      <c r="C288" s="1" t="s">
        <v>494</v>
      </c>
      <c r="D288" s="1">
        <v>1.0</v>
      </c>
    </row>
    <row r="289">
      <c r="A289" s="1" t="s">
        <v>2851</v>
      </c>
      <c r="B289" s="1">
        <v>11.0</v>
      </c>
      <c r="C289" s="1" t="s">
        <v>494</v>
      </c>
      <c r="D289" s="1">
        <v>1.0</v>
      </c>
    </row>
    <row r="290">
      <c r="A290" s="1" t="s">
        <v>2852</v>
      </c>
      <c r="B290" s="1">
        <v>11.0</v>
      </c>
      <c r="C290" s="1" t="s">
        <v>494</v>
      </c>
      <c r="D290" s="1">
        <v>1.0</v>
      </c>
    </row>
    <row r="291">
      <c r="A291" s="1" t="s">
        <v>2853</v>
      </c>
      <c r="B291" s="1">
        <v>11.0</v>
      </c>
      <c r="C291" s="1" t="s">
        <v>494</v>
      </c>
      <c r="D291" s="1">
        <v>1.0</v>
      </c>
    </row>
    <row r="292">
      <c r="A292" s="1" t="s">
        <v>2854</v>
      </c>
      <c r="B292" s="1">
        <v>11.0</v>
      </c>
      <c r="C292" s="1" t="s">
        <v>214</v>
      </c>
      <c r="D292" s="1">
        <v>1.0</v>
      </c>
    </row>
    <row r="293">
      <c r="A293" s="1" t="s">
        <v>2855</v>
      </c>
      <c r="B293" s="1">
        <v>11.0</v>
      </c>
      <c r="C293" s="1" t="s">
        <v>214</v>
      </c>
      <c r="D293" s="1">
        <v>1.0</v>
      </c>
    </row>
    <row r="294">
      <c r="A294" s="1" t="s">
        <v>2856</v>
      </c>
      <c r="B294" s="1">
        <v>11.0</v>
      </c>
      <c r="C294" s="1" t="s">
        <v>214</v>
      </c>
      <c r="D294" s="1">
        <v>1.0</v>
      </c>
    </row>
    <row r="295">
      <c r="A295" s="1" t="s">
        <v>2857</v>
      </c>
      <c r="B295" s="1">
        <v>11.0</v>
      </c>
      <c r="C295" s="1" t="s">
        <v>214</v>
      </c>
      <c r="D295" s="1">
        <v>1.0</v>
      </c>
    </row>
    <row r="296">
      <c r="A296" s="1" t="s">
        <v>2858</v>
      </c>
      <c r="B296" s="1">
        <v>11.0</v>
      </c>
      <c r="C296" s="1" t="s">
        <v>214</v>
      </c>
      <c r="D296" s="1">
        <v>1.0</v>
      </c>
    </row>
    <row r="297">
      <c r="A297" s="1" t="s">
        <v>2859</v>
      </c>
      <c r="B297" s="1">
        <v>11.0</v>
      </c>
      <c r="C297" s="1" t="s">
        <v>214</v>
      </c>
      <c r="D297" s="1">
        <v>1.0</v>
      </c>
    </row>
    <row r="298">
      <c r="A298" s="1" t="s">
        <v>2860</v>
      </c>
      <c r="B298" s="1">
        <v>11.0</v>
      </c>
      <c r="C298" s="1" t="s">
        <v>214</v>
      </c>
      <c r="D298" s="1">
        <v>1.0</v>
      </c>
    </row>
    <row r="299">
      <c r="A299" s="1" t="s">
        <v>2861</v>
      </c>
      <c r="B299" s="1">
        <v>11.0</v>
      </c>
      <c r="C299" s="1" t="s">
        <v>214</v>
      </c>
      <c r="D299" s="1">
        <v>1.0</v>
      </c>
    </row>
    <row r="300">
      <c r="A300" s="1" t="s">
        <v>2862</v>
      </c>
      <c r="B300" s="1">
        <v>11.0</v>
      </c>
      <c r="C300" s="1" t="s">
        <v>214</v>
      </c>
      <c r="D300" s="1">
        <v>1.0</v>
      </c>
    </row>
    <row r="301">
      <c r="A301" s="1" t="s">
        <v>2863</v>
      </c>
      <c r="B301" s="1">
        <v>11.0</v>
      </c>
      <c r="C301" s="1" t="s">
        <v>214</v>
      </c>
      <c r="D301" s="1">
        <v>1.0</v>
      </c>
    </row>
    <row r="302">
      <c r="A302" s="1" t="s">
        <v>2864</v>
      </c>
      <c r="B302" s="1">
        <v>11.0</v>
      </c>
      <c r="C302" s="1" t="s">
        <v>214</v>
      </c>
      <c r="D302" s="1">
        <v>1.0</v>
      </c>
    </row>
    <row r="303">
      <c r="A303" s="1" t="s">
        <v>2865</v>
      </c>
      <c r="B303" s="1">
        <v>11.0</v>
      </c>
      <c r="C303" s="1" t="s">
        <v>214</v>
      </c>
      <c r="D303" s="1">
        <v>1.0</v>
      </c>
    </row>
    <row r="304">
      <c r="A304" s="1" t="s">
        <v>2866</v>
      </c>
      <c r="B304" s="1">
        <v>11.0</v>
      </c>
      <c r="C304" s="1" t="s">
        <v>214</v>
      </c>
      <c r="D304" s="1">
        <v>1.0</v>
      </c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</sheetData>
  <autoFilter ref="$A$1:$C$304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38.0"/>
    <col customWidth="1" min="4" max="4" width="33.63"/>
  </cols>
  <sheetData>
    <row r="1">
      <c r="A1" s="3" t="s">
        <v>3</v>
      </c>
      <c r="B1" s="3" t="s">
        <v>2880</v>
      </c>
      <c r="C1" s="3" t="s">
        <v>4</v>
      </c>
      <c r="D1" s="1" t="s">
        <v>355</v>
      </c>
      <c r="E1" s="1" t="s">
        <v>5</v>
      </c>
    </row>
    <row r="2">
      <c r="A2" s="6" t="s">
        <v>2352</v>
      </c>
      <c r="B2" s="3" t="str">
        <f t="shared" ref="B2:B306" si="1">SUBSTITUTE(A2,".","")</f>
        <v>0141</v>
      </c>
      <c r="C2" s="3" t="s">
        <v>202</v>
      </c>
      <c r="D2" s="2" t="s">
        <v>2195</v>
      </c>
      <c r="E2" s="1" t="s">
        <v>198</v>
      </c>
      <c r="F2" s="2" t="s">
        <v>2195</v>
      </c>
    </row>
    <row r="3">
      <c r="A3" s="6" t="s">
        <v>2387</v>
      </c>
      <c r="B3" s="3" t="str">
        <f t="shared" si="1"/>
        <v>0142</v>
      </c>
      <c r="C3" s="3" t="s">
        <v>206</v>
      </c>
      <c r="D3" s="2" t="s">
        <v>2195</v>
      </c>
      <c r="E3" s="1" t="s">
        <v>198</v>
      </c>
      <c r="F3" s="2" t="s">
        <v>2195</v>
      </c>
    </row>
    <row r="4">
      <c r="A4" s="6" t="s">
        <v>2422</v>
      </c>
      <c r="B4" s="3" t="str">
        <f t="shared" si="1"/>
        <v>0401</v>
      </c>
      <c r="C4" s="3" t="s">
        <v>208</v>
      </c>
      <c r="D4" s="2" t="s">
        <v>2195</v>
      </c>
      <c r="E4" s="1" t="s">
        <v>198</v>
      </c>
      <c r="F4" s="2" t="s">
        <v>2195</v>
      </c>
    </row>
    <row r="5">
      <c r="A5" s="6" t="s">
        <v>2677</v>
      </c>
      <c r="B5" s="3" t="str">
        <f t="shared" si="1"/>
        <v>1761</v>
      </c>
      <c r="C5" s="3" t="s">
        <v>210</v>
      </c>
      <c r="D5" s="2" t="s">
        <v>2195</v>
      </c>
      <c r="E5" s="1" t="s">
        <v>198</v>
      </c>
      <c r="F5" s="2" t="s">
        <v>2195</v>
      </c>
    </row>
    <row r="6">
      <c r="A6" s="6" t="s">
        <v>2722</v>
      </c>
      <c r="B6" s="3" t="str">
        <f t="shared" si="1"/>
        <v>1762</v>
      </c>
      <c r="C6" s="3" t="s">
        <v>213</v>
      </c>
      <c r="D6" s="2" t="s">
        <v>2195</v>
      </c>
      <c r="E6" s="1" t="s">
        <v>198</v>
      </c>
      <c r="F6" s="2" t="s">
        <v>2195</v>
      </c>
    </row>
    <row r="7">
      <c r="A7" s="6" t="s">
        <v>2871</v>
      </c>
      <c r="B7" s="3" t="str">
        <f t="shared" si="1"/>
        <v>3831</v>
      </c>
      <c r="C7" s="3" t="s">
        <v>409</v>
      </c>
      <c r="D7" s="2" t="s">
        <v>2199</v>
      </c>
      <c r="E7" s="1" t="s">
        <v>406</v>
      </c>
      <c r="F7" s="2" t="s">
        <v>2199</v>
      </c>
    </row>
    <row r="8">
      <c r="A8" s="6" t="s">
        <v>2876</v>
      </c>
      <c r="B8" s="3" t="str">
        <f t="shared" si="1"/>
        <v>38310</v>
      </c>
      <c r="C8" s="3" t="s">
        <v>412</v>
      </c>
      <c r="D8" s="2" t="s">
        <v>2199</v>
      </c>
      <c r="E8" s="1" t="s">
        <v>406</v>
      </c>
      <c r="F8" s="2" t="s">
        <v>2199</v>
      </c>
    </row>
    <row r="9">
      <c r="A9" s="6" t="s">
        <v>2877</v>
      </c>
      <c r="B9" s="3" t="str">
        <f t="shared" si="1"/>
        <v>3841</v>
      </c>
      <c r="C9" s="3" t="s">
        <v>414</v>
      </c>
      <c r="D9" s="2" t="s">
        <v>2199</v>
      </c>
      <c r="E9" s="1" t="s">
        <v>406</v>
      </c>
      <c r="F9" s="2" t="s">
        <v>2199</v>
      </c>
    </row>
    <row r="10">
      <c r="A10" s="6" t="s">
        <v>2879</v>
      </c>
      <c r="B10" s="3" t="str">
        <f t="shared" si="1"/>
        <v>3861</v>
      </c>
      <c r="C10" s="3" t="s">
        <v>417</v>
      </c>
      <c r="D10" s="25" t="s">
        <v>2199</v>
      </c>
      <c r="E10" s="1" t="s">
        <v>406</v>
      </c>
      <c r="F10" s="25" t="s">
        <v>2199</v>
      </c>
    </row>
    <row r="11">
      <c r="A11" s="6" t="s">
        <v>2881</v>
      </c>
      <c r="B11" s="3" t="str">
        <f t="shared" si="1"/>
        <v>3928</v>
      </c>
      <c r="C11" s="3" t="s">
        <v>418</v>
      </c>
      <c r="D11" s="2" t="s">
        <v>2199</v>
      </c>
      <c r="E11" s="1" t="s">
        <v>406</v>
      </c>
      <c r="F11" s="2" t="s">
        <v>2199</v>
      </c>
    </row>
    <row r="12">
      <c r="A12" s="6" t="s">
        <v>2882</v>
      </c>
      <c r="B12" s="3" t="str">
        <f t="shared" si="1"/>
        <v>0529</v>
      </c>
      <c r="C12" s="3" t="s">
        <v>550</v>
      </c>
      <c r="D12" s="25" t="s">
        <v>2202</v>
      </c>
      <c r="E12" s="1" t="s">
        <v>525</v>
      </c>
      <c r="F12" s="25" t="s">
        <v>2202</v>
      </c>
    </row>
    <row r="13">
      <c r="A13" s="6" t="s">
        <v>2883</v>
      </c>
      <c r="B13" s="3" t="str">
        <f t="shared" si="1"/>
        <v>0402</v>
      </c>
      <c r="C13" s="3" t="s">
        <v>529</v>
      </c>
      <c r="D13" s="2" t="s">
        <v>2248</v>
      </c>
      <c r="E13" s="1" t="s">
        <v>525</v>
      </c>
      <c r="F13" s="2" t="s">
        <v>2248</v>
      </c>
    </row>
    <row r="14">
      <c r="A14" s="6" t="s">
        <v>2884</v>
      </c>
      <c r="B14" s="3" t="str">
        <f t="shared" si="1"/>
        <v>0403</v>
      </c>
      <c r="C14" s="3" t="s">
        <v>531</v>
      </c>
      <c r="D14" s="2" t="s">
        <v>2248</v>
      </c>
      <c r="E14" s="1" t="s">
        <v>525</v>
      </c>
      <c r="F14" s="2" t="s">
        <v>2248</v>
      </c>
    </row>
    <row r="15">
      <c r="A15" s="6" t="s">
        <v>2886</v>
      </c>
      <c r="B15" s="3" t="str">
        <f t="shared" si="1"/>
        <v>0404</v>
      </c>
      <c r="C15" s="3" t="s">
        <v>534</v>
      </c>
      <c r="D15" s="2" t="s">
        <v>2248</v>
      </c>
      <c r="E15" s="1" t="s">
        <v>525</v>
      </c>
      <c r="F15" s="2" t="s">
        <v>2248</v>
      </c>
    </row>
    <row r="16">
      <c r="A16" s="6" t="s">
        <v>2887</v>
      </c>
      <c r="B16" s="3" t="str">
        <f t="shared" si="1"/>
        <v>045</v>
      </c>
      <c r="C16" s="3" t="s">
        <v>536</v>
      </c>
      <c r="D16" s="2" t="s">
        <v>2248</v>
      </c>
      <c r="E16" s="1" t="s">
        <v>525</v>
      </c>
      <c r="F16" s="2" t="s">
        <v>2248</v>
      </c>
    </row>
    <row r="17">
      <c r="A17" s="6" t="s">
        <v>2888</v>
      </c>
      <c r="B17" s="3" t="str">
        <f t="shared" si="1"/>
        <v>0474</v>
      </c>
      <c r="C17" s="3" t="s">
        <v>538</v>
      </c>
      <c r="D17" s="2" t="s">
        <v>2248</v>
      </c>
      <c r="E17" s="1" t="s">
        <v>525</v>
      </c>
      <c r="F17" s="2" t="s">
        <v>2248</v>
      </c>
    </row>
    <row r="18">
      <c r="A18" s="6" t="s">
        <v>2889</v>
      </c>
      <c r="B18" s="3" t="str">
        <f t="shared" si="1"/>
        <v>0475</v>
      </c>
      <c r="C18" s="3" t="s">
        <v>540</v>
      </c>
      <c r="D18" s="2" t="s">
        <v>2248</v>
      </c>
      <c r="E18" s="1" t="s">
        <v>525</v>
      </c>
      <c r="F18" s="2" t="s">
        <v>2248</v>
      </c>
    </row>
    <row r="19">
      <c r="A19" s="6" t="s">
        <v>2890</v>
      </c>
      <c r="B19" s="3" t="str">
        <f t="shared" si="1"/>
        <v>0479</v>
      </c>
      <c r="C19" s="3" t="s">
        <v>542</v>
      </c>
      <c r="D19" s="2" t="s">
        <v>2248</v>
      </c>
      <c r="E19" s="1" t="s">
        <v>525</v>
      </c>
      <c r="F19" s="2" t="s">
        <v>2248</v>
      </c>
    </row>
    <row r="20">
      <c r="A20" s="6" t="s">
        <v>2891</v>
      </c>
      <c r="B20" s="3" t="str">
        <f t="shared" si="1"/>
        <v>0491</v>
      </c>
      <c r="C20" s="3" t="s">
        <v>98</v>
      </c>
      <c r="D20" s="2" t="s">
        <v>2248</v>
      </c>
      <c r="E20" s="1" t="s">
        <v>525</v>
      </c>
      <c r="F20" s="2" t="s">
        <v>2248</v>
      </c>
    </row>
    <row r="21">
      <c r="A21" s="6" t="s">
        <v>2892</v>
      </c>
      <c r="B21" s="3" t="str">
        <f t="shared" si="1"/>
        <v>050</v>
      </c>
      <c r="C21" s="3" t="s">
        <v>103</v>
      </c>
      <c r="D21" s="2" t="s">
        <v>2248</v>
      </c>
      <c r="E21" s="1" t="s">
        <v>525</v>
      </c>
      <c r="F21" s="2" t="s">
        <v>2248</v>
      </c>
    </row>
    <row r="22">
      <c r="A22" s="6" t="s">
        <v>2893</v>
      </c>
      <c r="B22" s="3" t="str">
        <f t="shared" si="1"/>
        <v>0511</v>
      </c>
      <c r="C22" s="3" t="s">
        <v>105</v>
      </c>
      <c r="D22" s="2" t="s">
        <v>2248</v>
      </c>
      <c r="E22" s="1" t="s">
        <v>525</v>
      </c>
      <c r="F22" s="2" t="s">
        <v>2248</v>
      </c>
    </row>
    <row r="23">
      <c r="A23" s="6" t="s">
        <v>2894</v>
      </c>
      <c r="B23" s="3" t="str">
        <f t="shared" si="1"/>
        <v>0521</v>
      </c>
      <c r="C23" s="3" t="s">
        <v>547</v>
      </c>
      <c r="D23" s="2" t="s">
        <v>2248</v>
      </c>
      <c r="E23" s="1" t="s">
        <v>525</v>
      </c>
      <c r="F23" s="2" t="s">
        <v>2248</v>
      </c>
    </row>
    <row r="24">
      <c r="A24" s="6" t="s">
        <v>2895</v>
      </c>
      <c r="B24" s="3" t="str">
        <f t="shared" si="1"/>
        <v>0581</v>
      </c>
      <c r="C24" s="3" t="s">
        <v>553</v>
      </c>
      <c r="D24" s="2" t="s">
        <v>2248</v>
      </c>
      <c r="E24" s="1" t="s">
        <v>525</v>
      </c>
      <c r="F24" s="2" t="s">
        <v>2248</v>
      </c>
    </row>
    <row r="25">
      <c r="A25" s="6" t="s">
        <v>2896</v>
      </c>
      <c r="B25" s="3" t="str">
        <f t="shared" si="1"/>
        <v>0780</v>
      </c>
      <c r="C25" s="3" t="s">
        <v>555</v>
      </c>
      <c r="D25" s="2" t="s">
        <v>2248</v>
      </c>
      <c r="E25" s="1" t="s">
        <v>525</v>
      </c>
      <c r="F25" s="2" t="s">
        <v>2248</v>
      </c>
    </row>
    <row r="26">
      <c r="A26" s="6" t="s">
        <v>2897</v>
      </c>
      <c r="B26" s="3" t="str">
        <f t="shared" si="1"/>
        <v>0781</v>
      </c>
      <c r="C26" s="3" t="s">
        <v>558</v>
      </c>
      <c r="D26" s="2" t="s">
        <v>2248</v>
      </c>
      <c r="E26" s="1" t="s">
        <v>525</v>
      </c>
      <c r="F26" s="2" t="s">
        <v>2248</v>
      </c>
    </row>
    <row r="27">
      <c r="A27" s="6" t="s">
        <v>2898</v>
      </c>
      <c r="B27" s="3" t="str">
        <f t="shared" si="1"/>
        <v>0782</v>
      </c>
      <c r="C27" s="3" t="s">
        <v>563</v>
      </c>
      <c r="D27" s="2" t="s">
        <v>2248</v>
      </c>
      <c r="E27" s="1" t="s">
        <v>525</v>
      </c>
      <c r="F27" s="2" t="s">
        <v>2248</v>
      </c>
    </row>
    <row r="28">
      <c r="A28" s="6" t="s">
        <v>2899</v>
      </c>
      <c r="B28" s="3" t="str">
        <f t="shared" si="1"/>
        <v>0783</v>
      </c>
      <c r="C28" s="3" t="s">
        <v>564</v>
      </c>
      <c r="D28" s="2" t="s">
        <v>2248</v>
      </c>
      <c r="E28" s="1" t="s">
        <v>525</v>
      </c>
      <c r="F28" s="2" t="s">
        <v>2248</v>
      </c>
    </row>
    <row r="29">
      <c r="A29" s="6" t="s">
        <v>2900</v>
      </c>
      <c r="B29" s="3" t="str">
        <f t="shared" si="1"/>
        <v>0784</v>
      </c>
      <c r="C29" s="3" t="s">
        <v>565</v>
      </c>
      <c r="D29" s="2" t="s">
        <v>2248</v>
      </c>
      <c r="E29" s="1" t="s">
        <v>525</v>
      </c>
      <c r="F29" s="2" t="s">
        <v>2248</v>
      </c>
    </row>
    <row r="30">
      <c r="A30" s="6" t="s">
        <v>2901</v>
      </c>
      <c r="B30" s="3" t="str">
        <f t="shared" si="1"/>
        <v>0851</v>
      </c>
      <c r="C30" s="3" t="s">
        <v>566</v>
      </c>
      <c r="D30" s="2" t="s">
        <v>2248</v>
      </c>
      <c r="E30" s="1" t="s">
        <v>525</v>
      </c>
      <c r="F30" s="2" t="s">
        <v>2248</v>
      </c>
    </row>
    <row r="31">
      <c r="A31" s="6" t="s">
        <v>2902</v>
      </c>
      <c r="B31" s="3" t="str">
        <f t="shared" si="1"/>
        <v>0852</v>
      </c>
      <c r="C31" s="3" t="s">
        <v>568</v>
      </c>
      <c r="D31" s="2" t="s">
        <v>2248</v>
      </c>
      <c r="E31" s="1" t="s">
        <v>525</v>
      </c>
      <c r="F31" s="2" t="s">
        <v>2248</v>
      </c>
    </row>
    <row r="32">
      <c r="A32" s="6" t="s">
        <v>2903</v>
      </c>
      <c r="B32" s="3" t="str">
        <f t="shared" si="1"/>
        <v>0859</v>
      </c>
      <c r="C32" s="3" t="s">
        <v>570</v>
      </c>
      <c r="D32" s="2" t="s">
        <v>2248</v>
      </c>
      <c r="E32" s="1" t="s">
        <v>525</v>
      </c>
      <c r="F32" s="2" t="s">
        <v>2248</v>
      </c>
    </row>
    <row r="33">
      <c r="A33" s="6" t="s">
        <v>2904</v>
      </c>
      <c r="B33" s="3" t="str">
        <f t="shared" si="1"/>
        <v>3774</v>
      </c>
      <c r="C33" s="3" t="s">
        <v>572</v>
      </c>
      <c r="D33" s="2" t="s">
        <v>2248</v>
      </c>
      <c r="E33" s="1" t="s">
        <v>525</v>
      </c>
      <c r="F33" s="2" t="s">
        <v>2248</v>
      </c>
    </row>
    <row r="34">
      <c r="A34" s="6" t="s">
        <v>2905</v>
      </c>
      <c r="B34" s="3" t="str">
        <f t="shared" si="1"/>
        <v>3775</v>
      </c>
      <c r="C34" s="3" t="s">
        <v>574</v>
      </c>
      <c r="D34" s="2" t="s">
        <v>2248</v>
      </c>
      <c r="E34" s="1" t="s">
        <v>525</v>
      </c>
      <c r="F34" s="2" t="s">
        <v>2248</v>
      </c>
    </row>
    <row r="35">
      <c r="A35" s="6" t="s">
        <v>2906</v>
      </c>
      <c r="B35" s="3" t="str">
        <f t="shared" si="1"/>
        <v>3776</v>
      </c>
      <c r="C35" s="3" t="s">
        <v>577</v>
      </c>
      <c r="D35" s="2" t="s">
        <v>2248</v>
      </c>
      <c r="E35" s="1" t="s">
        <v>525</v>
      </c>
      <c r="F35" s="2" t="s">
        <v>2248</v>
      </c>
    </row>
    <row r="36">
      <c r="A36" s="6" t="s">
        <v>2907</v>
      </c>
      <c r="B36" s="3" t="str">
        <f t="shared" si="1"/>
        <v>3777</v>
      </c>
      <c r="C36" s="3" t="s">
        <v>580</v>
      </c>
      <c r="D36" s="2" t="s">
        <v>2248</v>
      </c>
      <c r="E36" s="1" t="s">
        <v>525</v>
      </c>
      <c r="F36" s="2" t="s">
        <v>2248</v>
      </c>
    </row>
    <row r="37">
      <c r="A37" s="6" t="s">
        <v>2908</v>
      </c>
      <c r="B37" s="3" t="str">
        <f t="shared" si="1"/>
        <v>3779</v>
      </c>
      <c r="C37" s="3" t="s">
        <v>582</v>
      </c>
      <c r="D37" s="2" t="s">
        <v>2248</v>
      </c>
      <c r="E37" s="1" t="s">
        <v>525</v>
      </c>
      <c r="F37" s="2" t="s">
        <v>2248</v>
      </c>
    </row>
    <row r="38">
      <c r="A38" s="6" t="s">
        <v>2909</v>
      </c>
      <c r="B38" s="3" t="str">
        <f t="shared" si="1"/>
        <v>3780</v>
      </c>
      <c r="C38" s="3" t="s">
        <v>584</v>
      </c>
      <c r="D38" s="2" t="s">
        <v>2248</v>
      </c>
      <c r="E38" s="1" t="s">
        <v>525</v>
      </c>
      <c r="F38" s="2" t="s">
        <v>2248</v>
      </c>
    </row>
    <row r="39">
      <c r="A39" s="6" t="s">
        <v>2910</v>
      </c>
      <c r="B39" s="3" t="str">
        <f t="shared" si="1"/>
        <v>3785</v>
      </c>
      <c r="C39" s="3" t="s">
        <v>587</v>
      </c>
      <c r="D39" s="2" t="s">
        <v>2248</v>
      </c>
      <c r="E39" s="1" t="s">
        <v>525</v>
      </c>
      <c r="F39" s="2" t="s">
        <v>2248</v>
      </c>
    </row>
    <row r="40">
      <c r="A40" s="6" t="s">
        <v>2911</v>
      </c>
      <c r="B40" s="3" t="str">
        <f t="shared" si="1"/>
        <v>3786</v>
      </c>
      <c r="C40" s="3" t="s">
        <v>591</v>
      </c>
      <c r="D40" s="2" t="s">
        <v>2248</v>
      </c>
      <c r="E40" s="1" t="s">
        <v>525</v>
      </c>
      <c r="F40" s="2" t="s">
        <v>2248</v>
      </c>
    </row>
    <row r="41">
      <c r="A41" s="6" t="s">
        <v>2912</v>
      </c>
      <c r="B41" s="3" t="str">
        <f t="shared" si="1"/>
        <v>3787</v>
      </c>
      <c r="C41" s="3" t="s">
        <v>593</v>
      </c>
      <c r="D41" s="2" t="s">
        <v>2248</v>
      </c>
      <c r="E41" s="1" t="s">
        <v>525</v>
      </c>
      <c r="F41" s="2" t="s">
        <v>2248</v>
      </c>
    </row>
    <row r="42">
      <c r="A42" s="6" t="s">
        <v>2913</v>
      </c>
      <c r="B42" s="3" t="str">
        <f t="shared" si="1"/>
        <v>3789</v>
      </c>
      <c r="C42" s="3" t="s">
        <v>595</v>
      </c>
      <c r="D42" s="2" t="s">
        <v>2248</v>
      </c>
      <c r="E42" s="1" t="s">
        <v>525</v>
      </c>
      <c r="F42" s="2" t="s">
        <v>2248</v>
      </c>
    </row>
    <row r="43">
      <c r="A43" s="6" t="s">
        <v>2914</v>
      </c>
      <c r="B43" s="3" t="str">
        <f t="shared" si="1"/>
        <v>3802</v>
      </c>
      <c r="C43" s="3" t="s">
        <v>597</v>
      </c>
      <c r="D43" s="2" t="s">
        <v>2248</v>
      </c>
      <c r="E43" s="1" t="s">
        <v>525</v>
      </c>
      <c r="F43" s="2" t="s">
        <v>2248</v>
      </c>
    </row>
    <row r="44">
      <c r="A44" s="6" t="s">
        <v>2915</v>
      </c>
      <c r="B44" s="3" t="str">
        <f t="shared" si="1"/>
        <v>3842</v>
      </c>
      <c r="C44" s="3" t="s">
        <v>598</v>
      </c>
      <c r="D44" s="2" t="s">
        <v>2248</v>
      </c>
      <c r="E44" s="1" t="s">
        <v>525</v>
      </c>
      <c r="F44" s="2" t="s">
        <v>2248</v>
      </c>
    </row>
    <row r="45">
      <c r="A45" s="6" t="s">
        <v>2917</v>
      </c>
      <c r="B45" s="3" t="str">
        <f t="shared" si="1"/>
        <v>7670</v>
      </c>
      <c r="C45" s="3" t="s">
        <v>600</v>
      </c>
      <c r="D45" s="2" t="s">
        <v>2248</v>
      </c>
      <c r="E45" s="1" t="s">
        <v>525</v>
      </c>
      <c r="F45" s="2" t="s">
        <v>2248</v>
      </c>
    </row>
    <row r="46">
      <c r="A46" s="6" t="s">
        <v>2918</v>
      </c>
      <c r="B46" s="3" t="str">
        <f t="shared" si="1"/>
        <v>7672</v>
      </c>
      <c r="C46" s="3" t="s">
        <v>602</v>
      </c>
      <c r="D46" s="2" t="s">
        <v>2248</v>
      </c>
      <c r="E46" s="1" t="s">
        <v>525</v>
      </c>
      <c r="F46" s="2" t="s">
        <v>2248</v>
      </c>
    </row>
    <row r="47">
      <c r="A47" s="6" t="s">
        <v>2919</v>
      </c>
      <c r="B47" s="3" t="str">
        <f t="shared" si="1"/>
        <v>7674</v>
      </c>
      <c r="C47" s="3" t="s">
        <v>604</v>
      </c>
      <c r="D47" s="2" t="s">
        <v>2248</v>
      </c>
      <c r="E47" s="1" t="s">
        <v>525</v>
      </c>
      <c r="F47" s="2" t="s">
        <v>2248</v>
      </c>
    </row>
    <row r="48">
      <c r="A48" s="6" t="s">
        <v>2920</v>
      </c>
      <c r="B48" s="3" t="str">
        <f t="shared" si="1"/>
        <v>7676</v>
      </c>
      <c r="C48" s="3" t="s">
        <v>606</v>
      </c>
      <c r="D48" s="2" t="s">
        <v>2248</v>
      </c>
      <c r="E48" s="1" t="s">
        <v>525</v>
      </c>
      <c r="F48" s="2" t="s">
        <v>2248</v>
      </c>
    </row>
    <row r="49">
      <c r="A49" s="6" t="s">
        <v>2921</v>
      </c>
      <c r="B49" s="3" t="str">
        <f t="shared" si="1"/>
        <v>7677</v>
      </c>
      <c r="C49" s="3" t="s">
        <v>609</v>
      </c>
      <c r="D49" s="2" t="s">
        <v>2248</v>
      </c>
      <c r="E49" s="1" t="s">
        <v>525</v>
      </c>
      <c r="F49" s="2" t="s">
        <v>2248</v>
      </c>
    </row>
    <row r="50">
      <c r="A50" s="6" t="s">
        <v>2922</v>
      </c>
      <c r="B50" s="3" t="str">
        <f t="shared" si="1"/>
        <v>7679</v>
      </c>
      <c r="C50" s="3" t="s">
        <v>612</v>
      </c>
      <c r="D50" s="2" t="s">
        <v>2248</v>
      </c>
      <c r="E50" s="1" t="s">
        <v>525</v>
      </c>
      <c r="F50" s="2" t="s">
        <v>2248</v>
      </c>
    </row>
    <row r="51">
      <c r="A51" s="6" t="s">
        <v>2923</v>
      </c>
      <c r="B51" s="3" t="str">
        <f t="shared" si="1"/>
        <v>8255</v>
      </c>
      <c r="C51" s="3" t="s">
        <v>614</v>
      </c>
      <c r="D51" s="2" t="s">
        <v>2248</v>
      </c>
      <c r="E51" s="1" t="s">
        <v>525</v>
      </c>
      <c r="F51" s="2" t="s">
        <v>2248</v>
      </c>
    </row>
    <row r="52">
      <c r="A52" s="6" t="s">
        <v>2924</v>
      </c>
      <c r="B52" s="3" t="str">
        <f t="shared" si="1"/>
        <v>8256</v>
      </c>
      <c r="C52" s="3" t="s">
        <v>616</v>
      </c>
      <c r="D52" s="2" t="s">
        <v>2248</v>
      </c>
      <c r="E52" s="1" t="s">
        <v>525</v>
      </c>
      <c r="F52" s="2" t="s">
        <v>2248</v>
      </c>
    </row>
    <row r="53">
      <c r="A53" s="6" t="s">
        <v>2925</v>
      </c>
      <c r="B53" s="3" t="str">
        <f t="shared" si="1"/>
        <v>8258</v>
      </c>
      <c r="C53" s="3" t="s">
        <v>618</v>
      </c>
      <c r="D53" s="2" t="s">
        <v>2248</v>
      </c>
      <c r="E53" s="1" t="s">
        <v>525</v>
      </c>
      <c r="F53" s="2" t="s">
        <v>2248</v>
      </c>
    </row>
    <row r="54">
      <c r="A54" s="6" t="s">
        <v>2926</v>
      </c>
      <c r="B54" s="3" t="str">
        <f t="shared" si="1"/>
        <v>8285</v>
      </c>
      <c r="C54" s="3" t="s">
        <v>620</v>
      </c>
      <c r="D54" s="2" t="s">
        <v>2248</v>
      </c>
      <c r="E54" s="1" t="s">
        <v>525</v>
      </c>
      <c r="F54" s="2" t="s">
        <v>2248</v>
      </c>
    </row>
    <row r="55">
      <c r="A55" s="6" t="s">
        <v>2927</v>
      </c>
      <c r="B55" s="3" t="str">
        <f t="shared" si="1"/>
        <v>8313</v>
      </c>
      <c r="C55" s="3" t="s">
        <v>622</v>
      </c>
      <c r="D55" s="2" t="s">
        <v>2248</v>
      </c>
      <c r="E55" s="1" t="s">
        <v>525</v>
      </c>
      <c r="F55" s="2" t="s">
        <v>2248</v>
      </c>
    </row>
    <row r="56">
      <c r="A56" s="6" t="s">
        <v>2928</v>
      </c>
      <c r="B56" s="3" t="str">
        <f t="shared" si="1"/>
        <v>8319</v>
      </c>
      <c r="C56" s="3" t="s">
        <v>624</v>
      </c>
      <c r="D56" s="2" t="s">
        <v>2248</v>
      </c>
      <c r="E56" s="1" t="s">
        <v>525</v>
      </c>
      <c r="F56" s="2" t="s">
        <v>2248</v>
      </c>
    </row>
    <row r="57">
      <c r="A57" s="6" t="s">
        <v>2929</v>
      </c>
      <c r="B57" s="3" t="str">
        <f t="shared" si="1"/>
        <v>8371</v>
      </c>
      <c r="C57" s="3" t="s">
        <v>626</v>
      </c>
      <c r="D57" s="2" t="s">
        <v>2248</v>
      </c>
      <c r="E57" s="1" t="s">
        <v>525</v>
      </c>
      <c r="F57" s="2" t="s">
        <v>2248</v>
      </c>
    </row>
    <row r="58">
      <c r="A58" s="6" t="s">
        <v>2930</v>
      </c>
      <c r="B58" s="3" t="str">
        <f t="shared" si="1"/>
        <v>8372</v>
      </c>
      <c r="C58" s="3" t="s">
        <v>630</v>
      </c>
      <c r="D58" s="2" t="s">
        <v>2248</v>
      </c>
      <c r="E58" s="1" t="s">
        <v>525</v>
      </c>
      <c r="F58" s="2" t="s">
        <v>2248</v>
      </c>
    </row>
    <row r="59">
      <c r="A59" s="6" t="s">
        <v>2931</v>
      </c>
      <c r="B59" s="3" t="str">
        <f t="shared" si="1"/>
        <v>8375</v>
      </c>
      <c r="C59" s="3" t="s">
        <v>631</v>
      </c>
      <c r="D59" s="2" t="s">
        <v>2248</v>
      </c>
      <c r="E59" s="1" t="s">
        <v>525</v>
      </c>
      <c r="F59" s="2" t="s">
        <v>2248</v>
      </c>
    </row>
    <row r="60">
      <c r="A60" s="6" t="s">
        <v>2932</v>
      </c>
      <c r="B60" s="3" t="str">
        <f t="shared" si="1"/>
        <v>8376</v>
      </c>
      <c r="C60" s="3" t="s">
        <v>633</v>
      </c>
      <c r="D60" s="2" t="s">
        <v>2248</v>
      </c>
      <c r="E60" s="1" t="s">
        <v>525</v>
      </c>
      <c r="F60" s="2" t="s">
        <v>2248</v>
      </c>
    </row>
    <row r="61">
      <c r="A61" s="6" t="s">
        <v>2933</v>
      </c>
      <c r="B61" s="3" t="str">
        <f t="shared" si="1"/>
        <v>8377</v>
      </c>
      <c r="C61" s="3" t="s">
        <v>635</v>
      </c>
      <c r="D61" s="2" t="s">
        <v>2248</v>
      </c>
      <c r="E61" s="1" t="s">
        <v>525</v>
      </c>
      <c r="F61" s="2" t="s">
        <v>2248</v>
      </c>
    </row>
    <row r="62">
      <c r="A62" s="6" t="s">
        <v>2934</v>
      </c>
      <c r="B62" s="3" t="str">
        <f t="shared" si="1"/>
        <v>8415</v>
      </c>
      <c r="C62" s="3" t="s">
        <v>637</v>
      </c>
      <c r="D62" s="2" t="s">
        <v>2248</v>
      </c>
      <c r="E62" s="1" t="s">
        <v>525</v>
      </c>
      <c r="F62" s="2" t="s">
        <v>2248</v>
      </c>
    </row>
    <row r="63">
      <c r="A63" s="6" t="s">
        <v>2935</v>
      </c>
      <c r="B63" s="3" t="str">
        <f t="shared" si="1"/>
        <v>8417</v>
      </c>
      <c r="C63" s="3" t="s">
        <v>640</v>
      </c>
      <c r="D63" s="2" t="s">
        <v>2248</v>
      </c>
      <c r="E63" s="1" t="s">
        <v>525</v>
      </c>
      <c r="F63" s="2" t="s">
        <v>2248</v>
      </c>
    </row>
    <row r="64">
      <c r="A64" s="6" t="s">
        <v>892</v>
      </c>
      <c r="B64" s="3" t="str">
        <f t="shared" si="1"/>
        <v>034</v>
      </c>
      <c r="C64" s="3" t="s">
        <v>86</v>
      </c>
      <c r="D64" s="2" t="s">
        <v>900</v>
      </c>
      <c r="E64" s="1" t="s">
        <v>83</v>
      </c>
      <c r="F64" s="2" t="s">
        <v>900</v>
      </c>
    </row>
    <row r="65">
      <c r="A65" s="6" t="s">
        <v>938</v>
      </c>
      <c r="B65" s="3" t="str">
        <f t="shared" si="1"/>
        <v>0352</v>
      </c>
      <c r="C65" s="3" t="s">
        <v>89</v>
      </c>
      <c r="D65" s="2" t="s">
        <v>900</v>
      </c>
      <c r="E65" s="1" t="s">
        <v>83</v>
      </c>
      <c r="F65" s="2" t="s">
        <v>900</v>
      </c>
    </row>
    <row r="66">
      <c r="A66" s="6" t="s">
        <v>1364</v>
      </c>
      <c r="B66" s="3" t="str">
        <f t="shared" si="1"/>
        <v>0399</v>
      </c>
      <c r="C66" s="3" t="s">
        <v>41</v>
      </c>
      <c r="D66" s="2" t="s">
        <v>900</v>
      </c>
      <c r="E66" s="1" t="s">
        <v>83</v>
      </c>
      <c r="F66" s="2" t="s">
        <v>900</v>
      </c>
    </row>
    <row r="67">
      <c r="A67" s="6" t="s">
        <v>1516</v>
      </c>
      <c r="B67" s="3" t="str">
        <f t="shared" si="1"/>
        <v>8100</v>
      </c>
      <c r="C67" s="3" t="s">
        <v>94</v>
      </c>
      <c r="D67" s="2" t="s">
        <v>900</v>
      </c>
      <c r="E67" s="1" t="s">
        <v>83</v>
      </c>
      <c r="F67" s="2" t="s">
        <v>900</v>
      </c>
    </row>
    <row r="68">
      <c r="A68" s="6" t="s">
        <v>1537</v>
      </c>
      <c r="B68" s="3" t="str">
        <f t="shared" si="1"/>
        <v>8101</v>
      </c>
      <c r="C68" s="3" t="s">
        <v>97</v>
      </c>
      <c r="D68" s="2" t="s">
        <v>900</v>
      </c>
      <c r="E68" s="1" t="s">
        <v>83</v>
      </c>
      <c r="F68" s="2" t="s">
        <v>900</v>
      </c>
    </row>
    <row r="69">
      <c r="A69" s="6" t="s">
        <v>1576</v>
      </c>
      <c r="B69" s="3" t="str">
        <f t="shared" si="1"/>
        <v>8102</v>
      </c>
      <c r="C69" s="3" t="s">
        <v>99</v>
      </c>
      <c r="D69" s="2" t="s">
        <v>900</v>
      </c>
      <c r="E69" s="1" t="s">
        <v>83</v>
      </c>
      <c r="F69" s="2" t="s">
        <v>900</v>
      </c>
    </row>
    <row r="70">
      <c r="A70" s="6" t="s">
        <v>1608</v>
      </c>
      <c r="B70" s="3" t="str">
        <f t="shared" si="1"/>
        <v>8103</v>
      </c>
      <c r="C70" s="3" t="s">
        <v>102</v>
      </c>
      <c r="D70" s="2" t="s">
        <v>900</v>
      </c>
      <c r="E70" s="1" t="s">
        <v>83</v>
      </c>
      <c r="F70" s="2" t="s">
        <v>900</v>
      </c>
    </row>
    <row r="71">
      <c r="A71" s="6" t="s">
        <v>1661</v>
      </c>
      <c r="B71" s="3" t="str">
        <f t="shared" si="1"/>
        <v>8104</v>
      </c>
      <c r="C71" s="3" t="s">
        <v>111</v>
      </c>
      <c r="D71" s="2" t="s">
        <v>900</v>
      </c>
      <c r="E71" s="1" t="s">
        <v>83</v>
      </c>
      <c r="F71" s="2" t="s">
        <v>900</v>
      </c>
    </row>
    <row r="72">
      <c r="A72" s="6" t="s">
        <v>1714</v>
      </c>
      <c r="B72" s="3" t="str">
        <f t="shared" si="1"/>
        <v>8105</v>
      </c>
      <c r="C72" s="3" t="s">
        <v>116</v>
      </c>
      <c r="D72" s="2" t="s">
        <v>900</v>
      </c>
      <c r="E72" s="1" t="s">
        <v>83</v>
      </c>
      <c r="F72" s="2" t="s">
        <v>900</v>
      </c>
    </row>
    <row r="73">
      <c r="A73" s="6" t="s">
        <v>1760</v>
      </c>
      <c r="B73" s="3" t="str">
        <f t="shared" si="1"/>
        <v>8106</v>
      </c>
      <c r="C73" s="3" t="s">
        <v>120</v>
      </c>
      <c r="D73" s="2" t="s">
        <v>900</v>
      </c>
      <c r="E73" s="1" t="s">
        <v>83</v>
      </c>
      <c r="F73" s="2" t="s">
        <v>900</v>
      </c>
    </row>
    <row r="74">
      <c r="A74" s="6" t="s">
        <v>1805</v>
      </c>
      <c r="B74" s="3" t="str">
        <f t="shared" si="1"/>
        <v>8107</v>
      </c>
      <c r="C74" s="3" t="s">
        <v>123</v>
      </c>
      <c r="D74" s="2" t="s">
        <v>900</v>
      </c>
      <c r="E74" s="1" t="s">
        <v>83</v>
      </c>
      <c r="F74" s="2" t="s">
        <v>900</v>
      </c>
    </row>
    <row r="75">
      <c r="A75" s="6" t="s">
        <v>1848</v>
      </c>
      <c r="B75" s="3" t="str">
        <f t="shared" si="1"/>
        <v>8108</v>
      </c>
      <c r="C75" s="3" t="s">
        <v>126</v>
      </c>
      <c r="D75" s="2" t="s">
        <v>900</v>
      </c>
      <c r="E75" s="1" t="s">
        <v>83</v>
      </c>
      <c r="F75" s="2" t="s">
        <v>900</v>
      </c>
    </row>
    <row r="76">
      <c r="A76" s="6" t="s">
        <v>1897</v>
      </c>
      <c r="B76" s="3" t="str">
        <f t="shared" si="1"/>
        <v>8130</v>
      </c>
      <c r="C76" s="3" t="s">
        <v>129</v>
      </c>
      <c r="D76" s="2" t="s">
        <v>900</v>
      </c>
      <c r="E76" s="1" t="s">
        <v>83</v>
      </c>
      <c r="F76" s="2" t="s">
        <v>900</v>
      </c>
    </row>
    <row r="77">
      <c r="A77" s="6" t="s">
        <v>1935</v>
      </c>
      <c r="B77" s="3" t="str">
        <f t="shared" si="1"/>
        <v>8131</v>
      </c>
      <c r="C77" s="3" t="s">
        <v>134</v>
      </c>
      <c r="D77" s="2" t="s">
        <v>900</v>
      </c>
      <c r="E77" s="1" t="s">
        <v>83</v>
      </c>
      <c r="F77" s="2" t="s">
        <v>900</v>
      </c>
    </row>
    <row r="78">
      <c r="A78" s="6" t="s">
        <v>1946</v>
      </c>
      <c r="B78" s="3" t="str">
        <f t="shared" si="1"/>
        <v>8132</v>
      </c>
      <c r="C78" s="3" t="s">
        <v>138</v>
      </c>
      <c r="D78" s="2" t="s">
        <v>900</v>
      </c>
      <c r="E78" s="1" t="s">
        <v>83</v>
      </c>
      <c r="F78" s="2" t="s">
        <v>900</v>
      </c>
    </row>
    <row r="79">
      <c r="A79" s="6" t="s">
        <v>1988</v>
      </c>
      <c r="B79" s="3" t="str">
        <f t="shared" si="1"/>
        <v>8133</v>
      </c>
      <c r="C79" s="3" t="s">
        <v>143</v>
      </c>
      <c r="D79" s="2" t="s">
        <v>900</v>
      </c>
      <c r="E79" s="1" t="s">
        <v>83</v>
      </c>
      <c r="F79" s="2" t="s">
        <v>900</v>
      </c>
    </row>
    <row r="80">
      <c r="A80" s="6" t="s">
        <v>2036</v>
      </c>
      <c r="B80" s="3" t="str">
        <f t="shared" si="1"/>
        <v>8134</v>
      </c>
      <c r="C80" s="3" t="s">
        <v>146</v>
      </c>
      <c r="D80" s="2" t="s">
        <v>900</v>
      </c>
      <c r="E80" s="1" t="s">
        <v>83</v>
      </c>
      <c r="F80" s="2" t="s">
        <v>900</v>
      </c>
    </row>
    <row r="81">
      <c r="A81" s="6" t="s">
        <v>2086</v>
      </c>
      <c r="B81" s="3" t="str">
        <f t="shared" si="1"/>
        <v>8135</v>
      </c>
      <c r="C81" s="3" t="s">
        <v>149</v>
      </c>
      <c r="D81" s="2" t="s">
        <v>900</v>
      </c>
      <c r="E81" s="1" t="s">
        <v>83</v>
      </c>
      <c r="F81" s="2" t="s">
        <v>900</v>
      </c>
    </row>
    <row r="82">
      <c r="A82" s="6" t="s">
        <v>2123</v>
      </c>
      <c r="B82" s="3" t="str">
        <f t="shared" si="1"/>
        <v>8136</v>
      </c>
      <c r="C82" s="3" t="s">
        <v>152</v>
      </c>
      <c r="D82" s="2" t="s">
        <v>900</v>
      </c>
      <c r="E82" s="1" t="s">
        <v>83</v>
      </c>
      <c r="F82" s="2" t="s">
        <v>900</v>
      </c>
    </row>
    <row r="83">
      <c r="A83" s="6" t="s">
        <v>2133</v>
      </c>
      <c r="B83" s="3" t="str">
        <f t="shared" si="1"/>
        <v>8137</v>
      </c>
      <c r="C83" s="3" t="s">
        <v>158</v>
      </c>
      <c r="D83" s="2" t="s">
        <v>900</v>
      </c>
      <c r="E83" s="1" t="s">
        <v>83</v>
      </c>
      <c r="F83" s="2" t="s">
        <v>900</v>
      </c>
    </row>
    <row r="84">
      <c r="A84" s="6" t="s">
        <v>2135</v>
      </c>
      <c r="B84" s="3" t="str">
        <f t="shared" si="1"/>
        <v>8138</v>
      </c>
      <c r="C84" s="3" t="s">
        <v>161</v>
      </c>
      <c r="D84" s="2" t="s">
        <v>900</v>
      </c>
      <c r="E84" s="1" t="s">
        <v>83</v>
      </c>
      <c r="F84" s="2" t="s">
        <v>900</v>
      </c>
    </row>
    <row r="85">
      <c r="A85" s="6" t="s">
        <v>2138</v>
      </c>
      <c r="B85" s="3" t="str">
        <f t="shared" si="1"/>
        <v>8139</v>
      </c>
      <c r="C85" s="3" t="s">
        <v>163</v>
      </c>
      <c r="D85" s="2" t="s">
        <v>900</v>
      </c>
      <c r="E85" s="1" t="s">
        <v>83</v>
      </c>
      <c r="F85" s="2" t="s">
        <v>900</v>
      </c>
    </row>
    <row r="86">
      <c r="A86" s="6" t="s">
        <v>2158</v>
      </c>
      <c r="B86" s="3" t="str">
        <f t="shared" si="1"/>
        <v>8460</v>
      </c>
      <c r="C86" s="3" t="s">
        <v>166</v>
      </c>
      <c r="D86" s="2" t="s">
        <v>900</v>
      </c>
      <c r="E86" s="1" t="s">
        <v>83</v>
      </c>
      <c r="F86" s="2" t="s">
        <v>900</v>
      </c>
    </row>
    <row r="87">
      <c r="A87" s="6" t="s">
        <v>2161</v>
      </c>
      <c r="B87" s="3" t="str">
        <f t="shared" si="1"/>
        <v>8461</v>
      </c>
      <c r="C87" s="3" t="s">
        <v>169</v>
      </c>
      <c r="D87" s="2" t="s">
        <v>900</v>
      </c>
      <c r="E87" s="1" t="s">
        <v>83</v>
      </c>
      <c r="F87" s="2" t="s">
        <v>900</v>
      </c>
    </row>
    <row r="88">
      <c r="A88" s="6" t="s">
        <v>2164</v>
      </c>
      <c r="B88" s="3" t="str">
        <f t="shared" si="1"/>
        <v>8462</v>
      </c>
      <c r="C88" s="3" t="s">
        <v>172</v>
      </c>
      <c r="D88" s="2" t="s">
        <v>900</v>
      </c>
      <c r="E88" s="1" t="s">
        <v>83</v>
      </c>
      <c r="F88" s="2" t="s">
        <v>900</v>
      </c>
    </row>
    <row r="89">
      <c r="A89" s="6" t="s">
        <v>2167</v>
      </c>
      <c r="B89" s="3" t="str">
        <f t="shared" si="1"/>
        <v>8463</v>
      </c>
      <c r="C89" s="3" t="s">
        <v>175</v>
      </c>
      <c r="D89" s="2" t="s">
        <v>900</v>
      </c>
      <c r="E89" s="1" t="s">
        <v>83</v>
      </c>
      <c r="F89" s="2" t="s">
        <v>900</v>
      </c>
    </row>
    <row r="90">
      <c r="A90" s="6" t="s">
        <v>2169</v>
      </c>
      <c r="B90" s="3" t="str">
        <f t="shared" si="1"/>
        <v>8464</v>
      </c>
      <c r="C90" s="3" t="s">
        <v>180</v>
      </c>
      <c r="D90" s="2" t="s">
        <v>900</v>
      </c>
      <c r="E90" s="1" t="s">
        <v>83</v>
      </c>
      <c r="F90" s="2" t="s">
        <v>900</v>
      </c>
    </row>
    <row r="91">
      <c r="A91" s="6" t="s">
        <v>2170</v>
      </c>
      <c r="B91" s="3" t="str">
        <f t="shared" si="1"/>
        <v>8465</v>
      </c>
      <c r="C91" s="3" t="s">
        <v>183</v>
      </c>
      <c r="D91" s="2" t="s">
        <v>900</v>
      </c>
      <c r="E91" s="1" t="s">
        <v>83</v>
      </c>
      <c r="F91" s="2" t="s">
        <v>900</v>
      </c>
    </row>
    <row r="92">
      <c r="A92" s="6" t="s">
        <v>2173</v>
      </c>
      <c r="B92" s="3" t="str">
        <f t="shared" si="1"/>
        <v>8466</v>
      </c>
      <c r="C92" s="3" t="s">
        <v>187</v>
      </c>
      <c r="D92" s="2" t="s">
        <v>900</v>
      </c>
      <c r="E92" s="1" t="s">
        <v>83</v>
      </c>
      <c r="F92" s="2" t="s">
        <v>900</v>
      </c>
    </row>
    <row r="93">
      <c r="A93" s="6" t="s">
        <v>2175</v>
      </c>
      <c r="B93" s="3" t="str">
        <f t="shared" si="1"/>
        <v>8467</v>
      </c>
      <c r="C93" s="3" t="s">
        <v>189</v>
      </c>
      <c r="D93" s="2" t="s">
        <v>900</v>
      </c>
      <c r="E93" s="1" t="s">
        <v>83</v>
      </c>
      <c r="F93" s="2" t="s">
        <v>900</v>
      </c>
    </row>
    <row r="94">
      <c r="A94" s="6" t="s">
        <v>2176</v>
      </c>
      <c r="B94" s="3" t="str">
        <f t="shared" si="1"/>
        <v>8468</v>
      </c>
      <c r="C94" s="3" t="s">
        <v>194</v>
      </c>
      <c r="D94" s="2" t="s">
        <v>900</v>
      </c>
      <c r="E94" s="1" t="s">
        <v>83</v>
      </c>
      <c r="F94" s="2" t="s">
        <v>900</v>
      </c>
    </row>
    <row r="95">
      <c r="A95" s="6" t="s">
        <v>2178</v>
      </c>
      <c r="B95" s="3" t="str">
        <f t="shared" si="1"/>
        <v>8469</v>
      </c>
      <c r="C95" s="3" t="s">
        <v>197</v>
      </c>
      <c r="D95" s="2" t="s">
        <v>900</v>
      </c>
      <c r="E95" s="1" t="s">
        <v>83</v>
      </c>
      <c r="F95" s="2" t="s">
        <v>900</v>
      </c>
    </row>
    <row r="96">
      <c r="A96" s="6" t="s">
        <v>373</v>
      </c>
      <c r="B96" s="3" t="str">
        <f t="shared" si="1"/>
        <v>0062</v>
      </c>
      <c r="C96" s="3" t="s">
        <v>16</v>
      </c>
      <c r="D96" s="2" t="s">
        <v>385</v>
      </c>
      <c r="E96" s="1" t="s">
        <v>10</v>
      </c>
      <c r="F96" s="2" t="s">
        <v>385</v>
      </c>
    </row>
    <row r="97">
      <c r="A97" s="6" t="s">
        <v>416</v>
      </c>
      <c r="B97" s="3" t="str">
        <f t="shared" si="1"/>
        <v>3852</v>
      </c>
      <c r="C97" s="3" t="s">
        <v>21</v>
      </c>
      <c r="D97" s="2" t="s">
        <v>385</v>
      </c>
      <c r="E97" s="1" t="s">
        <v>10</v>
      </c>
      <c r="F97" s="2" t="s">
        <v>385</v>
      </c>
    </row>
    <row r="98">
      <c r="A98" s="6" t="s">
        <v>442</v>
      </c>
      <c r="B98" s="3" t="str">
        <f t="shared" si="1"/>
        <v>387</v>
      </c>
      <c r="C98" s="3" t="s">
        <v>24</v>
      </c>
      <c r="D98" s="2" t="s">
        <v>385</v>
      </c>
      <c r="E98" s="1" t="s">
        <v>10</v>
      </c>
      <c r="F98" s="2" t="s">
        <v>385</v>
      </c>
    </row>
    <row r="99">
      <c r="A99" s="6" t="s">
        <v>476</v>
      </c>
      <c r="B99" s="3" t="str">
        <f t="shared" si="1"/>
        <v>3882</v>
      </c>
      <c r="C99" s="3" t="s">
        <v>27</v>
      </c>
      <c r="D99" s="2" t="s">
        <v>385</v>
      </c>
      <c r="E99" s="1" t="s">
        <v>10</v>
      </c>
      <c r="F99" s="2" t="s">
        <v>385</v>
      </c>
    </row>
    <row r="100">
      <c r="A100" s="6" t="s">
        <v>500</v>
      </c>
      <c r="B100" s="3" t="str">
        <f t="shared" si="1"/>
        <v>3972</v>
      </c>
      <c r="C100" s="3" t="s">
        <v>29</v>
      </c>
      <c r="D100" s="2" t="s">
        <v>385</v>
      </c>
      <c r="E100" s="1" t="s">
        <v>10</v>
      </c>
      <c r="F100" s="2" t="s">
        <v>385</v>
      </c>
    </row>
    <row r="101">
      <c r="A101" s="6" t="s">
        <v>526</v>
      </c>
      <c r="B101" s="3" t="str">
        <f t="shared" si="1"/>
        <v>3974</v>
      </c>
      <c r="C101" s="3" t="s">
        <v>32</v>
      </c>
      <c r="D101" s="2" t="s">
        <v>385</v>
      </c>
      <c r="E101" s="1" t="s">
        <v>10</v>
      </c>
      <c r="F101" s="2" t="s">
        <v>385</v>
      </c>
    </row>
    <row r="102">
      <c r="A102" s="6" t="s">
        <v>549</v>
      </c>
      <c r="B102" s="3" t="str">
        <f t="shared" si="1"/>
        <v>3975</v>
      </c>
      <c r="C102" s="3" t="s">
        <v>49</v>
      </c>
      <c r="D102" s="2" t="s">
        <v>385</v>
      </c>
      <c r="E102" s="1" t="s">
        <v>10</v>
      </c>
      <c r="F102" s="2" t="s">
        <v>385</v>
      </c>
    </row>
    <row r="103">
      <c r="A103" s="6" t="s">
        <v>578</v>
      </c>
      <c r="B103" s="3" t="str">
        <f t="shared" si="1"/>
        <v>3976</v>
      </c>
      <c r="C103" s="3" t="s">
        <v>52</v>
      </c>
      <c r="D103" s="2" t="s">
        <v>385</v>
      </c>
      <c r="E103" s="1" t="s">
        <v>10</v>
      </c>
      <c r="F103" s="2" t="s">
        <v>385</v>
      </c>
    </row>
    <row r="104">
      <c r="A104" s="6" t="s">
        <v>610</v>
      </c>
      <c r="B104" s="3" t="str">
        <f t="shared" si="1"/>
        <v>3981</v>
      </c>
      <c r="C104" s="3" t="s">
        <v>55</v>
      </c>
      <c r="D104" s="2" t="s">
        <v>385</v>
      </c>
      <c r="E104" s="1" t="s">
        <v>10</v>
      </c>
      <c r="F104" s="2" t="s">
        <v>385</v>
      </c>
    </row>
    <row r="105">
      <c r="A105" s="6" t="s">
        <v>645</v>
      </c>
      <c r="B105" s="3" t="str">
        <f t="shared" si="1"/>
        <v>3982</v>
      </c>
      <c r="C105" s="3" t="s">
        <v>60</v>
      </c>
      <c r="D105" s="2" t="s">
        <v>385</v>
      </c>
      <c r="E105" s="1" t="s">
        <v>10</v>
      </c>
      <c r="F105" s="2" t="s">
        <v>385</v>
      </c>
    </row>
    <row r="106">
      <c r="A106" s="6" t="s">
        <v>665</v>
      </c>
      <c r="B106" s="3" t="str">
        <f t="shared" si="1"/>
        <v>3983</v>
      </c>
      <c r="C106" s="3" t="s">
        <v>63</v>
      </c>
      <c r="D106" s="2" t="s">
        <v>385</v>
      </c>
      <c r="E106" s="1" t="s">
        <v>10</v>
      </c>
      <c r="F106" s="2" t="s">
        <v>385</v>
      </c>
    </row>
    <row r="107">
      <c r="A107" s="6" t="s">
        <v>696</v>
      </c>
      <c r="B107" s="3" t="str">
        <f t="shared" si="1"/>
        <v>3984</v>
      </c>
      <c r="C107" s="3" t="s">
        <v>68</v>
      </c>
      <c r="D107" s="2" t="s">
        <v>385</v>
      </c>
      <c r="E107" s="1" t="s">
        <v>10</v>
      </c>
      <c r="F107" s="2" t="s">
        <v>385</v>
      </c>
    </row>
    <row r="108">
      <c r="A108" s="6" t="s">
        <v>706</v>
      </c>
      <c r="B108" s="3" t="str">
        <f t="shared" si="1"/>
        <v>3985</v>
      </c>
      <c r="C108" s="3" t="s">
        <v>71</v>
      </c>
      <c r="D108" s="2" t="s">
        <v>385</v>
      </c>
      <c r="E108" s="1" t="s">
        <v>10</v>
      </c>
      <c r="F108" s="2" t="s">
        <v>385</v>
      </c>
    </row>
    <row r="109">
      <c r="A109" s="6" t="s">
        <v>739</v>
      </c>
      <c r="B109" s="3" t="str">
        <f t="shared" si="1"/>
        <v>3986</v>
      </c>
      <c r="C109" s="3" t="s">
        <v>74</v>
      </c>
      <c r="D109" s="2" t="s">
        <v>385</v>
      </c>
      <c r="E109" s="1" t="s">
        <v>10</v>
      </c>
      <c r="F109" s="2" t="s">
        <v>385</v>
      </c>
    </row>
    <row r="110">
      <c r="A110" s="6" t="s">
        <v>747</v>
      </c>
      <c r="B110" s="3" t="str">
        <f t="shared" si="1"/>
        <v>3987</v>
      </c>
      <c r="C110" s="3" t="s">
        <v>75</v>
      </c>
      <c r="D110" s="2" t="s">
        <v>385</v>
      </c>
      <c r="E110" s="1" t="s">
        <v>10</v>
      </c>
      <c r="F110" s="2" t="s">
        <v>385</v>
      </c>
    </row>
    <row r="111">
      <c r="A111" s="6" t="s">
        <v>768</v>
      </c>
      <c r="B111" s="3" t="str">
        <f t="shared" si="1"/>
        <v>3988</v>
      </c>
      <c r="C111" s="3" t="s">
        <v>78</v>
      </c>
      <c r="D111" s="2" t="s">
        <v>385</v>
      </c>
      <c r="E111" s="1" t="s">
        <v>10</v>
      </c>
      <c r="F111" s="2" t="s">
        <v>385</v>
      </c>
    </row>
    <row r="112">
      <c r="A112" s="6" t="s">
        <v>770</v>
      </c>
      <c r="B112" s="3" t="str">
        <f t="shared" si="1"/>
        <v>3989</v>
      </c>
      <c r="C112" s="3" t="s">
        <v>81</v>
      </c>
      <c r="D112" s="2" t="s">
        <v>385</v>
      </c>
      <c r="E112" s="1" t="s">
        <v>10</v>
      </c>
      <c r="F112" s="2" t="s">
        <v>385</v>
      </c>
    </row>
    <row r="113">
      <c r="A113" s="6" t="s">
        <v>2939</v>
      </c>
      <c r="B113" s="3" t="str">
        <f t="shared" si="1"/>
        <v>0061</v>
      </c>
      <c r="C113" s="3" t="s">
        <v>744</v>
      </c>
      <c r="D113" s="2" t="s">
        <v>2204</v>
      </c>
      <c r="E113" s="1" t="s">
        <v>741</v>
      </c>
      <c r="F113" s="2" t="s">
        <v>2204</v>
      </c>
    </row>
    <row r="114">
      <c r="A114" s="6" t="s">
        <v>2940</v>
      </c>
      <c r="B114" s="3" t="str">
        <f t="shared" si="1"/>
        <v>3810</v>
      </c>
      <c r="C114" s="3" t="s">
        <v>750</v>
      </c>
      <c r="D114" s="2" t="s">
        <v>2204</v>
      </c>
      <c r="E114" s="1" t="s">
        <v>741</v>
      </c>
      <c r="F114" s="2" t="s">
        <v>2204</v>
      </c>
    </row>
    <row r="115">
      <c r="A115" s="6" t="s">
        <v>2942</v>
      </c>
      <c r="B115" s="3" t="str">
        <f t="shared" si="1"/>
        <v>3812</v>
      </c>
      <c r="C115" s="3" t="s">
        <v>753</v>
      </c>
      <c r="D115" s="2" t="s">
        <v>2204</v>
      </c>
      <c r="E115" s="1" t="s">
        <v>741</v>
      </c>
      <c r="F115" s="2" t="s">
        <v>2204</v>
      </c>
    </row>
    <row r="116">
      <c r="A116" s="6" t="s">
        <v>2943</v>
      </c>
      <c r="B116" s="3" t="str">
        <f t="shared" si="1"/>
        <v>3832</v>
      </c>
      <c r="C116" s="3" t="s">
        <v>755</v>
      </c>
      <c r="D116" s="2" t="s">
        <v>2204</v>
      </c>
      <c r="E116" s="1" t="s">
        <v>741</v>
      </c>
      <c r="F116" s="2" t="s">
        <v>2204</v>
      </c>
    </row>
    <row r="117">
      <c r="A117" s="6" t="s">
        <v>2944</v>
      </c>
      <c r="B117" s="3" t="str">
        <f t="shared" si="1"/>
        <v>3862</v>
      </c>
      <c r="C117" s="3" t="s">
        <v>756</v>
      </c>
      <c r="D117" s="2" t="s">
        <v>2204</v>
      </c>
      <c r="E117" s="1" t="s">
        <v>741</v>
      </c>
      <c r="F117" s="2" t="s">
        <v>2204</v>
      </c>
    </row>
    <row r="118">
      <c r="A118" s="6" t="s">
        <v>2945</v>
      </c>
      <c r="B118" s="3" t="str">
        <f t="shared" si="1"/>
        <v>3922</v>
      </c>
      <c r="C118" s="3" t="s">
        <v>757</v>
      </c>
      <c r="D118" s="2" t="s">
        <v>2204</v>
      </c>
      <c r="E118" s="1" t="s">
        <v>741</v>
      </c>
      <c r="F118" s="2" t="s">
        <v>2204</v>
      </c>
    </row>
    <row r="119">
      <c r="A119" s="6" t="s">
        <v>2946</v>
      </c>
      <c r="B119" s="3" t="str">
        <f t="shared" si="1"/>
        <v>3929</v>
      </c>
      <c r="C119" s="3" t="s">
        <v>759</v>
      </c>
      <c r="D119" s="2" t="s">
        <v>2204</v>
      </c>
      <c r="E119" s="1" t="s">
        <v>741</v>
      </c>
      <c r="F119" s="2" t="s">
        <v>2204</v>
      </c>
    </row>
    <row r="120">
      <c r="A120" s="6" t="s">
        <v>2947</v>
      </c>
      <c r="B120" s="3" t="str">
        <f t="shared" si="1"/>
        <v>3930</v>
      </c>
      <c r="C120" s="3" t="s">
        <v>763</v>
      </c>
      <c r="D120" s="2" t="s">
        <v>2204</v>
      </c>
      <c r="E120" s="1" t="s">
        <v>741</v>
      </c>
      <c r="F120" s="2" t="s">
        <v>2204</v>
      </c>
    </row>
    <row r="121">
      <c r="A121" s="6" t="s">
        <v>2948</v>
      </c>
      <c r="B121" s="3" t="str">
        <f t="shared" si="1"/>
        <v>3931</v>
      </c>
      <c r="C121" s="3" t="s">
        <v>766</v>
      </c>
      <c r="D121" s="2" t="s">
        <v>2204</v>
      </c>
      <c r="E121" s="1" t="s">
        <v>741</v>
      </c>
      <c r="F121" s="2" t="s">
        <v>2204</v>
      </c>
    </row>
    <row r="122">
      <c r="A122" s="6" t="s">
        <v>2949</v>
      </c>
      <c r="B122" s="3" t="str">
        <f t="shared" si="1"/>
        <v>3932</v>
      </c>
      <c r="C122" s="3" t="s">
        <v>769</v>
      </c>
      <c r="D122" s="2" t="s">
        <v>2204</v>
      </c>
      <c r="E122" s="1" t="s">
        <v>741</v>
      </c>
      <c r="F122" s="2" t="s">
        <v>2204</v>
      </c>
    </row>
    <row r="123">
      <c r="A123" s="6" t="s">
        <v>2950</v>
      </c>
      <c r="B123" s="3" t="str">
        <f t="shared" si="1"/>
        <v>3950</v>
      </c>
      <c r="C123" s="3" t="s">
        <v>771</v>
      </c>
      <c r="D123" s="2" t="s">
        <v>2204</v>
      </c>
      <c r="E123" s="1" t="s">
        <v>741</v>
      </c>
      <c r="F123" s="2" t="s">
        <v>2204</v>
      </c>
    </row>
    <row r="124">
      <c r="A124" s="6" t="s">
        <v>2951</v>
      </c>
      <c r="B124" s="3" t="str">
        <f t="shared" si="1"/>
        <v>3956</v>
      </c>
      <c r="C124" s="3" t="s">
        <v>772</v>
      </c>
      <c r="D124" s="2" t="s">
        <v>2204</v>
      </c>
      <c r="E124" s="1" t="s">
        <v>741</v>
      </c>
      <c r="F124" s="2" t="s">
        <v>2204</v>
      </c>
    </row>
    <row r="125">
      <c r="A125" s="6" t="s">
        <v>2952</v>
      </c>
      <c r="B125" s="3" t="str">
        <f t="shared" si="1"/>
        <v>3957</v>
      </c>
      <c r="C125" s="3" t="s">
        <v>773</v>
      </c>
      <c r="D125" s="2" t="s">
        <v>2204</v>
      </c>
      <c r="E125" s="1" t="s">
        <v>741</v>
      </c>
      <c r="F125" s="2" t="s">
        <v>2204</v>
      </c>
    </row>
    <row r="126">
      <c r="A126" s="6" t="s">
        <v>2953</v>
      </c>
      <c r="B126" s="3" t="str">
        <f t="shared" si="1"/>
        <v>3958</v>
      </c>
      <c r="C126" s="3" t="s">
        <v>775</v>
      </c>
      <c r="D126" s="2" t="s">
        <v>2204</v>
      </c>
      <c r="E126" s="1" t="s">
        <v>741</v>
      </c>
      <c r="F126" s="2" t="s">
        <v>2204</v>
      </c>
    </row>
    <row r="127">
      <c r="A127" s="6" t="s">
        <v>2955</v>
      </c>
      <c r="B127" s="3" t="str">
        <f t="shared" si="1"/>
        <v>3959</v>
      </c>
      <c r="C127" s="3" t="s">
        <v>797</v>
      </c>
      <c r="D127" s="2" t="s">
        <v>2204</v>
      </c>
      <c r="E127" s="1" t="s">
        <v>741</v>
      </c>
      <c r="F127" s="2" t="s">
        <v>2204</v>
      </c>
    </row>
    <row r="128">
      <c r="A128" s="6" t="s">
        <v>2956</v>
      </c>
      <c r="B128" s="3" t="str">
        <f t="shared" si="1"/>
        <v>3992</v>
      </c>
      <c r="C128" s="3" t="s">
        <v>800</v>
      </c>
      <c r="D128" s="2" t="s">
        <v>2204</v>
      </c>
      <c r="E128" s="1" t="s">
        <v>741</v>
      </c>
      <c r="F128" s="2" t="s">
        <v>2204</v>
      </c>
    </row>
    <row r="129">
      <c r="A129" s="6" t="s">
        <v>2212</v>
      </c>
      <c r="B129" s="3" t="str">
        <f t="shared" si="1"/>
        <v>0113</v>
      </c>
      <c r="C129" s="3" t="s">
        <v>20</v>
      </c>
      <c r="D129" s="1" t="s">
        <v>2197</v>
      </c>
      <c r="E129" s="1" t="s">
        <v>258</v>
      </c>
      <c r="F129" s="1" t="s">
        <v>2197</v>
      </c>
    </row>
    <row r="130">
      <c r="A130" s="6" t="s">
        <v>2234</v>
      </c>
      <c r="B130" s="3" t="str">
        <f t="shared" si="1"/>
        <v>0117</v>
      </c>
      <c r="C130" s="3" t="s">
        <v>261</v>
      </c>
      <c r="D130" s="1" t="s">
        <v>2197</v>
      </c>
      <c r="E130" s="1" t="s">
        <v>258</v>
      </c>
      <c r="F130" s="1" t="s">
        <v>2197</v>
      </c>
    </row>
    <row r="131">
      <c r="A131" s="6" t="s">
        <v>2251</v>
      </c>
      <c r="B131" s="3" t="str">
        <f t="shared" si="1"/>
        <v>0123</v>
      </c>
      <c r="C131" s="3" t="s">
        <v>263</v>
      </c>
      <c r="D131" s="1" t="s">
        <v>2197</v>
      </c>
      <c r="E131" s="1" t="s">
        <v>258</v>
      </c>
      <c r="F131" s="1" t="s">
        <v>2197</v>
      </c>
    </row>
    <row r="132">
      <c r="A132" s="6" t="s">
        <v>2340</v>
      </c>
      <c r="B132" s="3" t="str">
        <f t="shared" si="1"/>
        <v>0139</v>
      </c>
      <c r="C132" s="3" t="s">
        <v>266</v>
      </c>
      <c r="D132" s="1" t="s">
        <v>2197</v>
      </c>
      <c r="E132" s="1" t="s">
        <v>258</v>
      </c>
      <c r="F132" s="1" t="s">
        <v>2197</v>
      </c>
    </row>
    <row r="133">
      <c r="A133" s="6" t="s">
        <v>2402</v>
      </c>
      <c r="B133" s="3" t="str">
        <f t="shared" si="1"/>
        <v>0151</v>
      </c>
      <c r="C133" s="3" t="s">
        <v>268</v>
      </c>
      <c r="D133" s="1" t="s">
        <v>2197</v>
      </c>
      <c r="E133" s="1" t="s">
        <v>258</v>
      </c>
      <c r="F133" s="1" t="s">
        <v>2197</v>
      </c>
    </row>
    <row r="134">
      <c r="A134" s="6" t="s">
        <v>2405</v>
      </c>
      <c r="B134" s="3" t="str">
        <f t="shared" si="1"/>
        <v>0152</v>
      </c>
      <c r="C134" s="3" t="s">
        <v>270</v>
      </c>
      <c r="D134" s="1" t="s">
        <v>2197</v>
      </c>
      <c r="E134" s="1" t="s">
        <v>258</v>
      </c>
      <c r="F134" s="1" t="s">
        <v>2197</v>
      </c>
    </row>
    <row r="135">
      <c r="A135" s="6" t="s">
        <v>2406</v>
      </c>
      <c r="B135" s="3" t="str">
        <f t="shared" si="1"/>
        <v>0153</v>
      </c>
      <c r="C135" s="3" t="s">
        <v>272</v>
      </c>
      <c r="D135" s="1" t="s">
        <v>2197</v>
      </c>
      <c r="E135" s="1" t="s">
        <v>258</v>
      </c>
      <c r="F135" s="1" t="s">
        <v>2197</v>
      </c>
    </row>
    <row r="136">
      <c r="A136" s="6" t="s">
        <v>2407</v>
      </c>
      <c r="B136" s="3" t="str">
        <f t="shared" si="1"/>
        <v>0159</v>
      </c>
      <c r="C136" s="3" t="s">
        <v>274</v>
      </c>
      <c r="D136" s="1" t="s">
        <v>2197</v>
      </c>
      <c r="E136" s="1" t="s">
        <v>258</v>
      </c>
      <c r="F136" s="1" t="s">
        <v>2197</v>
      </c>
    </row>
    <row r="137">
      <c r="A137" s="6" t="s">
        <v>2415</v>
      </c>
      <c r="B137" s="3" t="str">
        <f t="shared" si="1"/>
        <v>0214</v>
      </c>
      <c r="C137" s="3" t="s">
        <v>278</v>
      </c>
      <c r="D137" s="1" t="s">
        <v>2197</v>
      </c>
      <c r="E137" s="1" t="s">
        <v>258</v>
      </c>
      <c r="F137" s="1" t="s">
        <v>2197</v>
      </c>
    </row>
    <row r="138">
      <c r="A138" s="6" t="s">
        <v>2416</v>
      </c>
      <c r="B138" s="3" t="str">
        <f t="shared" si="1"/>
        <v>0292</v>
      </c>
      <c r="C138" s="3" t="s">
        <v>281</v>
      </c>
      <c r="D138" s="1" t="s">
        <v>2197</v>
      </c>
      <c r="E138" s="1" t="s">
        <v>258</v>
      </c>
      <c r="F138" s="1" t="s">
        <v>2197</v>
      </c>
    </row>
    <row r="139">
      <c r="A139" s="6" t="s">
        <v>2419</v>
      </c>
      <c r="B139" s="3" t="str">
        <f t="shared" si="1"/>
        <v>0299</v>
      </c>
      <c r="C139" s="3" t="s">
        <v>283</v>
      </c>
      <c r="D139" s="1" t="s">
        <v>2197</v>
      </c>
      <c r="E139" s="1" t="s">
        <v>258</v>
      </c>
      <c r="F139" s="1" t="s">
        <v>2197</v>
      </c>
    </row>
    <row r="140">
      <c r="A140" s="6" t="s">
        <v>2424</v>
      </c>
      <c r="B140" s="3" t="str">
        <f t="shared" si="1"/>
        <v>0441</v>
      </c>
      <c r="C140" s="3" t="s">
        <v>287</v>
      </c>
      <c r="D140" s="1" t="s">
        <v>2197</v>
      </c>
      <c r="E140" s="1" t="s">
        <v>258</v>
      </c>
      <c r="F140" s="1" t="s">
        <v>2197</v>
      </c>
    </row>
    <row r="141">
      <c r="A141" s="6" t="s">
        <v>2425</v>
      </c>
      <c r="B141" s="3" t="str">
        <f t="shared" si="1"/>
        <v>0713</v>
      </c>
      <c r="C141" s="3" t="s">
        <v>296</v>
      </c>
      <c r="D141" s="1" t="s">
        <v>2197</v>
      </c>
      <c r="E141" s="1" t="s">
        <v>258</v>
      </c>
      <c r="F141" s="1" t="s">
        <v>2197</v>
      </c>
    </row>
    <row r="142">
      <c r="A142" s="6" t="s">
        <v>2432</v>
      </c>
      <c r="B142" s="3" t="str">
        <f t="shared" si="1"/>
        <v>0714</v>
      </c>
      <c r="C142" s="3" t="s">
        <v>298</v>
      </c>
      <c r="D142" s="1" t="s">
        <v>2197</v>
      </c>
      <c r="E142" s="1" t="s">
        <v>258</v>
      </c>
      <c r="F142" s="1" t="s">
        <v>2197</v>
      </c>
    </row>
    <row r="143">
      <c r="A143" s="6" t="s">
        <v>2434</v>
      </c>
      <c r="B143" s="3" t="str">
        <f t="shared" si="1"/>
        <v>0715</v>
      </c>
      <c r="C143" s="3" t="s">
        <v>299</v>
      </c>
      <c r="D143" s="1" t="s">
        <v>2197</v>
      </c>
      <c r="E143" s="1" t="s">
        <v>258</v>
      </c>
      <c r="F143" s="1" t="s">
        <v>2197</v>
      </c>
    </row>
    <row r="144">
      <c r="A144" s="6" t="s">
        <v>2435</v>
      </c>
      <c r="B144" s="3" t="str">
        <f t="shared" si="1"/>
        <v>0717</v>
      </c>
      <c r="C144" s="3" t="s">
        <v>302</v>
      </c>
      <c r="D144" s="1" t="s">
        <v>2197</v>
      </c>
      <c r="E144" s="1" t="s">
        <v>258</v>
      </c>
      <c r="F144" s="1" t="s">
        <v>2197</v>
      </c>
    </row>
    <row r="145">
      <c r="A145" s="6" t="s">
        <v>2438</v>
      </c>
      <c r="B145" s="3" t="str">
        <f t="shared" si="1"/>
        <v>0751</v>
      </c>
      <c r="C145" s="3" t="s">
        <v>305</v>
      </c>
      <c r="D145" s="1" t="s">
        <v>2197</v>
      </c>
      <c r="E145" s="1" t="s">
        <v>258</v>
      </c>
      <c r="F145" s="1" t="s">
        <v>2197</v>
      </c>
    </row>
    <row r="146">
      <c r="A146" s="6" t="s">
        <v>2440</v>
      </c>
      <c r="B146" s="3" t="str">
        <f t="shared" si="1"/>
        <v>0752</v>
      </c>
      <c r="C146" s="3" t="s">
        <v>307</v>
      </c>
      <c r="D146" s="1" t="s">
        <v>2197</v>
      </c>
      <c r="E146" s="1" t="s">
        <v>258</v>
      </c>
      <c r="F146" s="1" t="s">
        <v>2197</v>
      </c>
    </row>
    <row r="147">
      <c r="A147" s="6" t="s">
        <v>2442</v>
      </c>
      <c r="B147" s="3" t="str">
        <f t="shared" si="1"/>
        <v>0753</v>
      </c>
      <c r="C147" s="3" t="s">
        <v>310</v>
      </c>
      <c r="D147" s="1" t="s">
        <v>2197</v>
      </c>
      <c r="E147" s="1" t="s">
        <v>258</v>
      </c>
      <c r="F147" s="1" t="s">
        <v>2197</v>
      </c>
    </row>
    <row r="148">
      <c r="A148" s="6" t="s">
        <v>2445</v>
      </c>
      <c r="B148" s="3" t="str">
        <f t="shared" si="1"/>
        <v>0754</v>
      </c>
      <c r="C148" s="3" t="s">
        <v>312</v>
      </c>
      <c r="D148" s="1" t="s">
        <v>2197</v>
      </c>
      <c r="E148" s="1" t="s">
        <v>258</v>
      </c>
      <c r="F148" s="1" t="s">
        <v>2197</v>
      </c>
    </row>
    <row r="149">
      <c r="A149" s="6" t="s">
        <v>2446</v>
      </c>
      <c r="B149" s="3" t="str">
        <f t="shared" si="1"/>
        <v>0759</v>
      </c>
      <c r="C149" s="3" t="s">
        <v>314</v>
      </c>
      <c r="D149" s="1" t="s">
        <v>2197</v>
      </c>
      <c r="E149" s="1" t="s">
        <v>258</v>
      </c>
      <c r="F149" s="1" t="s">
        <v>2197</v>
      </c>
    </row>
    <row r="150">
      <c r="A150" s="6" t="s">
        <v>2448</v>
      </c>
      <c r="B150" s="3" t="str">
        <f t="shared" si="1"/>
        <v>0761</v>
      </c>
      <c r="C150" s="3" t="s">
        <v>316</v>
      </c>
      <c r="D150" s="1" t="s">
        <v>2197</v>
      </c>
      <c r="E150" s="1" t="s">
        <v>258</v>
      </c>
      <c r="F150" s="1" t="s">
        <v>2197</v>
      </c>
    </row>
    <row r="151">
      <c r="A151" s="6" t="s">
        <v>2453</v>
      </c>
      <c r="B151" s="3" t="str">
        <f t="shared" si="1"/>
        <v>0762</v>
      </c>
      <c r="C151" s="3" t="s">
        <v>319</v>
      </c>
      <c r="D151" s="1" t="s">
        <v>2197</v>
      </c>
      <c r="E151" s="1" t="s">
        <v>258</v>
      </c>
      <c r="F151" s="1" t="s">
        <v>2197</v>
      </c>
    </row>
    <row r="152">
      <c r="A152" s="6" t="s">
        <v>2454</v>
      </c>
      <c r="B152" s="3" t="str">
        <f t="shared" si="1"/>
        <v>0763</v>
      </c>
      <c r="C152" s="3" t="s">
        <v>321</v>
      </c>
      <c r="D152" s="1" t="s">
        <v>2197</v>
      </c>
      <c r="E152" s="1" t="s">
        <v>258</v>
      </c>
      <c r="F152" s="1" t="s">
        <v>2197</v>
      </c>
    </row>
    <row r="153">
      <c r="A153" s="6" t="s">
        <v>2457</v>
      </c>
      <c r="B153" s="3" t="str">
        <f t="shared" si="1"/>
        <v>0764</v>
      </c>
      <c r="C153" s="3" t="s">
        <v>323</v>
      </c>
      <c r="D153" s="1" t="s">
        <v>2197</v>
      </c>
      <c r="E153" s="1" t="s">
        <v>258</v>
      </c>
      <c r="F153" s="1" t="s">
        <v>2197</v>
      </c>
    </row>
    <row r="154">
      <c r="A154" s="6" t="s">
        <v>2460</v>
      </c>
      <c r="B154" s="3" t="str">
        <f t="shared" si="1"/>
        <v>0765</v>
      </c>
      <c r="C154" s="3" t="s">
        <v>325</v>
      </c>
      <c r="D154" s="1" t="s">
        <v>2197</v>
      </c>
      <c r="E154" s="1" t="s">
        <v>258</v>
      </c>
      <c r="F154" s="1" t="s">
        <v>2197</v>
      </c>
    </row>
    <row r="155">
      <c r="A155" s="6" t="s">
        <v>2461</v>
      </c>
      <c r="B155" s="3" t="str">
        <f t="shared" si="1"/>
        <v>0768</v>
      </c>
      <c r="C155" s="3" t="s">
        <v>327</v>
      </c>
      <c r="D155" s="1" t="s">
        <v>2197</v>
      </c>
      <c r="E155" s="1" t="s">
        <v>258</v>
      </c>
      <c r="F155" s="1" t="s">
        <v>2197</v>
      </c>
    </row>
    <row r="156">
      <c r="A156" s="6" t="s">
        <v>2464</v>
      </c>
      <c r="B156" s="3" t="str">
        <f t="shared" si="1"/>
        <v>0769</v>
      </c>
      <c r="C156" s="3" t="s">
        <v>329</v>
      </c>
      <c r="D156" s="1" t="s">
        <v>2197</v>
      </c>
      <c r="E156" s="1" t="s">
        <v>258</v>
      </c>
      <c r="F156" s="1" t="s">
        <v>2197</v>
      </c>
    </row>
    <row r="157">
      <c r="A157" s="6" t="s">
        <v>2465</v>
      </c>
      <c r="B157" s="3" t="str">
        <f t="shared" si="1"/>
        <v>0771</v>
      </c>
      <c r="C157" s="3" t="s">
        <v>331</v>
      </c>
      <c r="D157" s="1" t="s">
        <v>2197</v>
      </c>
      <c r="E157" s="1" t="s">
        <v>258</v>
      </c>
      <c r="F157" s="1" t="s">
        <v>2197</v>
      </c>
    </row>
    <row r="158">
      <c r="A158" s="6" t="s">
        <v>2466</v>
      </c>
      <c r="B158" s="3" t="str">
        <f t="shared" si="1"/>
        <v>0772</v>
      </c>
      <c r="C158" s="3" t="s">
        <v>333</v>
      </c>
      <c r="D158" s="1" t="s">
        <v>2197</v>
      </c>
      <c r="E158" s="1" t="s">
        <v>258</v>
      </c>
      <c r="F158" s="1" t="s">
        <v>2197</v>
      </c>
    </row>
    <row r="159">
      <c r="A159" s="6" t="s">
        <v>2467</v>
      </c>
      <c r="B159" s="3" t="str">
        <f t="shared" si="1"/>
        <v>0779</v>
      </c>
      <c r="C159" s="3" t="s">
        <v>334</v>
      </c>
      <c r="D159" s="1" t="s">
        <v>2197</v>
      </c>
      <c r="E159" s="1" t="s">
        <v>258</v>
      </c>
      <c r="F159" s="1" t="s">
        <v>2197</v>
      </c>
    </row>
    <row r="160">
      <c r="A160" s="6" t="s">
        <v>2529</v>
      </c>
      <c r="B160" s="3" t="str">
        <f t="shared" si="1"/>
        <v>0201</v>
      </c>
      <c r="C160" s="3" t="s">
        <v>276</v>
      </c>
      <c r="D160" s="1" t="s">
        <v>2197</v>
      </c>
      <c r="E160" s="1" t="s">
        <v>258</v>
      </c>
      <c r="F160" s="1" t="s">
        <v>2197</v>
      </c>
    </row>
    <row r="161">
      <c r="A161" s="6" t="s">
        <v>2959</v>
      </c>
      <c r="B161" s="3" t="str">
        <f t="shared" si="1"/>
        <v>0442</v>
      </c>
      <c r="C161" s="3" t="s">
        <v>53</v>
      </c>
      <c r="D161" s="1" t="s">
        <v>2197</v>
      </c>
      <c r="E161" s="1" t="s">
        <v>258</v>
      </c>
      <c r="F161" s="1" t="s">
        <v>2197</v>
      </c>
    </row>
    <row r="162">
      <c r="A162" s="6" t="s">
        <v>2960</v>
      </c>
      <c r="B162" s="3" t="str">
        <f t="shared" si="1"/>
        <v>0405</v>
      </c>
      <c r="C162" s="3" t="s">
        <v>43</v>
      </c>
      <c r="D162" s="1" t="s">
        <v>2197</v>
      </c>
      <c r="E162" s="1" t="s">
        <v>258</v>
      </c>
      <c r="F162" s="1" t="s">
        <v>2197</v>
      </c>
    </row>
    <row r="163">
      <c r="A163" s="6" t="s">
        <v>2961</v>
      </c>
      <c r="B163" s="3" t="str">
        <f t="shared" si="1"/>
        <v>04421</v>
      </c>
      <c r="C163" s="3" t="s">
        <v>294</v>
      </c>
      <c r="D163" s="1" t="s">
        <v>2197</v>
      </c>
      <c r="E163" s="1" t="s">
        <v>258</v>
      </c>
      <c r="F163" s="1" t="s">
        <v>2197</v>
      </c>
    </row>
    <row r="164">
      <c r="A164" s="6" t="s">
        <v>787</v>
      </c>
      <c r="B164" s="3" t="str">
        <f t="shared" si="1"/>
        <v>0301</v>
      </c>
      <c r="C164" s="3" t="s">
        <v>440</v>
      </c>
      <c r="D164" s="1" t="s">
        <v>791</v>
      </c>
      <c r="E164" s="1" t="s">
        <v>437</v>
      </c>
      <c r="F164" s="1" t="s">
        <v>791</v>
      </c>
    </row>
    <row r="165">
      <c r="A165" s="6" t="s">
        <v>814</v>
      </c>
      <c r="B165" s="3" t="str">
        <f t="shared" si="1"/>
        <v>0302</v>
      </c>
      <c r="C165" s="3" t="s">
        <v>444</v>
      </c>
      <c r="D165" s="1" t="s">
        <v>791</v>
      </c>
      <c r="E165" s="1" t="s">
        <v>437</v>
      </c>
      <c r="F165" s="1" t="s">
        <v>791</v>
      </c>
    </row>
    <row r="166">
      <c r="A166" s="6" t="s">
        <v>834</v>
      </c>
      <c r="B166" s="3" t="str">
        <f t="shared" si="1"/>
        <v>0309</v>
      </c>
      <c r="C166" s="3" t="s">
        <v>448</v>
      </c>
      <c r="D166" s="1" t="s">
        <v>791</v>
      </c>
      <c r="E166" s="1" t="s">
        <v>437</v>
      </c>
      <c r="F166" s="1" t="s">
        <v>791</v>
      </c>
    </row>
    <row r="167">
      <c r="A167" s="6" t="s">
        <v>850</v>
      </c>
      <c r="B167" s="3" t="str">
        <f t="shared" si="1"/>
        <v>0321</v>
      </c>
      <c r="C167" s="3" t="s">
        <v>35</v>
      </c>
      <c r="D167" s="1" t="s">
        <v>791</v>
      </c>
      <c r="E167" s="1" t="s">
        <v>437</v>
      </c>
      <c r="F167" s="1" t="s">
        <v>791</v>
      </c>
    </row>
    <row r="168">
      <c r="A168" s="6" t="s">
        <v>869</v>
      </c>
      <c r="B168" s="3" t="str">
        <f t="shared" si="1"/>
        <v>0329</v>
      </c>
      <c r="C168" s="3" t="s">
        <v>452</v>
      </c>
      <c r="D168" s="1" t="s">
        <v>791</v>
      </c>
      <c r="E168" s="1" t="s">
        <v>437</v>
      </c>
      <c r="F168" s="1" t="s">
        <v>791</v>
      </c>
    </row>
    <row r="169">
      <c r="A169" s="6" t="s">
        <v>914</v>
      </c>
      <c r="B169" s="3" t="str">
        <f t="shared" si="1"/>
        <v>0351</v>
      </c>
      <c r="C169" s="3" t="s">
        <v>454</v>
      </c>
      <c r="D169" s="1" t="s">
        <v>791</v>
      </c>
      <c r="E169" s="1" t="s">
        <v>437</v>
      </c>
      <c r="F169" s="1" t="s">
        <v>791</v>
      </c>
    </row>
    <row r="170">
      <c r="A170" s="6" t="s">
        <v>976</v>
      </c>
      <c r="B170" s="3" t="str">
        <f t="shared" si="1"/>
        <v>0353</v>
      </c>
      <c r="C170" s="3" t="s">
        <v>456</v>
      </c>
      <c r="D170" s="1" t="s">
        <v>791</v>
      </c>
      <c r="E170" s="1" t="s">
        <v>437</v>
      </c>
      <c r="F170" s="1" t="s">
        <v>791</v>
      </c>
    </row>
    <row r="171">
      <c r="A171" s="6" t="s">
        <v>1017</v>
      </c>
      <c r="B171" s="3" t="str">
        <f t="shared" si="1"/>
        <v>0359</v>
      </c>
      <c r="C171" s="3" t="s">
        <v>458</v>
      </c>
      <c r="D171" s="1" t="s">
        <v>791</v>
      </c>
      <c r="E171" s="1" t="s">
        <v>437</v>
      </c>
      <c r="F171" s="1" t="s">
        <v>791</v>
      </c>
    </row>
    <row r="172">
      <c r="A172" s="6" t="s">
        <v>1074</v>
      </c>
      <c r="B172" s="3" t="str">
        <f t="shared" si="1"/>
        <v>036</v>
      </c>
      <c r="C172" s="3" t="s">
        <v>460</v>
      </c>
      <c r="D172" s="1" t="s">
        <v>791</v>
      </c>
      <c r="E172" s="1" t="s">
        <v>437</v>
      </c>
      <c r="F172" s="1" t="s">
        <v>791</v>
      </c>
    </row>
    <row r="173">
      <c r="A173" s="6" t="s">
        <v>1130</v>
      </c>
      <c r="B173" s="3" t="str">
        <f t="shared" si="1"/>
        <v>0371</v>
      </c>
      <c r="C173" s="3" t="s">
        <v>462</v>
      </c>
      <c r="D173" s="1" t="s">
        <v>791</v>
      </c>
      <c r="E173" s="1" t="s">
        <v>437</v>
      </c>
      <c r="F173" s="1" t="s">
        <v>791</v>
      </c>
    </row>
    <row r="174">
      <c r="A174" s="6" t="s">
        <v>1191</v>
      </c>
      <c r="B174" s="3" t="str">
        <f t="shared" si="1"/>
        <v>0372</v>
      </c>
      <c r="C174" s="3" t="s">
        <v>464</v>
      </c>
      <c r="D174" s="1" t="s">
        <v>791</v>
      </c>
      <c r="E174" s="1" t="s">
        <v>437</v>
      </c>
      <c r="F174" s="1" t="s">
        <v>791</v>
      </c>
    </row>
    <row r="175">
      <c r="A175" s="6" t="s">
        <v>1206</v>
      </c>
      <c r="B175" s="3" t="str">
        <f t="shared" si="1"/>
        <v>0379</v>
      </c>
      <c r="C175" s="3" t="s">
        <v>466</v>
      </c>
      <c r="D175" s="1" t="s">
        <v>791</v>
      </c>
      <c r="E175" s="1" t="s">
        <v>437</v>
      </c>
      <c r="F175" s="1" t="s">
        <v>791</v>
      </c>
    </row>
    <row r="176">
      <c r="A176" s="6" t="s">
        <v>1323</v>
      </c>
      <c r="B176" s="3" t="str">
        <f t="shared" si="1"/>
        <v>0397</v>
      </c>
      <c r="C176" s="3" t="s">
        <v>469</v>
      </c>
      <c r="D176" s="1" t="s">
        <v>791</v>
      </c>
      <c r="E176" s="1" t="s">
        <v>437</v>
      </c>
      <c r="F176" s="1" t="s">
        <v>791</v>
      </c>
    </row>
    <row r="177">
      <c r="A177" s="6" t="s">
        <v>1410</v>
      </c>
      <c r="B177" s="3" t="str">
        <f t="shared" si="1"/>
        <v>7781</v>
      </c>
      <c r="C177" s="3" t="s">
        <v>471</v>
      </c>
      <c r="D177" s="1" t="s">
        <v>791</v>
      </c>
      <c r="E177" s="1" t="s">
        <v>437</v>
      </c>
      <c r="F177" s="1" t="s">
        <v>791</v>
      </c>
    </row>
    <row r="178">
      <c r="A178" s="6" t="s">
        <v>1455</v>
      </c>
      <c r="B178" s="3" t="str">
        <f t="shared" si="1"/>
        <v>7791</v>
      </c>
      <c r="C178" s="3" t="s">
        <v>473</v>
      </c>
      <c r="D178" s="1" t="s">
        <v>791</v>
      </c>
      <c r="E178" s="1" t="s">
        <v>437</v>
      </c>
      <c r="F178" s="1" t="s">
        <v>791</v>
      </c>
    </row>
    <row r="179">
      <c r="A179" s="6" t="s">
        <v>1503</v>
      </c>
      <c r="B179" s="3" t="str">
        <f t="shared" si="1"/>
        <v>8055</v>
      </c>
      <c r="C179" s="3" t="s">
        <v>480</v>
      </c>
      <c r="D179" s="1" t="s">
        <v>791</v>
      </c>
      <c r="E179" s="1" t="s">
        <v>437</v>
      </c>
      <c r="F179" s="1" t="s">
        <v>791</v>
      </c>
    </row>
    <row r="180">
      <c r="A180" s="6" t="s">
        <v>2149</v>
      </c>
      <c r="B180" s="3" t="str">
        <f t="shared" si="1"/>
        <v>8166</v>
      </c>
      <c r="C180" s="3" t="s">
        <v>484</v>
      </c>
      <c r="D180" s="1" t="s">
        <v>791</v>
      </c>
      <c r="E180" s="1" t="s">
        <v>437</v>
      </c>
      <c r="F180" s="1" t="s">
        <v>791</v>
      </c>
    </row>
    <row r="181">
      <c r="A181" s="6" t="s">
        <v>2155</v>
      </c>
      <c r="B181" s="3" t="str">
        <f t="shared" si="1"/>
        <v>8459</v>
      </c>
      <c r="C181" s="3" t="s">
        <v>486</v>
      </c>
      <c r="D181" s="1" t="s">
        <v>791</v>
      </c>
      <c r="E181" s="1" t="s">
        <v>437</v>
      </c>
      <c r="F181" s="1" t="s">
        <v>791</v>
      </c>
    </row>
    <row r="182">
      <c r="A182" s="6" t="s">
        <v>2186</v>
      </c>
      <c r="B182" s="3" t="str">
        <f t="shared" si="1"/>
        <v>8480</v>
      </c>
      <c r="C182" s="3" t="s">
        <v>488</v>
      </c>
      <c r="D182" s="1" t="s">
        <v>791</v>
      </c>
      <c r="E182" s="1" t="s">
        <v>437</v>
      </c>
      <c r="F182" s="1" t="s">
        <v>791</v>
      </c>
    </row>
    <row r="183">
      <c r="A183" s="6" t="s">
        <v>2206</v>
      </c>
      <c r="B183" s="3" t="str">
        <f t="shared" si="1"/>
        <v>8482</v>
      </c>
      <c r="C183" s="3" t="s">
        <v>490</v>
      </c>
      <c r="D183" s="1" t="s">
        <v>791</v>
      </c>
      <c r="E183" s="1" t="s">
        <v>437</v>
      </c>
      <c r="F183" s="1" t="s">
        <v>791</v>
      </c>
    </row>
    <row r="184">
      <c r="A184" s="6" t="s">
        <v>2207</v>
      </c>
      <c r="B184" s="3" t="str">
        <f t="shared" si="1"/>
        <v>8484</v>
      </c>
      <c r="C184" s="3" t="s">
        <v>493</v>
      </c>
      <c r="D184" s="1" t="s">
        <v>791</v>
      </c>
      <c r="E184" s="1" t="s">
        <v>437</v>
      </c>
      <c r="F184" s="1" t="s">
        <v>791</v>
      </c>
    </row>
    <row r="185">
      <c r="A185" s="6" t="s">
        <v>2964</v>
      </c>
      <c r="B185" s="3" t="str">
        <f t="shared" si="1"/>
        <v>8053</v>
      </c>
      <c r="C185" s="3" t="s">
        <v>474</v>
      </c>
      <c r="D185" s="23" t="s">
        <v>791</v>
      </c>
      <c r="E185" s="1" t="s">
        <v>437</v>
      </c>
      <c r="F185" s="23" t="s">
        <v>791</v>
      </c>
    </row>
    <row r="186">
      <c r="A186" s="6" t="s">
        <v>2965</v>
      </c>
      <c r="B186" s="3" t="str">
        <f t="shared" si="1"/>
        <v>8054</v>
      </c>
      <c r="C186" s="3" t="s">
        <v>477</v>
      </c>
      <c r="D186" s="1" t="s">
        <v>791</v>
      </c>
      <c r="E186" s="1" t="s">
        <v>437</v>
      </c>
      <c r="F186" s="1" t="s">
        <v>791</v>
      </c>
    </row>
    <row r="187">
      <c r="A187" s="23" t="s">
        <v>2966</v>
      </c>
      <c r="B187" s="3" t="str">
        <f t="shared" si="1"/>
        <v>8841</v>
      </c>
      <c r="C187" s="1" t="s">
        <v>15</v>
      </c>
      <c r="D187" s="1" t="s">
        <v>2967</v>
      </c>
      <c r="E187" s="1" t="s">
        <v>811</v>
      </c>
      <c r="F187" s="1" t="s">
        <v>2967</v>
      </c>
    </row>
    <row r="188">
      <c r="A188" s="23" t="s">
        <v>2966</v>
      </c>
      <c r="B188" s="3" t="str">
        <f t="shared" si="1"/>
        <v>8841</v>
      </c>
      <c r="C188" s="1" t="s">
        <v>15</v>
      </c>
      <c r="D188" s="1" t="s">
        <v>2967</v>
      </c>
      <c r="E188" s="1" t="s">
        <v>811</v>
      </c>
      <c r="F188" s="1" t="s">
        <v>2967</v>
      </c>
    </row>
    <row r="189">
      <c r="A189" s="23" t="s">
        <v>2966</v>
      </c>
      <c r="B189" s="3" t="str">
        <f t="shared" si="1"/>
        <v>8841</v>
      </c>
      <c r="C189" s="1" t="s">
        <v>15</v>
      </c>
      <c r="D189" s="1" t="s">
        <v>2967</v>
      </c>
      <c r="E189" s="1" t="s">
        <v>811</v>
      </c>
      <c r="F189" s="1" t="s">
        <v>2967</v>
      </c>
    </row>
    <row r="190">
      <c r="A190" s="6" t="s">
        <v>1261</v>
      </c>
      <c r="B190" s="3" t="str">
        <f t="shared" si="1"/>
        <v>0393</v>
      </c>
      <c r="C190" s="3" t="s">
        <v>810</v>
      </c>
      <c r="D190" s="2" t="s">
        <v>1273</v>
      </c>
      <c r="E190" s="1" t="s">
        <v>802</v>
      </c>
      <c r="F190" s="2" t="s">
        <v>1273</v>
      </c>
    </row>
    <row r="191">
      <c r="A191" s="6" t="s">
        <v>2417</v>
      </c>
      <c r="B191" s="3" t="str">
        <f t="shared" si="1"/>
        <v>0293</v>
      </c>
      <c r="C191" s="3" t="s">
        <v>805</v>
      </c>
      <c r="D191" s="2" t="s">
        <v>1273</v>
      </c>
      <c r="E191" s="1" t="s">
        <v>802</v>
      </c>
      <c r="F191" s="2" t="s">
        <v>1273</v>
      </c>
    </row>
    <row r="192">
      <c r="A192" s="6" t="s">
        <v>2418</v>
      </c>
      <c r="B192" s="3" t="str">
        <f t="shared" si="1"/>
        <v>02930</v>
      </c>
      <c r="C192" s="3" t="s">
        <v>808</v>
      </c>
      <c r="D192" s="2" t="s">
        <v>1273</v>
      </c>
      <c r="E192" s="1" t="s">
        <v>802</v>
      </c>
      <c r="F192" s="2" t="s">
        <v>1273</v>
      </c>
    </row>
    <row r="193">
      <c r="A193" s="6" t="s">
        <v>2209</v>
      </c>
      <c r="B193" s="3" t="str">
        <f t="shared" si="1"/>
        <v>0112</v>
      </c>
      <c r="C193" s="3" t="s">
        <v>341</v>
      </c>
      <c r="D193" s="2" t="s">
        <v>2198</v>
      </c>
      <c r="E193" s="1" t="s">
        <v>335</v>
      </c>
      <c r="F193" s="2" t="s">
        <v>2198</v>
      </c>
    </row>
    <row r="194">
      <c r="A194" s="6" t="s">
        <v>2231</v>
      </c>
      <c r="B194" s="3" t="str">
        <f t="shared" si="1"/>
        <v>0114</v>
      </c>
      <c r="C194" s="3" t="s">
        <v>343</v>
      </c>
      <c r="D194" s="2" t="s">
        <v>2198</v>
      </c>
      <c r="E194" s="1" t="s">
        <v>335</v>
      </c>
      <c r="F194" s="2" t="s">
        <v>2198</v>
      </c>
    </row>
    <row r="195">
      <c r="A195" s="6" t="s">
        <v>2235</v>
      </c>
      <c r="B195" s="3" t="str">
        <f t="shared" si="1"/>
        <v>0121</v>
      </c>
      <c r="C195" s="3" t="s">
        <v>354</v>
      </c>
      <c r="D195" s="2" t="s">
        <v>2198</v>
      </c>
      <c r="E195" s="1" t="s">
        <v>335</v>
      </c>
      <c r="F195" s="2" t="s">
        <v>2198</v>
      </c>
    </row>
    <row r="196">
      <c r="A196" s="6" t="s">
        <v>2252</v>
      </c>
      <c r="B196" s="3" t="str">
        <f t="shared" si="1"/>
        <v>0125</v>
      </c>
      <c r="C196" s="3" t="s">
        <v>368</v>
      </c>
      <c r="D196" s="2" t="s">
        <v>2198</v>
      </c>
      <c r="E196" s="1" t="s">
        <v>335</v>
      </c>
      <c r="F196" s="2" t="s">
        <v>2198</v>
      </c>
    </row>
    <row r="197">
      <c r="A197" s="6" t="s">
        <v>2263</v>
      </c>
      <c r="B197" s="3" t="str">
        <f t="shared" si="1"/>
        <v>0131</v>
      </c>
      <c r="C197" s="3" t="s">
        <v>379</v>
      </c>
      <c r="D197" s="2" t="s">
        <v>2198</v>
      </c>
      <c r="E197" s="1" t="s">
        <v>335</v>
      </c>
      <c r="F197" s="2" t="s">
        <v>2198</v>
      </c>
    </row>
    <row r="198">
      <c r="A198" s="6" t="s">
        <v>2408</v>
      </c>
      <c r="B198" s="3" t="str">
        <f t="shared" si="1"/>
        <v>0211</v>
      </c>
      <c r="C198" s="3" t="s">
        <v>394</v>
      </c>
      <c r="D198" s="2" t="s">
        <v>2198</v>
      </c>
      <c r="E198" s="1" t="s">
        <v>335</v>
      </c>
      <c r="F198" s="2" t="s">
        <v>2198</v>
      </c>
    </row>
    <row r="199">
      <c r="A199" s="6" t="s">
        <v>2413</v>
      </c>
      <c r="B199" s="3" t="str">
        <f t="shared" si="1"/>
        <v>0212</v>
      </c>
      <c r="C199" s="3" t="s">
        <v>396</v>
      </c>
      <c r="D199" s="2" t="s">
        <v>2198</v>
      </c>
      <c r="E199" s="1" t="s">
        <v>335</v>
      </c>
      <c r="F199" s="2" t="s">
        <v>2198</v>
      </c>
    </row>
    <row r="200">
      <c r="A200" s="6" t="s">
        <v>2469</v>
      </c>
      <c r="B200" s="3" t="str">
        <f t="shared" si="1"/>
        <v>0110</v>
      </c>
      <c r="C200" s="3" t="s">
        <v>338</v>
      </c>
      <c r="D200" s="2" t="s">
        <v>2198</v>
      </c>
      <c r="E200" s="1" t="s">
        <v>335</v>
      </c>
      <c r="F200" s="2" t="s">
        <v>2198</v>
      </c>
    </row>
    <row r="201">
      <c r="A201" s="6" t="s">
        <v>2470</v>
      </c>
      <c r="B201" s="3" t="str">
        <f t="shared" si="1"/>
        <v>0111</v>
      </c>
      <c r="C201" s="3" t="s">
        <v>77</v>
      </c>
      <c r="D201" s="2" t="s">
        <v>2198</v>
      </c>
      <c r="E201" s="1" t="s">
        <v>335</v>
      </c>
      <c r="F201" s="2" t="s">
        <v>2198</v>
      </c>
    </row>
    <row r="202">
      <c r="A202" s="6" t="s">
        <v>2491</v>
      </c>
      <c r="B202" s="3" t="str">
        <f t="shared" si="1"/>
        <v>0115</v>
      </c>
      <c r="C202" s="3" t="s">
        <v>345</v>
      </c>
      <c r="D202" s="2" t="s">
        <v>2198</v>
      </c>
      <c r="E202" s="1" t="s">
        <v>335</v>
      </c>
      <c r="F202" s="2" t="s">
        <v>2198</v>
      </c>
    </row>
    <row r="203">
      <c r="A203" s="6" t="s">
        <v>2492</v>
      </c>
      <c r="B203" s="3" t="str">
        <f t="shared" si="1"/>
        <v>0116</v>
      </c>
      <c r="C203" s="3" t="s">
        <v>347</v>
      </c>
      <c r="D203" s="2" t="s">
        <v>2198</v>
      </c>
      <c r="E203" s="1" t="s">
        <v>335</v>
      </c>
      <c r="F203" s="2" t="s">
        <v>2198</v>
      </c>
    </row>
    <row r="204">
      <c r="A204" s="6" t="s">
        <v>2497</v>
      </c>
      <c r="B204" s="3" t="str">
        <f t="shared" si="1"/>
        <v>0118</v>
      </c>
      <c r="C204" s="3" t="s">
        <v>119</v>
      </c>
      <c r="D204" s="2" t="s">
        <v>2198</v>
      </c>
      <c r="E204" s="1" t="s">
        <v>335</v>
      </c>
      <c r="F204" s="2" t="s">
        <v>2198</v>
      </c>
    </row>
    <row r="205">
      <c r="A205" s="6" t="s">
        <v>2506</v>
      </c>
      <c r="B205" s="3" t="str">
        <f t="shared" si="1"/>
        <v>0119</v>
      </c>
      <c r="C205" s="3" t="s">
        <v>349</v>
      </c>
      <c r="D205" s="2" t="s">
        <v>2198</v>
      </c>
      <c r="E205" s="1" t="s">
        <v>335</v>
      </c>
      <c r="F205" s="2" t="s">
        <v>2198</v>
      </c>
    </row>
    <row r="206">
      <c r="A206" s="6" t="s">
        <v>2510</v>
      </c>
      <c r="B206" s="3" t="str">
        <f t="shared" si="1"/>
        <v>0122</v>
      </c>
      <c r="C206" s="3" t="s">
        <v>358</v>
      </c>
      <c r="D206" s="2" t="s">
        <v>2198</v>
      </c>
      <c r="E206" s="1" t="s">
        <v>335</v>
      </c>
      <c r="F206" s="2" t="s">
        <v>2198</v>
      </c>
    </row>
    <row r="207">
      <c r="A207" s="6" t="s">
        <v>2514</v>
      </c>
      <c r="B207" s="3" t="str">
        <f t="shared" si="1"/>
        <v>0124</v>
      </c>
      <c r="C207" s="3" t="s">
        <v>362</v>
      </c>
      <c r="D207" s="2" t="s">
        <v>2198</v>
      </c>
      <c r="E207" s="1" t="s">
        <v>335</v>
      </c>
      <c r="F207" s="2" t="s">
        <v>2198</v>
      </c>
    </row>
    <row r="208">
      <c r="A208" s="6" t="s">
        <v>2520</v>
      </c>
      <c r="B208" s="3" t="str">
        <f t="shared" si="1"/>
        <v>0126</v>
      </c>
      <c r="C208" s="3" t="s">
        <v>371</v>
      </c>
      <c r="D208" s="2" t="s">
        <v>2198</v>
      </c>
      <c r="E208" s="1" t="s">
        <v>335</v>
      </c>
      <c r="F208" s="2" t="s">
        <v>2198</v>
      </c>
    </row>
    <row r="209">
      <c r="A209" s="6" t="s">
        <v>2523</v>
      </c>
      <c r="B209" s="3" t="str">
        <f t="shared" si="1"/>
        <v>0127</v>
      </c>
      <c r="C209" s="3" t="s">
        <v>375</v>
      </c>
      <c r="D209" s="2" t="s">
        <v>2198</v>
      </c>
      <c r="E209" s="1" t="s">
        <v>335</v>
      </c>
      <c r="F209" s="2" t="s">
        <v>2198</v>
      </c>
    </row>
    <row r="210">
      <c r="A210" s="6" t="s">
        <v>2524</v>
      </c>
      <c r="B210" s="3" t="str">
        <f t="shared" si="1"/>
        <v>0128</v>
      </c>
      <c r="C210" s="3" t="s">
        <v>377</v>
      </c>
      <c r="D210" s="2" t="s">
        <v>2198</v>
      </c>
      <c r="E210" s="1" t="s">
        <v>335</v>
      </c>
      <c r="F210" s="2" t="s">
        <v>2198</v>
      </c>
    </row>
    <row r="211">
      <c r="A211" s="6" t="s">
        <v>2525</v>
      </c>
      <c r="B211" s="3" t="str">
        <f t="shared" si="1"/>
        <v>0132</v>
      </c>
      <c r="C211" s="3" t="s">
        <v>381</v>
      </c>
      <c r="D211" s="2" t="s">
        <v>2198</v>
      </c>
      <c r="E211" s="1" t="s">
        <v>335</v>
      </c>
      <c r="F211" s="2" t="s">
        <v>2198</v>
      </c>
    </row>
    <row r="212">
      <c r="A212" s="6" t="s">
        <v>2526</v>
      </c>
      <c r="B212" s="3" t="str">
        <f t="shared" si="1"/>
        <v>016</v>
      </c>
      <c r="C212" s="3" t="s">
        <v>23</v>
      </c>
      <c r="D212" s="2" t="s">
        <v>2198</v>
      </c>
      <c r="E212" s="1" t="s">
        <v>335</v>
      </c>
      <c r="F212" s="2" t="s">
        <v>2198</v>
      </c>
    </row>
    <row r="213">
      <c r="A213" s="6" t="s">
        <v>2539</v>
      </c>
      <c r="B213" s="3" t="str">
        <f t="shared" si="1"/>
        <v>0202</v>
      </c>
      <c r="C213" s="3" t="s">
        <v>25</v>
      </c>
      <c r="D213" s="2" t="s">
        <v>2198</v>
      </c>
      <c r="E213" s="1" t="s">
        <v>335</v>
      </c>
      <c r="F213" s="2" t="s">
        <v>2198</v>
      </c>
    </row>
    <row r="214">
      <c r="A214" s="6" t="s">
        <v>2542</v>
      </c>
      <c r="B214" s="3" t="str">
        <f t="shared" si="1"/>
        <v>0203</v>
      </c>
      <c r="C214" s="3" t="s">
        <v>386</v>
      </c>
      <c r="D214" s="2" t="s">
        <v>2198</v>
      </c>
      <c r="E214" s="1" t="s">
        <v>335</v>
      </c>
      <c r="F214" s="2" t="s">
        <v>2198</v>
      </c>
    </row>
    <row r="215">
      <c r="A215" s="6" t="s">
        <v>2553</v>
      </c>
      <c r="B215" s="3" t="str">
        <f t="shared" si="1"/>
        <v>0204</v>
      </c>
      <c r="C215" s="3" t="s">
        <v>387</v>
      </c>
      <c r="D215" s="2" t="s">
        <v>2198</v>
      </c>
      <c r="E215" s="1" t="s">
        <v>335</v>
      </c>
      <c r="F215" s="2" t="s">
        <v>2198</v>
      </c>
    </row>
    <row r="216">
      <c r="A216" s="6" t="s">
        <v>2554</v>
      </c>
      <c r="B216" s="3" t="str">
        <f t="shared" si="1"/>
        <v>0205</v>
      </c>
      <c r="C216" s="3" t="s">
        <v>389</v>
      </c>
      <c r="D216" s="2" t="s">
        <v>2198</v>
      </c>
      <c r="E216" s="1" t="s">
        <v>335</v>
      </c>
      <c r="F216" s="2" t="s">
        <v>2198</v>
      </c>
    </row>
    <row r="217">
      <c r="A217" s="6" t="s">
        <v>2555</v>
      </c>
      <c r="B217" s="3" t="str">
        <f t="shared" si="1"/>
        <v>0206</v>
      </c>
      <c r="C217" s="3" t="s">
        <v>391</v>
      </c>
      <c r="D217" s="2" t="s">
        <v>2198</v>
      </c>
      <c r="E217" s="1" t="s">
        <v>335</v>
      </c>
      <c r="F217" s="2" t="s">
        <v>2198</v>
      </c>
    </row>
    <row r="218">
      <c r="A218" s="6" t="s">
        <v>2556</v>
      </c>
      <c r="B218" s="3" t="str">
        <f t="shared" si="1"/>
        <v>0207</v>
      </c>
      <c r="C218" s="3" t="s">
        <v>392</v>
      </c>
      <c r="D218" s="2" t="s">
        <v>2198</v>
      </c>
      <c r="E218" s="1" t="s">
        <v>335</v>
      </c>
      <c r="F218" s="2" t="s">
        <v>2198</v>
      </c>
    </row>
    <row r="219">
      <c r="A219" s="6" t="s">
        <v>2559</v>
      </c>
      <c r="B219" s="3" t="str">
        <f t="shared" si="1"/>
        <v>0291</v>
      </c>
      <c r="C219" s="3" t="s">
        <v>399</v>
      </c>
      <c r="D219" s="2" t="s">
        <v>2198</v>
      </c>
      <c r="E219" s="1" t="s">
        <v>335</v>
      </c>
      <c r="F219" s="2" t="s">
        <v>2198</v>
      </c>
    </row>
    <row r="220">
      <c r="A220" s="6" t="s">
        <v>2560</v>
      </c>
      <c r="B220" s="3" t="str">
        <f t="shared" si="1"/>
        <v>0294</v>
      </c>
      <c r="C220" s="3" t="s">
        <v>401</v>
      </c>
      <c r="D220" s="2" t="s">
        <v>2198</v>
      </c>
      <c r="E220" s="1" t="s">
        <v>335</v>
      </c>
      <c r="F220" s="2" t="s">
        <v>2198</v>
      </c>
    </row>
    <row r="221">
      <c r="A221" s="6" t="s">
        <v>2635</v>
      </c>
      <c r="B221" s="3" t="str">
        <f t="shared" si="1"/>
        <v>0295</v>
      </c>
      <c r="C221" s="3" t="s">
        <v>402</v>
      </c>
      <c r="D221" s="2" t="s">
        <v>2198</v>
      </c>
      <c r="E221" s="1" t="s">
        <v>335</v>
      </c>
      <c r="F221" s="2" t="s">
        <v>2198</v>
      </c>
    </row>
    <row r="222">
      <c r="A222" s="6" t="s">
        <v>2764</v>
      </c>
      <c r="B222" s="3" t="str">
        <f t="shared" si="1"/>
        <v>2992</v>
      </c>
      <c r="C222" s="3" t="s">
        <v>404</v>
      </c>
      <c r="D222" s="2" t="s">
        <v>2198</v>
      </c>
      <c r="E222" s="1" t="s">
        <v>335</v>
      </c>
      <c r="F222" s="2" t="s">
        <v>2198</v>
      </c>
    </row>
    <row r="223">
      <c r="A223" s="6" t="s">
        <v>2868</v>
      </c>
      <c r="B223" s="3" t="str">
        <f t="shared" si="1"/>
        <v>0213</v>
      </c>
      <c r="C223" s="3" t="s">
        <v>423</v>
      </c>
      <c r="D223" s="2" t="s">
        <v>2200</v>
      </c>
      <c r="E223" s="1" t="s">
        <v>420</v>
      </c>
      <c r="F223" s="2" t="s">
        <v>2200</v>
      </c>
    </row>
    <row r="224">
      <c r="A224" s="6" t="s">
        <v>2869</v>
      </c>
      <c r="B224" s="3" t="str">
        <f t="shared" si="1"/>
        <v>3801</v>
      </c>
      <c r="C224" s="3" t="s">
        <v>424</v>
      </c>
      <c r="D224" s="2" t="s">
        <v>2200</v>
      </c>
      <c r="E224" s="1" t="s">
        <v>420</v>
      </c>
      <c r="F224" s="2" t="s">
        <v>2200</v>
      </c>
    </row>
    <row r="225">
      <c r="A225" s="6" t="s">
        <v>2870</v>
      </c>
      <c r="B225" s="3" t="str">
        <f t="shared" si="1"/>
        <v>3811</v>
      </c>
      <c r="C225" s="3" t="s">
        <v>426</v>
      </c>
      <c r="D225" s="2" t="s">
        <v>2200</v>
      </c>
      <c r="E225" s="1" t="s">
        <v>420</v>
      </c>
      <c r="F225" s="2" t="s">
        <v>2200</v>
      </c>
    </row>
    <row r="226">
      <c r="A226" s="6" t="s">
        <v>2878</v>
      </c>
      <c r="B226" s="3" t="str">
        <f t="shared" si="1"/>
        <v>3851</v>
      </c>
      <c r="C226" s="3" t="s">
        <v>428</v>
      </c>
      <c r="D226" s="2" t="s">
        <v>2200</v>
      </c>
      <c r="E226" s="1" t="s">
        <v>420</v>
      </c>
      <c r="F226" s="2" t="s">
        <v>2200</v>
      </c>
    </row>
    <row r="227">
      <c r="A227" s="6" t="s">
        <v>2885</v>
      </c>
      <c r="B227" s="3" t="str">
        <f t="shared" si="1"/>
        <v>3881</v>
      </c>
      <c r="C227" s="3" t="s">
        <v>431</v>
      </c>
      <c r="D227" s="2" t="s">
        <v>2200</v>
      </c>
      <c r="E227" s="1" t="s">
        <v>420</v>
      </c>
      <c r="F227" s="2" t="s">
        <v>2200</v>
      </c>
    </row>
    <row r="228">
      <c r="A228" s="6" t="s">
        <v>2916</v>
      </c>
      <c r="B228" s="3" t="str">
        <f t="shared" si="1"/>
        <v>3951</v>
      </c>
      <c r="C228" s="3" t="s">
        <v>432</v>
      </c>
      <c r="D228" s="2" t="s">
        <v>2200</v>
      </c>
      <c r="E228" s="1" t="s">
        <v>420</v>
      </c>
      <c r="F228" s="2" t="s">
        <v>2200</v>
      </c>
    </row>
    <row r="229">
      <c r="A229" s="6" t="s">
        <v>2936</v>
      </c>
      <c r="B229" s="3" t="str">
        <f t="shared" si="1"/>
        <v>3952</v>
      </c>
      <c r="C229" s="3" t="s">
        <v>434</v>
      </c>
      <c r="D229" s="2" t="s">
        <v>2200</v>
      </c>
      <c r="E229" s="1" t="s">
        <v>420</v>
      </c>
      <c r="F229" s="2" t="s">
        <v>2200</v>
      </c>
    </row>
    <row r="230">
      <c r="A230" s="6" t="s">
        <v>2937</v>
      </c>
      <c r="B230" s="3" t="str">
        <f t="shared" si="1"/>
        <v>3953</v>
      </c>
      <c r="C230" s="3" t="s">
        <v>436</v>
      </c>
      <c r="D230" s="2" t="s">
        <v>2200</v>
      </c>
      <c r="E230" s="1" t="s">
        <v>420</v>
      </c>
      <c r="F230" s="2" t="s">
        <v>2200</v>
      </c>
    </row>
    <row r="231">
      <c r="A231" s="6" t="s">
        <v>2971</v>
      </c>
      <c r="B231" s="3" t="str">
        <f t="shared" si="1"/>
        <v>0406</v>
      </c>
      <c r="C231" s="3" t="s">
        <v>45</v>
      </c>
      <c r="D231" s="2" t="s">
        <v>2203</v>
      </c>
      <c r="E231" s="1" t="s">
        <v>641</v>
      </c>
      <c r="F231" s="2" t="s">
        <v>2203</v>
      </c>
    </row>
    <row r="232">
      <c r="A232" s="6" t="s">
        <v>2972</v>
      </c>
      <c r="B232" s="3" t="str">
        <f t="shared" si="1"/>
        <v>0407</v>
      </c>
      <c r="C232" s="3" t="s">
        <v>47</v>
      </c>
      <c r="D232" s="2" t="s">
        <v>2203</v>
      </c>
      <c r="E232" s="1" t="s">
        <v>641</v>
      </c>
      <c r="F232" s="2" t="s">
        <v>2203</v>
      </c>
    </row>
    <row r="233">
      <c r="A233" s="6" t="s">
        <v>2973</v>
      </c>
      <c r="B233" s="3" t="str">
        <f t="shared" si="1"/>
        <v>0411</v>
      </c>
      <c r="C233" s="3" t="s">
        <v>95</v>
      </c>
      <c r="D233" s="2" t="s">
        <v>2203</v>
      </c>
      <c r="E233" s="1" t="s">
        <v>641</v>
      </c>
      <c r="F233" s="2" t="s">
        <v>2203</v>
      </c>
    </row>
    <row r="234">
      <c r="A234" s="6" t="s">
        <v>2974</v>
      </c>
      <c r="B234" s="3" t="str">
        <f t="shared" si="1"/>
        <v>0412</v>
      </c>
      <c r="C234" s="3" t="s">
        <v>648</v>
      </c>
      <c r="D234" s="2" t="s">
        <v>2203</v>
      </c>
      <c r="E234" s="1" t="s">
        <v>641</v>
      </c>
      <c r="F234" s="2" t="s">
        <v>2203</v>
      </c>
    </row>
    <row r="235">
      <c r="A235" s="6" t="s">
        <v>2975</v>
      </c>
      <c r="B235" s="3" t="str">
        <f t="shared" si="1"/>
        <v>0419</v>
      </c>
      <c r="C235" s="3" t="s">
        <v>127</v>
      </c>
      <c r="D235" s="2" t="s">
        <v>2203</v>
      </c>
      <c r="E235" s="1" t="s">
        <v>641</v>
      </c>
      <c r="F235" s="2" t="s">
        <v>2203</v>
      </c>
    </row>
    <row r="236">
      <c r="A236" s="6" t="s">
        <v>2976</v>
      </c>
      <c r="B236" s="3" t="str">
        <f t="shared" si="1"/>
        <v>042</v>
      </c>
      <c r="C236" s="3" t="s">
        <v>651</v>
      </c>
      <c r="D236" s="2" t="s">
        <v>2203</v>
      </c>
      <c r="E236" s="1" t="s">
        <v>641</v>
      </c>
      <c r="F236" s="2" t="s">
        <v>2203</v>
      </c>
    </row>
    <row r="237">
      <c r="A237" s="6" t="s">
        <v>2977</v>
      </c>
      <c r="B237" s="3" t="str">
        <f t="shared" si="1"/>
        <v>043</v>
      </c>
      <c r="C237" s="3" t="s">
        <v>50</v>
      </c>
      <c r="D237" s="2" t="s">
        <v>2203</v>
      </c>
      <c r="E237" s="1" t="s">
        <v>641</v>
      </c>
      <c r="F237" s="2" t="s">
        <v>2203</v>
      </c>
    </row>
    <row r="238">
      <c r="A238" s="6" t="s">
        <v>2978</v>
      </c>
      <c r="B238" s="3" t="str">
        <f t="shared" si="1"/>
        <v>04420</v>
      </c>
      <c r="C238" s="3" t="s">
        <v>654</v>
      </c>
      <c r="D238" s="2" t="s">
        <v>2203</v>
      </c>
      <c r="E238" s="1" t="s">
        <v>641</v>
      </c>
      <c r="F238" s="2" t="s">
        <v>2203</v>
      </c>
    </row>
    <row r="239">
      <c r="A239" s="6" t="s">
        <v>2979</v>
      </c>
      <c r="B239" s="3" t="str">
        <f t="shared" si="1"/>
        <v>0443</v>
      </c>
      <c r="C239" s="3" t="s">
        <v>62</v>
      </c>
      <c r="D239" s="2" t="s">
        <v>2203</v>
      </c>
      <c r="E239" s="1" t="s">
        <v>641</v>
      </c>
      <c r="F239" s="2" t="s">
        <v>2203</v>
      </c>
    </row>
    <row r="240">
      <c r="A240" s="6" t="s">
        <v>2980</v>
      </c>
      <c r="B240" s="3" t="str">
        <f t="shared" si="1"/>
        <v>0444</v>
      </c>
      <c r="C240" s="3" t="s">
        <v>64</v>
      </c>
      <c r="D240" s="2" t="s">
        <v>2203</v>
      </c>
      <c r="E240" s="1" t="s">
        <v>641</v>
      </c>
      <c r="F240" s="2" t="s">
        <v>2203</v>
      </c>
    </row>
    <row r="241">
      <c r="A241" s="6" t="s">
        <v>2981</v>
      </c>
      <c r="B241" s="3" t="str">
        <f t="shared" si="1"/>
        <v>0449</v>
      </c>
      <c r="C241" s="3" t="s">
        <v>56</v>
      </c>
      <c r="D241" s="2" t="s">
        <v>2203</v>
      </c>
      <c r="E241" s="1" t="s">
        <v>641</v>
      </c>
      <c r="F241" s="2" t="s">
        <v>2203</v>
      </c>
    </row>
    <row r="242">
      <c r="A242" s="6" t="s">
        <v>2982</v>
      </c>
      <c r="B242" s="3" t="str">
        <f t="shared" si="1"/>
        <v>046</v>
      </c>
      <c r="C242" s="3" t="s">
        <v>659</v>
      </c>
      <c r="D242" s="2" t="s">
        <v>2203</v>
      </c>
      <c r="E242" s="1" t="s">
        <v>641</v>
      </c>
      <c r="F242" s="2" t="s">
        <v>2203</v>
      </c>
    </row>
    <row r="243">
      <c r="A243" s="6" t="s">
        <v>2983</v>
      </c>
      <c r="B243" s="3" t="str">
        <f t="shared" si="1"/>
        <v>0471</v>
      </c>
      <c r="C243" s="3" t="s">
        <v>661</v>
      </c>
      <c r="D243" s="2" t="s">
        <v>2203</v>
      </c>
      <c r="E243" s="1" t="s">
        <v>641</v>
      </c>
      <c r="F243" s="2" t="s">
        <v>2203</v>
      </c>
    </row>
    <row r="244">
      <c r="A244" s="6" t="s">
        <v>2984</v>
      </c>
      <c r="B244" s="3" t="str">
        <f t="shared" si="1"/>
        <v>0472</v>
      </c>
      <c r="C244" s="3" t="s">
        <v>663</v>
      </c>
      <c r="D244" s="2" t="s">
        <v>2203</v>
      </c>
      <c r="E244" s="1" t="s">
        <v>641</v>
      </c>
      <c r="F244" s="2" t="s">
        <v>2203</v>
      </c>
    </row>
    <row r="245">
      <c r="A245" s="6" t="s">
        <v>2985</v>
      </c>
      <c r="B245" s="3" t="str">
        <f t="shared" si="1"/>
        <v>0473</v>
      </c>
      <c r="C245" s="3" t="s">
        <v>666</v>
      </c>
      <c r="D245" s="2" t="s">
        <v>2203</v>
      </c>
      <c r="E245" s="1" t="s">
        <v>641</v>
      </c>
      <c r="F245" s="2" t="s">
        <v>2203</v>
      </c>
    </row>
    <row r="246">
      <c r="A246" s="6" t="s">
        <v>2986</v>
      </c>
      <c r="B246" s="3" t="str">
        <f t="shared" si="1"/>
        <v>0476</v>
      </c>
      <c r="C246" s="3" t="s">
        <v>668</v>
      </c>
      <c r="D246" s="2" t="s">
        <v>2203</v>
      </c>
      <c r="E246" s="1" t="s">
        <v>641</v>
      </c>
      <c r="F246" s="2" t="s">
        <v>2203</v>
      </c>
    </row>
    <row r="247">
      <c r="A247" s="6" t="s">
        <v>2987</v>
      </c>
      <c r="B247" s="3" t="str">
        <f t="shared" si="1"/>
        <v>0492</v>
      </c>
      <c r="C247" s="3" t="s">
        <v>670</v>
      </c>
      <c r="D247" s="2" t="s">
        <v>2203</v>
      </c>
      <c r="E247" s="1" t="s">
        <v>641</v>
      </c>
      <c r="F247" s="2" t="s">
        <v>2203</v>
      </c>
    </row>
    <row r="248">
      <c r="A248" s="6" t="s">
        <v>2988</v>
      </c>
      <c r="B248" s="3" t="str">
        <f t="shared" si="1"/>
        <v>0493</v>
      </c>
      <c r="C248" s="3" t="s">
        <v>672</v>
      </c>
      <c r="D248" s="2" t="s">
        <v>2203</v>
      </c>
      <c r="E248" s="1" t="s">
        <v>641</v>
      </c>
      <c r="F248" s="2" t="s">
        <v>2203</v>
      </c>
    </row>
    <row r="249">
      <c r="A249" s="6" t="s">
        <v>2990</v>
      </c>
      <c r="B249" s="3" t="str">
        <f t="shared" si="1"/>
        <v>0499</v>
      </c>
      <c r="C249" s="3" t="s">
        <v>101</v>
      </c>
      <c r="D249" s="2" t="s">
        <v>2203</v>
      </c>
      <c r="E249" s="1" t="s">
        <v>641</v>
      </c>
      <c r="F249" s="2" t="s">
        <v>2203</v>
      </c>
    </row>
    <row r="250">
      <c r="A250" s="6" t="s">
        <v>2991</v>
      </c>
      <c r="B250" s="3" t="str">
        <f t="shared" si="1"/>
        <v>0519</v>
      </c>
      <c r="C250" s="3" t="s">
        <v>130</v>
      </c>
      <c r="D250" s="2" t="s">
        <v>2203</v>
      </c>
      <c r="E250" s="1" t="s">
        <v>641</v>
      </c>
      <c r="F250" s="2" t="s">
        <v>2203</v>
      </c>
    </row>
    <row r="251">
      <c r="A251" s="6" t="s">
        <v>2992</v>
      </c>
      <c r="B251" s="3" t="str">
        <f t="shared" si="1"/>
        <v>0589</v>
      </c>
      <c r="C251" s="3" t="s">
        <v>676</v>
      </c>
      <c r="D251" s="2" t="s">
        <v>2203</v>
      </c>
      <c r="E251" s="1" t="s">
        <v>641</v>
      </c>
      <c r="F251" s="2" t="s">
        <v>2203</v>
      </c>
    </row>
    <row r="252">
      <c r="A252" s="6" t="s">
        <v>2993</v>
      </c>
      <c r="B252" s="3" t="str">
        <f t="shared" si="1"/>
        <v>059</v>
      </c>
      <c r="C252" s="3" t="s">
        <v>107</v>
      </c>
      <c r="D252" s="2" t="s">
        <v>2203</v>
      </c>
      <c r="E252" s="1" t="s">
        <v>641</v>
      </c>
      <c r="F252" s="2" t="s">
        <v>2203</v>
      </c>
    </row>
    <row r="253">
      <c r="A253" s="6" t="s">
        <v>2994</v>
      </c>
      <c r="B253" s="3" t="str">
        <f t="shared" si="1"/>
        <v>0719</v>
      </c>
      <c r="C253" s="3" t="s">
        <v>680</v>
      </c>
      <c r="D253" s="2" t="s">
        <v>2203</v>
      </c>
      <c r="E253" s="1" t="s">
        <v>641</v>
      </c>
      <c r="F253" s="2" t="s">
        <v>2203</v>
      </c>
    </row>
    <row r="254">
      <c r="A254" s="6" t="s">
        <v>2995</v>
      </c>
      <c r="B254" s="3" t="str">
        <f t="shared" si="1"/>
        <v>2762</v>
      </c>
      <c r="C254" s="3" t="s">
        <v>682</v>
      </c>
      <c r="D254" s="2" t="s">
        <v>2203</v>
      </c>
      <c r="E254" s="1" t="s">
        <v>641</v>
      </c>
      <c r="F254" s="2" t="s">
        <v>2203</v>
      </c>
    </row>
    <row r="255">
      <c r="A255" s="6" t="s">
        <v>2996</v>
      </c>
      <c r="B255" s="3" t="str">
        <f t="shared" si="1"/>
        <v>2769</v>
      </c>
      <c r="C255" s="3" t="s">
        <v>684</v>
      </c>
      <c r="D255" s="2" t="s">
        <v>2203</v>
      </c>
      <c r="E255" s="1" t="s">
        <v>641</v>
      </c>
      <c r="F255" s="2" t="s">
        <v>2203</v>
      </c>
    </row>
    <row r="256">
      <c r="A256" s="6" t="s">
        <v>2997</v>
      </c>
      <c r="B256" s="3" t="str">
        <f t="shared" si="1"/>
        <v>294</v>
      </c>
      <c r="C256" s="3" t="s">
        <v>686</v>
      </c>
      <c r="D256" s="2" t="s">
        <v>2203</v>
      </c>
      <c r="E256" s="1" t="s">
        <v>641</v>
      </c>
      <c r="F256" s="2" t="s">
        <v>2203</v>
      </c>
    </row>
    <row r="257">
      <c r="A257" s="6" t="s">
        <v>2998</v>
      </c>
      <c r="B257" s="3" t="str">
        <f t="shared" si="1"/>
        <v>2959</v>
      </c>
      <c r="C257" s="3" t="s">
        <v>689</v>
      </c>
      <c r="D257" s="2" t="s">
        <v>2203</v>
      </c>
      <c r="E257" s="1" t="s">
        <v>641</v>
      </c>
      <c r="F257" s="2" t="s">
        <v>2203</v>
      </c>
    </row>
    <row r="258">
      <c r="A258" s="6" t="s">
        <v>2999</v>
      </c>
      <c r="B258" s="3" t="str">
        <f t="shared" si="1"/>
        <v>3821</v>
      </c>
      <c r="C258" s="3" t="s">
        <v>691</v>
      </c>
      <c r="D258" s="2" t="s">
        <v>2203</v>
      </c>
      <c r="E258" s="1" t="s">
        <v>641</v>
      </c>
      <c r="F258" s="2" t="s">
        <v>2203</v>
      </c>
    </row>
    <row r="259">
      <c r="A259" s="6" t="s">
        <v>3000</v>
      </c>
      <c r="B259" s="3" t="str">
        <f t="shared" si="1"/>
        <v>4400</v>
      </c>
      <c r="C259" s="3" t="s">
        <v>693</v>
      </c>
      <c r="D259" s="2" t="s">
        <v>2203</v>
      </c>
      <c r="E259" s="1" t="s">
        <v>641</v>
      </c>
      <c r="F259" s="2" t="s">
        <v>2203</v>
      </c>
    </row>
    <row r="260">
      <c r="A260" s="6" t="s">
        <v>3001</v>
      </c>
      <c r="B260" s="3" t="str">
        <f t="shared" si="1"/>
        <v>4401</v>
      </c>
      <c r="C260" s="3" t="s">
        <v>695</v>
      </c>
      <c r="D260" s="2" t="s">
        <v>2203</v>
      </c>
      <c r="E260" s="1" t="s">
        <v>641</v>
      </c>
      <c r="F260" s="2" t="s">
        <v>2203</v>
      </c>
    </row>
    <row r="261">
      <c r="A261" s="6" t="s">
        <v>3002</v>
      </c>
      <c r="B261" s="3" t="str">
        <f t="shared" si="1"/>
        <v>4402</v>
      </c>
      <c r="C261" s="3" t="s">
        <v>698</v>
      </c>
      <c r="D261" s="2" t="s">
        <v>2203</v>
      </c>
      <c r="E261" s="1" t="s">
        <v>641</v>
      </c>
      <c r="F261" s="2" t="s">
        <v>2203</v>
      </c>
    </row>
    <row r="262">
      <c r="A262" s="55" t="s">
        <v>3003</v>
      </c>
      <c r="B262" s="3" t="str">
        <f t="shared" si="1"/>
        <v>4403</v>
      </c>
      <c r="C262" s="56" t="s">
        <v>700</v>
      </c>
      <c r="D262" s="2" t="s">
        <v>2203</v>
      </c>
      <c r="E262" s="1" t="s">
        <v>641</v>
      </c>
      <c r="F262" s="2" t="s">
        <v>2203</v>
      </c>
    </row>
    <row r="263">
      <c r="A263" s="6" t="s">
        <v>3005</v>
      </c>
      <c r="B263" s="3" t="str">
        <f t="shared" si="1"/>
        <v>8321</v>
      </c>
      <c r="C263" s="3" t="s">
        <v>702</v>
      </c>
      <c r="D263" s="2" t="s">
        <v>2203</v>
      </c>
      <c r="E263" s="1" t="s">
        <v>641</v>
      </c>
      <c r="F263" s="2" t="s">
        <v>2203</v>
      </c>
    </row>
    <row r="264">
      <c r="A264" s="6" t="s">
        <v>3006</v>
      </c>
      <c r="B264" s="3" t="str">
        <f t="shared" si="1"/>
        <v>8345</v>
      </c>
      <c r="C264" s="3" t="s">
        <v>704</v>
      </c>
      <c r="D264" s="2" t="s">
        <v>2203</v>
      </c>
      <c r="E264" s="1" t="s">
        <v>641</v>
      </c>
      <c r="F264" s="2" t="s">
        <v>2203</v>
      </c>
    </row>
    <row r="265">
      <c r="A265" s="6" t="s">
        <v>3007</v>
      </c>
      <c r="B265" s="3" t="str">
        <f t="shared" si="1"/>
        <v>8373</v>
      </c>
      <c r="C265" s="3" t="s">
        <v>707</v>
      </c>
      <c r="D265" s="2" t="s">
        <v>2203</v>
      </c>
      <c r="E265" s="1" t="s">
        <v>641</v>
      </c>
      <c r="F265" s="2" t="s">
        <v>2203</v>
      </c>
    </row>
    <row r="266">
      <c r="A266" s="6" t="s">
        <v>3008</v>
      </c>
      <c r="B266" s="3" t="str">
        <f t="shared" si="1"/>
        <v>8374</v>
      </c>
      <c r="C266" s="3" t="s">
        <v>710</v>
      </c>
      <c r="D266" s="2" t="s">
        <v>2203</v>
      </c>
      <c r="E266" s="1" t="s">
        <v>641</v>
      </c>
      <c r="F266" s="2" t="s">
        <v>2203</v>
      </c>
    </row>
    <row r="267">
      <c r="A267" s="6" t="s">
        <v>3009</v>
      </c>
      <c r="B267" s="3" t="str">
        <f t="shared" si="1"/>
        <v>8379</v>
      </c>
      <c r="C267" s="3" t="s">
        <v>712</v>
      </c>
      <c r="D267" s="2" t="s">
        <v>2203</v>
      </c>
      <c r="E267" s="1" t="s">
        <v>641</v>
      </c>
      <c r="F267" s="2" t="s">
        <v>2203</v>
      </c>
    </row>
    <row r="268">
      <c r="A268" s="6" t="s">
        <v>3010</v>
      </c>
      <c r="B268" s="3" t="str">
        <f t="shared" si="1"/>
        <v>8385</v>
      </c>
      <c r="C268" s="3" t="s">
        <v>714</v>
      </c>
      <c r="D268" s="2" t="s">
        <v>2203</v>
      </c>
      <c r="E268" s="1" t="s">
        <v>641</v>
      </c>
      <c r="F268" s="2" t="s">
        <v>2203</v>
      </c>
    </row>
    <row r="269">
      <c r="A269" s="6" t="s">
        <v>3011</v>
      </c>
      <c r="B269" s="3" t="str">
        <f t="shared" si="1"/>
        <v>8387</v>
      </c>
      <c r="C269" s="3" t="s">
        <v>717</v>
      </c>
      <c r="D269" s="2" t="s">
        <v>2203</v>
      </c>
      <c r="E269" s="1" t="s">
        <v>641</v>
      </c>
      <c r="F269" s="2" t="s">
        <v>2203</v>
      </c>
    </row>
    <row r="270">
      <c r="A270" s="6" t="s">
        <v>3012</v>
      </c>
      <c r="B270" s="3" t="str">
        <f t="shared" si="1"/>
        <v>8388</v>
      </c>
      <c r="C270" s="3" t="s">
        <v>719</v>
      </c>
      <c r="D270" s="2" t="s">
        <v>2203</v>
      </c>
      <c r="E270" s="1" t="s">
        <v>641</v>
      </c>
      <c r="F270" s="2" t="s">
        <v>2203</v>
      </c>
    </row>
    <row r="271">
      <c r="A271" s="6" t="s">
        <v>3013</v>
      </c>
      <c r="B271" s="3" t="str">
        <f t="shared" si="1"/>
        <v>8389</v>
      </c>
      <c r="C271" s="3" t="s">
        <v>721</v>
      </c>
      <c r="D271" s="2" t="s">
        <v>2203</v>
      </c>
      <c r="E271" s="1" t="s">
        <v>641</v>
      </c>
      <c r="F271" s="2" t="s">
        <v>2203</v>
      </c>
    </row>
    <row r="272">
      <c r="A272" s="6" t="s">
        <v>3014</v>
      </c>
      <c r="B272" s="3" t="str">
        <f t="shared" si="1"/>
        <v>8393</v>
      </c>
      <c r="C272" s="3" t="s">
        <v>723</v>
      </c>
      <c r="D272" s="2" t="s">
        <v>2203</v>
      </c>
      <c r="E272" s="1" t="s">
        <v>641</v>
      </c>
      <c r="F272" s="2" t="s">
        <v>2203</v>
      </c>
    </row>
    <row r="273">
      <c r="A273" s="6" t="s">
        <v>3015</v>
      </c>
      <c r="B273" s="3" t="str">
        <f t="shared" si="1"/>
        <v>8411</v>
      </c>
      <c r="C273" s="3" t="s">
        <v>725</v>
      </c>
      <c r="D273" s="2" t="s">
        <v>2203</v>
      </c>
      <c r="E273" s="1" t="s">
        <v>641</v>
      </c>
      <c r="F273" s="2" t="s">
        <v>2203</v>
      </c>
    </row>
    <row r="274">
      <c r="A274" s="6" t="s">
        <v>3016</v>
      </c>
      <c r="B274" s="3" t="str">
        <f t="shared" si="1"/>
        <v>8622</v>
      </c>
      <c r="C274" s="3" t="s">
        <v>110</v>
      </c>
      <c r="D274" s="2" t="s">
        <v>2203</v>
      </c>
      <c r="E274" s="1" t="s">
        <v>641</v>
      </c>
      <c r="F274" s="2" t="s">
        <v>2203</v>
      </c>
    </row>
    <row r="275">
      <c r="A275" s="6" t="s">
        <v>3017</v>
      </c>
      <c r="B275" s="3" t="str">
        <f t="shared" si="1"/>
        <v>8681</v>
      </c>
      <c r="C275" s="3" t="s">
        <v>729</v>
      </c>
      <c r="D275" s="2" t="s">
        <v>2203</v>
      </c>
      <c r="E275" s="1" t="s">
        <v>641</v>
      </c>
      <c r="F275" s="2" t="s">
        <v>2203</v>
      </c>
    </row>
    <row r="276">
      <c r="A276" s="6" t="s">
        <v>3018</v>
      </c>
      <c r="B276" s="3" t="str">
        <f t="shared" si="1"/>
        <v>8694</v>
      </c>
      <c r="C276" s="3" t="s">
        <v>731</v>
      </c>
      <c r="D276" s="2" t="s">
        <v>2203</v>
      </c>
      <c r="E276" s="1" t="s">
        <v>641</v>
      </c>
      <c r="F276" s="2" t="s">
        <v>2203</v>
      </c>
    </row>
    <row r="277">
      <c r="A277" s="6" t="s">
        <v>3019</v>
      </c>
      <c r="B277" s="3" t="str">
        <f t="shared" si="1"/>
        <v>8695</v>
      </c>
      <c r="C277" s="3" t="s">
        <v>733</v>
      </c>
      <c r="D277" s="2" t="s">
        <v>2203</v>
      </c>
      <c r="E277" s="1" t="s">
        <v>641</v>
      </c>
      <c r="F277" s="2" t="s">
        <v>2203</v>
      </c>
    </row>
    <row r="278">
      <c r="A278" s="6" t="s">
        <v>3020</v>
      </c>
      <c r="B278" s="3" t="str">
        <f t="shared" si="1"/>
        <v>8696</v>
      </c>
      <c r="C278" s="3" t="s">
        <v>735</v>
      </c>
      <c r="D278" s="2" t="s">
        <v>2203</v>
      </c>
      <c r="E278" s="1" t="s">
        <v>641</v>
      </c>
      <c r="F278" s="2" t="s">
        <v>2203</v>
      </c>
    </row>
    <row r="279">
      <c r="A279" s="6" t="s">
        <v>3021</v>
      </c>
      <c r="B279" s="3" t="str">
        <f t="shared" si="1"/>
        <v>8697</v>
      </c>
      <c r="C279" s="3" t="s">
        <v>737</v>
      </c>
      <c r="D279" s="2" t="s">
        <v>2203</v>
      </c>
      <c r="E279" s="1" t="s">
        <v>641</v>
      </c>
      <c r="F279" s="2" t="s">
        <v>2203</v>
      </c>
    </row>
    <row r="280">
      <c r="A280" s="6" t="s">
        <v>3022</v>
      </c>
      <c r="B280" s="3" t="str">
        <f t="shared" si="1"/>
        <v>8698</v>
      </c>
      <c r="C280" s="3" t="s">
        <v>740</v>
      </c>
      <c r="D280" s="2" t="s">
        <v>2203</v>
      </c>
      <c r="E280" s="1" t="s">
        <v>641</v>
      </c>
      <c r="F280" s="2" t="s">
        <v>2203</v>
      </c>
    </row>
    <row r="281">
      <c r="A281" s="6" t="s">
        <v>2938</v>
      </c>
      <c r="B281" s="3" t="str">
        <f t="shared" si="1"/>
        <v>0332</v>
      </c>
      <c r="C281" s="3" t="s">
        <v>37</v>
      </c>
      <c r="D281" s="2" t="s">
        <v>2201</v>
      </c>
      <c r="E281" s="1" t="s">
        <v>494</v>
      </c>
      <c r="F281" s="2" t="s">
        <v>2201</v>
      </c>
    </row>
    <row r="282">
      <c r="A282" s="6" t="s">
        <v>2941</v>
      </c>
      <c r="B282" s="3" t="str">
        <f t="shared" si="1"/>
        <v>0339</v>
      </c>
      <c r="C282" s="3" t="s">
        <v>124</v>
      </c>
      <c r="D282" s="2" t="s">
        <v>2201</v>
      </c>
      <c r="E282" s="1" t="s">
        <v>494</v>
      </c>
      <c r="F282" s="2" t="s">
        <v>2201</v>
      </c>
    </row>
    <row r="283">
      <c r="A283" s="6" t="s">
        <v>2954</v>
      </c>
      <c r="B283" s="3" t="str">
        <f t="shared" si="1"/>
        <v>0390</v>
      </c>
      <c r="C283" s="3" t="s">
        <v>85</v>
      </c>
      <c r="D283" s="2" t="s">
        <v>2201</v>
      </c>
      <c r="E283" s="1" t="s">
        <v>494</v>
      </c>
      <c r="F283" s="2" t="s">
        <v>2201</v>
      </c>
    </row>
    <row r="284">
      <c r="A284" s="6" t="s">
        <v>2957</v>
      </c>
      <c r="B284" s="3" t="str">
        <f t="shared" si="1"/>
        <v>0394</v>
      </c>
      <c r="C284" s="3" t="s">
        <v>39</v>
      </c>
      <c r="D284" s="2" t="s">
        <v>2201</v>
      </c>
      <c r="E284" s="1" t="s">
        <v>494</v>
      </c>
      <c r="F284" s="2" t="s">
        <v>2201</v>
      </c>
    </row>
    <row r="285">
      <c r="A285" s="6" t="s">
        <v>2958</v>
      </c>
      <c r="B285" s="3" t="str">
        <f t="shared" si="1"/>
        <v>0396</v>
      </c>
      <c r="C285" s="3" t="s">
        <v>503</v>
      </c>
      <c r="D285" s="2" t="s">
        <v>2201</v>
      </c>
      <c r="E285" s="1" t="s">
        <v>494</v>
      </c>
      <c r="F285" s="2" t="s">
        <v>2201</v>
      </c>
    </row>
    <row r="286">
      <c r="A286" s="6" t="s">
        <v>2962</v>
      </c>
      <c r="B286" s="3" t="str">
        <f t="shared" si="1"/>
        <v>0398</v>
      </c>
      <c r="C286" s="3" t="s">
        <v>505</v>
      </c>
      <c r="D286" s="2" t="s">
        <v>2201</v>
      </c>
      <c r="E286" s="1" t="s">
        <v>494</v>
      </c>
      <c r="F286" s="2" t="s">
        <v>2201</v>
      </c>
    </row>
    <row r="287">
      <c r="A287" s="6" t="s">
        <v>2963</v>
      </c>
      <c r="B287" s="3" t="str">
        <f t="shared" si="1"/>
        <v>0522</v>
      </c>
      <c r="C287" s="3" t="s">
        <v>508</v>
      </c>
      <c r="D287" s="2" t="s">
        <v>2201</v>
      </c>
      <c r="E287" s="1" t="s">
        <v>494</v>
      </c>
      <c r="F287" s="2" t="s">
        <v>2201</v>
      </c>
    </row>
    <row r="288">
      <c r="A288" s="6" t="s">
        <v>2968</v>
      </c>
      <c r="B288" s="3" t="str">
        <f t="shared" si="1"/>
        <v>0523</v>
      </c>
      <c r="C288" s="3" t="s">
        <v>510</v>
      </c>
      <c r="D288" s="2" t="s">
        <v>2201</v>
      </c>
      <c r="E288" s="1" t="s">
        <v>494</v>
      </c>
      <c r="F288" s="2" t="s">
        <v>2201</v>
      </c>
    </row>
    <row r="289">
      <c r="A289" s="6" t="s">
        <v>2969</v>
      </c>
      <c r="B289" s="3" t="str">
        <f t="shared" si="1"/>
        <v>0524</v>
      </c>
      <c r="C289" s="3" t="s">
        <v>513</v>
      </c>
      <c r="D289" s="2" t="s">
        <v>2201</v>
      </c>
      <c r="E289" s="1" t="s">
        <v>494</v>
      </c>
      <c r="F289" s="2" t="s">
        <v>2201</v>
      </c>
    </row>
    <row r="290">
      <c r="A290" s="6" t="s">
        <v>2970</v>
      </c>
      <c r="B290" s="3" t="str">
        <f t="shared" si="1"/>
        <v>0525</v>
      </c>
      <c r="C290" s="3" t="s">
        <v>515</v>
      </c>
      <c r="D290" s="2" t="s">
        <v>2201</v>
      </c>
      <c r="E290" s="1" t="s">
        <v>494</v>
      </c>
      <c r="F290" s="2" t="s">
        <v>2201</v>
      </c>
    </row>
    <row r="291">
      <c r="A291" s="6" t="s">
        <v>2989</v>
      </c>
      <c r="B291" s="3" t="str">
        <f t="shared" si="1"/>
        <v>8050</v>
      </c>
      <c r="C291" s="3" t="s">
        <v>516</v>
      </c>
      <c r="D291" s="2" t="s">
        <v>2201</v>
      </c>
      <c r="E291" s="1" t="s">
        <v>494</v>
      </c>
      <c r="F291" s="2" t="s">
        <v>2201</v>
      </c>
    </row>
    <row r="292">
      <c r="A292" s="6" t="s">
        <v>3004</v>
      </c>
      <c r="B292" s="3" t="str">
        <f t="shared" si="1"/>
        <v>8051</v>
      </c>
      <c r="C292" s="3" t="s">
        <v>518</v>
      </c>
      <c r="D292" s="2" t="s">
        <v>2201</v>
      </c>
      <c r="E292" s="1" t="s">
        <v>494</v>
      </c>
      <c r="F292" s="2" t="s">
        <v>2201</v>
      </c>
    </row>
    <row r="293">
      <c r="A293" s="6" t="s">
        <v>3023</v>
      </c>
      <c r="B293" s="3" t="str">
        <f t="shared" si="1"/>
        <v>8059</v>
      </c>
      <c r="C293" s="3" t="s">
        <v>524</v>
      </c>
      <c r="D293" s="2" t="s">
        <v>2201</v>
      </c>
      <c r="E293" s="1" t="s">
        <v>494</v>
      </c>
      <c r="F293" s="2" t="s">
        <v>2201</v>
      </c>
    </row>
    <row r="294">
      <c r="A294" s="6" t="s">
        <v>2468</v>
      </c>
      <c r="B294" s="3" t="str">
        <f t="shared" si="1"/>
        <v>0102</v>
      </c>
      <c r="C294" s="3" t="s">
        <v>218</v>
      </c>
      <c r="D294" s="2" t="s">
        <v>2196</v>
      </c>
      <c r="E294" s="1" t="s">
        <v>214</v>
      </c>
      <c r="F294" s="2" t="s">
        <v>2196</v>
      </c>
    </row>
    <row r="295">
      <c r="A295" s="6" t="s">
        <v>2471</v>
      </c>
      <c r="B295" s="3" t="str">
        <f t="shared" si="1"/>
        <v>022</v>
      </c>
      <c r="C295" s="3" t="s">
        <v>222</v>
      </c>
      <c r="D295" s="2" t="s">
        <v>2196</v>
      </c>
      <c r="E295" s="1" t="s">
        <v>214</v>
      </c>
      <c r="F295" s="2" t="s">
        <v>2196</v>
      </c>
    </row>
    <row r="296">
      <c r="A296" s="6" t="s">
        <v>2472</v>
      </c>
      <c r="B296" s="3" t="str">
        <f t="shared" si="1"/>
        <v>0220</v>
      </c>
      <c r="C296" s="3" t="s">
        <v>225</v>
      </c>
      <c r="D296" s="2" t="s">
        <v>2196</v>
      </c>
      <c r="E296" s="1" t="s">
        <v>214</v>
      </c>
      <c r="F296" s="2" t="s">
        <v>2196</v>
      </c>
    </row>
    <row r="297">
      <c r="A297" s="6" t="s">
        <v>2473</v>
      </c>
      <c r="B297" s="3" t="str">
        <f t="shared" si="1"/>
        <v>0231</v>
      </c>
      <c r="C297" s="3" t="s">
        <v>229</v>
      </c>
      <c r="D297" s="2" t="s">
        <v>2196</v>
      </c>
      <c r="E297" s="1" t="s">
        <v>214</v>
      </c>
      <c r="F297" s="2" t="s">
        <v>2196</v>
      </c>
    </row>
    <row r="298">
      <c r="A298" s="6" t="s">
        <v>2474</v>
      </c>
      <c r="B298" s="3" t="str">
        <f t="shared" si="1"/>
        <v>0232</v>
      </c>
      <c r="C298" s="3" t="s">
        <v>231</v>
      </c>
      <c r="D298" s="2" t="s">
        <v>2196</v>
      </c>
      <c r="E298" s="1" t="s">
        <v>214</v>
      </c>
      <c r="F298" s="2" t="s">
        <v>2196</v>
      </c>
    </row>
    <row r="299">
      <c r="A299" s="6" t="s">
        <v>2475</v>
      </c>
      <c r="B299" s="3" t="str">
        <f t="shared" si="1"/>
        <v>0233</v>
      </c>
      <c r="C299" s="3" t="s">
        <v>235</v>
      </c>
      <c r="D299" s="2" t="s">
        <v>2196</v>
      </c>
      <c r="E299" s="1" t="s">
        <v>214</v>
      </c>
      <c r="F299" s="2" t="s">
        <v>2196</v>
      </c>
    </row>
    <row r="300">
      <c r="A300" s="6" t="s">
        <v>2476</v>
      </c>
      <c r="B300" s="3" t="str">
        <f t="shared" si="1"/>
        <v>0234</v>
      </c>
      <c r="C300" s="3" t="s">
        <v>237</v>
      </c>
      <c r="D300" s="2" t="s">
        <v>2196</v>
      </c>
      <c r="E300" s="1" t="s">
        <v>214</v>
      </c>
      <c r="F300" s="2" t="s">
        <v>2196</v>
      </c>
    </row>
    <row r="301">
      <c r="A301" s="6" t="s">
        <v>2478</v>
      </c>
      <c r="B301" s="3" t="str">
        <f t="shared" si="1"/>
        <v>0235</v>
      </c>
      <c r="C301" s="3" t="s">
        <v>239</v>
      </c>
      <c r="D301" s="2" t="s">
        <v>2196</v>
      </c>
      <c r="E301" s="1" t="s">
        <v>214</v>
      </c>
      <c r="F301" s="2" t="s">
        <v>2196</v>
      </c>
    </row>
    <row r="302">
      <c r="A302" s="6" t="s">
        <v>2479</v>
      </c>
      <c r="B302" s="3" t="str">
        <f t="shared" si="1"/>
        <v>0239</v>
      </c>
      <c r="C302" s="3" t="s">
        <v>242</v>
      </c>
      <c r="D302" s="2" t="s">
        <v>2196</v>
      </c>
      <c r="E302" s="1" t="s">
        <v>214</v>
      </c>
      <c r="F302" s="2" t="s">
        <v>2196</v>
      </c>
    </row>
    <row r="303">
      <c r="A303" s="6" t="s">
        <v>2483</v>
      </c>
      <c r="B303" s="3" t="str">
        <f t="shared" si="1"/>
        <v>0241</v>
      </c>
      <c r="C303" s="3" t="s">
        <v>26</v>
      </c>
      <c r="D303" s="2" t="s">
        <v>2196</v>
      </c>
      <c r="E303" s="1" t="s">
        <v>214</v>
      </c>
      <c r="F303" s="2" t="s">
        <v>2196</v>
      </c>
    </row>
    <row r="304">
      <c r="A304" s="6" t="s">
        <v>2485</v>
      </c>
      <c r="B304" s="3" t="str">
        <f t="shared" si="1"/>
        <v>0242</v>
      </c>
      <c r="C304" s="3" t="s">
        <v>248</v>
      </c>
      <c r="D304" s="2" t="s">
        <v>2196</v>
      </c>
      <c r="E304" s="1" t="s">
        <v>214</v>
      </c>
      <c r="F304" s="2" t="s">
        <v>2196</v>
      </c>
    </row>
    <row r="305">
      <c r="A305" s="6" t="s">
        <v>2486</v>
      </c>
      <c r="B305" s="3" t="str">
        <f t="shared" si="1"/>
        <v>0243</v>
      </c>
      <c r="C305" s="3" t="s">
        <v>30</v>
      </c>
      <c r="D305" s="2" t="s">
        <v>2196</v>
      </c>
      <c r="E305" s="1" t="s">
        <v>214</v>
      </c>
      <c r="F305" s="2" t="s">
        <v>2196</v>
      </c>
    </row>
    <row r="306">
      <c r="A306" s="6" t="s">
        <v>2487</v>
      </c>
      <c r="B306" s="3" t="str">
        <f t="shared" si="1"/>
        <v>5495</v>
      </c>
      <c r="C306" s="3" t="s">
        <v>256</v>
      </c>
      <c r="D306" s="2" t="s">
        <v>2196</v>
      </c>
      <c r="E306" s="1" t="s">
        <v>214</v>
      </c>
      <c r="F306" s="2" t="s">
        <v>2196</v>
      </c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B990" s="25"/>
      <c r="C990" s="25"/>
    </row>
    <row r="991">
      <c r="B991" s="25"/>
      <c r="C991" s="25"/>
    </row>
    <row r="992">
      <c r="B992" s="25"/>
      <c r="C992" s="25"/>
    </row>
    <row r="993">
      <c r="B993" s="25"/>
      <c r="C993" s="25"/>
    </row>
    <row r="994">
      <c r="B994" s="25"/>
      <c r="C994" s="25"/>
    </row>
    <row r="995">
      <c r="B995" s="25"/>
      <c r="C995" s="25"/>
    </row>
    <row r="996">
      <c r="B996" s="25"/>
      <c r="C996" s="25"/>
    </row>
    <row r="997">
      <c r="B997" s="25"/>
      <c r="C997" s="25"/>
    </row>
    <row r="998">
      <c r="B998" s="25"/>
      <c r="C998" s="25"/>
    </row>
  </sheetData>
  <autoFilter ref="$A$1:$D$306">
    <sortState ref="A1:D306">
      <sortCondition ref="D1:D306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7" max="7" width="38.25"/>
  </cols>
  <sheetData>
    <row r="1">
      <c r="A1" s="1" t="s">
        <v>355</v>
      </c>
      <c r="B1" s="1" t="s">
        <v>3028</v>
      </c>
      <c r="C1" s="1" t="s">
        <v>5</v>
      </c>
      <c r="D1" s="1" t="s">
        <v>2150</v>
      </c>
      <c r="E1" s="1" t="s">
        <v>2181</v>
      </c>
      <c r="F1" s="1" t="s">
        <v>3029</v>
      </c>
      <c r="G1" s="1" t="s">
        <v>2183</v>
      </c>
      <c r="H1" s="1" t="s">
        <v>3030</v>
      </c>
      <c r="I1" s="1">
        <v>8037060.0</v>
      </c>
      <c r="J1" s="1" t="s">
        <v>3031</v>
      </c>
    </row>
    <row r="2">
      <c r="B2" s="1">
        <v>11.0</v>
      </c>
      <c r="C2" s="1" t="s">
        <v>10</v>
      </c>
      <c r="D2" s="1">
        <v>1.0</v>
      </c>
      <c r="E2" s="1" t="s">
        <v>2184</v>
      </c>
      <c r="F2" s="1">
        <v>10.0</v>
      </c>
      <c r="G2" s="1" t="s">
        <v>11</v>
      </c>
      <c r="H2" s="1">
        <v>11031.0</v>
      </c>
    </row>
    <row r="3">
      <c r="B3" s="1">
        <v>11.0</v>
      </c>
      <c r="C3" s="1" t="s">
        <v>83</v>
      </c>
      <c r="D3" s="1">
        <v>1.0</v>
      </c>
      <c r="E3" s="1" t="s">
        <v>2184</v>
      </c>
      <c r="F3" s="1">
        <v>20.0</v>
      </c>
      <c r="G3" s="1" t="s">
        <v>84</v>
      </c>
      <c r="H3" s="1">
        <v>11041.0</v>
      </c>
    </row>
    <row r="4">
      <c r="B4" s="1">
        <v>11.0</v>
      </c>
      <c r="C4" s="1" t="s">
        <v>198</v>
      </c>
      <c r="D4" s="1">
        <v>1.0</v>
      </c>
      <c r="E4" s="1" t="s">
        <v>2184</v>
      </c>
      <c r="F4" s="1">
        <v>30.0</v>
      </c>
      <c r="G4" s="1" t="s">
        <v>199</v>
      </c>
      <c r="H4" s="1">
        <v>11021.0</v>
      </c>
      <c r="I4" s="5">
        <v>8.7470147E7</v>
      </c>
      <c r="J4" s="2">
        <f>I4/$I$1</f>
        <v>10.88335125</v>
      </c>
    </row>
    <row r="5">
      <c r="B5" s="1">
        <v>11.0</v>
      </c>
      <c r="C5" s="1" t="s">
        <v>214</v>
      </c>
      <c r="D5" s="1">
        <v>1.0</v>
      </c>
      <c r="E5" s="1" t="s">
        <v>2184</v>
      </c>
      <c r="F5" s="1">
        <v>40.0</v>
      </c>
      <c r="G5" s="1" t="s">
        <v>217</v>
      </c>
      <c r="H5" s="1">
        <v>11061.0</v>
      </c>
    </row>
    <row r="6">
      <c r="B6" s="59">
        <v>11.0</v>
      </c>
      <c r="C6" s="59" t="s">
        <v>258</v>
      </c>
      <c r="D6" s="59">
        <v>1.0</v>
      </c>
      <c r="E6" s="59" t="s">
        <v>2184</v>
      </c>
      <c r="F6" s="59">
        <v>50.0</v>
      </c>
      <c r="G6" s="59" t="s">
        <v>259</v>
      </c>
      <c r="H6" s="1">
        <v>11131.0</v>
      </c>
      <c r="I6" s="5">
        <f>(I4+I7)/2</f>
        <v>77255524.5</v>
      </c>
      <c r="J6" s="2">
        <f t="shared" ref="J6:J9" si="1">I6/$I$1</f>
        <v>9.612411068</v>
      </c>
    </row>
    <row r="7">
      <c r="B7" s="1">
        <v>11.0</v>
      </c>
      <c r="C7" s="1" t="s">
        <v>335</v>
      </c>
      <c r="D7" s="1">
        <v>1.0</v>
      </c>
      <c r="E7" s="1" t="s">
        <v>2184</v>
      </c>
      <c r="F7" s="1">
        <v>60.0</v>
      </c>
      <c r="G7" s="1" t="s">
        <v>336</v>
      </c>
      <c r="H7" s="1">
        <v>11051.0</v>
      </c>
      <c r="I7" s="5">
        <v>6.7040902E7</v>
      </c>
      <c r="J7" s="2">
        <f t="shared" si="1"/>
        <v>8.341470886</v>
      </c>
    </row>
    <row r="8">
      <c r="B8" s="59">
        <v>11.0</v>
      </c>
      <c r="C8" s="59" t="s">
        <v>406</v>
      </c>
      <c r="D8" s="59">
        <v>1.0</v>
      </c>
      <c r="E8" s="59" t="s">
        <v>2184</v>
      </c>
      <c r="F8" s="59">
        <v>70.0</v>
      </c>
      <c r="G8" s="59" t="s">
        <v>407</v>
      </c>
      <c r="H8" s="1">
        <v>11141.0</v>
      </c>
      <c r="I8" s="5">
        <v>1.41239859E8</v>
      </c>
      <c r="J8" s="2">
        <f t="shared" si="1"/>
        <v>17.5735728</v>
      </c>
    </row>
    <row r="9">
      <c r="B9" s="1">
        <v>11.0</v>
      </c>
      <c r="C9" s="1" t="s">
        <v>420</v>
      </c>
      <c r="D9" s="1">
        <v>1.0</v>
      </c>
      <c r="E9" s="1" t="s">
        <v>2184</v>
      </c>
      <c r="F9" s="1">
        <v>80.0</v>
      </c>
      <c r="G9" s="1" t="s">
        <v>421</v>
      </c>
      <c r="H9" s="1">
        <v>11071.0</v>
      </c>
      <c r="I9" s="5">
        <v>6.3154947E7</v>
      </c>
      <c r="J9" s="2">
        <f t="shared" si="1"/>
        <v>7.857966346</v>
      </c>
    </row>
    <row r="10">
      <c r="B10" s="1">
        <v>11.0</v>
      </c>
      <c r="C10" s="1" t="s">
        <v>437</v>
      </c>
      <c r="D10" s="1">
        <v>1.0</v>
      </c>
      <c r="E10" s="1" t="s">
        <v>2184</v>
      </c>
      <c r="F10" s="1">
        <v>90.0</v>
      </c>
      <c r="G10" s="1" t="s">
        <v>438</v>
      </c>
      <c r="H10" s="1">
        <v>11151.0</v>
      </c>
    </row>
    <row r="11">
      <c r="B11" s="1">
        <v>11.0</v>
      </c>
      <c r="C11" s="1" t="s">
        <v>494</v>
      </c>
      <c r="D11" s="1">
        <v>1.0</v>
      </c>
      <c r="E11" s="1" t="s">
        <v>2184</v>
      </c>
      <c r="F11" s="1">
        <v>100.0</v>
      </c>
      <c r="G11" s="1" t="s">
        <v>495</v>
      </c>
      <c r="H11" s="1">
        <v>11091.0</v>
      </c>
    </row>
    <row r="12">
      <c r="B12" s="1">
        <v>11.0</v>
      </c>
      <c r="C12" s="1" t="s">
        <v>525</v>
      </c>
      <c r="D12" s="1">
        <v>1.0</v>
      </c>
      <c r="E12" s="1" t="s">
        <v>2184</v>
      </c>
      <c r="F12" s="1">
        <v>110.0</v>
      </c>
      <c r="G12" s="1" t="s">
        <v>528</v>
      </c>
      <c r="H12" s="1">
        <v>11081.0</v>
      </c>
    </row>
    <row r="13">
      <c r="B13" s="1">
        <v>11.0</v>
      </c>
      <c r="C13" s="1" t="s">
        <v>641</v>
      </c>
      <c r="D13" s="1">
        <v>1.0</v>
      </c>
      <c r="E13" s="1" t="s">
        <v>2184</v>
      </c>
      <c r="F13" s="1">
        <v>120.0</v>
      </c>
      <c r="G13" s="1" t="s">
        <v>642</v>
      </c>
      <c r="H13" s="1">
        <v>11121.0</v>
      </c>
    </row>
    <row r="14">
      <c r="B14" s="1">
        <v>11.0</v>
      </c>
      <c r="C14" s="1" t="s">
        <v>741</v>
      </c>
      <c r="D14" s="1">
        <v>1.0</v>
      </c>
      <c r="E14" s="1" t="s">
        <v>2184</v>
      </c>
      <c r="F14" s="1">
        <v>130.0</v>
      </c>
      <c r="G14" s="1" t="s">
        <v>743</v>
      </c>
      <c r="H14" s="1">
        <v>11101.0</v>
      </c>
    </row>
    <row r="15">
      <c r="B15" s="59">
        <v>11.0</v>
      </c>
      <c r="C15" s="59" t="s">
        <v>802</v>
      </c>
      <c r="D15" s="59">
        <v>1.0</v>
      </c>
      <c r="E15" s="59" t="s">
        <v>2184</v>
      </c>
      <c r="F15" s="59">
        <v>140.0</v>
      </c>
      <c r="G15" s="59" t="s">
        <v>803</v>
      </c>
      <c r="H15" s="1">
        <v>11161.0</v>
      </c>
      <c r="I15" s="5">
        <v>5.43397728E8</v>
      </c>
      <c r="J15" s="2">
        <f t="shared" ref="J15:J16" si="2">I15/$I$1</f>
        <v>67.6115057</v>
      </c>
    </row>
    <row r="16">
      <c r="B16" s="59">
        <v>11.0</v>
      </c>
      <c r="C16" s="59" t="s">
        <v>811</v>
      </c>
      <c r="D16" s="59">
        <v>1.0</v>
      </c>
      <c r="E16" s="59" t="s">
        <v>2184</v>
      </c>
      <c r="F16" s="59">
        <v>150.0</v>
      </c>
      <c r="G16" s="59" t="s">
        <v>813</v>
      </c>
      <c r="H16" s="1">
        <v>11171.0</v>
      </c>
      <c r="I16" s="5">
        <v>1.8596E7</v>
      </c>
      <c r="J16" s="2">
        <f t="shared" si="2"/>
        <v>2.313781408</v>
      </c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</sheetData>
  <autoFilter ref="$A$1:$G$16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" t="s">
        <v>3034</v>
      </c>
      <c r="B1" s="23" t="s">
        <v>3035</v>
      </c>
      <c r="C1" s="5" t="s">
        <v>3036</v>
      </c>
      <c r="D1" s="5" t="s">
        <v>359</v>
      </c>
      <c r="E1" s="5" t="s">
        <v>361</v>
      </c>
      <c r="F1" s="5" t="s">
        <v>364</v>
      </c>
      <c r="G1" s="5" t="s">
        <v>365</v>
      </c>
      <c r="H1" s="5" t="s">
        <v>366</v>
      </c>
    </row>
    <row r="2">
      <c r="A2" s="62" t="s">
        <v>3037</v>
      </c>
      <c r="B2" s="23" t="s">
        <v>3038</v>
      </c>
      <c r="C2" s="5">
        <v>72.0</v>
      </c>
      <c r="D2" s="5">
        <v>8373869.90277777</v>
      </c>
      <c r="E2" s="5">
        <v>2557732.0</v>
      </c>
      <c r="F2" s="5">
        <v>5558121.0</v>
      </c>
      <c r="G2" s="5">
        <v>1.0294589E7</v>
      </c>
      <c r="H2" s="5">
        <v>2.1248293E7</v>
      </c>
    </row>
    <row r="3">
      <c r="A3" s="62" t="s">
        <v>3039</v>
      </c>
      <c r="B3" s="23" t="s">
        <v>3040</v>
      </c>
      <c r="C3" s="5">
        <v>61.0</v>
      </c>
      <c r="D3" s="5">
        <v>2.06422820819672E7</v>
      </c>
      <c r="E3" s="5">
        <v>4846922.0</v>
      </c>
      <c r="F3" s="5">
        <v>7823264.0</v>
      </c>
      <c r="G3" s="5">
        <v>2.0199122E7</v>
      </c>
      <c r="H3" s="5">
        <v>6.7678954E7</v>
      </c>
    </row>
    <row r="4">
      <c r="A4" s="62" t="s">
        <v>3041</v>
      </c>
      <c r="B4" s="23" t="s">
        <v>3042</v>
      </c>
      <c r="C4" s="5">
        <v>54.0</v>
      </c>
      <c r="D4" s="5">
        <v>2.02915420185185E7</v>
      </c>
      <c r="E4" s="5">
        <v>6040977.0</v>
      </c>
      <c r="F4" s="5">
        <v>1.0626387E7</v>
      </c>
      <c r="G4" s="5">
        <v>2.0309321E7</v>
      </c>
      <c r="H4" s="5">
        <v>4.3190773E7</v>
      </c>
    </row>
    <row r="5">
      <c r="A5" s="62" t="s">
        <v>3043</v>
      </c>
      <c r="B5" s="23" t="s">
        <v>3044</v>
      </c>
      <c r="C5" s="5">
        <v>433.0</v>
      </c>
      <c r="D5" s="5">
        <v>1.46279016212471E7</v>
      </c>
      <c r="E5" s="5">
        <v>6531234.0</v>
      </c>
      <c r="F5" s="5">
        <v>1.0533631E7</v>
      </c>
      <c r="G5" s="5">
        <v>1.5770329E7</v>
      </c>
      <c r="H5" s="5">
        <v>2.6819422E7</v>
      </c>
    </row>
    <row r="6">
      <c r="A6" s="62" t="s">
        <v>3045</v>
      </c>
      <c r="B6" s="23" t="s">
        <v>3046</v>
      </c>
      <c r="C6" s="5">
        <v>18.0</v>
      </c>
      <c r="D6" s="5">
        <v>1.70801102222222E7</v>
      </c>
      <c r="E6" s="5">
        <v>1.0433142E7</v>
      </c>
      <c r="F6" s="5">
        <v>1.6911961E7</v>
      </c>
      <c r="G6" s="5">
        <v>2.1051924E7</v>
      </c>
      <c r="H6" s="5">
        <v>2.9931624E7</v>
      </c>
    </row>
    <row r="7">
      <c r="A7" s="62" t="s">
        <v>3047</v>
      </c>
      <c r="B7" s="23" t="s">
        <v>3048</v>
      </c>
      <c r="C7" s="5">
        <v>10.0</v>
      </c>
      <c r="D7" s="5">
        <v>8717115.9</v>
      </c>
      <c r="E7" s="5">
        <v>3200480.0</v>
      </c>
      <c r="F7" s="5">
        <v>4592879.0</v>
      </c>
      <c r="G7" s="5">
        <v>9082551.0</v>
      </c>
      <c r="H7" s="5">
        <v>1.2746316E7</v>
      </c>
    </row>
    <row r="8">
      <c r="A8" s="62" t="s">
        <v>3049</v>
      </c>
      <c r="B8" s="23" t="s">
        <v>3050</v>
      </c>
      <c r="C8" s="5">
        <v>1358.0</v>
      </c>
      <c r="D8" s="5">
        <v>1.50110752245949E7</v>
      </c>
      <c r="E8" s="5">
        <v>4277582.0</v>
      </c>
      <c r="F8" s="5">
        <v>7300332.0</v>
      </c>
      <c r="G8" s="5">
        <v>1.7554127E7</v>
      </c>
      <c r="H8" s="5">
        <v>3.5177534E7</v>
      </c>
    </row>
    <row r="9">
      <c r="A9" s="62" t="s">
        <v>3051</v>
      </c>
      <c r="B9" s="23" t="s">
        <v>3052</v>
      </c>
      <c r="C9" s="5">
        <v>38.0</v>
      </c>
      <c r="D9" s="5">
        <v>7519967.52631578</v>
      </c>
      <c r="E9" s="5">
        <v>2316250.0</v>
      </c>
      <c r="F9" s="5">
        <v>4423700.0</v>
      </c>
      <c r="G9" s="5">
        <v>8600415.0</v>
      </c>
      <c r="H9" s="5">
        <v>1.5044023E7</v>
      </c>
    </row>
    <row r="10">
      <c r="A10" s="62" t="s">
        <v>3053</v>
      </c>
      <c r="B10" s="23" t="s">
        <v>3054</v>
      </c>
      <c r="C10" s="5">
        <v>337.0</v>
      </c>
      <c r="D10" s="5">
        <v>5832730.0504451</v>
      </c>
      <c r="E10" s="5">
        <v>3503559.0</v>
      </c>
      <c r="F10" s="5">
        <v>4440845.0</v>
      </c>
      <c r="G10" s="5">
        <v>6176964.0</v>
      </c>
      <c r="H10" s="5">
        <v>9641362.0</v>
      </c>
    </row>
    <row r="11">
      <c r="A11" s="62" t="s">
        <v>3055</v>
      </c>
      <c r="B11" s="23" t="s">
        <v>3056</v>
      </c>
      <c r="C11" s="5">
        <v>4.0</v>
      </c>
      <c r="D11" s="5">
        <v>2.116345575E7</v>
      </c>
      <c r="E11" s="5">
        <v>3221782.0</v>
      </c>
      <c r="F11" s="5">
        <v>6976225.0</v>
      </c>
      <c r="G11" s="5">
        <v>2.7518632E7</v>
      </c>
      <c r="H11" s="5">
        <v>4.6937184E7</v>
      </c>
    </row>
    <row r="12">
      <c r="A12" s="62" t="s">
        <v>3057</v>
      </c>
      <c r="B12" s="23" t="s">
        <v>3058</v>
      </c>
      <c r="C12" s="5">
        <v>13.0</v>
      </c>
      <c r="D12" s="5">
        <v>1.84715653846153E8</v>
      </c>
      <c r="E12" s="5">
        <v>2.46116E7</v>
      </c>
      <c r="F12" s="5">
        <v>1.9416558E8</v>
      </c>
      <c r="G12" s="5">
        <v>2.094395E8</v>
      </c>
      <c r="H12" s="5">
        <v>5.432266E8</v>
      </c>
    </row>
    <row r="13">
      <c r="A13" s="62" t="s">
        <v>3059</v>
      </c>
      <c r="B13" s="23" t="s">
        <v>3060</v>
      </c>
      <c r="C13" s="5">
        <v>11858.0</v>
      </c>
      <c r="D13" s="5">
        <v>1.98543538225616E7</v>
      </c>
      <c r="E13" s="5">
        <v>5973679.0</v>
      </c>
      <c r="F13" s="5">
        <v>1.015092E7</v>
      </c>
      <c r="G13" s="5">
        <v>1.9662833E7</v>
      </c>
      <c r="H13" s="5">
        <v>4.3819856E7</v>
      </c>
    </row>
    <row r="14">
      <c r="A14" s="62" t="s">
        <v>3061</v>
      </c>
      <c r="B14" s="23" t="s">
        <v>3062</v>
      </c>
      <c r="C14" s="5">
        <v>35.0</v>
      </c>
      <c r="D14" s="5">
        <v>1.52707385428571E7</v>
      </c>
      <c r="E14" s="5">
        <v>6352753.0</v>
      </c>
      <c r="F14" s="5">
        <v>8453370.0</v>
      </c>
      <c r="G14" s="5">
        <v>1.4521636E7</v>
      </c>
      <c r="H14" s="5">
        <v>4.491375E7</v>
      </c>
    </row>
    <row r="15">
      <c r="A15" s="62" t="s">
        <v>3063</v>
      </c>
      <c r="B15" s="23" t="s">
        <v>3064</v>
      </c>
      <c r="C15" s="5">
        <v>5.0</v>
      </c>
      <c r="D15" s="5">
        <v>1.65484136E7</v>
      </c>
      <c r="E15" s="5">
        <v>4577480.0</v>
      </c>
      <c r="F15" s="5">
        <v>4947364.0</v>
      </c>
      <c r="G15" s="5">
        <v>1.2511697E7</v>
      </c>
      <c r="H15" s="5">
        <v>5.8003365E7</v>
      </c>
    </row>
    <row r="16">
      <c r="A16" s="62" t="s">
        <v>3065</v>
      </c>
      <c r="B16" s="23" t="s">
        <v>3066</v>
      </c>
      <c r="C16" s="5">
        <v>17.0</v>
      </c>
      <c r="D16" s="5">
        <v>1.94856563529411E7</v>
      </c>
      <c r="E16" s="5">
        <v>1728352.0</v>
      </c>
      <c r="F16" s="5">
        <v>2293067.0</v>
      </c>
      <c r="G16" s="5">
        <v>4212061.0</v>
      </c>
      <c r="H16" s="5">
        <v>9.6396471E7</v>
      </c>
    </row>
    <row r="17">
      <c r="A17" s="62" t="s">
        <v>3067</v>
      </c>
      <c r="B17" s="23" t="s">
        <v>3068</v>
      </c>
      <c r="C17" s="5">
        <v>48.0</v>
      </c>
      <c r="D17" s="5">
        <v>2.07444326666666E7</v>
      </c>
      <c r="E17" s="5">
        <v>4333388.0</v>
      </c>
      <c r="F17" s="5">
        <v>9012302.0</v>
      </c>
      <c r="G17" s="5">
        <v>1.6194144E7</v>
      </c>
      <c r="H17" s="5">
        <v>6.01843E7</v>
      </c>
    </row>
    <row r="18">
      <c r="A18" s="62" t="s">
        <v>3069</v>
      </c>
      <c r="B18" s="23" t="s">
        <v>3070</v>
      </c>
      <c r="C18" s="5">
        <v>10.0</v>
      </c>
      <c r="D18" s="5">
        <v>7.54137312E7</v>
      </c>
      <c r="E18" s="5">
        <v>6603131.0</v>
      </c>
      <c r="F18" s="5">
        <v>2.0670743E7</v>
      </c>
      <c r="G18" s="5">
        <v>1.4158315E8</v>
      </c>
      <c r="H18" s="5">
        <v>1.62123919E8</v>
      </c>
    </row>
    <row r="19">
      <c r="A19" s="62" t="s">
        <v>3071</v>
      </c>
      <c r="B19" s="23" t="s">
        <v>3072</v>
      </c>
      <c r="C19" s="5">
        <v>935.0</v>
      </c>
      <c r="D19" s="5">
        <v>8.24826207625668E7</v>
      </c>
      <c r="E19" s="5">
        <v>6.1667095E7</v>
      </c>
      <c r="F19" s="5">
        <v>8.186478E7</v>
      </c>
      <c r="G19" s="5">
        <v>9.1583918E7</v>
      </c>
      <c r="H19" s="5">
        <v>1.21353906E8</v>
      </c>
    </row>
    <row r="20">
      <c r="A20" s="62" t="s">
        <v>3073</v>
      </c>
      <c r="B20" s="23" t="s">
        <v>3074</v>
      </c>
      <c r="C20" s="5">
        <v>3.0</v>
      </c>
      <c r="D20" s="5">
        <v>3.72703736666666E7</v>
      </c>
      <c r="E20" s="5">
        <v>1.1385968E7</v>
      </c>
      <c r="F20" s="5">
        <v>1.3845963E7</v>
      </c>
      <c r="G20" s="5">
        <v>8.657919E7</v>
      </c>
      <c r="H20" s="5">
        <v>8.657919E7</v>
      </c>
    </row>
    <row r="21">
      <c r="A21" s="62" t="s">
        <v>3075</v>
      </c>
      <c r="B21" s="23" t="s">
        <v>3076</v>
      </c>
      <c r="C21" s="5">
        <v>12.0</v>
      </c>
      <c r="D21" s="5">
        <v>5.918249525E7</v>
      </c>
      <c r="E21" s="5">
        <v>9302924.0</v>
      </c>
      <c r="F21" s="5">
        <v>5.9208161E7</v>
      </c>
      <c r="G21" s="5">
        <v>9.9322158E7</v>
      </c>
      <c r="H21" s="5">
        <v>1.2806249E8</v>
      </c>
    </row>
    <row r="22">
      <c r="A22" s="62" t="s">
        <v>3077</v>
      </c>
      <c r="B22" s="23" t="s">
        <v>3078</v>
      </c>
      <c r="C22" s="5">
        <v>62.0</v>
      </c>
      <c r="D22" s="5">
        <v>3.5752977516129E7</v>
      </c>
      <c r="E22" s="5">
        <v>1.5125464E7</v>
      </c>
      <c r="F22" s="5">
        <v>2.3502508E7</v>
      </c>
      <c r="G22" s="5">
        <v>4.2287557E7</v>
      </c>
      <c r="H22" s="5">
        <v>8.1357043E7</v>
      </c>
    </row>
    <row r="23">
      <c r="A23" s="62" t="s">
        <v>3079</v>
      </c>
      <c r="B23" s="23" t="s">
        <v>3080</v>
      </c>
      <c r="C23" s="5">
        <v>29.0</v>
      </c>
      <c r="D23" s="5">
        <v>2.24459959655172E7</v>
      </c>
      <c r="E23" s="5">
        <v>8687664.0</v>
      </c>
      <c r="F23" s="5">
        <v>1.583919E7</v>
      </c>
      <c r="G23" s="5">
        <v>2.9939819E7</v>
      </c>
      <c r="H23" s="5">
        <v>4.2948868E7</v>
      </c>
    </row>
    <row r="24">
      <c r="A24" s="62" t="s">
        <v>3081</v>
      </c>
      <c r="B24" s="23" t="s">
        <v>3082</v>
      </c>
      <c r="C24" s="5">
        <v>3.0</v>
      </c>
      <c r="D24" s="5">
        <v>5.94200656666666E7</v>
      </c>
      <c r="E24" s="5">
        <v>8453360.0</v>
      </c>
      <c r="F24" s="5">
        <v>8518761.0</v>
      </c>
      <c r="G24" s="5">
        <v>1.61288076E8</v>
      </c>
      <c r="H24" s="5">
        <v>1.61288076E8</v>
      </c>
    </row>
    <row r="25">
      <c r="A25" s="62" t="s">
        <v>3083</v>
      </c>
      <c r="B25" s="23" t="s">
        <v>3084</v>
      </c>
      <c r="C25" s="5">
        <v>2110.0</v>
      </c>
      <c r="D25" s="5">
        <v>5.47887437398104E7</v>
      </c>
      <c r="E25" s="5">
        <v>2.1703342E7</v>
      </c>
      <c r="F25" s="5">
        <v>3.6321827E7</v>
      </c>
      <c r="G25" s="5">
        <v>6.1665447E7</v>
      </c>
      <c r="H25" s="5">
        <v>1.26543873E8</v>
      </c>
    </row>
    <row r="26">
      <c r="A26" s="62" t="s">
        <v>3085</v>
      </c>
      <c r="B26" s="23" t="s">
        <v>3086</v>
      </c>
      <c r="C26" s="5">
        <v>3.0</v>
      </c>
      <c r="D26" s="5">
        <v>4.9841428E7</v>
      </c>
      <c r="E26" s="5">
        <v>4301979.0</v>
      </c>
      <c r="F26" s="5">
        <v>3.3381611E7</v>
      </c>
      <c r="G26" s="5">
        <v>1.11840694E8</v>
      </c>
      <c r="H26" s="5">
        <v>1.11840694E8</v>
      </c>
    </row>
    <row r="27">
      <c r="A27" s="62" t="s">
        <v>3087</v>
      </c>
      <c r="B27" s="23" t="s">
        <v>3088</v>
      </c>
      <c r="C27" s="5">
        <v>2.0</v>
      </c>
      <c r="D27" s="5">
        <v>3.9494833E7</v>
      </c>
      <c r="E27" s="5">
        <v>8518761.0</v>
      </c>
      <c r="F27" s="5">
        <v>8518761.0</v>
      </c>
      <c r="G27" s="5">
        <v>7.0470905E7</v>
      </c>
      <c r="H27" s="5">
        <v>7.0470905E7</v>
      </c>
    </row>
    <row r="28">
      <c r="A28" s="62" t="s">
        <v>3089</v>
      </c>
      <c r="B28" s="23" t="s">
        <v>3090</v>
      </c>
      <c r="C28" s="5">
        <v>240.0</v>
      </c>
      <c r="D28" s="5">
        <v>2.76885689166666E7</v>
      </c>
      <c r="E28" s="5">
        <v>6019216.0</v>
      </c>
      <c r="F28" s="5">
        <v>1.8398207E7</v>
      </c>
      <c r="G28" s="5">
        <v>3.8072223E7</v>
      </c>
      <c r="H28" s="5">
        <v>5.7711664E7</v>
      </c>
    </row>
    <row r="29">
      <c r="A29" s="62" t="s">
        <v>3091</v>
      </c>
      <c r="B29" s="23" t="s">
        <v>3092</v>
      </c>
      <c r="C29" s="5">
        <v>51430.0</v>
      </c>
      <c r="D29" s="5">
        <v>5.82170619060543E7</v>
      </c>
      <c r="E29" s="5">
        <v>3.6094691E7</v>
      </c>
      <c r="F29" s="5">
        <v>5.2105116E7</v>
      </c>
      <c r="G29" s="5">
        <v>7.1979826E7</v>
      </c>
      <c r="H29" s="5">
        <v>9.3458659E7</v>
      </c>
    </row>
    <row r="30">
      <c r="A30" s="62" t="s">
        <v>3093</v>
      </c>
      <c r="B30" s="23" t="s">
        <v>3094</v>
      </c>
      <c r="C30" s="5">
        <v>7606.0</v>
      </c>
      <c r="D30" s="5">
        <v>6.44368003338153E7</v>
      </c>
      <c r="E30" s="5">
        <v>4.04959E7</v>
      </c>
      <c r="F30" s="5">
        <v>5.5376633E7</v>
      </c>
      <c r="G30" s="5">
        <v>7.88012E7</v>
      </c>
      <c r="H30" s="5">
        <v>1.08163113E8</v>
      </c>
    </row>
    <row r="31">
      <c r="A31" s="62" t="s">
        <v>3095</v>
      </c>
      <c r="B31" s="23" t="s">
        <v>3096</v>
      </c>
      <c r="C31" s="5">
        <v>3703.0</v>
      </c>
      <c r="D31" s="5">
        <v>6.08453497828787E7</v>
      </c>
      <c r="E31" s="5">
        <v>3.95925E7</v>
      </c>
      <c r="F31" s="5">
        <v>5.2221692E7</v>
      </c>
      <c r="G31" s="5">
        <v>7.1609589E7</v>
      </c>
      <c r="H31" s="5">
        <v>9.54293E7</v>
      </c>
    </row>
    <row r="32">
      <c r="A32" s="62" t="s">
        <v>3097</v>
      </c>
      <c r="B32" s="23" t="s">
        <v>3098</v>
      </c>
      <c r="C32" s="5">
        <v>391.0</v>
      </c>
      <c r="D32" s="5">
        <v>5.80707926214833E7</v>
      </c>
      <c r="E32" s="5">
        <v>3.6983025E7</v>
      </c>
      <c r="F32" s="5">
        <v>5.3447512E7</v>
      </c>
      <c r="G32" s="5">
        <v>6.4478656E7</v>
      </c>
      <c r="H32" s="5">
        <v>9.135315E7</v>
      </c>
    </row>
    <row r="33">
      <c r="A33" s="62" t="s">
        <v>3099</v>
      </c>
      <c r="B33" s="23" t="s">
        <v>3100</v>
      </c>
      <c r="C33" s="5">
        <v>310.0</v>
      </c>
      <c r="D33" s="5">
        <v>5.04655090677419E7</v>
      </c>
      <c r="E33" s="5">
        <v>3.3100474E7</v>
      </c>
      <c r="F33" s="5">
        <v>4.4739229E7</v>
      </c>
      <c r="G33" s="5">
        <v>6.2138574E7</v>
      </c>
      <c r="H33" s="5">
        <v>9.1236E7</v>
      </c>
    </row>
    <row r="34">
      <c r="A34" s="62" t="s">
        <v>3101</v>
      </c>
      <c r="B34" s="23" t="s">
        <v>3102</v>
      </c>
      <c r="C34" s="5">
        <v>44528.0</v>
      </c>
      <c r="D34" s="5">
        <v>5.5397138233882E7</v>
      </c>
      <c r="E34" s="5">
        <v>3.6270699E7</v>
      </c>
      <c r="F34" s="5">
        <v>4.9261959E7</v>
      </c>
      <c r="G34" s="5">
        <v>6.7368431E7</v>
      </c>
      <c r="H34" s="5">
        <v>8.7610595E7</v>
      </c>
    </row>
    <row r="35">
      <c r="A35" s="62" t="s">
        <v>3103</v>
      </c>
      <c r="B35" s="23" t="s">
        <v>3104</v>
      </c>
      <c r="C35" s="5">
        <v>8452.0</v>
      </c>
      <c r="D35" s="5">
        <v>7.15319539397846E7</v>
      </c>
      <c r="E35" s="5">
        <v>4.6818726E7</v>
      </c>
      <c r="F35" s="5">
        <v>6.367619E7</v>
      </c>
      <c r="G35" s="5">
        <v>8.5214735E7</v>
      </c>
      <c r="H35" s="5">
        <v>1.12707345E8</v>
      </c>
    </row>
    <row r="36">
      <c r="A36" s="62" t="s">
        <v>3105</v>
      </c>
      <c r="B36" s="23" t="s">
        <v>3106</v>
      </c>
      <c r="C36" s="5">
        <v>1198.0</v>
      </c>
      <c r="D36" s="5">
        <v>8.49801959482471E7</v>
      </c>
      <c r="E36" s="5">
        <v>6.0361649E7</v>
      </c>
      <c r="F36" s="5">
        <v>7.66014E7</v>
      </c>
      <c r="G36" s="5">
        <v>9.4510927E7</v>
      </c>
      <c r="H36" s="5">
        <v>1.3277562E8</v>
      </c>
    </row>
    <row r="37">
      <c r="A37" s="62" t="s">
        <v>3107</v>
      </c>
      <c r="B37" s="23" t="s">
        <v>3108</v>
      </c>
      <c r="C37" s="5">
        <v>154.0</v>
      </c>
      <c r="D37" s="5">
        <v>9.54446996103896E7</v>
      </c>
      <c r="E37" s="5">
        <v>6.15751E7</v>
      </c>
      <c r="F37" s="5">
        <v>7.9073456E7</v>
      </c>
      <c r="G37" s="5">
        <v>1.0478305E8</v>
      </c>
      <c r="H37" s="5">
        <v>1.70447234E8</v>
      </c>
    </row>
    <row r="38">
      <c r="A38" s="62" t="s">
        <v>3109</v>
      </c>
      <c r="B38" s="23" t="s">
        <v>3110</v>
      </c>
      <c r="C38" s="5">
        <v>91.0</v>
      </c>
      <c r="D38" s="5">
        <v>2.03269549120879E7</v>
      </c>
      <c r="E38" s="5">
        <v>5560657.0</v>
      </c>
      <c r="F38" s="5">
        <v>9347854.0</v>
      </c>
      <c r="G38" s="5">
        <v>2.52753E7</v>
      </c>
      <c r="H38" s="5">
        <v>4.45883E7</v>
      </c>
    </row>
    <row r="39">
      <c r="A39" s="62" t="s">
        <v>3111</v>
      </c>
      <c r="B39" s="23" t="s">
        <v>3112</v>
      </c>
      <c r="C39" s="5">
        <v>30.0</v>
      </c>
      <c r="D39" s="5">
        <v>9.06148346333333E7</v>
      </c>
      <c r="E39" s="5">
        <v>6.3039805E7</v>
      </c>
      <c r="F39" s="5">
        <v>6.8365775E7</v>
      </c>
      <c r="G39" s="5">
        <v>9.7246002E7</v>
      </c>
      <c r="H39" s="5">
        <v>1.60292746E8</v>
      </c>
    </row>
    <row r="40">
      <c r="A40" s="62" t="s">
        <v>3113</v>
      </c>
      <c r="B40" s="23" t="s">
        <v>3114</v>
      </c>
      <c r="C40" s="5">
        <v>4.0</v>
      </c>
      <c r="D40" s="5">
        <v>1.332713635E8</v>
      </c>
      <c r="E40" s="5">
        <v>9177596.0</v>
      </c>
      <c r="F40" s="5">
        <v>2.499266E7</v>
      </c>
      <c r="G40" s="5">
        <v>2.15432149E8</v>
      </c>
      <c r="H40" s="5">
        <v>2.83483049E8</v>
      </c>
    </row>
    <row r="41">
      <c r="A41" s="62" t="s">
        <v>3115</v>
      </c>
      <c r="B41" s="23" t="s">
        <v>3116</v>
      </c>
      <c r="C41" s="5">
        <v>2.0</v>
      </c>
      <c r="D41" s="5">
        <v>1.147126255E8</v>
      </c>
      <c r="E41" s="5">
        <v>7.920205E7</v>
      </c>
      <c r="F41" s="5">
        <v>7.920205E7</v>
      </c>
      <c r="G41" s="5">
        <v>1.50223201E8</v>
      </c>
      <c r="H41" s="5">
        <v>1.50223201E8</v>
      </c>
    </row>
    <row r="42">
      <c r="A42" s="62" t="s">
        <v>3117</v>
      </c>
      <c r="B42" s="23" t="s">
        <v>3118</v>
      </c>
      <c r="C42" s="5">
        <v>9.0</v>
      </c>
      <c r="D42" s="5">
        <v>8.08771105555555E7</v>
      </c>
      <c r="E42" s="5">
        <v>4.3194884E7</v>
      </c>
      <c r="F42" s="5">
        <v>5.3634201E7</v>
      </c>
      <c r="G42" s="5">
        <v>1.12165567E8</v>
      </c>
      <c r="H42" s="5">
        <v>2.18025951E8</v>
      </c>
    </row>
    <row r="43">
      <c r="A43" s="62" t="s">
        <v>3119</v>
      </c>
      <c r="B43" s="23" t="s">
        <v>3120</v>
      </c>
      <c r="C43" s="5">
        <v>4.0</v>
      </c>
      <c r="D43" s="5">
        <v>1.7515995475E8</v>
      </c>
      <c r="E43" s="5">
        <v>1.27205E7</v>
      </c>
      <c r="F43" s="5">
        <v>1.182875E8</v>
      </c>
      <c r="G43" s="5">
        <v>2.15432149E8</v>
      </c>
      <c r="H43" s="5">
        <v>3.5419967E8</v>
      </c>
    </row>
    <row r="44">
      <c r="A44" s="62" t="s">
        <v>3121</v>
      </c>
      <c r="B44" s="23" t="s">
        <v>3122</v>
      </c>
      <c r="C44" s="5">
        <v>38.0</v>
      </c>
      <c r="D44" s="5">
        <v>6.28213276052631E7</v>
      </c>
      <c r="E44" s="5">
        <v>3.71538E7</v>
      </c>
      <c r="F44" s="5">
        <v>5.1522201E7</v>
      </c>
      <c r="G44" s="5">
        <v>7.6010195E7</v>
      </c>
      <c r="H44" s="5">
        <v>1.09160029E8</v>
      </c>
    </row>
    <row r="45">
      <c r="A45" s="62" t="s">
        <v>3123</v>
      </c>
      <c r="B45" s="23" t="s">
        <v>3124</v>
      </c>
      <c r="C45" s="5">
        <v>3.0</v>
      </c>
      <c r="D45" s="5">
        <v>8.9359242E7</v>
      </c>
      <c r="E45" s="5">
        <v>1.523019E7</v>
      </c>
      <c r="F45" s="5">
        <v>6.30138E7</v>
      </c>
      <c r="G45" s="5">
        <v>1.89833736E8</v>
      </c>
      <c r="H45" s="5">
        <v>1.89833736E8</v>
      </c>
    </row>
    <row r="46">
      <c r="A46" s="62" t="s">
        <v>3125</v>
      </c>
      <c r="B46" s="23" t="s">
        <v>3126</v>
      </c>
      <c r="C46" s="5">
        <v>16.0</v>
      </c>
      <c r="D46" s="5">
        <v>2.156144488125E8</v>
      </c>
      <c r="E46" s="5">
        <v>1.44447901E8</v>
      </c>
      <c r="F46" s="5">
        <v>1.86194363E8</v>
      </c>
      <c r="G46" s="5">
        <v>2.64670251E8</v>
      </c>
      <c r="H46" s="5">
        <v>3.59498663E8</v>
      </c>
    </row>
    <row r="47">
      <c r="A47" s="62" t="s">
        <v>3127</v>
      </c>
      <c r="B47" s="23" t="s">
        <v>3128</v>
      </c>
      <c r="C47" s="5">
        <v>682.0</v>
      </c>
      <c r="D47" s="5">
        <v>3.73311814882698E7</v>
      </c>
      <c r="E47" s="5">
        <v>2.3443974E7</v>
      </c>
      <c r="F47" s="5">
        <v>4.0889561E7</v>
      </c>
      <c r="G47" s="5">
        <v>4.3146477E7</v>
      </c>
      <c r="H47" s="5">
        <v>5.7710242E7</v>
      </c>
    </row>
    <row r="48">
      <c r="A48" s="62" t="s">
        <v>2939</v>
      </c>
      <c r="B48" s="23" t="s">
        <v>744</v>
      </c>
      <c r="C48" s="5">
        <v>208.0</v>
      </c>
      <c r="D48" s="5">
        <v>5.10846901826923E7</v>
      </c>
      <c r="E48" s="5">
        <v>3.3105595E7</v>
      </c>
      <c r="F48" s="5">
        <v>4.4721988E7</v>
      </c>
      <c r="G48" s="5">
        <v>5.8488465E7</v>
      </c>
      <c r="H48" s="5">
        <v>9.1209013E7</v>
      </c>
    </row>
    <row r="49">
      <c r="A49" s="62" t="s">
        <v>373</v>
      </c>
      <c r="B49" s="23" t="s">
        <v>16</v>
      </c>
      <c r="C49" s="5">
        <v>120.0</v>
      </c>
      <c r="D49" s="5">
        <v>7.84979625166666E7</v>
      </c>
      <c r="E49" s="5">
        <v>3.102939E7</v>
      </c>
      <c r="F49" s="5">
        <v>4.9040723E7</v>
      </c>
      <c r="G49" s="5">
        <v>8.8993193E7</v>
      </c>
      <c r="H49" s="5">
        <v>1.53022E8</v>
      </c>
    </row>
    <row r="50">
      <c r="A50" s="62" t="s">
        <v>3129</v>
      </c>
      <c r="B50" s="23" t="s">
        <v>3130</v>
      </c>
      <c r="C50" s="5">
        <v>143.0</v>
      </c>
      <c r="D50" s="5">
        <v>6.54253204335664E7</v>
      </c>
      <c r="E50" s="5">
        <v>4.3424466E7</v>
      </c>
      <c r="F50" s="5">
        <v>5.3488473E7</v>
      </c>
      <c r="G50" s="5">
        <v>8.7874257E7</v>
      </c>
      <c r="H50" s="5">
        <v>1.14105697E8</v>
      </c>
    </row>
    <row r="51">
      <c r="A51" s="62" t="s">
        <v>3131</v>
      </c>
      <c r="B51" s="23" t="s">
        <v>3132</v>
      </c>
      <c r="C51" s="5">
        <v>94.0</v>
      </c>
      <c r="D51" s="5">
        <v>5.60541370851063E7</v>
      </c>
      <c r="E51" s="5">
        <v>3.1894336E7</v>
      </c>
      <c r="F51" s="5">
        <v>4.3206077E7</v>
      </c>
      <c r="G51" s="5">
        <v>5.5593469E7</v>
      </c>
      <c r="H51" s="5">
        <v>1.01201484E8</v>
      </c>
    </row>
    <row r="52">
      <c r="A52" s="62" t="s">
        <v>3133</v>
      </c>
      <c r="B52" s="23" t="s">
        <v>3134</v>
      </c>
      <c r="C52" s="5">
        <v>40.0</v>
      </c>
      <c r="D52" s="5">
        <v>1.53325497225E8</v>
      </c>
      <c r="E52" s="5">
        <v>5.2450935E7</v>
      </c>
      <c r="F52" s="5">
        <v>9.2992176E7</v>
      </c>
      <c r="G52" s="5">
        <v>1.89928624E8</v>
      </c>
      <c r="H52" s="5">
        <v>2.77423349E8</v>
      </c>
    </row>
    <row r="53">
      <c r="A53" s="62" t="s">
        <v>3135</v>
      </c>
      <c r="B53" s="23" t="s">
        <v>3136</v>
      </c>
      <c r="C53" s="5">
        <v>51260.0</v>
      </c>
      <c r="D53" s="5">
        <v>6.06973343949555E7</v>
      </c>
      <c r="E53" s="5">
        <v>3.7572343E7</v>
      </c>
      <c r="F53" s="5">
        <v>5.3805244E7</v>
      </c>
      <c r="G53" s="5">
        <v>7.5485674E7</v>
      </c>
      <c r="H53" s="5">
        <v>9.8580035E7</v>
      </c>
    </row>
    <row r="54">
      <c r="A54" s="62" t="s">
        <v>3137</v>
      </c>
      <c r="B54" s="23" t="s">
        <v>3138</v>
      </c>
      <c r="C54" s="5">
        <v>61.0</v>
      </c>
      <c r="D54" s="5">
        <v>2.80497429508196E7</v>
      </c>
      <c r="E54" s="5">
        <v>2.11637E7</v>
      </c>
      <c r="F54" s="5">
        <v>2.5076682E7</v>
      </c>
      <c r="G54" s="5">
        <v>2.7381417E7</v>
      </c>
      <c r="H54" s="5">
        <v>5.1067337E7</v>
      </c>
    </row>
    <row r="55">
      <c r="A55" s="62" t="s">
        <v>3139</v>
      </c>
      <c r="B55" s="23" t="s">
        <v>3140</v>
      </c>
      <c r="C55" s="5">
        <v>21.0</v>
      </c>
      <c r="D55" s="5">
        <v>2.93587125714285E7</v>
      </c>
      <c r="E55" s="5">
        <v>1.1083849E7</v>
      </c>
      <c r="F55" s="5">
        <v>1.8017224E7</v>
      </c>
      <c r="G55" s="5">
        <v>3.2348612E7</v>
      </c>
      <c r="H55" s="5">
        <v>6.06498E7</v>
      </c>
    </row>
    <row r="56">
      <c r="A56" s="62" t="s">
        <v>3141</v>
      </c>
      <c r="B56" s="23" t="s">
        <v>3142</v>
      </c>
      <c r="C56" s="5">
        <v>11.0</v>
      </c>
      <c r="D56" s="5">
        <v>4.83386119090909E7</v>
      </c>
      <c r="E56" s="5">
        <v>2.5015353E7</v>
      </c>
      <c r="F56" s="5">
        <v>3.5884397E7</v>
      </c>
      <c r="G56" s="5">
        <v>6.008213E7</v>
      </c>
      <c r="H56" s="5">
        <v>6.6293069E7</v>
      </c>
    </row>
    <row r="57">
      <c r="A57" s="62" t="s">
        <v>3143</v>
      </c>
      <c r="B57" s="23" t="s">
        <v>3144</v>
      </c>
      <c r="C57" s="5">
        <v>42.0</v>
      </c>
      <c r="D57" s="5">
        <v>7.34943839523809E7</v>
      </c>
      <c r="E57" s="5">
        <v>4.6446461E7</v>
      </c>
      <c r="F57" s="5">
        <v>6.3289713E7</v>
      </c>
      <c r="G57" s="5">
        <v>8.9751211E7</v>
      </c>
      <c r="H57" s="5">
        <v>1.15562125E8</v>
      </c>
    </row>
    <row r="58">
      <c r="A58" s="62" t="s">
        <v>3145</v>
      </c>
      <c r="B58" s="23" t="s">
        <v>3146</v>
      </c>
      <c r="C58" s="5">
        <v>36.0</v>
      </c>
      <c r="D58" s="5">
        <v>5.28354704166666E7</v>
      </c>
      <c r="E58" s="5">
        <v>1.3721708E7</v>
      </c>
      <c r="F58" s="5">
        <v>2.9429666E7</v>
      </c>
      <c r="G58" s="5">
        <v>7.5688277E7</v>
      </c>
      <c r="H58" s="5">
        <v>1.23200629E8</v>
      </c>
    </row>
    <row r="59">
      <c r="A59" s="62" t="s">
        <v>3147</v>
      </c>
      <c r="B59" s="23" t="s">
        <v>3148</v>
      </c>
      <c r="C59" s="5">
        <v>24.0</v>
      </c>
      <c r="D59" s="5">
        <v>5.23499428749999E7</v>
      </c>
      <c r="E59" s="5">
        <v>2.3093785E7</v>
      </c>
      <c r="F59" s="5">
        <v>3.4718429E7</v>
      </c>
      <c r="G59" s="5">
        <v>5.2636885E7</v>
      </c>
      <c r="H59" s="5">
        <v>1.23200629E8</v>
      </c>
    </row>
    <row r="60">
      <c r="A60" s="62" t="s">
        <v>3149</v>
      </c>
      <c r="B60" s="23" t="s">
        <v>3150</v>
      </c>
      <c r="C60" s="5">
        <v>13.0</v>
      </c>
      <c r="D60" s="5">
        <v>8.16575959230769E7</v>
      </c>
      <c r="E60" s="5">
        <v>3.8047045E7</v>
      </c>
      <c r="F60" s="5">
        <v>8.2794207E7</v>
      </c>
      <c r="G60" s="5">
        <v>9.1369093E7</v>
      </c>
      <c r="H60" s="5">
        <v>1.36105681E8</v>
      </c>
    </row>
    <row r="61">
      <c r="A61" s="62" t="s">
        <v>3151</v>
      </c>
      <c r="B61" s="23" t="s">
        <v>3152</v>
      </c>
      <c r="C61" s="5">
        <v>218.0</v>
      </c>
      <c r="D61" s="5">
        <v>5.46517925321101E7</v>
      </c>
      <c r="E61" s="5">
        <v>3.244725E7</v>
      </c>
      <c r="F61" s="5">
        <v>5.2770082E7</v>
      </c>
      <c r="G61" s="5">
        <v>6.3810617E7</v>
      </c>
      <c r="H61" s="5">
        <v>8.0322428E7</v>
      </c>
    </row>
    <row r="62">
      <c r="A62" s="62" t="s">
        <v>3153</v>
      </c>
      <c r="B62" s="23" t="s">
        <v>3154</v>
      </c>
      <c r="C62" s="5">
        <v>132.0</v>
      </c>
      <c r="D62" s="5">
        <v>5.86748541969697E7</v>
      </c>
      <c r="E62" s="5">
        <v>4.4636447E7</v>
      </c>
      <c r="F62" s="5">
        <v>5.5886186E7</v>
      </c>
      <c r="G62" s="5">
        <v>6.728E7</v>
      </c>
      <c r="H62" s="5">
        <v>7.8096354E7</v>
      </c>
    </row>
    <row r="63">
      <c r="A63" s="62" t="s">
        <v>3155</v>
      </c>
      <c r="B63" s="23" t="s">
        <v>3156</v>
      </c>
      <c r="C63" s="5">
        <v>42.0</v>
      </c>
      <c r="D63" s="5">
        <v>5.16736117619047E7</v>
      </c>
      <c r="E63" s="5">
        <v>4.1529151E7</v>
      </c>
      <c r="F63" s="5">
        <v>4.60553E7</v>
      </c>
      <c r="G63" s="5">
        <v>5.8569751E7</v>
      </c>
      <c r="H63" s="5">
        <v>8.1010352E7</v>
      </c>
    </row>
    <row r="64">
      <c r="A64" s="62" t="s">
        <v>3157</v>
      </c>
      <c r="B64" s="23" t="s">
        <v>3158</v>
      </c>
      <c r="C64" s="5">
        <v>5.0</v>
      </c>
      <c r="D64" s="5">
        <v>5.62439102E7</v>
      </c>
      <c r="E64" s="5">
        <v>5.7439706E7</v>
      </c>
      <c r="F64" s="5">
        <v>6.0128095E7</v>
      </c>
      <c r="G64" s="5">
        <v>6.3272059E7</v>
      </c>
      <c r="H64" s="5">
        <v>6.6678714E7</v>
      </c>
    </row>
    <row r="65">
      <c r="A65" s="62" t="s">
        <v>3159</v>
      </c>
      <c r="B65" s="23" t="s">
        <v>3160</v>
      </c>
      <c r="C65" s="5">
        <v>25.0</v>
      </c>
      <c r="D65" s="5">
        <v>3.890546304E7</v>
      </c>
      <c r="E65" s="5">
        <v>6635352.0</v>
      </c>
      <c r="F65" s="5">
        <v>2.4343054E7</v>
      </c>
      <c r="G65" s="5">
        <v>6.0974244E7</v>
      </c>
      <c r="H65" s="5">
        <v>9.998245E7</v>
      </c>
    </row>
    <row r="66">
      <c r="A66" s="62" t="s">
        <v>3161</v>
      </c>
      <c r="B66" s="23" t="s">
        <v>3162</v>
      </c>
      <c r="C66" s="5">
        <v>6.0</v>
      </c>
      <c r="D66" s="5">
        <v>5.78763661666666E7</v>
      </c>
      <c r="E66" s="5">
        <v>3.9563619E7</v>
      </c>
      <c r="F66" s="5">
        <v>4.8567512E7</v>
      </c>
      <c r="G66" s="5">
        <v>9.1432779E7</v>
      </c>
      <c r="H66" s="5">
        <v>1.038024E8</v>
      </c>
    </row>
    <row r="67">
      <c r="A67" s="62" t="s">
        <v>3163</v>
      </c>
      <c r="B67" s="23" t="s">
        <v>3164</v>
      </c>
      <c r="C67" s="5">
        <v>3.0</v>
      </c>
      <c r="D67" s="5">
        <v>8.30131986666666E7</v>
      </c>
      <c r="E67" s="5">
        <v>5.3804417E7</v>
      </c>
      <c r="F67" s="5">
        <v>9.1432779E7</v>
      </c>
      <c r="G67" s="5">
        <v>1.038024E8</v>
      </c>
      <c r="H67" s="5">
        <v>1.038024E8</v>
      </c>
    </row>
    <row r="68">
      <c r="A68" s="62" t="s">
        <v>3165</v>
      </c>
      <c r="B68" s="23" t="s">
        <v>3166</v>
      </c>
      <c r="C68" s="5">
        <v>11.0</v>
      </c>
      <c r="D68" s="5">
        <v>5.10034062727272E7</v>
      </c>
      <c r="E68" s="5">
        <v>1.8492195E7</v>
      </c>
      <c r="F68" s="5">
        <v>4.1191424E7</v>
      </c>
      <c r="G68" s="5">
        <v>5.6741225E7</v>
      </c>
      <c r="H68" s="5">
        <v>1.20451859E8</v>
      </c>
    </row>
    <row r="69">
      <c r="A69" s="62" t="s">
        <v>3167</v>
      </c>
      <c r="B69" s="23" t="s">
        <v>3168</v>
      </c>
      <c r="C69" s="5">
        <v>9.0</v>
      </c>
      <c r="D69" s="5">
        <v>4.37553466666666E7</v>
      </c>
      <c r="E69" s="5">
        <v>2.4394899E7</v>
      </c>
      <c r="F69" s="5">
        <v>3.8724998E7</v>
      </c>
      <c r="G69" s="5">
        <v>5.8885518E7</v>
      </c>
      <c r="H69" s="5">
        <v>8.9808129E7</v>
      </c>
    </row>
    <row r="70">
      <c r="A70" s="62" t="s">
        <v>3169</v>
      </c>
      <c r="B70" s="23" t="s">
        <v>3170</v>
      </c>
      <c r="C70" s="5">
        <v>2.0</v>
      </c>
      <c r="D70" s="5">
        <v>2.46764555E7</v>
      </c>
      <c r="E70" s="5">
        <v>2.4438515E7</v>
      </c>
      <c r="F70" s="5">
        <v>2.4438515E7</v>
      </c>
      <c r="G70" s="5">
        <v>2.4914396E7</v>
      </c>
      <c r="H70" s="5">
        <v>2.4914396E7</v>
      </c>
    </row>
    <row r="71">
      <c r="A71" s="62" t="s">
        <v>3171</v>
      </c>
      <c r="B71" s="23" t="s">
        <v>3172</v>
      </c>
      <c r="C71" s="5">
        <v>10.0</v>
      </c>
      <c r="D71" s="5">
        <v>2.2631751E7</v>
      </c>
      <c r="E71" s="5">
        <v>4978884.0</v>
      </c>
      <c r="F71" s="5">
        <v>1.382665E7</v>
      </c>
      <c r="G71" s="5">
        <v>2.8240862E7</v>
      </c>
      <c r="H71" s="5">
        <v>2.880125E7</v>
      </c>
    </row>
    <row r="72">
      <c r="A72" s="62" t="s">
        <v>3173</v>
      </c>
      <c r="B72" s="23" t="s">
        <v>3174</v>
      </c>
      <c r="C72" s="5">
        <v>82.0</v>
      </c>
      <c r="D72" s="5">
        <v>2.72732325219512E8</v>
      </c>
      <c r="E72" s="5">
        <v>1.78026583E8</v>
      </c>
      <c r="F72" s="5">
        <v>2.48596697E8</v>
      </c>
      <c r="G72" s="5">
        <v>3.04029629E8</v>
      </c>
      <c r="H72" s="5">
        <v>4.94853822E8</v>
      </c>
    </row>
    <row r="73">
      <c r="A73" s="62" t="s">
        <v>3175</v>
      </c>
      <c r="B73" s="23" t="s">
        <v>3176</v>
      </c>
      <c r="C73" s="5">
        <v>20.0</v>
      </c>
      <c r="D73" s="5">
        <v>2.4847089465E8</v>
      </c>
      <c r="E73" s="5">
        <v>9.5058202E7</v>
      </c>
      <c r="F73" s="5">
        <v>2.59680748E8</v>
      </c>
      <c r="G73" s="5">
        <v>3.07150445E8</v>
      </c>
      <c r="H73" s="5">
        <v>5.19666408E8</v>
      </c>
    </row>
    <row r="74">
      <c r="A74" s="62" t="s">
        <v>3177</v>
      </c>
      <c r="B74" s="23" t="s">
        <v>3178</v>
      </c>
      <c r="C74" s="5">
        <v>101.0</v>
      </c>
      <c r="D74" s="5">
        <v>1.08529875841584E7</v>
      </c>
      <c r="E74" s="5">
        <v>8494200.0</v>
      </c>
      <c r="F74" s="5">
        <v>9383000.0</v>
      </c>
      <c r="G74" s="5">
        <v>1.1932E7</v>
      </c>
      <c r="H74" s="5">
        <v>1.60497E7</v>
      </c>
    </row>
    <row r="75">
      <c r="A75" s="62" t="s">
        <v>3179</v>
      </c>
      <c r="B75" s="23" t="s">
        <v>3180</v>
      </c>
      <c r="C75" s="5">
        <v>541.0</v>
      </c>
      <c r="D75" s="5">
        <v>1.64424591768946E8</v>
      </c>
      <c r="E75" s="5">
        <v>9.9941947E7</v>
      </c>
      <c r="F75" s="5">
        <v>1.621793E8</v>
      </c>
      <c r="G75" s="5">
        <v>2.08372642E8</v>
      </c>
      <c r="H75" s="5">
        <v>2.44293867E8</v>
      </c>
    </row>
    <row r="76">
      <c r="A76" s="62" t="s">
        <v>3181</v>
      </c>
      <c r="B76" s="23" t="s">
        <v>69</v>
      </c>
      <c r="C76" s="5">
        <v>7.0</v>
      </c>
      <c r="D76" s="5">
        <v>5.00698744285714E7</v>
      </c>
      <c r="E76" s="5">
        <v>2.0517601E7</v>
      </c>
      <c r="F76" s="5">
        <v>4.1205986E7</v>
      </c>
      <c r="G76" s="5">
        <v>6.4175901E7</v>
      </c>
      <c r="H76" s="5">
        <v>1.1347885E8</v>
      </c>
    </row>
    <row r="77">
      <c r="A77" s="62" t="s">
        <v>2468</v>
      </c>
      <c r="B77" s="23" t="s">
        <v>218</v>
      </c>
      <c r="C77" s="5">
        <v>78.0</v>
      </c>
      <c r="D77" s="5">
        <v>9.93298166153846E7</v>
      </c>
      <c r="E77" s="5">
        <v>1.7269648E7</v>
      </c>
      <c r="F77" s="5">
        <v>7.1886054E7</v>
      </c>
      <c r="G77" s="5">
        <v>1.35437757E8</v>
      </c>
      <c r="H77" s="5">
        <v>2.58782162E8</v>
      </c>
    </row>
    <row r="78">
      <c r="A78" s="62" t="s">
        <v>3182</v>
      </c>
      <c r="B78" s="23" t="s">
        <v>72</v>
      </c>
      <c r="C78" s="5">
        <v>297.0</v>
      </c>
      <c r="D78" s="5">
        <v>1.41502211868686E8</v>
      </c>
      <c r="E78" s="5">
        <v>4.0246661E7</v>
      </c>
      <c r="F78" s="5">
        <v>1.23090196E8</v>
      </c>
      <c r="G78" s="5">
        <v>2.04156548E8</v>
      </c>
      <c r="H78" s="5">
        <v>2.90071167E8</v>
      </c>
    </row>
    <row r="79">
      <c r="A79" s="62" t="s">
        <v>2469</v>
      </c>
      <c r="B79" s="23" t="s">
        <v>338</v>
      </c>
      <c r="C79" s="5">
        <v>162.0</v>
      </c>
      <c r="D79" s="5">
        <v>8.13691678950617E7</v>
      </c>
      <c r="E79" s="5">
        <v>4.4007E7</v>
      </c>
      <c r="F79" s="5">
        <v>6.806155E7</v>
      </c>
      <c r="G79" s="5">
        <v>1.01397714E8</v>
      </c>
      <c r="H79" s="5">
        <v>1.44267639E8</v>
      </c>
    </row>
    <row r="80">
      <c r="A80" s="62" t="s">
        <v>2470</v>
      </c>
      <c r="B80" s="23" t="s">
        <v>77</v>
      </c>
      <c r="C80" s="5">
        <v>17.0</v>
      </c>
      <c r="D80" s="5">
        <v>7.08024556470588E7</v>
      </c>
      <c r="E80" s="5">
        <v>4.0231606E7</v>
      </c>
      <c r="F80" s="5">
        <v>6.0338026E7</v>
      </c>
      <c r="G80" s="5">
        <v>8.8869861E7</v>
      </c>
      <c r="H80" s="5">
        <v>1.49341125E8</v>
      </c>
    </row>
    <row r="81">
      <c r="A81" s="62" t="s">
        <v>2209</v>
      </c>
      <c r="B81" s="23" t="s">
        <v>341</v>
      </c>
      <c r="C81" s="5">
        <v>399.0</v>
      </c>
      <c r="D81" s="5">
        <v>6.58346981679198E7</v>
      </c>
      <c r="E81" s="5">
        <v>4.1374717E7</v>
      </c>
      <c r="F81" s="5">
        <v>4.9434684E7</v>
      </c>
      <c r="G81" s="5">
        <v>6.7934482E7</v>
      </c>
      <c r="H81" s="5">
        <v>9.892646E7</v>
      </c>
    </row>
    <row r="82">
      <c r="A82" s="62" t="s">
        <v>2212</v>
      </c>
      <c r="B82" s="23" t="s">
        <v>20</v>
      </c>
      <c r="C82" s="5">
        <v>110.0</v>
      </c>
      <c r="D82" s="5">
        <v>9.3155087490909E7</v>
      </c>
      <c r="E82" s="5">
        <v>5.4123145E7</v>
      </c>
      <c r="F82" s="5">
        <v>8.275535E7</v>
      </c>
      <c r="G82" s="5">
        <v>1.21549819E8</v>
      </c>
      <c r="H82" s="5">
        <v>1.782889E8</v>
      </c>
    </row>
    <row r="83">
      <c r="A83" s="62" t="s">
        <v>2231</v>
      </c>
      <c r="B83" s="23" t="s">
        <v>343</v>
      </c>
      <c r="C83" s="5">
        <v>621.0</v>
      </c>
      <c r="D83" s="5">
        <v>8.45316152898551E7</v>
      </c>
      <c r="E83" s="5">
        <v>4.2187374E7</v>
      </c>
      <c r="F83" s="5">
        <v>5.5413461E7</v>
      </c>
      <c r="G83" s="5">
        <v>9.4412771E7</v>
      </c>
      <c r="H83" s="5">
        <v>2.0153669E8</v>
      </c>
    </row>
    <row r="84">
      <c r="A84" s="62" t="s">
        <v>2491</v>
      </c>
      <c r="B84" s="23" t="s">
        <v>345</v>
      </c>
      <c r="C84" s="5">
        <v>81.0</v>
      </c>
      <c r="D84" s="5">
        <v>3.52771693086419E7</v>
      </c>
      <c r="E84" s="5">
        <v>1.2325242E7</v>
      </c>
      <c r="F84" s="5">
        <v>2.7146402E7</v>
      </c>
      <c r="G84" s="5">
        <v>4.62161E7</v>
      </c>
      <c r="H84" s="5">
        <v>6.8443679E7</v>
      </c>
    </row>
    <row r="85">
      <c r="A85" s="62" t="s">
        <v>2492</v>
      </c>
      <c r="B85" s="23" t="s">
        <v>347</v>
      </c>
      <c r="C85" s="5">
        <v>4.0</v>
      </c>
      <c r="D85" s="5">
        <v>2.5536192E7</v>
      </c>
      <c r="E85" s="5">
        <v>5657318.0</v>
      </c>
      <c r="F85" s="5">
        <v>7481087.0</v>
      </c>
      <c r="G85" s="5">
        <v>2.8056577E7</v>
      </c>
      <c r="H85" s="5">
        <v>6.0949786E7</v>
      </c>
    </row>
    <row r="86">
      <c r="A86" s="62" t="s">
        <v>2234</v>
      </c>
      <c r="B86" s="23" t="s">
        <v>261</v>
      </c>
      <c r="C86" s="5">
        <v>1.0</v>
      </c>
      <c r="D86" s="5">
        <v>7.47041E7</v>
      </c>
      <c r="E86" s="5">
        <v>7.47041E7</v>
      </c>
      <c r="F86" s="5">
        <v>7.47041E7</v>
      </c>
      <c r="G86" s="5">
        <v>7.47041E7</v>
      </c>
      <c r="H86" s="5">
        <v>7.47041E7</v>
      </c>
    </row>
    <row r="87">
      <c r="A87" s="62" t="s">
        <v>2497</v>
      </c>
      <c r="B87" s="23" t="s">
        <v>119</v>
      </c>
      <c r="C87" s="5">
        <v>10.0</v>
      </c>
      <c r="D87" s="5">
        <v>9.92148585E7</v>
      </c>
      <c r="E87" s="5">
        <v>2.4947808E7</v>
      </c>
      <c r="F87" s="5">
        <v>6.8177091E7</v>
      </c>
      <c r="G87" s="5">
        <v>1.56723854E8</v>
      </c>
      <c r="H87" s="5">
        <v>1.82742899E8</v>
      </c>
    </row>
    <row r="88">
      <c r="A88" s="62" t="s">
        <v>2506</v>
      </c>
      <c r="B88" s="23" t="s">
        <v>349</v>
      </c>
      <c r="C88" s="5">
        <v>3.0</v>
      </c>
      <c r="D88" s="5">
        <v>5.07400226666666E7</v>
      </c>
      <c r="E88" s="5">
        <v>2329100.0</v>
      </c>
      <c r="F88" s="5">
        <v>6.295675E7</v>
      </c>
      <c r="G88" s="5">
        <v>8.6934218E7</v>
      </c>
      <c r="H88" s="5">
        <v>8.6934218E7</v>
      </c>
    </row>
    <row r="89">
      <c r="A89" s="62" t="s">
        <v>2235</v>
      </c>
      <c r="B89" s="23" t="s">
        <v>354</v>
      </c>
      <c r="C89" s="5">
        <v>38.0</v>
      </c>
      <c r="D89" s="5">
        <v>5.60193084473684E7</v>
      </c>
      <c r="E89" s="5">
        <v>2.5604328E7</v>
      </c>
      <c r="F89" s="5">
        <v>3.4788189E7</v>
      </c>
      <c r="G89" s="5">
        <v>6.6430464E7</v>
      </c>
      <c r="H89" s="5">
        <v>1.11097538E8</v>
      </c>
    </row>
    <row r="90">
      <c r="A90" s="62" t="s">
        <v>2510</v>
      </c>
      <c r="B90" s="23" t="s">
        <v>358</v>
      </c>
      <c r="C90" s="5">
        <v>4.0</v>
      </c>
      <c r="D90" s="5">
        <v>2.4169748375E8</v>
      </c>
      <c r="E90" s="5">
        <v>3.0215358E7</v>
      </c>
      <c r="F90" s="5">
        <v>2.07521442E8</v>
      </c>
      <c r="G90" s="5">
        <v>2.87488076E8</v>
      </c>
      <c r="H90" s="5">
        <v>4.41565059E8</v>
      </c>
    </row>
    <row r="91">
      <c r="A91" s="62" t="s">
        <v>2251</v>
      </c>
      <c r="B91" s="23" t="s">
        <v>263</v>
      </c>
      <c r="C91" s="5">
        <v>385.0</v>
      </c>
      <c r="D91" s="5">
        <v>6.48360671632124E7</v>
      </c>
      <c r="E91" s="5">
        <v>2.6393956E7</v>
      </c>
      <c r="F91" s="5">
        <v>4.5612332E7</v>
      </c>
      <c r="G91" s="5">
        <v>8.404465E7</v>
      </c>
      <c r="H91" s="5">
        <v>1.40573443E8</v>
      </c>
    </row>
    <row r="92">
      <c r="A92" s="62" t="s">
        <v>2514</v>
      </c>
      <c r="B92" s="23" t="s">
        <v>362</v>
      </c>
      <c r="C92" s="5">
        <v>25777.0</v>
      </c>
      <c r="D92" s="5">
        <v>6.86955919373861E7</v>
      </c>
      <c r="E92" s="5">
        <v>3.5714267E7</v>
      </c>
      <c r="F92" s="5">
        <v>5.4451503E7</v>
      </c>
      <c r="G92" s="5">
        <v>8.336385E7</v>
      </c>
      <c r="H92" s="5">
        <v>1.27535235E8</v>
      </c>
    </row>
    <row r="93">
      <c r="A93" s="62" t="s">
        <v>2252</v>
      </c>
      <c r="B93" s="23" t="s">
        <v>368</v>
      </c>
      <c r="C93" s="5">
        <v>7467.0</v>
      </c>
      <c r="D93" s="5">
        <v>7.80747355824852E7</v>
      </c>
      <c r="E93" s="5">
        <v>3.71407E7</v>
      </c>
      <c r="F93" s="5">
        <v>5.8365135E7</v>
      </c>
      <c r="G93" s="5">
        <v>9.5505892E7</v>
      </c>
      <c r="H93" s="5">
        <v>1.52048474E8</v>
      </c>
    </row>
    <row r="94">
      <c r="A94" s="62" t="s">
        <v>2520</v>
      </c>
      <c r="B94" s="23" t="s">
        <v>371</v>
      </c>
      <c r="C94" s="5">
        <v>177.0</v>
      </c>
      <c r="D94" s="5">
        <v>6.70435011242938E7</v>
      </c>
      <c r="E94" s="5">
        <v>3.1655888E7</v>
      </c>
      <c r="F94" s="5">
        <v>5.3050314E7</v>
      </c>
      <c r="G94" s="5">
        <v>8.778172E7</v>
      </c>
      <c r="H94" s="5">
        <v>1.35548685E8</v>
      </c>
    </row>
    <row r="95">
      <c r="A95" s="62" t="s">
        <v>2523</v>
      </c>
      <c r="B95" s="23" t="s">
        <v>375</v>
      </c>
      <c r="C95" s="5">
        <v>149.0</v>
      </c>
      <c r="D95" s="5">
        <v>6.38329140067114E7</v>
      </c>
      <c r="E95" s="5">
        <v>2.5716966E7</v>
      </c>
      <c r="F95" s="5">
        <v>5.0801371E7</v>
      </c>
      <c r="G95" s="5">
        <v>8.4963179E7</v>
      </c>
      <c r="H95" s="5">
        <v>1.31576646E8</v>
      </c>
    </row>
    <row r="96">
      <c r="A96" s="62" t="s">
        <v>2524</v>
      </c>
      <c r="B96" s="23" t="s">
        <v>377</v>
      </c>
      <c r="C96" s="5">
        <v>857.0</v>
      </c>
      <c r="D96" s="5">
        <v>6.01639790268377E7</v>
      </c>
      <c r="E96" s="5">
        <v>2.9484174E7</v>
      </c>
      <c r="F96" s="5">
        <v>4.6893281E7</v>
      </c>
      <c r="G96" s="5">
        <v>7.4770804E7</v>
      </c>
      <c r="H96" s="5">
        <v>1.1513052E8</v>
      </c>
    </row>
    <row r="97">
      <c r="A97" s="62" t="s">
        <v>2263</v>
      </c>
      <c r="B97" s="23" t="s">
        <v>379</v>
      </c>
      <c r="C97" s="5">
        <v>1370.0</v>
      </c>
      <c r="D97" s="5">
        <v>7.03177745229759E7</v>
      </c>
      <c r="E97" s="5">
        <v>3.3839988E7</v>
      </c>
      <c r="F97" s="5">
        <v>4.903509E7</v>
      </c>
      <c r="G97" s="5">
        <v>8.3514873E7</v>
      </c>
      <c r="H97" s="5">
        <v>1.38560234E8</v>
      </c>
    </row>
    <row r="98">
      <c r="A98" s="62" t="s">
        <v>2525</v>
      </c>
      <c r="B98" s="23" t="s">
        <v>381</v>
      </c>
      <c r="C98" s="5">
        <v>6.0</v>
      </c>
      <c r="D98" s="5">
        <v>5.27560803333333E7</v>
      </c>
      <c r="E98" s="5">
        <v>3.5335922E7</v>
      </c>
      <c r="F98" s="5">
        <v>5.3341837E7</v>
      </c>
      <c r="G98" s="5">
        <v>6.28191E7</v>
      </c>
      <c r="H98" s="5">
        <v>7.6518517E7</v>
      </c>
    </row>
    <row r="99">
      <c r="A99" s="62" t="s">
        <v>2340</v>
      </c>
      <c r="B99" s="23" t="s">
        <v>266</v>
      </c>
      <c r="C99" s="5">
        <v>3142.0</v>
      </c>
      <c r="D99" s="5">
        <v>7.74014267909119E7</v>
      </c>
      <c r="E99" s="5">
        <v>3.5114119E7</v>
      </c>
      <c r="F99" s="5">
        <v>5.145748E7</v>
      </c>
      <c r="G99" s="5">
        <v>8.8046886E7</v>
      </c>
      <c r="H99" s="5">
        <v>1.59208215E8</v>
      </c>
    </row>
    <row r="100">
      <c r="A100" s="62" t="s">
        <v>2352</v>
      </c>
      <c r="B100" s="23" t="s">
        <v>202</v>
      </c>
      <c r="C100" s="5">
        <v>46.0</v>
      </c>
      <c r="D100" s="5">
        <v>9.66946039130434E7</v>
      </c>
      <c r="E100" s="5">
        <v>6.1201161E7</v>
      </c>
      <c r="F100" s="5">
        <v>7.7727863E7</v>
      </c>
      <c r="G100" s="5">
        <v>1.4695215E8</v>
      </c>
      <c r="H100" s="5">
        <v>1.49614085E8</v>
      </c>
    </row>
    <row r="101">
      <c r="A101" s="62" t="s">
        <v>2387</v>
      </c>
      <c r="B101" s="23" t="s">
        <v>206</v>
      </c>
      <c r="C101" s="5">
        <v>15.0</v>
      </c>
      <c r="D101" s="5">
        <v>7.27723463333333E7</v>
      </c>
      <c r="E101" s="5">
        <v>3.5497749E7</v>
      </c>
      <c r="F101" s="5">
        <v>6.5676868E7</v>
      </c>
      <c r="G101" s="5">
        <v>8.5205288E7</v>
      </c>
      <c r="H101" s="5">
        <v>1.46578731E8</v>
      </c>
    </row>
    <row r="102">
      <c r="A102" s="62" t="s">
        <v>2402</v>
      </c>
      <c r="B102" s="23" t="s">
        <v>268</v>
      </c>
      <c r="C102" s="5">
        <v>2551.0</v>
      </c>
      <c r="D102" s="5">
        <v>7.73821103940461E7</v>
      </c>
      <c r="E102" s="5">
        <v>3.8633734E7</v>
      </c>
      <c r="F102" s="5">
        <v>5.418846E7</v>
      </c>
      <c r="G102" s="5">
        <v>9.5336655E7</v>
      </c>
      <c r="H102" s="5">
        <v>1.56340846E8</v>
      </c>
    </row>
    <row r="103">
      <c r="A103" s="62" t="s">
        <v>2405</v>
      </c>
      <c r="B103" s="23" t="s">
        <v>270</v>
      </c>
      <c r="C103" s="5">
        <v>3.0</v>
      </c>
      <c r="D103" s="5">
        <v>1.07966750333333E8</v>
      </c>
      <c r="E103" s="5">
        <v>1.8716286E7</v>
      </c>
      <c r="F103" s="5">
        <v>1.12551763E8</v>
      </c>
      <c r="G103" s="5">
        <v>1.92632202E8</v>
      </c>
      <c r="H103" s="5">
        <v>1.92632202E8</v>
      </c>
    </row>
    <row r="104">
      <c r="A104" s="62" t="s">
        <v>2406</v>
      </c>
      <c r="B104" s="23" t="s">
        <v>272</v>
      </c>
      <c r="C104" s="5">
        <v>54.0</v>
      </c>
      <c r="D104" s="5">
        <v>1.3090614290909E8</v>
      </c>
      <c r="E104" s="5">
        <v>6.3852106E7</v>
      </c>
      <c r="F104" s="5">
        <v>1.13526005E8</v>
      </c>
      <c r="G104" s="5">
        <v>1.70589836E8</v>
      </c>
      <c r="H104" s="5">
        <v>2.05578204E8</v>
      </c>
    </row>
    <row r="105">
      <c r="A105" s="62" t="s">
        <v>2407</v>
      </c>
      <c r="B105" s="23" t="s">
        <v>274</v>
      </c>
      <c r="C105" s="5">
        <v>5564.0</v>
      </c>
      <c r="D105" s="5">
        <v>8.53301575423029E7</v>
      </c>
      <c r="E105" s="5">
        <v>4.155453E7</v>
      </c>
      <c r="F105" s="5">
        <v>6.5234643E7</v>
      </c>
      <c r="G105" s="5">
        <v>1.06846927E8</v>
      </c>
      <c r="H105" s="5">
        <v>1.64868826E8</v>
      </c>
    </row>
    <row r="106">
      <c r="A106" s="62" t="s">
        <v>2526</v>
      </c>
      <c r="B106" s="23" t="s">
        <v>23</v>
      </c>
      <c r="C106" s="5">
        <v>273.0</v>
      </c>
      <c r="D106" s="5">
        <v>4.38942328241758E7</v>
      </c>
      <c r="E106" s="5">
        <v>1.9346553E7</v>
      </c>
      <c r="F106" s="5">
        <v>3.0696591E7</v>
      </c>
      <c r="G106" s="5">
        <v>5.3599785E7</v>
      </c>
      <c r="H106" s="5">
        <v>9.568996E7</v>
      </c>
    </row>
    <row r="107">
      <c r="A107" s="62" t="s">
        <v>2529</v>
      </c>
      <c r="B107" s="23" t="s">
        <v>276</v>
      </c>
      <c r="C107" s="5">
        <v>79.0</v>
      </c>
      <c r="D107" s="5">
        <v>8.52313952658227E7</v>
      </c>
      <c r="E107" s="5">
        <v>3.7321993E7</v>
      </c>
      <c r="F107" s="5">
        <v>6.4009289E7</v>
      </c>
      <c r="G107" s="5">
        <v>1.06775539E8</v>
      </c>
      <c r="H107" s="5">
        <v>2.0151424E8</v>
      </c>
    </row>
    <row r="108">
      <c r="A108" s="62" t="s">
        <v>2539</v>
      </c>
      <c r="B108" s="23" t="s">
        <v>25</v>
      </c>
      <c r="C108" s="5">
        <v>1154.0</v>
      </c>
      <c r="D108" s="5">
        <v>6.37499796081315E7</v>
      </c>
      <c r="E108" s="5">
        <v>3.172495E7</v>
      </c>
      <c r="F108" s="5">
        <v>4.7278318E7</v>
      </c>
      <c r="G108" s="5">
        <v>8.0978808E7</v>
      </c>
      <c r="H108" s="5">
        <v>1.26090212E8</v>
      </c>
    </row>
    <row r="109">
      <c r="A109" s="62" t="s">
        <v>2542</v>
      </c>
      <c r="B109" s="23" t="s">
        <v>386</v>
      </c>
      <c r="C109" s="5">
        <v>111.0</v>
      </c>
      <c r="D109" s="5">
        <v>7.04200732522522E7</v>
      </c>
      <c r="E109" s="5">
        <v>2.3798599E7</v>
      </c>
      <c r="F109" s="5">
        <v>3.590656E7</v>
      </c>
      <c r="G109" s="5">
        <v>9.6322114E7</v>
      </c>
      <c r="H109" s="5">
        <v>1.43540348E8</v>
      </c>
    </row>
    <row r="110">
      <c r="A110" s="62" t="s">
        <v>2553</v>
      </c>
      <c r="B110" s="23" t="s">
        <v>387</v>
      </c>
      <c r="C110" s="5">
        <v>450.0</v>
      </c>
      <c r="D110" s="5">
        <v>4.43419281773835E7</v>
      </c>
      <c r="E110" s="5">
        <v>1.7663537E7</v>
      </c>
      <c r="F110" s="5">
        <v>2.8454012E7</v>
      </c>
      <c r="G110" s="5">
        <v>5.0634294E7</v>
      </c>
      <c r="H110" s="5">
        <v>1.05720399E8</v>
      </c>
    </row>
    <row r="111">
      <c r="A111" s="62" t="s">
        <v>2554</v>
      </c>
      <c r="B111" s="23" t="s">
        <v>389</v>
      </c>
      <c r="C111" s="5">
        <v>895.0</v>
      </c>
      <c r="D111" s="5">
        <v>3.92323844748603E7</v>
      </c>
      <c r="E111" s="5">
        <v>2.179802E7</v>
      </c>
      <c r="F111" s="5">
        <v>3.1215112E7</v>
      </c>
      <c r="G111" s="5">
        <v>4.6028398E7</v>
      </c>
      <c r="H111" s="5">
        <v>7.16053E7</v>
      </c>
    </row>
    <row r="112">
      <c r="A112" s="62" t="s">
        <v>2555</v>
      </c>
      <c r="B112" s="23" t="s">
        <v>391</v>
      </c>
      <c r="C112" s="5">
        <v>6181.0</v>
      </c>
      <c r="D112" s="5">
        <v>4.8496409192376E7</v>
      </c>
      <c r="E112" s="5">
        <v>2.2270299E7</v>
      </c>
      <c r="F112" s="5">
        <v>3.4534082E7</v>
      </c>
      <c r="G112" s="5">
        <v>5.8110371E7</v>
      </c>
      <c r="H112" s="5">
        <v>9.2087745E7</v>
      </c>
    </row>
    <row r="113">
      <c r="A113" s="62" t="s">
        <v>2556</v>
      </c>
      <c r="B113" s="23" t="s">
        <v>392</v>
      </c>
      <c r="C113" s="5">
        <v>93.0</v>
      </c>
      <c r="D113" s="5">
        <v>4.13794355376344E7</v>
      </c>
      <c r="E113" s="5">
        <v>1.4876017E7</v>
      </c>
      <c r="F113" s="5">
        <v>2.6642072E7</v>
      </c>
      <c r="G113" s="5">
        <v>4.9720423E7</v>
      </c>
      <c r="H113" s="5">
        <v>9.4747035E7</v>
      </c>
    </row>
    <row r="114">
      <c r="A114" s="62" t="s">
        <v>2408</v>
      </c>
      <c r="B114" s="23" t="s">
        <v>394</v>
      </c>
      <c r="C114" s="5">
        <v>168.0</v>
      </c>
      <c r="D114" s="5">
        <v>8.35668020297619E7</v>
      </c>
      <c r="E114" s="5">
        <v>3.8488509E7</v>
      </c>
      <c r="F114" s="5">
        <v>6.2071998E7</v>
      </c>
      <c r="G114" s="5">
        <v>9.8169594E7</v>
      </c>
      <c r="H114" s="5">
        <v>1.4932841E8</v>
      </c>
    </row>
    <row r="115">
      <c r="A115" s="62" t="s">
        <v>2413</v>
      </c>
      <c r="B115" s="23" t="s">
        <v>396</v>
      </c>
      <c r="C115" s="5">
        <v>1334.0</v>
      </c>
      <c r="D115" s="5">
        <v>8.63224413088455E7</v>
      </c>
      <c r="E115" s="5">
        <v>3.8650703E7</v>
      </c>
      <c r="F115" s="5">
        <v>6.2737121E7</v>
      </c>
      <c r="G115" s="5">
        <v>1.07853383E8</v>
      </c>
      <c r="H115" s="5">
        <v>1.70626108E8</v>
      </c>
    </row>
    <row r="116">
      <c r="A116" s="62" t="s">
        <v>2868</v>
      </c>
      <c r="B116" s="23" t="s">
        <v>423</v>
      </c>
      <c r="C116" s="5">
        <v>369.0</v>
      </c>
      <c r="D116" s="5">
        <v>4.72920306287263E7</v>
      </c>
      <c r="E116" s="5">
        <v>3.03067E7</v>
      </c>
      <c r="F116" s="5">
        <v>4.2589431E7</v>
      </c>
      <c r="G116" s="5">
        <v>5.418846E7</v>
      </c>
      <c r="H116" s="5">
        <v>7.8319346E7</v>
      </c>
    </row>
    <row r="117">
      <c r="A117" s="62" t="s">
        <v>2415</v>
      </c>
      <c r="B117" s="23" t="s">
        <v>278</v>
      </c>
      <c r="C117" s="5">
        <v>21.0</v>
      </c>
      <c r="D117" s="5">
        <v>6.26991903809523E7</v>
      </c>
      <c r="E117" s="5">
        <v>3.19252E7</v>
      </c>
      <c r="F117" s="5">
        <v>5.9272164E7</v>
      </c>
      <c r="G117" s="5">
        <v>7.9566841E7</v>
      </c>
      <c r="H117" s="5">
        <v>9.9396992E7</v>
      </c>
    </row>
    <row r="118">
      <c r="A118" s="62" t="s">
        <v>2471</v>
      </c>
      <c r="B118" s="23" t="s">
        <v>222</v>
      </c>
      <c r="C118" s="5">
        <v>2023.0</v>
      </c>
      <c r="D118" s="5">
        <v>9.4591091853755E7</v>
      </c>
      <c r="E118" s="5">
        <v>4.3090378E7</v>
      </c>
      <c r="F118" s="5">
        <v>6.6553382E7</v>
      </c>
      <c r="G118" s="5">
        <v>1.1353916E8</v>
      </c>
      <c r="H118" s="5">
        <v>1.823372E8</v>
      </c>
    </row>
    <row r="119">
      <c r="A119" s="62" t="s">
        <v>2473</v>
      </c>
      <c r="B119" s="23" t="s">
        <v>229</v>
      </c>
      <c r="C119" s="5">
        <v>1878.0</v>
      </c>
      <c r="D119" s="5">
        <v>6.38221793301384E7</v>
      </c>
      <c r="E119" s="5">
        <v>3.489159E7</v>
      </c>
      <c r="F119" s="5">
        <v>5.1804096E7</v>
      </c>
      <c r="G119" s="5">
        <v>7.6161688E7</v>
      </c>
      <c r="H119" s="5">
        <v>1.19207123E8</v>
      </c>
    </row>
    <row r="120">
      <c r="A120" s="62" t="s">
        <v>2474</v>
      </c>
      <c r="B120" s="23" t="s">
        <v>231</v>
      </c>
      <c r="C120" s="5">
        <v>314.0</v>
      </c>
      <c r="D120" s="5">
        <v>1.16706516796178E8</v>
      </c>
      <c r="E120" s="5">
        <v>5.4713451E7</v>
      </c>
      <c r="F120" s="5">
        <v>8.1656095E7</v>
      </c>
      <c r="G120" s="5">
        <v>1.71237317E8</v>
      </c>
      <c r="H120" s="5">
        <v>2.45327943E8</v>
      </c>
    </row>
    <row r="121">
      <c r="A121" s="62" t="s">
        <v>2475</v>
      </c>
      <c r="B121" s="23" t="s">
        <v>235</v>
      </c>
      <c r="C121" s="5">
        <v>11.0</v>
      </c>
      <c r="D121" s="5">
        <v>8.43423539090909E7</v>
      </c>
      <c r="E121" s="5">
        <v>5.7643742E7</v>
      </c>
      <c r="F121" s="5">
        <v>8.3664102E7</v>
      </c>
      <c r="G121" s="5">
        <v>1.1711203E8</v>
      </c>
      <c r="H121" s="5">
        <v>1.18314046E8</v>
      </c>
    </row>
    <row r="122">
      <c r="A122" s="62" t="s">
        <v>2476</v>
      </c>
      <c r="B122" s="23" t="s">
        <v>237</v>
      </c>
      <c r="C122" s="5">
        <v>13108.0</v>
      </c>
      <c r="D122" s="5">
        <v>7.49576480625953E7</v>
      </c>
      <c r="E122" s="5">
        <v>3.4357232E7</v>
      </c>
      <c r="F122" s="5">
        <v>5.3434087E7</v>
      </c>
      <c r="G122" s="5">
        <v>8.6504609E7</v>
      </c>
      <c r="H122" s="5">
        <v>1.43534937E8</v>
      </c>
    </row>
    <row r="123">
      <c r="A123" s="62" t="s">
        <v>2478</v>
      </c>
      <c r="B123" s="23" t="s">
        <v>239</v>
      </c>
      <c r="C123" s="5">
        <v>6.0</v>
      </c>
      <c r="D123" s="5">
        <v>3.08981406666666E7</v>
      </c>
      <c r="E123" s="5">
        <v>2.2619239E7</v>
      </c>
      <c r="F123" s="5">
        <v>3.44735E7</v>
      </c>
      <c r="G123" s="5">
        <v>3.7063193E7</v>
      </c>
      <c r="H123" s="5">
        <v>4.0066165E7</v>
      </c>
    </row>
    <row r="124">
      <c r="A124" s="62" t="s">
        <v>2479</v>
      </c>
      <c r="B124" s="23" t="s">
        <v>242</v>
      </c>
      <c r="C124" s="5">
        <v>4602.0</v>
      </c>
      <c r="D124" s="5">
        <v>8.68286751490008E7</v>
      </c>
      <c r="E124" s="5">
        <v>3.8661114E7</v>
      </c>
      <c r="F124" s="5">
        <v>5.73763E7</v>
      </c>
      <c r="G124" s="5">
        <v>9.8611186E7</v>
      </c>
      <c r="H124" s="5">
        <v>1.68717974E8</v>
      </c>
    </row>
    <row r="125">
      <c r="A125" s="62" t="s">
        <v>2483</v>
      </c>
      <c r="B125" s="23" t="s">
        <v>26</v>
      </c>
      <c r="C125" s="5">
        <v>59.0</v>
      </c>
      <c r="D125" s="5">
        <v>1.13670059033898E8</v>
      </c>
      <c r="E125" s="5">
        <v>3.079373E7</v>
      </c>
      <c r="F125" s="5">
        <v>7.6496464E7</v>
      </c>
      <c r="G125" s="5">
        <v>1.41401193E8</v>
      </c>
      <c r="H125" s="5">
        <v>2.64663544E8</v>
      </c>
    </row>
    <row r="126">
      <c r="A126" s="62" t="s">
        <v>2485</v>
      </c>
      <c r="B126" s="23" t="s">
        <v>248</v>
      </c>
      <c r="C126" s="5">
        <v>1231.0</v>
      </c>
      <c r="D126" s="5">
        <v>7.21923764476035E7</v>
      </c>
      <c r="E126" s="5">
        <v>2.6241292E7</v>
      </c>
      <c r="F126" s="5">
        <v>4.5374358E7</v>
      </c>
      <c r="G126" s="5">
        <v>8.4282812E7</v>
      </c>
      <c r="H126" s="5">
        <v>1.49641471E8</v>
      </c>
    </row>
    <row r="127">
      <c r="A127" s="62" t="s">
        <v>2486</v>
      </c>
      <c r="B127" s="23" t="s">
        <v>30</v>
      </c>
      <c r="C127" s="5">
        <v>545.0</v>
      </c>
      <c r="D127" s="5">
        <v>8.38502482344322E7</v>
      </c>
      <c r="E127" s="5">
        <v>2.7431297E7</v>
      </c>
      <c r="F127" s="5">
        <v>4.8863691E7</v>
      </c>
      <c r="G127" s="5">
        <v>9.6869391E7</v>
      </c>
      <c r="H127" s="5">
        <v>1.76749827E8</v>
      </c>
    </row>
    <row r="128">
      <c r="A128" s="62" t="s">
        <v>2559</v>
      </c>
      <c r="B128" s="23" t="s">
        <v>399</v>
      </c>
      <c r="C128" s="5">
        <v>1.0</v>
      </c>
      <c r="D128" s="5">
        <v>5.0168274E7</v>
      </c>
      <c r="E128" s="5">
        <v>5.0168274E7</v>
      </c>
      <c r="F128" s="5">
        <v>5.0168274E7</v>
      </c>
      <c r="G128" s="5">
        <v>5.0168274E7</v>
      </c>
      <c r="H128" s="5">
        <v>5.0168274E7</v>
      </c>
    </row>
    <row r="129">
      <c r="A129" s="62" t="s">
        <v>2416</v>
      </c>
      <c r="B129" s="23" t="s">
        <v>281</v>
      </c>
      <c r="C129" s="5">
        <v>17.0</v>
      </c>
      <c r="D129" s="5">
        <v>6.14654989411764E7</v>
      </c>
      <c r="E129" s="5">
        <v>3.43072E7</v>
      </c>
      <c r="F129" s="5">
        <v>4.3086923E7</v>
      </c>
      <c r="G129" s="5">
        <v>6.0466754E7</v>
      </c>
      <c r="H129" s="5">
        <v>1.368785E8</v>
      </c>
    </row>
    <row r="130">
      <c r="A130" s="62" t="s">
        <v>2417</v>
      </c>
      <c r="B130" s="23" t="s">
        <v>805</v>
      </c>
      <c r="C130" s="5">
        <v>12.0</v>
      </c>
      <c r="D130" s="5">
        <v>1.2191112675E8</v>
      </c>
      <c r="E130" s="5">
        <v>1.888264E7</v>
      </c>
      <c r="F130" s="5">
        <v>3.6337421E7</v>
      </c>
      <c r="G130" s="5">
        <v>1.70459548E8</v>
      </c>
      <c r="H130" s="5">
        <v>2.87488076E8</v>
      </c>
    </row>
    <row r="131">
      <c r="A131" s="62" t="s">
        <v>2560</v>
      </c>
      <c r="B131" s="23" t="s">
        <v>401</v>
      </c>
      <c r="C131" s="5">
        <v>6.0</v>
      </c>
      <c r="D131" s="5">
        <v>7.48562806666666E7</v>
      </c>
      <c r="E131" s="5">
        <v>3.2001654E7</v>
      </c>
      <c r="F131" s="5">
        <v>3.6337421E7</v>
      </c>
      <c r="G131" s="5">
        <v>8.0099748E7</v>
      </c>
      <c r="H131" s="5">
        <v>2.10156643E8</v>
      </c>
    </row>
    <row r="132">
      <c r="A132" s="62" t="s">
        <v>2635</v>
      </c>
      <c r="B132" s="23" t="s">
        <v>402</v>
      </c>
      <c r="C132" s="5">
        <v>2.0</v>
      </c>
      <c r="D132" s="5">
        <v>8.16454585E7</v>
      </c>
      <c r="E132" s="5">
        <v>4.2277162E7</v>
      </c>
      <c r="F132" s="5">
        <v>4.2277162E7</v>
      </c>
      <c r="G132" s="5">
        <v>1.21013755E8</v>
      </c>
      <c r="H132" s="5">
        <v>1.21013755E8</v>
      </c>
    </row>
    <row r="133">
      <c r="A133" s="62" t="s">
        <v>2419</v>
      </c>
      <c r="B133" s="23" t="s">
        <v>283</v>
      </c>
      <c r="C133" s="5">
        <v>30.0</v>
      </c>
      <c r="D133" s="5">
        <v>4.92499249E7</v>
      </c>
      <c r="E133" s="5">
        <v>2.6648275E7</v>
      </c>
      <c r="F133" s="5">
        <v>4.2055366E7</v>
      </c>
      <c r="G133" s="5">
        <v>5.49575E7</v>
      </c>
      <c r="H133" s="5">
        <v>1.08253753E8</v>
      </c>
    </row>
    <row r="134">
      <c r="A134" s="62" t="s">
        <v>787</v>
      </c>
      <c r="B134" s="23" t="s">
        <v>440</v>
      </c>
      <c r="C134" s="5">
        <v>12.0</v>
      </c>
      <c r="D134" s="5">
        <v>6.80300108333333E7</v>
      </c>
      <c r="E134" s="5">
        <v>3.716981E7</v>
      </c>
      <c r="F134" s="5">
        <v>4.7495894E7</v>
      </c>
      <c r="G134" s="5">
        <v>8.6573446E7</v>
      </c>
      <c r="H134" s="5">
        <v>9.1434374E7</v>
      </c>
    </row>
    <row r="135">
      <c r="A135" s="62" t="s">
        <v>814</v>
      </c>
      <c r="B135" s="23" t="s">
        <v>444</v>
      </c>
      <c r="C135" s="5">
        <v>226.0</v>
      </c>
      <c r="D135" s="5">
        <v>5.87483925221239E7</v>
      </c>
      <c r="E135" s="5">
        <v>2.7898024E7</v>
      </c>
      <c r="F135" s="5">
        <v>4.62044E7</v>
      </c>
      <c r="G135" s="5">
        <v>7.459631E7</v>
      </c>
      <c r="H135" s="5">
        <v>1.22337966E8</v>
      </c>
    </row>
    <row r="136">
      <c r="A136" s="62" t="s">
        <v>834</v>
      </c>
      <c r="B136" s="23" t="s">
        <v>448</v>
      </c>
      <c r="C136" s="5">
        <v>9293.0</v>
      </c>
      <c r="D136" s="5">
        <v>5.97602675360447E7</v>
      </c>
      <c r="E136" s="5">
        <v>3.5810933E7</v>
      </c>
      <c r="F136" s="5">
        <v>5.1791394E7</v>
      </c>
      <c r="G136" s="5">
        <v>7.2016486E7</v>
      </c>
      <c r="H136" s="5">
        <v>1.02710378E8</v>
      </c>
    </row>
    <row r="137">
      <c r="A137" s="62" t="s">
        <v>3185</v>
      </c>
      <c r="B137" s="23" t="s">
        <v>3186</v>
      </c>
      <c r="C137" s="5">
        <v>679.0</v>
      </c>
      <c r="D137" s="5">
        <v>4.33984662695139E7</v>
      </c>
      <c r="E137" s="5">
        <v>2.4697005E7</v>
      </c>
      <c r="F137" s="5">
        <v>3.38927E7</v>
      </c>
      <c r="G137" s="5">
        <v>5.2502086E7</v>
      </c>
      <c r="H137" s="5">
        <v>7.5730654E7</v>
      </c>
    </row>
    <row r="138">
      <c r="A138" s="62" t="s">
        <v>850</v>
      </c>
      <c r="B138" s="23" t="s">
        <v>35</v>
      </c>
      <c r="C138" s="5">
        <v>2.0</v>
      </c>
      <c r="D138" s="5">
        <v>6.2128059E7</v>
      </c>
      <c r="E138" s="5">
        <v>1.0275818E7</v>
      </c>
      <c r="F138" s="5">
        <v>1.0275818E7</v>
      </c>
      <c r="G138" s="5">
        <v>1.139803E8</v>
      </c>
      <c r="H138" s="5">
        <v>1.139803E8</v>
      </c>
    </row>
    <row r="139">
      <c r="A139" s="62" t="s">
        <v>869</v>
      </c>
      <c r="B139" s="23" t="s">
        <v>452</v>
      </c>
      <c r="C139" s="5">
        <v>14.0</v>
      </c>
      <c r="D139" s="5">
        <v>5.60944804285714E7</v>
      </c>
      <c r="E139" s="5">
        <v>1.7227265E7</v>
      </c>
      <c r="F139" s="5">
        <v>5.818062E7</v>
      </c>
      <c r="G139" s="5">
        <v>8.8350158E7</v>
      </c>
      <c r="H139" s="5">
        <v>9.7786657E7</v>
      </c>
    </row>
    <row r="140">
      <c r="A140" s="62" t="s">
        <v>3187</v>
      </c>
      <c r="B140" s="23" t="s">
        <v>121</v>
      </c>
      <c r="C140" s="5">
        <v>8400.0</v>
      </c>
      <c r="D140" s="5">
        <v>4.3057674615641E7</v>
      </c>
      <c r="E140" s="5">
        <v>8743776.0</v>
      </c>
      <c r="F140" s="5">
        <v>1.60262E7</v>
      </c>
      <c r="G140" s="5">
        <v>3.7659679E7</v>
      </c>
      <c r="H140" s="5">
        <v>1.07265781E8</v>
      </c>
    </row>
    <row r="141">
      <c r="A141" s="62" t="s">
        <v>2938</v>
      </c>
      <c r="B141" s="23" t="s">
        <v>37</v>
      </c>
      <c r="C141" s="5">
        <v>371.0</v>
      </c>
      <c r="D141" s="5">
        <v>8.29159419730457E7</v>
      </c>
      <c r="E141" s="5">
        <v>3.494639E7</v>
      </c>
      <c r="F141" s="5">
        <v>7.2301104E7</v>
      </c>
      <c r="G141" s="5">
        <v>1.08243961E8</v>
      </c>
      <c r="H141" s="5">
        <v>1.52949006E8</v>
      </c>
    </row>
    <row r="142">
      <c r="A142" s="62" t="s">
        <v>2941</v>
      </c>
      <c r="B142" s="23" t="s">
        <v>124</v>
      </c>
      <c r="C142" s="5">
        <v>110.0</v>
      </c>
      <c r="D142" s="5">
        <v>3.24300260727272E7</v>
      </c>
      <c r="E142" s="5">
        <v>7103455.0</v>
      </c>
      <c r="F142" s="5">
        <v>2.0431413E7</v>
      </c>
      <c r="G142" s="5">
        <v>4.034008E7</v>
      </c>
      <c r="H142" s="5">
        <v>7.4746401E7</v>
      </c>
    </row>
    <row r="143">
      <c r="A143" s="62" t="s">
        <v>892</v>
      </c>
      <c r="B143" s="23" t="s">
        <v>86</v>
      </c>
      <c r="C143" s="5">
        <v>969.0</v>
      </c>
      <c r="D143" s="5">
        <v>8.02595414107326E7</v>
      </c>
      <c r="E143" s="5">
        <v>3.7570498E7</v>
      </c>
      <c r="F143" s="5">
        <v>6.7611921E7</v>
      </c>
      <c r="G143" s="5">
        <v>9.8550892E7</v>
      </c>
      <c r="H143" s="5">
        <v>1.59266167E8</v>
      </c>
    </row>
    <row r="144">
      <c r="A144" s="62" t="s">
        <v>914</v>
      </c>
      <c r="B144" s="23" t="s">
        <v>454</v>
      </c>
      <c r="C144" s="5">
        <v>82.0</v>
      </c>
      <c r="D144" s="5">
        <v>6.8166626402439E7</v>
      </c>
      <c r="E144" s="5">
        <v>3.2504489E7</v>
      </c>
      <c r="F144" s="5">
        <v>5.7467984E7</v>
      </c>
      <c r="G144" s="5">
        <v>8.999864E7</v>
      </c>
      <c r="H144" s="5">
        <v>1.19390219E8</v>
      </c>
    </row>
    <row r="145">
      <c r="A145" s="62" t="s">
        <v>938</v>
      </c>
      <c r="B145" s="23" t="s">
        <v>89</v>
      </c>
      <c r="C145" s="5">
        <v>101.0</v>
      </c>
      <c r="D145" s="5">
        <v>6.86532560297029E7</v>
      </c>
      <c r="E145" s="5">
        <v>3.2601013E7</v>
      </c>
      <c r="F145" s="5">
        <v>5.0170854E7</v>
      </c>
      <c r="G145" s="5">
        <v>8.2461979E7</v>
      </c>
      <c r="H145" s="5">
        <v>1.43505352E8</v>
      </c>
    </row>
    <row r="146">
      <c r="A146" s="62" t="s">
        <v>976</v>
      </c>
      <c r="B146" s="23" t="s">
        <v>456</v>
      </c>
      <c r="C146" s="5">
        <v>109.0</v>
      </c>
      <c r="D146" s="5">
        <v>7.47169567522935E7</v>
      </c>
      <c r="E146" s="5">
        <v>5.2512103E7</v>
      </c>
      <c r="F146" s="5">
        <v>7.1569867E7</v>
      </c>
      <c r="G146" s="5">
        <v>9.342765E7</v>
      </c>
      <c r="H146" s="5">
        <v>1.33643976E8</v>
      </c>
    </row>
    <row r="147">
      <c r="A147" s="62" t="s">
        <v>1017</v>
      </c>
      <c r="B147" s="23" t="s">
        <v>458</v>
      </c>
      <c r="C147" s="5">
        <v>210.0</v>
      </c>
      <c r="D147" s="5">
        <v>7.47454114571428E7</v>
      </c>
      <c r="E147" s="5">
        <v>4.9764683E7</v>
      </c>
      <c r="F147" s="5">
        <v>6.1347649E7</v>
      </c>
      <c r="G147" s="5">
        <v>9.66457E7</v>
      </c>
      <c r="H147" s="5">
        <v>1.17899589E8</v>
      </c>
    </row>
    <row r="148">
      <c r="A148" s="62" t="s">
        <v>1074</v>
      </c>
      <c r="B148" s="23" t="s">
        <v>460</v>
      </c>
      <c r="C148" s="5">
        <v>330.0</v>
      </c>
      <c r="D148" s="5">
        <v>2.32848590545454E7</v>
      </c>
      <c r="E148" s="5">
        <v>1.3517677E7</v>
      </c>
      <c r="F148" s="5">
        <v>2.1308475E7</v>
      </c>
      <c r="G148" s="5">
        <v>2.98004E7</v>
      </c>
      <c r="H148" s="5">
        <v>3.6406641E7</v>
      </c>
    </row>
    <row r="149">
      <c r="A149" s="62" t="s">
        <v>1130</v>
      </c>
      <c r="B149" s="23" t="s">
        <v>462</v>
      </c>
      <c r="C149" s="5">
        <v>11.0</v>
      </c>
      <c r="D149" s="5">
        <v>6.17190588181818E7</v>
      </c>
      <c r="E149" s="5">
        <v>3.0268917E7</v>
      </c>
      <c r="F149" s="5">
        <v>4.9767972E7</v>
      </c>
      <c r="G149" s="5">
        <v>8.2947747E7</v>
      </c>
      <c r="H149" s="5">
        <v>9.22244E7</v>
      </c>
    </row>
    <row r="150">
      <c r="A150" s="62" t="s">
        <v>1206</v>
      </c>
      <c r="B150" s="23" t="s">
        <v>466</v>
      </c>
      <c r="C150" s="5">
        <v>28.0</v>
      </c>
      <c r="D150" s="5">
        <v>8.63561985357143E7</v>
      </c>
      <c r="E150" s="5">
        <v>5.0049275E7</v>
      </c>
      <c r="F150" s="5">
        <v>8.7553186E7</v>
      </c>
      <c r="G150" s="5">
        <v>1.18772842E8</v>
      </c>
      <c r="H150" s="5">
        <v>1.44357842E8</v>
      </c>
    </row>
    <row r="151">
      <c r="A151" s="62" t="s">
        <v>3188</v>
      </c>
      <c r="B151" s="23" t="s">
        <v>80</v>
      </c>
      <c r="C151" s="5">
        <v>746.0</v>
      </c>
      <c r="D151" s="5">
        <v>1.19052508297587E7</v>
      </c>
      <c r="E151" s="5">
        <v>5946500.0</v>
      </c>
      <c r="F151" s="5">
        <v>9327950.0</v>
      </c>
      <c r="G151" s="5">
        <v>1.36521E7</v>
      </c>
      <c r="H151" s="5">
        <v>2.0377E7</v>
      </c>
    </row>
    <row r="152">
      <c r="A152" s="62" t="s">
        <v>2954</v>
      </c>
      <c r="B152" s="23" t="s">
        <v>85</v>
      </c>
      <c r="C152" s="5">
        <v>935.0</v>
      </c>
      <c r="D152" s="5">
        <v>1.9701295228877E7</v>
      </c>
      <c r="E152" s="5">
        <v>5325754.0</v>
      </c>
      <c r="F152" s="5">
        <v>8191330.0</v>
      </c>
      <c r="G152" s="5">
        <v>2.158441E7</v>
      </c>
      <c r="H152" s="5">
        <v>4.58836E7</v>
      </c>
    </row>
    <row r="153">
      <c r="A153" s="62" t="s">
        <v>3189</v>
      </c>
      <c r="B153" s="23" t="s">
        <v>87</v>
      </c>
      <c r="C153" s="5">
        <v>28413.0</v>
      </c>
      <c r="D153" s="5">
        <v>1.11118624765487E7</v>
      </c>
      <c r="E153" s="5">
        <v>6837867.0</v>
      </c>
      <c r="F153" s="5">
        <v>9523711.0</v>
      </c>
      <c r="G153" s="5">
        <v>1.2454046E7</v>
      </c>
      <c r="H153" s="5">
        <v>1.6771182E7</v>
      </c>
    </row>
    <row r="154">
      <c r="A154" s="62" t="s">
        <v>3190</v>
      </c>
      <c r="B154" s="23" t="s">
        <v>90</v>
      </c>
      <c r="C154" s="5">
        <v>9348.0</v>
      </c>
      <c r="D154" s="5">
        <v>1.73012884172015E7</v>
      </c>
      <c r="E154" s="5">
        <v>6244400.0</v>
      </c>
      <c r="F154" s="5">
        <v>1.0580591E7</v>
      </c>
      <c r="G154" s="5">
        <v>1.8219556E7</v>
      </c>
      <c r="H154" s="5">
        <v>3.2937438E7</v>
      </c>
    </row>
    <row r="155">
      <c r="A155" s="62" t="s">
        <v>1261</v>
      </c>
      <c r="B155" s="23" t="s">
        <v>810</v>
      </c>
      <c r="C155" s="5">
        <v>4.0</v>
      </c>
      <c r="D155" s="5">
        <v>6.279696775E7</v>
      </c>
      <c r="E155" s="5">
        <v>2.1537047E7</v>
      </c>
      <c r="F155" s="5">
        <v>5.8677511E7</v>
      </c>
      <c r="G155" s="5">
        <v>7.2113063E7</v>
      </c>
      <c r="H155" s="5">
        <v>9.886025E7</v>
      </c>
    </row>
    <row r="156">
      <c r="A156" s="62" t="s">
        <v>2957</v>
      </c>
      <c r="B156" s="23" t="s">
        <v>39</v>
      </c>
      <c r="C156" s="5">
        <v>1.0</v>
      </c>
      <c r="D156" s="5">
        <v>2131887.0</v>
      </c>
      <c r="E156" s="5">
        <v>2131887.0</v>
      </c>
      <c r="F156" s="5">
        <v>2131887.0</v>
      </c>
      <c r="G156" s="5">
        <v>2131887.0</v>
      </c>
      <c r="H156" s="5">
        <v>2131887.0</v>
      </c>
    </row>
    <row r="157">
      <c r="A157" s="62" t="s">
        <v>3191</v>
      </c>
      <c r="B157" s="23" t="s">
        <v>92</v>
      </c>
      <c r="C157" s="5">
        <v>6.0</v>
      </c>
      <c r="D157" s="5">
        <v>2.35773185E7</v>
      </c>
      <c r="E157" s="5">
        <v>1.5264103E7</v>
      </c>
      <c r="F157" s="5">
        <v>1.9372909E7</v>
      </c>
      <c r="G157" s="5">
        <v>3.1412212E7</v>
      </c>
      <c r="H157" s="5">
        <v>4.6959652E7</v>
      </c>
    </row>
    <row r="158">
      <c r="A158" s="62" t="s">
        <v>2958</v>
      </c>
      <c r="B158" s="23" t="s">
        <v>503</v>
      </c>
      <c r="C158" s="5">
        <v>932.0</v>
      </c>
      <c r="D158" s="5">
        <v>3.65278014957081E7</v>
      </c>
      <c r="E158" s="5">
        <v>1.8383576E7</v>
      </c>
      <c r="F158" s="5">
        <v>3.1437237E7</v>
      </c>
      <c r="G158" s="5">
        <v>5.136753E7</v>
      </c>
      <c r="H158" s="5">
        <v>6.8554153E7</v>
      </c>
    </row>
    <row r="159">
      <c r="A159" s="62" t="s">
        <v>1323</v>
      </c>
      <c r="B159" s="23" t="s">
        <v>469</v>
      </c>
      <c r="C159" s="5">
        <v>4.0</v>
      </c>
      <c r="D159" s="5">
        <v>3.7675131E7</v>
      </c>
      <c r="E159" s="5">
        <v>6034823.0</v>
      </c>
      <c r="F159" s="5">
        <v>6176764.0</v>
      </c>
      <c r="G159" s="5">
        <v>2.3281087E7</v>
      </c>
      <c r="H159" s="5">
        <v>1.1520785E8</v>
      </c>
    </row>
    <row r="160">
      <c r="A160" s="62" t="s">
        <v>2962</v>
      </c>
      <c r="B160" s="23" t="s">
        <v>505</v>
      </c>
      <c r="C160" s="5">
        <v>14.0</v>
      </c>
      <c r="D160" s="5">
        <v>5.32962039285714E7</v>
      </c>
      <c r="E160" s="5">
        <v>2.7651637E7</v>
      </c>
      <c r="F160" s="5">
        <v>4.6760467E7</v>
      </c>
      <c r="G160" s="5">
        <v>7.653085E7</v>
      </c>
      <c r="H160" s="5">
        <v>8.7951067E7</v>
      </c>
    </row>
    <row r="161">
      <c r="A161" s="62" t="s">
        <v>1364</v>
      </c>
      <c r="B161" s="23" t="s">
        <v>41</v>
      </c>
      <c r="C161" s="5">
        <v>43.0</v>
      </c>
      <c r="D161" s="5">
        <v>6.77694375813953E7</v>
      </c>
      <c r="E161" s="5">
        <v>2.8286512E7</v>
      </c>
      <c r="F161" s="5">
        <v>5.4070788E7</v>
      </c>
      <c r="G161" s="5">
        <v>9.047015E7</v>
      </c>
      <c r="H161" s="5">
        <v>1.21648571E8</v>
      </c>
    </row>
    <row r="162">
      <c r="A162" s="62" t="s">
        <v>2422</v>
      </c>
      <c r="B162" s="23" t="s">
        <v>208</v>
      </c>
      <c r="C162" s="5">
        <v>5.0</v>
      </c>
      <c r="D162" s="5">
        <v>4.66985476E7</v>
      </c>
      <c r="E162" s="5">
        <v>4.6150857E7</v>
      </c>
      <c r="F162" s="5">
        <v>4.6327667E7</v>
      </c>
      <c r="G162" s="5">
        <v>4.8290169E7</v>
      </c>
      <c r="H162" s="5">
        <v>5.4698318E7</v>
      </c>
    </row>
    <row r="163">
      <c r="A163" s="62" t="s">
        <v>2883</v>
      </c>
      <c r="B163" s="23" t="s">
        <v>529</v>
      </c>
      <c r="C163" s="5">
        <v>70.0</v>
      </c>
      <c r="D163" s="5">
        <v>8.46410285285714E7</v>
      </c>
      <c r="E163" s="5">
        <v>3.9335066E7</v>
      </c>
      <c r="F163" s="5">
        <v>6.2686319E7</v>
      </c>
      <c r="G163" s="5">
        <v>1.35626194E8</v>
      </c>
      <c r="H163" s="5">
        <v>1.38844398E8</v>
      </c>
    </row>
    <row r="164">
      <c r="A164" s="62" t="s">
        <v>2884</v>
      </c>
      <c r="B164" s="23" t="s">
        <v>531</v>
      </c>
      <c r="C164" s="5">
        <v>6.0</v>
      </c>
      <c r="D164" s="5">
        <v>1.4582533E7</v>
      </c>
      <c r="E164" s="5">
        <v>7437700.0</v>
      </c>
      <c r="F164" s="5">
        <v>9364237.0</v>
      </c>
      <c r="G164" s="5">
        <v>1.7604875E7</v>
      </c>
      <c r="H164" s="5">
        <v>3.4992009E7</v>
      </c>
    </row>
    <row r="165">
      <c r="A165" s="62" t="s">
        <v>2886</v>
      </c>
      <c r="B165" s="23" t="s">
        <v>534</v>
      </c>
      <c r="C165" s="5">
        <v>79.0</v>
      </c>
      <c r="D165" s="5">
        <v>3.9424701670886E7</v>
      </c>
      <c r="E165" s="5">
        <v>1.6674599E7</v>
      </c>
      <c r="F165" s="5">
        <v>3.415206E7</v>
      </c>
      <c r="G165" s="5">
        <v>5.2924753E7</v>
      </c>
      <c r="H165" s="5">
        <v>8.8156278E7</v>
      </c>
    </row>
    <row r="166">
      <c r="A166" s="62" t="s">
        <v>2960</v>
      </c>
      <c r="B166" s="23" t="s">
        <v>43</v>
      </c>
      <c r="C166" s="5">
        <v>5.0</v>
      </c>
      <c r="D166" s="5">
        <v>7810600.4</v>
      </c>
      <c r="E166" s="5">
        <v>2100250.0</v>
      </c>
      <c r="F166" s="5">
        <v>5304800.0</v>
      </c>
      <c r="G166" s="5">
        <v>5981000.0</v>
      </c>
      <c r="H166" s="5">
        <v>2.4066952E7</v>
      </c>
    </row>
    <row r="167">
      <c r="A167" s="62" t="s">
        <v>2971</v>
      </c>
      <c r="B167" s="23" t="s">
        <v>45</v>
      </c>
      <c r="C167" s="5">
        <v>15.0</v>
      </c>
      <c r="D167" s="5">
        <v>1.45064675333333E7</v>
      </c>
      <c r="E167" s="5">
        <v>5703795.0</v>
      </c>
      <c r="F167" s="5">
        <v>6357500.0</v>
      </c>
      <c r="G167" s="5">
        <v>8347073.0</v>
      </c>
      <c r="H167" s="5">
        <v>6.6117073E7</v>
      </c>
    </row>
    <row r="168">
      <c r="A168" s="62" t="s">
        <v>2972</v>
      </c>
      <c r="B168" s="23" t="s">
        <v>47</v>
      </c>
      <c r="C168" s="5">
        <v>254.0</v>
      </c>
      <c r="D168" s="5">
        <v>2.73701668661417E7</v>
      </c>
      <c r="E168" s="5">
        <v>7521954.0</v>
      </c>
      <c r="F168" s="5">
        <v>1.3288996E7</v>
      </c>
      <c r="G168" s="5">
        <v>3.1533802E7</v>
      </c>
      <c r="H168" s="5">
        <v>6.2884558E7</v>
      </c>
    </row>
    <row r="169">
      <c r="A169" s="62" t="s">
        <v>2973</v>
      </c>
      <c r="B169" s="23" t="s">
        <v>95</v>
      </c>
      <c r="C169" s="5">
        <v>87.0</v>
      </c>
      <c r="D169" s="5">
        <v>1.21000968181818E7</v>
      </c>
      <c r="E169" s="5">
        <v>5173900.0</v>
      </c>
      <c r="F169" s="5">
        <v>7511452.0</v>
      </c>
      <c r="G169" s="5">
        <v>1.2710773E7</v>
      </c>
      <c r="H169" s="5">
        <v>2.1784081E7</v>
      </c>
    </row>
    <row r="170">
      <c r="A170" s="62" t="s">
        <v>2974</v>
      </c>
      <c r="B170" s="23" t="s">
        <v>648</v>
      </c>
      <c r="C170" s="5">
        <v>159.0</v>
      </c>
      <c r="D170" s="5">
        <v>1.27780364339622E7</v>
      </c>
      <c r="E170" s="5">
        <v>6374250.0</v>
      </c>
      <c r="F170" s="5">
        <v>8347073.0</v>
      </c>
      <c r="G170" s="5">
        <v>1.11413E7</v>
      </c>
      <c r="H170" s="5">
        <v>2.09717E7</v>
      </c>
    </row>
    <row r="171">
      <c r="A171" s="62" t="s">
        <v>2975</v>
      </c>
      <c r="B171" s="23" t="s">
        <v>127</v>
      </c>
      <c r="C171" s="5">
        <v>51.0</v>
      </c>
      <c r="D171" s="5">
        <v>3.86969687254902E7</v>
      </c>
      <c r="E171" s="5">
        <v>1.9172184E7</v>
      </c>
      <c r="F171" s="5">
        <v>2.2351084E7</v>
      </c>
      <c r="G171" s="5">
        <v>4.645439E7</v>
      </c>
      <c r="H171" s="5">
        <v>9.690852E7</v>
      </c>
    </row>
    <row r="172">
      <c r="A172" s="62" t="s">
        <v>2976</v>
      </c>
      <c r="B172" s="23" t="s">
        <v>651</v>
      </c>
      <c r="C172" s="5">
        <v>2301.0</v>
      </c>
      <c r="D172" s="5">
        <v>1.93354102229465E7</v>
      </c>
      <c r="E172" s="5">
        <v>5746000.0</v>
      </c>
      <c r="F172" s="5">
        <v>1.1527034E7</v>
      </c>
      <c r="G172" s="5">
        <v>3.0962457E7</v>
      </c>
      <c r="H172" s="5">
        <v>3.6807126E7</v>
      </c>
    </row>
    <row r="173">
      <c r="A173" s="62" t="s">
        <v>2977</v>
      </c>
      <c r="B173" s="23" t="s">
        <v>50</v>
      </c>
      <c r="C173" s="5">
        <v>124.0</v>
      </c>
      <c r="D173" s="5">
        <v>2.66022501693548E7</v>
      </c>
      <c r="E173" s="5">
        <v>1.1430565E7</v>
      </c>
      <c r="F173" s="5">
        <v>1.75626E7</v>
      </c>
      <c r="G173" s="5">
        <v>3.4668904E7</v>
      </c>
      <c r="H173" s="5">
        <v>5.2576935E7</v>
      </c>
    </row>
    <row r="174">
      <c r="A174" s="62" t="s">
        <v>2424</v>
      </c>
      <c r="B174" s="23" t="s">
        <v>287</v>
      </c>
      <c r="C174" s="5">
        <v>210.0</v>
      </c>
      <c r="D174" s="5">
        <v>8.45514261857142E7</v>
      </c>
      <c r="E174" s="5">
        <v>3.6683138E7</v>
      </c>
      <c r="F174" s="5">
        <v>5.868575E7</v>
      </c>
      <c r="G174" s="5">
        <v>1.37485045E8</v>
      </c>
      <c r="H174" s="5">
        <v>1.76289774E8</v>
      </c>
    </row>
    <row r="175">
      <c r="A175" s="62" t="s">
        <v>2959</v>
      </c>
      <c r="B175" s="23" t="s">
        <v>53</v>
      </c>
      <c r="C175" s="5">
        <v>257.0</v>
      </c>
      <c r="D175" s="5">
        <v>9.07120843846153E7</v>
      </c>
      <c r="E175" s="5">
        <v>3.1688771E7</v>
      </c>
      <c r="F175" s="5">
        <v>6.2028464E7</v>
      </c>
      <c r="G175" s="5">
        <v>1.69424917E8</v>
      </c>
      <c r="H175" s="5">
        <v>1.75885697E8</v>
      </c>
    </row>
    <row r="176">
      <c r="A176" s="62" t="s">
        <v>2979</v>
      </c>
      <c r="B176" s="23" t="s">
        <v>62</v>
      </c>
      <c r="C176" s="5">
        <v>1078.0</v>
      </c>
      <c r="D176" s="5">
        <v>2.03105322727272E7</v>
      </c>
      <c r="E176" s="5">
        <v>7358003.0</v>
      </c>
      <c r="F176" s="5">
        <v>1.1910515E7</v>
      </c>
      <c r="G176" s="5">
        <v>2.6359949E7</v>
      </c>
      <c r="H176" s="5">
        <v>5.3118219E7</v>
      </c>
    </row>
    <row r="177">
      <c r="A177" s="62" t="s">
        <v>2980</v>
      </c>
      <c r="B177" s="23" t="s">
        <v>64</v>
      </c>
      <c r="C177" s="5">
        <v>64.0</v>
      </c>
      <c r="D177" s="5">
        <v>1.82260289062499E7</v>
      </c>
      <c r="E177" s="5">
        <v>8418561.0</v>
      </c>
      <c r="F177" s="5">
        <v>1.2438662E7</v>
      </c>
      <c r="G177" s="5">
        <v>2.7209151E7</v>
      </c>
      <c r="H177" s="5">
        <v>3.4276896E7</v>
      </c>
    </row>
    <row r="178">
      <c r="A178" s="62" t="s">
        <v>2981</v>
      </c>
      <c r="B178" s="23" t="s">
        <v>56</v>
      </c>
      <c r="C178" s="5">
        <v>1329.0</v>
      </c>
      <c r="D178" s="5">
        <v>2.84037277810383E7</v>
      </c>
      <c r="E178" s="5">
        <v>9851232.0</v>
      </c>
      <c r="F178" s="5">
        <v>1.7255085E7</v>
      </c>
      <c r="G178" s="5">
        <v>3.802423E7</v>
      </c>
      <c r="H178" s="5">
        <v>6.2287386E7</v>
      </c>
    </row>
    <row r="179">
      <c r="A179" s="62" t="s">
        <v>2887</v>
      </c>
      <c r="B179" s="23" t="s">
        <v>536</v>
      </c>
      <c r="C179" s="5">
        <v>46.0</v>
      </c>
      <c r="D179" s="5">
        <v>4.85099645434782E7</v>
      </c>
      <c r="E179" s="5">
        <v>2.8800367E7</v>
      </c>
      <c r="F179" s="5">
        <v>3.9058558E7</v>
      </c>
      <c r="G179" s="5">
        <v>7.2236409E7</v>
      </c>
      <c r="H179" s="5">
        <v>8.1874796E7</v>
      </c>
    </row>
    <row r="180">
      <c r="A180" s="62" t="s">
        <v>2982</v>
      </c>
      <c r="B180" s="23" t="s">
        <v>659</v>
      </c>
      <c r="C180" s="5">
        <v>98.0</v>
      </c>
      <c r="D180" s="5">
        <v>3.90713373673469E7</v>
      </c>
      <c r="E180" s="5">
        <v>2.2844385E7</v>
      </c>
      <c r="F180" s="5">
        <v>3.1345398E7</v>
      </c>
      <c r="G180" s="5">
        <v>5.1043846E7</v>
      </c>
      <c r="H180" s="5">
        <v>6.7291E7</v>
      </c>
    </row>
    <row r="181">
      <c r="A181" s="62" t="s">
        <v>2983</v>
      </c>
      <c r="B181" s="23" t="s">
        <v>661</v>
      </c>
      <c r="C181" s="5">
        <v>3.0</v>
      </c>
      <c r="D181" s="5">
        <v>4.34066886666666E7</v>
      </c>
      <c r="E181" s="5">
        <v>7135000.0</v>
      </c>
      <c r="F181" s="5">
        <v>5.4112475E7</v>
      </c>
      <c r="G181" s="5">
        <v>6.8972591E7</v>
      </c>
      <c r="H181" s="5">
        <v>6.8972591E7</v>
      </c>
    </row>
    <row r="182">
      <c r="A182" s="62" t="s">
        <v>2984</v>
      </c>
      <c r="B182" s="23" t="s">
        <v>663</v>
      </c>
      <c r="C182" s="5">
        <v>7.0</v>
      </c>
      <c r="D182" s="5">
        <v>7.46135604285714E7</v>
      </c>
      <c r="E182" s="5">
        <v>2.8800367E7</v>
      </c>
      <c r="F182" s="5">
        <v>7.3593722E7</v>
      </c>
      <c r="G182" s="5">
        <v>8.8523948E7</v>
      </c>
      <c r="H182" s="5">
        <v>1.64278896E8</v>
      </c>
    </row>
    <row r="183">
      <c r="A183" s="62" t="s">
        <v>2888</v>
      </c>
      <c r="B183" s="23" t="s">
        <v>538</v>
      </c>
      <c r="C183" s="5">
        <v>42.0</v>
      </c>
      <c r="D183" s="5">
        <v>5.01105168809523E7</v>
      </c>
      <c r="E183" s="5">
        <v>1.9403492E7</v>
      </c>
      <c r="F183" s="5">
        <v>4.580814E7</v>
      </c>
      <c r="G183" s="5">
        <v>7.9916452E7</v>
      </c>
      <c r="H183" s="5">
        <v>9.510995E7</v>
      </c>
    </row>
    <row r="184">
      <c r="A184" s="62" t="s">
        <v>2889</v>
      </c>
      <c r="B184" s="23" t="s">
        <v>540</v>
      </c>
      <c r="C184" s="5">
        <v>3.0</v>
      </c>
      <c r="D184" s="5">
        <v>3.66848863333333E7</v>
      </c>
      <c r="E184" s="5">
        <v>8370000.0</v>
      </c>
      <c r="F184" s="5">
        <v>2.23059E7</v>
      </c>
      <c r="G184" s="5">
        <v>7.9378759E7</v>
      </c>
      <c r="H184" s="5">
        <v>7.9378759E7</v>
      </c>
    </row>
    <row r="185">
      <c r="A185" s="62" t="s">
        <v>2986</v>
      </c>
      <c r="B185" s="23" t="s">
        <v>668</v>
      </c>
      <c r="C185" s="5">
        <v>40.0</v>
      </c>
      <c r="D185" s="5">
        <v>2.42611742999999E7</v>
      </c>
      <c r="E185" s="5">
        <v>1.4439E7</v>
      </c>
      <c r="F185" s="5">
        <v>2.2677008E7</v>
      </c>
      <c r="G185" s="5">
        <v>2.784135E7</v>
      </c>
      <c r="H185" s="5">
        <v>3.8099009E7</v>
      </c>
    </row>
    <row r="186">
      <c r="A186" s="62" t="s">
        <v>2890</v>
      </c>
      <c r="B186" s="23" t="s">
        <v>542</v>
      </c>
      <c r="C186" s="5">
        <v>182.0</v>
      </c>
      <c r="D186" s="5">
        <v>3.94012117692307E7</v>
      </c>
      <c r="E186" s="5">
        <v>1.4484929E7</v>
      </c>
      <c r="F186" s="5">
        <v>2.3741433E7</v>
      </c>
      <c r="G186" s="5">
        <v>4.640065E7</v>
      </c>
      <c r="H186" s="5">
        <v>9.2989179E7</v>
      </c>
    </row>
    <row r="187">
      <c r="A187" s="62" t="s">
        <v>3200</v>
      </c>
      <c r="B187" s="23" t="s">
        <v>142</v>
      </c>
      <c r="C187" s="5">
        <v>624.0</v>
      </c>
      <c r="D187" s="5">
        <v>8813933.85096154</v>
      </c>
      <c r="E187" s="5">
        <v>4064400.0</v>
      </c>
      <c r="F187" s="5">
        <v>4565699.0</v>
      </c>
      <c r="G187" s="5">
        <v>7112176.0</v>
      </c>
      <c r="H187" s="5">
        <v>1.9528602E7</v>
      </c>
    </row>
    <row r="188">
      <c r="A188" s="62" t="s">
        <v>3201</v>
      </c>
      <c r="B188" s="23" t="s">
        <v>145</v>
      </c>
      <c r="C188" s="5">
        <v>29726.0</v>
      </c>
      <c r="D188" s="5">
        <v>1.19895753406445E7</v>
      </c>
      <c r="E188" s="5">
        <v>5307077.0</v>
      </c>
      <c r="F188" s="5">
        <v>9515951.0</v>
      </c>
      <c r="G188" s="5">
        <v>1.2535525E7</v>
      </c>
      <c r="H188" s="5">
        <v>1.7678306E7</v>
      </c>
    </row>
    <row r="189">
      <c r="A189" s="62" t="s">
        <v>3202</v>
      </c>
      <c r="B189" s="23" t="s">
        <v>148</v>
      </c>
      <c r="C189" s="5">
        <v>902.0</v>
      </c>
      <c r="D189" s="5">
        <v>7195483.33813747</v>
      </c>
      <c r="E189" s="5">
        <v>4374640.0</v>
      </c>
      <c r="F189" s="5">
        <v>5771766.0</v>
      </c>
      <c r="G189" s="5">
        <v>7851349.0</v>
      </c>
      <c r="H189" s="5">
        <v>1.0122404E7</v>
      </c>
    </row>
    <row r="190">
      <c r="A190" s="62" t="s">
        <v>2891</v>
      </c>
      <c r="B190" s="23" t="s">
        <v>98</v>
      </c>
      <c r="C190" s="5">
        <v>1.0</v>
      </c>
      <c r="D190" s="5">
        <v>2.5890012E7</v>
      </c>
      <c r="E190" s="5">
        <v>2.5890012E7</v>
      </c>
      <c r="F190" s="5">
        <v>2.5890012E7</v>
      </c>
      <c r="G190" s="5">
        <v>2.5890012E7</v>
      </c>
      <c r="H190" s="5">
        <v>2.5890012E7</v>
      </c>
    </row>
    <row r="191">
      <c r="A191" s="62" t="s">
        <v>2987</v>
      </c>
      <c r="B191" s="23" t="s">
        <v>670</v>
      </c>
      <c r="C191" s="5">
        <v>6.0</v>
      </c>
      <c r="D191" s="5">
        <v>2.31115593333333E7</v>
      </c>
      <c r="E191" s="5">
        <v>6980289.0</v>
      </c>
      <c r="F191" s="5">
        <v>2.5445183E7</v>
      </c>
      <c r="G191" s="5">
        <v>3.5929034E7</v>
      </c>
      <c r="H191" s="5">
        <v>3.6794991E7</v>
      </c>
    </row>
    <row r="192">
      <c r="A192" s="62" t="s">
        <v>2988</v>
      </c>
      <c r="B192" s="23" t="s">
        <v>672</v>
      </c>
      <c r="C192" s="5">
        <v>1.0</v>
      </c>
      <c r="D192" s="5">
        <v>3.366E7</v>
      </c>
      <c r="E192" s="5">
        <v>3.366E7</v>
      </c>
      <c r="F192" s="5">
        <v>3.366E7</v>
      </c>
      <c r="G192" s="5">
        <v>3.366E7</v>
      </c>
      <c r="H192" s="5">
        <v>3.366E7</v>
      </c>
    </row>
    <row r="193">
      <c r="A193" s="62" t="s">
        <v>2990</v>
      </c>
      <c r="B193" s="23" t="s">
        <v>101</v>
      </c>
      <c r="C193" s="5">
        <v>19.0</v>
      </c>
      <c r="D193" s="5">
        <v>1.5188142E7</v>
      </c>
      <c r="E193" s="5">
        <v>8154154.0</v>
      </c>
      <c r="F193" s="5">
        <v>1.0099597E7</v>
      </c>
      <c r="G193" s="5">
        <v>1.5808751E7</v>
      </c>
      <c r="H193" s="5">
        <v>3.9723787E7</v>
      </c>
    </row>
    <row r="194">
      <c r="A194" s="62" t="s">
        <v>2892</v>
      </c>
      <c r="B194" s="23" t="s">
        <v>103</v>
      </c>
      <c r="C194" s="5">
        <v>3.0</v>
      </c>
      <c r="D194" s="5">
        <v>9351471.33333333</v>
      </c>
      <c r="E194" s="5">
        <v>4516000.0</v>
      </c>
      <c r="F194" s="5">
        <v>9389867.0</v>
      </c>
      <c r="G194" s="5">
        <v>1.4148547E7</v>
      </c>
      <c r="H194" s="5">
        <v>1.4148547E7</v>
      </c>
    </row>
    <row r="195">
      <c r="A195" s="62" t="s">
        <v>2893</v>
      </c>
      <c r="B195" s="23" t="s">
        <v>105</v>
      </c>
      <c r="C195" s="5">
        <v>18.0</v>
      </c>
      <c r="D195" s="5">
        <v>1.09562203888888E7</v>
      </c>
      <c r="E195" s="5">
        <v>5668807.0</v>
      </c>
      <c r="F195" s="5">
        <v>6476884.0</v>
      </c>
      <c r="G195" s="5">
        <v>8773494.0</v>
      </c>
      <c r="H195" s="5">
        <v>2.0686263E7</v>
      </c>
    </row>
    <row r="196">
      <c r="A196" s="62" t="s">
        <v>2991</v>
      </c>
      <c r="B196" s="23" t="s">
        <v>130</v>
      </c>
      <c r="C196" s="5">
        <v>52.0</v>
      </c>
      <c r="D196" s="5">
        <v>1.40561903461538E7</v>
      </c>
      <c r="E196" s="5">
        <v>1.0289503E7</v>
      </c>
      <c r="F196" s="5">
        <v>1.3236071E7</v>
      </c>
      <c r="G196" s="5">
        <v>1.5901521E7</v>
      </c>
      <c r="H196" s="5">
        <v>1.8973609E7</v>
      </c>
    </row>
    <row r="197">
      <c r="A197" s="62" t="s">
        <v>2894</v>
      </c>
      <c r="B197" s="23" t="s">
        <v>547</v>
      </c>
      <c r="C197" s="5">
        <v>10.0</v>
      </c>
      <c r="D197" s="5">
        <v>3.39211752E7</v>
      </c>
      <c r="E197" s="5">
        <v>6118650.0</v>
      </c>
      <c r="F197" s="5">
        <v>7464100.0</v>
      </c>
      <c r="G197" s="5">
        <v>5.6171983E7</v>
      </c>
      <c r="H197" s="5">
        <v>7.6497388E7</v>
      </c>
    </row>
    <row r="198">
      <c r="A198" s="62" t="s">
        <v>2963</v>
      </c>
      <c r="B198" s="23" t="s">
        <v>508</v>
      </c>
      <c r="C198" s="5">
        <v>2.0</v>
      </c>
      <c r="D198" s="5">
        <v>3.70671075E7</v>
      </c>
      <c r="E198" s="5">
        <v>7018400.0</v>
      </c>
      <c r="F198" s="5">
        <v>7018400.0</v>
      </c>
      <c r="G198" s="5">
        <v>6.7115815E7</v>
      </c>
      <c r="H198" s="5">
        <v>6.7115815E7</v>
      </c>
    </row>
    <row r="199">
      <c r="A199" s="62" t="s">
        <v>2968</v>
      </c>
      <c r="B199" s="23" t="s">
        <v>510</v>
      </c>
      <c r="C199" s="5">
        <v>18.0</v>
      </c>
      <c r="D199" s="5">
        <v>3.49085451666666E7</v>
      </c>
      <c r="E199" s="5">
        <v>2.4131185E7</v>
      </c>
      <c r="F199" s="5">
        <v>3.3911639E7</v>
      </c>
      <c r="G199" s="5">
        <v>4.4411231E7</v>
      </c>
      <c r="H199" s="5">
        <v>5.7841062E7</v>
      </c>
    </row>
    <row r="200">
      <c r="A200" s="62" t="s">
        <v>2970</v>
      </c>
      <c r="B200" s="23" t="s">
        <v>515</v>
      </c>
      <c r="C200" s="5">
        <v>61.0</v>
      </c>
      <c r="D200" s="5">
        <v>1.10460134262295E7</v>
      </c>
      <c r="E200" s="5">
        <v>6334500.0</v>
      </c>
      <c r="F200" s="5">
        <v>6734400.0</v>
      </c>
      <c r="G200" s="5">
        <v>8827146.0</v>
      </c>
      <c r="H200" s="5">
        <v>2.1558101E7</v>
      </c>
    </row>
    <row r="201">
      <c r="A201" s="62" t="s">
        <v>2882</v>
      </c>
      <c r="B201" s="23" t="s">
        <v>550</v>
      </c>
      <c r="C201" s="5">
        <v>43.0</v>
      </c>
      <c r="D201" s="5">
        <v>3.38676360697674E7</v>
      </c>
      <c r="E201" s="5">
        <v>1.485719E7</v>
      </c>
      <c r="F201" s="5">
        <v>2.540035E7</v>
      </c>
      <c r="G201" s="5">
        <v>4.4201336E7</v>
      </c>
      <c r="H201" s="5">
        <v>7.4787472E7</v>
      </c>
    </row>
    <row r="202">
      <c r="A202" s="62" t="s">
        <v>3203</v>
      </c>
      <c r="B202" s="23" t="s">
        <v>151</v>
      </c>
      <c r="C202" s="5">
        <v>10252.0</v>
      </c>
      <c r="D202" s="5">
        <v>1.33530134267459E7</v>
      </c>
      <c r="E202" s="5">
        <v>9159755.0</v>
      </c>
      <c r="F202" s="5">
        <v>1.1244978E7</v>
      </c>
      <c r="G202" s="5">
        <v>1.5169224E7</v>
      </c>
      <c r="H202" s="5">
        <v>2.0810454E7</v>
      </c>
    </row>
    <row r="203">
      <c r="A203" s="62" t="s">
        <v>3204</v>
      </c>
      <c r="B203" s="23" t="s">
        <v>154</v>
      </c>
      <c r="C203" s="5">
        <v>147.0</v>
      </c>
      <c r="D203" s="5">
        <v>1.26553478367347E7</v>
      </c>
      <c r="E203" s="5">
        <v>6051651.0</v>
      </c>
      <c r="F203" s="5">
        <v>9618565.0</v>
      </c>
      <c r="G203" s="5">
        <v>1.7172526E7</v>
      </c>
      <c r="H203" s="5">
        <v>2.3736136E7</v>
      </c>
    </row>
    <row r="204">
      <c r="A204" s="62" t="s">
        <v>3205</v>
      </c>
      <c r="B204" s="23" t="s">
        <v>3206</v>
      </c>
      <c r="C204" s="5">
        <v>42.0</v>
      </c>
      <c r="D204" s="5">
        <v>2.60205199047619E7</v>
      </c>
      <c r="E204" s="5">
        <v>9087047.0</v>
      </c>
      <c r="F204" s="5">
        <v>1.5477526E7</v>
      </c>
      <c r="G204" s="5">
        <v>3.58513E7</v>
      </c>
      <c r="H204" s="5">
        <v>5.8618397E7</v>
      </c>
    </row>
    <row r="205">
      <c r="A205" s="62" t="s">
        <v>2895</v>
      </c>
      <c r="B205" s="23" t="s">
        <v>553</v>
      </c>
      <c r="C205" s="5">
        <v>8.0</v>
      </c>
      <c r="D205" s="5">
        <v>1.9624401E7</v>
      </c>
      <c r="E205" s="5">
        <v>1.1729664E7</v>
      </c>
      <c r="F205" s="5">
        <v>1.708772E7</v>
      </c>
      <c r="G205" s="5">
        <v>1.8891E7</v>
      </c>
      <c r="H205" s="5">
        <v>3.800519E7</v>
      </c>
    </row>
    <row r="206">
      <c r="A206" s="62" t="s">
        <v>2992</v>
      </c>
      <c r="B206" s="23" t="s">
        <v>676</v>
      </c>
      <c r="C206" s="5">
        <v>7.0</v>
      </c>
      <c r="D206" s="5">
        <v>1.81801855714285E7</v>
      </c>
      <c r="E206" s="5">
        <v>1.151762E7</v>
      </c>
      <c r="F206" s="5">
        <v>1.4746627E7</v>
      </c>
      <c r="G206" s="5">
        <v>2.9107562E7</v>
      </c>
      <c r="H206" s="5">
        <v>3.5067534E7</v>
      </c>
    </row>
    <row r="207">
      <c r="A207" s="62" t="s">
        <v>2993</v>
      </c>
      <c r="B207" s="23" t="s">
        <v>107</v>
      </c>
      <c r="C207" s="5">
        <v>55.0</v>
      </c>
      <c r="D207" s="5">
        <v>1.74859581636363E7</v>
      </c>
      <c r="E207" s="5">
        <v>4298057.0</v>
      </c>
      <c r="F207" s="5">
        <v>1.1301779E7</v>
      </c>
      <c r="G207" s="5">
        <v>2.157669E7</v>
      </c>
      <c r="H207" s="5">
        <v>3.7161167E7</v>
      </c>
    </row>
    <row r="208">
      <c r="A208" s="62" t="s">
        <v>3207</v>
      </c>
      <c r="B208" s="23" t="s">
        <v>3208</v>
      </c>
      <c r="C208" s="5">
        <v>99.0</v>
      </c>
      <c r="D208" s="5">
        <v>8597961.18181818</v>
      </c>
      <c r="E208" s="5">
        <v>3053626.0</v>
      </c>
      <c r="F208" s="5">
        <v>5060740.0</v>
      </c>
      <c r="G208" s="5">
        <v>9778110.0</v>
      </c>
      <c r="H208" s="5">
        <v>2.1080854E7</v>
      </c>
    </row>
    <row r="209">
      <c r="A209" s="62" t="s">
        <v>3209</v>
      </c>
      <c r="B209" s="23" t="s">
        <v>3210</v>
      </c>
      <c r="C209" s="5">
        <v>26.0</v>
      </c>
      <c r="D209" s="5">
        <v>4.7003372E7</v>
      </c>
      <c r="E209" s="5">
        <v>8955641.0</v>
      </c>
      <c r="F209" s="5">
        <v>1.7996065E7</v>
      </c>
      <c r="G209" s="5">
        <v>3.3042017E7</v>
      </c>
      <c r="H209" s="5">
        <v>1.76605413E8</v>
      </c>
    </row>
    <row r="210">
      <c r="A210" s="62" t="s">
        <v>3211</v>
      </c>
      <c r="B210" s="23" t="s">
        <v>3212</v>
      </c>
      <c r="C210" s="5">
        <v>166.0</v>
      </c>
      <c r="D210" s="5">
        <v>2.70502333734939E7</v>
      </c>
      <c r="E210" s="5">
        <v>1.1391025E7</v>
      </c>
      <c r="F210" s="5">
        <v>1.7562714E7</v>
      </c>
      <c r="G210" s="5">
        <v>2.3841589E7</v>
      </c>
      <c r="H210" s="5">
        <v>5.0616536E7</v>
      </c>
    </row>
    <row r="211">
      <c r="A211" s="62" t="s">
        <v>3213</v>
      </c>
      <c r="B211" s="23" t="s">
        <v>3214</v>
      </c>
      <c r="C211" s="5">
        <v>1371.0</v>
      </c>
      <c r="D211" s="5">
        <v>1.32964308832968E7</v>
      </c>
      <c r="E211" s="5">
        <v>4546229.0</v>
      </c>
      <c r="F211" s="5">
        <v>7878200.0</v>
      </c>
      <c r="G211" s="5">
        <v>1.3901112E7</v>
      </c>
      <c r="H211" s="5">
        <v>2.6775927E7</v>
      </c>
    </row>
    <row r="212">
      <c r="A212" s="62" t="s">
        <v>3215</v>
      </c>
      <c r="B212" s="23" t="s">
        <v>3216</v>
      </c>
      <c r="C212" s="5">
        <v>1686.0</v>
      </c>
      <c r="D212" s="5">
        <v>1.56623384472123E7</v>
      </c>
      <c r="E212" s="5">
        <v>8271859.0</v>
      </c>
      <c r="F212" s="5">
        <v>1.1051034E7</v>
      </c>
      <c r="G212" s="5">
        <v>1.5732717E7</v>
      </c>
      <c r="H212" s="5">
        <v>2.6362221E7</v>
      </c>
    </row>
    <row r="213">
      <c r="A213" s="62" t="s">
        <v>3217</v>
      </c>
      <c r="B213" s="23" t="s">
        <v>3218</v>
      </c>
      <c r="C213" s="5">
        <v>84.0</v>
      </c>
      <c r="D213" s="5">
        <v>1.46769903690476E7</v>
      </c>
      <c r="E213" s="5">
        <v>7428329.0</v>
      </c>
      <c r="F213" s="5">
        <v>9722000.0</v>
      </c>
      <c r="G213" s="5">
        <v>1.6060626E7</v>
      </c>
      <c r="H213" s="5">
        <v>3.1168566E7</v>
      </c>
    </row>
    <row r="214">
      <c r="A214" s="62" t="s">
        <v>3219</v>
      </c>
      <c r="B214" s="23" t="s">
        <v>3220</v>
      </c>
      <c r="C214" s="5">
        <v>64.0</v>
      </c>
      <c r="D214" s="5">
        <v>3.1197238515625E7</v>
      </c>
      <c r="E214" s="5">
        <v>8412329.0</v>
      </c>
      <c r="F214" s="5">
        <v>1.0432328E7</v>
      </c>
      <c r="G214" s="5">
        <v>2.3017452E7</v>
      </c>
      <c r="H214" s="5">
        <v>6.444505E7</v>
      </c>
    </row>
    <row r="215">
      <c r="A215" s="62" t="s">
        <v>3221</v>
      </c>
      <c r="B215" s="23" t="s">
        <v>3222</v>
      </c>
      <c r="C215" s="5">
        <v>5863.0</v>
      </c>
      <c r="D215" s="5">
        <v>1.61914484509971E7</v>
      </c>
      <c r="E215" s="5">
        <v>9129089.0</v>
      </c>
      <c r="F215" s="5">
        <v>1.2256902E7</v>
      </c>
      <c r="G215" s="5">
        <v>1.7988442E7</v>
      </c>
      <c r="H215" s="5">
        <v>3.0706479E7</v>
      </c>
    </row>
    <row r="216">
      <c r="A216" s="62" t="s">
        <v>3223</v>
      </c>
      <c r="B216" s="23" t="s">
        <v>3224</v>
      </c>
      <c r="C216" s="5">
        <v>730.0</v>
      </c>
      <c r="D216" s="5">
        <v>1.84003194780822E7</v>
      </c>
      <c r="E216" s="5">
        <v>7538680.0</v>
      </c>
      <c r="F216" s="5">
        <v>1.1350788E7</v>
      </c>
      <c r="G216" s="5">
        <v>1.8381056E7</v>
      </c>
      <c r="H216" s="5">
        <v>3.2259124E7</v>
      </c>
    </row>
    <row r="217">
      <c r="A217" s="62" t="s">
        <v>3225</v>
      </c>
      <c r="B217" s="23" t="s">
        <v>3226</v>
      </c>
      <c r="C217" s="5">
        <v>6250.0</v>
      </c>
      <c r="D217" s="5">
        <v>1.5752928385906E7</v>
      </c>
      <c r="E217" s="5">
        <v>8626148.0</v>
      </c>
      <c r="F217" s="5">
        <v>1.17057E7</v>
      </c>
      <c r="G217" s="5">
        <v>1.7055338E7</v>
      </c>
      <c r="H217" s="5">
        <v>2.6653891E7</v>
      </c>
    </row>
    <row r="218">
      <c r="A218" s="62" t="s">
        <v>3227</v>
      </c>
      <c r="B218" s="23" t="s">
        <v>3228</v>
      </c>
      <c r="C218" s="5">
        <v>7036.0</v>
      </c>
      <c r="D218" s="5">
        <v>2.75586239137783E7</v>
      </c>
      <c r="E218" s="5">
        <v>1.2501067E7</v>
      </c>
      <c r="F218" s="5">
        <v>1.933872E7</v>
      </c>
      <c r="G218" s="5">
        <v>3.3194037E7</v>
      </c>
      <c r="H218" s="5">
        <v>5.4908319E7</v>
      </c>
    </row>
    <row r="219">
      <c r="A219" s="62" t="s">
        <v>3229</v>
      </c>
      <c r="B219" s="23" t="s">
        <v>3230</v>
      </c>
      <c r="C219" s="5">
        <v>20.0</v>
      </c>
      <c r="D219" s="5">
        <v>1.78995048499999E7</v>
      </c>
      <c r="E219" s="5">
        <v>1.4262272E7</v>
      </c>
      <c r="F219" s="5">
        <v>1.6263236E7</v>
      </c>
      <c r="G219" s="5">
        <v>2.096282E7</v>
      </c>
      <c r="H219" s="5">
        <v>2.488801E7</v>
      </c>
    </row>
    <row r="220">
      <c r="A220" s="62" t="s">
        <v>3231</v>
      </c>
      <c r="B220" s="23" t="s">
        <v>3232</v>
      </c>
      <c r="C220" s="5">
        <v>166.0</v>
      </c>
      <c r="D220" s="5">
        <v>1.47439461566265E7</v>
      </c>
      <c r="E220" s="5">
        <v>8502728.0</v>
      </c>
      <c r="F220" s="5">
        <v>1.0048063E7</v>
      </c>
      <c r="G220" s="5">
        <v>1.2549168E7</v>
      </c>
      <c r="H220" s="5">
        <v>2.3400057E7</v>
      </c>
    </row>
    <row r="221">
      <c r="A221" s="62" t="s">
        <v>3233</v>
      </c>
      <c r="B221" s="23" t="s">
        <v>3234</v>
      </c>
      <c r="C221" s="5">
        <v>60.0</v>
      </c>
      <c r="D221" s="5">
        <v>3.03700497333333E7</v>
      </c>
      <c r="E221" s="5">
        <v>1.3113188E7</v>
      </c>
      <c r="F221" s="5">
        <v>1.71018E7</v>
      </c>
      <c r="G221" s="5">
        <v>3.2672207E7</v>
      </c>
      <c r="H221" s="5">
        <v>4.5497774E7</v>
      </c>
    </row>
    <row r="222">
      <c r="A222" s="62" t="s">
        <v>3235</v>
      </c>
      <c r="B222" s="23" t="s">
        <v>3236</v>
      </c>
      <c r="C222" s="5">
        <v>24.0</v>
      </c>
      <c r="D222" s="5">
        <v>2.12868318749999E7</v>
      </c>
      <c r="E222" s="5">
        <v>7647300.0</v>
      </c>
      <c r="F222" s="5">
        <v>1.5475706E7</v>
      </c>
      <c r="G222" s="5">
        <v>2.4044E7</v>
      </c>
      <c r="H222" s="5">
        <v>5.5134241E7</v>
      </c>
    </row>
    <row r="223">
      <c r="A223" s="62" t="s">
        <v>3237</v>
      </c>
      <c r="B223" s="23" t="s">
        <v>3238</v>
      </c>
      <c r="C223" s="5">
        <v>847.0</v>
      </c>
      <c r="D223" s="5">
        <v>1.14813737314487E7</v>
      </c>
      <c r="E223" s="5">
        <v>6349865.0</v>
      </c>
      <c r="F223" s="5">
        <v>9002950.0</v>
      </c>
      <c r="G223" s="5">
        <v>1.2620067E7</v>
      </c>
      <c r="H223" s="5">
        <v>1.8821599E7</v>
      </c>
    </row>
    <row r="224">
      <c r="A224" s="62" t="s">
        <v>3239</v>
      </c>
      <c r="B224" s="23" t="s">
        <v>3240</v>
      </c>
      <c r="C224" s="5">
        <v>36.0</v>
      </c>
      <c r="D224" s="5">
        <v>2.64989045277777E7</v>
      </c>
      <c r="E224" s="5">
        <v>1.1073043E7</v>
      </c>
      <c r="F224" s="5">
        <v>1.4826415E7</v>
      </c>
      <c r="G224" s="5">
        <v>2.8115347E7</v>
      </c>
      <c r="H224" s="5">
        <v>6.0271051E7</v>
      </c>
    </row>
    <row r="225">
      <c r="A225" s="62" t="s">
        <v>3241</v>
      </c>
      <c r="B225" s="23" t="s">
        <v>3242</v>
      </c>
      <c r="C225" s="5">
        <v>85.0</v>
      </c>
      <c r="D225" s="5">
        <v>2.54414212470588E7</v>
      </c>
      <c r="E225" s="5">
        <v>8816099.0</v>
      </c>
      <c r="F225" s="5">
        <v>1.40326E7</v>
      </c>
      <c r="G225" s="5">
        <v>3.5329212E7</v>
      </c>
      <c r="H225" s="5">
        <v>5.9870659E7</v>
      </c>
    </row>
    <row r="226">
      <c r="A226" s="62" t="s">
        <v>3243</v>
      </c>
      <c r="B226" s="23" t="s">
        <v>3244</v>
      </c>
      <c r="C226" s="5">
        <v>148.0</v>
      </c>
      <c r="D226" s="5">
        <v>1.29139094054054E7</v>
      </c>
      <c r="E226" s="5">
        <v>7596850.0</v>
      </c>
      <c r="F226" s="5">
        <v>1.1833774E7</v>
      </c>
      <c r="G226" s="5">
        <v>1.3880543E7</v>
      </c>
      <c r="H226" s="5">
        <v>1.8217137E7</v>
      </c>
    </row>
    <row r="227">
      <c r="A227" s="62" t="s">
        <v>3245</v>
      </c>
      <c r="B227" s="23" t="s">
        <v>3246</v>
      </c>
      <c r="C227" s="5">
        <v>15.0</v>
      </c>
      <c r="D227" s="5">
        <v>3.74329748666666E7</v>
      </c>
      <c r="E227" s="5">
        <v>1.1576321E7</v>
      </c>
      <c r="F227" s="5">
        <v>1.7555804E7</v>
      </c>
      <c r="G227" s="5">
        <v>3.2915681E7</v>
      </c>
      <c r="H227" s="5">
        <v>8.7811369E7</v>
      </c>
    </row>
    <row r="228">
      <c r="A228" s="62" t="s">
        <v>3247</v>
      </c>
      <c r="B228" s="23" t="s">
        <v>3248</v>
      </c>
      <c r="C228" s="5">
        <v>7.0</v>
      </c>
      <c r="D228" s="5">
        <v>1.22826287142857E7</v>
      </c>
      <c r="E228" s="5">
        <v>7656700.0</v>
      </c>
      <c r="F228" s="5">
        <v>8212600.0</v>
      </c>
      <c r="G228" s="5">
        <v>2.1590335E7</v>
      </c>
      <c r="H228" s="5">
        <v>2.352265E7</v>
      </c>
    </row>
    <row r="229">
      <c r="A229" s="62" t="s">
        <v>3249</v>
      </c>
      <c r="B229" s="23" t="s">
        <v>3250</v>
      </c>
      <c r="C229" s="5">
        <v>1.0</v>
      </c>
      <c r="D229" s="5">
        <v>8690470.0</v>
      </c>
      <c r="E229" s="5">
        <v>8690470.0</v>
      </c>
      <c r="F229" s="5">
        <v>8690470.0</v>
      </c>
      <c r="G229" s="5">
        <v>8690470.0</v>
      </c>
      <c r="H229" s="5">
        <v>8690470.0</v>
      </c>
    </row>
    <row r="230">
      <c r="A230" s="62" t="s">
        <v>3251</v>
      </c>
      <c r="B230" s="23" t="s">
        <v>3252</v>
      </c>
      <c r="C230" s="5">
        <v>11.0</v>
      </c>
      <c r="D230" s="5">
        <v>3.41157239090909E7</v>
      </c>
      <c r="E230" s="5">
        <v>2.4685987E7</v>
      </c>
      <c r="F230" s="5">
        <v>2.5144244E7</v>
      </c>
      <c r="G230" s="5">
        <v>5.054298E7</v>
      </c>
      <c r="H230" s="5">
        <v>6.0365669E7</v>
      </c>
    </row>
    <row r="231">
      <c r="A231" s="62" t="s">
        <v>3253</v>
      </c>
      <c r="B231" s="23" t="s">
        <v>3254</v>
      </c>
      <c r="C231" s="5">
        <v>157.0</v>
      </c>
      <c r="D231" s="5">
        <v>2.75438974076433E7</v>
      </c>
      <c r="E231" s="5">
        <v>9782300.0</v>
      </c>
      <c r="F231" s="5">
        <v>2.1149469E7</v>
      </c>
      <c r="G231" s="5">
        <v>3.6132799E7</v>
      </c>
      <c r="H231" s="5">
        <v>5.2579303E7</v>
      </c>
    </row>
    <row r="232">
      <c r="A232" s="62" t="s">
        <v>3255</v>
      </c>
      <c r="B232" s="23" t="s">
        <v>3256</v>
      </c>
      <c r="C232" s="5">
        <v>18.0</v>
      </c>
      <c r="D232" s="5">
        <v>1.17949761111111E7</v>
      </c>
      <c r="E232" s="5">
        <v>8137550.0</v>
      </c>
      <c r="F232" s="5">
        <v>1.1506842E7</v>
      </c>
      <c r="G232" s="5">
        <v>1.5170557E7</v>
      </c>
      <c r="H232" s="5">
        <v>1.8781616E7</v>
      </c>
    </row>
    <row r="233">
      <c r="A233" s="62" t="s">
        <v>3257</v>
      </c>
      <c r="B233" s="23" t="s">
        <v>3258</v>
      </c>
      <c r="C233" s="5">
        <v>1.0</v>
      </c>
      <c r="D233" s="5">
        <v>1.6205614E7</v>
      </c>
      <c r="E233" s="5">
        <v>1.6205614E7</v>
      </c>
      <c r="F233" s="5">
        <v>1.6205614E7</v>
      </c>
      <c r="G233" s="5">
        <v>1.6205614E7</v>
      </c>
      <c r="H233" s="5">
        <v>1.6205614E7</v>
      </c>
    </row>
    <row r="234">
      <c r="A234" s="62" t="s">
        <v>3259</v>
      </c>
      <c r="B234" s="23" t="s">
        <v>3260</v>
      </c>
      <c r="C234" s="5">
        <v>37.0</v>
      </c>
      <c r="D234" s="5">
        <v>2.47596672972972E7</v>
      </c>
      <c r="E234" s="5">
        <v>4287514.0</v>
      </c>
      <c r="F234" s="5">
        <v>1.011757E7</v>
      </c>
      <c r="G234" s="5">
        <v>3.0716151E7</v>
      </c>
      <c r="H234" s="5">
        <v>7.4249594E7</v>
      </c>
    </row>
    <row r="235">
      <c r="A235" s="62" t="s">
        <v>3261</v>
      </c>
      <c r="B235" s="23" t="s">
        <v>3262</v>
      </c>
      <c r="C235" s="5">
        <v>18.0</v>
      </c>
      <c r="D235" s="5">
        <v>3.56391344444444E7</v>
      </c>
      <c r="E235" s="5">
        <v>1.7110551E7</v>
      </c>
      <c r="F235" s="5">
        <v>2.8118736E7</v>
      </c>
      <c r="G235" s="5">
        <v>5.1292217E7</v>
      </c>
      <c r="H235" s="5">
        <v>8.4537505E7</v>
      </c>
    </row>
    <row r="236">
      <c r="A236" s="62" t="s">
        <v>2425</v>
      </c>
      <c r="B236" s="23" t="s">
        <v>296</v>
      </c>
      <c r="C236" s="5">
        <v>1.0</v>
      </c>
      <c r="D236" s="5">
        <v>5.6515553E7</v>
      </c>
      <c r="E236" s="5">
        <v>5.6515553E7</v>
      </c>
      <c r="F236" s="5">
        <v>5.6515553E7</v>
      </c>
      <c r="G236" s="5">
        <v>5.6515553E7</v>
      </c>
      <c r="H236" s="5">
        <v>5.6515553E7</v>
      </c>
    </row>
    <row r="237">
      <c r="A237" s="62" t="s">
        <v>2432</v>
      </c>
      <c r="B237" s="23" t="s">
        <v>298</v>
      </c>
      <c r="C237" s="5">
        <v>48.0</v>
      </c>
      <c r="D237" s="5">
        <v>1.81902234208333E8</v>
      </c>
      <c r="E237" s="5">
        <v>1.20711693E8</v>
      </c>
      <c r="F237" s="5">
        <v>2.11809342E8</v>
      </c>
      <c r="G237" s="5">
        <v>2.28962314E8</v>
      </c>
      <c r="H237" s="5">
        <v>2.43577663E8</v>
      </c>
    </row>
    <row r="238">
      <c r="A238" s="62" t="s">
        <v>2434</v>
      </c>
      <c r="B238" s="23" t="s">
        <v>299</v>
      </c>
      <c r="C238" s="5">
        <v>9.0</v>
      </c>
      <c r="D238" s="5">
        <v>4.95642094444444E7</v>
      </c>
      <c r="E238" s="5">
        <v>4.3981561E7</v>
      </c>
      <c r="F238" s="5">
        <v>4.8923455E7</v>
      </c>
      <c r="G238" s="5">
        <v>5.4309575E7</v>
      </c>
      <c r="H238" s="5">
        <v>5.9210601E7</v>
      </c>
    </row>
    <row r="239">
      <c r="A239" s="62" t="s">
        <v>3265</v>
      </c>
      <c r="B239" s="23" t="s">
        <v>3266</v>
      </c>
      <c r="C239" s="5">
        <v>16.0</v>
      </c>
      <c r="D239" s="5">
        <v>3.77284433125E7</v>
      </c>
      <c r="E239" s="5">
        <v>8977307.0</v>
      </c>
      <c r="F239" s="5">
        <v>2.695653E7</v>
      </c>
      <c r="G239" s="5">
        <v>5.72833E7</v>
      </c>
      <c r="H239" s="5">
        <v>7.6886941E7</v>
      </c>
    </row>
    <row r="240">
      <c r="A240" s="62" t="s">
        <v>2435</v>
      </c>
      <c r="B240" s="23" t="s">
        <v>302</v>
      </c>
      <c r="C240" s="5">
        <v>5.0</v>
      </c>
      <c r="D240" s="5">
        <v>6.10040762E7</v>
      </c>
      <c r="E240" s="5">
        <v>3.4733055E7</v>
      </c>
      <c r="F240" s="5">
        <v>5.6500654E7</v>
      </c>
      <c r="G240" s="5">
        <v>6.5622425E7</v>
      </c>
      <c r="H240" s="5">
        <v>1.13760502E8</v>
      </c>
    </row>
    <row r="241">
      <c r="A241" s="62" t="s">
        <v>3269</v>
      </c>
      <c r="B241" s="23" t="s">
        <v>3270</v>
      </c>
      <c r="C241" s="5">
        <v>11.0</v>
      </c>
      <c r="D241" s="5">
        <v>4.24420001818181E7</v>
      </c>
      <c r="E241" s="5">
        <v>1.0659451E7</v>
      </c>
      <c r="F241" s="5">
        <v>3.3673496E7</v>
      </c>
      <c r="G241" s="5">
        <v>7.2997238E7</v>
      </c>
      <c r="H241" s="5">
        <v>8.0716051E7</v>
      </c>
    </row>
    <row r="242">
      <c r="A242" s="62" t="s">
        <v>3271</v>
      </c>
      <c r="B242" s="23" t="s">
        <v>3272</v>
      </c>
      <c r="C242" s="5">
        <v>105.0</v>
      </c>
      <c r="D242" s="5">
        <v>6.50589322285714E7</v>
      </c>
      <c r="E242" s="5">
        <v>3.055639E7</v>
      </c>
      <c r="F242" s="5">
        <v>5.353179E7</v>
      </c>
      <c r="G242" s="5">
        <v>8.6642125E7</v>
      </c>
      <c r="H242" s="5">
        <v>1.22283978E8</v>
      </c>
    </row>
    <row r="243">
      <c r="A243" s="62" t="s">
        <v>3273</v>
      </c>
      <c r="B243" s="23" t="s">
        <v>3274</v>
      </c>
      <c r="C243" s="5">
        <v>12.0</v>
      </c>
      <c r="D243" s="5">
        <v>9.91302853333333E7</v>
      </c>
      <c r="E243" s="5">
        <v>4.5265141E7</v>
      </c>
      <c r="F243" s="5">
        <v>9.312075E7</v>
      </c>
      <c r="G243" s="5">
        <v>1.18393058E8</v>
      </c>
      <c r="H243" s="5">
        <v>1.66360363E8</v>
      </c>
    </row>
    <row r="244">
      <c r="A244" s="62" t="s">
        <v>3275</v>
      </c>
      <c r="B244" s="23" t="s">
        <v>3276</v>
      </c>
      <c r="C244" s="5">
        <v>4.0</v>
      </c>
      <c r="D244" s="5">
        <v>6.4661044E7</v>
      </c>
      <c r="E244" s="5">
        <v>2.7171267E7</v>
      </c>
      <c r="F244" s="5">
        <v>2.7937267E7</v>
      </c>
      <c r="G244" s="5">
        <v>3.4806902E7</v>
      </c>
      <c r="H244" s="5">
        <v>1.6872874E8</v>
      </c>
    </row>
    <row r="245">
      <c r="A245" s="62" t="s">
        <v>3277</v>
      </c>
      <c r="B245" s="23" t="s">
        <v>3278</v>
      </c>
      <c r="C245" s="5">
        <v>1.0</v>
      </c>
      <c r="D245" s="5">
        <v>7055331.0</v>
      </c>
      <c r="E245" s="5">
        <v>7055331.0</v>
      </c>
      <c r="F245" s="5">
        <v>7055331.0</v>
      </c>
      <c r="G245" s="5">
        <v>7055331.0</v>
      </c>
      <c r="H245" s="5">
        <v>7055331.0</v>
      </c>
    </row>
    <row r="246">
      <c r="A246" s="62" t="s">
        <v>3279</v>
      </c>
      <c r="B246" s="23" t="s">
        <v>3280</v>
      </c>
      <c r="C246" s="5">
        <v>3.0</v>
      </c>
      <c r="D246" s="5">
        <v>2.68536076666666E7</v>
      </c>
      <c r="E246" s="5">
        <v>6162878.0</v>
      </c>
      <c r="F246" s="5">
        <v>6822900.0</v>
      </c>
      <c r="G246" s="5">
        <v>6.7575045E7</v>
      </c>
      <c r="H246" s="5">
        <v>6.7575045E7</v>
      </c>
    </row>
    <row r="247">
      <c r="A247" s="62" t="s">
        <v>3281</v>
      </c>
      <c r="B247" s="23" t="s">
        <v>3282</v>
      </c>
      <c r="C247" s="5">
        <v>2.0</v>
      </c>
      <c r="D247" s="5">
        <v>1.94760215E7</v>
      </c>
      <c r="E247" s="5">
        <v>1.7723537E7</v>
      </c>
      <c r="F247" s="5">
        <v>1.7723537E7</v>
      </c>
      <c r="G247" s="5">
        <v>2.1228506E7</v>
      </c>
      <c r="H247" s="5">
        <v>2.1228506E7</v>
      </c>
    </row>
    <row r="248">
      <c r="A248" s="62" t="s">
        <v>2438</v>
      </c>
      <c r="B248" s="23" t="s">
        <v>305</v>
      </c>
      <c r="C248" s="5">
        <v>1.0</v>
      </c>
      <c r="D248" s="5">
        <v>9699277.0</v>
      </c>
      <c r="E248" s="5">
        <v>9699277.0</v>
      </c>
      <c r="F248" s="5">
        <v>9699277.0</v>
      </c>
      <c r="G248" s="5">
        <v>9699277.0</v>
      </c>
      <c r="H248" s="5">
        <v>9699277.0</v>
      </c>
    </row>
    <row r="249">
      <c r="A249" s="62" t="s">
        <v>2442</v>
      </c>
      <c r="B249" s="23" t="s">
        <v>310</v>
      </c>
      <c r="C249" s="5">
        <v>5.0</v>
      </c>
      <c r="D249" s="5">
        <v>7.63971214E7</v>
      </c>
      <c r="E249" s="5">
        <v>7.698685E7</v>
      </c>
      <c r="F249" s="5">
        <v>7.8960194E7</v>
      </c>
      <c r="G249" s="5">
        <v>8.1671388E7</v>
      </c>
      <c r="H249" s="5">
        <v>8.3248369E7</v>
      </c>
    </row>
    <row r="250">
      <c r="A250" s="62" t="s">
        <v>2446</v>
      </c>
      <c r="B250" s="23" t="s">
        <v>314</v>
      </c>
      <c r="C250" s="5">
        <v>1.0</v>
      </c>
      <c r="D250" s="5">
        <v>8.8311491E7</v>
      </c>
      <c r="E250" s="5">
        <v>8.8311491E7</v>
      </c>
      <c r="F250" s="5">
        <v>8.8311491E7</v>
      </c>
      <c r="G250" s="5">
        <v>8.8311491E7</v>
      </c>
      <c r="H250" s="5">
        <v>8.8311491E7</v>
      </c>
    </row>
    <row r="251">
      <c r="A251" s="62" t="s">
        <v>2448</v>
      </c>
      <c r="B251" s="23" t="s">
        <v>316</v>
      </c>
      <c r="C251" s="5">
        <v>10.0</v>
      </c>
      <c r="D251" s="5">
        <v>7.31257327E7</v>
      </c>
      <c r="E251" s="5">
        <v>3.5111306E7</v>
      </c>
      <c r="F251" s="5">
        <v>5.844808E7</v>
      </c>
      <c r="G251" s="5">
        <v>1.04387331E8</v>
      </c>
      <c r="H251" s="5">
        <v>1.18798384E8</v>
      </c>
    </row>
    <row r="252">
      <c r="A252" s="62" t="s">
        <v>2453</v>
      </c>
      <c r="B252" s="23" t="s">
        <v>319</v>
      </c>
      <c r="C252" s="5">
        <v>159.0</v>
      </c>
      <c r="D252" s="5">
        <v>1.40172245345911E8</v>
      </c>
      <c r="E252" s="5">
        <v>7.3132025E7</v>
      </c>
      <c r="F252" s="5">
        <v>1.14861226E8</v>
      </c>
      <c r="G252" s="5">
        <v>2.17110036E8</v>
      </c>
      <c r="H252" s="5">
        <v>2.43283766E8</v>
      </c>
    </row>
    <row r="253">
      <c r="A253" s="62" t="s">
        <v>2454</v>
      </c>
      <c r="B253" s="23" t="s">
        <v>321</v>
      </c>
      <c r="C253" s="5">
        <v>23.0</v>
      </c>
      <c r="D253" s="5">
        <v>7.14698037391304E7</v>
      </c>
      <c r="E253" s="5">
        <v>4.54354E7</v>
      </c>
      <c r="F253" s="5">
        <v>5.4309575E7</v>
      </c>
      <c r="G253" s="5">
        <v>9.0803701E7</v>
      </c>
      <c r="H253" s="5">
        <v>1.26078524E8</v>
      </c>
    </row>
    <row r="254">
      <c r="A254" s="62" t="s">
        <v>2457</v>
      </c>
      <c r="B254" s="23" t="s">
        <v>323</v>
      </c>
      <c r="C254" s="5">
        <v>15.0</v>
      </c>
      <c r="D254" s="5">
        <v>9.48756765333333E7</v>
      </c>
      <c r="E254" s="5">
        <v>2.8157212E7</v>
      </c>
      <c r="F254" s="5">
        <v>9.593039E7</v>
      </c>
      <c r="G254" s="5">
        <v>1.14518699E8</v>
      </c>
      <c r="H254" s="5">
        <v>2.18943764E8</v>
      </c>
    </row>
    <row r="255">
      <c r="A255" s="62" t="s">
        <v>2460</v>
      </c>
      <c r="B255" s="23" t="s">
        <v>325</v>
      </c>
      <c r="C255" s="5">
        <v>150.0</v>
      </c>
      <c r="D255" s="5">
        <v>9.55950914599999E7</v>
      </c>
      <c r="E255" s="5">
        <v>6.3362506E7</v>
      </c>
      <c r="F255" s="5">
        <v>8.5654492E7</v>
      </c>
      <c r="G255" s="5">
        <v>1.11943701E8</v>
      </c>
      <c r="H255" s="5">
        <v>1.40273E8</v>
      </c>
    </row>
    <row r="256">
      <c r="A256" s="62" t="s">
        <v>2461</v>
      </c>
      <c r="B256" s="23" t="s">
        <v>327</v>
      </c>
      <c r="C256" s="5">
        <v>6.0</v>
      </c>
      <c r="D256" s="5">
        <v>9.80621146666666E7</v>
      </c>
      <c r="E256" s="5">
        <v>7.6490631E7</v>
      </c>
      <c r="F256" s="5">
        <v>7.938092E7</v>
      </c>
      <c r="G256" s="5">
        <v>1.39470719E8</v>
      </c>
      <c r="H256" s="5">
        <v>1.4713026E8</v>
      </c>
    </row>
    <row r="257">
      <c r="A257" s="62" t="s">
        <v>2464</v>
      </c>
      <c r="B257" s="23" t="s">
        <v>329</v>
      </c>
      <c r="C257" s="5">
        <v>22.0</v>
      </c>
      <c r="D257" s="5">
        <v>8.30435196363636E7</v>
      </c>
      <c r="E257" s="5">
        <v>3.9900217E7</v>
      </c>
      <c r="F257" s="5">
        <v>6.8653527E7</v>
      </c>
      <c r="G257" s="5">
        <v>9.3597601E7</v>
      </c>
      <c r="H257" s="5">
        <v>1.8600015E8</v>
      </c>
    </row>
    <row r="258">
      <c r="A258" s="62" t="s">
        <v>2465</v>
      </c>
      <c r="B258" s="23" t="s">
        <v>331</v>
      </c>
      <c r="C258" s="5">
        <v>1.0</v>
      </c>
      <c r="D258" s="5">
        <v>9.353909E7</v>
      </c>
      <c r="E258" s="5">
        <v>9.353909E7</v>
      </c>
      <c r="F258" s="5">
        <v>9.353909E7</v>
      </c>
      <c r="G258" s="5">
        <v>9.353909E7</v>
      </c>
      <c r="H258" s="5">
        <v>9.353909E7</v>
      </c>
    </row>
    <row r="259">
      <c r="A259" s="62" t="s">
        <v>2466</v>
      </c>
      <c r="B259" s="23" t="s">
        <v>333</v>
      </c>
      <c r="C259" s="5">
        <v>5.0</v>
      </c>
      <c r="D259" s="5">
        <v>8.53784414E7</v>
      </c>
      <c r="E259" s="5">
        <v>5.0017843E7</v>
      </c>
      <c r="F259" s="5">
        <v>7.938092E7</v>
      </c>
      <c r="G259" s="5">
        <v>1.267871E8</v>
      </c>
      <c r="H259" s="5">
        <v>1.31029468E8</v>
      </c>
    </row>
    <row r="260">
      <c r="A260" s="62" t="s">
        <v>2467</v>
      </c>
      <c r="B260" s="23" t="s">
        <v>334</v>
      </c>
      <c r="C260" s="5">
        <v>2.0</v>
      </c>
      <c r="D260" s="5">
        <v>5.2394033E7</v>
      </c>
      <c r="E260" s="5">
        <v>1.3382449E7</v>
      </c>
      <c r="F260" s="5">
        <v>1.3382449E7</v>
      </c>
      <c r="G260" s="5">
        <v>9.1405617E7</v>
      </c>
      <c r="H260" s="5">
        <v>9.1405617E7</v>
      </c>
    </row>
    <row r="261">
      <c r="A261" s="62" t="s">
        <v>2896</v>
      </c>
      <c r="B261" s="23" t="s">
        <v>555</v>
      </c>
      <c r="C261" s="5">
        <v>56.0</v>
      </c>
      <c r="D261" s="5">
        <v>9.17293239464285E7</v>
      </c>
      <c r="E261" s="5">
        <v>5.4242694E7</v>
      </c>
      <c r="F261" s="5">
        <v>7.04594E7</v>
      </c>
      <c r="G261" s="5">
        <v>1.25540624E8</v>
      </c>
      <c r="H261" s="5">
        <v>1.713087E8</v>
      </c>
    </row>
    <row r="262">
      <c r="A262" s="62" t="s">
        <v>2897</v>
      </c>
      <c r="B262" s="23" t="s">
        <v>558</v>
      </c>
      <c r="C262" s="5">
        <v>27.0</v>
      </c>
      <c r="D262" s="5">
        <v>8.01238409999999E7</v>
      </c>
      <c r="E262" s="5">
        <v>3.9704816E7</v>
      </c>
      <c r="F262" s="5">
        <v>8.1423376E7</v>
      </c>
      <c r="G262" s="5">
        <v>1.04193831E8</v>
      </c>
      <c r="H262" s="5">
        <v>1.49798668E8</v>
      </c>
    </row>
    <row r="263">
      <c r="A263" s="62" t="s">
        <v>2898</v>
      </c>
      <c r="B263" s="23" t="s">
        <v>563</v>
      </c>
      <c r="C263" s="5">
        <v>49.0</v>
      </c>
      <c r="D263" s="5">
        <v>1.03059434632653E8</v>
      </c>
      <c r="E263" s="5">
        <v>5.72833E7</v>
      </c>
      <c r="F263" s="5">
        <v>9.1580712E7</v>
      </c>
      <c r="G263" s="5">
        <v>1.31387262E8</v>
      </c>
      <c r="H263" s="5">
        <v>1.99403669E8</v>
      </c>
    </row>
    <row r="264">
      <c r="A264" s="62" t="s">
        <v>2899</v>
      </c>
      <c r="B264" s="23" t="s">
        <v>564</v>
      </c>
      <c r="C264" s="5">
        <v>1.0</v>
      </c>
      <c r="D264" s="5">
        <v>1.10697579E8</v>
      </c>
      <c r="E264" s="5">
        <v>1.10697579E8</v>
      </c>
      <c r="F264" s="5">
        <v>1.10697579E8</v>
      </c>
      <c r="G264" s="5">
        <v>1.10697579E8</v>
      </c>
      <c r="H264" s="5">
        <v>1.10697579E8</v>
      </c>
    </row>
    <row r="265">
      <c r="A265" s="62" t="s">
        <v>2900</v>
      </c>
      <c r="B265" s="23" t="s">
        <v>565</v>
      </c>
      <c r="C265" s="5">
        <v>5.0</v>
      </c>
      <c r="D265" s="5">
        <v>1.042325146E8</v>
      </c>
      <c r="E265" s="5">
        <v>1.01212767E8</v>
      </c>
      <c r="F265" s="5">
        <v>1.10087431E8</v>
      </c>
      <c r="G265" s="5">
        <v>1.22183574E8</v>
      </c>
      <c r="H265" s="5">
        <v>1.5163865E8</v>
      </c>
    </row>
    <row r="266">
      <c r="A266" s="62" t="s">
        <v>3283</v>
      </c>
      <c r="B266" s="23" t="s">
        <v>3284</v>
      </c>
      <c r="C266" s="5">
        <v>2.0</v>
      </c>
      <c r="D266" s="5">
        <v>2.48114645E7</v>
      </c>
      <c r="E266" s="5">
        <v>1.3152029E7</v>
      </c>
      <c r="F266" s="5">
        <v>1.3152029E7</v>
      </c>
      <c r="G266" s="5">
        <v>3.64709E7</v>
      </c>
      <c r="H266" s="5">
        <v>3.64709E7</v>
      </c>
    </row>
    <row r="267">
      <c r="A267" s="62" t="s">
        <v>3285</v>
      </c>
      <c r="B267" s="23" t="s">
        <v>3286</v>
      </c>
      <c r="C267" s="5">
        <v>2.0</v>
      </c>
      <c r="D267" s="5">
        <v>1.4585616E7</v>
      </c>
      <c r="E267" s="5">
        <v>1.1566282E7</v>
      </c>
      <c r="F267" s="5">
        <v>1.1566282E7</v>
      </c>
      <c r="G267" s="5">
        <v>1.760495E7</v>
      </c>
      <c r="H267" s="5">
        <v>1.760495E7</v>
      </c>
    </row>
    <row r="268">
      <c r="A268" s="62" t="s">
        <v>3287</v>
      </c>
      <c r="B268" s="23" t="s">
        <v>3288</v>
      </c>
      <c r="C268" s="5">
        <v>16.0</v>
      </c>
      <c r="D268" s="5">
        <v>1.05542021875E7</v>
      </c>
      <c r="E268" s="5">
        <v>4987248.0</v>
      </c>
      <c r="F268" s="5">
        <v>8231623.0</v>
      </c>
      <c r="G268" s="5">
        <v>1.2839453E7</v>
      </c>
      <c r="H268" s="5">
        <v>2.0565385E7</v>
      </c>
    </row>
    <row r="269">
      <c r="A269" s="62" t="s">
        <v>3289</v>
      </c>
      <c r="B269" s="23" t="s">
        <v>3290</v>
      </c>
      <c r="C269" s="5">
        <v>3.0</v>
      </c>
      <c r="D269" s="5">
        <v>1.42293083333333E7</v>
      </c>
      <c r="E269" s="5">
        <v>5214206.0</v>
      </c>
      <c r="F269" s="5">
        <v>7729817.0</v>
      </c>
      <c r="G269" s="5">
        <v>2.9743902E7</v>
      </c>
      <c r="H269" s="5">
        <v>2.9743902E7</v>
      </c>
    </row>
    <row r="270">
      <c r="A270" s="62" t="s">
        <v>3291</v>
      </c>
      <c r="B270" s="23" t="s">
        <v>3292</v>
      </c>
      <c r="C270" s="5">
        <v>763.0</v>
      </c>
      <c r="D270" s="5">
        <v>1.07046658623853E7</v>
      </c>
      <c r="E270" s="5">
        <v>4635409.0</v>
      </c>
      <c r="F270" s="5">
        <v>7364172.0</v>
      </c>
      <c r="G270" s="5">
        <v>1.15987E7</v>
      </c>
      <c r="H270" s="5">
        <v>1.8034564E7</v>
      </c>
    </row>
    <row r="271">
      <c r="A271" s="62" t="s">
        <v>3293</v>
      </c>
      <c r="B271" s="23" t="s">
        <v>3294</v>
      </c>
      <c r="C271" s="5">
        <v>709.0</v>
      </c>
      <c r="D271" s="5">
        <v>1.30554230888575E7</v>
      </c>
      <c r="E271" s="5">
        <v>7136570.0</v>
      </c>
      <c r="F271" s="5">
        <v>1.02206E7</v>
      </c>
      <c r="G271" s="5">
        <v>1.6291053E7</v>
      </c>
      <c r="H271" s="5">
        <v>2.20435E7</v>
      </c>
    </row>
    <row r="272">
      <c r="A272" s="62" t="s">
        <v>3295</v>
      </c>
      <c r="B272" s="23" t="s">
        <v>3296</v>
      </c>
      <c r="C272" s="5">
        <v>26.0</v>
      </c>
      <c r="D272" s="5">
        <v>1.01291637692307E7</v>
      </c>
      <c r="E272" s="5">
        <v>3963650.0</v>
      </c>
      <c r="F272" s="5">
        <v>6078300.0</v>
      </c>
      <c r="G272" s="5">
        <v>1.1005891E7</v>
      </c>
      <c r="H272" s="5">
        <v>1.1976692E7</v>
      </c>
    </row>
    <row r="273">
      <c r="A273" s="62" t="s">
        <v>3297</v>
      </c>
      <c r="B273" s="23" t="s">
        <v>3298</v>
      </c>
      <c r="C273" s="5">
        <v>1404.0</v>
      </c>
      <c r="D273" s="5">
        <v>1.45015146234875E7</v>
      </c>
      <c r="E273" s="5">
        <v>6163574.0</v>
      </c>
      <c r="F273" s="5">
        <v>9166650.0</v>
      </c>
      <c r="G273" s="5">
        <v>1.5916305E7</v>
      </c>
      <c r="H273" s="5">
        <v>2.8939964E7</v>
      </c>
    </row>
    <row r="274">
      <c r="A274" s="62" t="s">
        <v>3299</v>
      </c>
      <c r="B274" s="23" t="s">
        <v>3300</v>
      </c>
      <c r="C274" s="5">
        <v>333.0</v>
      </c>
      <c r="D274" s="5">
        <v>8213140.80538921</v>
      </c>
      <c r="E274" s="5">
        <v>4629580.0</v>
      </c>
      <c r="F274" s="5">
        <v>6239356.0</v>
      </c>
      <c r="G274" s="5">
        <v>9811109.0</v>
      </c>
      <c r="H274" s="5">
        <v>1.6374257E7</v>
      </c>
    </row>
    <row r="275">
      <c r="A275" s="62" t="s">
        <v>3301</v>
      </c>
      <c r="B275" s="23" t="s">
        <v>3302</v>
      </c>
      <c r="C275" s="5">
        <v>509.0</v>
      </c>
      <c r="D275" s="5">
        <v>1.12275705992141E7</v>
      </c>
      <c r="E275" s="5">
        <v>5939878.0</v>
      </c>
      <c r="F275" s="5">
        <v>9270254.0</v>
      </c>
      <c r="G275" s="5">
        <v>1.51278E7</v>
      </c>
      <c r="H275" s="5">
        <v>1.9542381E7</v>
      </c>
    </row>
    <row r="276">
      <c r="A276" s="62" t="s">
        <v>3303</v>
      </c>
      <c r="B276" s="23" t="s">
        <v>3304</v>
      </c>
      <c r="C276" s="5">
        <v>250.0</v>
      </c>
      <c r="D276" s="5">
        <v>1.1176402788E7</v>
      </c>
      <c r="E276" s="5">
        <v>6392000.0</v>
      </c>
      <c r="F276" s="5">
        <v>1.00043E7</v>
      </c>
      <c r="G276" s="5">
        <v>1.3693248E7</v>
      </c>
      <c r="H276" s="5">
        <v>1.660129E7</v>
      </c>
    </row>
    <row r="277">
      <c r="A277" s="62" t="s">
        <v>3305</v>
      </c>
      <c r="B277" s="23" t="s">
        <v>3306</v>
      </c>
      <c r="C277" s="5">
        <v>477.0</v>
      </c>
      <c r="D277" s="5">
        <v>1.56979771257861E7</v>
      </c>
      <c r="E277" s="5">
        <v>7277777.0</v>
      </c>
      <c r="F277" s="5">
        <v>1.2377169E7</v>
      </c>
      <c r="G277" s="5">
        <v>1.8904862E7</v>
      </c>
      <c r="H277" s="5">
        <v>2.8804131E7</v>
      </c>
    </row>
    <row r="278">
      <c r="A278" s="62" t="s">
        <v>3307</v>
      </c>
      <c r="B278" s="23" t="s">
        <v>3308</v>
      </c>
      <c r="C278" s="5">
        <v>200.0</v>
      </c>
      <c r="D278" s="5">
        <v>1.17486949549999E7</v>
      </c>
      <c r="E278" s="5">
        <v>4445318.0</v>
      </c>
      <c r="F278" s="5">
        <v>7014474.0</v>
      </c>
      <c r="G278" s="5">
        <v>1.1666856E7</v>
      </c>
      <c r="H278" s="5">
        <v>2.1405699E7</v>
      </c>
    </row>
    <row r="279">
      <c r="A279" s="62" t="s">
        <v>3309</v>
      </c>
      <c r="B279" s="23" t="s">
        <v>3310</v>
      </c>
      <c r="C279" s="5">
        <v>19.0</v>
      </c>
      <c r="D279" s="5">
        <v>2.5572406E7</v>
      </c>
      <c r="E279" s="5">
        <v>1.73937E7</v>
      </c>
      <c r="F279" s="5">
        <v>2.324235E7</v>
      </c>
      <c r="G279" s="5">
        <v>2.934705E7</v>
      </c>
      <c r="H279" s="5">
        <v>4.7812121E7</v>
      </c>
    </row>
    <row r="280">
      <c r="A280" s="62" t="s">
        <v>3311</v>
      </c>
      <c r="B280" s="23" t="s">
        <v>3312</v>
      </c>
      <c r="C280" s="5">
        <v>55.0</v>
      </c>
      <c r="D280" s="5">
        <v>1.96717136E7</v>
      </c>
      <c r="E280" s="5">
        <v>1.1878575E7</v>
      </c>
      <c r="F280" s="5">
        <v>1.6641588E7</v>
      </c>
      <c r="G280" s="5">
        <v>2.6355574E7</v>
      </c>
      <c r="H280" s="5">
        <v>2.861998E7</v>
      </c>
    </row>
    <row r="281">
      <c r="A281" s="62" t="s">
        <v>3313</v>
      </c>
      <c r="B281" s="23" t="s">
        <v>3314</v>
      </c>
      <c r="C281" s="5">
        <v>103.0</v>
      </c>
      <c r="D281" s="5">
        <v>1.71694036699029E7</v>
      </c>
      <c r="E281" s="5">
        <v>1.1149642E7</v>
      </c>
      <c r="F281" s="5">
        <v>1.5481395E7</v>
      </c>
      <c r="G281" s="5">
        <v>2.055905E7</v>
      </c>
      <c r="H281" s="5">
        <v>2.6360955E7</v>
      </c>
    </row>
    <row r="282">
      <c r="A282" s="62" t="s">
        <v>3315</v>
      </c>
      <c r="B282" s="23" t="s">
        <v>3316</v>
      </c>
      <c r="C282" s="5">
        <v>9.0</v>
      </c>
      <c r="D282" s="5">
        <v>1.56462922222222E7</v>
      </c>
      <c r="E282" s="5">
        <v>9686800.0</v>
      </c>
      <c r="F282" s="5">
        <v>1.00545E7</v>
      </c>
      <c r="G282" s="5">
        <v>2.27378E7</v>
      </c>
      <c r="H282" s="5">
        <v>3.318015E7</v>
      </c>
    </row>
    <row r="283">
      <c r="A283" s="62" t="s">
        <v>3317</v>
      </c>
      <c r="B283" s="23" t="s">
        <v>3318</v>
      </c>
      <c r="C283" s="5">
        <v>30.0</v>
      </c>
      <c r="D283" s="5">
        <v>1.65990763E7</v>
      </c>
      <c r="E283" s="5">
        <v>8802922.0</v>
      </c>
      <c r="F283" s="5">
        <v>1.4716843E7</v>
      </c>
      <c r="G283" s="5">
        <v>2.2798088E7</v>
      </c>
      <c r="H283" s="5">
        <v>2.488451E7</v>
      </c>
    </row>
    <row r="284">
      <c r="A284" s="62" t="s">
        <v>3319</v>
      </c>
      <c r="B284" s="23" t="s">
        <v>3320</v>
      </c>
      <c r="C284" s="5">
        <v>69.0</v>
      </c>
      <c r="D284" s="5">
        <v>2.46349819275362E7</v>
      </c>
      <c r="E284" s="5">
        <v>1.4146533E7</v>
      </c>
      <c r="F284" s="5">
        <v>2.2160126E7</v>
      </c>
      <c r="G284" s="5">
        <v>2.7422498E7</v>
      </c>
      <c r="H284" s="5">
        <v>4.476061E7</v>
      </c>
    </row>
    <row r="285">
      <c r="A285" s="62" t="s">
        <v>3321</v>
      </c>
      <c r="B285" s="23" t="s">
        <v>3322</v>
      </c>
      <c r="C285" s="5">
        <v>28.0</v>
      </c>
      <c r="D285" s="5">
        <v>2.14287319285714E7</v>
      </c>
      <c r="E285" s="5">
        <v>1.9555019E7</v>
      </c>
      <c r="F285" s="5">
        <v>2.1573091E7</v>
      </c>
      <c r="G285" s="5">
        <v>2.5457308E7</v>
      </c>
      <c r="H285" s="5">
        <v>2.8577798E7</v>
      </c>
    </row>
    <row r="286">
      <c r="A286" s="62" t="s">
        <v>3323</v>
      </c>
      <c r="B286" s="23" t="s">
        <v>3324</v>
      </c>
      <c r="C286" s="5">
        <v>20.0</v>
      </c>
      <c r="D286" s="5">
        <v>2.499044255E7</v>
      </c>
      <c r="E286" s="5">
        <v>7970016.0</v>
      </c>
      <c r="F286" s="5">
        <v>1.3287437E7</v>
      </c>
      <c r="G286" s="5">
        <v>1.8044507E7</v>
      </c>
      <c r="H286" s="5">
        <v>3.0438967E7</v>
      </c>
    </row>
    <row r="287">
      <c r="A287" s="62" t="s">
        <v>3325</v>
      </c>
      <c r="B287" s="23" t="s">
        <v>3326</v>
      </c>
      <c r="C287" s="5">
        <v>14.0</v>
      </c>
      <c r="D287" s="5">
        <v>2.27983052857142E7</v>
      </c>
      <c r="E287" s="5">
        <v>1.099872E7</v>
      </c>
      <c r="F287" s="5">
        <v>1.5034611E7</v>
      </c>
      <c r="G287" s="5">
        <v>2.14316E7</v>
      </c>
      <c r="H287" s="5">
        <v>7.4870266E7</v>
      </c>
    </row>
    <row r="288">
      <c r="A288" s="62" t="s">
        <v>3327</v>
      </c>
      <c r="B288" s="23" t="s">
        <v>3328</v>
      </c>
      <c r="C288" s="5">
        <v>114.0</v>
      </c>
      <c r="D288" s="5">
        <v>1.07857016754385E7</v>
      </c>
      <c r="E288" s="5">
        <v>5533300.0</v>
      </c>
      <c r="F288" s="5">
        <v>8879700.0</v>
      </c>
      <c r="G288" s="5">
        <v>1.24253E7</v>
      </c>
      <c r="H288" s="5">
        <v>1.9106585E7</v>
      </c>
    </row>
    <row r="289">
      <c r="A289" s="62" t="s">
        <v>3329</v>
      </c>
      <c r="B289" s="23" t="s">
        <v>3330</v>
      </c>
      <c r="C289" s="5">
        <v>10.0</v>
      </c>
      <c r="D289" s="5">
        <v>2.80566324E7</v>
      </c>
      <c r="E289" s="5">
        <v>1.359906E7</v>
      </c>
      <c r="F289" s="5">
        <v>1.6903846E7</v>
      </c>
      <c r="G289" s="5">
        <v>2.5614717E7</v>
      </c>
      <c r="H289" s="5">
        <v>5.3139862E7</v>
      </c>
    </row>
    <row r="290">
      <c r="A290" s="62" t="s">
        <v>3331</v>
      </c>
      <c r="B290" s="23" t="s">
        <v>3332</v>
      </c>
      <c r="C290" s="5">
        <v>165.0</v>
      </c>
      <c r="D290" s="5">
        <v>2.17121373090909E7</v>
      </c>
      <c r="E290" s="5">
        <v>9903301.0</v>
      </c>
      <c r="F290" s="5">
        <v>1.6407858E7</v>
      </c>
      <c r="G290" s="5">
        <v>2.4386951E7</v>
      </c>
      <c r="H290" s="5">
        <v>4.1038518E7</v>
      </c>
    </row>
    <row r="291">
      <c r="A291" s="62" t="s">
        <v>3333</v>
      </c>
      <c r="B291" s="23" t="s">
        <v>3334</v>
      </c>
      <c r="C291" s="5">
        <v>303.0</v>
      </c>
      <c r="D291" s="5">
        <v>1.59234992475247E7</v>
      </c>
      <c r="E291" s="5">
        <v>7281000.0</v>
      </c>
      <c r="F291" s="5">
        <v>1.064521E7</v>
      </c>
      <c r="G291" s="5">
        <v>1.933613E7</v>
      </c>
      <c r="H291" s="5">
        <v>2.4528664E7</v>
      </c>
    </row>
    <row r="292">
      <c r="A292" s="62" t="s">
        <v>2901</v>
      </c>
      <c r="B292" s="23" t="s">
        <v>566</v>
      </c>
      <c r="C292" s="5">
        <v>56.0</v>
      </c>
      <c r="D292" s="5">
        <v>3.84482322857142E7</v>
      </c>
      <c r="E292" s="5">
        <v>1.5592488E7</v>
      </c>
      <c r="F292" s="5">
        <v>2.1601898E7</v>
      </c>
      <c r="G292" s="5">
        <v>3.64655E7</v>
      </c>
      <c r="H292" s="5">
        <v>8.3529338E7</v>
      </c>
    </row>
    <row r="293">
      <c r="A293" s="62" t="s">
        <v>2902</v>
      </c>
      <c r="B293" s="23" t="s">
        <v>568</v>
      </c>
      <c r="C293" s="5">
        <v>226.0</v>
      </c>
      <c r="D293" s="5">
        <v>2.31116667964601E7</v>
      </c>
      <c r="E293" s="5">
        <v>9463350.0</v>
      </c>
      <c r="F293" s="5">
        <v>1.4120401E7</v>
      </c>
      <c r="G293" s="5">
        <v>2.0412259E7</v>
      </c>
      <c r="H293" s="5">
        <v>4.4738881E7</v>
      </c>
    </row>
    <row r="294">
      <c r="A294" s="62" t="s">
        <v>2903</v>
      </c>
      <c r="B294" s="23" t="s">
        <v>570</v>
      </c>
      <c r="C294" s="5">
        <v>191.0</v>
      </c>
      <c r="D294" s="5">
        <v>2.20626377015706E7</v>
      </c>
      <c r="E294" s="5">
        <v>9093550.0</v>
      </c>
      <c r="F294" s="5">
        <v>1.498136E7</v>
      </c>
      <c r="G294" s="5">
        <v>2.6800189E7</v>
      </c>
      <c r="H294" s="5">
        <v>3.8276034E7</v>
      </c>
    </row>
    <row r="295">
      <c r="A295" s="62" t="s">
        <v>3335</v>
      </c>
      <c r="B295" s="23" t="s">
        <v>3336</v>
      </c>
      <c r="C295" s="5">
        <v>350.0</v>
      </c>
      <c r="D295" s="5">
        <v>2.53821132222222E7</v>
      </c>
      <c r="E295" s="5">
        <v>1.0423519E7</v>
      </c>
      <c r="F295" s="5">
        <v>1.7999521E7</v>
      </c>
      <c r="G295" s="5">
        <v>2.947324E7</v>
      </c>
      <c r="H295" s="5">
        <v>5.6657076E7</v>
      </c>
    </row>
    <row r="296">
      <c r="A296" s="62" t="s">
        <v>3337</v>
      </c>
      <c r="B296" s="23" t="s">
        <v>3338</v>
      </c>
      <c r="C296" s="5">
        <v>47.0</v>
      </c>
      <c r="D296" s="5">
        <v>1.95480449361702E7</v>
      </c>
      <c r="E296" s="5">
        <v>8609163.0</v>
      </c>
      <c r="F296" s="5">
        <v>1.7296723E7</v>
      </c>
      <c r="G296" s="5">
        <v>2.6778144E7</v>
      </c>
      <c r="H296" s="5">
        <v>4.2661713E7</v>
      </c>
    </row>
    <row r="297">
      <c r="A297" s="62" t="s">
        <v>3339</v>
      </c>
      <c r="B297" s="23" t="s">
        <v>3340</v>
      </c>
      <c r="C297" s="5">
        <v>10.0</v>
      </c>
      <c r="D297" s="5">
        <v>1.38201263E7</v>
      </c>
      <c r="E297" s="5">
        <v>6406240.0</v>
      </c>
      <c r="F297" s="5">
        <v>9070856.0</v>
      </c>
      <c r="G297" s="5">
        <v>1.8801158E7</v>
      </c>
      <c r="H297" s="5">
        <v>2.4399046E7</v>
      </c>
    </row>
    <row r="298">
      <c r="A298" s="62" t="s">
        <v>3341</v>
      </c>
      <c r="B298" s="23" t="s">
        <v>3342</v>
      </c>
      <c r="C298" s="5">
        <v>30.0</v>
      </c>
      <c r="D298" s="5">
        <v>2.61574868333333E7</v>
      </c>
      <c r="E298" s="5">
        <v>1.0067542E7</v>
      </c>
      <c r="F298" s="5">
        <v>2.026954E7</v>
      </c>
      <c r="G298" s="5">
        <v>3.7315856E7</v>
      </c>
      <c r="H298" s="5">
        <v>5.0581272E7</v>
      </c>
    </row>
    <row r="299">
      <c r="A299" s="62" t="s">
        <v>3343</v>
      </c>
      <c r="B299" s="23" t="s">
        <v>3344</v>
      </c>
      <c r="C299" s="5">
        <v>269.0</v>
      </c>
      <c r="D299" s="5">
        <v>2.9110696527881E7</v>
      </c>
      <c r="E299" s="5">
        <v>1.1433134E7</v>
      </c>
      <c r="F299" s="5">
        <v>1.9768597E7</v>
      </c>
      <c r="G299" s="5">
        <v>3.8370101E7</v>
      </c>
      <c r="H299" s="5">
        <v>5.8594372E7</v>
      </c>
    </row>
    <row r="300">
      <c r="A300" s="62" t="s">
        <v>3345</v>
      </c>
      <c r="B300" s="23" t="s">
        <v>3346</v>
      </c>
      <c r="C300" s="5">
        <v>747.0</v>
      </c>
      <c r="D300" s="5">
        <v>2.07237045555555E7</v>
      </c>
      <c r="E300" s="5">
        <v>8859855.0</v>
      </c>
      <c r="F300" s="5">
        <v>1.5081E7</v>
      </c>
      <c r="G300" s="5">
        <v>2.35654E7</v>
      </c>
      <c r="H300" s="5">
        <v>4.1107936E7</v>
      </c>
    </row>
    <row r="301">
      <c r="A301" s="62" t="s">
        <v>3347</v>
      </c>
      <c r="B301" s="23" t="s">
        <v>3348</v>
      </c>
      <c r="C301" s="5">
        <v>28.0</v>
      </c>
      <c r="D301" s="5">
        <v>2.52568702142857E7</v>
      </c>
      <c r="E301" s="5">
        <v>9148438.0</v>
      </c>
      <c r="F301" s="5">
        <v>1.4761952E7</v>
      </c>
      <c r="G301" s="5">
        <v>2.5027382E7</v>
      </c>
      <c r="H301" s="5">
        <v>6.4506248E7</v>
      </c>
    </row>
    <row r="302">
      <c r="A302" s="62" t="s">
        <v>3349</v>
      </c>
      <c r="B302" s="23" t="s">
        <v>3350</v>
      </c>
      <c r="C302" s="5">
        <v>29.0</v>
      </c>
      <c r="D302" s="5">
        <v>1.98802820689655E7</v>
      </c>
      <c r="E302" s="5">
        <v>1.0772856E7</v>
      </c>
      <c r="F302" s="5">
        <v>1.4946328E7</v>
      </c>
      <c r="G302" s="5">
        <v>2.162324E7</v>
      </c>
      <c r="H302" s="5">
        <v>4.1494095E7</v>
      </c>
    </row>
    <row r="303">
      <c r="A303" s="62" t="s">
        <v>3351</v>
      </c>
      <c r="B303" s="23" t="s">
        <v>3352</v>
      </c>
      <c r="C303" s="5">
        <v>80.0</v>
      </c>
      <c r="D303" s="5">
        <v>2.0922001875E7</v>
      </c>
      <c r="E303" s="5">
        <v>9700600.0</v>
      </c>
      <c r="F303" s="5">
        <v>1.643382E7</v>
      </c>
      <c r="G303" s="5">
        <v>2.2448946E7</v>
      </c>
      <c r="H303" s="5">
        <v>3.2139447E7</v>
      </c>
    </row>
    <row r="304">
      <c r="A304" s="62" t="s">
        <v>3353</v>
      </c>
      <c r="B304" s="23" t="s">
        <v>3354</v>
      </c>
      <c r="C304" s="5">
        <v>179.0</v>
      </c>
      <c r="D304" s="5">
        <v>2.63084892569832E7</v>
      </c>
      <c r="E304" s="5">
        <v>1.2420462E7</v>
      </c>
      <c r="F304" s="5">
        <v>1.8990906E7</v>
      </c>
      <c r="G304" s="5">
        <v>2.8195153E7</v>
      </c>
      <c r="H304" s="5">
        <v>5.3139862E7</v>
      </c>
    </row>
    <row r="305">
      <c r="A305" s="62" t="s">
        <v>3355</v>
      </c>
      <c r="B305" s="23" t="s">
        <v>3356</v>
      </c>
      <c r="C305" s="5">
        <v>1026.0</v>
      </c>
      <c r="D305" s="5">
        <v>1.90854617813411E7</v>
      </c>
      <c r="E305" s="5">
        <v>7168500.0</v>
      </c>
      <c r="F305" s="5">
        <v>1.1224104E7</v>
      </c>
      <c r="G305" s="5">
        <v>2.0343969E7</v>
      </c>
      <c r="H305" s="5">
        <v>4.1117415E7</v>
      </c>
    </row>
    <row r="306">
      <c r="A306" s="62" t="s">
        <v>3357</v>
      </c>
      <c r="B306" s="23" t="s">
        <v>3358</v>
      </c>
      <c r="C306" s="5">
        <v>48.0</v>
      </c>
      <c r="D306" s="5">
        <v>1.601940975E7</v>
      </c>
      <c r="E306" s="5">
        <v>7648000.0</v>
      </c>
      <c r="F306" s="5">
        <v>1.0172795E7</v>
      </c>
      <c r="G306" s="5">
        <v>1.8657716E7</v>
      </c>
      <c r="H306" s="5">
        <v>3.41676E7</v>
      </c>
    </row>
    <row r="307">
      <c r="A307" s="62" t="s">
        <v>3359</v>
      </c>
      <c r="B307" s="23" t="s">
        <v>3360</v>
      </c>
      <c r="C307" s="5">
        <v>257.0</v>
      </c>
      <c r="D307" s="5">
        <v>1.55372978677042E7</v>
      </c>
      <c r="E307" s="5">
        <v>7919000.0</v>
      </c>
      <c r="F307" s="5">
        <v>1.00043E7</v>
      </c>
      <c r="G307" s="5">
        <v>1.4133106E7</v>
      </c>
      <c r="H307" s="5">
        <v>3.2840259E7</v>
      </c>
    </row>
    <row r="308">
      <c r="A308" s="62" t="s">
        <v>3361</v>
      </c>
      <c r="B308" s="23" t="s">
        <v>3362</v>
      </c>
      <c r="C308" s="5">
        <v>196.0</v>
      </c>
      <c r="D308" s="5">
        <v>1.97873818265306E7</v>
      </c>
      <c r="E308" s="5">
        <v>1.0148403E7</v>
      </c>
      <c r="F308" s="5">
        <v>1.29879E7</v>
      </c>
      <c r="G308" s="5">
        <v>2.07154E7</v>
      </c>
      <c r="H308" s="5">
        <v>4.4828095E7</v>
      </c>
    </row>
    <row r="309">
      <c r="A309" s="62" t="s">
        <v>3363</v>
      </c>
      <c r="B309" s="23" t="s">
        <v>3364</v>
      </c>
      <c r="C309" s="5">
        <v>238.0</v>
      </c>
      <c r="D309" s="5">
        <v>2.16233769456066E7</v>
      </c>
      <c r="E309" s="5">
        <v>8466569.0</v>
      </c>
      <c r="F309" s="5">
        <v>1.449015E7</v>
      </c>
      <c r="G309" s="5">
        <v>2.2460814E7</v>
      </c>
      <c r="H309" s="5">
        <v>5.1274375E7</v>
      </c>
    </row>
    <row r="310">
      <c r="A310" s="62" t="s">
        <v>3365</v>
      </c>
      <c r="B310" s="23" t="s">
        <v>3366</v>
      </c>
      <c r="C310" s="5">
        <v>4.0</v>
      </c>
      <c r="D310" s="5">
        <v>3.69856955E7</v>
      </c>
      <c r="E310" s="5">
        <v>7144416.0</v>
      </c>
      <c r="F310" s="5">
        <v>1.430261E7</v>
      </c>
      <c r="G310" s="5">
        <v>2.71133E7</v>
      </c>
      <c r="H310" s="5">
        <v>9.9382456E7</v>
      </c>
    </row>
    <row r="311">
      <c r="A311" s="62" t="s">
        <v>3367</v>
      </c>
      <c r="B311" s="23" t="s">
        <v>3368</v>
      </c>
      <c r="C311" s="5">
        <v>9.0</v>
      </c>
      <c r="D311" s="5">
        <v>9.53411562222222E7</v>
      </c>
      <c r="E311" s="5">
        <v>1.624312E7</v>
      </c>
      <c r="F311" s="5">
        <v>6.656355E7</v>
      </c>
      <c r="G311" s="5">
        <v>1.04083235E8</v>
      </c>
      <c r="H311" s="5">
        <v>3.55869596E8</v>
      </c>
    </row>
    <row r="312">
      <c r="A312" s="62" t="s">
        <v>3369</v>
      </c>
      <c r="B312" s="23" t="s">
        <v>3370</v>
      </c>
      <c r="C312" s="5">
        <v>483.0</v>
      </c>
      <c r="D312" s="5">
        <v>1.88884026190476E7</v>
      </c>
      <c r="E312" s="5">
        <v>7174202.0</v>
      </c>
      <c r="F312" s="5">
        <v>1.0903978E7</v>
      </c>
      <c r="G312" s="5">
        <v>2.2201694E7</v>
      </c>
      <c r="H312" s="5">
        <v>4.1494095E7</v>
      </c>
    </row>
    <row r="313">
      <c r="A313" s="62" t="s">
        <v>3371</v>
      </c>
      <c r="B313" s="23" t="s">
        <v>3372</v>
      </c>
      <c r="C313" s="5">
        <v>17.0</v>
      </c>
      <c r="D313" s="5">
        <v>1.74101024705882E7</v>
      </c>
      <c r="E313" s="5">
        <v>1.1967539E7</v>
      </c>
      <c r="F313" s="5">
        <v>1.7851562E7</v>
      </c>
      <c r="G313" s="5">
        <v>2.2902088E7</v>
      </c>
      <c r="H313" s="5">
        <v>2.8281477E7</v>
      </c>
    </row>
    <row r="314">
      <c r="A314" s="62" t="s">
        <v>3373</v>
      </c>
      <c r="B314" s="23" t="s">
        <v>3374</v>
      </c>
      <c r="C314" s="5">
        <v>51.0</v>
      </c>
      <c r="D314" s="5">
        <v>6927294.15686274</v>
      </c>
      <c r="E314" s="5">
        <v>2899451.0</v>
      </c>
      <c r="F314" s="5">
        <v>4869798.0</v>
      </c>
      <c r="G314" s="5">
        <v>9393721.0</v>
      </c>
      <c r="H314" s="5">
        <v>1.4494334E7</v>
      </c>
    </row>
    <row r="315">
      <c r="A315" s="62" t="s">
        <v>3375</v>
      </c>
      <c r="B315" s="23" t="s">
        <v>3376</v>
      </c>
      <c r="C315" s="5">
        <v>53.0</v>
      </c>
      <c r="D315" s="5">
        <v>1.83332790943396E7</v>
      </c>
      <c r="E315" s="5">
        <v>8077750.0</v>
      </c>
      <c r="F315" s="5">
        <v>1.0986229E7</v>
      </c>
      <c r="G315" s="5">
        <v>2.0377604E7</v>
      </c>
      <c r="H315" s="5">
        <v>4.4117481E7</v>
      </c>
    </row>
    <row r="316">
      <c r="A316" s="62" t="s">
        <v>3377</v>
      </c>
      <c r="B316" s="23" t="s">
        <v>3378</v>
      </c>
      <c r="C316" s="5">
        <v>11.0</v>
      </c>
      <c r="D316" s="5">
        <v>2.38293775454545E7</v>
      </c>
      <c r="E316" s="5">
        <v>5961913.0</v>
      </c>
      <c r="F316" s="5">
        <v>1.1801428E7</v>
      </c>
      <c r="G316" s="5">
        <v>2.1907203E7</v>
      </c>
      <c r="H316" s="5">
        <v>6.4880335E7</v>
      </c>
    </row>
    <row r="317">
      <c r="A317" s="62" t="s">
        <v>3379</v>
      </c>
      <c r="B317" s="23" t="s">
        <v>3380</v>
      </c>
      <c r="C317" s="5">
        <v>22.0</v>
      </c>
      <c r="D317" s="5">
        <v>1.65326868181818E7</v>
      </c>
      <c r="E317" s="5">
        <v>1.06807E7</v>
      </c>
      <c r="F317" s="5">
        <v>1.63631E7</v>
      </c>
      <c r="G317" s="5">
        <v>2.16116E7</v>
      </c>
      <c r="H317" s="5">
        <v>2.238695E7</v>
      </c>
    </row>
    <row r="318">
      <c r="A318" s="62" t="s">
        <v>3381</v>
      </c>
      <c r="B318" s="23" t="s">
        <v>3382</v>
      </c>
      <c r="C318" s="5">
        <v>7.0</v>
      </c>
      <c r="D318" s="5">
        <v>1.9018711E7</v>
      </c>
      <c r="E318" s="5">
        <v>1.4088158E7</v>
      </c>
      <c r="F318" s="5">
        <v>1.8897079E7</v>
      </c>
      <c r="G318" s="5">
        <v>2.4806234E7</v>
      </c>
      <c r="H318" s="5">
        <v>2.6319464E7</v>
      </c>
    </row>
    <row r="319">
      <c r="A319" s="62" t="s">
        <v>3383</v>
      </c>
      <c r="B319" s="23" t="s">
        <v>3384</v>
      </c>
      <c r="C319" s="5">
        <v>13.0</v>
      </c>
      <c r="D319" s="5">
        <v>1.8168149076923E7</v>
      </c>
      <c r="E319" s="5">
        <v>7164800.0</v>
      </c>
      <c r="F319" s="5">
        <v>1.0747215E7</v>
      </c>
      <c r="G319" s="5">
        <v>1.9221081E7</v>
      </c>
      <c r="H319" s="5">
        <v>4.6342678E7</v>
      </c>
    </row>
    <row r="320">
      <c r="A320" s="62" t="s">
        <v>3385</v>
      </c>
      <c r="B320" s="23" t="s">
        <v>3386</v>
      </c>
      <c r="C320" s="5">
        <v>8.0</v>
      </c>
      <c r="D320" s="5">
        <v>2.72523926249999E7</v>
      </c>
      <c r="E320" s="5">
        <v>1.06807E7</v>
      </c>
      <c r="F320" s="5">
        <v>1.5937824E7</v>
      </c>
      <c r="G320" s="5">
        <v>2.2155756E7</v>
      </c>
      <c r="H320" s="5">
        <v>6.3173153E7</v>
      </c>
    </row>
    <row r="321">
      <c r="A321" s="62" t="s">
        <v>3387</v>
      </c>
      <c r="B321" s="23" t="s">
        <v>3388</v>
      </c>
      <c r="C321" s="5">
        <v>32.0</v>
      </c>
      <c r="D321" s="5">
        <v>2.20071288437499E7</v>
      </c>
      <c r="E321" s="5">
        <v>9510839.0</v>
      </c>
      <c r="F321" s="5">
        <v>1.6866338E7</v>
      </c>
      <c r="G321" s="5">
        <v>2.238695E7</v>
      </c>
      <c r="H321" s="5">
        <v>4.5828155E7</v>
      </c>
    </row>
    <row r="322">
      <c r="A322" s="62" t="s">
        <v>3389</v>
      </c>
      <c r="B322" s="23" t="s">
        <v>3390</v>
      </c>
      <c r="C322" s="5">
        <v>1.0</v>
      </c>
      <c r="D322" s="5">
        <v>7816881.0</v>
      </c>
      <c r="E322" s="5">
        <v>7816881.0</v>
      </c>
      <c r="F322" s="5">
        <v>7816881.0</v>
      </c>
      <c r="G322" s="5">
        <v>7816881.0</v>
      </c>
      <c r="H322" s="5">
        <v>7816881.0</v>
      </c>
    </row>
    <row r="323">
      <c r="A323" s="62" t="s">
        <v>3391</v>
      </c>
      <c r="B323" s="23" t="s">
        <v>3392</v>
      </c>
      <c r="C323" s="5">
        <v>3.0</v>
      </c>
      <c r="D323" s="5">
        <v>3.41160663333333E7</v>
      </c>
      <c r="E323" s="5">
        <v>1.0694391E7</v>
      </c>
      <c r="F323" s="5">
        <v>2.3071928E7</v>
      </c>
      <c r="G323" s="5">
        <v>6.858188E7</v>
      </c>
      <c r="H323" s="5">
        <v>6.858188E7</v>
      </c>
    </row>
    <row r="324">
      <c r="A324" s="62" t="s">
        <v>3393</v>
      </c>
      <c r="B324" s="23" t="s">
        <v>3394</v>
      </c>
      <c r="C324" s="5">
        <v>6.0</v>
      </c>
      <c r="D324" s="5">
        <v>1.64879343333333E7</v>
      </c>
      <c r="E324" s="5">
        <v>8752572.0</v>
      </c>
      <c r="F324" s="5">
        <v>1.0423542E7</v>
      </c>
      <c r="G324" s="5">
        <v>2.7743498E7</v>
      </c>
      <c r="H324" s="5">
        <v>3.3127945E7</v>
      </c>
    </row>
    <row r="325">
      <c r="A325" s="62" t="s">
        <v>3395</v>
      </c>
      <c r="B325" s="23" t="s">
        <v>3396</v>
      </c>
      <c r="C325" s="5">
        <v>45.0</v>
      </c>
      <c r="D325" s="5">
        <v>1.27777877777777E7</v>
      </c>
      <c r="E325" s="5">
        <v>4764600.0</v>
      </c>
      <c r="F325" s="5">
        <v>7430300.0</v>
      </c>
      <c r="G325" s="5">
        <v>1.3421891E7</v>
      </c>
      <c r="H325" s="5">
        <v>2.9893427E7</v>
      </c>
    </row>
    <row r="326">
      <c r="A326" s="62" t="s">
        <v>3397</v>
      </c>
      <c r="B326" s="23" t="s">
        <v>3398</v>
      </c>
      <c r="C326" s="5">
        <v>36.0</v>
      </c>
      <c r="D326" s="5">
        <v>2.25134210277777E7</v>
      </c>
      <c r="E326" s="5">
        <v>7935998.0</v>
      </c>
      <c r="F326" s="5">
        <v>1.0747215E7</v>
      </c>
      <c r="G326" s="5">
        <v>1.5749936E7</v>
      </c>
      <c r="H326" s="5">
        <v>5.4716153E7</v>
      </c>
    </row>
    <row r="327">
      <c r="A327" s="62" t="s">
        <v>3399</v>
      </c>
      <c r="B327" s="23" t="s">
        <v>3400</v>
      </c>
      <c r="C327" s="5">
        <v>231.0</v>
      </c>
      <c r="D327" s="5">
        <v>1.45760069696969E7</v>
      </c>
      <c r="E327" s="5">
        <v>5176301.0</v>
      </c>
      <c r="F327" s="5">
        <v>8317100.0</v>
      </c>
      <c r="G327" s="5">
        <v>1.4796901E7</v>
      </c>
      <c r="H327" s="5">
        <v>3.0314521E7</v>
      </c>
    </row>
    <row r="328">
      <c r="A328" s="62" t="s">
        <v>3401</v>
      </c>
      <c r="B328" s="23" t="s">
        <v>3402</v>
      </c>
      <c r="C328" s="5">
        <v>92.0</v>
      </c>
      <c r="D328" s="5">
        <v>2.29346924782608E7</v>
      </c>
      <c r="E328" s="5">
        <v>1.507252E7</v>
      </c>
      <c r="F328" s="5">
        <v>1.9229159E7</v>
      </c>
      <c r="G328" s="5">
        <v>2.9147638E7</v>
      </c>
      <c r="H328" s="5">
        <v>4.1588109E7</v>
      </c>
    </row>
    <row r="329">
      <c r="A329" s="62" t="s">
        <v>3403</v>
      </c>
      <c r="B329" s="23" t="s">
        <v>3404</v>
      </c>
      <c r="C329" s="5">
        <v>14.0</v>
      </c>
      <c r="D329" s="5">
        <v>1.05843427857142E7</v>
      </c>
      <c r="E329" s="5">
        <v>7671307.0</v>
      </c>
      <c r="F329" s="5">
        <v>1.01483E7</v>
      </c>
      <c r="G329" s="5">
        <v>1.3011351E7</v>
      </c>
      <c r="H329" s="5">
        <v>1.7401259E7</v>
      </c>
    </row>
    <row r="330">
      <c r="A330" s="62" t="s">
        <v>3405</v>
      </c>
      <c r="B330" s="23" t="s">
        <v>3406</v>
      </c>
      <c r="C330" s="5">
        <v>20.0</v>
      </c>
      <c r="D330" s="5">
        <v>7646372.39999999</v>
      </c>
      <c r="E330" s="5">
        <v>6119425.0</v>
      </c>
      <c r="F330" s="5">
        <v>6542600.0</v>
      </c>
      <c r="G330" s="5">
        <v>7262600.0</v>
      </c>
      <c r="H330" s="5">
        <v>1.11136E7</v>
      </c>
    </row>
    <row r="331">
      <c r="A331" s="62" t="s">
        <v>3407</v>
      </c>
      <c r="B331" s="23" t="s">
        <v>3408</v>
      </c>
      <c r="C331" s="5">
        <v>12.0</v>
      </c>
      <c r="D331" s="5">
        <v>2.60485046666666E7</v>
      </c>
      <c r="E331" s="5">
        <v>8877793.0</v>
      </c>
      <c r="F331" s="5">
        <v>1.1193863E7</v>
      </c>
      <c r="G331" s="5">
        <v>1.6634268E7</v>
      </c>
      <c r="H331" s="5">
        <v>2.8643827E7</v>
      </c>
    </row>
    <row r="332">
      <c r="A332" s="62" t="s">
        <v>3409</v>
      </c>
      <c r="B332" s="23" t="s">
        <v>3410</v>
      </c>
      <c r="C332" s="5">
        <v>14.0</v>
      </c>
      <c r="D332" s="5">
        <v>2.33460517142857E7</v>
      </c>
      <c r="E332" s="5">
        <v>1.3488406E7</v>
      </c>
      <c r="F332" s="5">
        <v>1.7508112E7</v>
      </c>
      <c r="G332" s="5">
        <v>2.5253378E7</v>
      </c>
      <c r="H332" s="5">
        <v>3.722506E7</v>
      </c>
    </row>
    <row r="333">
      <c r="A333" s="62" t="s">
        <v>3411</v>
      </c>
      <c r="B333" s="23" t="s">
        <v>3412</v>
      </c>
      <c r="C333" s="5">
        <v>49.0</v>
      </c>
      <c r="D333" s="5">
        <v>1.34111332857142E7</v>
      </c>
      <c r="E333" s="5">
        <v>4650146.0</v>
      </c>
      <c r="F333" s="5">
        <v>8013974.0</v>
      </c>
      <c r="G333" s="5">
        <v>1.0483062E7</v>
      </c>
      <c r="H333" s="5">
        <v>3.0053053E7</v>
      </c>
    </row>
    <row r="334">
      <c r="A334" s="62" t="s">
        <v>3413</v>
      </c>
      <c r="B334" s="23" t="s">
        <v>3414</v>
      </c>
      <c r="C334" s="5">
        <v>29.0</v>
      </c>
      <c r="D334" s="5">
        <v>2.93355508965517E7</v>
      </c>
      <c r="E334" s="5">
        <v>1.4570459E7</v>
      </c>
      <c r="F334" s="5">
        <v>1.7982987E7</v>
      </c>
      <c r="G334" s="5">
        <v>3.0988021E7</v>
      </c>
      <c r="H334" s="5">
        <v>7.3945074E7</v>
      </c>
    </row>
    <row r="335">
      <c r="A335" s="62" t="s">
        <v>3415</v>
      </c>
      <c r="B335" s="23" t="s">
        <v>3416</v>
      </c>
      <c r="C335" s="5">
        <v>4.0</v>
      </c>
      <c r="D335" s="5">
        <v>1.67278725E7</v>
      </c>
      <c r="E335" s="5">
        <v>7378901.0</v>
      </c>
      <c r="F335" s="5">
        <v>9375833.0</v>
      </c>
      <c r="G335" s="5">
        <v>1.507252E7</v>
      </c>
      <c r="H335" s="5">
        <v>3.5084236E7</v>
      </c>
    </row>
    <row r="336">
      <c r="A336" s="62" t="s">
        <v>3417</v>
      </c>
      <c r="B336" s="23" t="s">
        <v>3418</v>
      </c>
      <c r="C336" s="5">
        <v>30.0</v>
      </c>
      <c r="D336" s="5">
        <v>2.68585843666666E7</v>
      </c>
      <c r="E336" s="5">
        <v>1.176601E7</v>
      </c>
      <c r="F336" s="5">
        <v>1.37765E7</v>
      </c>
      <c r="G336" s="5">
        <v>1.7445603E7</v>
      </c>
      <c r="H336" s="5">
        <v>3.4376121E7</v>
      </c>
    </row>
    <row r="337">
      <c r="A337" s="62" t="s">
        <v>3419</v>
      </c>
      <c r="B337" s="23" t="s">
        <v>3420</v>
      </c>
      <c r="C337" s="5">
        <v>275.0</v>
      </c>
      <c r="D337" s="5">
        <v>2.02217033854545E7</v>
      </c>
      <c r="E337" s="5">
        <v>1.00019E7</v>
      </c>
      <c r="F337" s="5">
        <v>1.32678E7</v>
      </c>
      <c r="G337" s="5">
        <v>2.0638125E7</v>
      </c>
      <c r="H337" s="5">
        <v>3.4812349E7</v>
      </c>
    </row>
    <row r="338">
      <c r="A338" s="62" t="s">
        <v>3421</v>
      </c>
      <c r="B338" s="23" t="s">
        <v>3422</v>
      </c>
      <c r="C338" s="5">
        <v>305.0</v>
      </c>
      <c r="D338" s="5">
        <v>2.68694730327868E7</v>
      </c>
      <c r="E338" s="5">
        <v>1.6002653E7</v>
      </c>
      <c r="F338" s="5">
        <v>2.12916E7</v>
      </c>
      <c r="G338" s="5">
        <v>2.9210423E7</v>
      </c>
      <c r="H338" s="5">
        <v>4.0879365E7</v>
      </c>
    </row>
    <row r="339">
      <c r="A339" s="62" t="s">
        <v>3423</v>
      </c>
      <c r="B339" s="23" t="s">
        <v>3424</v>
      </c>
      <c r="C339" s="5">
        <v>5.0</v>
      </c>
      <c r="D339" s="5">
        <v>1.71487764E7</v>
      </c>
      <c r="E339" s="5">
        <v>9937422.0</v>
      </c>
      <c r="F339" s="5">
        <v>1.3617215E7</v>
      </c>
      <c r="G339" s="5">
        <v>2.6007398E7</v>
      </c>
      <c r="H339" s="5">
        <v>3.1417247E7</v>
      </c>
    </row>
    <row r="340">
      <c r="A340" s="62" t="s">
        <v>3425</v>
      </c>
      <c r="B340" s="23" t="s">
        <v>3426</v>
      </c>
      <c r="C340" s="5">
        <v>57.0</v>
      </c>
      <c r="D340" s="5">
        <v>2.98570872982456E7</v>
      </c>
      <c r="E340" s="5">
        <v>6096500.0</v>
      </c>
      <c r="F340" s="5">
        <v>2.4574509E7</v>
      </c>
      <c r="G340" s="5">
        <v>4.488242E7</v>
      </c>
      <c r="H340" s="5">
        <v>7.0482156E7</v>
      </c>
    </row>
    <row r="341">
      <c r="A341" s="62" t="s">
        <v>3427</v>
      </c>
      <c r="B341" s="23" t="s">
        <v>3428</v>
      </c>
      <c r="C341" s="5">
        <v>9.0</v>
      </c>
      <c r="D341" s="5">
        <v>3.05921698888888E7</v>
      </c>
      <c r="E341" s="5">
        <v>5340200.0</v>
      </c>
      <c r="F341" s="5">
        <v>6526700.0</v>
      </c>
      <c r="G341" s="5">
        <v>4.502255E7</v>
      </c>
      <c r="H341" s="5">
        <v>1.1090585E8</v>
      </c>
    </row>
    <row r="342">
      <c r="A342" s="62" t="s">
        <v>3429</v>
      </c>
      <c r="B342" s="23" t="s">
        <v>3430</v>
      </c>
      <c r="C342" s="5">
        <v>20.0</v>
      </c>
      <c r="D342" s="5">
        <v>2.77603392E7</v>
      </c>
      <c r="E342" s="5">
        <v>1.0536065E7</v>
      </c>
      <c r="F342" s="5">
        <v>1.5096609E7</v>
      </c>
      <c r="G342" s="5">
        <v>2.0874976E7</v>
      </c>
      <c r="H342" s="5">
        <v>3.8324345E7</v>
      </c>
    </row>
    <row r="343">
      <c r="A343" s="62" t="s">
        <v>3431</v>
      </c>
      <c r="B343" s="23" t="s">
        <v>3432</v>
      </c>
      <c r="C343" s="5">
        <v>11.0</v>
      </c>
      <c r="D343" s="5">
        <v>6776760.54545454</v>
      </c>
      <c r="E343" s="5">
        <v>3318381.0</v>
      </c>
      <c r="F343" s="5">
        <v>4250458.0</v>
      </c>
      <c r="G343" s="5">
        <v>1.0737457E7</v>
      </c>
      <c r="H343" s="5">
        <v>1.2504025E7</v>
      </c>
    </row>
    <row r="344">
      <c r="A344" s="62" t="s">
        <v>3433</v>
      </c>
      <c r="B344" s="23" t="s">
        <v>3434</v>
      </c>
      <c r="C344" s="5">
        <v>23.0</v>
      </c>
      <c r="D344" s="5">
        <v>9367495.30434782</v>
      </c>
      <c r="E344" s="5">
        <v>4681747.0</v>
      </c>
      <c r="F344" s="5">
        <v>7669016.0</v>
      </c>
      <c r="G344" s="5">
        <v>1.2606733E7</v>
      </c>
      <c r="H344" s="5">
        <v>1.8353852E7</v>
      </c>
    </row>
    <row r="345">
      <c r="A345" s="62" t="s">
        <v>3435</v>
      </c>
      <c r="B345" s="23" t="s">
        <v>3436</v>
      </c>
      <c r="C345" s="5">
        <v>170.0</v>
      </c>
      <c r="D345" s="5">
        <v>1.42469011823529E7</v>
      </c>
      <c r="E345" s="5">
        <v>7759405.0</v>
      </c>
      <c r="F345" s="5">
        <v>1.2429795E7</v>
      </c>
      <c r="G345" s="5">
        <v>1.6729877E7</v>
      </c>
      <c r="H345" s="5">
        <v>2.6128076E7</v>
      </c>
    </row>
    <row r="346">
      <c r="A346" s="62" t="s">
        <v>3437</v>
      </c>
      <c r="B346" s="23" t="s">
        <v>3438</v>
      </c>
      <c r="C346" s="5">
        <v>345.0</v>
      </c>
      <c r="D346" s="5">
        <v>1.13212949913043E7</v>
      </c>
      <c r="E346" s="5">
        <v>6895500.0</v>
      </c>
      <c r="F346" s="5">
        <v>1.0085208E7</v>
      </c>
      <c r="G346" s="5">
        <v>1.3249116E7</v>
      </c>
      <c r="H346" s="5">
        <v>1.8471214E7</v>
      </c>
    </row>
    <row r="347">
      <c r="A347" s="62" t="s">
        <v>3439</v>
      </c>
      <c r="B347" s="23" t="s">
        <v>3440</v>
      </c>
      <c r="C347" s="5">
        <v>4.0</v>
      </c>
      <c r="D347" s="5">
        <v>1.069108625E7</v>
      </c>
      <c r="E347" s="5">
        <v>3679950.0</v>
      </c>
      <c r="F347" s="5">
        <v>1.1005891E7</v>
      </c>
      <c r="G347" s="5">
        <v>1.2850496E7</v>
      </c>
      <c r="H347" s="5">
        <v>1.5228008E7</v>
      </c>
    </row>
    <row r="348">
      <c r="A348" s="62" t="s">
        <v>3441</v>
      </c>
      <c r="B348" s="23" t="s">
        <v>3442</v>
      </c>
      <c r="C348" s="5">
        <v>1672.0</v>
      </c>
      <c r="D348" s="5">
        <v>1.15745477294398E7</v>
      </c>
      <c r="E348" s="5">
        <v>6497100.0</v>
      </c>
      <c r="F348" s="5">
        <v>9723188.0</v>
      </c>
      <c r="G348" s="5">
        <v>1.4789805E7</v>
      </c>
      <c r="H348" s="5">
        <v>1.9786895E7</v>
      </c>
    </row>
    <row r="349">
      <c r="A349" s="62" t="s">
        <v>3443</v>
      </c>
      <c r="B349" s="23" t="s">
        <v>3444</v>
      </c>
      <c r="C349" s="5">
        <v>31.0</v>
      </c>
      <c r="D349" s="5">
        <v>1.34327816774193E7</v>
      </c>
      <c r="E349" s="5">
        <v>5854107.0</v>
      </c>
      <c r="F349" s="5">
        <v>1.3595258E7</v>
      </c>
      <c r="G349" s="5">
        <v>1.6096732E7</v>
      </c>
      <c r="H349" s="5">
        <v>2.1520618E7</v>
      </c>
    </row>
    <row r="350">
      <c r="A350" s="62" t="s">
        <v>3445</v>
      </c>
      <c r="B350" s="23" t="s">
        <v>3446</v>
      </c>
      <c r="C350" s="5">
        <v>12.0</v>
      </c>
      <c r="D350" s="5">
        <v>1.40190299166666E7</v>
      </c>
      <c r="E350" s="5">
        <v>6773269.0</v>
      </c>
      <c r="F350" s="5">
        <v>1.1279872E7</v>
      </c>
      <c r="G350" s="5">
        <v>1.8377884E7</v>
      </c>
      <c r="H350" s="5">
        <v>2.447678E7</v>
      </c>
    </row>
    <row r="351">
      <c r="A351" s="62" t="s">
        <v>3447</v>
      </c>
      <c r="B351" s="23" t="s">
        <v>3448</v>
      </c>
      <c r="C351" s="5">
        <v>241.0</v>
      </c>
      <c r="D351" s="5">
        <v>1.29892489170124E7</v>
      </c>
      <c r="E351" s="5">
        <v>6096500.0</v>
      </c>
      <c r="F351" s="5">
        <v>1.1091342E7</v>
      </c>
      <c r="G351" s="5">
        <v>1.5563498E7</v>
      </c>
      <c r="H351" s="5">
        <v>2.3953564E7</v>
      </c>
    </row>
    <row r="352">
      <c r="A352" s="62" t="s">
        <v>3449</v>
      </c>
      <c r="B352" s="23" t="s">
        <v>3450</v>
      </c>
      <c r="C352" s="5">
        <v>25.0</v>
      </c>
      <c r="D352" s="5">
        <v>2.239271204E7</v>
      </c>
      <c r="E352" s="5">
        <v>9832547.0</v>
      </c>
      <c r="F352" s="5">
        <v>1.4827488E7</v>
      </c>
      <c r="G352" s="5">
        <v>2.25586E7</v>
      </c>
      <c r="H352" s="5">
        <v>5.9676786E7</v>
      </c>
    </row>
    <row r="353">
      <c r="A353" s="62" t="s">
        <v>3451</v>
      </c>
      <c r="B353" s="23" t="s">
        <v>3452</v>
      </c>
      <c r="C353" s="5">
        <v>20.0</v>
      </c>
      <c r="D353" s="5">
        <v>1.38845035E7</v>
      </c>
      <c r="E353" s="5">
        <v>4583900.0</v>
      </c>
      <c r="F353" s="5">
        <v>6290843.0</v>
      </c>
      <c r="G353" s="5">
        <v>1.148227E7</v>
      </c>
      <c r="H353" s="5">
        <v>2.3884886E7</v>
      </c>
    </row>
    <row r="354">
      <c r="A354" s="62" t="s">
        <v>3453</v>
      </c>
      <c r="B354" s="23" t="s">
        <v>3454</v>
      </c>
      <c r="C354" s="5">
        <v>1536.0</v>
      </c>
      <c r="D354" s="5">
        <v>7250904.77698309</v>
      </c>
      <c r="E354" s="5">
        <v>4214589.0</v>
      </c>
      <c r="F354" s="5">
        <v>5739896.0</v>
      </c>
      <c r="G354" s="5">
        <v>9063917.0</v>
      </c>
      <c r="H354" s="5">
        <v>1.237699E7</v>
      </c>
    </row>
    <row r="355">
      <c r="A355" s="62" t="s">
        <v>3455</v>
      </c>
      <c r="B355" s="23" t="s">
        <v>3456</v>
      </c>
      <c r="C355" s="5">
        <v>205.0</v>
      </c>
      <c r="D355" s="5">
        <v>1.11759574444444E7</v>
      </c>
      <c r="E355" s="5">
        <v>5865048.0</v>
      </c>
      <c r="F355" s="5">
        <v>7611025.0</v>
      </c>
      <c r="G355" s="5">
        <v>1.39782E7</v>
      </c>
      <c r="H355" s="5">
        <v>2.080865E7</v>
      </c>
    </row>
    <row r="356">
      <c r="A356" s="62" t="s">
        <v>3457</v>
      </c>
      <c r="B356" s="23" t="s">
        <v>3458</v>
      </c>
      <c r="C356" s="5">
        <v>61.0</v>
      </c>
      <c r="D356" s="5">
        <v>1.25456389344262E7</v>
      </c>
      <c r="E356" s="5">
        <v>8148000.0</v>
      </c>
      <c r="F356" s="5">
        <v>1.22856E7</v>
      </c>
      <c r="G356" s="5">
        <v>1.56762E7</v>
      </c>
      <c r="H356" s="5">
        <v>1.96894E7</v>
      </c>
    </row>
    <row r="357">
      <c r="A357" s="62" t="s">
        <v>3459</v>
      </c>
      <c r="B357" s="23" t="s">
        <v>3460</v>
      </c>
      <c r="C357" s="5">
        <v>409.0</v>
      </c>
      <c r="D357" s="5">
        <v>1.19217521703163E7</v>
      </c>
      <c r="E357" s="5">
        <v>6714857.0</v>
      </c>
      <c r="F357" s="5">
        <v>8916760.0</v>
      </c>
      <c r="G357" s="5">
        <v>1.3066205E7</v>
      </c>
      <c r="H357" s="5">
        <v>1.9228074E7</v>
      </c>
    </row>
    <row r="358">
      <c r="A358" s="62" t="s">
        <v>3461</v>
      </c>
      <c r="B358" s="23" t="s">
        <v>3462</v>
      </c>
      <c r="C358" s="5">
        <v>723.0</v>
      </c>
      <c r="D358" s="5">
        <v>1.12821159834024E7</v>
      </c>
      <c r="E358" s="5">
        <v>4239452.0</v>
      </c>
      <c r="F358" s="5">
        <v>7971000.0</v>
      </c>
      <c r="G358" s="5">
        <v>1.502085E7</v>
      </c>
      <c r="H358" s="5">
        <v>2.3546231E7</v>
      </c>
    </row>
    <row r="359">
      <c r="A359" s="62" t="s">
        <v>3463</v>
      </c>
      <c r="B359" s="23" t="s">
        <v>3464</v>
      </c>
      <c r="C359" s="5">
        <v>303.0</v>
      </c>
      <c r="D359" s="5">
        <v>5130338.33993399</v>
      </c>
      <c r="E359" s="5">
        <v>2864645.0</v>
      </c>
      <c r="F359" s="5">
        <v>4264295.0</v>
      </c>
      <c r="G359" s="5">
        <v>6406813.0</v>
      </c>
      <c r="H359" s="5">
        <v>8490760.0</v>
      </c>
    </row>
    <row r="360">
      <c r="A360" s="62" t="s">
        <v>3465</v>
      </c>
      <c r="B360" s="23" t="s">
        <v>3466</v>
      </c>
      <c r="C360" s="5">
        <v>11.0</v>
      </c>
      <c r="D360" s="5">
        <v>8812529.72727272</v>
      </c>
      <c r="E360" s="5">
        <v>4008880.0</v>
      </c>
      <c r="F360" s="5">
        <v>1.0294499E7</v>
      </c>
      <c r="G360" s="5">
        <v>1.2641715E7</v>
      </c>
      <c r="H360" s="5">
        <v>1.2966232E7</v>
      </c>
    </row>
    <row r="361">
      <c r="A361" s="62" t="s">
        <v>3467</v>
      </c>
      <c r="B361" s="23" t="s">
        <v>3468</v>
      </c>
      <c r="C361" s="5">
        <v>9.0</v>
      </c>
      <c r="D361" s="5">
        <v>9137825.22222222</v>
      </c>
      <c r="E361" s="5">
        <v>6368208.0</v>
      </c>
      <c r="F361" s="5">
        <v>8757731.0</v>
      </c>
      <c r="G361" s="5">
        <v>1.2836091E7</v>
      </c>
      <c r="H361" s="5">
        <v>1.3565837E7</v>
      </c>
    </row>
    <row r="362">
      <c r="A362" s="62" t="s">
        <v>3469</v>
      </c>
      <c r="B362" s="23" t="s">
        <v>3470</v>
      </c>
      <c r="C362" s="5">
        <v>214.0</v>
      </c>
      <c r="D362" s="5">
        <v>9923517.42056075</v>
      </c>
      <c r="E362" s="5">
        <v>5901278.0</v>
      </c>
      <c r="F362" s="5">
        <v>8803722.0</v>
      </c>
      <c r="G362" s="5">
        <v>1.1776803E7</v>
      </c>
      <c r="H362" s="5">
        <v>1.6884413E7</v>
      </c>
    </row>
    <row r="363">
      <c r="A363" s="62" t="s">
        <v>3471</v>
      </c>
      <c r="B363" s="23" t="s">
        <v>3472</v>
      </c>
      <c r="C363" s="5">
        <v>288.0</v>
      </c>
      <c r="D363" s="5">
        <v>1.07387774340277E7</v>
      </c>
      <c r="E363" s="5">
        <v>6692107.0</v>
      </c>
      <c r="F363" s="5">
        <v>8633755.0</v>
      </c>
      <c r="G363" s="5">
        <v>1.38331E7</v>
      </c>
      <c r="H363" s="5">
        <v>1.8119397E7</v>
      </c>
    </row>
    <row r="364">
      <c r="A364" s="62" t="s">
        <v>3473</v>
      </c>
      <c r="B364" s="23" t="s">
        <v>3474</v>
      </c>
      <c r="C364" s="5">
        <v>24.0</v>
      </c>
      <c r="D364" s="5">
        <v>1.50569902083333E7</v>
      </c>
      <c r="E364" s="5">
        <v>1.0783995E7</v>
      </c>
      <c r="F364" s="5">
        <v>1.3445639E7</v>
      </c>
      <c r="G364" s="5">
        <v>2.26794E7</v>
      </c>
      <c r="H364" s="5">
        <v>2.6427236E7</v>
      </c>
    </row>
    <row r="365">
      <c r="A365" s="62" t="s">
        <v>3475</v>
      </c>
      <c r="B365" s="23" t="s">
        <v>3476</v>
      </c>
      <c r="C365" s="5">
        <v>18.0</v>
      </c>
      <c r="D365" s="5">
        <v>9117055.61111111</v>
      </c>
      <c r="E365" s="5">
        <v>2869425.0</v>
      </c>
      <c r="F365" s="5">
        <v>5527523.0</v>
      </c>
      <c r="G365" s="5">
        <v>1.39026E7</v>
      </c>
      <c r="H365" s="5">
        <v>2.1327838E7</v>
      </c>
    </row>
    <row r="366">
      <c r="A366" s="62" t="s">
        <v>3477</v>
      </c>
      <c r="B366" s="23" t="s">
        <v>3478</v>
      </c>
      <c r="C366" s="5">
        <v>73.0</v>
      </c>
      <c r="D366" s="5">
        <v>8142309.09589041</v>
      </c>
      <c r="E366" s="5">
        <v>5093010.0</v>
      </c>
      <c r="F366" s="5">
        <v>7941482.0</v>
      </c>
      <c r="G366" s="5">
        <v>1.0300332E7</v>
      </c>
      <c r="H366" s="5">
        <v>1.2641E7</v>
      </c>
    </row>
    <row r="367">
      <c r="A367" s="62" t="s">
        <v>3479</v>
      </c>
      <c r="B367" s="23" t="s">
        <v>3480</v>
      </c>
      <c r="C367" s="5">
        <v>13910.0</v>
      </c>
      <c r="D367" s="5">
        <v>6358019.79540064</v>
      </c>
      <c r="E367" s="5">
        <v>3958000.0</v>
      </c>
      <c r="F367" s="5">
        <v>5497574.0</v>
      </c>
      <c r="G367" s="5">
        <v>7931560.0</v>
      </c>
      <c r="H367" s="5">
        <v>1.0544669E7</v>
      </c>
    </row>
    <row r="368">
      <c r="A368" s="62" t="s">
        <v>3481</v>
      </c>
      <c r="B368" s="23" t="s">
        <v>3482</v>
      </c>
      <c r="C368" s="5">
        <v>3057.0</v>
      </c>
      <c r="D368" s="5">
        <v>6067756.68519123</v>
      </c>
      <c r="E368" s="5">
        <v>3900144.0</v>
      </c>
      <c r="F368" s="5">
        <v>4970900.0</v>
      </c>
      <c r="G368" s="5">
        <v>7288487.0</v>
      </c>
      <c r="H368" s="5">
        <v>1.0322263E7</v>
      </c>
    </row>
    <row r="369">
      <c r="A369" s="62" t="s">
        <v>3483</v>
      </c>
      <c r="B369" s="23" t="s">
        <v>3484</v>
      </c>
      <c r="C369" s="5">
        <v>54.0</v>
      </c>
      <c r="D369" s="5">
        <v>1.5089918037037E7</v>
      </c>
      <c r="E369" s="5">
        <v>5854109.0</v>
      </c>
      <c r="F369" s="5">
        <v>8551774.0</v>
      </c>
      <c r="G369" s="5">
        <v>1.2004995E7</v>
      </c>
      <c r="H369" s="5">
        <v>1.649269E7</v>
      </c>
    </row>
    <row r="370">
      <c r="A370" s="62" t="s">
        <v>3485</v>
      </c>
      <c r="B370" s="23" t="s">
        <v>3486</v>
      </c>
      <c r="C370" s="5">
        <v>38.0</v>
      </c>
      <c r="D370" s="5">
        <v>1.30487966052631E7</v>
      </c>
      <c r="E370" s="5">
        <v>1.0069E7</v>
      </c>
      <c r="F370" s="5">
        <v>1.23014E7</v>
      </c>
      <c r="G370" s="5">
        <v>1.7279E7</v>
      </c>
      <c r="H370" s="5">
        <v>1.83631E7</v>
      </c>
    </row>
    <row r="371">
      <c r="A371" s="62" t="s">
        <v>3487</v>
      </c>
      <c r="B371" s="23" t="s">
        <v>3488</v>
      </c>
      <c r="C371" s="5">
        <v>116.0</v>
      </c>
      <c r="D371" s="5">
        <v>1.08815437586206E7</v>
      </c>
      <c r="E371" s="5">
        <v>8159356.0</v>
      </c>
      <c r="F371" s="5">
        <v>8357601.0</v>
      </c>
      <c r="G371" s="5">
        <v>1.13005E7</v>
      </c>
      <c r="H371" s="5">
        <v>1.860405E7</v>
      </c>
    </row>
    <row r="372">
      <c r="A372" s="62" t="s">
        <v>3489</v>
      </c>
      <c r="B372" s="23" t="s">
        <v>3490</v>
      </c>
      <c r="C372" s="5">
        <v>523.0</v>
      </c>
      <c r="D372" s="5">
        <v>1.08275117361376E7</v>
      </c>
      <c r="E372" s="5">
        <v>6825157.0</v>
      </c>
      <c r="F372" s="5">
        <v>1.0659413E7</v>
      </c>
      <c r="G372" s="5">
        <v>1.3827666E7</v>
      </c>
      <c r="H372" s="5">
        <v>1.6586276E7</v>
      </c>
    </row>
    <row r="373">
      <c r="A373" s="62" t="s">
        <v>3491</v>
      </c>
      <c r="B373" s="23" t="s">
        <v>3492</v>
      </c>
      <c r="C373" s="5">
        <v>1668.0</v>
      </c>
      <c r="D373" s="5">
        <v>1.20359255632115E7</v>
      </c>
      <c r="E373" s="5">
        <v>7268000.0</v>
      </c>
      <c r="F373" s="5">
        <v>9897426.0</v>
      </c>
      <c r="G373" s="5">
        <v>1.3794024E7</v>
      </c>
      <c r="H373" s="5">
        <v>1.9968386E7</v>
      </c>
    </row>
    <row r="374">
      <c r="A374" s="62" t="s">
        <v>3493</v>
      </c>
      <c r="B374" s="23" t="s">
        <v>3494</v>
      </c>
      <c r="C374" s="5">
        <v>69.0</v>
      </c>
      <c r="D374" s="5">
        <v>1.4152163057971E7</v>
      </c>
      <c r="E374" s="5">
        <v>3126000.0</v>
      </c>
      <c r="F374" s="5">
        <v>7573700.0</v>
      </c>
      <c r="G374" s="5">
        <v>1.1723289E7</v>
      </c>
      <c r="H374" s="5">
        <v>1.4957543E7</v>
      </c>
    </row>
    <row r="375">
      <c r="A375" s="62" t="s">
        <v>3495</v>
      </c>
      <c r="B375" s="23" t="s">
        <v>3496</v>
      </c>
      <c r="C375" s="5">
        <v>867.0</v>
      </c>
      <c r="D375" s="5">
        <v>1.2153102561707E7</v>
      </c>
      <c r="E375" s="5">
        <v>7529417.0</v>
      </c>
      <c r="F375" s="5">
        <v>1.1029616E7</v>
      </c>
      <c r="G375" s="5">
        <v>1.4411501E7</v>
      </c>
      <c r="H375" s="5">
        <v>1.8424755E7</v>
      </c>
    </row>
    <row r="376">
      <c r="A376" s="62" t="s">
        <v>3497</v>
      </c>
      <c r="B376" s="23" t="s">
        <v>3498</v>
      </c>
      <c r="C376" s="5">
        <v>2222.0</v>
      </c>
      <c r="D376" s="5">
        <v>1.33488616210621E7</v>
      </c>
      <c r="E376" s="5">
        <v>8035232.0</v>
      </c>
      <c r="F376" s="5">
        <v>1.24675E7</v>
      </c>
      <c r="G376" s="5">
        <v>1.51228E7</v>
      </c>
      <c r="H376" s="5">
        <v>2.10569E7</v>
      </c>
    </row>
    <row r="377">
      <c r="A377" s="62" t="s">
        <v>3499</v>
      </c>
      <c r="B377" s="23" t="s">
        <v>3500</v>
      </c>
      <c r="C377" s="5">
        <v>138.0</v>
      </c>
      <c r="D377" s="5">
        <v>1.56745883260869E7</v>
      </c>
      <c r="E377" s="5">
        <v>1.2076795E7</v>
      </c>
      <c r="F377" s="5">
        <v>1.5086741E7</v>
      </c>
      <c r="G377" s="5">
        <v>1.9660101E7</v>
      </c>
      <c r="H377" s="5">
        <v>2.3564626E7</v>
      </c>
    </row>
    <row r="378">
      <c r="A378" s="62" t="s">
        <v>3501</v>
      </c>
      <c r="B378" s="23" t="s">
        <v>3502</v>
      </c>
      <c r="C378" s="5">
        <v>233.0</v>
      </c>
      <c r="D378" s="5">
        <v>1.53484792532188E7</v>
      </c>
      <c r="E378" s="5">
        <v>8521500.0</v>
      </c>
      <c r="F378" s="5">
        <v>1.1932E7</v>
      </c>
      <c r="G378" s="5">
        <v>1.9151039E7</v>
      </c>
      <c r="H378" s="5">
        <v>2.9091145E7</v>
      </c>
    </row>
    <row r="379">
      <c r="A379" s="62" t="s">
        <v>3503</v>
      </c>
      <c r="B379" s="23" t="s">
        <v>3504</v>
      </c>
      <c r="C379" s="5">
        <v>271.0</v>
      </c>
      <c r="D379" s="5">
        <v>1.64599352988929E7</v>
      </c>
      <c r="E379" s="5">
        <v>1.2154849E7</v>
      </c>
      <c r="F379" s="5">
        <v>1.45595E7</v>
      </c>
      <c r="G379" s="5">
        <v>2.187433E7</v>
      </c>
      <c r="H379" s="5">
        <v>2.58125E7</v>
      </c>
    </row>
    <row r="380">
      <c r="A380" s="62" t="s">
        <v>3505</v>
      </c>
      <c r="B380" s="23" t="s">
        <v>3506</v>
      </c>
      <c r="C380" s="5">
        <v>319.0</v>
      </c>
      <c r="D380" s="5">
        <v>1.86424782194357E7</v>
      </c>
      <c r="E380" s="5">
        <v>1.3834519E7</v>
      </c>
      <c r="F380" s="5">
        <v>1.5539085E7</v>
      </c>
      <c r="G380" s="5">
        <v>1.7662034E7</v>
      </c>
      <c r="H380" s="5">
        <v>3.2246738E7</v>
      </c>
    </row>
    <row r="381">
      <c r="A381" s="62" t="s">
        <v>3507</v>
      </c>
      <c r="B381" s="23" t="s">
        <v>3508</v>
      </c>
      <c r="C381" s="5">
        <v>142.0</v>
      </c>
      <c r="D381" s="5">
        <v>1.78981350704225E7</v>
      </c>
      <c r="E381" s="5">
        <v>1.2721659E7</v>
      </c>
      <c r="F381" s="5">
        <v>1.6342444E7</v>
      </c>
      <c r="G381" s="5">
        <v>2.0923993E7</v>
      </c>
      <c r="H381" s="5">
        <v>2.9306176E7</v>
      </c>
    </row>
    <row r="382">
      <c r="A382" s="62" t="s">
        <v>3509</v>
      </c>
      <c r="B382" s="23" t="s">
        <v>3510</v>
      </c>
      <c r="C382" s="5">
        <v>129.0</v>
      </c>
      <c r="D382" s="5">
        <v>2.51420533488372E7</v>
      </c>
      <c r="E382" s="5">
        <v>1.03538E7</v>
      </c>
      <c r="F382" s="5">
        <v>2.0732138E7</v>
      </c>
      <c r="G382" s="5">
        <v>3.67765E7</v>
      </c>
      <c r="H382" s="5">
        <v>5.40075E7</v>
      </c>
    </row>
    <row r="383">
      <c r="A383" s="62" t="s">
        <v>3511</v>
      </c>
      <c r="B383" s="23" t="s">
        <v>3512</v>
      </c>
      <c r="C383" s="5">
        <v>378.0</v>
      </c>
      <c r="D383" s="5">
        <v>1.08675188280423E7</v>
      </c>
      <c r="E383" s="5">
        <v>4299500.0</v>
      </c>
      <c r="F383" s="5">
        <v>8308000.0</v>
      </c>
      <c r="G383" s="5">
        <v>1.6053573E7</v>
      </c>
      <c r="H383" s="5">
        <v>2.1372386E7</v>
      </c>
    </row>
    <row r="384">
      <c r="A384" s="62" t="s">
        <v>3513</v>
      </c>
      <c r="B384" s="23" t="s">
        <v>3514</v>
      </c>
      <c r="C384" s="5">
        <v>7.0</v>
      </c>
      <c r="D384" s="5">
        <v>7951276.42857142</v>
      </c>
      <c r="E384" s="5">
        <v>5860450.0</v>
      </c>
      <c r="F384" s="5">
        <v>6733349.0</v>
      </c>
      <c r="G384" s="5">
        <v>1.2004995E7</v>
      </c>
      <c r="H384" s="5">
        <v>1.3224716E7</v>
      </c>
    </row>
    <row r="385">
      <c r="A385" s="62" t="s">
        <v>3515</v>
      </c>
      <c r="B385" s="23" t="s">
        <v>3516</v>
      </c>
      <c r="C385" s="5">
        <v>3.0</v>
      </c>
      <c r="D385" s="5">
        <v>1.44357513333333E7</v>
      </c>
      <c r="E385" s="5">
        <v>9780629.0</v>
      </c>
      <c r="F385" s="5">
        <v>1.2366525E7</v>
      </c>
      <c r="G385" s="5">
        <v>2.11601E7</v>
      </c>
      <c r="H385" s="5">
        <v>2.11601E7</v>
      </c>
    </row>
    <row r="386">
      <c r="A386" s="62" t="s">
        <v>3517</v>
      </c>
      <c r="B386" s="23" t="s">
        <v>3518</v>
      </c>
      <c r="C386" s="5">
        <v>8.0</v>
      </c>
      <c r="D386" s="5">
        <v>2.003887275E7</v>
      </c>
      <c r="E386" s="5">
        <v>7013947.0</v>
      </c>
      <c r="F386" s="5">
        <v>1.4759522E7</v>
      </c>
      <c r="G386" s="5">
        <v>2.8999069E7</v>
      </c>
      <c r="H386" s="5">
        <v>3.9465973E7</v>
      </c>
    </row>
    <row r="387">
      <c r="A387" s="62" t="s">
        <v>3519</v>
      </c>
      <c r="B387" s="23" t="s">
        <v>3520</v>
      </c>
      <c r="C387" s="5">
        <v>38.0</v>
      </c>
      <c r="D387" s="5">
        <v>6943092.10526315</v>
      </c>
      <c r="E387" s="5">
        <v>4347500.0</v>
      </c>
      <c r="F387" s="5">
        <v>6879500.0</v>
      </c>
      <c r="G387" s="5">
        <v>7710500.0</v>
      </c>
      <c r="H387" s="5">
        <v>8897500.0</v>
      </c>
    </row>
    <row r="388">
      <c r="A388" s="62" t="s">
        <v>3521</v>
      </c>
      <c r="B388" s="23" t="s">
        <v>3522</v>
      </c>
      <c r="C388" s="5">
        <v>8.0</v>
      </c>
      <c r="D388" s="5">
        <v>1.1390677125E7</v>
      </c>
      <c r="E388" s="5">
        <v>5663300.0</v>
      </c>
      <c r="F388" s="5">
        <v>9915100.0</v>
      </c>
      <c r="G388" s="5">
        <v>1.3430464E7</v>
      </c>
      <c r="H388" s="5">
        <v>1.9080957E7</v>
      </c>
    </row>
    <row r="389">
      <c r="A389" s="62" t="s">
        <v>3523</v>
      </c>
      <c r="B389" s="23" t="s">
        <v>3524</v>
      </c>
      <c r="C389" s="5">
        <v>80.0</v>
      </c>
      <c r="D389" s="5">
        <v>9740228.75</v>
      </c>
      <c r="E389" s="5">
        <v>6499151.0</v>
      </c>
      <c r="F389" s="5">
        <v>7956675.0</v>
      </c>
      <c r="G389" s="5">
        <v>1.0981969E7</v>
      </c>
      <c r="H389" s="5">
        <v>1.6651354E7</v>
      </c>
    </row>
    <row r="390">
      <c r="A390" s="62" t="s">
        <v>3525</v>
      </c>
      <c r="B390" s="23" t="s">
        <v>3526</v>
      </c>
      <c r="C390" s="5">
        <v>1.0</v>
      </c>
      <c r="D390" s="5">
        <v>8657550.0</v>
      </c>
      <c r="E390" s="5">
        <v>8657550.0</v>
      </c>
      <c r="F390" s="5">
        <v>8657550.0</v>
      </c>
      <c r="G390" s="5">
        <v>8657550.0</v>
      </c>
      <c r="H390" s="5">
        <v>8657550.0</v>
      </c>
    </row>
    <row r="391">
      <c r="A391" s="62" t="s">
        <v>3527</v>
      </c>
      <c r="B391" s="23" t="s">
        <v>3528</v>
      </c>
      <c r="C391" s="5">
        <v>8.0</v>
      </c>
      <c r="D391" s="5">
        <v>1.15616056249999E7</v>
      </c>
      <c r="E391" s="5">
        <v>8741100.0</v>
      </c>
      <c r="F391" s="5">
        <v>8980000.0</v>
      </c>
      <c r="G391" s="5">
        <v>1.3006009E7</v>
      </c>
      <c r="H391" s="5">
        <v>2.1588027E7</v>
      </c>
    </row>
    <row r="392">
      <c r="A392" s="62" t="s">
        <v>3529</v>
      </c>
      <c r="B392" s="23" t="s">
        <v>3530</v>
      </c>
      <c r="C392" s="5">
        <v>361.0</v>
      </c>
      <c r="D392" s="5">
        <v>8234691.26592798</v>
      </c>
      <c r="E392" s="5">
        <v>6469300.0</v>
      </c>
      <c r="F392" s="5">
        <v>7127553.0</v>
      </c>
      <c r="G392" s="5">
        <v>8604200.0</v>
      </c>
      <c r="H392" s="5">
        <v>1.09799E7</v>
      </c>
    </row>
    <row r="393">
      <c r="A393" s="62" t="s">
        <v>3531</v>
      </c>
      <c r="B393" s="23" t="s">
        <v>3532</v>
      </c>
      <c r="C393" s="5">
        <v>28.0</v>
      </c>
      <c r="D393" s="5">
        <v>8835794.42857142</v>
      </c>
      <c r="E393" s="5">
        <v>4949308.0</v>
      </c>
      <c r="F393" s="5">
        <v>6884094.0</v>
      </c>
      <c r="G393" s="5">
        <v>1.1694267E7</v>
      </c>
      <c r="H393" s="5">
        <v>1.8174842E7</v>
      </c>
    </row>
    <row r="394">
      <c r="A394" s="62" t="s">
        <v>3533</v>
      </c>
      <c r="B394" s="23" t="s">
        <v>3534</v>
      </c>
      <c r="C394" s="5">
        <v>86.0</v>
      </c>
      <c r="D394" s="5">
        <v>1.80628974302325E7</v>
      </c>
      <c r="E394" s="5">
        <v>9418513.0</v>
      </c>
      <c r="F394" s="5">
        <v>1.35785E7</v>
      </c>
      <c r="G394" s="5">
        <v>2.3760782E7</v>
      </c>
      <c r="H394" s="5">
        <v>3.6110357E7</v>
      </c>
    </row>
    <row r="395">
      <c r="A395" s="62" t="s">
        <v>3535</v>
      </c>
      <c r="B395" s="23" t="s">
        <v>3536</v>
      </c>
      <c r="C395" s="5">
        <v>11.0</v>
      </c>
      <c r="D395" s="5">
        <v>1.67919444545454E7</v>
      </c>
      <c r="E395" s="5">
        <v>5816004.0</v>
      </c>
      <c r="F395" s="5">
        <v>9106061.0</v>
      </c>
      <c r="G395" s="5">
        <v>3.527414E7</v>
      </c>
      <c r="H395" s="5">
        <v>3.744402E7</v>
      </c>
    </row>
    <row r="396">
      <c r="A396" s="62" t="s">
        <v>3537</v>
      </c>
      <c r="B396" s="23" t="s">
        <v>3538</v>
      </c>
      <c r="C396" s="5">
        <v>36.0</v>
      </c>
      <c r="D396" s="5">
        <v>1.16755479729729E7</v>
      </c>
      <c r="E396" s="5">
        <v>6670000.0</v>
      </c>
      <c r="F396" s="5">
        <v>9896082.0</v>
      </c>
      <c r="G396" s="5">
        <v>1.6110637E7</v>
      </c>
      <c r="H396" s="5">
        <v>2.2269725E7</v>
      </c>
    </row>
    <row r="397">
      <c r="A397" s="62" t="s">
        <v>3539</v>
      </c>
      <c r="B397" s="23" t="s">
        <v>3540</v>
      </c>
      <c r="C397" s="5">
        <v>88.0</v>
      </c>
      <c r="D397" s="5">
        <v>1.6721534965909E7</v>
      </c>
      <c r="E397" s="5">
        <v>1.59391E7</v>
      </c>
      <c r="F397" s="5">
        <v>1.7212E7</v>
      </c>
      <c r="G397" s="5">
        <v>1.88715E7</v>
      </c>
      <c r="H397" s="5">
        <v>2.05837E7</v>
      </c>
    </row>
    <row r="398">
      <c r="A398" s="62" t="s">
        <v>3541</v>
      </c>
      <c r="B398" s="23" t="s">
        <v>3542</v>
      </c>
      <c r="C398" s="5">
        <v>135.0</v>
      </c>
      <c r="D398" s="5">
        <v>9047174.08888889</v>
      </c>
      <c r="E398" s="5">
        <v>5772093.0</v>
      </c>
      <c r="F398" s="5">
        <v>7079058.0</v>
      </c>
      <c r="G398" s="5">
        <v>8558975.0</v>
      </c>
      <c r="H398" s="5">
        <v>1.84346E7</v>
      </c>
    </row>
    <row r="399">
      <c r="A399" s="62" t="s">
        <v>3543</v>
      </c>
      <c r="B399" s="23" t="s">
        <v>3544</v>
      </c>
      <c r="C399" s="5">
        <v>59.0</v>
      </c>
      <c r="D399" s="5">
        <v>1.17550488644067E7</v>
      </c>
      <c r="E399" s="5">
        <v>7410938.0</v>
      </c>
      <c r="F399" s="5">
        <v>1.0002749E7</v>
      </c>
      <c r="G399" s="5">
        <v>1.4383137E7</v>
      </c>
      <c r="H399" s="5">
        <v>1.86803E7</v>
      </c>
    </row>
    <row r="400">
      <c r="A400" s="62" t="s">
        <v>3545</v>
      </c>
      <c r="B400" s="23" t="s">
        <v>3546</v>
      </c>
      <c r="C400" s="5">
        <v>2476.0</v>
      </c>
      <c r="D400" s="5">
        <v>1.26598386376109E7</v>
      </c>
      <c r="E400" s="5">
        <v>9212804.0</v>
      </c>
      <c r="F400" s="5">
        <v>1.0962998E7</v>
      </c>
      <c r="G400" s="5">
        <v>1.40685E7</v>
      </c>
      <c r="H400" s="5">
        <v>2.0828514E7</v>
      </c>
    </row>
    <row r="401">
      <c r="A401" s="62" t="s">
        <v>3547</v>
      </c>
      <c r="B401" s="23" t="s">
        <v>3548</v>
      </c>
      <c r="C401" s="5">
        <v>60.0</v>
      </c>
      <c r="D401" s="5">
        <v>1.49439496166666E7</v>
      </c>
      <c r="E401" s="5">
        <v>7047660.0</v>
      </c>
      <c r="F401" s="5">
        <v>1.0156832E7</v>
      </c>
      <c r="G401" s="5">
        <v>1.6385253E7</v>
      </c>
      <c r="H401" s="5">
        <v>2.2030363E7</v>
      </c>
    </row>
    <row r="402">
      <c r="A402" s="62" t="s">
        <v>3549</v>
      </c>
      <c r="B402" s="23" t="s">
        <v>3550</v>
      </c>
      <c r="C402" s="5">
        <v>2.0</v>
      </c>
      <c r="D402" s="5">
        <v>5.35265E7</v>
      </c>
      <c r="E402" s="5">
        <v>5.11545E7</v>
      </c>
      <c r="F402" s="5">
        <v>5.11545E7</v>
      </c>
      <c r="G402" s="5">
        <v>5.58985E7</v>
      </c>
      <c r="H402" s="5">
        <v>5.58985E7</v>
      </c>
    </row>
    <row r="403">
      <c r="A403" s="62" t="s">
        <v>3551</v>
      </c>
      <c r="B403" s="23" t="s">
        <v>3552</v>
      </c>
      <c r="C403" s="5">
        <v>29.0</v>
      </c>
      <c r="D403" s="5">
        <v>1.18741911724137E7</v>
      </c>
      <c r="E403" s="5">
        <v>4796750.0</v>
      </c>
      <c r="F403" s="5">
        <v>8472700.0</v>
      </c>
      <c r="G403" s="5">
        <v>1.6427741E7</v>
      </c>
      <c r="H403" s="5">
        <v>2.9401373E7</v>
      </c>
    </row>
    <row r="404">
      <c r="A404" s="62" t="s">
        <v>3553</v>
      </c>
      <c r="B404" s="23" t="s">
        <v>3554</v>
      </c>
      <c r="C404" s="5">
        <v>140.0</v>
      </c>
      <c r="D404" s="5">
        <v>1.95095460214285E7</v>
      </c>
      <c r="E404" s="5">
        <v>1.2193282E7</v>
      </c>
      <c r="F404" s="5">
        <v>2.05871E7</v>
      </c>
      <c r="G404" s="5">
        <v>2.206598E7</v>
      </c>
      <c r="H404" s="5">
        <v>2.79583E7</v>
      </c>
    </row>
    <row r="405">
      <c r="A405" s="62" t="s">
        <v>3555</v>
      </c>
      <c r="B405" s="23" t="s">
        <v>3556</v>
      </c>
      <c r="C405" s="5">
        <v>577.0</v>
      </c>
      <c r="D405" s="5">
        <v>1.96870786759098E7</v>
      </c>
      <c r="E405" s="5">
        <v>1.45077E7</v>
      </c>
      <c r="F405" s="5">
        <v>1.97625E7</v>
      </c>
      <c r="G405" s="5">
        <v>2.42176E7</v>
      </c>
      <c r="H405" s="5">
        <v>2.79249E7</v>
      </c>
    </row>
    <row r="406">
      <c r="A406" s="62" t="s">
        <v>3557</v>
      </c>
      <c r="B406" s="23" t="s">
        <v>3558</v>
      </c>
      <c r="C406" s="5">
        <v>263.0</v>
      </c>
      <c r="D406" s="5">
        <v>1.73902488783269E7</v>
      </c>
      <c r="E406" s="5">
        <v>1.1295742E7</v>
      </c>
      <c r="F406" s="5">
        <v>1.6136115E7</v>
      </c>
      <c r="G406" s="5">
        <v>2.1024021E7</v>
      </c>
      <c r="H406" s="5">
        <v>2.7072885E7</v>
      </c>
    </row>
    <row r="407">
      <c r="A407" s="62" t="s">
        <v>3559</v>
      </c>
      <c r="B407" s="23" t="s">
        <v>3560</v>
      </c>
      <c r="C407" s="5">
        <v>68.0</v>
      </c>
      <c r="D407" s="5">
        <v>1.672669275E7</v>
      </c>
      <c r="E407" s="5">
        <v>1.10715E7</v>
      </c>
      <c r="F407" s="5">
        <v>1.627084E7</v>
      </c>
      <c r="G407" s="5">
        <v>2.10025E7</v>
      </c>
      <c r="H407" s="5">
        <v>2.55467E7</v>
      </c>
    </row>
    <row r="408">
      <c r="A408" s="62" t="s">
        <v>3561</v>
      </c>
      <c r="B408" s="23" t="s">
        <v>3562</v>
      </c>
      <c r="C408" s="5">
        <v>540.0</v>
      </c>
      <c r="D408" s="5">
        <v>1.45754829499999E7</v>
      </c>
      <c r="E408" s="5">
        <v>9057903.0</v>
      </c>
      <c r="F408" s="5">
        <v>1.378249E7</v>
      </c>
      <c r="G408" s="5">
        <v>1.776341E7</v>
      </c>
      <c r="H408" s="5">
        <v>2.2504559E7</v>
      </c>
    </row>
    <row r="409">
      <c r="A409" s="62" t="s">
        <v>3563</v>
      </c>
      <c r="B409" s="23" t="s">
        <v>3564</v>
      </c>
      <c r="C409" s="5">
        <v>6.0</v>
      </c>
      <c r="D409" s="5">
        <v>7324100.0</v>
      </c>
      <c r="E409" s="5">
        <v>7324100.0</v>
      </c>
      <c r="F409" s="5">
        <v>7324100.0</v>
      </c>
      <c r="G409" s="5">
        <v>7324100.0</v>
      </c>
      <c r="H409" s="5">
        <v>7324100.0</v>
      </c>
    </row>
    <row r="410">
      <c r="A410" s="62" t="s">
        <v>3565</v>
      </c>
      <c r="B410" s="23" t="s">
        <v>3566</v>
      </c>
      <c r="C410" s="5">
        <v>12.0</v>
      </c>
      <c r="D410" s="5">
        <v>2.00494125833333E7</v>
      </c>
      <c r="E410" s="5">
        <v>7324100.0</v>
      </c>
      <c r="F410" s="5">
        <v>7324100.0</v>
      </c>
      <c r="G410" s="5">
        <v>1.381015E7</v>
      </c>
      <c r="H410" s="5">
        <v>2.2217608E7</v>
      </c>
    </row>
    <row r="411">
      <c r="A411" s="62" t="s">
        <v>3567</v>
      </c>
      <c r="B411" s="23" t="s">
        <v>3568</v>
      </c>
      <c r="C411" s="5">
        <v>51.0</v>
      </c>
      <c r="D411" s="5">
        <v>1.20630850784313E7</v>
      </c>
      <c r="E411" s="5">
        <v>7091088.0</v>
      </c>
      <c r="F411" s="5">
        <v>8425905.0</v>
      </c>
      <c r="G411" s="5">
        <v>1.4209779E7</v>
      </c>
      <c r="H411" s="5">
        <v>2.4997133E7</v>
      </c>
    </row>
    <row r="412">
      <c r="A412" s="62" t="s">
        <v>3569</v>
      </c>
      <c r="B412" s="23" t="s">
        <v>3570</v>
      </c>
      <c r="C412" s="5">
        <v>24.0</v>
      </c>
      <c r="D412" s="5">
        <v>2.16558575E7</v>
      </c>
      <c r="E412" s="5">
        <v>8432438.0</v>
      </c>
      <c r="F412" s="5">
        <v>1.2124104E7</v>
      </c>
      <c r="G412" s="5">
        <v>3.67515E7</v>
      </c>
      <c r="H412" s="5">
        <v>4.671175E7</v>
      </c>
    </row>
    <row r="413">
      <c r="A413" s="62" t="s">
        <v>3571</v>
      </c>
      <c r="B413" s="23" t="s">
        <v>3572</v>
      </c>
      <c r="C413" s="5">
        <v>13.0</v>
      </c>
      <c r="D413" s="5">
        <v>1.90848769230769E7</v>
      </c>
      <c r="E413" s="5">
        <v>7549978.0</v>
      </c>
      <c r="F413" s="5">
        <v>1.6379E7</v>
      </c>
      <c r="G413" s="5">
        <v>3.5387E7</v>
      </c>
      <c r="H413" s="5">
        <v>3.5387E7</v>
      </c>
    </row>
    <row r="414">
      <c r="A414" s="62" t="s">
        <v>3573</v>
      </c>
      <c r="B414" s="23" t="s">
        <v>3574</v>
      </c>
      <c r="C414" s="5">
        <v>3.0</v>
      </c>
      <c r="D414" s="5">
        <v>5558747.0</v>
      </c>
      <c r="E414" s="5">
        <v>3000278.0</v>
      </c>
      <c r="F414" s="5">
        <v>3840890.0</v>
      </c>
      <c r="G414" s="5">
        <v>9835073.0</v>
      </c>
      <c r="H414" s="5">
        <v>9835073.0</v>
      </c>
    </row>
    <row r="415">
      <c r="A415" s="62" t="s">
        <v>3575</v>
      </c>
      <c r="B415" s="23" t="s">
        <v>3576</v>
      </c>
      <c r="C415" s="5">
        <v>572.0</v>
      </c>
      <c r="D415" s="5">
        <v>1.98603957832167E7</v>
      </c>
      <c r="E415" s="5">
        <v>1.39834E7</v>
      </c>
      <c r="F415" s="5">
        <v>2.06454E7</v>
      </c>
      <c r="G415" s="5">
        <v>2.29156E7</v>
      </c>
      <c r="H415" s="5">
        <v>2.78771E7</v>
      </c>
    </row>
    <row r="416">
      <c r="A416" s="62" t="s">
        <v>3577</v>
      </c>
      <c r="B416" s="23" t="s">
        <v>3578</v>
      </c>
      <c r="C416" s="5">
        <v>9.0</v>
      </c>
      <c r="D416" s="5">
        <v>1.62850161111111E7</v>
      </c>
      <c r="E416" s="5">
        <v>1.2000033E7</v>
      </c>
      <c r="F416" s="5">
        <v>1.49463E7</v>
      </c>
      <c r="G416" s="5">
        <v>1.527094E7</v>
      </c>
      <c r="H416" s="5">
        <v>3.4591408E7</v>
      </c>
    </row>
    <row r="417">
      <c r="A417" s="62" t="s">
        <v>3579</v>
      </c>
      <c r="B417" s="23" t="s">
        <v>3580</v>
      </c>
      <c r="C417" s="5">
        <v>416.0</v>
      </c>
      <c r="D417" s="5">
        <v>1.19305131875E7</v>
      </c>
      <c r="E417" s="5">
        <v>7785066.0</v>
      </c>
      <c r="F417" s="5">
        <v>1.0193402E7</v>
      </c>
      <c r="G417" s="5">
        <v>1.4375281E7</v>
      </c>
      <c r="H417" s="5">
        <v>1.9727256E7</v>
      </c>
    </row>
    <row r="418">
      <c r="A418" s="62" t="s">
        <v>3581</v>
      </c>
      <c r="B418" s="23" t="s">
        <v>3582</v>
      </c>
      <c r="C418" s="5">
        <v>2.0</v>
      </c>
      <c r="D418" s="5">
        <v>1.7803813E7</v>
      </c>
      <c r="E418" s="5">
        <v>1.6550376E7</v>
      </c>
      <c r="F418" s="5">
        <v>1.6550376E7</v>
      </c>
      <c r="G418" s="5">
        <v>1.905725E7</v>
      </c>
      <c r="H418" s="5">
        <v>1.905725E7</v>
      </c>
    </row>
    <row r="419">
      <c r="A419" s="62" t="s">
        <v>3583</v>
      </c>
      <c r="B419" s="23" t="s">
        <v>3584</v>
      </c>
      <c r="C419" s="5">
        <v>70.0</v>
      </c>
      <c r="D419" s="5">
        <v>1.94032863857142E7</v>
      </c>
      <c r="E419" s="5">
        <v>1.6545584E7</v>
      </c>
      <c r="F419" s="5">
        <v>1.8062588E7</v>
      </c>
      <c r="G419" s="5">
        <v>2.0510852E7</v>
      </c>
      <c r="H419" s="5">
        <v>2.9315997E7</v>
      </c>
    </row>
    <row r="420">
      <c r="A420" s="62" t="s">
        <v>3585</v>
      </c>
      <c r="B420" s="23" t="s">
        <v>3586</v>
      </c>
      <c r="C420" s="5">
        <v>11.0</v>
      </c>
      <c r="D420" s="5">
        <v>1.34403426363636E7</v>
      </c>
      <c r="E420" s="5">
        <v>8096537.0</v>
      </c>
      <c r="F420" s="5">
        <v>1.1755793E7</v>
      </c>
      <c r="G420" s="5">
        <v>1.7916154E7</v>
      </c>
      <c r="H420" s="5">
        <v>2.0855211E7</v>
      </c>
    </row>
    <row r="421">
      <c r="A421" s="62" t="s">
        <v>3587</v>
      </c>
      <c r="B421" s="23" t="s">
        <v>3588</v>
      </c>
      <c r="C421" s="5">
        <v>14.0</v>
      </c>
      <c r="D421" s="5">
        <v>1.24278607142857E7</v>
      </c>
      <c r="E421" s="5">
        <v>5986615.0</v>
      </c>
      <c r="F421" s="5">
        <v>1.1869486E7</v>
      </c>
      <c r="G421" s="5">
        <v>1.4788682E7</v>
      </c>
      <c r="H421" s="5">
        <v>2.82223E7</v>
      </c>
    </row>
    <row r="422">
      <c r="A422" s="62" t="s">
        <v>3589</v>
      </c>
      <c r="B422" s="23" t="s">
        <v>3590</v>
      </c>
      <c r="C422" s="5">
        <v>1.0</v>
      </c>
      <c r="D422" s="5">
        <v>1.116936E7</v>
      </c>
      <c r="E422" s="5">
        <v>1.116936E7</v>
      </c>
      <c r="F422" s="5">
        <v>1.116936E7</v>
      </c>
      <c r="G422" s="5">
        <v>1.116936E7</v>
      </c>
      <c r="H422" s="5">
        <v>1.116936E7</v>
      </c>
    </row>
    <row r="423">
      <c r="A423" s="62" t="s">
        <v>3591</v>
      </c>
      <c r="B423" s="23" t="s">
        <v>3592</v>
      </c>
      <c r="C423" s="5">
        <v>9335.0</v>
      </c>
      <c r="D423" s="5">
        <v>1.15970330027843E7</v>
      </c>
      <c r="E423" s="5">
        <v>7141724.0</v>
      </c>
      <c r="F423" s="5">
        <v>1.0782812E7</v>
      </c>
      <c r="G423" s="5">
        <v>1.5154103E7</v>
      </c>
      <c r="H423" s="5">
        <v>1.8311004E7</v>
      </c>
    </row>
    <row r="424">
      <c r="A424" s="62" t="s">
        <v>3593</v>
      </c>
      <c r="B424" s="23" t="s">
        <v>3594</v>
      </c>
      <c r="C424" s="5">
        <v>89.0</v>
      </c>
      <c r="D424" s="5">
        <v>1.53241552921348E7</v>
      </c>
      <c r="E424" s="5">
        <v>1.066782E7</v>
      </c>
      <c r="F424" s="5">
        <v>1.4782823E7</v>
      </c>
      <c r="G424" s="5">
        <v>1.8303722E7</v>
      </c>
      <c r="H424" s="5">
        <v>2.2462274E7</v>
      </c>
    </row>
    <row r="425">
      <c r="A425" s="62" t="s">
        <v>3595</v>
      </c>
      <c r="B425" s="23" t="s">
        <v>3596</v>
      </c>
      <c r="C425" s="5">
        <v>54.0</v>
      </c>
      <c r="D425" s="5">
        <v>9235801.33333333</v>
      </c>
      <c r="E425" s="5">
        <v>5626500.0</v>
      </c>
      <c r="F425" s="5">
        <v>8079300.0</v>
      </c>
      <c r="G425" s="5">
        <v>1.12939E7</v>
      </c>
      <c r="H425" s="5">
        <v>1.8511093E7</v>
      </c>
    </row>
    <row r="426">
      <c r="A426" s="62" t="s">
        <v>3597</v>
      </c>
      <c r="B426" s="23" t="s">
        <v>3598</v>
      </c>
      <c r="C426" s="5">
        <v>36.0</v>
      </c>
      <c r="D426" s="5">
        <v>1.90816834444444E7</v>
      </c>
      <c r="E426" s="5">
        <v>1.1565167E7</v>
      </c>
      <c r="F426" s="5">
        <v>1.47535E7</v>
      </c>
      <c r="G426" s="5">
        <v>2.3712701E7</v>
      </c>
      <c r="H426" s="5">
        <v>3.4702739E7</v>
      </c>
    </row>
    <row r="427">
      <c r="A427" s="62" t="s">
        <v>3599</v>
      </c>
      <c r="B427" s="23" t="s">
        <v>3600</v>
      </c>
      <c r="C427" s="5">
        <v>2.0</v>
      </c>
      <c r="D427" s="5">
        <v>8282443.0</v>
      </c>
      <c r="E427" s="5">
        <v>6316701.0</v>
      </c>
      <c r="F427" s="5">
        <v>6316701.0</v>
      </c>
      <c r="G427" s="5">
        <v>1.0248185E7</v>
      </c>
      <c r="H427" s="5">
        <v>1.0248185E7</v>
      </c>
    </row>
    <row r="428">
      <c r="A428" s="62" t="s">
        <v>3601</v>
      </c>
      <c r="B428" s="23" t="s">
        <v>3602</v>
      </c>
      <c r="C428" s="5">
        <v>380.0</v>
      </c>
      <c r="D428" s="5">
        <v>1.23667542631578E7</v>
      </c>
      <c r="E428" s="5">
        <v>6768600.0</v>
      </c>
      <c r="F428" s="5">
        <v>9806550.0</v>
      </c>
      <c r="G428" s="5">
        <v>1.3773066E7</v>
      </c>
      <c r="H428" s="5">
        <v>2.07595E7</v>
      </c>
    </row>
    <row r="429">
      <c r="A429" s="62" t="s">
        <v>3603</v>
      </c>
      <c r="B429" s="23" t="s">
        <v>3604</v>
      </c>
      <c r="C429" s="5">
        <v>1002.0</v>
      </c>
      <c r="D429" s="5">
        <v>8733255.60878243</v>
      </c>
      <c r="E429" s="5">
        <v>6555227.0</v>
      </c>
      <c r="F429" s="5">
        <v>8604200.0</v>
      </c>
      <c r="G429" s="5">
        <v>9598300.0</v>
      </c>
      <c r="H429" s="5">
        <v>1.1955555E7</v>
      </c>
    </row>
    <row r="430">
      <c r="A430" s="62" t="s">
        <v>3605</v>
      </c>
      <c r="B430" s="23" t="s">
        <v>3606</v>
      </c>
      <c r="C430" s="5">
        <v>1.0</v>
      </c>
      <c r="D430" s="5">
        <v>4410080.0</v>
      </c>
      <c r="E430" s="5">
        <v>4410080.0</v>
      </c>
      <c r="F430" s="5">
        <v>4410080.0</v>
      </c>
      <c r="G430" s="5">
        <v>4410080.0</v>
      </c>
      <c r="H430" s="5">
        <v>4410080.0</v>
      </c>
    </row>
    <row r="431">
      <c r="A431" s="62" t="s">
        <v>3607</v>
      </c>
      <c r="B431" s="23" t="s">
        <v>3608</v>
      </c>
      <c r="C431" s="5">
        <v>969.0</v>
      </c>
      <c r="D431" s="5">
        <v>1.76138585500515E7</v>
      </c>
      <c r="E431" s="5">
        <v>1.3126784E7</v>
      </c>
      <c r="F431" s="5">
        <v>1.6261E7</v>
      </c>
      <c r="G431" s="5">
        <v>2.0200903E7</v>
      </c>
      <c r="H431" s="5">
        <v>2.9012402E7</v>
      </c>
    </row>
    <row r="432">
      <c r="A432" s="62" t="s">
        <v>3609</v>
      </c>
      <c r="B432" s="23" t="s">
        <v>3610</v>
      </c>
      <c r="C432" s="5">
        <v>478.0</v>
      </c>
      <c r="D432" s="5">
        <v>1.76932532824267E7</v>
      </c>
      <c r="E432" s="5">
        <v>8273000.0</v>
      </c>
      <c r="F432" s="5">
        <v>1.1838357E7</v>
      </c>
      <c r="G432" s="5">
        <v>1.8122E7</v>
      </c>
      <c r="H432" s="5">
        <v>2.9824084E7</v>
      </c>
    </row>
    <row r="433">
      <c r="A433" s="62" t="s">
        <v>3611</v>
      </c>
      <c r="B433" s="23" t="s">
        <v>3612</v>
      </c>
      <c r="C433" s="5">
        <v>14.0</v>
      </c>
      <c r="D433" s="5">
        <v>1.39254714285714E7</v>
      </c>
      <c r="E433" s="5">
        <v>1.0594084E7</v>
      </c>
      <c r="F433" s="5">
        <v>1.4957177E7</v>
      </c>
      <c r="G433" s="5">
        <v>1.771695E7</v>
      </c>
      <c r="H433" s="5">
        <v>1.9198765E7</v>
      </c>
    </row>
    <row r="434">
      <c r="A434" s="62" t="s">
        <v>3613</v>
      </c>
      <c r="B434" s="23" t="s">
        <v>3614</v>
      </c>
      <c r="C434" s="5">
        <v>19.0</v>
      </c>
      <c r="D434" s="5">
        <v>1.21256341052631E7</v>
      </c>
      <c r="E434" s="5">
        <v>6715455.0</v>
      </c>
      <c r="F434" s="5">
        <v>9333455.0</v>
      </c>
      <c r="G434" s="5">
        <v>1.23614E7</v>
      </c>
      <c r="H434" s="5">
        <v>2.9278184E7</v>
      </c>
    </row>
    <row r="435">
      <c r="A435" s="62" t="s">
        <v>3615</v>
      </c>
      <c r="B435" s="23" t="s">
        <v>3616</v>
      </c>
      <c r="C435" s="5">
        <v>16.0</v>
      </c>
      <c r="D435" s="5">
        <v>1.04907758124999E7</v>
      </c>
      <c r="E435" s="5">
        <v>3992466.0</v>
      </c>
      <c r="F435" s="5">
        <v>6761621.0</v>
      </c>
      <c r="G435" s="5">
        <v>1.2105425E7</v>
      </c>
      <c r="H435" s="5">
        <v>2.4161966E7</v>
      </c>
    </row>
    <row r="436">
      <c r="A436" s="62" t="s">
        <v>3617</v>
      </c>
      <c r="B436" s="23" t="s">
        <v>3618</v>
      </c>
      <c r="C436" s="5">
        <v>11.0</v>
      </c>
      <c r="D436" s="5">
        <v>1.4957296E7</v>
      </c>
      <c r="E436" s="5">
        <v>9956959.0</v>
      </c>
      <c r="F436" s="5">
        <v>1.2566181E7</v>
      </c>
      <c r="G436" s="5">
        <v>1.731075E7</v>
      </c>
      <c r="H436" s="5">
        <v>1.97614E7</v>
      </c>
    </row>
    <row r="437">
      <c r="A437" s="62" t="s">
        <v>3619</v>
      </c>
      <c r="B437" s="23" t="s">
        <v>3620</v>
      </c>
      <c r="C437" s="5">
        <v>23.0</v>
      </c>
      <c r="D437" s="5">
        <v>1.76373003913043E7</v>
      </c>
      <c r="E437" s="5">
        <v>1.2784E7</v>
      </c>
      <c r="F437" s="5">
        <v>1.38172E7</v>
      </c>
      <c r="G437" s="5">
        <v>1.5534E7</v>
      </c>
      <c r="H437" s="5">
        <v>1.8867E7</v>
      </c>
    </row>
    <row r="438">
      <c r="A438" s="62" t="s">
        <v>3621</v>
      </c>
      <c r="B438" s="23" t="s">
        <v>3622</v>
      </c>
      <c r="C438" s="5">
        <v>29.0</v>
      </c>
      <c r="D438" s="5">
        <v>2.18719014482758E7</v>
      </c>
      <c r="E438" s="5">
        <v>1.5584265E7</v>
      </c>
      <c r="F438" s="5">
        <v>1.79105E7</v>
      </c>
      <c r="G438" s="5">
        <v>2.1388966E7</v>
      </c>
      <c r="H438" s="5">
        <v>2.53495E7</v>
      </c>
    </row>
    <row r="439">
      <c r="A439" s="62" t="s">
        <v>3623</v>
      </c>
      <c r="B439" s="23" t="s">
        <v>3624</v>
      </c>
      <c r="C439" s="5">
        <v>5.0</v>
      </c>
      <c r="D439" s="5">
        <v>1.25282998E7</v>
      </c>
      <c r="E439" s="5">
        <v>1.1674096E7</v>
      </c>
      <c r="F439" s="5">
        <v>1.3027139E7</v>
      </c>
      <c r="G439" s="5">
        <v>1.5706109E7</v>
      </c>
      <c r="H439" s="5">
        <v>1.7581475E7</v>
      </c>
    </row>
    <row r="440">
      <c r="A440" s="62" t="s">
        <v>3625</v>
      </c>
      <c r="B440" s="23" t="s">
        <v>3626</v>
      </c>
      <c r="C440" s="5">
        <v>304.0</v>
      </c>
      <c r="D440" s="5">
        <v>1.87853746447368E7</v>
      </c>
      <c r="E440" s="5">
        <v>1.1165407E7</v>
      </c>
      <c r="F440" s="5">
        <v>1.59389E7</v>
      </c>
      <c r="G440" s="5">
        <v>2.00742E7</v>
      </c>
      <c r="H440" s="5">
        <v>2.73106E7</v>
      </c>
    </row>
    <row r="441">
      <c r="A441" s="62" t="s">
        <v>3627</v>
      </c>
      <c r="B441" s="23" t="s">
        <v>3628</v>
      </c>
      <c r="C441" s="5">
        <v>1640.0</v>
      </c>
      <c r="D441" s="5">
        <v>1.41349950390243E7</v>
      </c>
      <c r="E441" s="5">
        <v>6577223.0</v>
      </c>
      <c r="F441" s="5">
        <v>1.1269407E7</v>
      </c>
      <c r="G441" s="5">
        <v>1.8616631E7</v>
      </c>
      <c r="H441" s="5">
        <v>2.8141792E7</v>
      </c>
    </row>
    <row r="442">
      <c r="A442" s="62" t="s">
        <v>3629</v>
      </c>
      <c r="B442" s="23" t="s">
        <v>3630</v>
      </c>
      <c r="C442" s="5">
        <v>283.0</v>
      </c>
      <c r="D442" s="5">
        <v>1.48958904098939E7</v>
      </c>
      <c r="E442" s="5">
        <v>6138785.0</v>
      </c>
      <c r="F442" s="5">
        <v>1.1894138E7</v>
      </c>
      <c r="G442" s="5">
        <v>1.8418339E7</v>
      </c>
      <c r="H442" s="5">
        <v>2.5948074E7</v>
      </c>
    </row>
    <row r="443">
      <c r="A443" s="62" t="s">
        <v>3631</v>
      </c>
      <c r="B443" s="23" t="s">
        <v>3632</v>
      </c>
      <c r="C443" s="5">
        <v>8.0</v>
      </c>
      <c r="D443" s="5">
        <v>1.390015175E7</v>
      </c>
      <c r="E443" s="5">
        <v>1280000.0</v>
      </c>
      <c r="F443" s="5">
        <v>9358583.0</v>
      </c>
      <c r="G443" s="5">
        <v>1.69902E7</v>
      </c>
      <c r="H443" s="5">
        <v>4.1920712E7</v>
      </c>
    </row>
    <row r="444">
      <c r="A444" s="62" t="s">
        <v>3633</v>
      </c>
      <c r="B444" s="23" t="s">
        <v>3634</v>
      </c>
      <c r="C444" s="5">
        <v>425.0</v>
      </c>
      <c r="D444" s="5">
        <v>1.73753863364705E7</v>
      </c>
      <c r="E444" s="5">
        <v>1.1762884E7</v>
      </c>
      <c r="F444" s="5">
        <v>1.45521E7</v>
      </c>
      <c r="G444" s="5">
        <v>2.2189186E7</v>
      </c>
      <c r="H444" s="5">
        <v>2.8147897E7</v>
      </c>
    </row>
    <row r="445">
      <c r="A445" s="62" t="s">
        <v>3635</v>
      </c>
      <c r="B445" s="23" t="s">
        <v>3636</v>
      </c>
      <c r="C445" s="5">
        <v>3.0</v>
      </c>
      <c r="D445" s="5">
        <v>5.28173216666666E7</v>
      </c>
      <c r="E445" s="5">
        <v>1.058723E7</v>
      </c>
      <c r="F445" s="5">
        <v>2.6969376E7</v>
      </c>
      <c r="G445" s="5">
        <v>1.20895359E8</v>
      </c>
      <c r="H445" s="5">
        <v>1.20895359E8</v>
      </c>
    </row>
    <row r="446">
      <c r="A446" s="62" t="s">
        <v>3637</v>
      </c>
      <c r="B446" s="23" t="s">
        <v>3638</v>
      </c>
      <c r="C446" s="5">
        <v>164.0</v>
      </c>
      <c r="D446" s="5">
        <v>1.70879333963414E7</v>
      </c>
      <c r="E446" s="5">
        <v>9748922.0</v>
      </c>
      <c r="F446" s="5">
        <v>1.610882E7</v>
      </c>
      <c r="G446" s="5">
        <v>2.1408532E7</v>
      </c>
      <c r="H446" s="5">
        <v>3.0386245E7</v>
      </c>
    </row>
    <row r="447">
      <c r="A447" s="62" t="s">
        <v>3639</v>
      </c>
      <c r="B447" s="23" t="s">
        <v>3640</v>
      </c>
      <c r="C447" s="5">
        <v>5.0</v>
      </c>
      <c r="D447" s="5">
        <v>6988761.6</v>
      </c>
      <c r="E447" s="5">
        <v>6122015.0</v>
      </c>
      <c r="F447" s="5">
        <v>6975600.0</v>
      </c>
      <c r="G447" s="5">
        <v>8126500.0</v>
      </c>
      <c r="H447" s="5">
        <v>8126500.0</v>
      </c>
    </row>
    <row r="448">
      <c r="A448" s="62" t="s">
        <v>3641</v>
      </c>
      <c r="B448" s="23" t="s">
        <v>3642</v>
      </c>
      <c r="C448" s="5">
        <v>41.0</v>
      </c>
      <c r="D448" s="5">
        <v>2.2161324609756E7</v>
      </c>
      <c r="E448" s="5">
        <v>1.6285322E7</v>
      </c>
      <c r="F448" s="5">
        <v>1.7362213E7</v>
      </c>
      <c r="G448" s="5">
        <v>2.50156E7</v>
      </c>
      <c r="H448" s="5">
        <v>3.4359886E7</v>
      </c>
    </row>
    <row r="449">
      <c r="A449" s="62" t="s">
        <v>3643</v>
      </c>
      <c r="B449" s="23" t="s">
        <v>3644</v>
      </c>
      <c r="C449" s="5">
        <v>5.0</v>
      </c>
      <c r="D449" s="5">
        <v>1.32153214E7</v>
      </c>
      <c r="E449" s="5">
        <v>1.0660207E7</v>
      </c>
      <c r="F449" s="5">
        <v>1.1108167E7</v>
      </c>
      <c r="G449" s="5">
        <v>1.5290857E7</v>
      </c>
      <c r="H449" s="5">
        <v>2.1554558E7</v>
      </c>
    </row>
    <row r="450">
      <c r="A450" s="62" t="s">
        <v>3645</v>
      </c>
      <c r="B450" s="23" t="s">
        <v>3646</v>
      </c>
      <c r="C450" s="5">
        <v>8.0</v>
      </c>
      <c r="D450" s="5">
        <v>1.878859025E7</v>
      </c>
      <c r="E450" s="5">
        <v>1.1508535E7</v>
      </c>
      <c r="F450" s="5">
        <v>1.335397E7</v>
      </c>
      <c r="G450" s="5">
        <v>1.8783417E7</v>
      </c>
      <c r="H450" s="5">
        <v>4.2007986E7</v>
      </c>
    </row>
    <row r="451">
      <c r="A451" s="62" t="s">
        <v>3647</v>
      </c>
      <c r="B451" s="23" t="s">
        <v>3648</v>
      </c>
      <c r="C451" s="5">
        <v>244.0</v>
      </c>
      <c r="D451" s="5">
        <v>1.59176653483606E7</v>
      </c>
      <c r="E451" s="5">
        <v>8212600.0</v>
      </c>
      <c r="F451" s="5">
        <v>1.37368E7</v>
      </c>
      <c r="G451" s="5">
        <v>1.89238E7</v>
      </c>
      <c r="H451" s="5">
        <v>2.22069E7</v>
      </c>
    </row>
    <row r="452">
      <c r="A452" s="62" t="s">
        <v>3649</v>
      </c>
      <c r="B452" s="23" t="s">
        <v>3650</v>
      </c>
      <c r="C452" s="5">
        <v>2656.0</v>
      </c>
      <c r="D452" s="5">
        <v>1.54108664779826E7</v>
      </c>
      <c r="E452" s="5">
        <v>7316100.0</v>
      </c>
      <c r="F452" s="5">
        <v>1.3714244E7</v>
      </c>
      <c r="G452" s="5">
        <v>2.0694113E7</v>
      </c>
      <c r="H452" s="5">
        <v>2.6747735E7</v>
      </c>
    </row>
    <row r="453">
      <c r="A453" s="62" t="s">
        <v>3651</v>
      </c>
      <c r="B453" s="23" t="s">
        <v>3652</v>
      </c>
      <c r="C453" s="5">
        <v>3791.0</v>
      </c>
      <c r="D453" s="5">
        <v>1.05543985286204E7</v>
      </c>
      <c r="E453" s="5">
        <v>7774103.0</v>
      </c>
      <c r="F453" s="5">
        <v>9334166.0</v>
      </c>
      <c r="G453" s="5">
        <v>1.2103429E7</v>
      </c>
      <c r="H453" s="5">
        <v>1.7080938E7</v>
      </c>
    </row>
    <row r="454">
      <c r="A454" s="62" t="s">
        <v>3653</v>
      </c>
      <c r="B454" s="23" t="s">
        <v>3654</v>
      </c>
      <c r="C454" s="5">
        <v>1456.0</v>
      </c>
      <c r="D454" s="5">
        <v>1.48156657815068E7</v>
      </c>
      <c r="E454" s="5">
        <v>8799195.0</v>
      </c>
      <c r="F454" s="5">
        <v>1.3083E7</v>
      </c>
      <c r="G454" s="5">
        <v>1.8698991E7</v>
      </c>
      <c r="H454" s="5">
        <v>2.44289E7</v>
      </c>
    </row>
    <row r="455">
      <c r="A455" s="62" t="s">
        <v>3655</v>
      </c>
      <c r="B455" s="23" t="s">
        <v>3656</v>
      </c>
      <c r="C455" s="5">
        <v>14357.0</v>
      </c>
      <c r="D455" s="5">
        <v>1.64292164367992E7</v>
      </c>
      <c r="E455" s="5">
        <v>9568500.0</v>
      </c>
      <c r="F455" s="5">
        <v>1.3685E7</v>
      </c>
      <c r="G455" s="5">
        <v>2.05666E7</v>
      </c>
      <c r="H455" s="5">
        <v>2.79195E7</v>
      </c>
    </row>
    <row r="456">
      <c r="A456" s="62" t="s">
        <v>3657</v>
      </c>
      <c r="B456" s="23" t="s">
        <v>3658</v>
      </c>
      <c r="C456" s="5">
        <v>404.0</v>
      </c>
      <c r="D456" s="5">
        <v>2.26787134653465E7</v>
      </c>
      <c r="E456" s="5">
        <v>1.65632E7</v>
      </c>
      <c r="F456" s="5">
        <v>2.17E7</v>
      </c>
      <c r="G456" s="5">
        <v>2.45868E7</v>
      </c>
      <c r="H456" s="5">
        <v>3.4750017E7</v>
      </c>
    </row>
    <row r="457">
      <c r="A457" s="62" t="s">
        <v>3659</v>
      </c>
      <c r="B457" s="23" t="s">
        <v>3660</v>
      </c>
      <c r="C457" s="5">
        <v>50.0</v>
      </c>
      <c r="D457" s="5">
        <v>2.018527454E7</v>
      </c>
      <c r="E457" s="5">
        <v>1.4884E7</v>
      </c>
      <c r="F457" s="5">
        <v>1.6089103E7</v>
      </c>
      <c r="G457" s="5">
        <v>2.29325E7</v>
      </c>
      <c r="H457" s="5">
        <v>3.04495E7</v>
      </c>
    </row>
    <row r="458">
      <c r="A458" s="62" t="s">
        <v>3661</v>
      </c>
      <c r="B458" s="23" t="s">
        <v>3662</v>
      </c>
      <c r="C458" s="5">
        <v>778.0</v>
      </c>
      <c r="D458" s="5">
        <v>9631809.5411311</v>
      </c>
      <c r="E458" s="5">
        <v>6388080.0</v>
      </c>
      <c r="F458" s="5">
        <v>7739351.0</v>
      </c>
      <c r="G458" s="5">
        <v>1.1410005E7</v>
      </c>
      <c r="H458" s="5">
        <v>1.51035E7</v>
      </c>
    </row>
    <row r="459">
      <c r="A459" s="62" t="s">
        <v>3663</v>
      </c>
      <c r="B459" s="23" t="s">
        <v>3664</v>
      </c>
      <c r="C459" s="5">
        <v>6224.0</v>
      </c>
      <c r="D459" s="5">
        <v>1.0344043474775E7</v>
      </c>
      <c r="E459" s="5">
        <v>7633382.0</v>
      </c>
      <c r="F459" s="5">
        <v>8872279.0</v>
      </c>
      <c r="G459" s="5">
        <v>1.1139642E7</v>
      </c>
      <c r="H459" s="5">
        <v>1.6641889E7</v>
      </c>
    </row>
    <row r="460">
      <c r="A460" s="62" t="s">
        <v>3665</v>
      </c>
      <c r="B460" s="23" t="s">
        <v>3666</v>
      </c>
      <c r="C460" s="5">
        <v>442.0</v>
      </c>
      <c r="D460" s="5">
        <v>1.95765204411764E7</v>
      </c>
      <c r="E460" s="5">
        <v>1.37918E7</v>
      </c>
      <c r="F460" s="5">
        <v>1.8408741E7</v>
      </c>
      <c r="G460" s="5">
        <v>2.2588106E7</v>
      </c>
      <c r="H460" s="5">
        <v>2.8642202E7</v>
      </c>
    </row>
    <row r="461">
      <c r="A461" s="62" t="s">
        <v>3667</v>
      </c>
      <c r="B461" s="23" t="s">
        <v>3668</v>
      </c>
      <c r="C461" s="5">
        <v>477.0</v>
      </c>
      <c r="D461" s="5">
        <v>1.84997459035639E7</v>
      </c>
      <c r="E461" s="5">
        <v>1.3395149E7</v>
      </c>
      <c r="F461" s="5">
        <v>1.8905E7</v>
      </c>
      <c r="G461" s="5">
        <v>2.42383E7</v>
      </c>
      <c r="H461" s="5">
        <v>2.69774E7</v>
      </c>
    </row>
    <row r="462">
      <c r="A462" s="62" t="s">
        <v>3669</v>
      </c>
      <c r="B462" s="23" t="s">
        <v>3670</v>
      </c>
      <c r="C462" s="5">
        <v>150.0</v>
      </c>
      <c r="D462" s="5">
        <v>1.74384507133333E7</v>
      </c>
      <c r="E462" s="5">
        <v>1.4276906E7</v>
      </c>
      <c r="F462" s="5">
        <v>1.62774E7</v>
      </c>
      <c r="G462" s="5">
        <v>1.963565E7</v>
      </c>
      <c r="H462" s="5">
        <v>2.5431709E7</v>
      </c>
    </row>
    <row r="463">
      <c r="A463" s="62" t="s">
        <v>3671</v>
      </c>
      <c r="B463" s="23" t="s">
        <v>3672</v>
      </c>
      <c r="C463" s="5">
        <v>1466.0</v>
      </c>
      <c r="D463" s="5">
        <v>8963950.97341513</v>
      </c>
      <c r="E463" s="5">
        <v>6306336.0</v>
      </c>
      <c r="F463" s="5">
        <v>8654520.0</v>
      </c>
      <c r="G463" s="5">
        <v>8928977.0</v>
      </c>
      <c r="H463" s="5">
        <v>1.1142141E7</v>
      </c>
    </row>
    <row r="464">
      <c r="A464" s="62" t="s">
        <v>3673</v>
      </c>
      <c r="B464" s="23" t="s">
        <v>3674</v>
      </c>
      <c r="C464" s="5">
        <v>21.0</v>
      </c>
      <c r="D464" s="5">
        <v>1.59197114761904E7</v>
      </c>
      <c r="E464" s="5">
        <v>9531900.0</v>
      </c>
      <c r="F464" s="5">
        <v>1.2256607E7</v>
      </c>
      <c r="G464" s="5">
        <v>2.293478E7</v>
      </c>
      <c r="H464" s="5">
        <v>2.83008E7</v>
      </c>
    </row>
    <row r="465">
      <c r="A465" s="62" t="s">
        <v>3675</v>
      </c>
      <c r="B465" s="23" t="s">
        <v>3676</v>
      </c>
      <c r="C465" s="5">
        <v>722.0</v>
      </c>
      <c r="D465" s="5">
        <v>2.0097145069252E7</v>
      </c>
      <c r="E465" s="5">
        <v>1.3212616E7</v>
      </c>
      <c r="F465" s="5">
        <v>2.0197366E7</v>
      </c>
      <c r="G465" s="5">
        <v>2.4838157E7</v>
      </c>
      <c r="H465" s="5">
        <v>3.1455778E7</v>
      </c>
    </row>
    <row r="466">
      <c r="A466" s="62" t="s">
        <v>3677</v>
      </c>
      <c r="B466" s="23" t="s">
        <v>3678</v>
      </c>
      <c r="C466" s="5">
        <v>28568.0</v>
      </c>
      <c r="D466" s="5">
        <v>1.23369997400307E7</v>
      </c>
      <c r="E466" s="5">
        <v>7968277.0</v>
      </c>
      <c r="F466" s="5">
        <v>9539475.0</v>
      </c>
      <c r="G466" s="5">
        <v>1.42622E7</v>
      </c>
      <c r="H466" s="5">
        <v>2.13177E7</v>
      </c>
    </row>
    <row r="467">
      <c r="A467" s="62" t="s">
        <v>3679</v>
      </c>
      <c r="B467" s="23" t="s">
        <v>3680</v>
      </c>
      <c r="C467" s="5">
        <v>3616.0</v>
      </c>
      <c r="D467" s="5">
        <v>1.93695519474557E7</v>
      </c>
      <c r="E467" s="5">
        <v>1.1224E7</v>
      </c>
      <c r="F467" s="5">
        <v>1.6816069E7</v>
      </c>
      <c r="G467" s="5">
        <v>2.4505689E7</v>
      </c>
      <c r="H467" s="5">
        <v>3.42135E7</v>
      </c>
    </row>
    <row r="468">
      <c r="A468" s="62" t="s">
        <v>3681</v>
      </c>
      <c r="B468" s="23" t="s">
        <v>3682</v>
      </c>
      <c r="C468" s="5">
        <v>953.0</v>
      </c>
      <c r="D468" s="5">
        <v>1.9071401475341E7</v>
      </c>
      <c r="E468" s="5">
        <v>1.1722E7</v>
      </c>
      <c r="F468" s="5">
        <v>1.74415E7</v>
      </c>
      <c r="G468" s="5">
        <v>2.1355557E7</v>
      </c>
      <c r="H468" s="5">
        <v>3.45375E7</v>
      </c>
    </row>
    <row r="469">
      <c r="A469" s="62" t="s">
        <v>3683</v>
      </c>
      <c r="B469" s="23" t="s">
        <v>3684</v>
      </c>
      <c r="C469" s="5">
        <v>90.0</v>
      </c>
      <c r="D469" s="5">
        <v>1.25179387888888E7</v>
      </c>
      <c r="E469" s="5">
        <v>6362300.0</v>
      </c>
      <c r="F469" s="5">
        <v>9829500.0</v>
      </c>
      <c r="G469" s="5">
        <v>1.8615418E7</v>
      </c>
      <c r="H469" s="5">
        <v>2.5430701E7</v>
      </c>
    </row>
    <row r="470">
      <c r="A470" s="62" t="s">
        <v>3685</v>
      </c>
      <c r="B470" s="23" t="s">
        <v>3686</v>
      </c>
      <c r="C470" s="5">
        <v>300.0</v>
      </c>
      <c r="D470" s="5">
        <v>1.86750533233333E7</v>
      </c>
      <c r="E470" s="5">
        <v>1.303136E7</v>
      </c>
      <c r="F470" s="5">
        <v>1.82716E7</v>
      </c>
      <c r="G470" s="5">
        <v>2.1794616E7</v>
      </c>
      <c r="H470" s="5">
        <v>3.02035E7</v>
      </c>
    </row>
    <row r="471">
      <c r="A471" s="62" t="s">
        <v>3687</v>
      </c>
      <c r="B471" s="23" t="s">
        <v>3688</v>
      </c>
      <c r="C471" s="5">
        <v>49.0</v>
      </c>
      <c r="D471" s="5">
        <v>2.37700988979591E7</v>
      </c>
      <c r="E471" s="5">
        <v>1.2838967E7</v>
      </c>
      <c r="F471" s="5">
        <v>2.1388251E7</v>
      </c>
      <c r="G471" s="5">
        <v>3.3267304E7</v>
      </c>
      <c r="H471" s="5">
        <v>4.3024412E7</v>
      </c>
    </row>
    <row r="472">
      <c r="A472" s="62" t="s">
        <v>3689</v>
      </c>
      <c r="B472" s="23" t="s">
        <v>3690</v>
      </c>
      <c r="C472" s="5">
        <v>36.0</v>
      </c>
      <c r="D472" s="5">
        <v>1.66526836388888E7</v>
      </c>
      <c r="E472" s="5">
        <v>1.1639932E7</v>
      </c>
      <c r="F472" s="5">
        <v>1.5115925E7</v>
      </c>
      <c r="G472" s="5">
        <v>1.8457808E7</v>
      </c>
      <c r="H472" s="5">
        <v>3.0656284E7</v>
      </c>
    </row>
    <row r="473">
      <c r="A473" s="62" t="s">
        <v>3691</v>
      </c>
      <c r="B473" s="23" t="s">
        <v>3692</v>
      </c>
      <c r="C473" s="5">
        <v>121.0</v>
      </c>
      <c r="D473" s="5">
        <v>2.3656119429752E7</v>
      </c>
      <c r="E473" s="5">
        <v>1.8272843E7</v>
      </c>
      <c r="F473" s="5">
        <v>2.2295545E7</v>
      </c>
      <c r="G473" s="5">
        <v>2.7426967E7</v>
      </c>
      <c r="H473" s="5">
        <v>3.3955502E7</v>
      </c>
    </row>
    <row r="474">
      <c r="A474" s="62" t="s">
        <v>3693</v>
      </c>
      <c r="B474" s="23" t="s">
        <v>3694</v>
      </c>
      <c r="C474" s="5">
        <v>28.0</v>
      </c>
      <c r="D474" s="5">
        <v>2.33887493571428E7</v>
      </c>
      <c r="E474" s="5">
        <v>2.138755E7</v>
      </c>
      <c r="F474" s="5">
        <v>2.4355706E7</v>
      </c>
      <c r="G474" s="5">
        <v>2.8418427E7</v>
      </c>
      <c r="H474" s="5">
        <v>3.1894392E7</v>
      </c>
    </row>
    <row r="475">
      <c r="A475" s="62" t="s">
        <v>3695</v>
      </c>
      <c r="B475" s="23" t="s">
        <v>3696</v>
      </c>
      <c r="C475" s="5">
        <v>94.0</v>
      </c>
      <c r="D475" s="5">
        <v>2.24518064787234E7</v>
      </c>
      <c r="E475" s="5">
        <v>1.70636E7</v>
      </c>
      <c r="F475" s="5">
        <v>2.0756149E7</v>
      </c>
      <c r="G475" s="5">
        <v>2.7983846E7</v>
      </c>
      <c r="H475" s="5">
        <v>3.4353397E7</v>
      </c>
    </row>
    <row r="476">
      <c r="A476" s="62" t="s">
        <v>3697</v>
      </c>
      <c r="B476" s="23" t="s">
        <v>3698</v>
      </c>
      <c r="C476" s="5">
        <v>270.0</v>
      </c>
      <c r="D476" s="5">
        <v>1.92094797444444E7</v>
      </c>
      <c r="E476" s="5">
        <v>1.1662274E7</v>
      </c>
      <c r="F476" s="5">
        <v>1.4915887E7</v>
      </c>
      <c r="G476" s="5">
        <v>2.445826E7</v>
      </c>
      <c r="H476" s="5">
        <v>3.4995439E7</v>
      </c>
    </row>
    <row r="477">
      <c r="A477" s="62" t="s">
        <v>3699</v>
      </c>
      <c r="B477" s="23" t="s">
        <v>3700</v>
      </c>
      <c r="C477" s="5">
        <v>20.0</v>
      </c>
      <c r="D477" s="5">
        <v>4.440437605E7</v>
      </c>
      <c r="E477" s="5">
        <v>1.0903518E7</v>
      </c>
      <c r="F477" s="5">
        <v>2.63448E7</v>
      </c>
      <c r="G477" s="5">
        <v>3.8214498E7</v>
      </c>
      <c r="H477" s="5">
        <v>8.808662E7</v>
      </c>
    </row>
    <row r="478">
      <c r="A478" s="62" t="s">
        <v>3701</v>
      </c>
      <c r="B478" s="23" t="s">
        <v>3702</v>
      </c>
      <c r="C478" s="5">
        <v>270.0</v>
      </c>
      <c r="D478" s="5">
        <v>1.96982727111111E7</v>
      </c>
      <c r="E478" s="5">
        <v>1.7160446E7</v>
      </c>
      <c r="F478" s="5">
        <v>2.0522091E7</v>
      </c>
      <c r="G478" s="5">
        <v>2.421117E7</v>
      </c>
      <c r="H478" s="5">
        <v>3.0945487E7</v>
      </c>
    </row>
    <row r="479">
      <c r="A479" s="62" t="s">
        <v>3703</v>
      </c>
      <c r="B479" s="23" t="s">
        <v>3704</v>
      </c>
      <c r="C479" s="5">
        <v>56.0</v>
      </c>
      <c r="D479" s="5">
        <v>1.71324076071428E7</v>
      </c>
      <c r="E479" s="5">
        <v>1.2975023E7</v>
      </c>
      <c r="F479" s="5">
        <v>1.4427187E7</v>
      </c>
      <c r="G479" s="5">
        <v>1.865095E7</v>
      </c>
      <c r="H479" s="5">
        <v>2.8363008E7</v>
      </c>
    </row>
    <row r="480">
      <c r="A480" s="62" t="s">
        <v>3705</v>
      </c>
      <c r="B480" s="23" t="s">
        <v>3706</v>
      </c>
      <c r="C480" s="5">
        <v>5.0</v>
      </c>
      <c r="D480" s="5">
        <v>1.75023476E7</v>
      </c>
      <c r="E480" s="5">
        <v>1.2322251E7</v>
      </c>
      <c r="F480" s="5">
        <v>1.4898536E7</v>
      </c>
      <c r="G480" s="5">
        <v>2.2196915E7</v>
      </c>
      <c r="H480" s="5">
        <v>2.6694335E7</v>
      </c>
    </row>
    <row r="481">
      <c r="A481" s="62" t="s">
        <v>3707</v>
      </c>
      <c r="B481" s="23" t="s">
        <v>3708</v>
      </c>
      <c r="C481" s="5">
        <v>1682.0</v>
      </c>
      <c r="D481" s="5">
        <v>2.20729856318874E7</v>
      </c>
      <c r="E481" s="5">
        <v>1.6052576E7</v>
      </c>
      <c r="F481" s="5">
        <v>1.82058E7</v>
      </c>
      <c r="G481" s="5">
        <v>2.60309E7</v>
      </c>
      <c r="H481" s="5">
        <v>3.3082373E7</v>
      </c>
    </row>
    <row r="482">
      <c r="A482" s="62" t="s">
        <v>3709</v>
      </c>
      <c r="B482" s="23" t="s">
        <v>3710</v>
      </c>
      <c r="C482" s="5">
        <v>17.0</v>
      </c>
      <c r="D482" s="5">
        <v>2.99242383888888E7</v>
      </c>
      <c r="E482" s="5">
        <v>2.4896686E7</v>
      </c>
      <c r="F482" s="5">
        <v>3.0722532E7</v>
      </c>
      <c r="G482" s="5">
        <v>3.8296266E7</v>
      </c>
      <c r="H482" s="5">
        <v>4.0636032E7</v>
      </c>
    </row>
    <row r="483">
      <c r="A483" s="62" t="s">
        <v>3711</v>
      </c>
      <c r="B483" s="23" t="s">
        <v>3712</v>
      </c>
      <c r="C483" s="5">
        <v>1.0</v>
      </c>
      <c r="D483" s="5">
        <v>1.08253E7</v>
      </c>
      <c r="E483" s="5">
        <v>1.08253E7</v>
      </c>
      <c r="F483" s="5">
        <v>1.08253E7</v>
      </c>
      <c r="G483" s="5">
        <v>1.08253E7</v>
      </c>
      <c r="H483" s="5">
        <v>1.08253E7</v>
      </c>
    </row>
    <row r="484">
      <c r="A484" s="62" t="s">
        <v>3713</v>
      </c>
      <c r="B484" s="23" t="s">
        <v>3714</v>
      </c>
      <c r="C484" s="5">
        <v>1.0</v>
      </c>
      <c r="D484" s="5">
        <v>9249288.0</v>
      </c>
      <c r="E484" s="5">
        <v>9249288.0</v>
      </c>
      <c r="F484" s="5">
        <v>9249288.0</v>
      </c>
      <c r="G484" s="5">
        <v>9249288.0</v>
      </c>
      <c r="H484" s="5">
        <v>9249288.0</v>
      </c>
    </row>
    <row r="485">
      <c r="A485" s="62" t="s">
        <v>3715</v>
      </c>
      <c r="B485" s="23" t="s">
        <v>3716</v>
      </c>
      <c r="C485" s="5">
        <v>18.0</v>
      </c>
      <c r="D485" s="5">
        <v>2.39772532777777E7</v>
      </c>
      <c r="E485" s="5">
        <v>9670770.0</v>
      </c>
      <c r="F485" s="5">
        <v>1.2121099E7</v>
      </c>
      <c r="G485" s="5">
        <v>3.7315903E7</v>
      </c>
      <c r="H485" s="5">
        <v>4.7186919E7</v>
      </c>
    </row>
    <row r="486">
      <c r="A486" s="62" t="s">
        <v>3717</v>
      </c>
      <c r="B486" s="23" t="s">
        <v>3718</v>
      </c>
      <c r="C486" s="5">
        <v>133.0</v>
      </c>
      <c r="D486" s="5">
        <v>2.68174450451127E7</v>
      </c>
      <c r="E486" s="5">
        <v>1.8329583E7</v>
      </c>
      <c r="F486" s="5">
        <v>1.9112719E7</v>
      </c>
      <c r="G486" s="5">
        <v>3.7771589E7</v>
      </c>
      <c r="H486" s="5">
        <v>4.8402405E7</v>
      </c>
    </row>
    <row r="487">
      <c r="A487" s="62" t="s">
        <v>3719</v>
      </c>
      <c r="B487" s="23" t="s">
        <v>3720</v>
      </c>
      <c r="C487" s="5">
        <v>11.0</v>
      </c>
      <c r="D487" s="5">
        <v>1.75818E7</v>
      </c>
      <c r="E487" s="5">
        <v>9317200.0</v>
      </c>
      <c r="F487" s="5">
        <v>1.5635E7</v>
      </c>
      <c r="G487" s="5">
        <v>2.67008E7</v>
      </c>
      <c r="H487" s="5">
        <v>2.68235E7</v>
      </c>
    </row>
    <row r="488">
      <c r="A488" s="62" t="s">
        <v>3721</v>
      </c>
      <c r="B488" s="23" t="s">
        <v>3722</v>
      </c>
      <c r="C488" s="5">
        <v>2.0</v>
      </c>
      <c r="D488" s="5">
        <v>1.15826975E7</v>
      </c>
      <c r="E488" s="5">
        <v>9249288.0</v>
      </c>
      <c r="F488" s="5">
        <v>9249288.0</v>
      </c>
      <c r="G488" s="5">
        <v>1.3916107E7</v>
      </c>
      <c r="H488" s="5">
        <v>1.3916107E7</v>
      </c>
    </row>
    <row r="489">
      <c r="A489" s="62" t="s">
        <v>3723</v>
      </c>
      <c r="B489" s="23" t="s">
        <v>3724</v>
      </c>
      <c r="C489" s="5">
        <v>1333.0</v>
      </c>
      <c r="D489" s="5">
        <v>2.66567247344336E7</v>
      </c>
      <c r="E489" s="5">
        <v>1.9690795E7</v>
      </c>
      <c r="F489" s="5">
        <v>2.449631E7</v>
      </c>
      <c r="G489" s="5">
        <v>3.0019093E7</v>
      </c>
      <c r="H489" s="5">
        <v>3.7583639E7</v>
      </c>
    </row>
    <row r="490">
      <c r="A490" s="62" t="s">
        <v>3725</v>
      </c>
      <c r="B490" s="23" t="s">
        <v>3726</v>
      </c>
      <c r="C490" s="5">
        <v>14.0</v>
      </c>
      <c r="D490" s="5">
        <v>2.35726942857142E7</v>
      </c>
      <c r="E490" s="5">
        <v>1.92996E7</v>
      </c>
      <c r="F490" s="5">
        <v>2.10423E7</v>
      </c>
      <c r="G490" s="5">
        <v>2.92659E7</v>
      </c>
      <c r="H490" s="5">
        <v>3.27801E7</v>
      </c>
    </row>
    <row r="491">
      <c r="A491" s="62" t="s">
        <v>3727</v>
      </c>
      <c r="B491" s="23" t="s">
        <v>3728</v>
      </c>
      <c r="C491" s="5">
        <v>15.0</v>
      </c>
      <c r="D491" s="5">
        <v>2.76588672666666E7</v>
      </c>
      <c r="E491" s="5">
        <v>2.5070847E7</v>
      </c>
      <c r="F491" s="5">
        <v>2.7930985E7</v>
      </c>
      <c r="G491" s="5">
        <v>3.3774705E7</v>
      </c>
      <c r="H491" s="5">
        <v>3.6868053E7</v>
      </c>
    </row>
    <row r="492">
      <c r="A492" s="62" t="s">
        <v>3729</v>
      </c>
      <c r="B492" s="23" t="s">
        <v>3730</v>
      </c>
      <c r="C492" s="5">
        <v>185.0</v>
      </c>
      <c r="D492" s="5">
        <v>2.38702690756756E7</v>
      </c>
      <c r="E492" s="5">
        <v>1.43111E7</v>
      </c>
      <c r="F492" s="5">
        <v>2.4901E7</v>
      </c>
      <c r="G492" s="5">
        <v>2.945194E7</v>
      </c>
      <c r="H492" s="5">
        <v>3.9985164E7</v>
      </c>
    </row>
    <row r="493">
      <c r="A493" s="62" t="s">
        <v>3731</v>
      </c>
      <c r="B493" s="23" t="s">
        <v>3732</v>
      </c>
      <c r="C493" s="5">
        <v>382.0</v>
      </c>
      <c r="D493" s="5">
        <v>2.52190932015706E7</v>
      </c>
      <c r="E493" s="5">
        <v>1.40232E7</v>
      </c>
      <c r="F493" s="5">
        <v>2.63235E7</v>
      </c>
      <c r="G493" s="5">
        <v>3.4689516E7</v>
      </c>
      <c r="H493" s="5">
        <v>3.9168E7</v>
      </c>
    </row>
    <row r="494">
      <c r="A494" s="62" t="s">
        <v>3733</v>
      </c>
      <c r="B494" s="23" t="s">
        <v>3734</v>
      </c>
      <c r="C494" s="5">
        <v>619.0</v>
      </c>
      <c r="D494" s="5">
        <v>2.14218672875605E7</v>
      </c>
      <c r="E494" s="5">
        <v>1.572045E7</v>
      </c>
      <c r="F494" s="5">
        <v>1.8500915E7</v>
      </c>
      <c r="G494" s="5">
        <v>2.6098119E7</v>
      </c>
      <c r="H494" s="5">
        <v>3.4629683E7</v>
      </c>
    </row>
    <row r="495">
      <c r="A495" s="62" t="s">
        <v>3735</v>
      </c>
      <c r="B495" s="23" t="s">
        <v>3736</v>
      </c>
      <c r="C495" s="5">
        <v>160.0</v>
      </c>
      <c r="D495" s="5">
        <v>1.65463559124999E7</v>
      </c>
      <c r="E495" s="5">
        <v>1.34066E7</v>
      </c>
      <c r="F495" s="5">
        <v>1.50277E7</v>
      </c>
      <c r="G495" s="5">
        <v>1.80048E7</v>
      </c>
      <c r="H495" s="5">
        <v>2.14461E7</v>
      </c>
    </row>
    <row r="496">
      <c r="A496" s="62" t="s">
        <v>3737</v>
      </c>
      <c r="B496" s="23" t="s">
        <v>3738</v>
      </c>
      <c r="C496" s="5">
        <v>9.0</v>
      </c>
      <c r="D496" s="5">
        <v>3.07647171111111E7</v>
      </c>
      <c r="E496" s="5">
        <v>2.4896686E7</v>
      </c>
      <c r="F496" s="5">
        <v>3.3125965E7</v>
      </c>
      <c r="G496" s="5">
        <v>3.707325E7</v>
      </c>
      <c r="H496" s="5">
        <v>4.0786694E7</v>
      </c>
    </row>
    <row r="497">
      <c r="A497" s="62" t="s">
        <v>3739</v>
      </c>
      <c r="B497" s="23" t="s">
        <v>3740</v>
      </c>
      <c r="C497" s="5">
        <v>8806.0</v>
      </c>
      <c r="D497" s="5">
        <v>2.32705182674312E7</v>
      </c>
      <c r="E497" s="5">
        <v>1.71519E7</v>
      </c>
      <c r="F497" s="5">
        <v>2.1721E7</v>
      </c>
      <c r="G497" s="5">
        <v>2.8211785E7</v>
      </c>
      <c r="H497" s="5">
        <v>3.35659E7</v>
      </c>
    </row>
    <row r="498">
      <c r="A498" s="62" t="s">
        <v>3741</v>
      </c>
      <c r="B498" s="23" t="s">
        <v>3742</v>
      </c>
      <c r="C498" s="5">
        <v>10.0</v>
      </c>
      <c r="D498" s="5">
        <v>1.73001556E7</v>
      </c>
      <c r="E498" s="5">
        <v>1.0032929E7</v>
      </c>
      <c r="F498" s="5">
        <v>1.3376898E7</v>
      </c>
      <c r="G498" s="5">
        <v>2.1298189E7</v>
      </c>
      <c r="H498" s="5">
        <v>3.3175171E7</v>
      </c>
    </row>
    <row r="499">
      <c r="A499" s="62" t="s">
        <v>3743</v>
      </c>
      <c r="B499" s="23" t="s">
        <v>3744</v>
      </c>
      <c r="C499" s="5">
        <v>110.0</v>
      </c>
      <c r="D499" s="5">
        <v>2.17310644818181E7</v>
      </c>
      <c r="E499" s="5">
        <v>1.4256833E7</v>
      </c>
      <c r="F499" s="5">
        <v>1.8606351E7</v>
      </c>
      <c r="G499" s="5">
        <v>2.7799034E7</v>
      </c>
      <c r="H499" s="5">
        <v>3.563195E7</v>
      </c>
    </row>
    <row r="500">
      <c r="A500" s="62" t="s">
        <v>3745</v>
      </c>
      <c r="B500" s="23" t="s">
        <v>3746</v>
      </c>
      <c r="C500" s="5">
        <v>4288.0</v>
      </c>
      <c r="D500" s="5">
        <v>1.38366571550839E7</v>
      </c>
      <c r="E500" s="5">
        <v>9288500.0</v>
      </c>
      <c r="F500" s="5">
        <v>1.17435E7</v>
      </c>
      <c r="G500" s="5">
        <v>1.7336838E7</v>
      </c>
      <c r="H500" s="5">
        <v>2.42225E7</v>
      </c>
    </row>
    <row r="501">
      <c r="A501" s="62" t="s">
        <v>3747</v>
      </c>
      <c r="B501" s="23" t="s">
        <v>3748</v>
      </c>
      <c r="C501" s="5">
        <v>981.0</v>
      </c>
      <c r="D501" s="5">
        <v>2.19628532925586E7</v>
      </c>
      <c r="E501" s="5">
        <v>1.48885E7</v>
      </c>
      <c r="F501" s="5">
        <v>2.1956611E7</v>
      </c>
      <c r="G501" s="5">
        <v>2.6763278E7</v>
      </c>
      <c r="H501" s="5">
        <v>3.3215007E7</v>
      </c>
    </row>
    <row r="502">
      <c r="A502" s="62" t="s">
        <v>3749</v>
      </c>
      <c r="B502" s="23" t="s">
        <v>3750</v>
      </c>
      <c r="C502" s="5">
        <v>1163.0</v>
      </c>
      <c r="D502" s="5">
        <v>2.30069876758383E7</v>
      </c>
      <c r="E502" s="5">
        <v>1.515415E7</v>
      </c>
      <c r="F502" s="5">
        <v>2.1961851E7</v>
      </c>
      <c r="G502" s="5">
        <v>2.6509992E7</v>
      </c>
      <c r="H502" s="5">
        <v>3.4767119E7</v>
      </c>
    </row>
    <row r="503">
      <c r="A503" s="62" t="s">
        <v>3751</v>
      </c>
      <c r="B503" s="23" t="s">
        <v>3752</v>
      </c>
      <c r="C503" s="5">
        <v>5147.0</v>
      </c>
      <c r="D503" s="5">
        <v>2.3691512263209E7</v>
      </c>
      <c r="E503" s="5">
        <v>1.5588313E7</v>
      </c>
      <c r="F503" s="5">
        <v>2.3069581E7</v>
      </c>
      <c r="G503" s="5">
        <v>3.15327E7</v>
      </c>
      <c r="H503" s="5">
        <v>3.6406451E7</v>
      </c>
    </row>
    <row r="504">
      <c r="A504" s="62" t="s">
        <v>3753</v>
      </c>
      <c r="B504" s="23" t="s">
        <v>3754</v>
      </c>
      <c r="C504" s="5">
        <v>33646.0</v>
      </c>
      <c r="D504" s="5">
        <v>2.47454618961717E7</v>
      </c>
      <c r="E504" s="5">
        <v>1.66689E7</v>
      </c>
      <c r="F504" s="5">
        <v>2.1577551E7</v>
      </c>
      <c r="G504" s="5">
        <v>3.12715E7</v>
      </c>
      <c r="H504" s="5">
        <v>3.8749636E7</v>
      </c>
    </row>
    <row r="505">
      <c r="A505" s="62" t="s">
        <v>3755</v>
      </c>
      <c r="B505" s="23" t="s">
        <v>3756</v>
      </c>
      <c r="C505" s="5">
        <v>9857.0</v>
      </c>
      <c r="D505" s="5">
        <v>2.2666497298258E7</v>
      </c>
      <c r="E505" s="5">
        <v>1.68451E7</v>
      </c>
      <c r="F505" s="5">
        <v>2.10058E7</v>
      </c>
      <c r="G505" s="5">
        <v>2.76443E7</v>
      </c>
      <c r="H505" s="5">
        <v>3.3930686E7</v>
      </c>
    </row>
    <row r="506">
      <c r="A506" s="62" t="s">
        <v>3757</v>
      </c>
      <c r="B506" s="23" t="s">
        <v>3758</v>
      </c>
      <c r="C506" s="5">
        <v>2666.0</v>
      </c>
      <c r="D506" s="5">
        <v>2.12107449035381E7</v>
      </c>
      <c r="E506" s="5">
        <v>1.5131714E7</v>
      </c>
      <c r="F506" s="5">
        <v>1.82048E7</v>
      </c>
      <c r="G506" s="5">
        <v>2.55992E7</v>
      </c>
      <c r="H506" s="5">
        <v>3.27475E7</v>
      </c>
    </row>
    <row r="507">
      <c r="A507" s="62" t="s">
        <v>3759</v>
      </c>
      <c r="B507" s="23" t="s">
        <v>3760</v>
      </c>
      <c r="C507" s="5">
        <v>376.0</v>
      </c>
      <c r="D507" s="5">
        <v>2.20802569281914E7</v>
      </c>
      <c r="E507" s="5">
        <v>1.7605485E7</v>
      </c>
      <c r="F507" s="5">
        <v>2.1176338E7</v>
      </c>
      <c r="G507" s="5">
        <v>2.4639403E7</v>
      </c>
      <c r="H507" s="5">
        <v>2.9322974E7</v>
      </c>
    </row>
    <row r="508">
      <c r="A508" s="62" t="s">
        <v>3761</v>
      </c>
      <c r="B508" s="23" t="s">
        <v>3762</v>
      </c>
      <c r="C508" s="5">
        <v>39.0</v>
      </c>
      <c r="D508" s="5">
        <v>1.00055218717948E7</v>
      </c>
      <c r="E508" s="5">
        <v>7159072.0</v>
      </c>
      <c r="F508" s="5">
        <v>9751000.0</v>
      </c>
      <c r="G508" s="5">
        <v>1.11322E7</v>
      </c>
      <c r="H508" s="5">
        <v>1.44619E7</v>
      </c>
    </row>
    <row r="509">
      <c r="A509" s="62" t="s">
        <v>3763</v>
      </c>
      <c r="B509" s="23" t="s">
        <v>3764</v>
      </c>
      <c r="C509" s="5">
        <v>7.0</v>
      </c>
      <c r="D509" s="5">
        <v>1.80497018571428E7</v>
      </c>
      <c r="E509" s="5">
        <v>1.04043E7</v>
      </c>
      <c r="F509" s="5">
        <v>1.61264E7</v>
      </c>
      <c r="G509" s="5">
        <v>2.05057E7</v>
      </c>
      <c r="H509" s="5">
        <v>4.3581179E7</v>
      </c>
    </row>
    <row r="510">
      <c r="A510" s="62" t="s">
        <v>3765</v>
      </c>
      <c r="B510" s="23" t="s">
        <v>3766</v>
      </c>
      <c r="C510" s="5">
        <v>481.0</v>
      </c>
      <c r="D510" s="5">
        <v>1.96953038731808E7</v>
      </c>
      <c r="E510" s="5">
        <v>1.4149E7</v>
      </c>
      <c r="F510" s="5">
        <v>1.8399993E7</v>
      </c>
      <c r="G510" s="5">
        <v>2.47906E7</v>
      </c>
      <c r="H510" s="5">
        <v>2.8377696E7</v>
      </c>
    </row>
    <row r="511">
      <c r="A511" s="62" t="s">
        <v>3767</v>
      </c>
      <c r="B511" s="23" t="s">
        <v>3768</v>
      </c>
      <c r="C511" s="5">
        <v>5.0</v>
      </c>
      <c r="D511" s="5">
        <v>1.29254834E7</v>
      </c>
      <c r="E511" s="5">
        <v>1.07466E7</v>
      </c>
      <c r="F511" s="5">
        <v>1.1202317E7</v>
      </c>
      <c r="G511" s="5">
        <v>1.2062072E7</v>
      </c>
      <c r="H511" s="5">
        <v>2.67065E7</v>
      </c>
    </row>
    <row r="512">
      <c r="A512" s="62" t="s">
        <v>3769</v>
      </c>
      <c r="B512" s="23" t="s">
        <v>3770</v>
      </c>
      <c r="C512" s="5">
        <v>286.0</v>
      </c>
      <c r="D512" s="5">
        <v>1.84634327062937E7</v>
      </c>
      <c r="E512" s="5">
        <v>1.2849152E7</v>
      </c>
      <c r="F512" s="5">
        <v>1.7255E7</v>
      </c>
      <c r="G512" s="5">
        <v>2.3914095E7</v>
      </c>
      <c r="H512" s="5">
        <v>2.4987012E7</v>
      </c>
    </row>
    <row r="513">
      <c r="A513" s="62" t="s">
        <v>3771</v>
      </c>
      <c r="B513" s="23" t="s">
        <v>3772</v>
      </c>
      <c r="C513" s="5">
        <v>4.0</v>
      </c>
      <c r="D513" s="5">
        <v>1.27830065E7</v>
      </c>
      <c r="E513" s="5">
        <v>8092598.0</v>
      </c>
      <c r="F513" s="5">
        <v>1.15631E7</v>
      </c>
      <c r="G513" s="5">
        <v>1.1978903E7</v>
      </c>
      <c r="H513" s="5">
        <v>1.9497425E7</v>
      </c>
    </row>
    <row r="514">
      <c r="A514" s="62" t="s">
        <v>3773</v>
      </c>
      <c r="B514" s="23" t="s">
        <v>3774</v>
      </c>
      <c r="C514" s="5">
        <v>3.0</v>
      </c>
      <c r="D514" s="5">
        <v>1.38839786666666E7</v>
      </c>
      <c r="E514" s="5">
        <v>1.05135E7</v>
      </c>
      <c r="F514" s="5">
        <v>1.3412536E7</v>
      </c>
      <c r="G514" s="5">
        <v>1.77259E7</v>
      </c>
      <c r="H514" s="5">
        <v>1.77259E7</v>
      </c>
    </row>
    <row r="515">
      <c r="A515" s="62" t="s">
        <v>3775</v>
      </c>
      <c r="B515" s="23" t="s">
        <v>3776</v>
      </c>
      <c r="C515" s="5">
        <v>29.0</v>
      </c>
      <c r="D515" s="5">
        <v>1.56622293793103E7</v>
      </c>
      <c r="E515" s="5">
        <v>1.424815E7</v>
      </c>
      <c r="F515" s="5">
        <v>1.6506923E7</v>
      </c>
      <c r="G515" s="5">
        <v>1.7288518E7</v>
      </c>
      <c r="H515" s="5">
        <v>1.783293E7</v>
      </c>
    </row>
    <row r="516">
      <c r="A516" s="62" t="s">
        <v>3777</v>
      </c>
      <c r="B516" s="23" t="s">
        <v>3778</v>
      </c>
      <c r="C516" s="5">
        <v>15.0</v>
      </c>
      <c r="D516" s="5">
        <v>1.2145314E7</v>
      </c>
      <c r="E516" s="5">
        <v>1.1596889E7</v>
      </c>
      <c r="F516" s="5">
        <v>1.1997538E7</v>
      </c>
      <c r="G516" s="5">
        <v>1.2744726E7</v>
      </c>
      <c r="H516" s="5">
        <v>1.3788836E7</v>
      </c>
    </row>
    <row r="517">
      <c r="A517" s="62" t="s">
        <v>3779</v>
      </c>
      <c r="B517" s="23" t="s">
        <v>3780</v>
      </c>
      <c r="C517" s="5">
        <v>1123.0</v>
      </c>
      <c r="D517" s="5">
        <v>1.30027483998219E7</v>
      </c>
      <c r="E517" s="5">
        <v>9192300.0</v>
      </c>
      <c r="F517" s="5">
        <v>1.18516E7</v>
      </c>
      <c r="G517" s="5">
        <v>1.6049278E7</v>
      </c>
      <c r="H517" s="5">
        <v>1.8373828E7</v>
      </c>
    </row>
    <row r="518">
      <c r="A518" s="62" t="s">
        <v>3781</v>
      </c>
      <c r="B518" s="23" t="s">
        <v>3782</v>
      </c>
      <c r="C518" s="5">
        <v>584.0</v>
      </c>
      <c r="D518" s="5">
        <v>1.81328902756849E7</v>
      </c>
      <c r="E518" s="5">
        <v>1.2738489E7</v>
      </c>
      <c r="F518" s="5">
        <v>1.92628E7</v>
      </c>
      <c r="G518" s="5">
        <v>2.2597977E7</v>
      </c>
      <c r="H518" s="5">
        <v>2.46135E7</v>
      </c>
    </row>
    <row r="519">
      <c r="A519" s="62" t="s">
        <v>3783</v>
      </c>
      <c r="B519" s="23" t="s">
        <v>3784</v>
      </c>
      <c r="C519" s="5">
        <v>47.0</v>
      </c>
      <c r="D519" s="5">
        <v>1.28835362765957E7</v>
      </c>
      <c r="E519" s="5">
        <v>1.1219882E7</v>
      </c>
      <c r="F519" s="5">
        <v>1.1896756E7</v>
      </c>
      <c r="G519" s="5">
        <v>1.377739E7</v>
      </c>
      <c r="H519" s="5">
        <v>1.6748737E7</v>
      </c>
    </row>
    <row r="520">
      <c r="A520" s="62" t="s">
        <v>3785</v>
      </c>
      <c r="B520" s="23" t="s">
        <v>3786</v>
      </c>
      <c r="C520" s="5">
        <v>5.0</v>
      </c>
      <c r="D520" s="5">
        <v>1.61669816E7</v>
      </c>
      <c r="E520" s="5">
        <v>9499460.0</v>
      </c>
      <c r="F520" s="5">
        <v>1.1667765E7</v>
      </c>
      <c r="G520" s="5">
        <v>1.2306772E7</v>
      </c>
      <c r="H520" s="5">
        <v>3.9270885E7</v>
      </c>
    </row>
    <row r="521">
      <c r="A521" s="62" t="s">
        <v>3787</v>
      </c>
      <c r="B521" s="23" t="s">
        <v>3788</v>
      </c>
      <c r="C521" s="5">
        <v>21.0</v>
      </c>
      <c r="D521" s="5">
        <v>2.7081397095238E7</v>
      </c>
      <c r="E521" s="5">
        <v>8645010.0</v>
      </c>
      <c r="F521" s="5">
        <v>1.457265E7</v>
      </c>
      <c r="G521" s="5">
        <v>2.1932833E7</v>
      </c>
      <c r="H521" s="5">
        <v>7.9073463E7</v>
      </c>
    </row>
    <row r="522">
      <c r="A522" s="62" t="s">
        <v>3789</v>
      </c>
      <c r="B522" s="23" t="s">
        <v>3790</v>
      </c>
      <c r="C522" s="5">
        <v>15.0</v>
      </c>
      <c r="D522" s="5">
        <v>1.43225450666666E7</v>
      </c>
      <c r="E522" s="5">
        <v>1.1722071E7</v>
      </c>
      <c r="F522" s="5">
        <v>1.2894434E7</v>
      </c>
      <c r="G522" s="5">
        <v>1.7163729E7</v>
      </c>
      <c r="H522" s="5">
        <v>2.1335269E7</v>
      </c>
    </row>
    <row r="523">
      <c r="A523" s="62" t="s">
        <v>3791</v>
      </c>
      <c r="B523" s="23" t="s">
        <v>3792</v>
      </c>
      <c r="C523" s="5">
        <v>121.0</v>
      </c>
      <c r="D523" s="5">
        <v>3.95395096198347E7</v>
      </c>
      <c r="E523" s="5">
        <v>2.087395E7</v>
      </c>
      <c r="F523" s="5">
        <v>2.7958424E7</v>
      </c>
      <c r="G523" s="5">
        <v>4.0307394E7</v>
      </c>
      <c r="H523" s="5">
        <v>6.8303909E7</v>
      </c>
    </row>
    <row r="524">
      <c r="A524" s="62" t="s">
        <v>3793</v>
      </c>
      <c r="B524" s="23" t="s">
        <v>3794</v>
      </c>
      <c r="C524" s="5">
        <v>48.0</v>
      </c>
      <c r="D524" s="5">
        <v>4.37044154375E7</v>
      </c>
      <c r="E524" s="5">
        <v>1.8343E7</v>
      </c>
      <c r="F524" s="5">
        <v>2.34686E7</v>
      </c>
      <c r="G524" s="5">
        <v>5.5468667E7</v>
      </c>
      <c r="H524" s="5">
        <v>1.02276101E8</v>
      </c>
    </row>
    <row r="525">
      <c r="A525" s="62" t="s">
        <v>3795</v>
      </c>
      <c r="B525" s="23" t="s">
        <v>3796</v>
      </c>
      <c r="C525" s="5">
        <v>1187.0</v>
      </c>
      <c r="D525" s="5">
        <v>2.98936192138047E7</v>
      </c>
      <c r="E525" s="5">
        <v>1.46531E7</v>
      </c>
      <c r="F525" s="5">
        <v>1.854888E7</v>
      </c>
      <c r="G525" s="5">
        <v>2.9963374E7</v>
      </c>
      <c r="H525" s="5">
        <v>6.2259541E7</v>
      </c>
    </row>
    <row r="526">
      <c r="A526" s="62" t="s">
        <v>3797</v>
      </c>
      <c r="B526" s="23" t="s">
        <v>3798</v>
      </c>
      <c r="C526" s="5">
        <v>46.0</v>
      </c>
      <c r="D526" s="5">
        <v>1.63662803260869E7</v>
      </c>
      <c r="E526" s="5">
        <v>6427100.0</v>
      </c>
      <c r="F526" s="5">
        <v>1.0414937E7</v>
      </c>
      <c r="G526" s="5">
        <v>1.7450239E7</v>
      </c>
      <c r="H526" s="5">
        <v>4.446955E7</v>
      </c>
    </row>
    <row r="527">
      <c r="A527" s="62" t="s">
        <v>3799</v>
      </c>
      <c r="B527" s="23" t="s">
        <v>3800</v>
      </c>
      <c r="C527" s="5">
        <v>6660.0</v>
      </c>
      <c r="D527" s="5">
        <v>2.68259645865485E7</v>
      </c>
      <c r="E527" s="5">
        <v>1.01267E7</v>
      </c>
      <c r="F527" s="5">
        <v>1.54848E7</v>
      </c>
      <c r="G527" s="5">
        <v>2.220515E7</v>
      </c>
      <c r="H527" s="5">
        <v>5.6524671E7</v>
      </c>
    </row>
    <row r="528">
      <c r="A528" s="62" t="s">
        <v>3801</v>
      </c>
      <c r="B528" s="23" t="s">
        <v>3802</v>
      </c>
      <c r="C528" s="5">
        <v>5.0</v>
      </c>
      <c r="D528" s="5">
        <v>2.52581898E7</v>
      </c>
      <c r="E528" s="5">
        <v>1.5967944E7</v>
      </c>
      <c r="F528" s="5">
        <v>2.5264219E7</v>
      </c>
      <c r="G528" s="5">
        <v>3.2437449E7</v>
      </c>
      <c r="H528" s="5">
        <v>3.91657E7</v>
      </c>
    </row>
    <row r="529">
      <c r="A529" s="62" t="s">
        <v>3803</v>
      </c>
      <c r="B529" s="23" t="s">
        <v>3804</v>
      </c>
      <c r="C529" s="5">
        <v>414.0</v>
      </c>
      <c r="D529" s="5">
        <v>1.71479866256038E7</v>
      </c>
      <c r="E529" s="5">
        <v>1.00384E7</v>
      </c>
      <c r="F529" s="5">
        <v>1.59676E7</v>
      </c>
      <c r="G529" s="5">
        <v>1.8962368E7</v>
      </c>
      <c r="H529" s="5">
        <v>2.79604E7</v>
      </c>
    </row>
    <row r="530">
      <c r="A530" s="62" t="s">
        <v>3805</v>
      </c>
      <c r="B530" s="23" t="s">
        <v>3806</v>
      </c>
      <c r="C530" s="5">
        <v>21.0</v>
      </c>
      <c r="D530" s="5">
        <v>1.86938419523809E7</v>
      </c>
      <c r="E530" s="5">
        <v>5860307.0</v>
      </c>
      <c r="F530" s="5">
        <v>1.0501942E7</v>
      </c>
      <c r="G530" s="5">
        <v>2.3635134E7</v>
      </c>
      <c r="H530" s="5">
        <v>3.4332304E7</v>
      </c>
    </row>
    <row r="531">
      <c r="A531" s="62" t="s">
        <v>3807</v>
      </c>
      <c r="B531" s="23" t="s">
        <v>3808</v>
      </c>
      <c r="C531" s="5">
        <v>260.0</v>
      </c>
      <c r="D531" s="5">
        <v>1.7553632476923E7</v>
      </c>
      <c r="E531" s="5">
        <v>1.2219538E7</v>
      </c>
      <c r="F531" s="5">
        <v>1.5302786E7</v>
      </c>
      <c r="G531" s="5">
        <v>1.8285054E7</v>
      </c>
      <c r="H531" s="5">
        <v>2.5680321E7</v>
      </c>
    </row>
    <row r="532">
      <c r="A532" s="62" t="s">
        <v>3809</v>
      </c>
      <c r="B532" s="23" t="s">
        <v>3810</v>
      </c>
      <c r="C532" s="5">
        <v>2591.0</v>
      </c>
      <c r="D532" s="5">
        <v>1.19120033395061E7</v>
      </c>
      <c r="E532" s="5">
        <v>7838800.0</v>
      </c>
      <c r="F532" s="5">
        <v>1.0142341E7</v>
      </c>
      <c r="G532" s="5">
        <v>1.34245E7</v>
      </c>
      <c r="H532" s="5">
        <v>1.8882354E7</v>
      </c>
    </row>
    <row r="533">
      <c r="A533" s="62" t="s">
        <v>3811</v>
      </c>
      <c r="B533" s="23" t="s">
        <v>3812</v>
      </c>
      <c r="C533" s="5">
        <v>50.0</v>
      </c>
      <c r="D533" s="5">
        <v>2.607716494E7</v>
      </c>
      <c r="E533" s="5">
        <v>1.7571915E7</v>
      </c>
      <c r="F533" s="5">
        <v>2.1112932E7</v>
      </c>
      <c r="G533" s="5">
        <v>2.518505E7</v>
      </c>
      <c r="H533" s="5">
        <v>3.5098569E7</v>
      </c>
    </row>
    <row r="534">
      <c r="A534" s="62" t="s">
        <v>3813</v>
      </c>
      <c r="B534" s="23" t="s">
        <v>3814</v>
      </c>
      <c r="C534" s="5">
        <v>50.0</v>
      </c>
      <c r="D534" s="5">
        <v>2.32427853799999E7</v>
      </c>
      <c r="E534" s="5">
        <v>1.5587433E7</v>
      </c>
      <c r="F534" s="5">
        <v>1.8636438E7</v>
      </c>
      <c r="G534" s="5">
        <v>2.0385967E7</v>
      </c>
      <c r="H534" s="5">
        <v>3.4652877E7</v>
      </c>
    </row>
    <row r="535">
      <c r="A535" s="62" t="s">
        <v>3815</v>
      </c>
      <c r="B535" s="23" t="s">
        <v>3816</v>
      </c>
      <c r="C535" s="5">
        <v>297.0</v>
      </c>
      <c r="D535" s="5">
        <v>1.97447811279461E7</v>
      </c>
      <c r="E535" s="5">
        <v>1.0601914E7</v>
      </c>
      <c r="F535" s="5">
        <v>1.47191E7</v>
      </c>
      <c r="G535" s="5">
        <v>2.02209E7</v>
      </c>
      <c r="H535" s="5">
        <v>3.2799906E7</v>
      </c>
    </row>
    <row r="536">
      <c r="A536" s="62" t="s">
        <v>3817</v>
      </c>
      <c r="B536" s="23" t="s">
        <v>3818</v>
      </c>
      <c r="C536" s="5">
        <v>62.0</v>
      </c>
      <c r="D536" s="5">
        <v>4.46164814838709E7</v>
      </c>
      <c r="E536" s="5">
        <v>2.0637828E7</v>
      </c>
      <c r="F536" s="5">
        <v>2.7096143E7</v>
      </c>
      <c r="G536" s="5">
        <v>4.5283425E7</v>
      </c>
      <c r="H536" s="5">
        <v>9.9187229E7</v>
      </c>
    </row>
    <row r="537">
      <c r="A537" s="62" t="s">
        <v>3819</v>
      </c>
      <c r="B537" s="23" t="s">
        <v>3820</v>
      </c>
      <c r="C537" s="5">
        <v>13.0</v>
      </c>
      <c r="D537" s="5">
        <v>3.17659241538461E7</v>
      </c>
      <c r="E537" s="5">
        <v>6236612.0</v>
      </c>
      <c r="F537" s="5">
        <v>2.4037503E7</v>
      </c>
      <c r="G537" s="5">
        <v>5.24619E7</v>
      </c>
      <c r="H537" s="5">
        <v>7.7418477E7</v>
      </c>
    </row>
    <row r="538">
      <c r="A538" s="62" t="s">
        <v>3821</v>
      </c>
      <c r="B538" s="23" t="s">
        <v>3822</v>
      </c>
      <c r="C538" s="5">
        <v>192.0</v>
      </c>
      <c r="D538" s="5">
        <v>5.02708917604166E7</v>
      </c>
      <c r="E538" s="5">
        <v>1.7127529E7</v>
      </c>
      <c r="F538" s="5">
        <v>2.6009055E7</v>
      </c>
      <c r="G538" s="5">
        <v>5.3725801E7</v>
      </c>
      <c r="H538" s="5">
        <v>1.1147908E8</v>
      </c>
    </row>
    <row r="539">
      <c r="A539" s="62" t="s">
        <v>3823</v>
      </c>
      <c r="B539" s="23" t="s">
        <v>3824</v>
      </c>
      <c r="C539" s="5">
        <v>163.0</v>
      </c>
      <c r="D539" s="5">
        <v>1.69316132331288E7</v>
      </c>
      <c r="E539" s="5">
        <v>1.15157E7</v>
      </c>
      <c r="F539" s="5">
        <v>1.569585E7</v>
      </c>
      <c r="G539" s="5">
        <v>2.001355E7</v>
      </c>
      <c r="H539" s="5">
        <v>2.5136232E7</v>
      </c>
    </row>
    <row r="540">
      <c r="A540" s="62" t="s">
        <v>3825</v>
      </c>
      <c r="B540" s="23" t="s">
        <v>3826</v>
      </c>
      <c r="C540" s="5">
        <v>39.0</v>
      </c>
      <c r="D540" s="5">
        <v>1.3797663076923E7</v>
      </c>
      <c r="E540" s="5">
        <v>8335607.0</v>
      </c>
      <c r="F540" s="5">
        <v>1.15155E7</v>
      </c>
      <c r="G540" s="5">
        <v>1.43085E7</v>
      </c>
      <c r="H540" s="5">
        <v>2.769155E7</v>
      </c>
    </row>
    <row r="541">
      <c r="A541" s="62" t="s">
        <v>3827</v>
      </c>
      <c r="B541" s="23" t="s">
        <v>3828</v>
      </c>
      <c r="C541" s="5">
        <v>248.0</v>
      </c>
      <c r="D541" s="5">
        <v>2.17645797459677E7</v>
      </c>
      <c r="E541" s="5">
        <v>1.46184E7</v>
      </c>
      <c r="F541" s="5">
        <v>1.7152258E7</v>
      </c>
      <c r="G541" s="5">
        <v>2.3804625E7</v>
      </c>
      <c r="H541" s="5">
        <v>3.7119244E7</v>
      </c>
    </row>
    <row r="542">
      <c r="A542" s="62" t="s">
        <v>3829</v>
      </c>
      <c r="B542" s="23" t="s">
        <v>3830</v>
      </c>
      <c r="C542" s="5">
        <v>67.0</v>
      </c>
      <c r="D542" s="5">
        <v>1.76759589402985E7</v>
      </c>
      <c r="E542" s="5">
        <v>1.0285807E7</v>
      </c>
      <c r="F542" s="5">
        <v>1.31166E7</v>
      </c>
      <c r="G542" s="5">
        <v>2.4673449E7</v>
      </c>
      <c r="H542" s="5">
        <v>3.226867E7</v>
      </c>
    </row>
    <row r="543">
      <c r="A543" s="62" t="s">
        <v>3831</v>
      </c>
      <c r="B543" s="23" t="s">
        <v>3832</v>
      </c>
      <c r="C543" s="5">
        <v>38.0</v>
      </c>
      <c r="D543" s="5">
        <v>2.05245083947368E7</v>
      </c>
      <c r="E543" s="5">
        <v>1.37578E7</v>
      </c>
      <c r="F543" s="5">
        <v>1.472625E7</v>
      </c>
      <c r="G543" s="5">
        <v>2.0051963E7</v>
      </c>
      <c r="H543" s="5">
        <v>3.697715E7</v>
      </c>
    </row>
    <row r="544">
      <c r="A544" s="62" t="s">
        <v>3833</v>
      </c>
      <c r="B544" s="23" t="s">
        <v>3834</v>
      </c>
      <c r="C544" s="5">
        <v>4.0</v>
      </c>
      <c r="D544" s="5">
        <v>1.439472875E7</v>
      </c>
      <c r="E544" s="5">
        <v>1.385885E7</v>
      </c>
      <c r="F544" s="5">
        <v>1.4211051E7</v>
      </c>
      <c r="G544" s="5">
        <v>1.4558163E7</v>
      </c>
      <c r="H544" s="5">
        <v>1.4950851E7</v>
      </c>
    </row>
    <row r="545">
      <c r="A545" s="62" t="s">
        <v>3835</v>
      </c>
      <c r="B545" s="23" t="s">
        <v>3836</v>
      </c>
      <c r="C545" s="5">
        <v>13.0</v>
      </c>
      <c r="D545" s="5">
        <v>3.20168817692307E7</v>
      </c>
      <c r="E545" s="5">
        <v>9057476.0</v>
      </c>
      <c r="F545" s="5">
        <v>1.7287712E7</v>
      </c>
      <c r="G545" s="5">
        <v>2.3013118E7</v>
      </c>
      <c r="H545" s="5">
        <v>9.2982E7</v>
      </c>
    </row>
    <row r="546">
      <c r="A546" s="62" t="s">
        <v>3837</v>
      </c>
      <c r="B546" s="23" t="s">
        <v>3838</v>
      </c>
      <c r="C546" s="5">
        <v>35.0</v>
      </c>
      <c r="D546" s="5">
        <v>1.10069055714285E7</v>
      </c>
      <c r="E546" s="5">
        <v>7783283.0</v>
      </c>
      <c r="F546" s="5">
        <v>8575688.0</v>
      </c>
      <c r="G546" s="5">
        <v>1.0191505E7</v>
      </c>
      <c r="H546" s="5">
        <v>1.82113E7</v>
      </c>
    </row>
    <row r="547">
      <c r="A547" s="62" t="s">
        <v>3839</v>
      </c>
      <c r="B547" s="23" t="s">
        <v>3840</v>
      </c>
      <c r="C547" s="5">
        <v>15.0</v>
      </c>
      <c r="D547" s="5">
        <v>2.07087654666666E7</v>
      </c>
      <c r="E547" s="5">
        <v>1.00832E7</v>
      </c>
      <c r="F547" s="5">
        <v>1.2691317E7</v>
      </c>
      <c r="G547" s="5">
        <v>2.95311E7</v>
      </c>
      <c r="H547" s="5">
        <v>4.2333705E7</v>
      </c>
    </row>
    <row r="548">
      <c r="A548" s="62" t="s">
        <v>3841</v>
      </c>
      <c r="B548" s="23" t="s">
        <v>3842</v>
      </c>
      <c r="C548" s="5">
        <v>65.0</v>
      </c>
      <c r="D548" s="5">
        <v>2.24706091384615E7</v>
      </c>
      <c r="E548" s="5">
        <v>7400558.0</v>
      </c>
      <c r="F548" s="5">
        <v>1.334141E7</v>
      </c>
      <c r="G548" s="5">
        <v>2.5961573E7</v>
      </c>
      <c r="H548" s="5">
        <v>4.4088917E7</v>
      </c>
    </row>
    <row r="549">
      <c r="A549" s="62" t="s">
        <v>3843</v>
      </c>
      <c r="B549" s="23" t="s">
        <v>3844</v>
      </c>
      <c r="C549" s="5">
        <v>157.0</v>
      </c>
      <c r="D549" s="5">
        <v>1.42184375732484E7</v>
      </c>
      <c r="E549" s="5">
        <v>7393069.0</v>
      </c>
      <c r="F549" s="5">
        <v>9764500.0</v>
      </c>
      <c r="G549" s="5">
        <v>1.5062217E7</v>
      </c>
      <c r="H549" s="5">
        <v>2.4345648E7</v>
      </c>
    </row>
    <row r="550">
      <c r="A550" s="62" t="s">
        <v>3845</v>
      </c>
      <c r="B550" s="23" t="s">
        <v>3846</v>
      </c>
      <c r="C550" s="5">
        <v>190.0</v>
      </c>
      <c r="D550" s="5">
        <v>1.94923284105262E7</v>
      </c>
      <c r="E550" s="5">
        <v>7068693.0</v>
      </c>
      <c r="F550" s="5">
        <v>1.13121E7</v>
      </c>
      <c r="G550" s="5">
        <v>2.2501837E7</v>
      </c>
      <c r="H550" s="5">
        <v>4.2333705E7</v>
      </c>
    </row>
    <row r="551">
      <c r="A551" s="62" t="s">
        <v>3847</v>
      </c>
      <c r="B551" s="23" t="s">
        <v>3848</v>
      </c>
      <c r="C551" s="5">
        <v>154.0</v>
      </c>
      <c r="D551" s="5">
        <v>2.04526484740259E7</v>
      </c>
      <c r="E551" s="5">
        <v>5378627.0</v>
      </c>
      <c r="F551" s="5">
        <v>1.2534726E7</v>
      </c>
      <c r="G551" s="5">
        <v>3.1032201E7</v>
      </c>
      <c r="H551" s="5">
        <v>3.526499E7</v>
      </c>
    </row>
    <row r="552">
      <c r="A552" s="62" t="s">
        <v>3849</v>
      </c>
      <c r="B552" s="23" t="s">
        <v>3850</v>
      </c>
      <c r="C552" s="5">
        <v>615.0</v>
      </c>
      <c r="D552" s="5">
        <v>3.28862911642276E7</v>
      </c>
      <c r="E552" s="5">
        <v>1.1100771E7</v>
      </c>
      <c r="F552" s="5">
        <v>1.6590001E7</v>
      </c>
      <c r="G552" s="5">
        <v>3.7993779E7</v>
      </c>
      <c r="H552" s="5">
        <v>8.59411E7</v>
      </c>
    </row>
    <row r="553">
      <c r="A553" s="62" t="s">
        <v>3851</v>
      </c>
      <c r="B553" s="23" t="s">
        <v>3852</v>
      </c>
      <c r="C553" s="5">
        <v>467.0</v>
      </c>
      <c r="D553" s="5">
        <v>1.39927679872068E7</v>
      </c>
      <c r="E553" s="5">
        <v>5988100.0</v>
      </c>
      <c r="F553" s="5">
        <v>1.0486751E7</v>
      </c>
      <c r="G553" s="5">
        <v>1.6611572E7</v>
      </c>
      <c r="H553" s="5">
        <v>2.2359671E7</v>
      </c>
    </row>
    <row r="554">
      <c r="A554" s="62" t="s">
        <v>3853</v>
      </c>
      <c r="B554" s="23" t="s">
        <v>3854</v>
      </c>
      <c r="C554" s="5">
        <v>36.0</v>
      </c>
      <c r="D554" s="5">
        <v>3.37880237777777E7</v>
      </c>
      <c r="E554" s="5">
        <v>6976932.0</v>
      </c>
      <c r="F554" s="5">
        <v>1.842256E7</v>
      </c>
      <c r="G554" s="5">
        <v>3.9554351E7</v>
      </c>
      <c r="H554" s="5">
        <v>8.5892049E7</v>
      </c>
    </row>
    <row r="555">
      <c r="A555" s="62" t="s">
        <v>3855</v>
      </c>
      <c r="B555" s="23" t="s">
        <v>3856</v>
      </c>
      <c r="C555" s="5">
        <v>26.0</v>
      </c>
      <c r="D555" s="5">
        <v>2.01861637307692E7</v>
      </c>
      <c r="E555" s="5">
        <v>7941655.0</v>
      </c>
      <c r="F555" s="5">
        <v>1.1739804E7</v>
      </c>
      <c r="G555" s="5">
        <v>2.1741627E7</v>
      </c>
      <c r="H555" s="5">
        <v>5.3749324E7</v>
      </c>
    </row>
    <row r="556">
      <c r="A556" s="62" t="s">
        <v>3857</v>
      </c>
      <c r="B556" s="23" t="s">
        <v>3858</v>
      </c>
      <c r="C556" s="5">
        <v>233.0</v>
      </c>
      <c r="D556" s="5">
        <v>2.54934744077253E7</v>
      </c>
      <c r="E556" s="5">
        <v>1.1134674E7</v>
      </c>
      <c r="F556" s="5">
        <v>2.1964843E7</v>
      </c>
      <c r="G556" s="5">
        <v>3.4899512E7</v>
      </c>
      <c r="H556" s="5">
        <v>4.4435883E7</v>
      </c>
    </row>
    <row r="557">
      <c r="A557" s="62" t="s">
        <v>3859</v>
      </c>
      <c r="B557" s="23" t="s">
        <v>3860</v>
      </c>
      <c r="C557" s="5">
        <v>165.0</v>
      </c>
      <c r="D557" s="5">
        <v>2.91292013030303E7</v>
      </c>
      <c r="E557" s="5">
        <v>1.5423259E7</v>
      </c>
      <c r="F557" s="5">
        <v>2.8344029E7</v>
      </c>
      <c r="G557" s="5">
        <v>3.4435136E7</v>
      </c>
      <c r="H557" s="5">
        <v>4.7980171E7</v>
      </c>
    </row>
    <row r="558">
      <c r="A558" s="62" t="s">
        <v>3861</v>
      </c>
      <c r="B558" s="23" t="s">
        <v>3862</v>
      </c>
      <c r="C558" s="5">
        <v>754.0</v>
      </c>
      <c r="D558" s="5">
        <v>2.39921988925729E7</v>
      </c>
      <c r="E558" s="5">
        <v>1.0520218E7</v>
      </c>
      <c r="F558" s="5">
        <v>2.1885035E7</v>
      </c>
      <c r="G558" s="5">
        <v>3.1490486E7</v>
      </c>
      <c r="H558" s="5">
        <v>3.8468942E7</v>
      </c>
    </row>
    <row r="559">
      <c r="A559" s="62" t="s">
        <v>3863</v>
      </c>
      <c r="B559" s="23" t="s">
        <v>3864</v>
      </c>
      <c r="C559" s="5">
        <v>25.0</v>
      </c>
      <c r="D559" s="5">
        <v>3.690944812E7</v>
      </c>
      <c r="E559" s="5">
        <v>1.71625E7</v>
      </c>
      <c r="F559" s="5">
        <v>2.0108809E7</v>
      </c>
      <c r="G559" s="5">
        <v>3.5424738E7</v>
      </c>
      <c r="H559" s="5">
        <v>4.5931757E7</v>
      </c>
    </row>
    <row r="560">
      <c r="A560" s="62" t="s">
        <v>3865</v>
      </c>
      <c r="B560" s="23" t="s">
        <v>3866</v>
      </c>
      <c r="C560" s="5">
        <v>29.0</v>
      </c>
      <c r="D560" s="5">
        <v>3.55489453793103E7</v>
      </c>
      <c r="E560" s="5">
        <v>2.4698986E7</v>
      </c>
      <c r="F560" s="5">
        <v>3.2134726E7</v>
      </c>
      <c r="G560" s="5">
        <v>3.4189897E7</v>
      </c>
      <c r="H560" s="5">
        <v>4.5886439E7</v>
      </c>
    </row>
    <row r="561">
      <c r="A561" s="62" t="s">
        <v>3867</v>
      </c>
      <c r="B561" s="23" t="s">
        <v>3868</v>
      </c>
      <c r="C561" s="5">
        <v>9.0</v>
      </c>
      <c r="D561" s="5">
        <v>2.84449236666666E7</v>
      </c>
      <c r="E561" s="5">
        <v>1.4365398E7</v>
      </c>
      <c r="F561" s="5">
        <v>1.974176E7</v>
      </c>
      <c r="G561" s="5">
        <v>2.3296322E7</v>
      </c>
      <c r="H561" s="5">
        <v>8.8350445E7</v>
      </c>
    </row>
    <row r="562">
      <c r="A562" s="62" t="s">
        <v>3869</v>
      </c>
      <c r="B562" s="23" t="s">
        <v>3870</v>
      </c>
      <c r="C562" s="5">
        <v>150.0</v>
      </c>
      <c r="D562" s="5">
        <v>2.72032842733333E7</v>
      </c>
      <c r="E562" s="5">
        <v>1.2185E7</v>
      </c>
      <c r="F562" s="5">
        <v>2.2185364E7</v>
      </c>
      <c r="G562" s="5">
        <v>3.4263096E7</v>
      </c>
      <c r="H562" s="5">
        <v>4.5817014E7</v>
      </c>
    </row>
    <row r="563">
      <c r="A563" s="62" t="s">
        <v>3871</v>
      </c>
      <c r="B563" s="23" t="s">
        <v>3872</v>
      </c>
      <c r="C563" s="5">
        <v>5.0</v>
      </c>
      <c r="D563" s="5">
        <v>4.71740698E7</v>
      </c>
      <c r="E563" s="5">
        <v>2.3860637E7</v>
      </c>
      <c r="F563" s="5">
        <v>5.8964634E7</v>
      </c>
      <c r="G563" s="5">
        <v>7.1603434E7</v>
      </c>
      <c r="H563" s="5">
        <v>7.429331E7</v>
      </c>
    </row>
    <row r="564">
      <c r="A564" s="62" t="s">
        <v>3873</v>
      </c>
      <c r="B564" s="23" t="s">
        <v>3874</v>
      </c>
      <c r="C564" s="5">
        <v>32.0</v>
      </c>
      <c r="D564" s="5">
        <v>4.00366254062499E7</v>
      </c>
      <c r="E564" s="5">
        <v>1.235104E7</v>
      </c>
      <c r="F564" s="5">
        <v>2.7580033E7</v>
      </c>
      <c r="G564" s="5">
        <v>4.5382286E7</v>
      </c>
      <c r="H564" s="5">
        <v>8.825505E7</v>
      </c>
    </row>
    <row r="565">
      <c r="A565" s="62" t="s">
        <v>3875</v>
      </c>
      <c r="B565" s="23" t="s">
        <v>3876</v>
      </c>
      <c r="C565" s="5">
        <v>129.0</v>
      </c>
      <c r="D565" s="5">
        <v>5.03160845271317E7</v>
      </c>
      <c r="E565" s="5">
        <v>2.3273431E7</v>
      </c>
      <c r="F565" s="5">
        <v>3.8899021E7</v>
      </c>
      <c r="G565" s="5">
        <v>6.2134245E7</v>
      </c>
      <c r="H565" s="5">
        <v>9.2391202E7</v>
      </c>
    </row>
    <row r="566">
      <c r="A566" s="62" t="s">
        <v>3877</v>
      </c>
      <c r="B566" s="23" t="s">
        <v>3878</v>
      </c>
      <c r="C566" s="5">
        <v>30.0</v>
      </c>
      <c r="D566" s="5">
        <v>3.01379494333333E7</v>
      </c>
      <c r="E566" s="5">
        <v>5014173.0</v>
      </c>
      <c r="F566" s="5">
        <v>1.4696338E7</v>
      </c>
      <c r="G566" s="5">
        <v>5.2441446E7</v>
      </c>
      <c r="H566" s="5">
        <v>7.1939155E7</v>
      </c>
    </row>
    <row r="567">
      <c r="A567" s="62" t="s">
        <v>3879</v>
      </c>
      <c r="B567" s="23" t="s">
        <v>3880</v>
      </c>
      <c r="C567" s="5">
        <v>51.0</v>
      </c>
      <c r="D567" s="5">
        <v>5.50870803529411E7</v>
      </c>
      <c r="E567" s="5">
        <v>2.9539835E7</v>
      </c>
      <c r="F567" s="5">
        <v>5.3764917E7</v>
      </c>
      <c r="G567" s="5">
        <v>7.15955E7</v>
      </c>
      <c r="H567" s="5">
        <v>8.2455796E7</v>
      </c>
    </row>
    <row r="568">
      <c r="A568" s="62" t="s">
        <v>3881</v>
      </c>
      <c r="B568" s="23" t="s">
        <v>3882</v>
      </c>
      <c r="C568" s="5">
        <v>104.0</v>
      </c>
      <c r="D568" s="5">
        <v>5.80136458173077E7</v>
      </c>
      <c r="E568" s="5">
        <v>2.459451E7</v>
      </c>
      <c r="F568" s="5">
        <v>4.0882873E7</v>
      </c>
      <c r="G568" s="5">
        <v>6.685195E7</v>
      </c>
      <c r="H568" s="5">
        <v>9.8296517E7</v>
      </c>
    </row>
    <row r="569">
      <c r="A569" s="62" t="s">
        <v>3883</v>
      </c>
      <c r="B569" s="23" t="s">
        <v>3884</v>
      </c>
      <c r="C569" s="5">
        <v>22.0</v>
      </c>
      <c r="D569" s="5">
        <v>3.42126846363636E7</v>
      </c>
      <c r="E569" s="5">
        <v>1.0737866E7</v>
      </c>
      <c r="F569" s="5">
        <v>1.3145062E7</v>
      </c>
      <c r="G569" s="5">
        <v>3.7789499E7</v>
      </c>
      <c r="H569" s="5">
        <v>8.8296252E7</v>
      </c>
    </row>
    <row r="570">
      <c r="A570" s="62" t="s">
        <v>3885</v>
      </c>
      <c r="B570" s="23" t="s">
        <v>3886</v>
      </c>
      <c r="C570" s="5">
        <v>67.0</v>
      </c>
      <c r="D570" s="5">
        <v>6.9369992761194E7</v>
      </c>
      <c r="E570" s="5">
        <v>5.5077101E7</v>
      </c>
      <c r="F570" s="5">
        <v>6.0630401E7</v>
      </c>
      <c r="G570" s="5">
        <v>8.4374207E7</v>
      </c>
      <c r="H570" s="5">
        <v>1.16882514E8</v>
      </c>
    </row>
    <row r="571">
      <c r="A571" s="62" t="s">
        <v>3887</v>
      </c>
      <c r="B571" s="23" t="s">
        <v>3888</v>
      </c>
      <c r="C571" s="5">
        <v>10.0</v>
      </c>
      <c r="D571" s="5">
        <v>6.53373504999999E7</v>
      </c>
      <c r="E571" s="5">
        <v>4.7617463E7</v>
      </c>
      <c r="F571" s="5">
        <v>5.1056944E7</v>
      </c>
      <c r="G571" s="5">
        <v>8.2190146E7</v>
      </c>
      <c r="H571" s="5">
        <v>1.14704982E8</v>
      </c>
    </row>
    <row r="572">
      <c r="A572" s="62" t="s">
        <v>3889</v>
      </c>
      <c r="B572" s="23" t="s">
        <v>3890</v>
      </c>
      <c r="C572" s="5">
        <v>1.0</v>
      </c>
      <c r="D572" s="5">
        <v>5.0553727E7</v>
      </c>
      <c r="E572" s="5">
        <v>5.0553727E7</v>
      </c>
      <c r="F572" s="5">
        <v>5.0553727E7</v>
      </c>
      <c r="G572" s="5">
        <v>5.0553727E7</v>
      </c>
      <c r="H572" s="5">
        <v>5.0553727E7</v>
      </c>
    </row>
    <row r="573">
      <c r="A573" s="62" t="s">
        <v>3891</v>
      </c>
      <c r="B573" s="23" t="s">
        <v>3892</v>
      </c>
      <c r="C573" s="5">
        <v>24.0</v>
      </c>
      <c r="D573" s="5">
        <v>4.68368839583333E7</v>
      </c>
      <c r="E573" s="5">
        <v>3.3293011E7</v>
      </c>
      <c r="F573" s="5">
        <v>5.0361637E7</v>
      </c>
      <c r="G573" s="5">
        <v>5.7680605E7</v>
      </c>
      <c r="H573" s="5">
        <v>6.1517773E7</v>
      </c>
    </row>
    <row r="574">
      <c r="A574" s="62" t="s">
        <v>3893</v>
      </c>
      <c r="B574" s="23" t="s">
        <v>3894</v>
      </c>
      <c r="C574" s="5">
        <v>1.0</v>
      </c>
      <c r="D574" s="5">
        <v>1.69122E7</v>
      </c>
      <c r="E574" s="5">
        <v>1.69122E7</v>
      </c>
      <c r="F574" s="5">
        <v>1.69122E7</v>
      </c>
      <c r="G574" s="5">
        <v>1.69122E7</v>
      </c>
      <c r="H574" s="5">
        <v>1.69122E7</v>
      </c>
    </row>
    <row r="575">
      <c r="A575" s="62" t="s">
        <v>3895</v>
      </c>
      <c r="B575" s="23" t="s">
        <v>3896</v>
      </c>
      <c r="C575" s="5">
        <v>9.0</v>
      </c>
      <c r="D575" s="5">
        <v>9.36825416666666E7</v>
      </c>
      <c r="E575" s="5">
        <v>4.7390653E7</v>
      </c>
      <c r="F575" s="5">
        <v>6.8130973E7</v>
      </c>
      <c r="G575" s="5">
        <v>1.01035979E8</v>
      </c>
      <c r="H575" s="5">
        <v>3.00204874E8</v>
      </c>
    </row>
    <row r="576">
      <c r="A576" s="62" t="s">
        <v>2677</v>
      </c>
      <c r="B576" s="23" t="s">
        <v>210</v>
      </c>
      <c r="C576" s="5">
        <v>3.0</v>
      </c>
      <c r="D576" s="5">
        <v>2.67150476666666E7</v>
      </c>
      <c r="E576" s="5">
        <v>3445748.0</v>
      </c>
      <c r="F576" s="5">
        <v>4348210.0</v>
      </c>
      <c r="G576" s="5">
        <v>7.2351185E7</v>
      </c>
      <c r="H576" s="5">
        <v>7.2351185E7</v>
      </c>
    </row>
    <row r="577">
      <c r="A577" s="62" t="s">
        <v>2722</v>
      </c>
      <c r="B577" s="23" t="s">
        <v>213</v>
      </c>
      <c r="C577" s="5">
        <v>347.0</v>
      </c>
      <c r="D577" s="5">
        <v>7171310.42939481</v>
      </c>
      <c r="E577" s="5">
        <v>5500000.0</v>
      </c>
      <c r="F577" s="5">
        <v>6700767.0</v>
      </c>
      <c r="G577" s="5">
        <v>7547888.0</v>
      </c>
      <c r="H577" s="5">
        <v>8337240.0</v>
      </c>
    </row>
    <row r="578">
      <c r="A578" s="62" t="s">
        <v>3897</v>
      </c>
      <c r="B578" s="23" t="s">
        <v>3898</v>
      </c>
      <c r="C578" s="5">
        <v>1.0</v>
      </c>
      <c r="D578" s="5">
        <v>3.0736548E7</v>
      </c>
      <c r="E578" s="5">
        <v>3.0736548E7</v>
      </c>
      <c r="F578" s="5">
        <v>3.0736548E7</v>
      </c>
      <c r="G578" s="5">
        <v>3.0736548E7</v>
      </c>
      <c r="H578" s="5">
        <v>3.0736548E7</v>
      </c>
    </row>
    <row r="579">
      <c r="A579" s="62" t="s">
        <v>3899</v>
      </c>
      <c r="B579" s="23" t="s">
        <v>3900</v>
      </c>
      <c r="C579" s="5">
        <v>12.0</v>
      </c>
      <c r="D579" s="5">
        <v>4.48827928333333E7</v>
      </c>
      <c r="E579" s="5">
        <v>1.2044701E7</v>
      </c>
      <c r="F579" s="5">
        <v>1.2676325E7</v>
      </c>
      <c r="G579" s="5">
        <v>9.3387935E7</v>
      </c>
      <c r="H579" s="5">
        <v>1.19887625E8</v>
      </c>
    </row>
    <row r="580">
      <c r="A580" s="62" t="s">
        <v>3901</v>
      </c>
      <c r="B580" s="23" t="s">
        <v>3902</v>
      </c>
      <c r="C580" s="5">
        <v>3.0</v>
      </c>
      <c r="D580" s="5">
        <v>2178415.66666666</v>
      </c>
      <c r="E580" s="5">
        <v>1685512.0</v>
      </c>
      <c r="F580" s="5">
        <v>1829735.0</v>
      </c>
      <c r="G580" s="5">
        <v>3020000.0</v>
      </c>
      <c r="H580" s="5">
        <v>3020000.0</v>
      </c>
    </row>
    <row r="581">
      <c r="A581" s="62" t="s">
        <v>3903</v>
      </c>
      <c r="B581" s="23" t="s">
        <v>3904</v>
      </c>
      <c r="C581" s="5">
        <v>383.0</v>
      </c>
      <c r="D581" s="5">
        <v>6667263.65013055</v>
      </c>
      <c r="E581" s="5">
        <v>2452200.0</v>
      </c>
      <c r="F581" s="5">
        <v>4066415.0</v>
      </c>
      <c r="G581" s="5">
        <v>8001000.0</v>
      </c>
      <c r="H581" s="5">
        <v>1.391237E7</v>
      </c>
    </row>
    <row r="582">
      <c r="A582" s="62" t="s">
        <v>3905</v>
      </c>
      <c r="B582" s="23" t="s">
        <v>3906</v>
      </c>
      <c r="C582" s="5">
        <v>11.0</v>
      </c>
      <c r="D582" s="5">
        <v>3.09719056363636E7</v>
      </c>
      <c r="E582" s="5">
        <v>8615643.0</v>
      </c>
      <c r="F582" s="5">
        <v>3.0369719E7</v>
      </c>
      <c r="G582" s="5">
        <v>4.5965225E7</v>
      </c>
      <c r="H582" s="5">
        <v>4.658887E7</v>
      </c>
    </row>
    <row r="583">
      <c r="A583" s="62" t="s">
        <v>3907</v>
      </c>
      <c r="B583" s="23" t="s">
        <v>3908</v>
      </c>
      <c r="C583" s="5">
        <v>6.0</v>
      </c>
      <c r="D583" s="5">
        <v>7658751.83333333</v>
      </c>
      <c r="E583" s="5">
        <v>6061089.0</v>
      </c>
      <c r="F583" s="5">
        <v>6592846.0</v>
      </c>
      <c r="G583" s="5">
        <v>1.1861445E7</v>
      </c>
      <c r="H583" s="5">
        <v>1.3008516E7</v>
      </c>
    </row>
    <row r="584">
      <c r="A584" s="62" t="s">
        <v>3909</v>
      </c>
      <c r="B584" s="23" t="s">
        <v>3910</v>
      </c>
      <c r="C584" s="5">
        <v>212.0</v>
      </c>
      <c r="D584" s="5">
        <v>9124239.01415094</v>
      </c>
      <c r="E584" s="5">
        <v>5311937.0</v>
      </c>
      <c r="F584" s="5">
        <v>6740000.0</v>
      </c>
      <c r="G584" s="5">
        <v>1.01428E7</v>
      </c>
      <c r="H584" s="5">
        <v>1.5583252E7</v>
      </c>
    </row>
    <row r="585">
      <c r="A585" s="62" t="s">
        <v>3911</v>
      </c>
      <c r="B585" s="23" t="s">
        <v>3912</v>
      </c>
      <c r="C585" s="5">
        <v>2135.0</v>
      </c>
      <c r="D585" s="5">
        <v>9094444.67009827</v>
      </c>
      <c r="E585" s="5">
        <v>4949450.0</v>
      </c>
      <c r="F585" s="5">
        <v>6824200.0</v>
      </c>
      <c r="G585" s="5">
        <v>1.0614379E7</v>
      </c>
      <c r="H585" s="5">
        <v>1.5631834E7</v>
      </c>
    </row>
    <row r="586">
      <c r="A586" s="62" t="s">
        <v>3913</v>
      </c>
      <c r="B586" s="23" t="s">
        <v>3914</v>
      </c>
      <c r="C586" s="5">
        <v>3152.0</v>
      </c>
      <c r="D586" s="5">
        <v>8644227.48002536</v>
      </c>
      <c r="E586" s="5">
        <v>3861704.0</v>
      </c>
      <c r="F586" s="5">
        <v>6377553.0</v>
      </c>
      <c r="G586" s="5">
        <v>1.0770422E7</v>
      </c>
      <c r="H586" s="5">
        <v>1.5588925E7</v>
      </c>
    </row>
    <row r="587">
      <c r="A587" s="62" t="s">
        <v>3915</v>
      </c>
      <c r="B587" s="23" t="s">
        <v>3916</v>
      </c>
      <c r="C587" s="5">
        <v>1124.0</v>
      </c>
      <c r="D587" s="5">
        <v>9484465.64355555</v>
      </c>
      <c r="E587" s="5">
        <v>5530588.0</v>
      </c>
      <c r="F587" s="5">
        <v>7436168.0</v>
      </c>
      <c r="G587" s="5">
        <v>1.1061685E7</v>
      </c>
      <c r="H587" s="5">
        <v>1.642125E7</v>
      </c>
    </row>
    <row r="588">
      <c r="A588" s="62" t="s">
        <v>3917</v>
      </c>
      <c r="B588" s="23" t="s">
        <v>3918</v>
      </c>
      <c r="C588" s="5">
        <v>1006.0</v>
      </c>
      <c r="D588" s="5">
        <v>8609060.42120912</v>
      </c>
      <c r="E588" s="5">
        <v>3546440.0</v>
      </c>
      <c r="F588" s="5">
        <v>5945711.0</v>
      </c>
      <c r="G588" s="5">
        <v>1.1082374E7</v>
      </c>
      <c r="H588" s="5">
        <v>1.9114004E7</v>
      </c>
    </row>
    <row r="589">
      <c r="A589" s="62" t="s">
        <v>3919</v>
      </c>
      <c r="B589" s="23" t="s">
        <v>3920</v>
      </c>
      <c r="C589" s="5">
        <v>1658.0</v>
      </c>
      <c r="D589" s="5">
        <v>1.00597848769601E7</v>
      </c>
      <c r="E589" s="5">
        <v>6016060.0</v>
      </c>
      <c r="F589" s="5">
        <v>8261146.0</v>
      </c>
      <c r="G589" s="5">
        <v>1.1393803E7</v>
      </c>
      <c r="H589" s="5">
        <v>1.7120189E7</v>
      </c>
    </row>
    <row r="590">
      <c r="A590" s="62" t="s">
        <v>3921</v>
      </c>
      <c r="B590" s="23" t="s">
        <v>3922</v>
      </c>
      <c r="C590" s="5">
        <v>8388.0</v>
      </c>
      <c r="D590" s="5">
        <v>9120365.16142482</v>
      </c>
      <c r="E590" s="5">
        <v>5293604.0</v>
      </c>
      <c r="F590" s="5">
        <v>7327371.0</v>
      </c>
      <c r="G590" s="5">
        <v>1.0654176E7</v>
      </c>
      <c r="H590" s="5">
        <v>1.5576872E7</v>
      </c>
    </row>
    <row r="591">
      <c r="A591" s="62" t="s">
        <v>3923</v>
      </c>
      <c r="B591" s="23" t="s">
        <v>3924</v>
      </c>
      <c r="C591" s="5">
        <v>645.0</v>
      </c>
      <c r="D591" s="5">
        <v>1.05888570899224E7</v>
      </c>
      <c r="E591" s="5">
        <v>6401354.0</v>
      </c>
      <c r="F591" s="5">
        <v>8207600.0</v>
      </c>
      <c r="G591" s="5">
        <v>1.1355676E7</v>
      </c>
      <c r="H591" s="5">
        <v>1.9244362E7</v>
      </c>
    </row>
    <row r="592">
      <c r="A592" s="62" t="s">
        <v>3925</v>
      </c>
      <c r="B592" s="23" t="s">
        <v>3926</v>
      </c>
      <c r="C592" s="5">
        <v>1561.0</v>
      </c>
      <c r="D592" s="5">
        <v>9616758.95646607</v>
      </c>
      <c r="E592" s="5">
        <v>5246714.0</v>
      </c>
      <c r="F592" s="5">
        <v>7350000.0</v>
      </c>
      <c r="G592" s="5">
        <v>1.0573621E7</v>
      </c>
      <c r="H592" s="5">
        <v>1.634E7</v>
      </c>
    </row>
    <row r="593">
      <c r="A593" s="62" t="s">
        <v>3927</v>
      </c>
      <c r="B593" s="23" t="s">
        <v>3928</v>
      </c>
      <c r="C593" s="5">
        <v>536.0</v>
      </c>
      <c r="D593" s="5">
        <v>1.1994392369403E7</v>
      </c>
      <c r="E593" s="5">
        <v>5970185.0</v>
      </c>
      <c r="F593" s="5">
        <v>8438829.0</v>
      </c>
      <c r="G593" s="5">
        <v>1.322E7</v>
      </c>
      <c r="H593" s="5">
        <v>2.3409319E7</v>
      </c>
    </row>
    <row r="594">
      <c r="A594" s="62" t="s">
        <v>3929</v>
      </c>
      <c r="B594" s="23" t="s">
        <v>3930</v>
      </c>
      <c r="C594" s="5">
        <v>5.0</v>
      </c>
      <c r="D594" s="5">
        <v>1.51727092E7</v>
      </c>
      <c r="E594" s="5">
        <v>6927667.0</v>
      </c>
      <c r="F594" s="5">
        <v>1.5001079E7</v>
      </c>
      <c r="G594" s="5">
        <v>2.1480516E7</v>
      </c>
      <c r="H594" s="5">
        <v>2.7098325E7</v>
      </c>
    </row>
    <row r="595">
      <c r="A595" s="62" t="s">
        <v>3931</v>
      </c>
      <c r="B595" s="23" t="s">
        <v>3932</v>
      </c>
      <c r="C595" s="5">
        <v>1252.0</v>
      </c>
      <c r="D595" s="5">
        <v>1.84685030407348E7</v>
      </c>
      <c r="E595" s="5">
        <v>8631148.0</v>
      </c>
      <c r="F595" s="5">
        <v>1.4190151E7</v>
      </c>
      <c r="G595" s="5">
        <v>2.2918248E7</v>
      </c>
      <c r="H595" s="5">
        <v>3.5784366E7</v>
      </c>
    </row>
    <row r="596">
      <c r="A596" s="62" t="s">
        <v>3933</v>
      </c>
      <c r="B596" s="23" t="s">
        <v>3934</v>
      </c>
      <c r="C596" s="5">
        <v>713.0</v>
      </c>
      <c r="D596" s="5">
        <v>2.48964260084151E7</v>
      </c>
      <c r="E596" s="5">
        <v>7658224.0</v>
      </c>
      <c r="F596" s="5">
        <v>1.1929862E7</v>
      </c>
      <c r="G596" s="5">
        <v>2.37433E7</v>
      </c>
      <c r="H596" s="5">
        <v>6.4114966E7</v>
      </c>
    </row>
    <row r="597">
      <c r="A597" s="62" t="s">
        <v>3935</v>
      </c>
      <c r="B597" s="23" t="s">
        <v>3936</v>
      </c>
      <c r="C597" s="5">
        <v>33.0</v>
      </c>
      <c r="D597" s="5">
        <v>2.1177612090909E7</v>
      </c>
      <c r="E597" s="5">
        <v>8244239.0</v>
      </c>
      <c r="F597" s="5">
        <v>1.368231E7</v>
      </c>
      <c r="G597" s="5">
        <v>1.8455973E7</v>
      </c>
      <c r="H597" s="5">
        <v>3.4882273E7</v>
      </c>
    </row>
    <row r="598">
      <c r="A598" s="62" t="s">
        <v>3937</v>
      </c>
      <c r="B598" s="23" t="s">
        <v>3938</v>
      </c>
      <c r="C598" s="5">
        <v>479.0</v>
      </c>
      <c r="D598" s="5">
        <v>2.1158454480167E7</v>
      </c>
      <c r="E598" s="5">
        <v>8322369.0</v>
      </c>
      <c r="F598" s="5">
        <v>1.253726E7</v>
      </c>
      <c r="G598" s="5">
        <v>2.45388E7</v>
      </c>
      <c r="H598" s="5">
        <v>5.0278E7</v>
      </c>
    </row>
    <row r="599">
      <c r="A599" s="62" t="s">
        <v>3939</v>
      </c>
      <c r="B599" s="23" t="s">
        <v>3940</v>
      </c>
      <c r="C599" s="5">
        <v>142.0</v>
      </c>
      <c r="D599" s="5">
        <v>1.17473424366197E7</v>
      </c>
      <c r="E599" s="5">
        <v>5924108.0</v>
      </c>
      <c r="F599" s="5">
        <v>7654702.0</v>
      </c>
      <c r="G599" s="5">
        <v>1.3436876E7</v>
      </c>
      <c r="H599" s="5">
        <v>2.3854971E7</v>
      </c>
    </row>
    <row r="600">
      <c r="A600" s="62" t="s">
        <v>3941</v>
      </c>
      <c r="B600" s="23" t="s">
        <v>3942</v>
      </c>
      <c r="C600" s="5">
        <v>1.0</v>
      </c>
      <c r="D600" s="5">
        <v>1.1156959E7</v>
      </c>
      <c r="E600" s="5">
        <v>1.1156959E7</v>
      </c>
      <c r="F600" s="5">
        <v>1.1156959E7</v>
      </c>
      <c r="G600" s="5">
        <v>1.1156959E7</v>
      </c>
      <c r="H600" s="5">
        <v>1.1156959E7</v>
      </c>
    </row>
    <row r="601">
      <c r="A601" s="62" t="s">
        <v>3943</v>
      </c>
      <c r="B601" s="23" t="s">
        <v>3944</v>
      </c>
      <c r="C601" s="5">
        <v>60.0</v>
      </c>
      <c r="D601" s="5">
        <v>4.10659901E7</v>
      </c>
      <c r="E601" s="5">
        <v>1.2576588E7</v>
      </c>
      <c r="F601" s="5">
        <v>1.950613E7</v>
      </c>
      <c r="G601" s="5">
        <v>6.6460171E7</v>
      </c>
      <c r="H601" s="5">
        <v>9.2579145E7</v>
      </c>
    </row>
    <row r="602">
      <c r="A602" s="62" t="s">
        <v>3946</v>
      </c>
      <c r="B602" s="23" t="s">
        <v>3947</v>
      </c>
      <c r="C602" s="5">
        <v>3.0</v>
      </c>
      <c r="D602" s="5">
        <v>3.07911796666666E7</v>
      </c>
      <c r="E602" s="5">
        <v>2.1662709E7</v>
      </c>
      <c r="F602" s="5">
        <v>2.2504019E7</v>
      </c>
      <c r="G602" s="5">
        <v>4.8206811E7</v>
      </c>
      <c r="H602" s="5">
        <v>4.8206811E7</v>
      </c>
    </row>
    <row r="603">
      <c r="A603" s="62" t="s">
        <v>3948</v>
      </c>
      <c r="B603" s="23" t="s">
        <v>3949</v>
      </c>
      <c r="C603" s="5">
        <v>7.0</v>
      </c>
      <c r="D603" s="5">
        <v>1.74743495714285E7</v>
      </c>
      <c r="E603" s="5">
        <v>9759211.0</v>
      </c>
      <c r="F603" s="5">
        <v>1.5861233E7</v>
      </c>
      <c r="G603" s="5">
        <v>2.2363159E7</v>
      </c>
      <c r="H603" s="5">
        <v>3.5054591E7</v>
      </c>
    </row>
    <row r="604">
      <c r="A604" s="62" t="s">
        <v>3950</v>
      </c>
      <c r="B604" s="23" t="s">
        <v>3951</v>
      </c>
      <c r="C604" s="5">
        <v>10.0</v>
      </c>
      <c r="D604" s="5">
        <v>2.40344028E7</v>
      </c>
      <c r="E604" s="5">
        <v>6903725.0</v>
      </c>
      <c r="F604" s="5">
        <v>1.0825299E7</v>
      </c>
      <c r="G604" s="5">
        <v>1.3358E7</v>
      </c>
      <c r="H604" s="5">
        <v>2.0072166E7</v>
      </c>
    </row>
    <row r="605">
      <c r="A605" s="62" t="s">
        <v>3952</v>
      </c>
      <c r="B605" s="23" t="s">
        <v>3953</v>
      </c>
      <c r="C605" s="5">
        <v>102.0</v>
      </c>
      <c r="D605" s="5">
        <v>2.23729001470588E7</v>
      </c>
      <c r="E605" s="5">
        <v>1.1646598E7</v>
      </c>
      <c r="F605" s="5">
        <v>1.5902962E7</v>
      </c>
      <c r="G605" s="5">
        <v>2.5769859E7</v>
      </c>
      <c r="H605" s="5">
        <v>3.615796E7</v>
      </c>
    </row>
    <row r="606">
      <c r="A606" s="62" t="s">
        <v>3954</v>
      </c>
      <c r="B606" s="23" t="s">
        <v>3955</v>
      </c>
      <c r="C606" s="5">
        <v>5253.0</v>
      </c>
      <c r="D606" s="5">
        <v>1.3591066559109E7</v>
      </c>
      <c r="E606" s="5">
        <v>8395811.0</v>
      </c>
      <c r="F606" s="5">
        <v>1.1892535E7</v>
      </c>
      <c r="G606" s="5">
        <v>1.6521662E7</v>
      </c>
      <c r="H606" s="5">
        <v>2.3132957E7</v>
      </c>
    </row>
    <row r="607">
      <c r="A607" s="62" t="s">
        <v>3956</v>
      </c>
      <c r="B607" s="23" t="s">
        <v>3957</v>
      </c>
      <c r="C607" s="5">
        <v>2861.0</v>
      </c>
      <c r="D607" s="5">
        <v>1.64215061156938E7</v>
      </c>
      <c r="E607" s="5">
        <v>8148355.0</v>
      </c>
      <c r="F607" s="5">
        <v>1.21288E7</v>
      </c>
      <c r="G607" s="5">
        <v>2.0825E7</v>
      </c>
      <c r="H607" s="5">
        <v>3.0877262E7</v>
      </c>
    </row>
    <row r="608">
      <c r="A608" s="62" t="s">
        <v>3958</v>
      </c>
      <c r="B608" s="23" t="s">
        <v>3959</v>
      </c>
      <c r="C608" s="5">
        <v>771.0</v>
      </c>
      <c r="D608" s="5">
        <v>1.59007692516212E7</v>
      </c>
      <c r="E608" s="5">
        <v>9186767.0</v>
      </c>
      <c r="F608" s="5">
        <v>1.1313659E7</v>
      </c>
      <c r="G608" s="5">
        <v>2.0694905E7</v>
      </c>
      <c r="H608" s="5">
        <v>3.2615331E7</v>
      </c>
    </row>
    <row r="609">
      <c r="A609" s="62" t="s">
        <v>3960</v>
      </c>
      <c r="B609" s="23" t="s">
        <v>3961</v>
      </c>
      <c r="C609" s="5">
        <v>590.0</v>
      </c>
      <c r="D609" s="5">
        <v>2.26458891406779E7</v>
      </c>
      <c r="E609" s="5">
        <v>9355214.0</v>
      </c>
      <c r="F609" s="5">
        <v>1.8568532E7</v>
      </c>
      <c r="G609" s="5">
        <v>2.5878219E7</v>
      </c>
      <c r="H609" s="5">
        <v>5.7840915E7</v>
      </c>
    </row>
    <row r="610">
      <c r="A610" s="62" t="s">
        <v>3962</v>
      </c>
      <c r="B610" s="23" t="s">
        <v>3963</v>
      </c>
      <c r="C610" s="5">
        <v>555.0</v>
      </c>
      <c r="D610" s="5">
        <v>1.60580382954954E7</v>
      </c>
      <c r="E610" s="5">
        <v>1.0101828E7</v>
      </c>
      <c r="F610" s="5">
        <v>1.5805656E7</v>
      </c>
      <c r="G610" s="5">
        <v>2.0611482E7</v>
      </c>
      <c r="H610" s="5">
        <v>2.239449E7</v>
      </c>
    </row>
    <row r="611">
      <c r="A611" s="62" t="s">
        <v>3964</v>
      </c>
      <c r="B611" s="23" t="s">
        <v>3965</v>
      </c>
      <c r="C611" s="5">
        <v>145.0</v>
      </c>
      <c r="D611" s="5">
        <v>1.33699438206896E7</v>
      </c>
      <c r="E611" s="5">
        <v>7779569.0</v>
      </c>
      <c r="F611" s="5">
        <v>1.1510477E7</v>
      </c>
      <c r="G611" s="5">
        <v>1.5395138E7</v>
      </c>
      <c r="H611" s="5">
        <v>2.293902E7</v>
      </c>
    </row>
    <row r="612">
      <c r="A612" s="62" t="s">
        <v>3966</v>
      </c>
      <c r="B612" s="23" t="s">
        <v>3967</v>
      </c>
      <c r="C612" s="5">
        <v>321.0</v>
      </c>
      <c r="D612" s="5">
        <v>1.86221165327102E7</v>
      </c>
      <c r="E612" s="5">
        <v>7575753.0</v>
      </c>
      <c r="F612" s="5">
        <v>1.1931384E7</v>
      </c>
      <c r="G612" s="5">
        <v>2.2916129E7</v>
      </c>
      <c r="H612" s="5">
        <v>4.1413028E7</v>
      </c>
    </row>
    <row r="613">
      <c r="A613" s="62" t="s">
        <v>3968</v>
      </c>
      <c r="B613" s="23" t="s">
        <v>3969</v>
      </c>
      <c r="C613" s="5">
        <v>1026.0</v>
      </c>
      <c r="D613" s="5">
        <v>1.33197163157894E7</v>
      </c>
      <c r="E613" s="5">
        <v>7285506.0</v>
      </c>
      <c r="F613" s="5">
        <v>1.0287895E7</v>
      </c>
      <c r="G613" s="5">
        <v>1.55593E7</v>
      </c>
      <c r="H613" s="5">
        <v>2.5345051E7</v>
      </c>
    </row>
    <row r="614">
      <c r="A614" s="62" t="s">
        <v>3970</v>
      </c>
      <c r="B614" s="23" t="s">
        <v>3971</v>
      </c>
      <c r="C614" s="5">
        <v>1910.0</v>
      </c>
      <c r="D614" s="5">
        <v>7991240.66020942</v>
      </c>
      <c r="E614" s="5">
        <v>3408811.0</v>
      </c>
      <c r="F614" s="5">
        <v>6003297.0</v>
      </c>
      <c r="G614" s="5">
        <v>1.0227424E7</v>
      </c>
      <c r="H614" s="5">
        <v>1.5566242E7</v>
      </c>
    </row>
    <row r="615">
      <c r="A615" s="62" t="s">
        <v>3972</v>
      </c>
      <c r="B615" s="23" t="s">
        <v>3973</v>
      </c>
      <c r="C615" s="5">
        <v>97.0</v>
      </c>
      <c r="D615" s="5">
        <v>8656825.28865979</v>
      </c>
      <c r="E615" s="5">
        <v>4522223.0</v>
      </c>
      <c r="F615" s="5">
        <v>6774550.0</v>
      </c>
      <c r="G615" s="5">
        <v>1.0661705E7</v>
      </c>
      <c r="H615" s="5">
        <v>1.6508055E7</v>
      </c>
    </row>
    <row r="616">
      <c r="A616" s="62" t="s">
        <v>3974</v>
      </c>
      <c r="B616" s="23" t="s">
        <v>3975</v>
      </c>
      <c r="C616" s="5">
        <v>208.0</v>
      </c>
      <c r="D616" s="5">
        <v>1.11276638653846E7</v>
      </c>
      <c r="E616" s="5">
        <v>5455483.0</v>
      </c>
      <c r="F616" s="5">
        <v>7252166.0</v>
      </c>
      <c r="G616" s="5">
        <v>1.09136E7</v>
      </c>
      <c r="H616" s="5">
        <v>1.7322293E7</v>
      </c>
    </row>
    <row r="617">
      <c r="A617" s="62" t="s">
        <v>3976</v>
      </c>
      <c r="B617" s="23" t="s">
        <v>3977</v>
      </c>
      <c r="C617" s="5">
        <v>5.0</v>
      </c>
      <c r="D617" s="5">
        <v>1.31139196E7</v>
      </c>
      <c r="E617" s="5">
        <v>9085300.0</v>
      </c>
      <c r="F617" s="5">
        <v>1.2034283E7</v>
      </c>
      <c r="G617" s="5">
        <v>1.5808777E7</v>
      </c>
      <c r="H617" s="5">
        <v>2.3949365E7</v>
      </c>
    </row>
    <row r="618">
      <c r="A618" s="62" t="s">
        <v>3978</v>
      </c>
      <c r="B618" s="23" t="s">
        <v>3979</v>
      </c>
      <c r="C618" s="5">
        <v>899.0</v>
      </c>
      <c r="D618" s="5">
        <v>1.7716324083426E7</v>
      </c>
      <c r="E618" s="5">
        <v>7216688.0</v>
      </c>
      <c r="F618" s="5">
        <v>1.3358714E7</v>
      </c>
      <c r="G618" s="5">
        <v>2.4553037E7</v>
      </c>
      <c r="H618" s="5">
        <v>3.4381455E7</v>
      </c>
    </row>
    <row r="619">
      <c r="A619" s="62" t="s">
        <v>3980</v>
      </c>
      <c r="B619" s="23" t="s">
        <v>3981</v>
      </c>
      <c r="C619" s="5">
        <v>70.0</v>
      </c>
      <c r="D619" s="5">
        <v>1.45478653571428E7</v>
      </c>
      <c r="E619" s="5">
        <v>4002600.0</v>
      </c>
      <c r="F619" s="5">
        <v>6873000.0</v>
      </c>
      <c r="G619" s="5">
        <v>1.1025626E7</v>
      </c>
      <c r="H619" s="5">
        <v>2.38404E7</v>
      </c>
    </row>
    <row r="620">
      <c r="A620" s="62" t="s">
        <v>3982</v>
      </c>
      <c r="B620" s="23" t="s">
        <v>3983</v>
      </c>
      <c r="C620" s="5">
        <v>201.0</v>
      </c>
      <c r="D620" s="5">
        <v>1.328324820398E7</v>
      </c>
      <c r="E620" s="5">
        <v>6169000.0</v>
      </c>
      <c r="F620" s="5">
        <v>1.0873789E7</v>
      </c>
      <c r="G620" s="5">
        <v>1.671662E7</v>
      </c>
      <c r="H620" s="5">
        <v>2.3694798E7</v>
      </c>
    </row>
    <row r="621">
      <c r="A621" s="62" t="s">
        <v>3984</v>
      </c>
      <c r="B621" s="23" t="s">
        <v>3985</v>
      </c>
      <c r="C621" s="5">
        <v>69.0</v>
      </c>
      <c r="D621" s="5">
        <v>1.181551775E7</v>
      </c>
      <c r="E621" s="5">
        <v>4549547.0</v>
      </c>
      <c r="F621" s="5">
        <v>6945287.0</v>
      </c>
      <c r="G621" s="5">
        <v>1.0860807E7</v>
      </c>
      <c r="H621" s="5">
        <v>2.0701448E7</v>
      </c>
    </row>
    <row r="622">
      <c r="A622" s="62" t="s">
        <v>3986</v>
      </c>
      <c r="B622" s="23" t="s">
        <v>3987</v>
      </c>
      <c r="C622" s="5">
        <v>821.0</v>
      </c>
      <c r="D622" s="5">
        <v>1.81351797868453E7</v>
      </c>
      <c r="E622" s="5">
        <v>9034864.0</v>
      </c>
      <c r="F622" s="5">
        <v>1.3932949E7</v>
      </c>
      <c r="G622" s="5">
        <v>2.5421143E7</v>
      </c>
      <c r="H622" s="5">
        <v>3.5784366E7</v>
      </c>
    </row>
    <row r="623">
      <c r="A623" s="62" t="s">
        <v>3988</v>
      </c>
      <c r="B623" s="23" t="s">
        <v>3989</v>
      </c>
      <c r="C623" s="5">
        <v>1381.0</v>
      </c>
      <c r="D623" s="5">
        <v>2.29609540398262E7</v>
      </c>
      <c r="E623" s="5">
        <v>1.1843246E7</v>
      </c>
      <c r="F623" s="5">
        <v>1.6943244E7</v>
      </c>
      <c r="G623" s="5">
        <v>2.7380718E7</v>
      </c>
      <c r="H623" s="5">
        <v>3.9365432E7</v>
      </c>
    </row>
    <row r="624">
      <c r="A624" s="62" t="s">
        <v>3990</v>
      </c>
      <c r="B624" s="23" t="s">
        <v>3991</v>
      </c>
      <c r="C624" s="5">
        <v>1670.0</v>
      </c>
      <c r="D624" s="5">
        <v>2.12947873299401E7</v>
      </c>
      <c r="E624" s="5">
        <v>1.1965944E7</v>
      </c>
      <c r="F624" s="5">
        <v>1.720681E7</v>
      </c>
      <c r="G624" s="5">
        <v>2.8783128E7</v>
      </c>
      <c r="H624" s="5">
        <v>3.6595704E7</v>
      </c>
    </row>
    <row r="625">
      <c r="A625" s="62" t="s">
        <v>3992</v>
      </c>
      <c r="B625" s="23" t="s">
        <v>3993</v>
      </c>
      <c r="C625" s="5">
        <v>462.0</v>
      </c>
      <c r="D625" s="5">
        <v>1.0824708937365E7</v>
      </c>
      <c r="E625" s="5">
        <v>5705939.0</v>
      </c>
      <c r="F625" s="5">
        <v>7850913.0</v>
      </c>
      <c r="G625" s="5">
        <v>1.1720464E7</v>
      </c>
      <c r="H625" s="5">
        <v>2.1070523E7</v>
      </c>
    </row>
    <row r="626">
      <c r="A626" s="62" t="s">
        <v>3994</v>
      </c>
      <c r="B626" s="23" t="s">
        <v>3995</v>
      </c>
      <c r="C626" s="5">
        <v>182.0</v>
      </c>
      <c r="D626" s="5">
        <v>1.46212597967032E7</v>
      </c>
      <c r="E626" s="5">
        <v>5974505.0</v>
      </c>
      <c r="F626" s="5">
        <v>9029807.0</v>
      </c>
      <c r="G626" s="5">
        <v>1.4142808E7</v>
      </c>
      <c r="H626" s="5">
        <v>3.419508E7</v>
      </c>
    </row>
    <row r="627">
      <c r="A627" s="62" t="s">
        <v>3996</v>
      </c>
      <c r="B627" s="23" t="s">
        <v>3997</v>
      </c>
      <c r="C627" s="5">
        <v>3.0</v>
      </c>
      <c r="D627" s="5">
        <v>1.89781136666666E7</v>
      </c>
      <c r="E627" s="5">
        <v>9754080.0</v>
      </c>
      <c r="F627" s="5">
        <v>1.4841E7</v>
      </c>
      <c r="G627" s="5">
        <v>3.2339261E7</v>
      </c>
      <c r="H627" s="5">
        <v>3.2339261E7</v>
      </c>
    </row>
    <row r="628">
      <c r="A628" s="62" t="s">
        <v>3998</v>
      </c>
      <c r="B628" s="23" t="s">
        <v>3999</v>
      </c>
      <c r="C628" s="5">
        <v>1.0</v>
      </c>
      <c r="D628" s="5">
        <v>7752424.0</v>
      </c>
      <c r="E628" s="5">
        <v>7752424.0</v>
      </c>
      <c r="F628" s="5">
        <v>7752424.0</v>
      </c>
      <c r="G628" s="5">
        <v>7752424.0</v>
      </c>
      <c r="H628" s="5">
        <v>7752424.0</v>
      </c>
    </row>
    <row r="629">
      <c r="A629" s="62" t="s">
        <v>4000</v>
      </c>
      <c r="B629" s="23" t="s">
        <v>4001</v>
      </c>
      <c r="C629" s="5">
        <v>135.0</v>
      </c>
      <c r="D629" s="5">
        <v>7168315.2074074</v>
      </c>
      <c r="E629" s="5">
        <v>2912124.0</v>
      </c>
      <c r="F629" s="5">
        <v>5580431.0</v>
      </c>
      <c r="G629" s="5">
        <v>8297650.0</v>
      </c>
      <c r="H629" s="5">
        <v>1.269347E7</v>
      </c>
    </row>
    <row r="630">
      <c r="A630" s="62" t="s">
        <v>4002</v>
      </c>
      <c r="B630" s="23" t="s">
        <v>4003</v>
      </c>
      <c r="C630" s="5">
        <v>114.0</v>
      </c>
      <c r="D630" s="5">
        <v>1.72314275789473E7</v>
      </c>
      <c r="E630" s="5">
        <v>6522604.0</v>
      </c>
      <c r="F630" s="5">
        <v>1.0545559E7</v>
      </c>
      <c r="G630" s="5">
        <v>1.6940766E7</v>
      </c>
      <c r="H630" s="5">
        <v>4.1527406E7</v>
      </c>
    </row>
    <row r="631">
      <c r="A631" s="62" t="s">
        <v>4004</v>
      </c>
      <c r="B631" s="23" t="s">
        <v>4005</v>
      </c>
      <c r="C631" s="5">
        <v>19.0</v>
      </c>
      <c r="D631" s="5">
        <v>1.37306720526315E7</v>
      </c>
      <c r="E631" s="5">
        <v>6445732.0</v>
      </c>
      <c r="F631" s="5">
        <v>1.20338E7</v>
      </c>
      <c r="G631" s="5">
        <v>2.0414079E7</v>
      </c>
      <c r="H631" s="5">
        <v>2.8012051E7</v>
      </c>
    </row>
    <row r="632">
      <c r="A632" s="62" t="s">
        <v>4006</v>
      </c>
      <c r="B632" s="23" t="s">
        <v>4007</v>
      </c>
      <c r="C632" s="5">
        <v>17.0</v>
      </c>
      <c r="D632" s="5">
        <v>1.48451337647058E7</v>
      </c>
      <c r="E632" s="5">
        <v>9426200.0</v>
      </c>
      <c r="F632" s="5">
        <v>1.4457235E7</v>
      </c>
      <c r="G632" s="5">
        <v>1.7473988E7</v>
      </c>
      <c r="H632" s="5">
        <v>2.5392858E7</v>
      </c>
    </row>
    <row r="633">
      <c r="A633" s="62" t="s">
        <v>4008</v>
      </c>
      <c r="B633" s="23" t="s">
        <v>4009</v>
      </c>
      <c r="C633" s="5">
        <v>54.0</v>
      </c>
      <c r="D633" s="5">
        <v>1.97819623333333E7</v>
      </c>
      <c r="E633" s="5">
        <v>1.12056E7</v>
      </c>
      <c r="F633" s="5">
        <v>1.7435901E7</v>
      </c>
      <c r="G633" s="5">
        <v>2.2252901E7</v>
      </c>
      <c r="H633" s="5">
        <v>3.3127845E7</v>
      </c>
    </row>
    <row r="634">
      <c r="A634" s="62" t="s">
        <v>4010</v>
      </c>
      <c r="B634" s="23" t="s">
        <v>4011</v>
      </c>
      <c r="C634" s="5">
        <v>3.0</v>
      </c>
      <c r="D634" s="5">
        <v>1.6886037E7</v>
      </c>
      <c r="E634" s="5">
        <v>1.0893385E7</v>
      </c>
      <c r="F634" s="5">
        <v>1.869591E7</v>
      </c>
      <c r="G634" s="5">
        <v>2.1068816E7</v>
      </c>
      <c r="H634" s="5">
        <v>2.1068816E7</v>
      </c>
    </row>
    <row r="635">
      <c r="A635" s="62" t="s">
        <v>4012</v>
      </c>
      <c r="B635" s="23" t="s">
        <v>4013</v>
      </c>
      <c r="C635" s="5">
        <v>737.0</v>
      </c>
      <c r="D635" s="5">
        <v>7343679.03256444</v>
      </c>
      <c r="E635" s="5">
        <v>2981904.0</v>
      </c>
      <c r="F635" s="5">
        <v>6395317.0</v>
      </c>
      <c r="G635" s="5">
        <v>9199739.0</v>
      </c>
      <c r="H635" s="5">
        <v>1.3827794E7</v>
      </c>
    </row>
    <row r="636">
      <c r="A636" s="62" t="s">
        <v>4014</v>
      </c>
      <c r="B636" s="23" t="s">
        <v>4015</v>
      </c>
      <c r="C636" s="5">
        <v>22.0</v>
      </c>
      <c r="D636" s="5">
        <v>3.83477665E7</v>
      </c>
      <c r="E636" s="5">
        <v>2.1474655E7</v>
      </c>
      <c r="F636" s="5">
        <v>2.9284838E7</v>
      </c>
      <c r="G636" s="5">
        <v>3.7889306E7</v>
      </c>
      <c r="H636" s="5">
        <v>6.0724863E7</v>
      </c>
    </row>
    <row r="637">
      <c r="A637" s="62" t="s">
        <v>4016</v>
      </c>
      <c r="B637" s="23" t="s">
        <v>4017</v>
      </c>
      <c r="C637" s="5">
        <v>2.0</v>
      </c>
      <c r="D637" s="5">
        <v>3.0307181E7</v>
      </c>
      <c r="E637" s="5">
        <v>2.9474734E7</v>
      </c>
      <c r="F637" s="5">
        <v>2.9474734E7</v>
      </c>
      <c r="G637" s="5">
        <v>3.1139628E7</v>
      </c>
      <c r="H637" s="5">
        <v>3.1139628E7</v>
      </c>
    </row>
    <row r="638">
      <c r="A638" s="62" t="s">
        <v>4018</v>
      </c>
      <c r="B638" s="23" t="s">
        <v>4019</v>
      </c>
      <c r="C638" s="5">
        <v>6.0</v>
      </c>
      <c r="D638" s="5">
        <v>3.50778476666666E7</v>
      </c>
      <c r="E638" s="5">
        <v>3.4687808E7</v>
      </c>
      <c r="F638" s="5">
        <v>3.5698003E7</v>
      </c>
      <c r="G638" s="5">
        <v>3.6375885E7</v>
      </c>
      <c r="H638" s="5">
        <v>3.6663727E7</v>
      </c>
    </row>
    <row r="639">
      <c r="A639" s="62" t="s">
        <v>4020</v>
      </c>
      <c r="B639" s="23" t="s">
        <v>4021</v>
      </c>
      <c r="C639" s="5">
        <v>143.0</v>
      </c>
      <c r="D639" s="5">
        <v>1.22696294895104E7</v>
      </c>
      <c r="E639" s="5">
        <v>7262518.0</v>
      </c>
      <c r="F639" s="5">
        <v>8894119.0</v>
      </c>
      <c r="G639" s="5">
        <v>1.6602905E7</v>
      </c>
      <c r="H639" s="5">
        <v>2.2247413E7</v>
      </c>
    </row>
    <row r="640">
      <c r="A640" s="62" t="s">
        <v>4022</v>
      </c>
      <c r="B640" s="23" t="s">
        <v>4023</v>
      </c>
      <c r="C640" s="5">
        <v>91.0</v>
      </c>
      <c r="D640" s="5">
        <v>4400146.27659574</v>
      </c>
      <c r="E640" s="5">
        <v>2154676.0</v>
      </c>
      <c r="F640" s="5">
        <v>3218607.0</v>
      </c>
      <c r="G640" s="5">
        <v>5865451.0</v>
      </c>
      <c r="H640" s="5">
        <v>8203483.0</v>
      </c>
    </row>
    <row r="641">
      <c r="A641" s="62" t="s">
        <v>4024</v>
      </c>
      <c r="B641" s="23" t="s">
        <v>4025</v>
      </c>
      <c r="C641" s="5">
        <v>377.0</v>
      </c>
      <c r="D641" s="5">
        <v>7219824.88095237</v>
      </c>
      <c r="E641" s="5">
        <v>2472790.0</v>
      </c>
      <c r="F641" s="5">
        <v>3861500.0</v>
      </c>
      <c r="G641" s="5">
        <v>7244888.0</v>
      </c>
      <c r="H641" s="5">
        <v>1.2657648E7</v>
      </c>
    </row>
    <row r="642">
      <c r="A642" s="62" t="s">
        <v>4026</v>
      </c>
      <c r="B642" s="23" t="s">
        <v>4027</v>
      </c>
      <c r="C642" s="5">
        <v>5349.0</v>
      </c>
      <c r="D642" s="5">
        <v>8465209.21958956</v>
      </c>
      <c r="E642" s="5">
        <v>2824600.0</v>
      </c>
      <c r="F642" s="5">
        <v>4871143.0</v>
      </c>
      <c r="G642" s="5">
        <v>8554572.0</v>
      </c>
      <c r="H642" s="5">
        <v>1.6184762E7</v>
      </c>
    </row>
    <row r="643">
      <c r="A643" s="62" t="s">
        <v>4028</v>
      </c>
      <c r="B643" s="23" t="s">
        <v>4029</v>
      </c>
      <c r="C643" s="5">
        <v>1166.0</v>
      </c>
      <c r="D643" s="5">
        <v>1.07526109203084E7</v>
      </c>
      <c r="E643" s="5">
        <v>2781292.0</v>
      </c>
      <c r="F643" s="5">
        <v>4889709.0</v>
      </c>
      <c r="G643" s="5">
        <v>9187000.0</v>
      </c>
      <c r="H643" s="5">
        <v>2.3413501E7</v>
      </c>
    </row>
    <row r="644">
      <c r="A644" s="62" t="s">
        <v>4030</v>
      </c>
      <c r="B644" s="23" t="s">
        <v>4031</v>
      </c>
      <c r="C644" s="5">
        <v>492.0</v>
      </c>
      <c r="D644" s="5">
        <v>1.38044870792682E7</v>
      </c>
      <c r="E644" s="5">
        <v>4389000.0</v>
      </c>
      <c r="F644" s="5">
        <v>9661618.0</v>
      </c>
      <c r="G644" s="5">
        <v>1.63126E7</v>
      </c>
      <c r="H644" s="5">
        <v>2.820328E7</v>
      </c>
    </row>
    <row r="645">
      <c r="A645" s="62" t="s">
        <v>4032</v>
      </c>
      <c r="B645" s="23" t="s">
        <v>4033</v>
      </c>
      <c r="C645" s="5">
        <v>90.0</v>
      </c>
      <c r="D645" s="5">
        <v>2.79291643888888E7</v>
      </c>
      <c r="E645" s="5">
        <v>9195947.0</v>
      </c>
      <c r="F645" s="5">
        <v>1.31797E7</v>
      </c>
      <c r="G645" s="5">
        <v>2.849339E7</v>
      </c>
      <c r="H645" s="5">
        <v>5.2757659E7</v>
      </c>
    </row>
    <row r="646">
      <c r="A646" s="62" t="s">
        <v>4034</v>
      </c>
      <c r="B646" s="23" t="s">
        <v>4035</v>
      </c>
      <c r="C646" s="5">
        <v>41.0</v>
      </c>
      <c r="D646" s="5">
        <v>3.77356686341463E7</v>
      </c>
      <c r="E646" s="5">
        <v>1.0145934E7</v>
      </c>
      <c r="F646" s="5">
        <v>1.67713E7</v>
      </c>
      <c r="G646" s="5">
        <v>4.2652967E7</v>
      </c>
      <c r="H646" s="5">
        <v>1.09618224E8</v>
      </c>
    </row>
    <row r="647">
      <c r="A647" s="62" t="s">
        <v>4036</v>
      </c>
      <c r="B647" s="23" t="s">
        <v>4037</v>
      </c>
      <c r="C647" s="5">
        <v>28.0</v>
      </c>
      <c r="D647" s="5">
        <v>5.095642325E7</v>
      </c>
      <c r="E647" s="5">
        <v>9364900.0</v>
      </c>
      <c r="F647" s="5">
        <v>2.2856763E7</v>
      </c>
      <c r="G647" s="5">
        <v>7.5241473E7</v>
      </c>
      <c r="H647" s="5">
        <v>1.06802378E8</v>
      </c>
    </row>
    <row r="648">
      <c r="A648" s="62" t="s">
        <v>4038</v>
      </c>
      <c r="B648" s="23" t="s">
        <v>4039</v>
      </c>
      <c r="C648" s="5">
        <v>52.0</v>
      </c>
      <c r="D648" s="5">
        <v>1.65459261730769E7</v>
      </c>
      <c r="E648" s="5">
        <v>9602565.0</v>
      </c>
      <c r="F648" s="5">
        <v>1.162672E7</v>
      </c>
      <c r="G648" s="5">
        <v>2.2239049E7</v>
      </c>
      <c r="H648" s="5">
        <v>3.2062722E7</v>
      </c>
    </row>
    <row r="649">
      <c r="A649" s="62" t="s">
        <v>4040</v>
      </c>
      <c r="B649" s="23" t="s">
        <v>4041</v>
      </c>
      <c r="C649" s="5">
        <v>149.0</v>
      </c>
      <c r="D649" s="5">
        <v>9062629.31543624</v>
      </c>
      <c r="E649" s="5">
        <v>2721050.0</v>
      </c>
      <c r="F649" s="5">
        <v>5533080.0</v>
      </c>
      <c r="G649" s="5">
        <v>1.0255949E7</v>
      </c>
      <c r="H649" s="5">
        <v>1.9854535E7</v>
      </c>
    </row>
    <row r="650">
      <c r="A650" s="62" t="s">
        <v>4042</v>
      </c>
      <c r="B650" s="23" t="s">
        <v>4043</v>
      </c>
      <c r="C650" s="5">
        <v>2744.0</v>
      </c>
      <c r="D650" s="5">
        <v>1.85715560962099E7</v>
      </c>
      <c r="E650" s="5">
        <v>7874854.0</v>
      </c>
      <c r="F650" s="5">
        <v>1.2080401E7</v>
      </c>
      <c r="G650" s="5">
        <v>2.159855E7</v>
      </c>
      <c r="H650" s="5">
        <v>3.814662E7</v>
      </c>
    </row>
    <row r="651">
      <c r="A651" s="62" t="s">
        <v>4044</v>
      </c>
      <c r="B651" s="23" t="s">
        <v>4045</v>
      </c>
      <c r="C651" s="5">
        <v>5358.0</v>
      </c>
      <c r="D651" s="5">
        <v>1.06251767951492E7</v>
      </c>
      <c r="E651" s="5">
        <v>4705055.0</v>
      </c>
      <c r="F651" s="5">
        <v>6960767.0</v>
      </c>
      <c r="G651" s="5">
        <v>1.0891697E7</v>
      </c>
      <c r="H651" s="5">
        <v>1.8289626E7</v>
      </c>
    </row>
    <row r="652">
      <c r="A652" s="62" t="s">
        <v>4046</v>
      </c>
      <c r="B652" s="23" t="s">
        <v>4047</v>
      </c>
      <c r="C652" s="5">
        <v>872.0</v>
      </c>
      <c r="D652" s="5">
        <v>1.65325207697594E7</v>
      </c>
      <c r="E652" s="5">
        <v>6703757.0</v>
      </c>
      <c r="F652" s="5">
        <v>1.0067276E7</v>
      </c>
      <c r="G652" s="5">
        <v>1.8172981E7</v>
      </c>
      <c r="H652" s="5">
        <v>3.6002545E7</v>
      </c>
    </row>
    <row r="653">
      <c r="A653" s="62" t="s">
        <v>4048</v>
      </c>
      <c r="B653" s="23" t="s">
        <v>4049</v>
      </c>
      <c r="C653" s="5">
        <v>344.0</v>
      </c>
      <c r="D653" s="5">
        <v>9826101.52753623</v>
      </c>
      <c r="E653" s="5">
        <v>4683008.0</v>
      </c>
      <c r="F653" s="5">
        <v>7309572.0</v>
      </c>
      <c r="G653" s="5">
        <v>1.2784959E7</v>
      </c>
      <c r="H653" s="5">
        <v>1.9398587E7</v>
      </c>
    </row>
    <row r="654">
      <c r="A654" s="62" t="s">
        <v>4050</v>
      </c>
      <c r="B654" s="23" t="s">
        <v>4051</v>
      </c>
      <c r="C654" s="5">
        <v>250.0</v>
      </c>
      <c r="D654" s="5">
        <v>1.1568078208E7</v>
      </c>
      <c r="E654" s="5">
        <v>6328865.0</v>
      </c>
      <c r="F654" s="5">
        <v>8731937.0</v>
      </c>
      <c r="G654" s="5">
        <v>1.4187766E7</v>
      </c>
      <c r="H654" s="5">
        <v>2.0818599E7</v>
      </c>
    </row>
    <row r="655">
      <c r="A655" s="62" t="s">
        <v>4052</v>
      </c>
      <c r="B655" s="23" t="s">
        <v>4053</v>
      </c>
      <c r="C655" s="5">
        <v>741.0</v>
      </c>
      <c r="D655" s="5">
        <v>1.5140990682861E7</v>
      </c>
      <c r="E655" s="5">
        <v>6187728.0</v>
      </c>
      <c r="F655" s="5">
        <v>9503671.0</v>
      </c>
      <c r="G655" s="5">
        <v>1.5576275E7</v>
      </c>
      <c r="H655" s="5">
        <v>3.2705896E7</v>
      </c>
    </row>
    <row r="656">
      <c r="A656" s="62" t="s">
        <v>4054</v>
      </c>
      <c r="B656" s="23" t="s">
        <v>4055</v>
      </c>
      <c r="C656" s="5">
        <v>4348.0</v>
      </c>
      <c r="D656" s="5">
        <v>1.51934921846401E7</v>
      </c>
      <c r="E656" s="5">
        <v>7591983.0</v>
      </c>
      <c r="F656" s="5">
        <v>1.1065624E7</v>
      </c>
      <c r="G656" s="5">
        <v>1.7485722E7</v>
      </c>
      <c r="H656" s="5">
        <v>2.9968184E7</v>
      </c>
    </row>
    <row r="657">
      <c r="A657" s="62" t="s">
        <v>4056</v>
      </c>
      <c r="B657" s="23" t="s">
        <v>4057</v>
      </c>
      <c r="C657" s="5">
        <v>895.0</v>
      </c>
      <c r="D657" s="5">
        <v>1.3674003438616E7</v>
      </c>
      <c r="E657" s="5">
        <v>6467790.0</v>
      </c>
      <c r="F657" s="5">
        <v>9579040.0</v>
      </c>
      <c r="G657" s="5">
        <v>1.5375831E7</v>
      </c>
      <c r="H657" s="5">
        <v>2.5441563E7</v>
      </c>
    </row>
    <row r="658">
      <c r="A658" s="62" t="s">
        <v>4058</v>
      </c>
      <c r="B658" s="23" t="s">
        <v>4059</v>
      </c>
      <c r="C658" s="5">
        <v>43.0</v>
      </c>
      <c r="D658" s="5">
        <v>1.81450064651162E7</v>
      </c>
      <c r="E658" s="5">
        <v>9661618.0</v>
      </c>
      <c r="F658" s="5">
        <v>1.43863E7</v>
      </c>
      <c r="G658" s="5">
        <v>2.1617411E7</v>
      </c>
      <c r="H658" s="5">
        <v>3.8482004E7</v>
      </c>
    </row>
    <row r="659">
      <c r="A659" s="62" t="s">
        <v>4060</v>
      </c>
      <c r="B659" s="23" t="s">
        <v>4061</v>
      </c>
      <c r="C659" s="5">
        <v>1603.0</v>
      </c>
      <c r="D659" s="5">
        <v>1.99896382807236E7</v>
      </c>
      <c r="E659" s="5">
        <v>1.0136E7</v>
      </c>
      <c r="F659" s="5">
        <v>1.4052484E7</v>
      </c>
      <c r="G659" s="5">
        <v>2.239395E7</v>
      </c>
      <c r="H659" s="5">
        <v>3.5207955E7</v>
      </c>
    </row>
    <row r="660">
      <c r="A660" s="62" t="s">
        <v>4062</v>
      </c>
      <c r="B660" s="23" t="s">
        <v>4063</v>
      </c>
      <c r="C660" s="5">
        <v>4188.0</v>
      </c>
      <c r="D660" s="5">
        <v>1.09353763560171E7</v>
      </c>
      <c r="E660" s="5">
        <v>6609802.0</v>
      </c>
      <c r="F660" s="5">
        <v>8945099.0</v>
      </c>
      <c r="G660" s="5">
        <v>1.26265E7</v>
      </c>
      <c r="H660" s="5">
        <v>1.7929243E7</v>
      </c>
    </row>
    <row r="661">
      <c r="A661" s="62" t="s">
        <v>4064</v>
      </c>
      <c r="B661" s="23" t="s">
        <v>4065</v>
      </c>
      <c r="C661" s="5">
        <v>1431.0</v>
      </c>
      <c r="D661" s="5">
        <v>1.41251946408106E7</v>
      </c>
      <c r="E661" s="5">
        <v>7443400.0</v>
      </c>
      <c r="F661" s="5">
        <v>1.0941166E7</v>
      </c>
      <c r="G661" s="5">
        <v>1.7697908E7</v>
      </c>
      <c r="H661" s="5">
        <v>2.3793687E7</v>
      </c>
    </row>
    <row r="662">
      <c r="A662" s="62" t="s">
        <v>4066</v>
      </c>
      <c r="B662" s="23" t="s">
        <v>4067</v>
      </c>
      <c r="C662" s="5">
        <v>18413.0</v>
      </c>
      <c r="D662" s="5">
        <v>1.34317166728911E7</v>
      </c>
      <c r="E662" s="5">
        <v>7382814.0</v>
      </c>
      <c r="F662" s="5">
        <v>1.0388709E7</v>
      </c>
      <c r="G662" s="5">
        <v>1.5749844E7</v>
      </c>
      <c r="H662" s="5">
        <v>2.3720827E7</v>
      </c>
    </row>
    <row r="663">
      <c r="A663" s="62" t="s">
        <v>4068</v>
      </c>
      <c r="B663" s="23" t="s">
        <v>4069</v>
      </c>
      <c r="C663" s="5">
        <v>2690.0</v>
      </c>
      <c r="D663" s="5">
        <v>1.95404935436316E7</v>
      </c>
      <c r="E663" s="5">
        <v>7491058.0</v>
      </c>
      <c r="F663" s="5">
        <v>1.1607642E7</v>
      </c>
      <c r="G663" s="5">
        <v>2.1771441E7</v>
      </c>
      <c r="H663" s="5">
        <v>4.2083408E7</v>
      </c>
    </row>
    <row r="664">
      <c r="A664" s="62" t="s">
        <v>4070</v>
      </c>
      <c r="B664" s="23" t="s">
        <v>4071</v>
      </c>
      <c r="C664" s="5">
        <v>810.0</v>
      </c>
      <c r="D664" s="5">
        <v>3.40753790530864E7</v>
      </c>
      <c r="E664" s="5">
        <v>9115892.0</v>
      </c>
      <c r="F664" s="5">
        <v>1.833301E7</v>
      </c>
      <c r="G664" s="5">
        <v>3.9135518E7</v>
      </c>
      <c r="H664" s="5">
        <v>8.3233533E7</v>
      </c>
    </row>
    <row r="665">
      <c r="A665" s="62" t="s">
        <v>4072</v>
      </c>
      <c r="B665" s="23" t="s">
        <v>4073</v>
      </c>
      <c r="C665" s="5">
        <v>367.0</v>
      </c>
      <c r="D665" s="5">
        <v>1.55760250844686E7</v>
      </c>
      <c r="E665" s="5">
        <v>7076312.0</v>
      </c>
      <c r="F665" s="5">
        <v>1.079533E7</v>
      </c>
      <c r="G665" s="5">
        <v>1.656553E7</v>
      </c>
      <c r="H665" s="5">
        <v>2.8311513E7</v>
      </c>
    </row>
    <row r="666">
      <c r="A666" s="62" t="s">
        <v>4074</v>
      </c>
      <c r="B666" s="23" t="s">
        <v>4075</v>
      </c>
      <c r="C666" s="5">
        <v>79.0</v>
      </c>
      <c r="D666" s="5">
        <v>1.42164582278481E7</v>
      </c>
      <c r="E666" s="5">
        <v>7142500.0</v>
      </c>
      <c r="F666" s="5">
        <v>1.0124453E7</v>
      </c>
      <c r="G666" s="5">
        <v>1.7974672E7</v>
      </c>
      <c r="H666" s="5">
        <v>2.727545E7</v>
      </c>
    </row>
    <row r="667">
      <c r="A667" s="62" t="s">
        <v>4076</v>
      </c>
      <c r="B667" s="23" t="s">
        <v>4077</v>
      </c>
      <c r="C667" s="5">
        <v>795.0</v>
      </c>
      <c r="D667" s="5">
        <v>3.07706981595477E7</v>
      </c>
      <c r="E667" s="5">
        <v>1.293473E7</v>
      </c>
      <c r="F667" s="5">
        <v>2.1667318E7</v>
      </c>
      <c r="G667" s="5">
        <v>4.0371236E7</v>
      </c>
      <c r="H667" s="5">
        <v>6.1256171E7</v>
      </c>
    </row>
    <row r="668">
      <c r="A668" s="62" t="s">
        <v>4078</v>
      </c>
      <c r="B668" s="23" t="s">
        <v>4079</v>
      </c>
      <c r="C668" s="5">
        <v>257.0</v>
      </c>
      <c r="D668" s="5">
        <v>1.77818153424124E7</v>
      </c>
      <c r="E668" s="5">
        <v>9054403.0</v>
      </c>
      <c r="F668" s="5">
        <v>1.1700187E7</v>
      </c>
      <c r="G668" s="5">
        <v>2.16249E7</v>
      </c>
      <c r="H668" s="5">
        <v>2.9463922E7</v>
      </c>
    </row>
    <row r="669">
      <c r="A669" s="62" t="s">
        <v>4080</v>
      </c>
      <c r="B669" s="23" t="s">
        <v>4081</v>
      </c>
      <c r="C669" s="5">
        <v>106.0</v>
      </c>
      <c r="D669" s="5">
        <v>3.53054996226415E7</v>
      </c>
      <c r="E669" s="5">
        <v>2.0841019E7</v>
      </c>
      <c r="F669" s="5">
        <v>2.9089234E7</v>
      </c>
      <c r="G669" s="5">
        <v>4.1817302E7</v>
      </c>
      <c r="H669" s="5">
        <v>6.1822286E7</v>
      </c>
    </row>
    <row r="670">
      <c r="A670" s="62" t="s">
        <v>4082</v>
      </c>
      <c r="B670" s="23" t="s">
        <v>4083</v>
      </c>
      <c r="C670" s="5">
        <v>50.0</v>
      </c>
      <c r="D670" s="5">
        <v>2.355253524E7</v>
      </c>
      <c r="E670" s="5">
        <v>1.0837141E7</v>
      </c>
      <c r="F670" s="5">
        <v>1.911285E7</v>
      </c>
      <c r="G670" s="5">
        <v>2.9125476E7</v>
      </c>
      <c r="H670" s="5">
        <v>4.3081676E7</v>
      </c>
    </row>
    <row r="671">
      <c r="A671" s="62" t="s">
        <v>4084</v>
      </c>
      <c r="B671" s="23" t="s">
        <v>4085</v>
      </c>
      <c r="C671" s="5">
        <v>326.0</v>
      </c>
      <c r="D671" s="5">
        <v>2.22897037767584E7</v>
      </c>
      <c r="E671" s="5">
        <v>9304000.0</v>
      </c>
      <c r="F671" s="5">
        <v>1.7242849E7</v>
      </c>
      <c r="G671" s="5">
        <v>2.601908E7</v>
      </c>
      <c r="H671" s="5">
        <v>4.2423108E7</v>
      </c>
    </row>
    <row r="672">
      <c r="A672" s="62" t="s">
        <v>4086</v>
      </c>
      <c r="B672" s="23" t="s">
        <v>4087</v>
      </c>
      <c r="C672" s="5">
        <v>6135.0</v>
      </c>
      <c r="D672" s="5">
        <v>1.69483746014988E7</v>
      </c>
      <c r="E672" s="5">
        <v>8726629.0</v>
      </c>
      <c r="F672" s="5">
        <v>1.2434449E7</v>
      </c>
      <c r="G672" s="5">
        <v>1.94347E7</v>
      </c>
      <c r="H672" s="5">
        <v>3.0223743E7</v>
      </c>
    </row>
    <row r="673">
      <c r="A673" s="62" t="s">
        <v>4088</v>
      </c>
      <c r="B673" s="23" t="s">
        <v>4089</v>
      </c>
      <c r="C673" s="5">
        <v>468.0</v>
      </c>
      <c r="D673" s="5">
        <v>2.63690049209401E7</v>
      </c>
      <c r="E673" s="5">
        <v>1.0091721E7</v>
      </c>
      <c r="F673" s="5">
        <v>1.51105E7</v>
      </c>
      <c r="G673" s="5">
        <v>2.8350667E7</v>
      </c>
      <c r="H673" s="5">
        <v>6.0803321E7</v>
      </c>
    </row>
    <row r="674">
      <c r="A674" s="62" t="s">
        <v>4090</v>
      </c>
      <c r="B674" s="23" t="s">
        <v>4091</v>
      </c>
      <c r="C674" s="5">
        <v>143.0</v>
      </c>
      <c r="D674" s="5">
        <v>1.68783773124999E7</v>
      </c>
      <c r="E674" s="5">
        <v>7861666.0</v>
      </c>
      <c r="F674" s="5">
        <v>1.1035516E7</v>
      </c>
      <c r="G674" s="5">
        <v>1.644341E7</v>
      </c>
      <c r="H674" s="5">
        <v>3.6443951E7</v>
      </c>
    </row>
    <row r="675">
      <c r="A675" s="62" t="s">
        <v>4092</v>
      </c>
      <c r="B675" s="23" t="s">
        <v>4093</v>
      </c>
      <c r="C675" s="5">
        <v>196.0</v>
      </c>
      <c r="D675" s="5">
        <v>1.31076880612244E7</v>
      </c>
      <c r="E675" s="5">
        <v>6430763.0</v>
      </c>
      <c r="F675" s="5">
        <v>1.026311E7</v>
      </c>
      <c r="G675" s="5">
        <v>1.2645094E7</v>
      </c>
      <c r="H675" s="5">
        <v>2.7347024E7</v>
      </c>
    </row>
    <row r="676">
      <c r="A676" s="62" t="s">
        <v>4094</v>
      </c>
      <c r="B676" s="23" t="s">
        <v>4095</v>
      </c>
      <c r="C676" s="5">
        <v>130.0</v>
      </c>
      <c r="D676" s="5">
        <v>7353623.3</v>
      </c>
      <c r="E676" s="5">
        <v>3748586.0</v>
      </c>
      <c r="F676" s="5">
        <v>5115020.0</v>
      </c>
      <c r="G676" s="5">
        <v>9865651.0</v>
      </c>
      <c r="H676" s="5">
        <v>1.3238744E7</v>
      </c>
    </row>
    <row r="677">
      <c r="A677" s="62" t="s">
        <v>4096</v>
      </c>
      <c r="B677" s="23" t="s">
        <v>4097</v>
      </c>
      <c r="C677" s="5">
        <v>1087.0</v>
      </c>
      <c r="D677" s="5">
        <v>1.31655926308539E7</v>
      </c>
      <c r="E677" s="5">
        <v>5833800.0</v>
      </c>
      <c r="F677" s="5">
        <v>8348814.0</v>
      </c>
      <c r="G677" s="5">
        <v>1.35546E7</v>
      </c>
      <c r="H677" s="5">
        <v>2.5825216E7</v>
      </c>
    </row>
    <row r="678">
      <c r="A678" s="62" t="s">
        <v>4098</v>
      </c>
      <c r="B678" s="23" t="s">
        <v>4099</v>
      </c>
      <c r="C678" s="5">
        <v>360.0</v>
      </c>
      <c r="D678" s="5">
        <v>2.09363249888889E7</v>
      </c>
      <c r="E678" s="5">
        <v>6471695.0</v>
      </c>
      <c r="F678" s="5">
        <v>1.2141721E7</v>
      </c>
      <c r="G678" s="5">
        <v>3.4635751E7</v>
      </c>
      <c r="H678" s="5">
        <v>5.3745152E7</v>
      </c>
    </row>
    <row r="679">
      <c r="A679" s="62" t="s">
        <v>4100</v>
      </c>
      <c r="B679" s="23" t="s">
        <v>4101</v>
      </c>
      <c r="C679" s="5">
        <v>116.0</v>
      </c>
      <c r="D679" s="5">
        <v>1.22899112672413E7</v>
      </c>
      <c r="E679" s="5">
        <v>6097798.0</v>
      </c>
      <c r="F679" s="5">
        <v>8915000.0</v>
      </c>
      <c r="G679" s="5">
        <v>1.5353005E7</v>
      </c>
      <c r="H679" s="5">
        <v>1.971691E7</v>
      </c>
    </row>
    <row r="680">
      <c r="A680" s="62" t="s">
        <v>4102</v>
      </c>
      <c r="B680" s="23" t="s">
        <v>4103</v>
      </c>
      <c r="C680" s="5">
        <v>997.0</v>
      </c>
      <c r="D680" s="5">
        <v>1.5186028339017E7</v>
      </c>
      <c r="E680" s="5">
        <v>7548077.0</v>
      </c>
      <c r="F680" s="5">
        <v>1.1504067E7</v>
      </c>
      <c r="G680" s="5">
        <v>1.7800268E7</v>
      </c>
      <c r="H680" s="5">
        <v>2.9408457E7</v>
      </c>
    </row>
    <row r="681">
      <c r="A681" s="62" t="s">
        <v>4104</v>
      </c>
      <c r="B681" s="23" t="s">
        <v>4105</v>
      </c>
      <c r="C681" s="5">
        <v>773.0</v>
      </c>
      <c r="D681" s="5">
        <v>1.53068655459249E7</v>
      </c>
      <c r="E681" s="5">
        <v>6493310.0</v>
      </c>
      <c r="F681" s="5">
        <v>1.1074472E7</v>
      </c>
      <c r="G681" s="5">
        <v>1.7503731E7</v>
      </c>
      <c r="H681" s="5">
        <v>2.8036367E7</v>
      </c>
    </row>
    <row r="682">
      <c r="A682" s="62" t="s">
        <v>4106</v>
      </c>
      <c r="B682" s="23" t="s">
        <v>4107</v>
      </c>
      <c r="C682" s="5">
        <v>3763.0</v>
      </c>
      <c r="D682" s="5">
        <v>1.42062569044839E7</v>
      </c>
      <c r="E682" s="5">
        <v>4862970.0</v>
      </c>
      <c r="F682" s="5">
        <v>9528167.0</v>
      </c>
      <c r="G682" s="5">
        <v>1.5274894E7</v>
      </c>
      <c r="H682" s="5">
        <v>2.6427031E7</v>
      </c>
    </row>
    <row r="683">
      <c r="A683" s="62" t="s">
        <v>4108</v>
      </c>
      <c r="B683" s="23" t="s">
        <v>4109</v>
      </c>
      <c r="C683" s="5">
        <v>5327.0</v>
      </c>
      <c r="D683" s="5">
        <v>1.73618646421467E7</v>
      </c>
      <c r="E683" s="5">
        <v>8113267.0</v>
      </c>
      <c r="F683" s="5">
        <v>1.2203981E7</v>
      </c>
      <c r="G683" s="5">
        <v>1.9670787E7</v>
      </c>
      <c r="H683" s="5">
        <v>3.504031E7</v>
      </c>
    </row>
    <row r="684">
      <c r="A684" s="62" t="s">
        <v>4110</v>
      </c>
      <c r="B684" s="23" t="s">
        <v>4111</v>
      </c>
      <c r="C684" s="5">
        <v>464.0</v>
      </c>
      <c r="D684" s="5">
        <v>2.91064369374999E7</v>
      </c>
      <c r="E684" s="5">
        <v>9118134.0</v>
      </c>
      <c r="F684" s="5">
        <v>1.8853433E7</v>
      </c>
      <c r="G684" s="5">
        <v>3.542758E7</v>
      </c>
      <c r="H684" s="5">
        <v>6.0029804E7</v>
      </c>
    </row>
    <row r="685">
      <c r="A685" s="62" t="s">
        <v>4112</v>
      </c>
      <c r="B685" s="23" t="s">
        <v>4113</v>
      </c>
      <c r="C685" s="5">
        <v>3009.0</v>
      </c>
      <c r="D685" s="5">
        <v>1.18896112832945E7</v>
      </c>
      <c r="E685" s="5">
        <v>6331688.0</v>
      </c>
      <c r="F685" s="5">
        <v>8099406.0</v>
      </c>
      <c r="G685" s="5">
        <v>1.27834E7</v>
      </c>
      <c r="H685" s="5">
        <v>2.2503937E7</v>
      </c>
    </row>
    <row r="686">
      <c r="A686" s="62" t="s">
        <v>4114</v>
      </c>
      <c r="B686" s="23" t="s">
        <v>4115</v>
      </c>
      <c r="C686" s="5">
        <v>288.0</v>
      </c>
      <c r="D686" s="5">
        <v>2.34063912986111E7</v>
      </c>
      <c r="E686" s="5">
        <v>1.0110965E7</v>
      </c>
      <c r="F686" s="5">
        <v>1.7775201E7</v>
      </c>
      <c r="G686" s="5">
        <v>2.829629E7</v>
      </c>
      <c r="H686" s="5">
        <v>4.4258805E7</v>
      </c>
    </row>
    <row r="687">
      <c r="A687" s="62" t="s">
        <v>4116</v>
      </c>
      <c r="B687" s="23" t="s">
        <v>4117</v>
      </c>
      <c r="C687" s="5">
        <v>4289.0</v>
      </c>
      <c r="D687" s="5">
        <v>2.11623087586126E7</v>
      </c>
      <c r="E687" s="5">
        <v>9656010.0</v>
      </c>
      <c r="F687" s="5">
        <v>1.63445E7</v>
      </c>
      <c r="G687" s="5">
        <v>2.770493E7</v>
      </c>
      <c r="H687" s="5">
        <v>3.7706208E7</v>
      </c>
    </row>
    <row r="688">
      <c r="A688" s="62" t="s">
        <v>4118</v>
      </c>
      <c r="B688" s="23" t="s">
        <v>4119</v>
      </c>
      <c r="C688" s="5">
        <v>271.0</v>
      </c>
      <c r="D688" s="5">
        <v>1.04001251881918E7</v>
      </c>
      <c r="E688" s="5">
        <v>7638029.0</v>
      </c>
      <c r="F688" s="5">
        <v>9097800.0</v>
      </c>
      <c r="G688" s="5">
        <v>1.1078243E7</v>
      </c>
      <c r="H688" s="5">
        <v>1.6903403E7</v>
      </c>
    </row>
    <row r="689">
      <c r="A689" s="62" t="s">
        <v>4120</v>
      </c>
      <c r="B689" s="23" t="s">
        <v>4121</v>
      </c>
      <c r="C689" s="5">
        <v>370.0</v>
      </c>
      <c r="D689" s="5">
        <v>1.31672621189189E7</v>
      </c>
      <c r="E689" s="5">
        <v>6850819.0</v>
      </c>
      <c r="F689" s="5">
        <v>9392101.0</v>
      </c>
      <c r="G689" s="5">
        <v>1.44611E7</v>
      </c>
      <c r="H689" s="5">
        <v>2.5645983E7</v>
      </c>
    </row>
    <row r="690">
      <c r="A690" s="62" t="s">
        <v>4122</v>
      </c>
      <c r="B690" s="23" t="s">
        <v>4123</v>
      </c>
      <c r="C690" s="5">
        <v>180.0</v>
      </c>
      <c r="D690" s="5">
        <v>1.99124593166666E7</v>
      </c>
      <c r="E690" s="5">
        <v>8207140.0</v>
      </c>
      <c r="F690" s="5">
        <v>1.3632345E7</v>
      </c>
      <c r="G690" s="5">
        <v>2.601789E7</v>
      </c>
      <c r="H690" s="5">
        <v>3.5084855E7</v>
      </c>
    </row>
    <row r="691">
      <c r="A691" s="62" t="s">
        <v>4124</v>
      </c>
      <c r="B691" s="23" t="s">
        <v>4125</v>
      </c>
      <c r="C691" s="5">
        <v>86.0</v>
      </c>
      <c r="D691" s="5">
        <v>3.82540841395348E7</v>
      </c>
      <c r="E691" s="5">
        <v>9959858.0</v>
      </c>
      <c r="F691" s="5">
        <v>2.1969832E7</v>
      </c>
      <c r="G691" s="5">
        <v>5.5515058E7</v>
      </c>
      <c r="H691" s="5">
        <v>9.9072813E7</v>
      </c>
    </row>
    <row r="692">
      <c r="A692" s="62" t="s">
        <v>4126</v>
      </c>
      <c r="B692" s="23" t="s">
        <v>4127</v>
      </c>
      <c r="C692" s="5">
        <v>275.0</v>
      </c>
      <c r="D692" s="5">
        <v>1.66939900581818E7</v>
      </c>
      <c r="E692" s="5">
        <v>1.04032E7</v>
      </c>
      <c r="F692" s="5">
        <v>1.4834205E7</v>
      </c>
      <c r="G692" s="5">
        <v>2.255195E7</v>
      </c>
      <c r="H692" s="5">
        <v>2.6717058E7</v>
      </c>
    </row>
    <row r="693">
      <c r="A693" s="62" t="s">
        <v>4128</v>
      </c>
      <c r="B693" s="23" t="s">
        <v>4129</v>
      </c>
      <c r="C693" s="5">
        <v>1871.0</v>
      </c>
      <c r="D693" s="5">
        <v>1.20142932648157E7</v>
      </c>
      <c r="E693" s="5">
        <v>6509077.0</v>
      </c>
      <c r="F693" s="5">
        <v>9595497.0</v>
      </c>
      <c r="G693" s="5">
        <v>1.4425E7</v>
      </c>
      <c r="H693" s="5">
        <v>2.3241011E7</v>
      </c>
    </row>
    <row r="694">
      <c r="A694" s="62" t="s">
        <v>4130</v>
      </c>
      <c r="B694" s="23" t="s">
        <v>4131</v>
      </c>
      <c r="C694" s="5">
        <v>3570.0</v>
      </c>
      <c r="D694" s="5">
        <v>1.33439250776753E7</v>
      </c>
      <c r="E694" s="5">
        <v>7206377.0</v>
      </c>
      <c r="F694" s="5">
        <v>1.0265083E7</v>
      </c>
      <c r="G694" s="5">
        <v>1.4330019E7</v>
      </c>
      <c r="H694" s="5">
        <v>2.2673411E7</v>
      </c>
    </row>
    <row r="695">
      <c r="A695" s="62" t="s">
        <v>4132</v>
      </c>
      <c r="B695" s="23" t="s">
        <v>4133</v>
      </c>
      <c r="C695" s="5">
        <v>3524.0</v>
      </c>
      <c r="D695" s="5">
        <v>1.11808529761634E7</v>
      </c>
      <c r="E695" s="5">
        <v>6685000.0</v>
      </c>
      <c r="F695" s="5">
        <v>9091204.0</v>
      </c>
      <c r="G695" s="5">
        <v>1.2291624E7</v>
      </c>
      <c r="H695" s="5">
        <v>1.91904E7</v>
      </c>
    </row>
    <row r="696">
      <c r="A696" s="62" t="s">
        <v>4134</v>
      </c>
      <c r="B696" s="23" t="s">
        <v>4135</v>
      </c>
      <c r="C696" s="5">
        <v>3753.0</v>
      </c>
      <c r="D696" s="5">
        <v>1.98757704434087E7</v>
      </c>
      <c r="E696" s="5">
        <v>7870700.0</v>
      </c>
      <c r="F696" s="5">
        <v>1.3525626E7</v>
      </c>
      <c r="G696" s="5">
        <v>2.2960001E7</v>
      </c>
      <c r="H696" s="5">
        <v>4.3199289E7</v>
      </c>
    </row>
    <row r="697">
      <c r="A697" s="62" t="s">
        <v>4136</v>
      </c>
      <c r="B697" s="23" t="s">
        <v>4137</v>
      </c>
      <c r="C697" s="5">
        <v>7630.0</v>
      </c>
      <c r="D697" s="5">
        <v>1.83165495503276E7</v>
      </c>
      <c r="E697" s="5">
        <v>8448600.0</v>
      </c>
      <c r="F697" s="5">
        <v>1.2533381E7</v>
      </c>
      <c r="G697" s="5">
        <v>2.2152225E7</v>
      </c>
      <c r="H697" s="5">
        <v>3.4507162E7</v>
      </c>
    </row>
    <row r="698">
      <c r="A698" s="62" t="s">
        <v>4138</v>
      </c>
      <c r="B698" s="23" t="s">
        <v>4139</v>
      </c>
      <c r="C698" s="5">
        <v>768.0</v>
      </c>
      <c r="D698" s="5">
        <v>4.09629766302083E7</v>
      </c>
      <c r="E698" s="5">
        <v>1.8426047E7</v>
      </c>
      <c r="F698" s="5">
        <v>3.04634E7</v>
      </c>
      <c r="G698" s="5">
        <v>4.9765885E7</v>
      </c>
      <c r="H698" s="5">
        <v>8.499408E7</v>
      </c>
    </row>
    <row r="699">
      <c r="A699" s="62" t="s">
        <v>4140</v>
      </c>
      <c r="B699" s="23" t="s">
        <v>4141</v>
      </c>
      <c r="C699" s="5">
        <v>315.0</v>
      </c>
      <c r="D699" s="5">
        <v>1.08539955650793E7</v>
      </c>
      <c r="E699" s="5">
        <v>6417111.0</v>
      </c>
      <c r="F699" s="5">
        <v>8089528.0</v>
      </c>
      <c r="G699" s="5">
        <v>1.2657617E7</v>
      </c>
      <c r="H699" s="5">
        <v>1.9527155E7</v>
      </c>
    </row>
    <row r="700">
      <c r="A700" s="62" t="s">
        <v>4142</v>
      </c>
      <c r="B700" s="23" t="s">
        <v>4143</v>
      </c>
      <c r="C700" s="5">
        <v>308.0</v>
      </c>
      <c r="D700" s="5">
        <v>1.81035451006493E7</v>
      </c>
      <c r="E700" s="5">
        <v>6093263.0</v>
      </c>
      <c r="F700" s="5">
        <v>8109661.0</v>
      </c>
      <c r="G700" s="5">
        <v>1.5571446E7</v>
      </c>
      <c r="H700" s="5">
        <v>4.168692E7</v>
      </c>
    </row>
    <row r="701">
      <c r="A701" s="62" t="s">
        <v>4144</v>
      </c>
      <c r="B701" s="23" t="s">
        <v>4145</v>
      </c>
      <c r="C701" s="5">
        <v>1058.0</v>
      </c>
      <c r="D701" s="5">
        <v>2.1205239663516E7</v>
      </c>
      <c r="E701" s="5">
        <v>1.25579E7</v>
      </c>
      <c r="F701" s="5">
        <v>1.8129375E7</v>
      </c>
      <c r="G701" s="5">
        <v>2.7949168E7</v>
      </c>
      <c r="H701" s="5">
        <v>3.5699318E7</v>
      </c>
    </row>
    <row r="702">
      <c r="A702" s="62" t="s">
        <v>4146</v>
      </c>
      <c r="B702" s="23" t="s">
        <v>4147</v>
      </c>
      <c r="C702" s="5">
        <v>225.0</v>
      </c>
      <c r="D702" s="5">
        <v>1.33961383688888E7</v>
      </c>
      <c r="E702" s="5">
        <v>6156216.0</v>
      </c>
      <c r="F702" s="5">
        <v>9008269.0</v>
      </c>
      <c r="G702" s="5">
        <v>1.858834E7</v>
      </c>
      <c r="H702" s="5">
        <v>2.2488485E7</v>
      </c>
    </row>
    <row r="703">
      <c r="A703" s="62" t="s">
        <v>4148</v>
      </c>
      <c r="B703" s="23" t="s">
        <v>4149</v>
      </c>
      <c r="C703" s="5">
        <v>9514.0</v>
      </c>
      <c r="D703" s="5">
        <v>1.55860077875157E7</v>
      </c>
      <c r="E703" s="5">
        <v>6775428.0</v>
      </c>
      <c r="F703" s="5">
        <v>1.0269028E7</v>
      </c>
      <c r="G703" s="5">
        <v>1.63001E7</v>
      </c>
      <c r="H703" s="5">
        <v>2.6817546E7</v>
      </c>
    </row>
    <row r="704">
      <c r="A704" s="62" t="s">
        <v>4150</v>
      </c>
      <c r="B704" s="23" t="s">
        <v>4151</v>
      </c>
      <c r="C704" s="5">
        <v>586.0</v>
      </c>
      <c r="D704" s="5">
        <v>1.3414281711604E7</v>
      </c>
      <c r="E704" s="5">
        <v>6533066.0</v>
      </c>
      <c r="F704" s="5">
        <v>7860000.0</v>
      </c>
      <c r="G704" s="5">
        <v>1.2749935E7</v>
      </c>
      <c r="H704" s="5">
        <v>2.2021052E7</v>
      </c>
    </row>
    <row r="705">
      <c r="A705" s="62" t="s">
        <v>4152</v>
      </c>
      <c r="B705" s="23" t="s">
        <v>4153</v>
      </c>
      <c r="C705" s="5">
        <v>66639.0</v>
      </c>
      <c r="D705" s="5">
        <v>1.13636429002505E7</v>
      </c>
      <c r="E705" s="5">
        <v>6043791.0</v>
      </c>
      <c r="F705" s="5">
        <v>8654219.0</v>
      </c>
      <c r="G705" s="5">
        <v>1.3680355E7</v>
      </c>
      <c r="H705" s="5">
        <v>1.9490706E7</v>
      </c>
    </row>
    <row r="706">
      <c r="A706" s="62" t="s">
        <v>4154</v>
      </c>
      <c r="B706" s="23" t="s">
        <v>4155</v>
      </c>
      <c r="C706" s="5">
        <v>664.0</v>
      </c>
      <c r="D706" s="5">
        <v>2.07577930813252E7</v>
      </c>
      <c r="E706" s="5">
        <v>8806500.0</v>
      </c>
      <c r="F706" s="5">
        <v>1.5907147E7</v>
      </c>
      <c r="G706" s="5">
        <v>2.1261312E7</v>
      </c>
      <c r="H706" s="5">
        <v>3.2948402E7</v>
      </c>
    </row>
    <row r="707">
      <c r="A707" s="62" t="s">
        <v>4156</v>
      </c>
      <c r="B707" s="23" t="s">
        <v>4157</v>
      </c>
      <c r="C707" s="5">
        <v>8.0</v>
      </c>
      <c r="D707" s="5">
        <v>1.3200770625E7</v>
      </c>
      <c r="E707" s="5">
        <v>1.0482189E7</v>
      </c>
      <c r="F707" s="5">
        <v>1.0619946E7</v>
      </c>
      <c r="G707" s="5">
        <v>1.3214897E7</v>
      </c>
      <c r="H707" s="5">
        <v>2.375129E7</v>
      </c>
    </row>
    <row r="708">
      <c r="A708" s="62" t="s">
        <v>4158</v>
      </c>
      <c r="B708" s="23" t="s">
        <v>4159</v>
      </c>
      <c r="C708" s="5">
        <v>18.0</v>
      </c>
      <c r="D708" s="5">
        <v>8786438.05555555</v>
      </c>
      <c r="E708" s="5">
        <v>5605725.0</v>
      </c>
      <c r="F708" s="5">
        <v>6749195.0</v>
      </c>
      <c r="G708" s="5">
        <v>9682801.0</v>
      </c>
      <c r="H708" s="5">
        <v>1.8523484E7</v>
      </c>
    </row>
    <row r="709">
      <c r="A709" s="62" t="s">
        <v>4160</v>
      </c>
      <c r="B709" s="23" t="s">
        <v>4161</v>
      </c>
      <c r="C709" s="5">
        <v>4.0</v>
      </c>
      <c r="D709" s="5">
        <v>1.13746045E7</v>
      </c>
      <c r="E709" s="5">
        <v>5228568.0</v>
      </c>
      <c r="F709" s="5">
        <v>5283258.0</v>
      </c>
      <c r="G709" s="5">
        <v>6848351.0</v>
      </c>
      <c r="H709" s="5">
        <v>2.8138241E7</v>
      </c>
    </row>
    <row r="710">
      <c r="A710" s="62" t="s">
        <v>4162</v>
      </c>
      <c r="B710" s="23" t="s">
        <v>4163</v>
      </c>
      <c r="C710" s="5">
        <v>1.0</v>
      </c>
      <c r="D710" s="5">
        <v>6406869.0</v>
      </c>
      <c r="E710" s="5">
        <v>6406869.0</v>
      </c>
      <c r="F710" s="5">
        <v>6406869.0</v>
      </c>
      <c r="G710" s="5">
        <v>6406869.0</v>
      </c>
      <c r="H710" s="5">
        <v>6406869.0</v>
      </c>
    </row>
    <row r="711">
      <c r="A711" s="62" t="s">
        <v>4164</v>
      </c>
      <c r="B711" s="23" t="s">
        <v>4165</v>
      </c>
      <c r="C711" s="5">
        <v>236.0</v>
      </c>
      <c r="D711" s="5">
        <v>3.87717554618644E7</v>
      </c>
      <c r="E711" s="5">
        <v>1.0752214E7</v>
      </c>
      <c r="F711" s="5">
        <v>2.2345913E7</v>
      </c>
      <c r="G711" s="5">
        <v>4.2435797E7</v>
      </c>
      <c r="H711" s="5">
        <v>9.0552246E7</v>
      </c>
    </row>
    <row r="712">
      <c r="A712" s="62" t="s">
        <v>4166</v>
      </c>
      <c r="B712" s="23" t="s">
        <v>4167</v>
      </c>
      <c r="C712" s="5">
        <v>63.0</v>
      </c>
      <c r="D712" s="5">
        <v>1.95417164126984E7</v>
      </c>
      <c r="E712" s="5">
        <v>8425802.0</v>
      </c>
      <c r="F712" s="5">
        <v>1.3898745E7</v>
      </c>
      <c r="G712" s="5">
        <v>2.6528964E7</v>
      </c>
      <c r="H712" s="5">
        <v>3.7562195E7</v>
      </c>
    </row>
    <row r="713">
      <c r="A713" s="62" t="s">
        <v>4168</v>
      </c>
      <c r="B713" s="23" t="s">
        <v>4169</v>
      </c>
      <c r="C713" s="5">
        <v>10.0</v>
      </c>
      <c r="D713" s="5">
        <v>1.72953344E7</v>
      </c>
      <c r="E713" s="5">
        <v>6164045.0</v>
      </c>
      <c r="F713" s="5">
        <v>7161600.0</v>
      </c>
      <c r="G713" s="5">
        <v>1.403044E7</v>
      </c>
      <c r="H713" s="5">
        <v>3.639302E7</v>
      </c>
    </row>
    <row r="714">
      <c r="A714" s="62" t="s">
        <v>4170</v>
      </c>
      <c r="B714" s="23" t="s">
        <v>4171</v>
      </c>
      <c r="C714" s="5">
        <v>11.0</v>
      </c>
      <c r="D714" s="5">
        <v>5412427.09090909</v>
      </c>
      <c r="E714" s="5">
        <v>1838033.0</v>
      </c>
      <c r="F714" s="5">
        <v>3618513.0</v>
      </c>
      <c r="G714" s="5">
        <v>1.0488372E7</v>
      </c>
      <c r="H714" s="5">
        <v>1.0920586E7</v>
      </c>
    </row>
    <row r="715">
      <c r="A715" s="62" t="s">
        <v>4172</v>
      </c>
      <c r="B715" s="23" t="s">
        <v>4173</v>
      </c>
      <c r="C715" s="5">
        <v>181.0</v>
      </c>
      <c r="D715" s="5">
        <v>1.59010968950276E7</v>
      </c>
      <c r="E715" s="5">
        <v>4812000.0</v>
      </c>
      <c r="F715" s="5">
        <v>8350080.0</v>
      </c>
      <c r="G715" s="5">
        <v>1.2994997E7</v>
      </c>
      <c r="H715" s="5">
        <v>2.5764772E7</v>
      </c>
    </row>
    <row r="716">
      <c r="A716" s="62" t="s">
        <v>4174</v>
      </c>
      <c r="B716" s="23" t="s">
        <v>4175</v>
      </c>
      <c r="C716" s="5">
        <v>179.0</v>
      </c>
      <c r="D716" s="5">
        <v>8187489.51396648</v>
      </c>
      <c r="E716" s="5">
        <v>3721200.0</v>
      </c>
      <c r="F716" s="5">
        <v>5746595.0</v>
      </c>
      <c r="G716" s="5">
        <v>1.0229692E7</v>
      </c>
      <c r="H716" s="5">
        <v>1.8816247E7</v>
      </c>
    </row>
    <row r="717">
      <c r="A717" s="62" t="s">
        <v>4176</v>
      </c>
      <c r="B717" s="23" t="s">
        <v>4177</v>
      </c>
      <c r="C717" s="5">
        <v>22.0</v>
      </c>
      <c r="D717" s="5">
        <v>1.2124444590909E7</v>
      </c>
      <c r="E717" s="5">
        <v>5358452.0</v>
      </c>
      <c r="F717" s="5">
        <v>8996020.0</v>
      </c>
      <c r="G717" s="5">
        <v>1.7497792E7</v>
      </c>
      <c r="H717" s="5">
        <v>2.0584475E7</v>
      </c>
    </row>
    <row r="718">
      <c r="A718" s="62" t="s">
        <v>4178</v>
      </c>
      <c r="B718" s="23" t="s">
        <v>4179</v>
      </c>
      <c r="C718" s="5">
        <v>26.0</v>
      </c>
      <c r="D718" s="5">
        <v>2.04157828461538E7</v>
      </c>
      <c r="E718" s="5">
        <v>1.2410983E7</v>
      </c>
      <c r="F718" s="5">
        <v>1.5998046E7</v>
      </c>
      <c r="G718" s="5">
        <v>2.6901819E7</v>
      </c>
      <c r="H718" s="5">
        <v>3.3661144E7</v>
      </c>
    </row>
    <row r="719">
      <c r="A719" s="62" t="s">
        <v>4180</v>
      </c>
      <c r="B719" s="23" t="s">
        <v>4181</v>
      </c>
      <c r="C719" s="5">
        <v>925.0</v>
      </c>
      <c r="D719" s="5">
        <v>7737973.06378378</v>
      </c>
      <c r="E719" s="5">
        <v>4806239.0</v>
      </c>
      <c r="F719" s="5">
        <v>7862682.0</v>
      </c>
      <c r="G719" s="5">
        <v>8781288.0</v>
      </c>
      <c r="H719" s="5">
        <v>1.10171E7</v>
      </c>
    </row>
    <row r="720">
      <c r="A720" s="62" t="s">
        <v>4182</v>
      </c>
      <c r="B720" s="23" t="s">
        <v>4183</v>
      </c>
      <c r="C720" s="5">
        <v>1743.0</v>
      </c>
      <c r="D720" s="5">
        <v>1.03169403924268E7</v>
      </c>
      <c r="E720" s="5">
        <v>6191418.0</v>
      </c>
      <c r="F720" s="5">
        <v>9963496.0</v>
      </c>
      <c r="G720" s="5">
        <v>1.2059044E7</v>
      </c>
      <c r="H720" s="5">
        <v>1.6126799E7</v>
      </c>
    </row>
    <row r="721">
      <c r="A721" s="62" t="s">
        <v>4184</v>
      </c>
      <c r="B721" s="23" t="s">
        <v>4185</v>
      </c>
      <c r="C721" s="5">
        <v>744.0</v>
      </c>
      <c r="D721" s="5">
        <v>1.07702800227881E7</v>
      </c>
      <c r="E721" s="5">
        <v>5767033.0</v>
      </c>
      <c r="F721" s="5">
        <v>8375079.0</v>
      </c>
      <c r="G721" s="5">
        <v>1.2540206E7</v>
      </c>
      <c r="H721" s="5">
        <v>1.8601E7</v>
      </c>
    </row>
    <row r="722">
      <c r="A722" s="62" t="s">
        <v>4186</v>
      </c>
      <c r="B722" s="23" t="s">
        <v>4187</v>
      </c>
      <c r="C722" s="5">
        <v>60.0</v>
      </c>
      <c r="D722" s="5">
        <v>1.05334176E7</v>
      </c>
      <c r="E722" s="5">
        <v>5961056.0</v>
      </c>
      <c r="F722" s="5">
        <v>8266244.0</v>
      </c>
      <c r="G722" s="5">
        <v>1.1633515E7</v>
      </c>
      <c r="H722" s="5">
        <v>1.8846236E7</v>
      </c>
    </row>
    <row r="723">
      <c r="A723" s="62" t="s">
        <v>4188</v>
      </c>
      <c r="B723" s="23" t="s">
        <v>4189</v>
      </c>
      <c r="C723" s="5">
        <v>89.0</v>
      </c>
      <c r="D723" s="5">
        <v>1.30476324719101E7</v>
      </c>
      <c r="E723" s="5">
        <v>6500609.0</v>
      </c>
      <c r="F723" s="5">
        <v>8853191.0</v>
      </c>
      <c r="G723" s="5">
        <v>1.2830657E7</v>
      </c>
      <c r="H723" s="5">
        <v>2.4179684E7</v>
      </c>
    </row>
    <row r="724">
      <c r="A724" s="62" t="s">
        <v>4190</v>
      </c>
      <c r="B724" s="23" t="s">
        <v>4191</v>
      </c>
      <c r="C724" s="5">
        <v>160.0</v>
      </c>
      <c r="D724" s="5">
        <v>1.10036210437499E7</v>
      </c>
      <c r="E724" s="5">
        <v>4323926.0</v>
      </c>
      <c r="F724" s="5">
        <v>6701712.0</v>
      </c>
      <c r="G724" s="5">
        <v>1.0410852E7</v>
      </c>
      <c r="H724" s="5">
        <v>1.727295E7</v>
      </c>
    </row>
    <row r="725">
      <c r="A725" s="62" t="s">
        <v>4192</v>
      </c>
      <c r="B725" s="23" t="s">
        <v>4193</v>
      </c>
      <c r="C725" s="5">
        <v>6313.0</v>
      </c>
      <c r="D725" s="5">
        <v>1.03924606452072E7</v>
      </c>
      <c r="E725" s="5">
        <v>6042026.0</v>
      </c>
      <c r="F725" s="5">
        <v>8841407.0</v>
      </c>
      <c r="G725" s="5">
        <v>1.252042E7</v>
      </c>
      <c r="H725" s="5">
        <v>1.7669752E7</v>
      </c>
    </row>
    <row r="726">
      <c r="A726" s="62" t="s">
        <v>4194</v>
      </c>
      <c r="B726" s="23" t="s">
        <v>4195</v>
      </c>
      <c r="C726" s="5">
        <v>1800.0</v>
      </c>
      <c r="D726" s="5">
        <v>7984461.43475847</v>
      </c>
      <c r="E726" s="5">
        <v>5525878.0</v>
      </c>
      <c r="F726" s="5">
        <v>6507070.0</v>
      </c>
      <c r="G726" s="5">
        <v>7879744.0</v>
      </c>
      <c r="H726" s="5">
        <v>1.0225427E7</v>
      </c>
    </row>
    <row r="727">
      <c r="A727" s="62" t="s">
        <v>4196</v>
      </c>
      <c r="B727" s="23" t="s">
        <v>4197</v>
      </c>
      <c r="C727" s="5">
        <v>159.0</v>
      </c>
      <c r="D727" s="5">
        <v>8085229.61635219</v>
      </c>
      <c r="E727" s="5">
        <v>4554390.0</v>
      </c>
      <c r="F727" s="5">
        <v>5635030.0</v>
      </c>
      <c r="G727" s="5">
        <v>6869190.0</v>
      </c>
      <c r="H727" s="5">
        <v>1.9226602E7</v>
      </c>
    </row>
    <row r="728">
      <c r="A728" s="62" t="s">
        <v>4198</v>
      </c>
      <c r="B728" s="23" t="s">
        <v>4199</v>
      </c>
      <c r="C728" s="5">
        <v>3246.0</v>
      </c>
      <c r="D728" s="5">
        <v>1.27451961764705E7</v>
      </c>
      <c r="E728" s="5">
        <v>7335260.0</v>
      </c>
      <c r="F728" s="5">
        <v>9718171.0</v>
      </c>
      <c r="G728" s="5">
        <v>1.5097435E7</v>
      </c>
      <c r="H728" s="5">
        <v>2.0932539E7</v>
      </c>
    </row>
    <row r="729">
      <c r="A729" s="62" t="s">
        <v>4200</v>
      </c>
      <c r="B729" s="23" t="s">
        <v>4201</v>
      </c>
      <c r="C729" s="5">
        <v>1219.0</v>
      </c>
      <c r="D729" s="5">
        <v>1.50504844148936E7</v>
      </c>
      <c r="E729" s="5">
        <v>8455308.0</v>
      </c>
      <c r="F729" s="5">
        <v>1.142365E7</v>
      </c>
      <c r="G729" s="5">
        <v>1.72684E7</v>
      </c>
      <c r="H729" s="5">
        <v>2.5859756E7</v>
      </c>
    </row>
    <row r="730">
      <c r="A730" s="62" t="s">
        <v>4202</v>
      </c>
      <c r="B730" s="23" t="s">
        <v>4203</v>
      </c>
      <c r="C730" s="5">
        <v>544.0</v>
      </c>
      <c r="D730" s="5">
        <v>1.11652067334559E7</v>
      </c>
      <c r="E730" s="5">
        <v>9232286.0</v>
      </c>
      <c r="F730" s="5">
        <v>1.0922614E7</v>
      </c>
      <c r="G730" s="5">
        <v>1.3745388E7</v>
      </c>
      <c r="H730" s="5">
        <v>1.6603113E7</v>
      </c>
    </row>
    <row r="731">
      <c r="A731" s="62" t="s">
        <v>4204</v>
      </c>
      <c r="B731" s="23" t="s">
        <v>4205</v>
      </c>
      <c r="C731" s="5">
        <v>1364.0</v>
      </c>
      <c r="D731" s="5">
        <v>3.58727479194139E7</v>
      </c>
      <c r="E731" s="5">
        <v>1.2598743E7</v>
      </c>
      <c r="F731" s="5">
        <v>2.4453319E7</v>
      </c>
      <c r="G731" s="5">
        <v>4.4518154E7</v>
      </c>
      <c r="H731" s="5">
        <v>8.0970023E7</v>
      </c>
    </row>
    <row r="732">
      <c r="A732" s="62" t="s">
        <v>4206</v>
      </c>
      <c r="B732" s="23" t="s">
        <v>4207</v>
      </c>
      <c r="C732" s="5">
        <v>1062.0</v>
      </c>
      <c r="D732" s="5">
        <v>1.1876691455399E7</v>
      </c>
      <c r="E732" s="5">
        <v>5581891.0</v>
      </c>
      <c r="F732" s="5">
        <v>8054239.0</v>
      </c>
      <c r="G732" s="5">
        <v>1.3071797E7</v>
      </c>
      <c r="H732" s="5">
        <v>2.2289981E7</v>
      </c>
    </row>
    <row r="733">
      <c r="A733" s="62" t="s">
        <v>4208</v>
      </c>
      <c r="B733" s="23" t="s">
        <v>4209</v>
      </c>
      <c r="C733" s="5">
        <v>27.0</v>
      </c>
      <c r="D733" s="5">
        <v>1.56965384814814E7</v>
      </c>
      <c r="E733" s="5">
        <v>6601360.0</v>
      </c>
      <c r="F733" s="5">
        <v>8626219.0</v>
      </c>
      <c r="G733" s="5">
        <v>2.0307172E7</v>
      </c>
      <c r="H733" s="5">
        <v>4.4989597E7</v>
      </c>
    </row>
    <row r="734">
      <c r="A734" s="62" t="s">
        <v>4210</v>
      </c>
      <c r="B734" s="23" t="s">
        <v>4211</v>
      </c>
      <c r="C734" s="5">
        <v>296.0</v>
      </c>
      <c r="D734" s="5">
        <v>8647565.80067567</v>
      </c>
      <c r="E734" s="5">
        <v>5192500.0</v>
      </c>
      <c r="F734" s="5">
        <v>6792500.0</v>
      </c>
      <c r="G734" s="5">
        <v>1.0047357E7</v>
      </c>
      <c r="H734" s="5">
        <v>1.3521827E7</v>
      </c>
    </row>
    <row r="735">
      <c r="A735" s="62" t="s">
        <v>4212</v>
      </c>
      <c r="B735" s="23" t="s">
        <v>4213</v>
      </c>
      <c r="C735" s="5">
        <v>290.0</v>
      </c>
      <c r="D735" s="5">
        <v>1.38545511965517E7</v>
      </c>
      <c r="E735" s="5">
        <v>6613638.0</v>
      </c>
      <c r="F735" s="5">
        <v>9592650.0</v>
      </c>
      <c r="G735" s="5">
        <v>1.4846493E7</v>
      </c>
      <c r="H735" s="5">
        <v>2.3105213E7</v>
      </c>
    </row>
    <row r="736">
      <c r="A736" s="62" t="s">
        <v>4214</v>
      </c>
      <c r="B736" s="23" t="s">
        <v>4215</v>
      </c>
      <c r="C736" s="5">
        <v>1042.0</v>
      </c>
      <c r="D736" s="5">
        <v>1.27063607435406E7</v>
      </c>
      <c r="E736" s="5">
        <v>6606350.0</v>
      </c>
      <c r="F736" s="5">
        <v>9641763.0</v>
      </c>
      <c r="G736" s="5">
        <v>1.4609401E7</v>
      </c>
      <c r="H736" s="5">
        <v>2.1904285E7</v>
      </c>
    </row>
    <row r="737">
      <c r="A737" s="62" t="s">
        <v>4216</v>
      </c>
      <c r="B737" s="23" t="s">
        <v>4217</v>
      </c>
      <c r="C737" s="5">
        <v>16.0</v>
      </c>
      <c r="D737" s="5">
        <v>1.05649053749999E7</v>
      </c>
      <c r="E737" s="5">
        <v>6758036.0</v>
      </c>
      <c r="F737" s="5">
        <v>9302157.0</v>
      </c>
      <c r="G737" s="5">
        <v>1.2454891E7</v>
      </c>
      <c r="H737" s="5">
        <v>2.01261E7</v>
      </c>
    </row>
    <row r="738">
      <c r="A738" s="62" t="s">
        <v>4218</v>
      </c>
      <c r="B738" s="23" t="s">
        <v>4219</v>
      </c>
      <c r="C738" s="5">
        <v>1497.0</v>
      </c>
      <c r="D738" s="5">
        <v>1.21638597151434E7</v>
      </c>
      <c r="E738" s="5">
        <v>6108542.0</v>
      </c>
      <c r="F738" s="5">
        <v>8801023.0</v>
      </c>
      <c r="G738" s="5">
        <v>1.29825E7</v>
      </c>
      <c r="H738" s="5">
        <v>2.0804629E7</v>
      </c>
    </row>
    <row r="739">
      <c r="A739" s="62" t="s">
        <v>4220</v>
      </c>
      <c r="B739" s="23" t="s">
        <v>4221</v>
      </c>
      <c r="C739" s="5">
        <v>567.0</v>
      </c>
      <c r="D739" s="5">
        <v>2.75090205E7</v>
      </c>
      <c r="E739" s="5">
        <v>9226700.0</v>
      </c>
      <c r="F739" s="5">
        <v>1.5042801E7</v>
      </c>
      <c r="G739" s="5">
        <v>2.87771E7</v>
      </c>
      <c r="H739" s="5">
        <v>5.6096395E7</v>
      </c>
    </row>
    <row r="740">
      <c r="A740" s="62" t="s">
        <v>4222</v>
      </c>
      <c r="B740" s="23" t="s">
        <v>4223</v>
      </c>
      <c r="C740" s="5">
        <v>89.0</v>
      </c>
      <c r="D740" s="5">
        <v>2.70064595999999E7</v>
      </c>
      <c r="E740" s="5">
        <v>7504686.0</v>
      </c>
      <c r="F740" s="5">
        <v>1.188444E7</v>
      </c>
      <c r="G740" s="5">
        <v>2.7338596E7</v>
      </c>
      <c r="H740" s="5">
        <v>5.6129745E7</v>
      </c>
    </row>
    <row r="741">
      <c r="A741" s="62" t="s">
        <v>4224</v>
      </c>
      <c r="B741" s="23" t="s">
        <v>4225</v>
      </c>
      <c r="C741" s="5">
        <v>30.0</v>
      </c>
      <c r="D741" s="5">
        <v>4.21361058666666E7</v>
      </c>
      <c r="E741" s="5">
        <v>1.194542E7</v>
      </c>
      <c r="F741" s="5">
        <v>2.3715986E7</v>
      </c>
      <c r="G741" s="5">
        <v>5.0283214E7</v>
      </c>
      <c r="H741" s="5">
        <v>1.138549E8</v>
      </c>
    </row>
    <row r="742">
      <c r="A742" s="62" t="s">
        <v>4226</v>
      </c>
      <c r="B742" s="23" t="s">
        <v>4227</v>
      </c>
      <c r="C742" s="5">
        <v>413.0</v>
      </c>
      <c r="D742" s="5">
        <v>1.52795939710144E7</v>
      </c>
      <c r="E742" s="5">
        <v>6077980.0</v>
      </c>
      <c r="F742" s="5">
        <v>8819000.0</v>
      </c>
      <c r="G742" s="5">
        <v>1.4581335E7</v>
      </c>
      <c r="H742" s="5">
        <v>2.5885759E7</v>
      </c>
    </row>
    <row r="743">
      <c r="A743" s="62" t="s">
        <v>4228</v>
      </c>
      <c r="B743" s="23" t="s">
        <v>4229</v>
      </c>
      <c r="C743" s="5">
        <v>204.0</v>
      </c>
      <c r="D743" s="5">
        <v>2.50085658823529E7</v>
      </c>
      <c r="E743" s="5">
        <v>6774509.0</v>
      </c>
      <c r="F743" s="5">
        <v>1.12332E7</v>
      </c>
      <c r="G743" s="5">
        <v>1.850305E7</v>
      </c>
      <c r="H743" s="5">
        <v>5.889805E7</v>
      </c>
    </row>
    <row r="744">
      <c r="A744" s="62" t="s">
        <v>4230</v>
      </c>
      <c r="B744" s="23" t="s">
        <v>4231</v>
      </c>
      <c r="C744" s="5">
        <v>504.0</v>
      </c>
      <c r="D744" s="5">
        <v>1.13950530515872E7</v>
      </c>
      <c r="E744" s="5">
        <v>4804006.0</v>
      </c>
      <c r="F744" s="5">
        <v>8600248.0</v>
      </c>
      <c r="G744" s="5">
        <v>1.3538188E7</v>
      </c>
      <c r="H744" s="5">
        <v>2.2811884E7</v>
      </c>
    </row>
    <row r="745">
      <c r="A745" s="62" t="s">
        <v>4232</v>
      </c>
      <c r="B745" s="23" t="s">
        <v>4233</v>
      </c>
      <c r="C745" s="5">
        <v>1545.0</v>
      </c>
      <c r="D745" s="5">
        <v>9073912.16095668</v>
      </c>
      <c r="E745" s="5">
        <v>4477135.0</v>
      </c>
      <c r="F745" s="5">
        <v>6676421.0</v>
      </c>
      <c r="G745" s="5">
        <v>1.0453321E7</v>
      </c>
      <c r="H745" s="5">
        <v>1.5794371E7</v>
      </c>
    </row>
    <row r="746">
      <c r="A746" s="62" t="s">
        <v>4234</v>
      </c>
      <c r="B746" s="23" t="s">
        <v>4235</v>
      </c>
      <c r="C746" s="5">
        <v>12.0</v>
      </c>
      <c r="D746" s="5">
        <v>1.68139254166666E7</v>
      </c>
      <c r="E746" s="5">
        <v>8186095.0</v>
      </c>
      <c r="F746" s="5">
        <v>1.0656188E7</v>
      </c>
      <c r="G746" s="5">
        <v>1.2455331E7</v>
      </c>
      <c r="H746" s="5">
        <v>3.9035192E7</v>
      </c>
    </row>
    <row r="747">
      <c r="A747" s="62" t="s">
        <v>4236</v>
      </c>
      <c r="B747" s="23" t="s">
        <v>4237</v>
      </c>
      <c r="C747" s="5">
        <v>63.0</v>
      </c>
      <c r="D747" s="5">
        <v>1.0530282079365E7</v>
      </c>
      <c r="E747" s="5">
        <v>6987800.0</v>
      </c>
      <c r="F747" s="5">
        <v>9658363.0</v>
      </c>
      <c r="G747" s="5">
        <v>1.3052282E7</v>
      </c>
      <c r="H747" s="5">
        <v>1.65806E7</v>
      </c>
    </row>
    <row r="748">
      <c r="A748" s="62" t="s">
        <v>4238</v>
      </c>
      <c r="B748" s="23" t="s">
        <v>4239</v>
      </c>
      <c r="C748" s="5">
        <v>69.0</v>
      </c>
      <c r="D748" s="5">
        <v>1.08845510857142E7</v>
      </c>
      <c r="E748" s="5">
        <v>5008598.0</v>
      </c>
      <c r="F748" s="5">
        <v>6574885.0</v>
      </c>
      <c r="G748" s="5">
        <v>1.1287309E7</v>
      </c>
      <c r="H748" s="5">
        <v>2.1683358E7</v>
      </c>
    </row>
    <row r="749">
      <c r="A749" s="62" t="s">
        <v>4240</v>
      </c>
      <c r="B749" s="23" t="s">
        <v>4241</v>
      </c>
      <c r="C749" s="5">
        <v>144.0</v>
      </c>
      <c r="D749" s="5">
        <v>9302749.31944444</v>
      </c>
      <c r="E749" s="5">
        <v>5597291.0</v>
      </c>
      <c r="F749" s="5">
        <v>8077970.0</v>
      </c>
      <c r="G749" s="5">
        <v>1.14636E7</v>
      </c>
      <c r="H749" s="5">
        <v>1.5805708E7</v>
      </c>
    </row>
    <row r="750">
      <c r="A750" s="62" t="s">
        <v>4242</v>
      </c>
      <c r="B750" s="23" t="s">
        <v>4243</v>
      </c>
      <c r="C750" s="5">
        <v>261.0</v>
      </c>
      <c r="D750" s="5">
        <v>1.3400691851145E7</v>
      </c>
      <c r="E750" s="5">
        <v>6964154.0</v>
      </c>
      <c r="F750" s="5">
        <v>9843026.0</v>
      </c>
      <c r="G750" s="5">
        <v>1.5006628E7</v>
      </c>
      <c r="H750" s="5">
        <v>2.213995E7</v>
      </c>
    </row>
    <row r="751">
      <c r="A751" s="62" t="s">
        <v>4244</v>
      </c>
      <c r="B751" s="23" t="s">
        <v>4245</v>
      </c>
      <c r="C751" s="5">
        <v>253.0</v>
      </c>
      <c r="D751" s="5">
        <v>1.33370897430829E7</v>
      </c>
      <c r="E751" s="5">
        <v>5371057.0</v>
      </c>
      <c r="F751" s="5">
        <v>8995125.0</v>
      </c>
      <c r="G751" s="5">
        <v>1.4638676E7</v>
      </c>
      <c r="H751" s="5">
        <v>2.2700256E7</v>
      </c>
    </row>
    <row r="752">
      <c r="A752" s="62" t="s">
        <v>4246</v>
      </c>
      <c r="B752" s="23" t="s">
        <v>4247</v>
      </c>
      <c r="C752" s="5">
        <v>1096.0</v>
      </c>
      <c r="D752" s="5">
        <v>1.08529328521897E7</v>
      </c>
      <c r="E752" s="5">
        <v>6218075.0</v>
      </c>
      <c r="F752" s="5">
        <v>8543135.0</v>
      </c>
      <c r="G752" s="5">
        <v>1.2342901E7</v>
      </c>
      <c r="H752" s="5">
        <v>1.7689702E7</v>
      </c>
    </row>
    <row r="753">
      <c r="A753" s="62" t="s">
        <v>4248</v>
      </c>
      <c r="B753" s="23" t="s">
        <v>4249</v>
      </c>
      <c r="C753" s="5">
        <v>31.0</v>
      </c>
      <c r="D753" s="5">
        <v>8906966.16129032</v>
      </c>
      <c r="E753" s="5">
        <v>5535900.0</v>
      </c>
      <c r="F753" s="5">
        <v>7284000.0</v>
      </c>
      <c r="G753" s="5">
        <v>9524965.0</v>
      </c>
      <c r="H753" s="5">
        <v>1.332332E7</v>
      </c>
    </row>
    <row r="754">
      <c r="A754" s="62" t="s">
        <v>4250</v>
      </c>
      <c r="B754" s="23" t="s">
        <v>4251</v>
      </c>
      <c r="C754" s="5">
        <v>496.0</v>
      </c>
      <c r="D754" s="5">
        <v>9568058.21975806</v>
      </c>
      <c r="E754" s="5">
        <v>6184500.0</v>
      </c>
      <c r="F754" s="5">
        <v>8006095.0</v>
      </c>
      <c r="G754" s="5">
        <v>1.1462E7</v>
      </c>
      <c r="H754" s="5">
        <v>1.6098486E7</v>
      </c>
    </row>
    <row r="755">
      <c r="A755" s="62" t="s">
        <v>4252</v>
      </c>
      <c r="B755" s="23" t="s">
        <v>4253</v>
      </c>
      <c r="C755" s="5">
        <v>3843.0</v>
      </c>
      <c r="D755" s="5">
        <v>1.02993722262337E7</v>
      </c>
      <c r="E755" s="5">
        <v>5672260.0</v>
      </c>
      <c r="F755" s="5">
        <v>7762480.0</v>
      </c>
      <c r="G755" s="5">
        <v>1.16315E7</v>
      </c>
      <c r="H755" s="5">
        <v>1.8165288E7</v>
      </c>
    </row>
    <row r="756">
      <c r="A756" s="62" t="s">
        <v>4254</v>
      </c>
      <c r="B756" s="23" t="s">
        <v>4255</v>
      </c>
      <c r="C756" s="5">
        <v>1010.0</v>
      </c>
      <c r="D756" s="5">
        <v>1.28799715964391E7</v>
      </c>
      <c r="E756" s="5">
        <v>6768667.0</v>
      </c>
      <c r="F756" s="5">
        <v>1.0004943E7</v>
      </c>
      <c r="G756" s="5">
        <v>1.5444169E7</v>
      </c>
      <c r="H756" s="5">
        <v>2.2858113E7</v>
      </c>
    </row>
    <row r="757">
      <c r="A757" s="62" t="s">
        <v>4256</v>
      </c>
      <c r="B757" s="23" t="s">
        <v>4257</v>
      </c>
      <c r="C757" s="5">
        <v>1402.0</v>
      </c>
      <c r="D757" s="5">
        <v>1.29222954148253E7</v>
      </c>
      <c r="E757" s="5">
        <v>6515000.0</v>
      </c>
      <c r="F757" s="5">
        <v>9571684.0</v>
      </c>
      <c r="G757" s="5">
        <v>1.4265206E7</v>
      </c>
      <c r="H757" s="5">
        <v>2.3706963E7</v>
      </c>
    </row>
    <row r="758">
      <c r="A758" s="62" t="s">
        <v>4258</v>
      </c>
      <c r="B758" s="23" t="s">
        <v>4259</v>
      </c>
      <c r="C758" s="5">
        <v>2048.0</v>
      </c>
      <c r="D758" s="5">
        <v>1.46606465395507E7</v>
      </c>
      <c r="E758" s="5">
        <v>7270670.0</v>
      </c>
      <c r="F758" s="5">
        <v>1.0681251E7</v>
      </c>
      <c r="G758" s="5">
        <v>1.6778704E7</v>
      </c>
      <c r="H758" s="5">
        <v>2.6850756E7</v>
      </c>
    </row>
    <row r="759">
      <c r="A759" s="62" t="s">
        <v>4260</v>
      </c>
      <c r="B759" s="23" t="s">
        <v>4261</v>
      </c>
      <c r="C759" s="5">
        <v>983.0</v>
      </c>
      <c r="D759" s="5">
        <v>2.02599156948117E7</v>
      </c>
      <c r="E759" s="5">
        <v>9064900.0</v>
      </c>
      <c r="F759" s="5">
        <v>1.4395928E7</v>
      </c>
      <c r="G759" s="5">
        <v>2.3481966E7</v>
      </c>
      <c r="H759" s="5">
        <v>3.93497E7</v>
      </c>
    </row>
    <row r="760">
      <c r="A760" s="62" t="s">
        <v>4262</v>
      </c>
      <c r="B760" s="23" t="s">
        <v>4263</v>
      </c>
      <c r="C760" s="5">
        <v>8.0</v>
      </c>
      <c r="D760" s="5">
        <v>1.3811068625E7</v>
      </c>
      <c r="E760" s="5">
        <v>5700740.0</v>
      </c>
      <c r="F760" s="5">
        <v>8375693.0</v>
      </c>
      <c r="G760" s="5">
        <v>1.0715439E7</v>
      </c>
      <c r="H760" s="5">
        <v>5.0755499E7</v>
      </c>
    </row>
    <row r="761">
      <c r="A761" s="62" t="s">
        <v>4264</v>
      </c>
      <c r="B761" s="23" t="s">
        <v>4265</v>
      </c>
      <c r="C761" s="5">
        <v>88.0</v>
      </c>
      <c r="D761" s="5">
        <v>1.12423987840909E7</v>
      </c>
      <c r="E761" s="5">
        <v>5834292.0</v>
      </c>
      <c r="F761" s="5">
        <v>8235740.0</v>
      </c>
      <c r="G761" s="5">
        <v>1.2046285E7</v>
      </c>
      <c r="H761" s="5">
        <v>2.1343126E7</v>
      </c>
    </row>
    <row r="762">
      <c r="A762" s="62" t="s">
        <v>4266</v>
      </c>
      <c r="B762" s="23" t="s">
        <v>4267</v>
      </c>
      <c r="C762" s="5">
        <v>39.0</v>
      </c>
      <c r="D762" s="5">
        <v>1.58651816153846E7</v>
      </c>
      <c r="E762" s="5">
        <v>6881617.0</v>
      </c>
      <c r="F762" s="5">
        <v>1.0516413E7</v>
      </c>
      <c r="G762" s="5">
        <v>1.7782316E7</v>
      </c>
      <c r="H762" s="5">
        <v>4.2480418E7</v>
      </c>
    </row>
    <row r="763">
      <c r="A763" s="62" t="s">
        <v>4268</v>
      </c>
      <c r="B763" s="23" t="s">
        <v>4269</v>
      </c>
      <c r="C763" s="5">
        <v>3.0</v>
      </c>
      <c r="D763" s="5">
        <v>1.90350923333333E7</v>
      </c>
      <c r="E763" s="5">
        <v>1.2869831E7</v>
      </c>
      <c r="F763" s="5">
        <v>1.47335E7</v>
      </c>
      <c r="G763" s="5">
        <v>2.9501946E7</v>
      </c>
      <c r="H763" s="5">
        <v>2.9501946E7</v>
      </c>
    </row>
    <row r="764">
      <c r="A764" s="62" t="s">
        <v>4270</v>
      </c>
      <c r="B764" s="23" t="s">
        <v>4271</v>
      </c>
      <c r="C764" s="5">
        <v>114.0</v>
      </c>
      <c r="D764" s="5">
        <v>1.22145462105263E7</v>
      </c>
      <c r="E764" s="5">
        <v>6788751.0</v>
      </c>
      <c r="F764" s="5">
        <v>9601507.0</v>
      </c>
      <c r="G764" s="5">
        <v>1.4592477E7</v>
      </c>
      <c r="H764" s="5">
        <v>2.2820377E7</v>
      </c>
    </row>
    <row r="765">
      <c r="A765" s="62" t="s">
        <v>4272</v>
      </c>
      <c r="B765" s="23" t="s">
        <v>4273</v>
      </c>
      <c r="C765" s="5">
        <v>3568.0</v>
      </c>
      <c r="D765" s="5">
        <v>1.04897947306614E7</v>
      </c>
      <c r="E765" s="5">
        <v>6226059.0</v>
      </c>
      <c r="F765" s="5">
        <v>8857925.0</v>
      </c>
      <c r="G765" s="5">
        <v>1.3276915E7</v>
      </c>
      <c r="H765" s="5">
        <v>1.7891611E7</v>
      </c>
    </row>
    <row r="766">
      <c r="A766" s="62" t="s">
        <v>4274</v>
      </c>
      <c r="B766" s="23" t="s">
        <v>4275</v>
      </c>
      <c r="C766" s="5">
        <v>10822.0</v>
      </c>
      <c r="D766" s="5">
        <v>1.6395486145891E7</v>
      </c>
      <c r="E766" s="5">
        <v>7858202.0</v>
      </c>
      <c r="F766" s="5">
        <v>1.1147313E7</v>
      </c>
      <c r="G766" s="5">
        <v>1.7618944E7</v>
      </c>
      <c r="H766" s="5">
        <v>2.98617E7</v>
      </c>
    </row>
    <row r="767">
      <c r="A767" s="62" t="s">
        <v>4276</v>
      </c>
      <c r="B767" s="23" t="s">
        <v>4277</v>
      </c>
      <c r="C767" s="5">
        <v>179.0</v>
      </c>
      <c r="D767" s="5">
        <v>1.12993653184357E7</v>
      </c>
      <c r="E767" s="5">
        <v>7028090.0</v>
      </c>
      <c r="F767" s="5">
        <v>1.0315967E7</v>
      </c>
      <c r="G767" s="5">
        <v>1.3589614E7</v>
      </c>
      <c r="H767" s="5">
        <v>1.8544885E7</v>
      </c>
    </row>
    <row r="768">
      <c r="A768" s="62" t="s">
        <v>4278</v>
      </c>
      <c r="B768" s="23" t="s">
        <v>4279</v>
      </c>
      <c r="C768" s="5">
        <v>152.0</v>
      </c>
      <c r="D768" s="5">
        <v>1.32473258552631E7</v>
      </c>
      <c r="E768" s="5">
        <v>6950030.0</v>
      </c>
      <c r="F768" s="5">
        <v>9264800.0</v>
      </c>
      <c r="G768" s="5">
        <v>1.3869606E7</v>
      </c>
      <c r="H768" s="5">
        <v>2.1937887E7</v>
      </c>
    </row>
    <row r="769">
      <c r="A769" s="62" t="s">
        <v>4280</v>
      </c>
      <c r="B769" s="23" t="s">
        <v>4281</v>
      </c>
      <c r="C769" s="5">
        <v>124.0</v>
      </c>
      <c r="D769" s="5">
        <v>1.28228195887096E7</v>
      </c>
      <c r="E769" s="5">
        <v>6267000.0</v>
      </c>
      <c r="F769" s="5">
        <v>8402786.0</v>
      </c>
      <c r="G769" s="5">
        <v>1.3479444E7</v>
      </c>
      <c r="H769" s="5">
        <v>2.3253772E7</v>
      </c>
    </row>
    <row r="770">
      <c r="A770" s="62" t="s">
        <v>4282</v>
      </c>
      <c r="B770" s="23" t="s">
        <v>4283</v>
      </c>
      <c r="C770" s="5">
        <v>354.0</v>
      </c>
      <c r="D770" s="5">
        <v>8891279.2028169</v>
      </c>
      <c r="E770" s="5">
        <v>5579954.0</v>
      </c>
      <c r="F770" s="5">
        <v>6986167.0</v>
      </c>
      <c r="G770" s="5">
        <v>9888715.0</v>
      </c>
      <c r="H770" s="5">
        <v>1.4435983E7</v>
      </c>
    </row>
    <row r="771">
      <c r="A771" s="62" t="s">
        <v>4284</v>
      </c>
      <c r="B771" s="23" t="s">
        <v>4285</v>
      </c>
      <c r="C771" s="5">
        <v>1530.0</v>
      </c>
      <c r="D771" s="5">
        <v>1.20245093307189E7</v>
      </c>
      <c r="E771" s="5">
        <v>6666979.0</v>
      </c>
      <c r="F771" s="5">
        <v>9274666.0</v>
      </c>
      <c r="G771" s="5">
        <v>1.3199579E7</v>
      </c>
      <c r="H771" s="5">
        <v>1.9812299E7</v>
      </c>
    </row>
    <row r="772">
      <c r="A772" s="62" t="s">
        <v>4286</v>
      </c>
      <c r="B772" s="23" t="s">
        <v>4287</v>
      </c>
      <c r="C772" s="5">
        <v>546.0</v>
      </c>
      <c r="D772" s="5">
        <v>8277283.86050724</v>
      </c>
      <c r="E772" s="5">
        <v>4619465.0</v>
      </c>
      <c r="F772" s="5">
        <v>6215500.0</v>
      </c>
      <c r="G772" s="5">
        <v>9202205.0</v>
      </c>
      <c r="H772" s="5">
        <v>1.2484444E7</v>
      </c>
    </row>
    <row r="773">
      <c r="A773" s="62" t="s">
        <v>4288</v>
      </c>
      <c r="B773" s="23" t="s">
        <v>4289</v>
      </c>
      <c r="C773" s="5">
        <v>239.0</v>
      </c>
      <c r="D773" s="5">
        <v>1.41972285833333E7</v>
      </c>
      <c r="E773" s="5">
        <v>6734312.0</v>
      </c>
      <c r="F773" s="5">
        <v>1.0397179E7</v>
      </c>
      <c r="G773" s="5">
        <v>1.5921314E7</v>
      </c>
      <c r="H773" s="5">
        <v>2.5083083E7</v>
      </c>
    </row>
    <row r="774">
      <c r="A774" s="62" t="s">
        <v>4291</v>
      </c>
      <c r="B774" s="23" t="s">
        <v>4292</v>
      </c>
      <c r="C774" s="5">
        <v>345.0</v>
      </c>
      <c r="D774" s="5">
        <v>2.26051788521739E7</v>
      </c>
      <c r="E774" s="5">
        <v>8865437.0</v>
      </c>
      <c r="F774" s="5">
        <v>1.3856002E7</v>
      </c>
      <c r="G774" s="5">
        <v>2.1625732E7</v>
      </c>
      <c r="H774" s="5">
        <v>5.2565721E7</v>
      </c>
    </row>
    <row r="775">
      <c r="A775" s="62" t="s">
        <v>4293</v>
      </c>
      <c r="B775" s="23" t="s">
        <v>4294</v>
      </c>
      <c r="C775" s="5">
        <v>380.0</v>
      </c>
      <c r="D775" s="5">
        <v>8896216.99210526</v>
      </c>
      <c r="E775" s="5">
        <v>4337612.0</v>
      </c>
      <c r="F775" s="5">
        <v>5535874.0</v>
      </c>
      <c r="G775" s="5">
        <v>8817266.0</v>
      </c>
      <c r="H775" s="5">
        <v>1.7017395E7</v>
      </c>
    </row>
    <row r="776">
      <c r="A776" s="62" t="s">
        <v>4295</v>
      </c>
      <c r="B776" s="23" t="s">
        <v>4296</v>
      </c>
      <c r="C776" s="5">
        <v>338.0</v>
      </c>
      <c r="D776" s="5">
        <v>1.35214996213017E7</v>
      </c>
      <c r="E776" s="5">
        <v>6299561.0</v>
      </c>
      <c r="F776" s="5">
        <v>9341667.0</v>
      </c>
      <c r="G776" s="5">
        <v>1.4913714E7</v>
      </c>
      <c r="H776" s="5">
        <v>2.5308675E7</v>
      </c>
    </row>
    <row r="777">
      <c r="A777" s="62" t="s">
        <v>4298</v>
      </c>
      <c r="B777" s="23" t="s">
        <v>4299</v>
      </c>
      <c r="C777" s="5">
        <v>1853.0</v>
      </c>
      <c r="D777" s="5">
        <v>9361185.5851293</v>
      </c>
      <c r="E777" s="5">
        <v>5471037.0</v>
      </c>
      <c r="F777" s="5">
        <v>7323470.0</v>
      </c>
      <c r="G777" s="5">
        <v>1.0593691E7</v>
      </c>
      <c r="H777" s="5">
        <v>1.5386451E7</v>
      </c>
    </row>
    <row r="778">
      <c r="A778" s="62" t="s">
        <v>4300</v>
      </c>
      <c r="B778" s="23" t="s">
        <v>4301</v>
      </c>
      <c r="C778" s="5">
        <v>2906.0</v>
      </c>
      <c r="D778" s="5">
        <v>1.20469571107671E7</v>
      </c>
      <c r="E778" s="5">
        <v>6297000.0</v>
      </c>
      <c r="F778" s="5">
        <v>8475091.0</v>
      </c>
      <c r="G778" s="5">
        <v>1.288323E7</v>
      </c>
      <c r="H778" s="5">
        <v>1.9616732E7</v>
      </c>
    </row>
    <row r="779">
      <c r="A779" s="62" t="s">
        <v>4302</v>
      </c>
      <c r="B779" s="23" t="s">
        <v>4303</v>
      </c>
      <c r="C779" s="5">
        <v>3077.0</v>
      </c>
      <c r="D779" s="5">
        <v>1.42674731575698E7</v>
      </c>
      <c r="E779" s="5">
        <v>6488935.0</v>
      </c>
      <c r="F779" s="5">
        <v>9558000.0</v>
      </c>
      <c r="G779" s="5">
        <v>1.610332E7</v>
      </c>
      <c r="H779" s="5">
        <v>2.69806E7</v>
      </c>
    </row>
    <row r="780">
      <c r="A780" s="62" t="s">
        <v>4304</v>
      </c>
      <c r="B780" s="23" t="s">
        <v>4305</v>
      </c>
      <c r="C780" s="5">
        <v>673.0</v>
      </c>
      <c r="D780" s="5">
        <v>1.4781099268945E7</v>
      </c>
      <c r="E780" s="5">
        <v>6517350.0</v>
      </c>
      <c r="F780" s="5">
        <v>9774901.0</v>
      </c>
      <c r="G780" s="5">
        <v>1.6695008E7</v>
      </c>
      <c r="H780" s="5">
        <v>2.9628075E7</v>
      </c>
    </row>
    <row r="781">
      <c r="A781" s="62" t="s">
        <v>4306</v>
      </c>
      <c r="B781" s="23" t="s">
        <v>4307</v>
      </c>
      <c r="C781" s="5">
        <v>473.0</v>
      </c>
      <c r="D781" s="5">
        <v>1.48981886194503E7</v>
      </c>
      <c r="E781" s="5">
        <v>7237173.0</v>
      </c>
      <c r="F781" s="5">
        <v>1.0193309E7</v>
      </c>
      <c r="G781" s="5">
        <v>1.5267955E7</v>
      </c>
      <c r="H781" s="5">
        <v>2.6338641E7</v>
      </c>
    </row>
    <row r="782">
      <c r="A782" s="62" t="s">
        <v>4308</v>
      </c>
      <c r="B782" s="23" t="s">
        <v>4309</v>
      </c>
      <c r="C782" s="5">
        <v>1924.0</v>
      </c>
      <c r="D782" s="5">
        <v>1.55865482910602E7</v>
      </c>
      <c r="E782" s="5">
        <v>7302450.0</v>
      </c>
      <c r="F782" s="5">
        <v>1.1994396E7</v>
      </c>
      <c r="G782" s="5">
        <v>2.104235E7</v>
      </c>
      <c r="H782" s="5">
        <v>3.004145E7</v>
      </c>
    </row>
    <row r="783">
      <c r="A783" s="62" t="s">
        <v>4310</v>
      </c>
      <c r="B783" s="23" t="s">
        <v>4311</v>
      </c>
      <c r="C783" s="5">
        <v>62.0</v>
      </c>
      <c r="D783" s="5">
        <v>3.11380687258064E7</v>
      </c>
      <c r="E783" s="5">
        <v>8481853.0</v>
      </c>
      <c r="F783" s="5">
        <v>1.371747E7</v>
      </c>
      <c r="G783" s="5">
        <v>2.7138186E7</v>
      </c>
      <c r="H783" s="5">
        <v>6.1537929E7</v>
      </c>
    </row>
    <row r="784">
      <c r="A784" s="62" t="s">
        <v>4312</v>
      </c>
      <c r="B784" s="23" t="s">
        <v>4313</v>
      </c>
      <c r="C784" s="5">
        <v>149.0</v>
      </c>
      <c r="D784" s="5">
        <v>2.87825627651006E7</v>
      </c>
      <c r="E784" s="5">
        <v>8722621.0</v>
      </c>
      <c r="F784" s="5">
        <v>1.50198E7</v>
      </c>
      <c r="G784" s="5">
        <v>2.976947E7</v>
      </c>
      <c r="H784" s="5">
        <v>6.2164552E7</v>
      </c>
    </row>
    <row r="785">
      <c r="A785" s="62" t="s">
        <v>4314</v>
      </c>
      <c r="B785" s="23" t="s">
        <v>4315</v>
      </c>
      <c r="C785" s="5">
        <v>653.0</v>
      </c>
      <c r="D785" s="5">
        <v>2.51295958623853E7</v>
      </c>
      <c r="E785" s="5">
        <v>1.0065946E7</v>
      </c>
      <c r="F785" s="5">
        <v>1.59918E7</v>
      </c>
      <c r="G785" s="5">
        <v>2.8447837E7</v>
      </c>
      <c r="H785" s="5">
        <v>4.913645E7</v>
      </c>
    </row>
    <row r="786">
      <c r="A786" s="62" t="s">
        <v>4316</v>
      </c>
      <c r="B786" s="23" t="s">
        <v>4317</v>
      </c>
      <c r="C786" s="5">
        <v>589.0</v>
      </c>
      <c r="D786" s="5">
        <v>1.87476183463497E7</v>
      </c>
      <c r="E786" s="5">
        <v>7792201.0</v>
      </c>
      <c r="F786" s="5">
        <v>1.2231835E7</v>
      </c>
      <c r="G786" s="5">
        <v>2.1486599E7</v>
      </c>
      <c r="H786" s="5">
        <v>3.5792653E7</v>
      </c>
    </row>
    <row r="787">
      <c r="A787" s="62" t="s">
        <v>4318</v>
      </c>
      <c r="B787" s="23" t="s">
        <v>4319</v>
      </c>
      <c r="C787" s="5">
        <v>163.0</v>
      </c>
      <c r="D787" s="5">
        <v>1.55629435060975E7</v>
      </c>
      <c r="E787" s="5">
        <v>6373720.0</v>
      </c>
      <c r="F787" s="5">
        <v>9972190.0</v>
      </c>
      <c r="G787" s="5">
        <v>1.6265128E7</v>
      </c>
      <c r="H787" s="5">
        <v>2.4149543E7</v>
      </c>
    </row>
    <row r="788">
      <c r="A788" s="62" t="s">
        <v>2995</v>
      </c>
      <c r="B788" s="23" t="s">
        <v>682</v>
      </c>
      <c r="C788" s="5">
        <v>1573.0</v>
      </c>
      <c r="D788" s="5">
        <v>1.75888404589955E7</v>
      </c>
      <c r="E788" s="5">
        <v>7783113.0</v>
      </c>
      <c r="F788" s="5">
        <v>1.3647939E7</v>
      </c>
      <c r="G788" s="5">
        <v>2.4219919E7</v>
      </c>
      <c r="H788" s="5">
        <v>3.4703571E7</v>
      </c>
    </row>
    <row r="789">
      <c r="A789" s="62" t="s">
        <v>4320</v>
      </c>
      <c r="B789" s="23" t="s">
        <v>4321</v>
      </c>
      <c r="C789" s="5">
        <v>294.0</v>
      </c>
      <c r="D789" s="5">
        <v>2.12349670612244E7</v>
      </c>
      <c r="E789" s="5">
        <v>1.0236774E7</v>
      </c>
      <c r="F789" s="5">
        <v>1.7399613E7</v>
      </c>
      <c r="G789" s="5">
        <v>2.6049436E7</v>
      </c>
      <c r="H789" s="5">
        <v>4.7762504E7</v>
      </c>
    </row>
    <row r="790">
      <c r="A790" s="62" t="s">
        <v>4322</v>
      </c>
      <c r="B790" s="23" t="s">
        <v>4323</v>
      </c>
      <c r="C790" s="5">
        <v>19.0</v>
      </c>
      <c r="D790" s="5">
        <v>3.8402805E7</v>
      </c>
      <c r="E790" s="5">
        <v>1.522965E7</v>
      </c>
      <c r="F790" s="5">
        <v>2.5733E7</v>
      </c>
      <c r="G790" s="5">
        <v>5.2903467E7</v>
      </c>
      <c r="H790" s="5">
        <v>1.30870007E8</v>
      </c>
    </row>
    <row r="791">
      <c r="A791" s="62" t="s">
        <v>2996</v>
      </c>
      <c r="B791" s="23" t="s">
        <v>684</v>
      </c>
      <c r="C791" s="5">
        <v>613.0</v>
      </c>
      <c r="D791" s="5">
        <v>1.889021854323E7</v>
      </c>
      <c r="E791" s="5">
        <v>8239856.0</v>
      </c>
      <c r="F791" s="5">
        <v>1.3355017E7</v>
      </c>
      <c r="G791" s="5">
        <v>2.31121E7</v>
      </c>
      <c r="H791" s="5">
        <v>3.692265E7</v>
      </c>
    </row>
    <row r="792">
      <c r="A792" s="62" t="s">
        <v>4324</v>
      </c>
      <c r="B792" s="23" t="s">
        <v>4325</v>
      </c>
      <c r="C792" s="5">
        <v>25.0</v>
      </c>
      <c r="D792" s="5">
        <v>1.28586363999999E7</v>
      </c>
      <c r="E792" s="5">
        <v>6970400.0</v>
      </c>
      <c r="F792" s="5">
        <v>9088704.0</v>
      </c>
      <c r="G792" s="5">
        <v>1.4666246E7</v>
      </c>
      <c r="H792" s="5">
        <v>1.9690095E7</v>
      </c>
    </row>
    <row r="793">
      <c r="A793" s="62" t="s">
        <v>4326</v>
      </c>
      <c r="B793" s="23" t="s">
        <v>4327</v>
      </c>
      <c r="C793" s="5">
        <v>118.0</v>
      </c>
      <c r="D793" s="5">
        <v>1.03793863559322E7</v>
      </c>
      <c r="E793" s="5">
        <v>7627801.0</v>
      </c>
      <c r="F793" s="5">
        <v>9340447.0</v>
      </c>
      <c r="G793" s="5">
        <v>1.0881482E7</v>
      </c>
      <c r="H793" s="5">
        <v>1.7577032E7</v>
      </c>
    </row>
    <row r="794">
      <c r="A794" s="62" t="s">
        <v>4328</v>
      </c>
      <c r="B794" s="23" t="s">
        <v>4329</v>
      </c>
      <c r="C794" s="5">
        <v>44.0</v>
      </c>
      <c r="D794" s="5">
        <v>1.4225743340909E7</v>
      </c>
      <c r="E794" s="5">
        <v>6337000.0</v>
      </c>
      <c r="F794" s="5">
        <v>7722326.0</v>
      </c>
      <c r="G794" s="5">
        <v>1.6791848E7</v>
      </c>
      <c r="H794" s="5">
        <v>3.002302E7</v>
      </c>
    </row>
    <row r="795">
      <c r="A795" s="62" t="s">
        <v>4330</v>
      </c>
      <c r="B795" s="23" t="s">
        <v>4331</v>
      </c>
      <c r="C795" s="5">
        <v>42.0</v>
      </c>
      <c r="D795" s="5">
        <v>2.05230824047619E7</v>
      </c>
      <c r="E795" s="5">
        <v>8735251.0</v>
      </c>
      <c r="F795" s="5">
        <v>1.4251195E7</v>
      </c>
      <c r="G795" s="5">
        <v>2.9808743E7</v>
      </c>
      <c r="H795" s="5">
        <v>4.4580902E7</v>
      </c>
    </row>
    <row r="796">
      <c r="A796" s="62" t="s">
        <v>4332</v>
      </c>
      <c r="B796" s="23" t="s">
        <v>4333</v>
      </c>
      <c r="C796" s="5">
        <v>59.0</v>
      </c>
      <c r="D796" s="5">
        <v>1.0479900559322E7</v>
      </c>
      <c r="E796" s="5">
        <v>4333499.0</v>
      </c>
      <c r="F796" s="5">
        <v>5719529.0</v>
      </c>
      <c r="G796" s="5">
        <v>1.0575913E7</v>
      </c>
      <c r="H796" s="5">
        <v>2.0016622E7</v>
      </c>
    </row>
    <row r="797">
      <c r="A797" s="62" t="s">
        <v>4334</v>
      </c>
      <c r="B797" s="23" t="s">
        <v>4335</v>
      </c>
      <c r="C797" s="5">
        <v>1468.0</v>
      </c>
      <c r="D797" s="5">
        <v>1.24538296219346E7</v>
      </c>
      <c r="E797" s="5">
        <v>7056838.0</v>
      </c>
      <c r="F797" s="5">
        <v>9466879.0</v>
      </c>
      <c r="G797" s="5">
        <v>1.3636783E7</v>
      </c>
      <c r="H797" s="5">
        <v>2.0325863E7</v>
      </c>
    </row>
    <row r="798">
      <c r="A798" s="62" t="s">
        <v>4336</v>
      </c>
      <c r="B798" s="23" t="s">
        <v>4337</v>
      </c>
      <c r="C798" s="5">
        <v>226.0</v>
      </c>
      <c r="D798" s="5">
        <v>1.47609864778761E7</v>
      </c>
      <c r="E798" s="5">
        <v>6423288.0</v>
      </c>
      <c r="F798" s="5">
        <v>9306110.0</v>
      </c>
      <c r="G798" s="5">
        <v>1.365746E7</v>
      </c>
      <c r="H798" s="5">
        <v>2.0043439E7</v>
      </c>
    </row>
    <row r="799">
      <c r="A799" s="62" t="s">
        <v>4338</v>
      </c>
      <c r="B799" s="23" t="s">
        <v>4339</v>
      </c>
      <c r="C799" s="5">
        <v>688.0</v>
      </c>
      <c r="D799" s="5">
        <v>9637315.75581395</v>
      </c>
      <c r="E799" s="5">
        <v>5133206.0</v>
      </c>
      <c r="F799" s="5">
        <v>7990285.0</v>
      </c>
      <c r="G799" s="5">
        <v>1.1791528E7</v>
      </c>
      <c r="H799" s="5">
        <v>1.8092453E7</v>
      </c>
    </row>
    <row r="800">
      <c r="A800" s="62" t="s">
        <v>4340</v>
      </c>
      <c r="B800" s="23" t="s">
        <v>4341</v>
      </c>
      <c r="C800" s="5">
        <v>1667.0</v>
      </c>
      <c r="D800" s="5">
        <v>1.77789199892021E7</v>
      </c>
      <c r="E800" s="5">
        <v>6252944.0</v>
      </c>
      <c r="F800" s="5">
        <v>9967115.0</v>
      </c>
      <c r="G800" s="5">
        <v>1.6951334E7</v>
      </c>
      <c r="H800" s="5">
        <v>3.4443751E7</v>
      </c>
    </row>
    <row r="801">
      <c r="A801" s="62" t="s">
        <v>4342</v>
      </c>
      <c r="B801" s="23" t="s">
        <v>4343</v>
      </c>
      <c r="C801" s="5">
        <v>886.0</v>
      </c>
      <c r="D801" s="5">
        <v>1.12042350733634E7</v>
      </c>
      <c r="E801" s="5">
        <v>5337890.0</v>
      </c>
      <c r="F801" s="5">
        <v>7756344.0</v>
      </c>
      <c r="G801" s="5">
        <v>1.2954797E7</v>
      </c>
      <c r="H801" s="5">
        <v>2.0895439E7</v>
      </c>
    </row>
    <row r="802">
      <c r="A802" s="62" t="s">
        <v>4344</v>
      </c>
      <c r="B802" s="23" t="s">
        <v>4345</v>
      </c>
      <c r="C802" s="5">
        <v>67.0</v>
      </c>
      <c r="D802" s="5">
        <v>7589723.61194029</v>
      </c>
      <c r="E802" s="5">
        <v>4594346.0</v>
      </c>
      <c r="F802" s="5">
        <v>6554689.0</v>
      </c>
      <c r="G802" s="5">
        <v>1.0320921E7</v>
      </c>
      <c r="H802" s="5">
        <v>1.198822E7</v>
      </c>
    </row>
    <row r="803">
      <c r="A803" s="62" t="s">
        <v>4346</v>
      </c>
      <c r="B803" s="23" t="s">
        <v>4347</v>
      </c>
      <c r="C803" s="5">
        <v>48148.0</v>
      </c>
      <c r="D803" s="5">
        <v>9515115.81853473</v>
      </c>
      <c r="E803" s="5">
        <v>5856322.0</v>
      </c>
      <c r="F803" s="5">
        <v>7866075.0</v>
      </c>
      <c r="G803" s="5">
        <v>1.1284118E7</v>
      </c>
      <c r="H803" s="5">
        <v>1.6099078E7</v>
      </c>
    </row>
    <row r="804">
      <c r="A804" s="62" t="s">
        <v>4348</v>
      </c>
      <c r="B804" s="23" t="s">
        <v>4349</v>
      </c>
      <c r="C804" s="5">
        <v>27299.0</v>
      </c>
      <c r="D804" s="5">
        <v>1.05132030318471E7</v>
      </c>
      <c r="E804" s="5">
        <v>6059000.0</v>
      </c>
      <c r="F804" s="5">
        <v>8471697.0</v>
      </c>
      <c r="G804" s="5">
        <v>1.2820464E7</v>
      </c>
      <c r="H804" s="5">
        <v>1.8574001E7</v>
      </c>
    </row>
    <row r="805">
      <c r="A805" s="62" t="s">
        <v>4350</v>
      </c>
      <c r="B805" s="23" t="s">
        <v>4351</v>
      </c>
      <c r="C805" s="5">
        <v>62.0</v>
      </c>
      <c r="D805" s="5">
        <v>1.01015404354838E7</v>
      </c>
      <c r="E805" s="5">
        <v>6370300.0</v>
      </c>
      <c r="F805" s="5">
        <v>8051100.0</v>
      </c>
      <c r="G805" s="5">
        <v>1.2292698E7</v>
      </c>
      <c r="H805" s="5">
        <v>1.3433939E7</v>
      </c>
    </row>
    <row r="806">
      <c r="A806" s="62" t="s">
        <v>4352</v>
      </c>
      <c r="B806" s="23" t="s">
        <v>4353</v>
      </c>
      <c r="C806" s="5">
        <v>48.0</v>
      </c>
      <c r="D806" s="5">
        <v>1.70694822083333E7</v>
      </c>
      <c r="E806" s="5">
        <v>6144000.0</v>
      </c>
      <c r="F806" s="5">
        <v>7484517.0</v>
      </c>
      <c r="G806" s="5">
        <v>2.0956298E7</v>
      </c>
      <c r="H806" s="5">
        <v>3.8469651E7</v>
      </c>
    </row>
    <row r="807">
      <c r="A807" s="62" t="s">
        <v>4354</v>
      </c>
      <c r="B807" s="23" t="s">
        <v>4355</v>
      </c>
      <c r="C807" s="5">
        <v>2286.0</v>
      </c>
      <c r="D807" s="5">
        <v>1.18680482348054E7</v>
      </c>
      <c r="E807" s="5">
        <v>6364896.0</v>
      </c>
      <c r="F807" s="5">
        <v>8890753.0</v>
      </c>
      <c r="G807" s="5">
        <v>1.38792E7</v>
      </c>
      <c r="H807" s="5">
        <v>2.2742645E7</v>
      </c>
    </row>
    <row r="808">
      <c r="A808" s="62" t="s">
        <v>4356</v>
      </c>
      <c r="B808" s="23" t="s">
        <v>4357</v>
      </c>
      <c r="C808" s="5">
        <v>550.0</v>
      </c>
      <c r="D808" s="5">
        <v>1.09352045952813E7</v>
      </c>
      <c r="E808" s="5">
        <v>5988997.0</v>
      </c>
      <c r="F808" s="5">
        <v>9195989.0</v>
      </c>
      <c r="G808" s="5">
        <v>1.2250472E7</v>
      </c>
      <c r="H808" s="5">
        <v>1.8619008E7</v>
      </c>
    </row>
    <row r="809">
      <c r="A809" s="62" t="s">
        <v>4358</v>
      </c>
      <c r="B809" s="23" t="s">
        <v>4359</v>
      </c>
      <c r="C809" s="5">
        <v>17.0</v>
      </c>
      <c r="D809" s="5">
        <v>8826901.17647058</v>
      </c>
      <c r="E809" s="5">
        <v>5459174.0</v>
      </c>
      <c r="F809" s="5">
        <v>8244006.0</v>
      </c>
      <c r="G809" s="5">
        <v>1.0969947E7</v>
      </c>
      <c r="H809" s="5">
        <v>1.5591974E7</v>
      </c>
    </row>
    <row r="810">
      <c r="A810" s="62" t="s">
        <v>4360</v>
      </c>
      <c r="B810" s="23" t="s">
        <v>4361</v>
      </c>
      <c r="C810" s="5">
        <v>519.0</v>
      </c>
      <c r="D810" s="5">
        <v>1.74199022890173E7</v>
      </c>
      <c r="E810" s="5">
        <v>9175921.0</v>
      </c>
      <c r="F810" s="5">
        <v>1.3692E7</v>
      </c>
      <c r="G810" s="5">
        <v>2.183252E7</v>
      </c>
      <c r="H810" s="5">
        <v>3.4917506E7</v>
      </c>
    </row>
    <row r="811">
      <c r="A811" s="62" t="s">
        <v>4362</v>
      </c>
      <c r="B811" s="23" t="s">
        <v>4363</v>
      </c>
      <c r="C811" s="5">
        <v>42.0</v>
      </c>
      <c r="D811" s="5">
        <v>1.54454646904761E7</v>
      </c>
      <c r="E811" s="5">
        <v>6760800.0</v>
      </c>
      <c r="F811" s="5">
        <v>1.182691E7</v>
      </c>
      <c r="G811" s="5">
        <v>1.6828695E7</v>
      </c>
      <c r="H811" s="5">
        <v>3.2010412E7</v>
      </c>
    </row>
    <row r="812">
      <c r="A812" s="62" t="s">
        <v>4364</v>
      </c>
      <c r="B812" s="23" t="s">
        <v>4365</v>
      </c>
      <c r="C812" s="5">
        <v>89.0</v>
      </c>
      <c r="D812" s="5">
        <v>1.57907604157303E7</v>
      </c>
      <c r="E812" s="5">
        <v>9325248.0</v>
      </c>
      <c r="F812" s="5">
        <v>1.1412316E7</v>
      </c>
      <c r="G812" s="5">
        <v>1.5472178E7</v>
      </c>
      <c r="H812" s="5">
        <v>2.85688E7</v>
      </c>
    </row>
    <row r="813">
      <c r="A813" s="62" t="s">
        <v>4366</v>
      </c>
      <c r="B813" s="23" t="s">
        <v>4367</v>
      </c>
      <c r="C813" s="5">
        <v>241.0</v>
      </c>
      <c r="D813" s="5">
        <v>1.75678551244813E7</v>
      </c>
      <c r="E813" s="5">
        <v>7688633.0</v>
      </c>
      <c r="F813" s="5">
        <v>9994772.0</v>
      </c>
      <c r="G813" s="5">
        <v>1.7226959E7</v>
      </c>
      <c r="H813" s="5">
        <v>2.5812619E7</v>
      </c>
    </row>
    <row r="814">
      <c r="A814" s="62" t="s">
        <v>4368</v>
      </c>
      <c r="B814" s="23" t="s">
        <v>4369</v>
      </c>
      <c r="C814" s="5">
        <v>3259.0</v>
      </c>
      <c r="D814" s="5">
        <v>1.01230427124463E7</v>
      </c>
      <c r="E814" s="5">
        <v>2502247.0</v>
      </c>
      <c r="F814" s="5">
        <v>4453794.0</v>
      </c>
      <c r="G814" s="5">
        <v>9234400.0</v>
      </c>
      <c r="H814" s="5">
        <v>2.0365617E7</v>
      </c>
    </row>
    <row r="815">
      <c r="A815" s="62" t="s">
        <v>4370</v>
      </c>
      <c r="B815" s="23" t="s">
        <v>4371</v>
      </c>
      <c r="C815" s="5">
        <v>4759.0</v>
      </c>
      <c r="D815" s="5">
        <v>1.41822006045779E7</v>
      </c>
      <c r="E815" s="5">
        <v>7032014.0</v>
      </c>
      <c r="F815" s="5">
        <v>1.0950144E7</v>
      </c>
      <c r="G815" s="5">
        <v>1.6401753E7</v>
      </c>
      <c r="H815" s="5">
        <v>2.4597233E7</v>
      </c>
    </row>
    <row r="816">
      <c r="A816" s="62" t="s">
        <v>4372</v>
      </c>
      <c r="B816" s="23" t="s">
        <v>4373</v>
      </c>
      <c r="C816" s="5">
        <v>528.0</v>
      </c>
      <c r="D816" s="5">
        <v>2.00132647348485E7</v>
      </c>
      <c r="E816" s="5">
        <v>5000000.0</v>
      </c>
      <c r="F816" s="5">
        <v>8750548.0</v>
      </c>
      <c r="G816" s="5">
        <v>1.82742E7</v>
      </c>
      <c r="H816" s="5">
        <v>3.2959793E7</v>
      </c>
    </row>
    <row r="817">
      <c r="A817" s="62" t="s">
        <v>4374</v>
      </c>
      <c r="B817" s="23" t="s">
        <v>4375</v>
      </c>
      <c r="C817" s="5">
        <v>287.0</v>
      </c>
      <c r="D817" s="5">
        <v>1.32117861458333E7</v>
      </c>
      <c r="E817" s="5">
        <v>6589435.0</v>
      </c>
      <c r="F817" s="5">
        <v>9312223.0</v>
      </c>
      <c r="G817" s="5">
        <v>1.4556357E7</v>
      </c>
      <c r="H817" s="5">
        <v>2.3232755E7</v>
      </c>
    </row>
    <row r="818">
      <c r="A818" s="62" t="s">
        <v>4376</v>
      </c>
      <c r="B818" s="23" t="s">
        <v>4377</v>
      </c>
      <c r="C818" s="5">
        <v>7.0</v>
      </c>
      <c r="D818" s="5">
        <v>3.89648E7</v>
      </c>
      <c r="E818" s="5">
        <v>7390775.0</v>
      </c>
      <c r="F818" s="5">
        <v>1.7722878E7</v>
      </c>
      <c r="G818" s="5">
        <v>4.827539E7</v>
      </c>
      <c r="H818" s="5">
        <v>1.56216209E8</v>
      </c>
    </row>
    <row r="819">
      <c r="A819" s="62" t="s">
        <v>4378</v>
      </c>
      <c r="B819" s="23" t="s">
        <v>4379</v>
      </c>
      <c r="C819" s="5">
        <v>25.0</v>
      </c>
      <c r="D819" s="5">
        <v>1.54029648799999E7</v>
      </c>
      <c r="E819" s="5">
        <v>1.3344693E7</v>
      </c>
      <c r="F819" s="5">
        <v>1.3827231E7</v>
      </c>
      <c r="G819" s="5">
        <v>2.0127845E7</v>
      </c>
      <c r="H819" s="5">
        <v>2.1930167E7</v>
      </c>
    </row>
    <row r="820">
      <c r="A820" s="62" t="s">
        <v>4380</v>
      </c>
      <c r="B820" s="23" t="s">
        <v>4381</v>
      </c>
      <c r="C820" s="5">
        <v>294.0</v>
      </c>
      <c r="D820" s="5">
        <v>1.63826758299319E7</v>
      </c>
      <c r="E820" s="5">
        <v>8891899.0</v>
      </c>
      <c r="F820" s="5">
        <v>1.1082485E7</v>
      </c>
      <c r="G820" s="5">
        <v>1.8481437E7</v>
      </c>
      <c r="H820" s="5">
        <v>3.6065894E7</v>
      </c>
    </row>
    <row r="821">
      <c r="A821" s="62" t="s">
        <v>4382</v>
      </c>
      <c r="B821" s="23" t="s">
        <v>4383</v>
      </c>
      <c r="C821" s="5">
        <v>2625.0</v>
      </c>
      <c r="D821" s="5">
        <v>1.83446121747905E7</v>
      </c>
      <c r="E821" s="5">
        <v>7404400.0</v>
      </c>
      <c r="F821" s="5">
        <v>1.2089424E7</v>
      </c>
      <c r="G821" s="5">
        <v>2.437527E7</v>
      </c>
      <c r="H821" s="5">
        <v>3.2643074E7</v>
      </c>
    </row>
    <row r="822">
      <c r="A822" s="62" t="s">
        <v>2997</v>
      </c>
      <c r="B822" s="23" t="s">
        <v>686</v>
      </c>
      <c r="C822" s="5">
        <v>313.0</v>
      </c>
      <c r="D822" s="5">
        <v>2.07401068146964E7</v>
      </c>
      <c r="E822" s="5">
        <v>1.0958441E7</v>
      </c>
      <c r="F822" s="5">
        <v>1.6118805E7</v>
      </c>
      <c r="G822" s="5">
        <v>2.16724E7</v>
      </c>
      <c r="H822" s="5">
        <v>3.8024566E7</v>
      </c>
    </row>
    <row r="823">
      <c r="A823" s="62" t="s">
        <v>4384</v>
      </c>
      <c r="B823" s="23" t="s">
        <v>4385</v>
      </c>
      <c r="C823" s="5">
        <v>59.0</v>
      </c>
      <c r="D823" s="5">
        <v>1.88121675084745E7</v>
      </c>
      <c r="E823" s="5">
        <v>7870044.0</v>
      </c>
      <c r="F823" s="5">
        <v>1.4107333E7</v>
      </c>
      <c r="G823" s="5">
        <v>2.5439973E7</v>
      </c>
      <c r="H823" s="5">
        <v>2.8642367E7</v>
      </c>
    </row>
    <row r="824">
      <c r="A824" s="62" t="s">
        <v>4386</v>
      </c>
      <c r="B824" s="23" t="s">
        <v>4387</v>
      </c>
      <c r="C824" s="5">
        <v>46.0</v>
      </c>
      <c r="D824" s="5">
        <v>1.1469136847826E7</v>
      </c>
      <c r="E824" s="5">
        <v>6543688.0</v>
      </c>
      <c r="F824" s="5">
        <v>1.0632924E7</v>
      </c>
      <c r="G824" s="5">
        <v>1.4753787E7</v>
      </c>
      <c r="H824" s="5">
        <v>1.899254E7</v>
      </c>
    </row>
    <row r="825">
      <c r="A825" s="62" t="s">
        <v>4388</v>
      </c>
      <c r="B825" s="23" t="s">
        <v>4389</v>
      </c>
      <c r="C825" s="5">
        <v>8.0</v>
      </c>
      <c r="D825" s="5">
        <v>3.428076125E7</v>
      </c>
      <c r="E825" s="5">
        <v>1.4376E7</v>
      </c>
      <c r="F825" s="5">
        <v>1.8801018E7</v>
      </c>
      <c r="G825" s="5">
        <v>2.6345E7</v>
      </c>
      <c r="H825" s="5">
        <v>1.0439278E8</v>
      </c>
    </row>
    <row r="826">
      <c r="A826" s="62" t="s">
        <v>4390</v>
      </c>
      <c r="B826" s="23" t="s">
        <v>4391</v>
      </c>
      <c r="C826" s="5">
        <v>3.0</v>
      </c>
      <c r="D826" s="5">
        <v>8952786.33333333</v>
      </c>
      <c r="E826" s="5">
        <v>8584927.0</v>
      </c>
      <c r="F826" s="5">
        <v>8818395.0</v>
      </c>
      <c r="G826" s="5">
        <v>9455037.0</v>
      </c>
      <c r="H826" s="5">
        <v>9455037.0</v>
      </c>
    </row>
    <row r="827">
      <c r="A827" s="62" t="s">
        <v>2998</v>
      </c>
      <c r="B827" s="23" t="s">
        <v>689</v>
      </c>
      <c r="C827" s="5">
        <v>103.0</v>
      </c>
      <c r="D827" s="5">
        <v>1.73583911165048E7</v>
      </c>
      <c r="E827" s="5">
        <v>8671543.0</v>
      </c>
      <c r="F827" s="5">
        <v>9898985.0</v>
      </c>
      <c r="G827" s="5">
        <v>1.2486554E7</v>
      </c>
      <c r="H827" s="5">
        <v>2.7011758E7</v>
      </c>
    </row>
    <row r="828">
      <c r="A828" s="62" t="s">
        <v>4392</v>
      </c>
      <c r="B828" s="23" t="s">
        <v>4393</v>
      </c>
      <c r="C828" s="5">
        <v>4.0</v>
      </c>
      <c r="D828" s="5">
        <v>6903910.25</v>
      </c>
      <c r="E828" s="5">
        <v>3223500.0</v>
      </c>
      <c r="F828" s="5">
        <v>6547300.0</v>
      </c>
      <c r="G828" s="5">
        <v>6628738.0</v>
      </c>
      <c r="H828" s="5">
        <v>1.1216103E7</v>
      </c>
    </row>
    <row r="829">
      <c r="A829" s="62" t="s">
        <v>2764</v>
      </c>
      <c r="B829" s="23" t="s">
        <v>404</v>
      </c>
      <c r="C829" s="5">
        <v>10.0</v>
      </c>
      <c r="D829" s="5">
        <v>3.1362107E7</v>
      </c>
      <c r="E829" s="5">
        <v>1.1778746E7</v>
      </c>
      <c r="F829" s="5">
        <v>1.6392281E7</v>
      </c>
      <c r="G829" s="5">
        <v>4.12081E7</v>
      </c>
      <c r="H829" s="5">
        <v>6.41548E7</v>
      </c>
    </row>
    <row r="830">
      <c r="A830" s="62" t="s">
        <v>4394</v>
      </c>
      <c r="B830" s="23" t="s">
        <v>4395</v>
      </c>
      <c r="C830" s="5">
        <v>37.0</v>
      </c>
      <c r="D830" s="5">
        <v>1.60391191052631E7</v>
      </c>
      <c r="E830" s="5">
        <v>7924800.0</v>
      </c>
      <c r="F830" s="5">
        <v>1.30892E7</v>
      </c>
      <c r="G830" s="5">
        <v>2.0721086E7</v>
      </c>
      <c r="H830" s="5">
        <v>2.8836053E7</v>
      </c>
    </row>
    <row r="831">
      <c r="A831" s="62" t="s">
        <v>4396</v>
      </c>
      <c r="B831" s="23" t="s">
        <v>4397</v>
      </c>
      <c r="C831" s="5">
        <v>11.0</v>
      </c>
      <c r="D831" s="5">
        <v>3.15743282727272E7</v>
      </c>
      <c r="E831" s="5">
        <v>1.0417317E7</v>
      </c>
      <c r="F831" s="5">
        <v>1.5817886E7</v>
      </c>
      <c r="G831" s="5">
        <v>3.2895863E7</v>
      </c>
      <c r="H831" s="5">
        <v>6.1941274E7</v>
      </c>
    </row>
    <row r="832">
      <c r="A832" s="62" t="s">
        <v>4398</v>
      </c>
      <c r="B832" s="23" t="s">
        <v>4399</v>
      </c>
      <c r="C832" s="5">
        <v>797.0</v>
      </c>
      <c r="D832" s="5">
        <v>3.04236352835633E7</v>
      </c>
      <c r="E832" s="5">
        <v>1.305304E7</v>
      </c>
      <c r="F832" s="5">
        <v>2.02873E7</v>
      </c>
      <c r="G832" s="5">
        <v>2.9313111E7</v>
      </c>
      <c r="H832" s="5">
        <v>5.3601373E7</v>
      </c>
    </row>
    <row r="833">
      <c r="A833" s="62" t="s">
        <v>4400</v>
      </c>
      <c r="B833" s="23" t="s">
        <v>4401</v>
      </c>
      <c r="C833" s="5">
        <v>3.0</v>
      </c>
      <c r="D833" s="5">
        <v>1.95567936666666E7</v>
      </c>
      <c r="E833" s="5">
        <v>5265000.0</v>
      </c>
      <c r="F833" s="5">
        <v>2.598608E7</v>
      </c>
      <c r="G833" s="5">
        <v>2.7419301E7</v>
      </c>
      <c r="H833" s="5">
        <v>2.7419301E7</v>
      </c>
    </row>
    <row r="834">
      <c r="A834" s="62" t="s">
        <v>4402</v>
      </c>
      <c r="B834" s="23" t="s">
        <v>4403</v>
      </c>
      <c r="C834" s="5">
        <v>6.0</v>
      </c>
      <c r="D834" s="5">
        <v>1.71148408333333E7</v>
      </c>
      <c r="E834" s="5">
        <v>1.1051E7</v>
      </c>
      <c r="F834" s="5">
        <v>1.8615552E7</v>
      </c>
      <c r="G834" s="5">
        <v>2.3115022E7</v>
      </c>
      <c r="H834" s="5">
        <v>2.3431153E7</v>
      </c>
    </row>
    <row r="835">
      <c r="A835" s="62" t="s">
        <v>4404</v>
      </c>
      <c r="B835" s="23" t="s">
        <v>4405</v>
      </c>
      <c r="C835" s="5">
        <v>197.0</v>
      </c>
      <c r="D835" s="5">
        <v>1.67443908426395E7</v>
      </c>
      <c r="E835" s="5">
        <v>8268230.0</v>
      </c>
      <c r="F835" s="5">
        <v>1.3390582E7</v>
      </c>
      <c r="G835" s="5">
        <v>2.330151E7</v>
      </c>
      <c r="H835" s="5">
        <v>3.118111E7</v>
      </c>
    </row>
    <row r="836">
      <c r="A836" s="62" t="s">
        <v>4406</v>
      </c>
      <c r="B836" s="23" t="s">
        <v>4407</v>
      </c>
      <c r="C836" s="5">
        <v>55.0</v>
      </c>
      <c r="D836" s="5">
        <v>4.61157817454545E7</v>
      </c>
      <c r="E836" s="5">
        <v>2.453416E7</v>
      </c>
      <c r="F836" s="5">
        <v>3.7456096E7</v>
      </c>
      <c r="G836" s="5">
        <v>6.1204605E7</v>
      </c>
      <c r="H836" s="5">
        <v>7.5999398E7</v>
      </c>
    </row>
    <row r="837">
      <c r="A837" s="62" t="s">
        <v>4408</v>
      </c>
      <c r="B837" s="23" t="s">
        <v>4409</v>
      </c>
      <c r="C837" s="5">
        <v>190.0</v>
      </c>
      <c r="D837" s="5">
        <v>4.75654601421052E7</v>
      </c>
      <c r="E837" s="5">
        <v>2.4568674E7</v>
      </c>
      <c r="F837" s="5">
        <v>4.0932074E7</v>
      </c>
      <c r="G837" s="5">
        <v>5.9085081E7</v>
      </c>
      <c r="H837" s="5">
        <v>7.9938841E7</v>
      </c>
    </row>
    <row r="838">
      <c r="A838" s="62" t="s">
        <v>4410</v>
      </c>
      <c r="B838" s="23" t="s">
        <v>4411</v>
      </c>
      <c r="C838" s="5">
        <v>110.0</v>
      </c>
      <c r="D838" s="5">
        <v>6.81959670272727E7</v>
      </c>
      <c r="E838" s="5">
        <v>3.10712E7</v>
      </c>
      <c r="F838" s="5">
        <v>5.0269646E7</v>
      </c>
      <c r="G838" s="5">
        <v>8.6294269E7</v>
      </c>
      <c r="H838" s="5">
        <v>1.35014611E8</v>
      </c>
    </row>
    <row r="839">
      <c r="A839" s="62" t="s">
        <v>4412</v>
      </c>
      <c r="B839" s="23" t="s">
        <v>4413</v>
      </c>
      <c r="C839" s="5">
        <v>8.0</v>
      </c>
      <c r="D839" s="5">
        <v>1.8936957E7</v>
      </c>
      <c r="E839" s="5">
        <v>1.0819263E7</v>
      </c>
      <c r="F839" s="5">
        <v>1.4034616E7</v>
      </c>
      <c r="G839" s="5">
        <v>2.7430006E7</v>
      </c>
      <c r="H839" s="5">
        <v>3.0818345E7</v>
      </c>
    </row>
    <row r="840">
      <c r="A840" s="62" t="s">
        <v>4414</v>
      </c>
      <c r="B840" s="23" t="s">
        <v>4415</v>
      </c>
      <c r="C840" s="5">
        <v>168.0</v>
      </c>
      <c r="D840" s="5">
        <v>2.52650775119047E7</v>
      </c>
      <c r="E840" s="5">
        <v>1.6567735E7</v>
      </c>
      <c r="F840" s="5">
        <v>1.8808506E7</v>
      </c>
      <c r="G840" s="5">
        <v>2.3036496E7</v>
      </c>
      <c r="H840" s="5">
        <v>3.53025E7</v>
      </c>
    </row>
    <row r="841">
      <c r="A841" s="62" t="s">
        <v>4416</v>
      </c>
      <c r="B841" s="23" t="s">
        <v>4417</v>
      </c>
      <c r="C841" s="5">
        <v>18661.0</v>
      </c>
      <c r="D841" s="5">
        <v>1.20222922194545E8</v>
      </c>
      <c r="E841" s="5">
        <v>5.5017642E7</v>
      </c>
      <c r="F841" s="5">
        <v>9.4249774E7</v>
      </c>
      <c r="G841" s="5">
        <v>1.52227676E8</v>
      </c>
      <c r="H841" s="5">
        <v>2.34341202E8</v>
      </c>
    </row>
    <row r="842">
      <c r="A842" s="62" t="s">
        <v>4418</v>
      </c>
      <c r="B842" s="23" t="s">
        <v>4419</v>
      </c>
      <c r="C842" s="5">
        <v>81.0</v>
      </c>
      <c r="D842" s="5">
        <v>9.86168062222222E7</v>
      </c>
      <c r="E842" s="5">
        <v>5.2974692E7</v>
      </c>
      <c r="F842" s="5">
        <v>9.9026314E7</v>
      </c>
      <c r="G842" s="5">
        <v>1.33262121E8</v>
      </c>
      <c r="H842" s="5">
        <v>1.60593557E8</v>
      </c>
    </row>
    <row r="843">
      <c r="A843" s="62" t="s">
        <v>4420</v>
      </c>
      <c r="B843" s="23" t="s">
        <v>4421</v>
      </c>
      <c r="C843" s="5">
        <v>1432.0</v>
      </c>
      <c r="D843" s="5">
        <v>1.00893546650174E8</v>
      </c>
      <c r="E843" s="5">
        <v>5.1667329E7</v>
      </c>
      <c r="F843" s="5">
        <v>8.5398263E7</v>
      </c>
      <c r="G843" s="5">
        <v>1.29553028E8</v>
      </c>
      <c r="H843" s="5">
        <v>1.86438271E8</v>
      </c>
    </row>
    <row r="844">
      <c r="A844" s="62" t="s">
        <v>4422</v>
      </c>
      <c r="B844" s="23" t="s">
        <v>4423</v>
      </c>
      <c r="C844" s="5">
        <v>155.0</v>
      </c>
      <c r="D844" s="5">
        <v>3.3896019032258E7</v>
      </c>
      <c r="E844" s="5">
        <v>1.2376059E7</v>
      </c>
      <c r="F844" s="5">
        <v>2.1137708E7</v>
      </c>
      <c r="G844" s="5">
        <v>3.4728669E7</v>
      </c>
      <c r="H844" s="5">
        <v>6.1613866E7</v>
      </c>
    </row>
    <row r="845">
      <c r="A845" s="62" t="s">
        <v>4424</v>
      </c>
      <c r="B845" s="23" t="s">
        <v>4425</v>
      </c>
      <c r="C845" s="5">
        <v>40.0</v>
      </c>
      <c r="D845" s="5">
        <v>6.97195652999999E7</v>
      </c>
      <c r="E845" s="5">
        <v>8944055.0</v>
      </c>
      <c r="F845" s="5">
        <v>1.8243887E7</v>
      </c>
      <c r="G845" s="5">
        <v>2.7878306E7</v>
      </c>
      <c r="H845" s="5">
        <v>1.22047809E8</v>
      </c>
    </row>
    <row r="846">
      <c r="A846" s="62" t="s">
        <v>4426</v>
      </c>
      <c r="B846" s="23" t="s">
        <v>4427</v>
      </c>
      <c r="C846" s="5">
        <v>6006.0</v>
      </c>
      <c r="D846" s="5">
        <v>2.18916410540675E7</v>
      </c>
      <c r="E846" s="5">
        <v>5780000.0</v>
      </c>
      <c r="F846" s="5">
        <v>1.1687998E7</v>
      </c>
      <c r="G846" s="5">
        <v>1.9651957E7</v>
      </c>
      <c r="H846" s="5">
        <v>4.2176232E7</v>
      </c>
    </row>
    <row r="847">
      <c r="A847" s="62" t="s">
        <v>4428</v>
      </c>
      <c r="B847" s="23" t="s">
        <v>4429</v>
      </c>
      <c r="C847" s="5">
        <v>1072.0</v>
      </c>
      <c r="D847" s="5">
        <v>2.19685777453357E7</v>
      </c>
      <c r="E847" s="5">
        <v>1.0108201E7</v>
      </c>
      <c r="F847" s="5">
        <v>1.6558009E7</v>
      </c>
      <c r="G847" s="5">
        <v>2.6390867E7</v>
      </c>
      <c r="H847" s="5">
        <v>4.2140453E7</v>
      </c>
    </row>
    <row r="848">
      <c r="A848" s="62" t="s">
        <v>4430</v>
      </c>
      <c r="B848" s="23" t="s">
        <v>4431</v>
      </c>
      <c r="C848" s="5">
        <v>26.0</v>
      </c>
      <c r="D848" s="5">
        <v>3.48017595E7</v>
      </c>
      <c r="E848" s="5">
        <v>9948022.0</v>
      </c>
      <c r="F848" s="5">
        <v>2.0322126E7</v>
      </c>
      <c r="G848" s="5">
        <v>4.54977E7</v>
      </c>
      <c r="H848" s="5">
        <v>7.6959934E7</v>
      </c>
    </row>
    <row r="849">
      <c r="A849" s="62" t="s">
        <v>4432</v>
      </c>
      <c r="B849" s="23" t="s">
        <v>4433</v>
      </c>
      <c r="C849" s="5">
        <v>175.0</v>
      </c>
      <c r="D849" s="5">
        <v>2.87163419542857E7</v>
      </c>
      <c r="E849" s="5">
        <v>1.2359628E7</v>
      </c>
      <c r="F849" s="5">
        <v>2.1177463E7</v>
      </c>
      <c r="G849" s="5">
        <v>3.1157149E7</v>
      </c>
      <c r="H849" s="5">
        <v>6.3463515E7</v>
      </c>
    </row>
    <row r="850">
      <c r="A850" s="62" t="s">
        <v>4434</v>
      </c>
      <c r="B850" s="23" t="s">
        <v>4435</v>
      </c>
      <c r="C850" s="5">
        <v>530.0</v>
      </c>
      <c r="D850" s="5">
        <v>2.48721858924528E7</v>
      </c>
      <c r="E850" s="5">
        <v>5206658.0</v>
      </c>
      <c r="F850" s="5">
        <v>8397585.0</v>
      </c>
      <c r="G850" s="5">
        <v>2.1628E7</v>
      </c>
      <c r="H850" s="5">
        <v>5.8415425E7</v>
      </c>
    </row>
    <row r="851">
      <c r="A851" s="62" t="s">
        <v>4436</v>
      </c>
      <c r="B851" s="23" t="s">
        <v>4437</v>
      </c>
      <c r="C851" s="5">
        <v>8.0</v>
      </c>
      <c r="D851" s="5">
        <v>4.8604783875E7</v>
      </c>
      <c r="E851" s="5">
        <v>4561806.0</v>
      </c>
      <c r="F851" s="5">
        <v>8624297.0</v>
      </c>
      <c r="G851" s="5">
        <v>1.9445649E7</v>
      </c>
      <c r="H851" s="5">
        <v>3.03871109E8</v>
      </c>
    </row>
    <row r="852">
      <c r="A852" s="62" t="s">
        <v>4438</v>
      </c>
      <c r="B852" s="23" t="s">
        <v>4439</v>
      </c>
      <c r="C852" s="5">
        <v>93.0</v>
      </c>
      <c r="D852" s="5">
        <v>4.92292400860215E7</v>
      </c>
      <c r="E852" s="5">
        <v>1.1905672E7</v>
      </c>
      <c r="F852" s="5">
        <v>2.8977198E7</v>
      </c>
      <c r="G852" s="5">
        <v>7.4718983E7</v>
      </c>
      <c r="H852" s="5">
        <v>1.26404911E8</v>
      </c>
    </row>
    <row r="853">
      <c r="A853" s="62" t="s">
        <v>4440</v>
      </c>
      <c r="B853" s="23" t="s">
        <v>4441</v>
      </c>
      <c r="C853" s="5">
        <v>13.0</v>
      </c>
      <c r="D853" s="5">
        <v>2.59578829230769E7</v>
      </c>
      <c r="E853" s="5">
        <v>8041712.0</v>
      </c>
      <c r="F853" s="5">
        <v>1.2385352E7</v>
      </c>
      <c r="G853" s="5">
        <v>2.3128316E7</v>
      </c>
      <c r="H853" s="5">
        <v>5.8080683E7</v>
      </c>
    </row>
    <row r="854">
      <c r="A854" s="62" t="s">
        <v>4442</v>
      </c>
      <c r="B854" s="23" t="s">
        <v>4443</v>
      </c>
      <c r="C854" s="5">
        <v>15.0</v>
      </c>
      <c r="D854" s="5">
        <v>3.29413562E7</v>
      </c>
      <c r="E854" s="5">
        <v>1.5225041E7</v>
      </c>
      <c r="F854" s="5">
        <v>2.3831673E7</v>
      </c>
      <c r="G854" s="5">
        <v>3.3059188E7</v>
      </c>
      <c r="H854" s="5">
        <v>1.01824156E8</v>
      </c>
    </row>
    <row r="855">
      <c r="A855" s="62" t="s">
        <v>4444</v>
      </c>
      <c r="B855" s="23" t="s">
        <v>4445</v>
      </c>
      <c r="C855" s="5">
        <v>39.0</v>
      </c>
      <c r="D855" s="5">
        <v>2.01957524615384E7</v>
      </c>
      <c r="E855" s="5">
        <v>1.1728131E7</v>
      </c>
      <c r="F855" s="5">
        <v>1.5515082E7</v>
      </c>
      <c r="G855" s="5">
        <v>2.142806E7</v>
      </c>
      <c r="H855" s="5">
        <v>4.2947817E7</v>
      </c>
    </row>
    <row r="856">
      <c r="A856" s="62" t="s">
        <v>4446</v>
      </c>
      <c r="B856" s="23" t="s">
        <v>4447</v>
      </c>
      <c r="C856" s="5">
        <v>4.0</v>
      </c>
      <c r="D856" s="5">
        <v>3.888768275E7</v>
      </c>
      <c r="E856" s="5">
        <v>2.2883948E7</v>
      </c>
      <c r="F856" s="5">
        <v>2.7539524E7</v>
      </c>
      <c r="G856" s="5">
        <v>3.83272E7</v>
      </c>
      <c r="H856" s="5">
        <v>6.6800059E7</v>
      </c>
    </row>
    <row r="857">
      <c r="A857" s="62" t="s">
        <v>4448</v>
      </c>
      <c r="B857" s="23" t="s">
        <v>4449</v>
      </c>
      <c r="C857" s="5">
        <v>147.0</v>
      </c>
      <c r="D857" s="5">
        <v>2.81524087823129E7</v>
      </c>
      <c r="E857" s="5">
        <v>1.517215E7</v>
      </c>
      <c r="F857" s="5">
        <v>1.8680013E7</v>
      </c>
      <c r="G857" s="5">
        <v>3.0955952E7</v>
      </c>
      <c r="H857" s="5">
        <v>4.8614239E7</v>
      </c>
    </row>
    <row r="858">
      <c r="A858" s="62" t="s">
        <v>4450</v>
      </c>
      <c r="B858" s="23" t="s">
        <v>4451</v>
      </c>
      <c r="C858" s="5">
        <v>37.0</v>
      </c>
      <c r="D858" s="5">
        <v>6.05514574594594E7</v>
      </c>
      <c r="E858" s="5">
        <v>1.2067457E7</v>
      </c>
      <c r="F858" s="5">
        <v>2.5465201E7</v>
      </c>
      <c r="G858" s="5">
        <v>7.3561907E7</v>
      </c>
      <c r="H858" s="5">
        <v>2.1342E8</v>
      </c>
    </row>
    <row r="859">
      <c r="A859" s="62" t="s">
        <v>4452</v>
      </c>
      <c r="B859" s="23" t="s">
        <v>4453</v>
      </c>
      <c r="C859" s="5">
        <v>117.0</v>
      </c>
      <c r="D859" s="5">
        <v>2.80904652307692E7</v>
      </c>
      <c r="E859" s="5">
        <v>9617000.0</v>
      </c>
      <c r="F859" s="5">
        <v>1.5386315E7</v>
      </c>
      <c r="G859" s="5">
        <v>3.1944624E7</v>
      </c>
      <c r="H859" s="5">
        <v>6.890358E7</v>
      </c>
    </row>
    <row r="860">
      <c r="A860" s="62" t="s">
        <v>4454</v>
      </c>
      <c r="B860" s="23" t="s">
        <v>4455</v>
      </c>
      <c r="C860" s="5">
        <v>81.0</v>
      </c>
      <c r="D860" s="5">
        <v>8.40853641728395E7</v>
      </c>
      <c r="E860" s="5">
        <v>1.8291418E7</v>
      </c>
      <c r="F860" s="5">
        <v>3.9944375E7</v>
      </c>
      <c r="G860" s="5">
        <v>1.18910228E8</v>
      </c>
      <c r="H860" s="5">
        <v>2.22013388E8</v>
      </c>
    </row>
    <row r="861">
      <c r="A861" s="62" t="s">
        <v>4456</v>
      </c>
      <c r="B861" s="23" t="s">
        <v>4457</v>
      </c>
      <c r="C861" s="5">
        <v>488.0</v>
      </c>
      <c r="D861" s="5">
        <v>4.87054444569672E7</v>
      </c>
      <c r="E861" s="5">
        <v>1.239205E7</v>
      </c>
      <c r="F861" s="5">
        <v>2.4488796E7</v>
      </c>
      <c r="G861" s="5">
        <v>4.2543457E7</v>
      </c>
      <c r="H861" s="5">
        <v>9.8727631E7</v>
      </c>
    </row>
    <row r="862">
      <c r="A862" s="62" t="s">
        <v>4458</v>
      </c>
      <c r="B862" s="23" t="s">
        <v>4459</v>
      </c>
      <c r="C862" s="5">
        <v>41.0</v>
      </c>
      <c r="D862" s="5">
        <v>4.95529425609756E7</v>
      </c>
      <c r="E862" s="5">
        <v>1.3134101E7</v>
      </c>
      <c r="F862" s="5">
        <v>2.3813718E7</v>
      </c>
      <c r="G862" s="5">
        <v>5.8080683E7</v>
      </c>
      <c r="H862" s="5">
        <v>1.61413925E8</v>
      </c>
    </row>
    <row r="863">
      <c r="A863" s="62" t="s">
        <v>4460</v>
      </c>
      <c r="B863" s="23" t="s">
        <v>4461</v>
      </c>
      <c r="C863" s="5">
        <v>179.0</v>
      </c>
      <c r="D863" s="5">
        <v>1.51096205067039E8</v>
      </c>
      <c r="E863" s="5">
        <v>2.7940758E7</v>
      </c>
      <c r="F863" s="5">
        <v>7.5968126E7</v>
      </c>
      <c r="G863" s="5">
        <v>2.54483599E8</v>
      </c>
      <c r="H863" s="5">
        <v>3.74907923E8</v>
      </c>
    </row>
    <row r="864">
      <c r="A864" s="62" t="s">
        <v>4462</v>
      </c>
      <c r="B864" s="23" t="s">
        <v>4463</v>
      </c>
      <c r="C864" s="5">
        <v>6.0</v>
      </c>
      <c r="D864" s="5">
        <v>1.95415296666666E7</v>
      </c>
      <c r="E864" s="5">
        <v>3045466.0</v>
      </c>
      <c r="F864" s="5">
        <v>1.3022797E7</v>
      </c>
      <c r="G864" s="5">
        <v>1.9759819E7</v>
      </c>
      <c r="H864" s="5">
        <v>6.0600535E7</v>
      </c>
    </row>
    <row r="865">
      <c r="A865" s="62" t="s">
        <v>4464</v>
      </c>
      <c r="B865" s="23" t="s">
        <v>4465</v>
      </c>
      <c r="C865" s="5">
        <v>119.0</v>
      </c>
      <c r="D865" s="5">
        <v>2.04121580168067E7</v>
      </c>
      <c r="E865" s="5">
        <v>1.018688E7</v>
      </c>
      <c r="F865" s="5">
        <v>1.81879E7</v>
      </c>
      <c r="G865" s="5">
        <v>2.3263E7</v>
      </c>
      <c r="H865" s="5">
        <v>3.1814857E7</v>
      </c>
    </row>
    <row r="866">
      <c r="A866" s="62" t="s">
        <v>4466</v>
      </c>
      <c r="B866" s="23" t="s">
        <v>4467</v>
      </c>
      <c r="C866" s="5">
        <v>36.0</v>
      </c>
      <c r="D866" s="5">
        <v>6.85304645555555E7</v>
      </c>
      <c r="E866" s="5">
        <v>1.0414596E7</v>
      </c>
      <c r="F866" s="5">
        <v>1.6768743E7</v>
      </c>
      <c r="G866" s="5">
        <v>2.9631184E7</v>
      </c>
      <c r="H866" s="5">
        <v>2.62563282E8</v>
      </c>
    </row>
    <row r="867">
      <c r="A867" s="62" t="s">
        <v>4468</v>
      </c>
      <c r="B867" s="23" t="s">
        <v>4469</v>
      </c>
      <c r="C867" s="5">
        <v>72.0</v>
      </c>
      <c r="D867" s="5">
        <v>3.53386156527777E7</v>
      </c>
      <c r="E867" s="5">
        <v>8658154.0</v>
      </c>
      <c r="F867" s="5">
        <v>1.117426E7</v>
      </c>
      <c r="G867" s="5">
        <v>3.97191E7</v>
      </c>
      <c r="H867" s="5">
        <v>1.09076011E8</v>
      </c>
    </row>
    <row r="868">
      <c r="A868" s="62" t="s">
        <v>4470</v>
      </c>
      <c r="B868" s="23" t="s">
        <v>4471</v>
      </c>
      <c r="C868" s="5">
        <v>11.0</v>
      </c>
      <c r="D868" s="5">
        <v>6.23080808181818E7</v>
      </c>
      <c r="E868" s="5">
        <v>2.0207764E7</v>
      </c>
      <c r="F868" s="5">
        <v>5.4524149E7</v>
      </c>
      <c r="G868" s="5">
        <v>1.1833129E8</v>
      </c>
      <c r="H868" s="5">
        <v>1.2863956E8</v>
      </c>
    </row>
    <row r="869">
      <c r="A869" s="62" t="s">
        <v>4472</v>
      </c>
      <c r="B869" s="23" t="s">
        <v>4473</v>
      </c>
      <c r="C869" s="5">
        <v>187.0</v>
      </c>
      <c r="D869" s="5">
        <v>4.94941284224598E7</v>
      </c>
      <c r="E869" s="5">
        <v>1.8192557E7</v>
      </c>
      <c r="F869" s="5">
        <v>2.1975931E7</v>
      </c>
      <c r="G869" s="5">
        <v>3.6241402E7</v>
      </c>
      <c r="H869" s="5">
        <v>1.17435361E8</v>
      </c>
    </row>
    <row r="870">
      <c r="A870" s="62" t="s">
        <v>4474</v>
      </c>
      <c r="B870" s="23" t="s">
        <v>4475</v>
      </c>
      <c r="C870" s="5">
        <v>59.0</v>
      </c>
      <c r="D870" s="5">
        <v>5.8189582898305E7</v>
      </c>
      <c r="E870" s="5">
        <v>1.02764E7</v>
      </c>
      <c r="F870" s="5">
        <v>2.6845665E7</v>
      </c>
      <c r="G870" s="5">
        <v>1.04170598E8</v>
      </c>
      <c r="H870" s="5">
        <v>1.38574301E8</v>
      </c>
    </row>
    <row r="871">
      <c r="A871" s="62" t="s">
        <v>4476</v>
      </c>
      <c r="B871" s="23" t="s">
        <v>4477</v>
      </c>
      <c r="C871" s="5">
        <v>57.0</v>
      </c>
      <c r="D871" s="5">
        <v>4.67191861403509E7</v>
      </c>
      <c r="E871" s="5">
        <v>2.4305978E7</v>
      </c>
      <c r="F871" s="5">
        <v>2.7535846E7</v>
      </c>
      <c r="G871" s="5">
        <v>3.1925484E7</v>
      </c>
      <c r="H871" s="5">
        <v>1.1949296E8</v>
      </c>
    </row>
    <row r="872">
      <c r="A872" s="62" t="s">
        <v>4478</v>
      </c>
      <c r="B872" s="23" t="s">
        <v>4479</v>
      </c>
      <c r="C872" s="5">
        <v>9.0</v>
      </c>
      <c r="D872" s="5">
        <v>5.93080663333333E7</v>
      </c>
      <c r="E872" s="5">
        <v>2.3665101E7</v>
      </c>
      <c r="F872" s="5">
        <v>4.3805206E7</v>
      </c>
      <c r="G872" s="5">
        <v>8.4451379E7</v>
      </c>
      <c r="H872" s="5">
        <v>1.78224859E8</v>
      </c>
    </row>
    <row r="873">
      <c r="A873" s="62" t="s">
        <v>4480</v>
      </c>
      <c r="B873" s="23" t="s">
        <v>4481</v>
      </c>
      <c r="C873" s="5">
        <v>8.0</v>
      </c>
      <c r="D873" s="5">
        <v>4.33018204999999E7</v>
      </c>
      <c r="E873" s="5">
        <v>2.4465031E7</v>
      </c>
      <c r="F873" s="5">
        <v>2.770936E7</v>
      </c>
      <c r="G873" s="5">
        <v>6.4940097E7</v>
      </c>
      <c r="H873" s="5">
        <v>8.7463536E7</v>
      </c>
    </row>
    <row r="874">
      <c r="A874" s="62" t="s">
        <v>4482</v>
      </c>
      <c r="B874" s="23" t="s">
        <v>4483</v>
      </c>
      <c r="C874" s="5">
        <v>1.0</v>
      </c>
      <c r="D874" s="5">
        <v>4.1958215E7</v>
      </c>
      <c r="E874" s="5">
        <v>4.1958215E7</v>
      </c>
      <c r="F874" s="5">
        <v>4.1958215E7</v>
      </c>
      <c r="G874" s="5">
        <v>4.1958215E7</v>
      </c>
      <c r="H874" s="5">
        <v>4.1958215E7</v>
      </c>
    </row>
    <row r="875">
      <c r="A875" s="62" t="s">
        <v>4484</v>
      </c>
      <c r="B875" s="23" t="s">
        <v>4485</v>
      </c>
      <c r="C875" s="5">
        <v>182.0</v>
      </c>
      <c r="D875" s="5">
        <v>9.3595543010989E7</v>
      </c>
      <c r="E875" s="5">
        <v>6.33173E7</v>
      </c>
      <c r="F875" s="5">
        <v>8.179475E7</v>
      </c>
      <c r="G875" s="5">
        <v>1.12125807E8</v>
      </c>
      <c r="H875" s="5">
        <v>1.523681E8</v>
      </c>
    </row>
    <row r="876">
      <c r="A876" s="62" t="s">
        <v>4486</v>
      </c>
      <c r="B876" s="23" t="s">
        <v>4487</v>
      </c>
      <c r="C876" s="5">
        <v>16.0</v>
      </c>
      <c r="D876" s="5">
        <v>5.31922635625E7</v>
      </c>
      <c r="E876" s="5">
        <v>1.8790181E7</v>
      </c>
      <c r="F876" s="5">
        <v>2.8874584E7</v>
      </c>
      <c r="G876" s="5">
        <v>6.3769848E7</v>
      </c>
      <c r="H876" s="5">
        <v>1.0387835E8</v>
      </c>
    </row>
    <row r="877">
      <c r="A877" s="62" t="s">
        <v>4488</v>
      </c>
      <c r="B877" s="23" t="s">
        <v>4489</v>
      </c>
      <c r="C877" s="5">
        <v>12.0</v>
      </c>
      <c r="D877" s="5">
        <v>8.01384435833333E7</v>
      </c>
      <c r="E877" s="5">
        <v>3.5478288E7</v>
      </c>
      <c r="F877" s="5">
        <v>8.1784497E7</v>
      </c>
      <c r="G877" s="5">
        <v>9.7843459E7</v>
      </c>
      <c r="H877" s="5">
        <v>1.1857105E8</v>
      </c>
    </row>
    <row r="878">
      <c r="A878" s="62" t="s">
        <v>4490</v>
      </c>
      <c r="B878" s="23" t="s">
        <v>4491</v>
      </c>
      <c r="C878" s="5">
        <v>7.0</v>
      </c>
      <c r="D878" s="5">
        <v>4.25287235714285E7</v>
      </c>
      <c r="E878" s="5">
        <v>5997367.0</v>
      </c>
      <c r="F878" s="5">
        <v>3.1713448E7</v>
      </c>
      <c r="G878" s="5">
        <v>8.2186065E7</v>
      </c>
      <c r="H878" s="5">
        <v>1.05187955E8</v>
      </c>
    </row>
    <row r="879">
      <c r="A879" s="62" t="s">
        <v>4492</v>
      </c>
      <c r="B879" s="23" t="s">
        <v>4493</v>
      </c>
      <c r="C879" s="5">
        <v>51.0</v>
      </c>
      <c r="D879" s="5">
        <v>1.33654210588235E7</v>
      </c>
      <c r="E879" s="5">
        <v>9022223.0</v>
      </c>
      <c r="F879" s="5">
        <v>9906637.0</v>
      </c>
      <c r="G879" s="5">
        <v>1.3753511E7</v>
      </c>
      <c r="H879" s="5">
        <v>1.828595E7</v>
      </c>
    </row>
    <row r="880">
      <c r="A880" s="62" t="s">
        <v>4494</v>
      </c>
      <c r="B880" s="23" t="s">
        <v>4495</v>
      </c>
      <c r="C880" s="5">
        <v>2.0</v>
      </c>
      <c r="D880" s="5">
        <v>8.02903355E7</v>
      </c>
      <c r="E880" s="5">
        <v>4.4411231E7</v>
      </c>
      <c r="F880" s="5">
        <v>4.4411231E7</v>
      </c>
      <c r="G880" s="5">
        <v>1.1616944E8</v>
      </c>
      <c r="H880" s="5">
        <v>1.1616944E8</v>
      </c>
    </row>
    <row r="881">
      <c r="A881" s="62" t="s">
        <v>4496</v>
      </c>
      <c r="B881" s="23" t="s">
        <v>4497</v>
      </c>
      <c r="C881" s="5">
        <v>9.0</v>
      </c>
      <c r="D881" s="5">
        <v>1.02207061777777E8</v>
      </c>
      <c r="E881" s="5">
        <v>7.4521589E7</v>
      </c>
      <c r="F881" s="5">
        <v>7.9120817E7</v>
      </c>
      <c r="G881" s="5">
        <v>1.06796062E8</v>
      </c>
      <c r="H881" s="5">
        <v>3.28982095E8</v>
      </c>
    </row>
    <row r="882">
      <c r="A882" s="62" t="s">
        <v>4498</v>
      </c>
      <c r="B882" s="23" t="s">
        <v>4499</v>
      </c>
      <c r="C882" s="5">
        <v>9.0</v>
      </c>
      <c r="D882" s="5">
        <v>3.50092201111111E7</v>
      </c>
      <c r="E882" s="5">
        <v>1.0088886E7</v>
      </c>
      <c r="F882" s="5">
        <v>1.7821214E7</v>
      </c>
      <c r="G882" s="5">
        <v>3.4568262E7</v>
      </c>
      <c r="H882" s="5">
        <v>1.08682731E8</v>
      </c>
    </row>
    <row r="883">
      <c r="A883" s="62" t="s">
        <v>4500</v>
      </c>
      <c r="B883" s="23" t="s">
        <v>4501</v>
      </c>
      <c r="C883" s="5">
        <v>96.0</v>
      </c>
      <c r="D883" s="5">
        <v>4.41997207291666E7</v>
      </c>
      <c r="E883" s="5">
        <v>1.1091419E7</v>
      </c>
      <c r="F883" s="5">
        <v>3.6472229E7</v>
      </c>
      <c r="G883" s="5">
        <v>5.7000044E7</v>
      </c>
      <c r="H883" s="5">
        <v>9.0558622E7</v>
      </c>
    </row>
    <row r="884">
      <c r="A884" s="62" t="s">
        <v>4502</v>
      </c>
      <c r="B884" s="23" t="s">
        <v>4503</v>
      </c>
      <c r="C884" s="5">
        <v>325.0</v>
      </c>
      <c r="D884" s="5">
        <v>7.46510185076923E7</v>
      </c>
      <c r="E884" s="5">
        <v>3.8737044E7</v>
      </c>
      <c r="F884" s="5">
        <v>6.3481862E7</v>
      </c>
      <c r="G884" s="5">
        <v>9.1572706E7</v>
      </c>
      <c r="H884" s="5">
        <v>1.41066076E8</v>
      </c>
    </row>
    <row r="885">
      <c r="A885" s="62" t="s">
        <v>4504</v>
      </c>
      <c r="B885" s="23" t="s">
        <v>4505</v>
      </c>
      <c r="C885" s="5">
        <v>1.0</v>
      </c>
      <c r="D885" s="5">
        <v>6.3001734E7</v>
      </c>
      <c r="E885" s="5">
        <v>6.3001734E7</v>
      </c>
      <c r="F885" s="5">
        <v>6.3001734E7</v>
      </c>
      <c r="G885" s="5">
        <v>6.3001734E7</v>
      </c>
      <c r="H885" s="5">
        <v>6.3001734E7</v>
      </c>
    </row>
    <row r="886">
      <c r="A886" s="62" t="s">
        <v>4506</v>
      </c>
      <c r="B886" s="23" t="s">
        <v>4507</v>
      </c>
      <c r="C886" s="5">
        <v>29.0</v>
      </c>
      <c r="D886" s="5">
        <v>8.82180201724137E7</v>
      </c>
      <c r="E886" s="5">
        <v>6.0111169E7</v>
      </c>
      <c r="F886" s="5">
        <v>7.4521589E7</v>
      </c>
      <c r="G886" s="5">
        <v>1.05833476E8</v>
      </c>
      <c r="H886" s="5">
        <v>1.63166485E8</v>
      </c>
    </row>
    <row r="887">
      <c r="A887" s="62" t="s">
        <v>4508</v>
      </c>
      <c r="B887" s="23" t="s">
        <v>4509</v>
      </c>
      <c r="C887" s="5">
        <v>111.0</v>
      </c>
      <c r="D887" s="5">
        <v>8.59351356486486E7</v>
      </c>
      <c r="E887" s="5">
        <v>4.4756943E7</v>
      </c>
      <c r="F887" s="5">
        <v>7.6720022E7</v>
      </c>
      <c r="G887" s="5">
        <v>1.06805993E8</v>
      </c>
      <c r="H887" s="5">
        <v>1.53662174E8</v>
      </c>
    </row>
    <row r="888">
      <c r="A888" s="62" t="s">
        <v>4510</v>
      </c>
      <c r="B888" s="23" t="s">
        <v>4511</v>
      </c>
      <c r="C888" s="5">
        <v>45.0</v>
      </c>
      <c r="D888" s="5">
        <v>9.66077528888889E7</v>
      </c>
      <c r="E888" s="5">
        <v>5.4114826E7</v>
      </c>
      <c r="F888" s="5">
        <v>7.3244802E7</v>
      </c>
      <c r="G888" s="5">
        <v>1.29506834E8</v>
      </c>
      <c r="H888" s="5">
        <v>1.72874063E8</v>
      </c>
    </row>
    <row r="889">
      <c r="A889" s="62" t="s">
        <v>4512</v>
      </c>
      <c r="B889" s="23" t="s">
        <v>4513</v>
      </c>
      <c r="C889" s="5">
        <v>300.0</v>
      </c>
      <c r="D889" s="5">
        <v>9.98065226533333E7</v>
      </c>
      <c r="E889" s="5">
        <v>5.6990551E7</v>
      </c>
      <c r="F889" s="5">
        <v>8.5836059E7</v>
      </c>
      <c r="G889" s="5">
        <v>1.18177035E8</v>
      </c>
      <c r="H889" s="5">
        <v>1.76241619E8</v>
      </c>
    </row>
    <row r="890">
      <c r="A890" s="62" t="s">
        <v>4514</v>
      </c>
      <c r="B890" s="23" t="s">
        <v>4515</v>
      </c>
      <c r="C890" s="5">
        <v>2.0</v>
      </c>
      <c r="D890" s="5">
        <v>6.03049355E7</v>
      </c>
      <c r="E890" s="5">
        <v>3.9679185E7</v>
      </c>
      <c r="F890" s="5">
        <v>3.9679185E7</v>
      </c>
      <c r="G890" s="5">
        <v>8.0930686E7</v>
      </c>
      <c r="H890" s="5">
        <v>8.0930686E7</v>
      </c>
    </row>
    <row r="891">
      <c r="A891" s="62" t="s">
        <v>4516</v>
      </c>
      <c r="B891" s="23" t="s">
        <v>4517</v>
      </c>
      <c r="C891" s="5">
        <v>66.0</v>
      </c>
      <c r="D891" s="5">
        <v>1.04782237621212E8</v>
      </c>
      <c r="E891" s="5">
        <v>6.9964081E7</v>
      </c>
      <c r="F891" s="5">
        <v>8.9695353E7</v>
      </c>
      <c r="G891" s="5">
        <v>1.2621525E8</v>
      </c>
      <c r="H891" s="5">
        <v>1.89389142E8</v>
      </c>
    </row>
    <row r="892">
      <c r="A892" s="62" t="s">
        <v>4518</v>
      </c>
      <c r="B892" s="23" t="s">
        <v>4519</v>
      </c>
      <c r="C892" s="5">
        <v>8.0</v>
      </c>
      <c r="D892" s="5">
        <v>1.12584958625E8</v>
      </c>
      <c r="E892" s="5">
        <v>3.4981493E7</v>
      </c>
      <c r="F892" s="5">
        <v>8.0486399E7</v>
      </c>
      <c r="G892" s="5">
        <v>1.17490498E8</v>
      </c>
      <c r="H892" s="5">
        <v>3.3125252E8</v>
      </c>
    </row>
    <row r="893">
      <c r="A893" s="62" t="s">
        <v>4520</v>
      </c>
      <c r="B893" s="23" t="s">
        <v>4521</v>
      </c>
      <c r="C893" s="5">
        <v>6.0</v>
      </c>
      <c r="D893" s="5">
        <v>8.39218366666666E7</v>
      </c>
      <c r="E893" s="5">
        <v>1.902025E7</v>
      </c>
      <c r="F893" s="5">
        <v>3.2438063E7</v>
      </c>
      <c r="G893" s="5">
        <v>9.34133E7</v>
      </c>
      <c r="H893" s="5">
        <v>2.91789946E8</v>
      </c>
    </row>
    <row r="894">
      <c r="A894" s="62" t="s">
        <v>4522</v>
      </c>
      <c r="B894" s="23" t="s">
        <v>4523</v>
      </c>
      <c r="C894" s="5">
        <v>1.0</v>
      </c>
      <c r="D894" s="5">
        <v>4.6127541E7</v>
      </c>
      <c r="E894" s="5">
        <v>4.6127541E7</v>
      </c>
      <c r="F894" s="5">
        <v>4.6127541E7</v>
      </c>
      <c r="G894" s="5">
        <v>4.6127541E7</v>
      </c>
      <c r="H894" s="5">
        <v>4.6127541E7</v>
      </c>
    </row>
    <row r="895">
      <c r="A895" s="62" t="s">
        <v>4524</v>
      </c>
      <c r="B895" s="23" t="s">
        <v>4525</v>
      </c>
      <c r="C895" s="5">
        <v>8.0</v>
      </c>
      <c r="D895" s="5">
        <v>3.449508175E7</v>
      </c>
      <c r="E895" s="5">
        <v>1.6017067E7</v>
      </c>
      <c r="F895" s="5">
        <v>2.156045E7</v>
      </c>
      <c r="G895" s="5">
        <v>3.2279581E7</v>
      </c>
      <c r="H895" s="5">
        <v>7.7822262E7</v>
      </c>
    </row>
    <row r="896">
      <c r="A896" s="62" t="s">
        <v>4526</v>
      </c>
      <c r="B896" s="23" t="s">
        <v>4527</v>
      </c>
      <c r="C896" s="5">
        <v>75.0</v>
      </c>
      <c r="D896" s="5">
        <v>5.325783596E7</v>
      </c>
      <c r="E896" s="5">
        <v>1.8692739E7</v>
      </c>
      <c r="F896" s="5">
        <v>3.9081181E7</v>
      </c>
      <c r="G896" s="5">
        <v>5.9148346E7</v>
      </c>
      <c r="H896" s="5">
        <v>1.116669E8</v>
      </c>
    </row>
    <row r="897">
      <c r="A897" s="62" t="s">
        <v>4528</v>
      </c>
      <c r="B897" s="23" t="s">
        <v>4529</v>
      </c>
      <c r="C897" s="5">
        <v>24.0</v>
      </c>
      <c r="D897" s="5">
        <v>1.43850734166666E7</v>
      </c>
      <c r="E897" s="5">
        <v>8216697.0</v>
      </c>
      <c r="F897" s="5">
        <v>1.008179E7</v>
      </c>
      <c r="G897" s="5">
        <v>1.2986579E7</v>
      </c>
      <c r="H897" s="5">
        <v>1.4472828E7</v>
      </c>
    </row>
    <row r="898">
      <c r="A898" s="62" t="s">
        <v>4530</v>
      </c>
      <c r="B898" s="23" t="s">
        <v>4531</v>
      </c>
      <c r="C898" s="5">
        <v>150.0</v>
      </c>
      <c r="D898" s="5">
        <v>4.11906791866666E7</v>
      </c>
      <c r="E898" s="5">
        <v>1.2754961E7</v>
      </c>
      <c r="F898" s="5">
        <v>2.27265E7</v>
      </c>
      <c r="G898" s="5">
        <v>6.0975177E7</v>
      </c>
      <c r="H898" s="5">
        <v>9.1747251E7</v>
      </c>
    </row>
    <row r="899">
      <c r="A899" s="62" t="s">
        <v>4532</v>
      </c>
      <c r="B899" s="23" t="s">
        <v>4533</v>
      </c>
      <c r="C899" s="5">
        <v>121.0</v>
      </c>
      <c r="D899" s="5">
        <v>1.04181130652892E8</v>
      </c>
      <c r="E899" s="5">
        <v>1.6837011E7</v>
      </c>
      <c r="F899" s="5">
        <v>3.8992167E7</v>
      </c>
      <c r="G899" s="5">
        <v>1.50965829E8</v>
      </c>
      <c r="H899" s="5">
        <v>2.37338756E8</v>
      </c>
    </row>
    <row r="900">
      <c r="A900" s="62" t="s">
        <v>4534</v>
      </c>
      <c r="B900" s="23" t="s">
        <v>4535</v>
      </c>
      <c r="C900" s="5">
        <v>2543.0</v>
      </c>
      <c r="D900" s="5">
        <v>6.58586946059771E7</v>
      </c>
      <c r="E900" s="5">
        <v>1.4959436E7</v>
      </c>
      <c r="F900" s="5">
        <v>2.6837998E7</v>
      </c>
      <c r="G900" s="5">
        <v>6.932211E7</v>
      </c>
      <c r="H900" s="5">
        <v>1.6848462E8</v>
      </c>
    </row>
    <row r="901">
      <c r="A901" s="62" t="s">
        <v>4536</v>
      </c>
      <c r="B901" s="23" t="s">
        <v>4537</v>
      </c>
      <c r="C901" s="5">
        <v>9574.0</v>
      </c>
      <c r="D901" s="5">
        <v>5.56471477333681E7</v>
      </c>
      <c r="E901" s="5">
        <v>1.0929162E7</v>
      </c>
      <c r="F901" s="5">
        <v>1.8799563E7</v>
      </c>
      <c r="G901" s="5">
        <v>5.9098137E7</v>
      </c>
      <c r="H901" s="5">
        <v>1.44936103E8</v>
      </c>
    </row>
    <row r="902">
      <c r="A902" s="62" t="s">
        <v>4538</v>
      </c>
      <c r="B902" s="23" t="s">
        <v>4539</v>
      </c>
      <c r="C902" s="5">
        <v>11295.0</v>
      </c>
      <c r="D902" s="5">
        <v>3.48604519160176E7</v>
      </c>
      <c r="E902" s="5">
        <v>1.0532226E7</v>
      </c>
      <c r="F902" s="5">
        <v>1.70244E7</v>
      </c>
      <c r="G902" s="5">
        <v>3.3430978E7</v>
      </c>
      <c r="H902" s="5">
        <v>7.1441459E7</v>
      </c>
    </row>
    <row r="903">
      <c r="A903" s="62" t="s">
        <v>4540</v>
      </c>
      <c r="B903" s="23" t="s">
        <v>4541</v>
      </c>
      <c r="C903" s="5">
        <v>59.0</v>
      </c>
      <c r="D903" s="5">
        <v>2.81219952711864E7</v>
      </c>
      <c r="E903" s="5">
        <v>8548745.0</v>
      </c>
      <c r="F903" s="5">
        <v>1.332659E7</v>
      </c>
      <c r="G903" s="5">
        <v>3.8804352E7</v>
      </c>
      <c r="H903" s="5">
        <v>6.7130971E7</v>
      </c>
    </row>
    <row r="904">
      <c r="A904" s="62" t="s">
        <v>4542</v>
      </c>
      <c r="B904" s="23" t="s">
        <v>4543</v>
      </c>
      <c r="C904" s="5">
        <v>7403.0</v>
      </c>
      <c r="D904" s="5">
        <v>2.0653740664686E7</v>
      </c>
      <c r="E904" s="5">
        <v>7862949.0</v>
      </c>
      <c r="F904" s="5">
        <v>1.2777921E7</v>
      </c>
      <c r="G904" s="5">
        <v>2.3657807E7</v>
      </c>
      <c r="H904" s="5">
        <v>4.45264E7</v>
      </c>
    </row>
    <row r="905">
      <c r="A905" s="62" t="s">
        <v>4544</v>
      </c>
      <c r="B905" s="23" t="s">
        <v>4545</v>
      </c>
      <c r="C905" s="5">
        <v>2405.0</v>
      </c>
      <c r="D905" s="5">
        <v>2.67731937226611E7</v>
      </c>
      <c r="E905" s="5">
        <v>1.2843756E7</v>
      </c>
      <c r="F905" s="5">
        <v>1.8170647E7</v>
      </c>
      <c r="G905" s="5">
        <v>2.9355108E7</v>
      </c>
      <c r="H905" s="5">
        <v>5.2283182E7</v>
      </c>
    </row>
    <row r="906">
      <c r="A906" s="62" t="s">
        <v>4546</v>
      </c>
      <c r="B906" s="23" t="s">
        <v>4547</v>
      </c>
      <c r="C906" s="5">
        <v>447.0</v>
      </c>
      <c r="D906" s="5">
        <v>6.18683014563758E7</v>
      </c>
      <c r="E906" s="5">
        <v>2.9991743E7</v>
      </c>
      <c r="F906" s="5">
        <v>4.9674727E7</v>
      </c>
      <c r="G906" s="5">
        <v>8.2167084E7</v>
      </c>
      <c r="H906" s="5">
        <v>1.06065133E8</v>
      </c>
    </row>
    <row r="907">
      <c r="A907" s="62" t="s">
        <v>4548</v>
      </c>
      <c r="B907" s="23" t="s">
        <v>4549</v>
      </c>
      <c r="C907" s="5">
        <v>102.0</v>
      </c>
      <c r="D907" s="5">
        <v>6.45359356078431E7</v>
      </c>
      <c r="E907" s="5">
        <v>2.2539881E7</v>
      </c>
      <c r="F907" s="5">
        <v>4.9748577E7</v>
      </c>
      <c r="G907" s="5">
        <v>8.2293482E7</v>
      </c>
      <c r="H907" s="5">
        <v>1.27982142E8</v>
      </c>
    </row>
    <row r="908">
      <c r="A908" s="62" t="s">
        <v>4550</v>
      </c>
      <c r="B908" s="23" t="s">
        <v>4551</v>
      </c>
      <c r="C908" s="5">
        <v>29.0</v>
      </c>
      <c r="D908" s="5">
        <v>4.22194999655172E7</v>
      </c>
      <c r="E908" s="5">
        <v>1.0266E7</v>
      </c>
      <c r="F908" s="5">
        <v>2.630814E7</v>
      </c>
      <c r="G908" s="5">
        <v>4.7433194E7</v>
      </c>
      <c r="H908" s="5">
        <v>1.0205297E8</v>
      </c>
    </row>
    <row r="909">
      <c r="A909" s="62" t="s">
        <v>4552</v>
      </c>
      <c r="B909" s="23" t="s">
        <v>4553</v>
      </c>
      <c r="C909" s="5">
        <v>7.0</v>
      </c>
      <c r="D909" s="5">
        <v>2.2444419E7</v>
      </c>
      <c r="E909" s="5">
        <v>4746070.0</v>
      </c>
      <c r="F909" s="5">
        <v>5153433.0</v>
      </c>
      <c r="G909" s="5">
        <v>6.03822E7</v>
      </c>
      <c r="H909" s="5">
        <v>7.0670212E7</v>
      </c>
    </row>
    <row r="910">
      <c r="A910" s="62" t="s">
        <v>4554</v>
      </c>
      <c r="B910" s="23" t="s">
        <v>4555</v>
      </c>
      <c r="C910" s="5">
        <v>59.0</v>
      </c>
      <c r="D910" s="5">
        <v>6.93231978474576E7</v>
      </c>
      <c r="E910" s="5">
        <v>2.5120308E7</v>
      </c>
      <c r="F910" s="5">
        <v>4.2850189E7</v>
      </c>
      <c r="G910" s="5">
        <v>9.7153373E7</v>
      </c>
      <c r="H910" s="5">
        <v>1.77985603E8</v>
      </c>
    </row>
    <row r="911">
      <c r="A911" s="62" t="s">
        <v>4556</v>
      </c>
      <c r="B911" s="23" t="s">
        <v>4557</v>
      </c>
      <c r="C911" s="5">
        <v>74.0</v>
      </c>
      <c r="D911" s="5">
        <v>5.70521889999999E7</v>
      </c>
      <c r="E911" s="5">
        <v>3.2360992E7</v>
      </c>
      <c r="F911" s="5">
        <v>4.9689385E7</v>
      </c>
      <c r="G911" s="5">
        <v>6.7545191E7</v>
      </c>
      <c r="H911" s="5">
        <v>8.8899753E7</v>
      </c>
    </row>
    <row r="912">
      <c r="A912" s="62" t="s">
        <v>4558</v>
      </c>
      <c r="B912" s="23" t="s">
        <v>4559</v>
      </c>
      <c r="C912" s="5">
        <v>10.0</v>
      </c>
      <c r="D912" s="5">
        <v>1.069908553E8</v>
      </c>
      <c r="E912" s="5">
        <v>5.9422816E7</v>
      </c>
      <c r="F912" s="5">
        <v>7.5412949E7</v>
      </c>
      <c r="G912" s="5">
        <v>1.1485675E8</v>
      </c>
      <c r="H912" s="5">
        <v>1.60982812E8</v>
      </c>
    </row>
    <row r="913">
      <c r="A913" s="62" t="s">
        <v>4560</v>
      </c>
      <c r="B913" s="23" t="s">
        <v>4561</v>
      </c>
      <c r="C913" s="5">
        <v>42.0</v>
      </c>
      <c r="D913" s="5">
        <v>8.06702968333333E7</v>
      </c>
      <c r="E913" s="5">
        <v>4.3811068E7</v>
      </c>
      <c r="F913" s="5">
        <v>6.6405877E7</v>
      </c>
      <c r="G913" s="5">
        <v>1.05298025E8</v>
      </c>
      <c r="H913" s="5">
        <v>1.42337056E8</v>
      </c>
    </row>
    <row r="914">
      <c r="A914" s="62" t="s">
        <v>4562</v>
      </c>
      <c r="B914" s="23" t="s">
        <v>4563</v>
      </c>
      <c r="C914" s="5">
        <v>123.0</v>
      </c>
      <c r="D914" s="5">
        <v>9.65717006829268E7</v>
      </c>
      <c r="E914" s="5">
        <v>5.3558322E7</v>
      </c>
      <c r="F914" s="5">
        <v>7.9955656E7</v>
      </c>
      <c r="G914" s="5">
        <v>1.13770859E8</v>
      </c>
      <c r="H914" s="5">
        <v>1.71033318E8</v>
      </c>
    </row>
    <row r="915">
      <c r="A915" s="62" t="s">
        <v>4564</v>
      </c>
      <c r="B915" s="23" t="s">
        <v>4565</v>
      </c>
      <c r="C915" s="5">
        <v>7.0</v>
      </c>
      <c r="D915" s="5">
        <v>5.446363E7</v>
      </c>
      <c r="E915" s="5">
        <v>3.864667E7</v>
      </c>
      <c r="F915" s="5">
        <v>5.9171395E7</v>
      </c>
      <c r="G915" s="5">
        <v>6.9539837E7</v>
      </c>
      <c r="H915" s="5">
        <v>7.8882417E7</v>
      </c>
    </row>
    <row r="916">
      <c r="A916" s="62" t="s">
        <v>4566</v>
      </c>
      <c r="B916" s="23" t="s">
        <v>4567</v>
      </c>
      <c r="C916" s="5">
        <v>69.0</v>
      </c>
      <c r="D916" s="5">
        <v>6.73184812608695E7</v>
      </c>
      <c r="E916" s="5">
        <v>2.9919432E7</v>
      </c>
      <c r="F916" s="5">
        <v>5.4709082E7</v>
      </c>
      <c r="G916" s="5">
        <v>8.173063E7</v>
      </c>
      <c r="H916" s="5">
        <v>1.19522E8</v>
      </c>
    </row>
    <row r="917">
      <c r="A917" s="62" t="s">
        <v>4568</v>
      </c>
      <c r="B917" s="23" t="s">
        <v>4569</v>
      </c>
      <c r="C917" s="5">
        <v>1.0</v>
      </c>
      <c r="D917" s="5">
        <v>3215609.0</v>
      </c>
      <c r="E917" s="5">
        <v>3215609.0</v>
      </c>
      <c r="F917" s="5">
        <v>3215609.0</v>
      </c>
      <c r="G917" s="5">
        <v>3215609.0</v>
      </c>
      <c r="H917" s="5">
        <v>3215609.0</v>
      </c>
    </row>
    <row r="918">
      <c r="A918" s="62" t="s">
        <v>4570</v>
      </c>
      <c r="B918" s="23" t="s">
        <v>4571</v>
      </c>
      <c r="C918" s="5">
        <v>2.0</v>
      </c>
      <c r="D918" s="5">
        <v>9.2570027E7</v>
      </c>
      <c r="E918" s="5">
        <v>2.02401E7</v>
      </c>
      <c r="F918" s="5">
        <v>2.02401E7</v>
      </c>
      <c r="G918" s="5">
        <v>1.64899954E8</v>
      </c>
      <c r="H918" s="5">
        <v>1.64899954E8</v>
      </c>
    </row>
    <row r="919">
      <c r="A919" s="62" t="s">
        <v>4572</v>
      </c>
      <c r="B919" s="23" t="s">
        <v>4573</v>
      </c>
      <c r="C919" s="5">
        <v>4.0</v>
      </c>
      <c r="D919" s="5">
        <v>1.17596571E8</v>
      </c>
      <c r="E919" s="5">
        <v>1.0921422E7</v>
      </c>
      <c r="F919" s="5">
        <v>2.1604035E7</v>
      </c>
      <c r="G919" s="5">
        <v>1.47922407E8</v>
      </c>
      <c r="H919" s="5">
        <v>2.8993842E8</v>
      </c>
    </row>
    <row r="920">
      <c r="A920" s="62" t="s">
        <v>4574</v>
      </c>
      <c r="B920" s="23" t="s">
        <v>4575</v>
      </c>
      <c r="C920" s="5">
        <v>6.0</v>
      </c>
      <c r="D920" s="5">
        <v>1.25876103333333E7</v>
      </c>
      <c r="E920" s="5">
        <v>7392113.0</v>
      </c>
      <c r="F920" s="5">
        <v>7506778.0</v>
      </c>
      <c r="G920" s="5">
        <v>2.2285637E7</v>
      </c>
      <c r="H920" s="5">
        <v>2.3844859E7</v>
      </c>
    </row>
    <row r="921">
      <c r="A921" s="62" t="s">
        <v>4576</v>
      </c>
      <c r="B921" s="23" t="s">
        <v>4577</v>
      </c>
      <c r="C921" s="5">
        <v>3.0</v>
      </c>
      <c r="D921" s="5">
        <v>1.0093235E8</v>
      </c>
      <c r="E921" s="5">
        <v>8.9691516E7</v>
      </c>
      <c r="F921" s="5">
        <v>9.2107778E7</v>
      </c>
      <c r="G921" s="5">
        <v>1.20997756E8</v>
      </c>
      <c r="H921" s="5">
        <v>1.20997756E8</v>
      </c>
    </row>
    <row r="922">
      <c r="A922" s="62" t="s">
        <v>4578</v>
      </c>
      <c r="B922" s="23" t="s">
        <v>4579</v>
      </c>
      <c r="C922" s="5">
        <v>138.0</v>
      </c>
      <c r="D922" s="5">
        <v>5.25516885797101E7</v>
      </c>
      <c r="E922" s="5">
        <v>2.1526095E7</v>
      </c>
      <c r="F922" s="5">
        <v>3.5771204E7</v>
      </c>
      <c r="G922" s="5">
        <v>6.5713017E7</v>
      </c>
      <c r="H922" s="5">
        <v>1.20775608E8</v>
      </c>
    </row>
    <row r="923">
      <c r="A923" s="62" t="s">
        <v>4580</v>
      </c>
      <c r="B923" s="23" t="s">
        <v>4581</v>
      </c>
      <c r="C923" s="5">
        <v>1.0</v>
      </c>
      <c r="D923" s="5">
        <v>1.4576371E8</v>
      </c>
      <c r="E923" s="5">
        <v>1.4576371E8</v>
      </c>
      <c r="F923" s="5">
        <v>1.4576371E8</v>
      </c>
      <c r="G923" s="5">
        <v>1.4576371E8</v>
      </c>
      <c r="H923" s="5">
        <v>1.4576371E8</v>
      </c>
    </row>
    <row r="924">
      <c r="A924" s="62" t="s">
        <v>4582</v>
      </c>
      <c r="B924" s="23" t="s">
        <v>4583</v>
      </c>
      <c r="C924" s="5">
        <v>119.0</v>
      </c>
      <c r="D924" s="5">
        <v>2.30078185630252E7</v>
      </c>
      <c r="E924" s="5">
        <v>1.20497E7</v>
      </c>
      <c r="F924" s="5">
        <v>2.0033676E7</v>
      </c>
      <c r="G924" s="5">
        <v>2.5196584E7</v>
      </c>
      <c r="H924" s="5">
        <v>3.4665579E7</v>
      </c>
    </row>
    <row r="925">
      <c r="A925" s="62" t="s">
        <v>4584</v>
      </c>
      <c r="B925" s="23" t="s">
        <v>4585</v>
      </c>
      <c r="C925" s="5">
        <v>1.0</v>
      </c>
      <c r="D925" s="5">
        <v>8.6459959E7</v>
      </c>
      <c r="E925" s="5">
        <v>8.6459959E7</v>
      </c>
      <c r="F925" s="5">
        <v>8.6459959E7</v>
      </c>
      <c r="G925" s="5">
        <v>8.6459959E7</v>
      </c>
      <c r="H925" s="5">
        <v>8.6459959E7</v>
      </c>
    </row>
    <row r="926">
      <c r="A926" s="62" t="s">
        <v>4586</v>
      </c>
      <c r="B926" s="23" t="s">
        <v>4587</v>
      </c>
      <c r="C926" s="5">
        <v>25.0</v>
      </c>
      <c r="D926" s="5">
        <v>6.847904848E7</v>
      </c>
      <c r="E926" s="5">
        <v>2.5088363E7</v>
      </c>
      <c r="F926" s="5">
        <v>5.2924412E7</v>
      </c>
      <c r="G926" s="5">
        <v>9.0360106E7</v>
      </c>
      <c r="H926" s="5">
        <v>1.42829127E8</v>
      </c>
    </row>
    <row r="927">
      <c r="A927" s="62" t="s">
        <v>4588</v>
      </c>
      <c r="B927" s="23" t="s">
        <v>4589</v>
      </c>
      <c r="C927" s="5">
        <v>803.0</v>
      </c>
      <c r="D927" s="5">
        <v>2.043214222665E7</v>
      </c>
      <c r="E927" s="5">
        <v>5168979.0</v>
      </c>
      <c r="F927" s="5">
        <v>9241793.0</v>
      </c>
      <c r="G927" s="5">
        <v>1.9128053E7</v>
      </c>
      <c r="H927" s="5">
        <v>4.4430608E7</v>
      </c>
    </row>
    <row r="928">
      <c r="A928" s="62" t="s">
        <v>4590</v>
      </c>
      <c r="B928" s="23" t="s">
        <v>4591</v>
      </c>
      <c r="C928" s="5">
        <v>2953.0</v>
      </c>
      <c r="D928" s="5">
        <v>7.73011852373856E7</v>
      </c>
      <c r="E928" s="5">
        <v>4.2638515E7</v>
      </c>
      <c r="F928" s="5">
        <v>6.380203E7</v>
      </c>
      <c r="G928" s="5">
        <v>9.2536164E7</v>
      </c>
      <c r="H928" s="5">
        <v>1.35654211E8</v>
      </c>
    </row>
    <row r="929">
      <c r="A929" s="62" t="s">
        <v>4592</v>
      </c>
      <c r="B929" s="23" t="s">
        <v>4593</v>
      </c>
      <c r="C929" s="5">
        <v>70.0</v>
      </c>
      <c r="D929" s="5">
        <v>1.98439585871428E8</v>
      </c>
      <c r="E929" s="5">
        <v>1.7544285E7</v>
      </c>
      <c r="F929" s="5">
        <v>2.03557761E8</v>
      </c>
      <c r="G929" s="5">
        <v>3.08732814E8</v>
      </c>
      <c r="H929" s="5">
        <v>3.76812198E8</v>
      </c>
    </row>
    <row r="930">
      <c r="A930" s="62" t="s">
        <v>4594</v>
      </c>
      <c r="B930" s="23" t="s">
        <v>4595</v>
      </c>
      <c r="C930" s="5">
        <v>50597.0</v>
      </c>
      <c r="D930" s="5">
        <v>3.96100488404915E7</v>
      </c>
      <c r="E930" s="5">
        <v>9391132.0</v>
      </c>
      <c r="F930" s="5">
        <v>1.6772986E7</v>
      </c>
      <c r="G930" s="5">
        <v>3.6946611E7</v>
      </c>
      <c r="H930" s="5">
        <v>9.4353986E7</v>
      </c>
    </row>
    <row r="931">
      <c r="A931" s="62" t="s">
        <v>4596</v>
      </c>
      <c r="B931" s="23" t="s">
        <v>4597</v>
      </c>
      <c r="C931" s="5">
        <v>11.0</v>
      </c>
      <c r="D931" s="5">
        <v>3.24959944545454E7</v>
      </c>
      <c r="E931" s="5">
        <v>1.2259025E7</v>
      </c>
      <c r="F931" s="5">
        <v>1.3539635E7</v>
      </c>
      <c r="G931" s="5">
        <v>3.9690295E7</v>
      </c>
      <c r="H931" s="5">
        <v>7.0015358E7</v>
      </c>
    </row>
    <row r="932">
      <c r="A932" s="62" t="s">
        <v>4598</v>
      </c>
      <c r="B932" s="23" t="s">
        <v>4599</v>
      </c>
      <c r="C932" s="5">
        <v>697.0</v>
      </c>
      <c r="D932" s="5">
        <v>1.99560274720229E7</v>
      </c>
      <c r="E932" s="5">
        <v>6151703.0</v>
      </c>
      <c r="F932" s="5">
        <v>1.022732E7</v>
      </c>
      <c r="G932" s="5">
        <v>2.02011E7</v>
      </c>
      <c r="H932" s="5">
        <v>4.0741967E7</v>
      </c>
    </row>
    <row r="933">
      <c r="A933" s="62" t="s">
        <v>4600</v>
      </c>
      <c r="B933" s="23" t="s">
        <v>4601</v>
      </c>
      <c r="C933" s="5">
        <v>2787.0</v>
      </c>
      <c r="D933" s="5">
        <v>3.41958661786867E7</v>
      </c>
      <c r="E933" s="5">
        <v>7314500.0</v>
      </c>
      <c r="F933" s="5">
        <v>1.4911498E7</v>
      </c>
      <c r="G933" s="5">
        <v>3.940873E7</v>
      </c>
      <c r="H933" s="5">
        <v>8.4634416E7</v>
      </c>
    </row>
    <row r="934">
      <c r="A934" s="62" t="s">
        <v>4602</v>
      </c>
      <c r="B934" s="23" t="s">
        <v>4603</v>
      </c>
      <c r="C934" s="5">
        <v>320.0</v>
      </c>
      <c r="D934" s="5">
        <v>7.142728605625E7</v>
      </c>
      <c r="E934" s="5">
        <v>2.958025E7</v>
      </c>
      <c r="F934" s="5">
        <v>5.327251E7</v>
      </c>
      <c r="G934" s="5">
        <v>8.4145208E7</v>
      </c>
      <c r="H934" s="5">
        <v>1.52930904E8</v>
      </c>
    </row>
    <row r="935">
      <c r="A935" s="62" t="s">
        <v>4604</v>
      </c>
      <c r="B935" s="23" t="s">
        <v>4605</v>
      </c>
      <c r="C935" s="5">
        <v>6.0</v>
      </c>
      <c r="D935" s="5">
        <v>3.85310456666666E7</v>
      </c>
      <c r="E935" s="5">
        <v>2.3434635E7</v>
      </c>
      <c r="F935" s="5">
        <v>3.2696955E7</v>
      </c>
      <c r="G935" s="5">
        <v>4.4045664E7</v>
      </c>
      <c r="H935" s="5">
        <v>7.6510342E7</v>
      </c>
    </row>
    <row r="936">
      <c r="A936" s="62" t="s">
        <v>4606</v>
      </c>
      <c r="B936" s="23" t="s">
        <v>4607</v>
      </c>
      <c r="C936" s="5">
        <v>319.0</v>
      </c>
      <c r="D936" s="5">
        <v>4.61156313166144E7</v>
      </c>
      <c r="E936" s="5">
        <v>2.9025338E7</v>
      </c>
      <c r="F936" s="5">
        <v>3.9293729E7</v>
      </c>
      <c r="G936" s="5">
        <v>5.6521387E7</v>
      </c>
      <c r="H936" s="5">
        <v>7.6448401E7</v>
      </c>
    </row>
    <row r="937">
      <c r="A937" s="62" t="s">
        <v>4608</v>
      </c>
      <c r="B937" s="23" t="s">
        <v>4609</v>
      </c>
      <c r="C937" s="5">
        <v>306.0</v>
      </c>
      <c r="D937" s="5">
        <v>5.87278728529411E7</v>
      </c>
      <c r="E937" s="5">
        <v>2.8455971E7</v>
      </c>
      <c r="F937" s="5">
        <v>4.7410904E7</v>
      </c>
      <c r="G937" s="5">
        <v>7.817525E7</v>
      </c>
      <c r="H937" s="5">
        <v>1.11972266E8</v>
      </c>
    </row>
    <row r="938">
      <c r="A938" s="62" t="s">
        <v>4610</v>
      </c>
      <c r="B938" s="23" t="s">
        <v>4611</v>
      </c>
      <c r="C938" s="5">
        <v>13.0</v>
      </c>
      <c r="D938" s="5">
        <v>6.33609089230769E7</v>
      </c>
      <c r="E938" s="5">
        <v>2.224018E7</v>
      </c>
      <c r="F938" s="5">
        <v>6.3131131E7</v>
      </c>
      <c r="G938" s="5">
        <v>8.1536554E7</v>
      </c>
      <c r="H938" s="5">
        <v>1.22183574E8</v>
      </c>
    </row>
    <row r="939">
      <c r="A939" s="62" t="s">
        <v>4612</v>
      </c>
      <c r="B939" s="23" t="s">
        <v>4613</v>
      </c>
      <c r="C939" s="5">
        <v>544.0</v>
      </c>
      <c r="D939" s="5">
        <v>2.96449277647058E7</v>
      </c>
      <c r="E939" s="5">
        <v>1.2581763E7</v>
      </c>
      <c r="F939" s="5">
        <v>2.0355912E7</v>
      </c>
      <c r="G939" s="5">
        <v>3.4302903E7</v>
      </c>
      <c r="H939" s="5">
        <v>6.3657164E7</v>
      </c>
    </row>
    <row r="940">
      <c r="A940" s="62" t="s">
        <v>4614</v>
      </c>
      <c r="B940" s="23" t="s">
        <v>4615</v>
      </c>
      <c r="C940" s="5">
        <v>818.0</v>
      </c>
      <c r="D940" s="5">
        <v>2.60686757579462E7</v>
      </c>
      <c r="E940" s="5">
        <v>8033345.0</v>
      </c>
      <c r="F940" s="5">
        <v>1.5024188E7</v>
      </c>
      <c r="G940" s="5">
        <v>3.2341065E7</v>
      </c>
      <c r="H940" s="5">
        <v>6.0745022E7</v>
      </c>
    </row>
    <row r="941">
      <c r="A941" s="62" t="s">
        <v>4616</v>
      </c>
      <c r="B941" s="23" t="s">
        <v>4617</v>
      </c>
      <c r="C941" s="5">
        <v>640.0</v>
      </c>
      <c r="D941" s="5">
        <v>2.10109005855161E7</v>
      </c>
      <c r="E941" s="5">
        <v>7784103.0</v>
      </c>
      <c r="F941" s="5">
        <v>1.2772679E7</v>
      </c>
      <c r="G941" s="5">
        <v>2.3881541E7</v>
      </c>
      <c r="H941" s="5">
        <v>4.4894693E7</v>
      </c>
    </row>
    <row r="942">
      <c r="A942" s="62" t="s">
        <v>4618</v>
      </c>
      <c r="B942" s="23" t="s">
        <v>4619</v>
      </c>
      <c r="C942" s="5">
        <v>257.0</v>
      </c>
      <c r="D942" s="5">
        <v>5.37215772568093E7</v>
      </c>
      <c r="E942" s="5">
        <v>1.9857198E7</v>
      </c>
      <c r="F942" s="5">
        <v>4.3111475E7</v>
      </c>
      <c r="G942" s="5">
        <v>7.2647296E7</v>
      </c>
      <c r="H942" s="5">
        <v>1.08817409E8</v>
      </c>
    </row>
    <row r="943">
      <c r="A943" s="62" t="s">
        <v>4620</v>
      </c>
      <c r="B943" s="23" t="s">
        <v>4621</v>
      </c>
      <c r="C943" s="5">
        <v>5.0</v>
      </c>
      <c r="D943" s="5">
        <v>4.56107628E7</v>
      </c>
      <c r="E943" s="5">
        <v>3.0622312E7</v>
      </c>
      <c r="F943" s="5">
        <v>4.2413577E7</v>
      </c>
      <c r="G943" s="5">
        <v>5.9810851E7</v>
      </c>
      <c r="H943" s="5">
        <v>7.4632595E7</v>
      </c>
    </row>
    <row r="944">
      <c r="A944" s="62" t="s">
        <v>4622</v>
      </c>
      <c r="B944" s="23" t="s">
        <v>4623</v>
      </c>
      <c r="C944" s="5">
        <v>71.0</v>
      </c>
      <c r="D944" s="5">
        <v>3.17442995633802E7</v>
      </c>
      <c r="E944" s="5">
        <v>6353390.0</v>
      </c>
      <c r="F944" s="5">
        <v>1.6345986E7</v>
      </c>
      <c r="G944" s="5">
        <v>3.614164E7</v>
      </c>
      <c r="H944" s="5">
        <v>1.10596361E8</v>
      </c>
    </row>
    <row r="945">
      <c r="A945" s="62" t="s">
        <v>4624</v>
      </c>
      <c r="B945" s="23" t="s">
        <v>4625</v>
      </c>
      <c r="C945" s="5">
        <v>31.0</v>
      </c>
      <c r="D945" s="5">
        <v>4.76100626451612E7</v>
      </c>
      <c r="E945" s="5">
        <v>2.0695523E7</v>
      </c>
      <c r="F945" s="5">
        <v>3.7618864E7</v>
      </c>
      <c r="G945" s="5">
        <v>6.03822E7</v>
      </c>
      <c r="H945" s="5">
        <v>8.6182569E7</v>
      </c>
    </row>
    <row r="946">
      <c r="A946" s="62" t="s">
        <v>4626</v>
      </c>
      <c r="B946" s="23" t="s">
        <v>4627</v>
      </c>
      <c r="C946" s="5">
        <v>324.0</v>
      </c>
      <c r="D946" s="5">
        <v>7.07994477129629E7</v>
      </c>
      <c r="E946" s="5">
        <v>3.9997464E7</v>
      </c>
      <c r="F946" s="5">
        <v>5.7748392E7</v>
      </c>
      <c r="G946" s="5">
        <v>8.7090794E7</v>
      </c>
      <c r="H946" s="5">
        <v>1.2689286E8</v>
      </c>
    </row>
    <row r="947">
      <c r="A947" s="62" t="s">
        <v>4628</v>
      </c>
      <c r="B947" s="23" t="s">
        <v>4629</v>
      </c>
      <c r="C947" s="5">
        <v>328.0</v>
      </c>
      <c r="D947" s="5">
        <v>2.66743480457316E7</v>
      </c>
      <c r="E947" s="5">
        <v>9241651.0</v>
      </c>
      <c r="F947" s="5">
        <v>1.5448025E7</v>
      </c>
      <c r="G947" s="5">
        <v>3.206885E7</v>
      </c>
      <c r="H947" s="5">
        <v>6.6860974E7</v>
      </c>
    </row>
    <row r="948">
      <c r="A948" s="62" t="s">
        <v>4630</v>
      </c>
      <c r="B948" s="23" t="s">
        <v>4631</v>
      </c>
      <c r="C948" s="5">
        <v>943.0</v>
      </c>
      <c r="D948" s="5">
        <v>7.54464806670201E7</v>
      </c>
      <c r="E948" s="5">
        <v>4.2388339E7</v>
      </c>
      <c r="F948" s="5">
        <v>6.1516794E7</v>
      </c>
      <c r="G948" s="5">
        <v>9.1027402E7</v>
      </c>
      <c r="H948" s="5">
        <v>1.3581229E8</v>
      </c>
    </row>
    <row r="949">
      <c r="A949" s="62" t="s">
        <v>4632</v>
      </c>
      <c r="B949" s="23" t="s">
        <v>4633</v>
      </c>
      <c r="C949" s="5">
        <v>173.0</v>
      </c>
      <c r="D949" s="5">
        <v>8.18841493988438E7</v>
      </c>
      <c r="E949" s="5">
        <v>5.3070285E7</v>
      </c>
      <c r="F949" s="5">
        <v>7.3110104E7</v>
      </c>
      <c r="G949" s="5">
        <v>9.7219427E7</v>
      </c>
      <c r="H949" s="5">
        <v>1.40799199E8</v>
      </c>
    </row>
    <row r="950">
      <c r="A950" s="62" t="s">
        <v>4634</v>
      </c>
      <c r="B950" s="23" t="s">
        <v>4635</v>
      </c>
      <c r="C950" s="5">
        <v>45.0</v>
      </c>
      <c r="D950" s="5">
        <v>7.34291872222222E7</v>
      </c>
      <c r="E950" s="5">
        <v>3.2124388E7</v>
      </c>
      <c r="F950" s="5">
        <v>6.7951971E7</v>
      </c>
      <c r="G950" s="5">
        <v>1.08458277E8</v>
      </c>
      <c r="H950" s="5">
        <v>1.58466573E8</v>
      </c>
    </row>
    <row r="951">
      <c r="A951" s="62" t="s">
        <v>4636</v>
      </c>
      <c r="B951" s="23" t="s">
        <v>4637</v>
      </c>
      <c r="C951" s="5">
        <v>406.0</v>
      </c>
      <c r="D951" s="5">
        <v>6.60232808743842E7</v>
      </c>
      <c r="E951" s="5">
        <v>2.128217E7</v>
      </c>
      <c r="F951" s="5">
        <v>3.9955982E7</v>
      </c>
      <c r="G951" s="5">
        <v>8.0126275E7</v>
      </c>
      <c r="H951" s="5">
        <v>1.43888133E8</v>
      </c>
    </row>
    <row r="952">
      <c r="A952" s="62" t="s">
        <v>4638</v>
      </c>
      <c r="B952" s="23" t="s">
        <v>4639</v>
      </c>
      <c r="C952" s="5">
        <v>36.0</v>
      </c>
      <c r="D952" s="5">
        <v>1.00721227861111E8</v>
      </c>
      <c r="E952" s="5">
        <v>7763358.0</v>
      </c>
      <c r="F952" s="5">
        <v>2.2095717E7</v>
      </c>
      <c r="G952" s="5">
        <v>9.4056219E7</v>
      </c>
      <c r="H952" s="5">
        <v>4.18460929E8</v>
      </c>
    </row>
    <row r="953">
      <c r="A953" s="62" t="s">
        <v>4640</v>
      </c>
      <c r="B953" s="23" t="s">
        <v>4641</v>
      </c>
      <c r="C953" s="5">
        <v>135.0</v>
      </c>
      <c r="D953" s="5">
        <v>3.70471434814814E7</v>
      </c>
      <c r="E953" s="5">
        <v>1.2144832E7</v>
      </c>
      <c r="F953" s="5">
        <v>2.1094701E7</v>
      </c>
      <c r="G953" s="5">
        <v>3.3816534E7</v>
      </c>
      <c r="H953" s="5">
        <v>7.0405997E7</v>
      </c>
    </row>
    <row r="954">
      <c r="A954" s="62" t="s">
        <v>4642</v>
      </c>
      <c r="B954" s="23" t="s">
        <v>4643</v>
      </c>
      <c r="C954" s="5">
        <v>243.0</v>
      </c>
      <c r="D954" s="5">
        <v>6.38195562880658E7</v>
      </c>
      <c r="E954" s="5">
        <v>2.9341719E7</v>
      </c>
      <c r="F954" s="5">
        <v>5.1174661E7</v>
      </c>
      <c r="G954" s="5">
        <v>8.1161643E7</v>
      </c>
      <c r="H954" s="5">
        <v>1.14196435E8</v>
      </c>
    </row>
    <row r="955">
      <c r="A955" s="62" t="s">
        <v>4644</v>
      </c>
      <c r="B955" s="23" t="s">
        <v>4645</v>
      </c>
      <c r="C955" s="5">
        <v>17.0</v>
      </c>
      <c r="D955" s="5">
        <v>8.79439755294117E7</v>
      </c>
      <c r="E955" s="5">
        <v>4.0057927E7</v>
      </c>
      <c r="F955" s="5">
        <v>8.2452465E7</v>
      </c>
      <c r="G955" s="5">
        <v>1.33345954E8</v>
      </c>
      <c r="H955" s="5">
        <v>1.49265875E8</v>
      </c>
    </row>
    <row r="956">
      <c r="A956" s="62" t="s">
        <v>4646</v>
      </c>
      <c r="B956" s="23" t="s">
        <v>4647</v>
      </c>
      <c r="C956" s="5">
        <v>354.0</v>
      </c>
      <c r="D956" s="5">
        <v>7.36627342966101E7</v>
      </c>
      <c r="E956" s="5">
        <v>3.3241043E7</v>
      </c>
      <c r="F956" s="5">
        <v>5.1223914E7</v>
      </c>
      <c r="G956" s="5">
        <v>8.8498363E7</v>
      </c>
      <c r="H956" s="5">
        <v>1.49603557E8</v>
      </c>
    </row>
    <row r="957">
      <c r="A957" s="62" t="s">
        <v>4648</v>
      </c>
      <c r="B957" s="23" t="s">
        <v>4649</v>
      </c>
      <c r="C957" s="5">
        <v>6.0</v>
      </c>
      <c r="D957" s="5">
        <v>9.42136595E7</v>
      </c>
      <c r="E957" s="5">
        <v>7.5843029E7</v>
      </c>
      <c r="F957" s="5">
        <v>9.9091088E7</v>
      </c>
      <c r="G957" s="5">
        <v>1.27695715E8</v>
      </c>
      <c r="H957" s="5">
        <v>1.55846889E8</v>
      </c>
    </row>
    <row r="958">
      <c r="A958" s="62" t="s">
        <v>4650</v>
      </c>
      <c r="B958" s="23" t="s">
        <v>4651</v>
      </c>
      <c r="C958" s="5">
        <v>15.0</v>
      </c>
      <c r="D958" s="5">
        <v>8.03607211333333E7</v>
      </c>
      <c r="E958" s="5">
        <v>2.8030005E7</v>
      </c>
      <c r="F958" s="5">
        <v>7.691475E7</v>
      </c>
      <c r="G958" s="5">
        <v>1.27764053E8</v>
      </c>
      <c r="H958" s="5">
        <v>1.81266124E8</v>
      </c>
    </row>
    <row r="959">
      <c r="A959" s="62" t="s">
        <v>4652</v>
      </c>
      <c r="B959" s="23" t="s">
        <v>4653</v>
      </c>
      <c r="C959" s="5">
        <v>11.0</v>
      </c>
      <c r="D959" s="5">
        <v>2.13194119090909E7</v>
      </c>
      <c r="E959" s="5">
        <v>6673851.0</v>
      </c>
      <c r="F959" s="5">
        <v>9313800.0</v>
      </c>
      <c r="G959" s="5">
        <v>3.3233378E7</v>
      </c>
      <c r="H959" s="5">
        <v>3.43489E7</v>
      </c>
    </row>
    <row r="960">
      <c r="A960" s="62" t="s">
        <v>4654</v>
      </c>
      <c r="B960" s="23" t="s">
        <v>4655</v>
      </c>
      <c r="C960" s="5">
        <v>78.0</v>
      </c>
      <c r="D960" s="5">
        <v>9.69070484102563E7</v>
      </c>
      <c r="E960" s="5">
        <v>4.9057855E7</v>
      </c>
      <c r="F960" s="5">
        <v>6.5976573E7</v>
      </c>
      <c r="G960" s="5">
        <v>1.27658652E8</v>
      </c>
      <c r="H960" s="5">
        <v>2.1100654E8</v>
      </c>
    </row>
    <row r="961">
      <c r="A961" s="62" t="s">
        <v>4656</v>
      </c>
      <c r="B961" s="23" t="s">
        <v>4657</v>
      </c>
      <c r="C961" s="5">
        <v>4.0</v>
      </c>
      <c r="D961" s="5">
        <v>3.142209175E7</v>
      </c>
      <c r="E961" s="5">
        <v>4721000.0</v>
      </c>
      <c r="F961" s="5">
        <v>1.03783E7</v>
      </c>
      <c r="G961" s="5">
        <v>2.13133E7</v>
      </c>
      <c r="H961" s="5">
        <v>8.9275767E7</v>
      </c>
    </row>
    <row r="962">
      <c r="A962" s="62" t="s">
        <v>4658</v>
      </c>
      <c r="B962" s="23" t="s">
        <v>4659</v>
      </c>
      <c r="C962" s="5">
        <v>102130.0</v>
      </c>
      <c r="D962" s="5">
        <v>1.72465714944659E7</v>
      </c>
      <c r="E962" s="5">
        <v>5922288.0</v>
      </c>
      <c r="F962" s="5">
        <v>9587300.0</v>
      </c>
      <c r="G962" s="5">
        <v>1.7716636E7</v>
      </c>
      <c r="H962" s="5">
        <v>3.4769375E7</v>
      </c>
    </row>
    <row r="963">
      <c r="A963" s="62" t="s">
        <v>4660</v>
      </c>
      <c r="B963" s="23" t="s">
        <v>4661</v>
      </c>
      <c r="C963" s="5">
        <v>923.0</v>
      </c>
      <c r="D963" s="5">
        <v>3.96512659382448E7</v>
      </c>
      <c r="E963" s="5">
        <v>1.2162652E7</v>
      </c>
      <c r="F963" s="5">
        <v>2.5820618E7</v>
      </c>
      <c r="G963" s="5">
        <v>5.4799587E7</v>
      </c>
      <c r="H963" s="5">
        <v>8.7454658E7</v>
      </c>
    </row>
    <row r="964">
      <c r="A964" s="62" t="s">
        <v>4662</v>
      </c>
      <c r="B964" s="23" t="s">
        <v>4663</v>
      </c>
      <c r="C964" s="5">
        <v>46.0</v>
      </c>
      <c r="D964" s="5">
        <v>5.92495303043478E7</v>
      </c>
      <c r="E964" s="5">
        <v>2.2668059E7</v>
      </c>
      <c r="F964" s="5">
        <v>3.49687E7</v>
      </c>
      <c r="G964" s="5">
        <v>5.9171395E7</v>
      </c>
      <c r="H964" s="5">
        <v>1.5599432E8</v>
      </c>
    </row>
    <row r="965">
      <c r="A965" s="62" t="s">
        <v>4664</v>
      </c>
      <c r="B965" s="23" t="s">
        <v>4665</v>
      </c>
      <c r="C965" s="5">
        <v>35.0</v>
      </c>
      <c r="D965" s="5">
        <v>7.43085876285714E7</v>
      </c>
      <c r="E965" s="5">
        <v>1.8804834E7</v>
      </c>
      <c r="F965" s="5">
        <v>6.0771409E7</v>
      </c>
      <c r="G965" s="5">
        <v>9.150067E7</v>
      </c>
      <c r="H965" s="5">
        <v>1.72690251E8</v>
      </c>
    </row>
    <row r="966">
      <c r="A966" s="62" t="s">
        <v>4666</v>
      </c>
      <c r="B966" s="23" t="s">
        <v>4667</v>
      </c>
      <c r="C966" s="5">
        <v>1.0</v>
      </c>
      <c r="D966" s="5">
        <v>1.4044875E8</v>
      </c>
      <c r="E966" s="5">
        <v>1.4044875E8</v>
      </c>
      <c r="F966" s="5">
        <v>1.4044875E8</v>
      </c>
      <c r="G966" s="5">
        <v>1.4044875E8</v>
      </c>
      <c r="H966" s="5">
        <v>1.4044875E8</v>
      </c>
    </row>
    <row r="967">
      <c r="A967" s="62" t="s">
        <v>4668</v>
      </c>
      <c r="B967" s="23" t="s">
        <v>4669</v>
      </c>
      <c r="C967" s="5">
        <v>15.0</v>
      </c>
      <c r="D967" s="5">
        <v>1.040065496E8</v>
      </c>
      <c r="E967" s="5">
        <v>5.5869538E7</v>
      </c>
      <c r="F967" s="5">
        <v>9.2290541E7</v>
      </c>
      <c r="G967" s="5">
        <v>1.15230275E8</v>
      </c>
      <c r="H967" s="5">
        <v>1.4722155E8</v>
      </c>
    </row>
    <row r="968">
      <c r="A968" s="62" t="s">
        <v>4670</v>
      </c>
      <c r="B968" s="23" t="s">
        <v>4671</v>
      </c>
      <c r="C968" s="5">
        <v>12.0</v>
      </c>
      <c r="D968" s="5">
        <v>1.28480611999999E8</v>
      </c>
      <c r="E968" s="5">
        <v>7.088063E7</v>
      </c>
      <c r="F968" s="5">
        <v>9.3595277E7</v>
      </c>
      <c r="G968" s="5">
        <v>1.48070513E8</v>
      </c>
      <c r="H968" s="5">
        <v>2.43515659E8</v>
      </c>
    </row>
    <row r="969">
      <c r="A969" s="62" t="s">
        <v>4672</v>
      </c>
      <c r="B969" s="23" t="s">
        <v>4673</v>
      </c>
      <c r="C969" s="5">
        <v>1.0</v>
      </c>
      <c r="D969" s="5">
        <v>2.2566989E8</v>
      </c>
      <c r="E969" s="5">
        <v>2.2566989E8</v>
      </c>
      <c r="F969" s="5">
        <v>2.2566989E8</v>
      </c>
      <c r="G969" s="5">
        <v>2.2566989E8</v>
      </c>
      <c r="H969" s="5">
        <v>2.2566989E8</v>
      </c>
    </row>
    <row r="970">
      <c r="A970" s="62" t="s">
        <v>4674</v>
      </c>
      <c r="B970" s="23" t="s">
        <v>4675</v>
      </c>
      <c r="C970" s="5">
        <v>1.0</v>
      </c>
      <c r="D970" s="5">
        <v>1.87364415E8</v>
      </c>
      <c r="E970" s="5">
        <v>1.87364415E8</v>
      </c>
      <c r="F970" s="5">
        <v>1.87364415E8</v>
      </c>
      <c r="G970" s="5">
        <v>1.87364415E8</v>
      </c>
      <c r="H970" s="5">
        <v>1.87364415E8</v>
      </c>
    </row>
    <row r="971">
      <c r="A971" s="62" t="s">
        <v>4676</v>
      </c>
      <c r="B971" s="23" t="s">
        <v>4677</v>
      </c>
      <c r="C971" s="5">
        <v>3.0</v>
      </c>
      <c r="D971" s="5">
        <v>1.13132343666666E8</v>
      </c>
      <c r="E971" s="5">
        <v>9.64154E7</v>
      </c>
      <c r="F971" s="5">
        <v>1.041249E8</v>
      </c>
      <c r="G971" s="5">
        <v>1.38856731E8</v>
      </c>
      <c r="H971" s="5">
        <v>1.38856731E8</v>
      </c>
    </row>
    <row r="972">
      <c r="A972" s="62" t="s">
        <v>4678</v>
      </c>
      <c r="B972" s="23" t="s">
        <v>4679</v>
      </c>
      <c r="C972" s="5">
        <v>79.0</v>
      </c>
      <c r="D972" s="5">
        <v>2.17798212265822E8</v>
      </c>
      <c r="E972" s="5">
        <v>1.54884213E8</v>
      </c>
      <c r="F972" s="5">
        <v>2.24746551E8</v>
      </c>
      <c r="G972" s="5">
        <v>2.54802569E8</v>
      </c>
      <c r="H972" s="5">
        <v>3.26894108E8</v>
      </c>
    </row>
    <row r="973">
      <c r="A973" s="62" t="s">
        <v>4680</v>
      </c>
      <c r="B973" s="23" t="s">
        <v>4681</v>
      </c>
      <c r="C973" s="5">
        <v>506.0</v>
      </c>
      <c r="D973" s="5">
        <v>2.46788751743082E8</v>
      </c>
      <c r="E973" s="5">
        <v>2.08925269E8</v>
      </c>
      <c r="F973" s="5">
        <v>2.38923669E8</v>
      </c>
      <c r="G973" s="5">
        <v>2.77193124E8</v>
      </c>
      <c r="H973" s="5">
        <v>3.34855426E8</v>
      </c>
    </row>
    <row r="974">
      <c r="A974" s="62" t="s">
        <v>4682</v>
      </c>
      <c r="B974" s="23" t="s">
        <v>4683</v>
      </c>
      <c r="C974" s="5">
        <v>148.0</v>
      </c>
      <c r="D974" s="5">
        <v>1.71892930547297E8</v>
      </c>
      <c r="E974" s="5">
        <v>1.09024495E8</v>
      </c>
      <c r="F974" s="5">
        <v>1.205652E8</v>
      </c>
      <c r="G974" s="5">
        <v>2.13078193E8</v>
      </c>
      <c r="H974" s="5">
        <v>3.04933818E8</v>
      </c>
    </row>
    <row r="975">
      <c r="A975" s="62" t="s">
        <v>4684</v>
      </c>
      <c r="B975" s="23" t="s">
        <v>4685</v>
      </c>
      <c r="C975" s="5">
        <v>874.0</v>
      </c>
      <c r="D975" s="5">
        <v>2.68162549590389E8</v>
      </c>
      <c r="E975" s="5">
        <v>2.28514404E8</v>
      </c>
      <c r="F975" s="5">
        <v>2.50925262E8</v>
      </c>
      <c r="G975" s="5">
        <v>2.96100382E8</v>
      </c>
      <c r="H975" s="5">
        <v>3.68631148E8</v>
      </c>
    </row>
    <row r="976">
      <c r="A976" s="62" t="s">
        <v>4686</v>
      </c>
      <c r="B976" s="23" t="s">
        <v>4687</v>
      </c>
      <c r="C976" s="5">
        <v>2.0</v>
      </c>
      <c r="D976" s="5">
        <v>3.002496E8</v>
      </c>
      <c r="E976" s="5">
        <v>2.352258E8</v>
      </c>
      <c r="F976" s="5">
        <v>2.352258E8</v>
      </c>
      <c r="G976" s="5">
        <v>3.652734E8</v>
      </c>
      <c r="H976" s="5">
        <v>3.652734E8</v>
      </c>
    </row>
    <row r="977">
      <c r="A977" s="62" t="s">
        <v>4688</v>
      </c>
      <c r="B977" s="23" t="s">
        <v>4689</v>
      </c>
      <c r="C977" s="5">
        <v>37.0</v>
      </c>
      <c r="D977" s="5">
        <v>2.85303696081081E8</v>
      </c>
      <c r="E977" s="5">
        <v>1.71804023E8</v>
      </c>
      <c r="F977" s="5">
        <v>2.37526837E8</v>
      </c>
      <c r="G977" s="5">
        <v>3.35444451E8</v>
      </c>
      <c r="H977" s="5">
        <v>5.9790405E8</v>
      </c>
    </row>
    <row r="978">
      <c r="A978" s="62" t="s">
        <v>4690</v>
      </c>
      <c r="B978" s="23" t="s">
        <v>4691</v>
      </c>
      <c r="C978" s="5">
        <v>461.0</v>
      </c>
      <c r="D978" s="5">
        <v>3.01968650550976E8</v>
      </c>
      <c r="E978" s="5">
        <v>2.38748791E8</v>
      </c>
      <c r="F978" s="5">
        <v>2.8323466E8</v>
      </c>
      <c r="G978" s="5">
        <v>3.46800618E8</v>
      </c>
      <c r="H978" s="5">
        <v>4.27802712E8</v>
      </c>
    </row>
    <row r="979">
      <c r="A979" s="62" t="s">
        <v>4692</v>
      </c>
      <c r="B979" s="23" t="s">
        <v>4693</v>
      </c>
      <c r="C979" s="5">
        <v>49.0</v>
      </c>
      <c r="D979" s="5">
        <v>2.7107344932653E8</v>
      </c>
      <c r="E979" s="5">
        <v>1.668038E8</v>
      </c>
      <c r="F979" s="5">
        <v>2.57320529E8</v>
      </c>
      <c r="G979" s="5">
        <v>3.15937093E8</v>
      </c>
      <c r="H979" s="5">
        <v>3.9646815E8</v>
      </c>
    </row>
    <row r="980">
      <c r="A980" s="62" t="s">
        <v>4694</v>
      </c>
      <c r="B980" s="23" t="s">
        <v>4695</v>
      </c>
      <c r="C980" s="5">
        <v>1138.0</v>
      </c>
      <c r="D980" s="5">
        <v>2.78099610217926E8</v>
      </c>
      <c r="E980" s="5">
        <v>2.31200275E8</v>
      </c>
      <c r="F980" s="5">
        <v>2.66014591E8</v>
      </c>
      <c r="G980" s="5">
        <v>3.17101498E8</v>
      </c>
      <c r="H980" s="5">
        <v>3.86235064E8</v>
      </c>
    </row>
    <row r="981">
      <c r="A981" s="62" t="s">
        <v>4696</v>
      </c>
      <c r="B981" s="23" t="s">
        <v>4697</v>
      </c>
      <c r="C981" s="5">
        <v>8.0</v>
      </c>
      <c r="D981" s="5">
        <v>2.9143228925E8</v>
      </c>
      <c r="E981" s="5">
        <v>1.36792151E8</v>
      </c>
      <c r="F981" s="5">
        <v>2.48660384E8</v>
      </c>
      <c r="G981" s="5">
        <v>2.55952513E8</v>
      </c>
      <c r="H981" s="5">
        <v>7.6179885E8</v>
      </c>
    </row>
    <row r="982">
      <c r="A982" s="62" t="s">
        <v>4698</v>
      </c>
      <c r="B982" s="23" t="s">
        <v>4699</v>
      </c>
      <c r="C982" s="5">
        <v>14.0</v>
      </c>
      <c r="D982" s="5">
        <v>2.39843540285714E8</v>
      </c>
      <c r="E982" s="5">
        <v>2.03903004E8</v>
      </c>
      <c r="F982" s="5">
        <v>2.49518643E8</v>
      </c>
      <c r="G982" s="5">
        <v>2.96734515E8</v>
      </c>
      <c r="H982" s="5">
        <v>3.10105145E8</v>
      </c>
    </row>
    <row r="983">
      <c r="A983" s="62" t="s">
        <v>4700</v>
      </c>
      <c r="B983" s="23" t="s">
        <v>4701</v>
      </c>
      <c r="C983" s="5">
        <v>24.0</v>
      </c>
      <c r="D983" s="5">
        <v>3.75609894333333E8</v>
      </c>
      <c r="E983" s="5">
        <v>3.1704135E8</v>
      </c>
      <c r="F983" s="5">
        <v>4.01785658E8</v>
      </c>
      <c r="G983" s="5">
        <v>4.29974464E8</v>
      </c>
      <c r="H983" s="5">
        <v>5.17949736E8</v>
      </c>
    </row>
    <row r="984">
      <c r="A984" s="62" t="s">
        <v>4702</v>
      </c>
      <c r="B984" s="23" t="s">
        <v>4703</v>
      </c>
      <c r="C984" s="5">
        <v>108.0</v>
      </c>
      <c r="D984" s="5">
        <v>3.07398640527777E8</v>
      </c>
      <c r="E984" s="5">
        <v>2.23387623E8</v>
      </c>
      <c r="F984" s="5">
        <v>3.12301079E8</v>
      </c>
      <c r="G984" s="5">
        <v>3.8415318E8</v>
      </c>
      <c r="H984" s="5">
        <v>4.5058955E8</v>
      </c>
    </row>
    <row r="985">
      <c r="A985" s="62" t="s">
        <v>4704</v>
      </c>
      <c r="B985" s="23" t="s">
        <v>4705</v>
      </c>
      <c r="C985" s="5">
        <v>127.0</v>
      </c>
      <c r="D985" s="5">
        <v>2.38165856330708E8</v>
      </c>
      <c r="E985" s="5">
        <v>1.55217672E8</v>
      </c>
      <c r="F985" s="5">
        <v>2.47473052E8</v>
      </c>
      <c r="G985" s="5">
        <v>2.85863501E8</v>
      </c>
      <c r="H985" s="5">
        <v>3.3862625E8</v>
      </c>
    </row>
    <row r="986">
      <c r="A986" s="62" t="s">
        <v>4706</v>
      </c>
      <c r="B986" s="23" t="s">
        <v>4707</v>
      </c>
      <c r="C986" s="5">
        <v>90.0</v>
      </c>
      <c r="D986" s="5">
        <v>2.28447790744444E8</v>
      </c>
      <c r="E986" s="5">
        <v>1.89538236E8</v>
      </c>
      <c r="F986" s="5">
        <v>2.18373813E8</v>
      </c>
      <c r="G986" s="5">
        <v>2.55463756E8</v>
      </c>
      <c r="H986" s="5">
        <v>3.557572E8</v>
      </c>
    </row>
    <row r="987">
      <c r="A987" s="62" t="s">
        <v>4708</v>
      </c>
      <c r="B987" s="23" t="s">
        <v>4709</v>
      </c>
      <c r="C987" s="5">
        <v>3.0</v>
      </c>
      <c r="D987" s="5">
        <v>7.73858163333333E7</v>
      </c>
      <c r="E987" s="5">
        <v>1.1144082E7</v>
      </c>
      <c r="F987" s="5">
        <v>1.3112372E7</v>
      </c>
      <c r="G987" s="5">
        <v>2.07900995E8</v>
      </c>
      <c r="H987" s="5">
        <v>2.07900995E8</v>
      </c>
    </row>
    <row r="988">
      <c r="A988" s="62" t="s">
        <v>4710</v>
      </c>
      <c r="B988" s="23" t="s">
        <v>4711</v>
      </c>
      <c r="C988" s="5">
        <v>26.0</v>
      </c>
      <c r="D988" s="5">
        <v>2.13964432230769E8</v>
      </c>
      <c r="E988" s="5">
        <v>1.71585243E8</v>
      </c>
      <c r="F988" s="5">
        <v>2.08364662E8</v>
      </c>
      <c r="G988" s="5">
        <v>2.42091831E8</v>
      </c>
      <c r="H988" s="5">
        <v>3.31941776E8</v>
      </c>
    </row>
    <row r="989">
      <c r="A989" s="62" t="s">
        <v>4712</v>
      </c>
      <c r="B989" s="23" t="s">
        <v>4713</v>
      </c>
      <c r="C989" s="5">
        <v>85.0</v>
      </c>
      <c r="D989" s="5">
        <v>1.29954939847058E8</v>
      </c>
      <c r="E989" s="5">
        <v>6.8523931E7</v>
      </c>
      <c r="F989" s="5">
        <v>1.12018434E8</v>
      </c>
      <c r="G989" s="5">
        <v>1.64985917E8</v>
      </c>
      <c r="H989" s="5">
        <v>2.2887509E8</v>
      </c>
    </row>
    <row r="990">
      <c r="A990" s="62" t="s">
        <v>4714</v>
      </c>
      <c r="B990" s="23" t="s">
        <v>4715</v>
      </c>
      <c r="C990" s="5">
        <v>435.0</v>
      </c>
      <c r="D990" s="5">
        <v>2.65873083806896E8</v>
      </c>
      <c r="E990" s="5">
        <v>2.05254398E8</v>
      </c>
      <c r="F990" s="5">
        <v>2.48588559E8</v>
      </c>
      <c r="G990" s="5">
        <v>3.062344E8</v>
      </c>
      <c r="H990" s="5">
        <v>4.0171407E8</v>
      </c>
    </row>
    <row r="991">
      <c r="A991" s="62" t="s">
        <v>4716</v>
      </c>
      <c r="B991" s="23" t="s">
        <v>4717</v>
      </c>
      <c r="C991" s="5">
        <v>1.0</v>
      </c>
      <c r="D991" s="5">
        <v>2.4824518E7</v>
      </c>
      <c r="E991" s="5">
        <v>2.4824518E7</v>
      </c>
      <c r="F991" s="5">
        <v>2.4824518E7</v>
      </c>
      <c r="G991" s="5">
        <v>2.4824518E7</v>
      </c>
      <c r="H991" s="5">
        <v>2.4824518E7</v>
      </c>
    </row>
    <row r="992">
      <c r="A992" s="62" t="s">
        <v>4718</v>
      </c>
      <c r="B992" s="23" t="s">
        <v>4719</v>
      </c>
      <c r="C992" s="5">
        <v>4.0</v>
      </c>
      <c r="D992" s="5">
        <v>1.7221368625E8</v>
      </c>
      <c r="E992" s="5">
        <v>9.6731479E7</v>
      </c>
      <c r="F992" s="5">
        <v>1.36794887E8</v>
      </c>
      <c r="G992" s="5">
        <v>1.70807695E8</v>
      </c>
      <c r="H992" s="5">
        <v>2.84520684E8</v>
      </c>
    </row>
    <row r="993">
      <c r="A993" s="62" t="s">
        <v>4720</v>
      </c>
      <c r="B993" s="23" t="s">
        <v>4721</v>
      </c>
      <c r="C993" s="5">
        <v>220.0</v>
      </c>
      <c r="D993" s="5">
        <v>1.76945605740909E8</v>
      </c>
      <c r="E993" s="5">
        <v>1.09961609E8</v>
      </c>
      <c r="F993" s="5">
        <v>1.62335534E8</v>
      </c>
      <c r="G993" s="5">
        <v>2.2457745E8</v>
      </c>
      <c r="H993" s="5">
        <v>2.9174815E8</v>
      </c>
    </row>
    <row r="994">
      <c r="A994" s="62" t="s">
        <v>4722</v>
      </c>
      <c r="B994" s="23" t="s">
        <v>4723</v>
      </c>
      <c r="C994" s="5">
        <v>1413.0</v>
      </c>
      <c r="D994" s="5">
        <v>9.39204101493276E7</v>
      </c>
      <c r="E994" s="5">
        <v>6.027184E7</v>
      </c>
      <c r="F994" s="5">
        <v>8.2507561E7</v>
      </c>
      <c r="G994" s="5">
        <v>1.21502787E8</v>
      </c>
      <c r="H994" s="5">
        <v>1.39873312E8</v>
      </c>
    </row>
    <row r="995">
      <c r="A995" s="62" t="s">
        <v>4724</v>
      </c>
      <c r="B995" s="23" t="s">
        <v>4725</v>
      </c>
      <c r="C995" s="5">
        <v>911.0</v>
      </c>
      <c r="D995" s="5">
        <v>2.14508488335526E8</v>
      </c>
      <c r="E995" s="5">
        <v>1.16619709E8</v>
      </c>
      <c r="F995" s="5">
        <v>2.05809753E8</v>
      </c>
      <c r="G995" s="5">
        <v>2.50348267E8</v>
      </c>
      <c r="H995" s="5">
        <v>3.46739195E8</v>
      </c>
    </row>
    <row r="996">
      <c r="A996" s="62" t="s">
        <v>4726</v>
      </c>
      <c r="B996" s="23" t="s">
        <v>4727</v>
      </c>
      <c r="C996" s="5">
        <v>17.0</v>
      </c>
      <c r="D996" s="5">
        <v>2.13884115352941E8</v>
      </c>
      <c r="E996" s="5">
        <v>1.63353371E8</v>
      </c>
      <c r="F996" s="5">
        <v>2.25241301E8</v>
      </c>
      <c r="G996" s="5">
        <v>2.41306551E8</v>
      </c>
      <c r="H996" s="5">
        <v>3.3599909E8</v>
      </c>
    </row>
    <row r="997">
      <c r="A997" s="62" t="s">
        <v>4728</v>
      </c>
      <c r="B997" s="23" t="s">
        <v>4729</v>
      </c>
      <c r="C997" s="5">
        <v>1069.0</v>
      </c>
      <c r="D997" s="5">
        <v>9.44723000795135E7</v>
      </c>
      <c r="E997" s="5">
        <v>6.1287582E7</v>
      </c>
      <c r="F997" s="5">
        <v>8.0191007E7</v>
      </c>
      <c r="G997" s="5">
        <v>1.16306571E8</v>
      </c>
      <c r="H997" s="5">
        <v>1.33921051E8</v>
      </c>
    </row>
    <row r="998">
      <c r="A998" s="62" t="s">
        <v>4730</v>
      </c>
      <c r="B998" s="23" t="s">
        <v>4731</v>
      </c>
      <c r="C998" s="5">
        <v>1.0</v>
      </c>
      <c r="D998" s="5">
        <v>1.4356307E7</v>
      </c>
      <c r="E998" s="5">
        <v>1.4356307E7</v>
      </c>
      <c r="F998" s="5">
        <v>1.4356307E7</v>
      </c>
      <c r="G998" s="5">
        <v>1.4356307E7</v>
      </c>
      <c r="H998" s="5">
        <v>1.4356307E7</v>
      </c>
    </row>
    <row r="999">
      <c r="A999" s="62" t="s">
        <v>4732</v>
      </c>
      <c r="B999" s="23" t="s">
        <v>4733</v>
      </c>
      <c r="C999" s="5">
        <v>4.0</v>
      </c>
      <c r="D999" s="5">
        <v>1.7816478875E8</v>
      </c>
      <c r="E999" s="5">
        <v>4.94875E7</v>
      </c>
      <c r="F999" s="5">
        <v>1.40789347E8</v>
      </c>
      <c r="G999" s="5">
        <v>1.71088958E8</v>
      </c>
      <c r="H999" s="5">
        <v>3.5129335E8</v>
      </c>
    </row>
    <row r="1000">
      <c r="A1000" s="62" t="s">
        <v>4734</v>
      </c>
      <c r="B1000" s="23" t="s">
        <v>4735</v>
      </c>
      <c r="C1000" s="5">
        <v>484.0</v>
      </c>
      <c r="D1000" s="5">
        <v>2.01029995595041E8</v>
      </c>
      <c r="E1000" s="5">
        <v>1.67716375E8</v>
      </c>
      <c r="F1000" s="5">
        <v>1.95182318E8</v>
      </c>
      <c r="G1000" s="5">
        <v>2.31456417E8</v>
      </c>
      <c r="H1000" s="5">
        <v>2.80132989E8</v>
      </c>
    </row>
    <row r="1001">
      <c r="A1001" s="62" t="s">
        <v>4736</v>
      </c>
      <c r="B1001" s="23" t="s">
        <v>4737</v>
      </c>
      <c r="C1001" s="5">
        <v>19.0</v>
      </c>
      <c r="D1001" s="5">
        <v>2.22766987473684E8</v>
      </c>
      <c r="E1001" s="5">
        <v>1.01906642E8</v>
      </c>
      <c r="F1001" s="5">
        <v>1.86826349E8</v>
      </c>
      <c r="G1001" s="5">
        <v>3.04933818E8</v>
      </c>
      <c r="H1001" s="5">
        <v>4.15939617E8</v>
      </c>
    </row>
    <row r="1002">
      <c r="A1002" s="62" t="s">
        <v>4738</v>
      </c>
      <c r="B1002" s="23" t="s">
        <v>4739</v>
      </c>
      <c r="C1002" s="5">
        <v>10.0</v>
      </c>
      <c r="D1002" s="5">
        <v>2.007143162E8</v>
      </c>
      <c r="E1002" s="5">
        <v>9.28215E7</v>
      </c>
      <c r="F1002" s="5">
        <v>2.19521E8</v>
      </c>
      <c r="G1002" s="5">
        <v>2.80679253E8</v>
      </c>
      <c r="H1002" s="5">
        <v>3.062344E8</v>
      </c>
    </row>
    <row r="1003">
      <c r="A1003" s="62" t="s">
        <v>4740</v>
      </c>
      <c r="B1003" s="23" t="s">
        <v>4741</v>
      </c>
      <c r="C1003" s="5">
        <v>3.0</v>
      </c>
      <c r="D1003" s="5">
        <v>1.48541521E8</v>
      </c>
      <c r="E1003" s="5">
        <v>1.5365274E7</v>
      </c>
      <c r="F1003" s="5">
        <v>4.7704489E7</v>
      </c>
      <c r="G1003" s="5">
        <v>3.825548E8</v>
      </c>
      <c r="H1003" s="5">
        <v>3.825548E8</v>
      </c>
    </row>
    <row r="1004">
      <c r="A1004" s="62" t="s">
        <v>4742</v>
      </c>
      <c r="B1004" s="23" t="s">
        <v>4743</v>
      </c>
      <c r="C1004" s="5">
        <v>432.0</v>
      </c>
      <c r="D1004" s="5">
        <v>2.38775044976851E8</v>
      </c>
      <c r="E1004" s="5">
        <v>1.43715534E8</v>
      </c>
      <c r="F1004" s="5">
        <v>2.32426201E8</v>
      </c>
      <c r="G1004" s="5">
        <v>2.77386612E8</v>
      </c>
      <c r="H1004" s="5">
        <v>3.5030507E8</v>
      </c>
    </row>
    <row r="1005">
      <c r="A1005" s="62" t="s">
        <v>4744</v>
      </c>
      <c r="B1005" s="23" t="s">
        <v>4745</v>
      </c>
      <c r="C1005" s="5">
        <v>76.0</v>
      </c>
      <c r="D1005" s="5">
        <v>2.06763533197368E8</v>
      </c>
      <c r="E1005" s="5">
        <v>8.9279383E7</v>
      </c>
      <c r="F1005" s="5">
        <v>1.9599508E8</v>
      </c>
      <c r="G1005" s="5">
        <v>2.47233016E8</v>
      </c>
      <c r="H1005" s="5">
        <v>3.58385028E8</v>
      </c>
    </row>
    <row r="1006">
      <c r="A1006" s="62" t="s">
        <v>4746</v>
      </c>
      <c r="B1006" s="23" t="s">
        <v>4747</v>
      </c>
      <c r="C1006" s="5">
        <v>61.0</v>
      </c>
      <c r="D1006" s="5">
        <v>2.8423292957377E8</v>
      </c>
      <c r="E1006" s="5">
        <v>2.16590184E8</v>
      </c>
      <c r="F1006" s="5">
        <v>2.5716096E8</v>
      </c>
      <c r="G1006" s="5">
        <v>3.19819903E8</v>
      </c>
      <c r="H1006" s="5">
        <v>4.1240447E8</v>
      </c>
    </row>
    <row r="1007">
      <c r="A1007" s="62" t="s">
        <v>4748</v>
      </c>
      <c r="B1007" s="23" t="s">
        <v>4749</v>
      </c>
      <c r="C1007" s="5">
        <v>453.0</v>
      </c>
      <c r="D1007" s="5">
        <v>2.40746287885209E8</v>
      </c>
      <c r="E1007" s="5">
        <v>2.12615228E8</v>
      </c>
      <c r="F1007" s="5">
        <v>2.46015014E8</v>
      </c>
      <c r="G1007" s="5">
        <v>2.71740904E8</v>
      </c>
      <c r="H1007" s="5">
        <v>3.27941082E8</v>
      </c>
    </row>
    <row r="1008">
      <c r="A1008" s="62" t="s">
        <v>4750</v>
      </c>
      <c r="B1008" s="23" t="s">
        <v>4751</v>
      </c>
      <c r="C1008" s="5">
        <v>69.0</v>
      </c>
      <c r="D1008" s="5">
        <v>2.20811882652173E8</v>
      </c>
      <c r="E1008" s="5">
        <v>1.787099E8</v>
      </c>
      <c r="F1008" s="5">
        <v>2.13455171E8</v>
      </c>
      <c r="G1008" s="5">
        <v>2.6164756E8</v>
      </c>
      <c r="H1008" s="5">
        <v>2.96702416E8</v>
      </c>
    </row>
    <row r="1009">
      <c r="A1009" s="62" t="s">
        <v>4752</v>
      </c>
      <c r="B1009" s="23" t="s">
        <v>4753</v>
      </c>
      <c r="C1009" s="5">
        <v>3.0</v>
      </c>
      <c r="D1009" s="5">
        <v>3.56841889333333E8</v>
      </c>
      <c r="E1009" s="5">
        <v>2.37393194E8</v>
      </c>
      <c r="F1009" s="5">
        <v>3.87844712E8</v>
      </c>
      <c r="G1009" s="5">
        <v>4.45287762E8</v>
      </c>
      <c r="H1009" s="5">
        <v>4.45287762E8</v>
      </c>
    </row>
    <row r="1010">
      <c r="A1010" s="62" t="s">
        <v>4754</v>
      </c>
      <c r="B1010" s="23" t="s">
        <v>4755</v>
      </c>
      <c r="C1010" s="5">
        <v>49.0</v>
      </c>
      <c r="D1010" s="5">
        <v>4.06580528448979E8</v>
      </c>
      <c r="E1010" s="5">
        <v>3.35187654E8</v>
      </c>
      <c r="F1010" s="5">
        <v>3.72920851E8</v>
      </c>
      <c r="G1010" s="5">
        <v>4.32240153E8</v>
      </c>
      <c r="H1010" s="5">
        <v>6.00587366E8</v>
      </c>
    </row>
    <row r="1011">
      <c r="A1011" s="62" t="s">
        <v>4756</v>
      </c>
      <c r="B1011" s="23" t="s">
        <v>4757</v>
      </c>
      <c r="C1011" s="5">
        <v>10.0</v>
      </c>
      <c r="D1011" s="5">
        <v>1.203006888E8</v>
      </c>
      <c r="E1011" s="5">
        <v>4.1985601E7</v>
      </c>
      <c r="F1011" s="5">
        <v>1.00116817E8</v>
      </c>
      <c r="G1011" s="5">
        <v>1.14751474E8</v>
      </c>
      <c r="H1011" s="5">
        <v>2.56753295E8</v>
      </c>
    </row>
    <row r="1012">
      <c r="A1012" s="62" t="s">
        <v>4758</v>
      </c>
      <c r="B1012" s="23" t="s">
        <v>4759</v>
      </c>
      <c r="C1012" s="5">
        <v>84.0</v>
      </c>
      <c r="D1012" s="5">
        <v>3.33089620809523E8</v>
      </c>
      <c r="E1012" s="5">
        <v>2.77839288E8</v>
      </c>
      <c r="F1012" s="5">
        <v>3.22831378E8</v>
      </c>
      <c r="G1012" s="5">
        <v>4.05486163E8</v>
      </c>
      <c r="H1012" s="5">
        <v>4.74719667E8</v>
      </c>
    </row>
    <row r="1013">
      <c r="A1013" s="62" t="s">
        <v>4760</v>
      </c>
      <c r="B1013" s="23" t="s">
        <v>4761</v>
      </c>
      <c r="C1013" s="5">
        <v>1.0</v>
      </c>
      <c r="D1013" s="5">
        <v>7.2164717E7</v>
      </c>
      <c r="E1013" s="5">
        <v>7.2164717E7</v>
      </c>
      <c r="F1013" s="5">
        <v>7.2164717E7</v>
      </c>
      <c r="G1013" s="5">
        <v>7.2164717E7</v>
      </c>
      <c r="H1013" s="5">
        <v>7.2164717E7</v>
      </c>
    </row>
    <row r="1014">
      <c r="A1014" s="62" t="s">
        <v>4762</v>
      </c>
      <c r="B1014" s="23" t="s">
        <v>4763</v>
      </c>
      <c r="C1014" s="5">
        <v>118.0</v>
      </c>
      <c r="D1014" s="5">
        <v>2.94621538474576E8</v>
      </c>
      <c r="E1014" s="5">
        <v>2.5449366E8</v>
      </c>
      <c r="F1014" s="5">
        <v>2.78127952E8</v>
      </c>
      <c r="G1014" s="5">
        <v>3.23777897E8</v>
      </c>
      <c r="H1014" s="5">
        <v>3.92388573E8</v>
      </c>
    </row>
    <row r="1015">
      <c r="A1015" s="62" t="s">
        <v>4764</v>
      </c>
      <c r="B1015" s="23" t="s">
        <v>4765</v>
      </c>
      <c r="C1015" s="5">
        <v>5.0</v>
      </c>
      <c r="D1015" s="5">
        <v>1.84021361E8</v>
      </c>
      <c r="E1015" s="5">
        <v>1.26641464E8</v>
      </c>
      <c r="F1015" s="5">
        <v>1.75050154E8</v>
      </c>
      <c r="G1015" s="5">
        <v>1.86758487E8</v>
      </c>
      <c r="H1015" s="5">
        <v>3.7118585E8</v>
      </c>
    </row>
    <row r="1016">
      <c r="A1016" s="62" t="s">
        <v>4766</v>
      </c>
      <c r="B1016" s="23" t="s">
        <v>4767</v>
      </c>
      <c r="C1016" s="5">
        <v>450.0</v>
      </c>
      <c r="D1016" s="5">
        <v>8.48349276577777E7</v>
      </c>
      <c r="E1016" s="5">
        <v>3.8546772E7</v>
      </c>
      <c r="F1016" s="5">
        <v>7.7519097E7</v>
      </c>
      <c r="G1016" s="5">
        <v>1.20107127E8</v>
      </c>
      <c r="H1016" s="5">
        <v>1.3472555E8</v>
      </c>
    </row>
    <row r="1017">
      <c r="A1017" s="62" t="s">
        <v>4768</v>
      </c>
      <c r="B1017" s="23" t="s">
        <v>4769</v>
      </c>
      <c r="C1017" s="5">
        <v>5.0</v>
      </c>
      <c r="D1017" s="5">
        <v>4.45815602E7</v>
      </c>
      <c r="E1017" s="5">
        <v>3741214.0</v>
      </c>
      <c r="F1017" s="5">
        <v>4055609.0</v>
      </c>
      <c r="G1017" s="5">
        <v>1.7074607E7</v>
      </c>
      <c r="H1017" s="5">
        <v>1.944847E8</v>
      </c>
    </row>
    <row r="1018">
      <c r="A1018" s="62" t="s">
        <v>4770</v>
      </c>
      <c r="B1018" s="23" t="s">
        <v>4771</v>
      </c>
      <c r="C1018" s="5">
        <v>29.0</v>
      </c>
      <c r="D1018" s="5">
        <v>1.87106653241379E8</v>
      </c>
      <c r="E1018" s="5">
        <v>1.24048738E8</v>
      </c>
      <c r="F1018" s="5">
        <v>1.66539869E8</v>
      </c>
      <c r="G1018" s="5">
        <v>2.42005364E8</v>
      </c>
      <c r="H1018" s="5">
        <v>3.09464834E8</v>
      </c>
    </row>
    <row r="1019">
      <c r="A1019" s="62" t="s">
        <v>4772</v>
      </c>
      <c r="B1019" s="23" t="s">
        <v>4773</v>
      </c>
      <c r="C1019" s="5">
        <v>1.0</v>
      </c>
      <c r="D1019" s="5">
        <v>4.7269467E7</v>
      </c>
      <c r="E1019" s="5">
        <v>4.7269467E7</v>
      </c>
      <c r="F1019" s="5">
        <v>4.7269467E7</v>
      </c>
      <c r="G1019" s="5">
        <v>4.7269467E7</v>
      </c>
      <c r="H1019" s="5">
        <v>4.7269467E7</v>
      </c>
    </row>
    <row r="1020">
      <c r="A1020" s="62" t="s">
        <v>4774</v>
      </c>
      <c r="B1020" s="23" t="s">
        <v>4775</v>
      </c>
      <c r="C1020" s="5">
        <v>2.0</v>
      </c>
      <c r="D1020" s="5">
        <v>2.16661801E8</v>
      </c>
      <c r="E1020" s="5">
        <v>1.91561301E8</v>
      </c>
      <c r="F1020" s="5">
        <v>1.91561301E8</v>
      </c>
      <c r="G1020" s="5">
        <v>2.41762301E8</v>
      </c>
      <c r="H1020" s="5">
        <v>2.41762301E8</v>
      </c>
    </row>
    <row r="1021">
      <c r="A1021" s="62" t="s">
        <v>4776</v>
      </c>
      <c r="B1021" s="23" t="s">
        <v>4777</v>
      </c>
      <c r="C1021" s="5">
        <v>40.0</v>
      </c>
      <c r="D1021" s="5">
        <v>6.478533995E7</v>
      </c>
      <c r="E1021" s="5">
        <v>4.2795E7</v>
      </c>
      <c r="F1021" s="5">
        <v>5.6194054E7</v>
      </c>
      <c r="G1021" s="5">
        <v>8.582106E7</v>
      </c>
      <c r="H1021" s="5">
        <v>1.24934671E8</v>
      </c>
    </row>
    <row r="1022">
      <c r="A1022" s="62" t="s">
        <v>4778</v>
      </c>
      <c r="B1022" s="23" t="s">
        <v>4779</v>
      </c>
      <c r="C1022" s="5">
        <v>13608.0</v>
      </c>
      <c r="D1022" s="5">
        <v>5.56981069789094E7</v>
      </c>
      <c r="E1022" s="5">
        <v>3.6365598E7</v>
      </c>
      <c r="F1022" s="5">
        <v>5.0497354E7</v>
      </c>
      <c r="G1022" s="5">
        <v>7.1154994E7</v>
      </c>
      <c r="H1022" s="5">
        <v>8.6165484E7</v>
      </c>
    </row>
    <row r="1023">
      <c r="A1023" s="62" t="s">
        <v>4780</v>
      </c>
      <c r="B1023" s="23" t="s">
        <v>4781</v>
      </c>
      <c r="C1023" s="5">
        <v>62965.0</v>
      </c>
      <c r="D1023" s="5">
        <v>5.98503265997872E7</v>
      </c>
      <c r="E1023" s="5">
        <v>3.961135E7</v>
      </c>
      <c r="F1023" s="5">
        <v>5.3791681E7</v>
      </c>
      <c r="G1023" s="5">
        <v>7.3149697E7</v>
      </c>
      <c r="H1023" s="5">
        <v>9.342925E7</v>
      </c>
    </row>
    <row r="1024">
      <c r="A1024" s="62" t="s">
        <v>4782</v>
      </c>
      <c r="B1024" s="23" t="s">
        <v>4783</v>
      </c>
      <c r="C1024" s="5">
        <v>186.0</v>
      </c>
      <c r="D1024" s="5">
        <v>7.41122838225806E7</v>
      </c>
      <c r="E1024" s="5">
        <v>3.9607893E7</v>
      </c>
      <c r="F1024" s="5">
        <v>7.9086175E7</v>
      </c>
      <c r="G1024" s="5">
        <v>9.0E7</v>
      </c>
      <c r="H1024" s="5">
        <v>9.8945066E7</v>
      </c>
    </row>
    <row r="1025">
      <c r="A1025" s="62" t="s">
        <v>4784</v>
      </c>
      <c r="B1025" s="23" t="s">
        <v>4785</v>
      </c>
      <c r="C1025" s="5">
        <v>260.0</v>
      </c>
      <c r="D1025" s="5">
        <v>1.60305845180769E8</v>
      </c>
      <c r="E1025" s="5">
        <v>1.27551223E8</v>
      </c>
      <c r="F1025" s="5">
        <v>1.40350016E8</v>
      </c>
      <c r="G1025" s="5">
        <v>1.87138318E8</v>
      </c>
      <c r="H1025" s="5">
        <v>2.08748578E8</v>
      </c>
    </row>
    <row r="1026">
      <c r="A1026" s="62" t="s">
        <v>4786</v>
      </c>
      <c r="B1026" s="23" t="s">
        <v>4787</v>
      </c>
      <c r="C1026" s="5">
        <v>663.0</v>
      </c>
      <c r="D1026" s="5">
        <v>1.8999045946003E8</v>
      </c>
      <c r="E1026" s="5">
        <v>1.53317364E8</v>
      </c>
      <c r="F1026" s="5">
        <v>1.74763615E8</v>
      </c>
      <c r="G1026" s="5">
        <v>2.06330972E8</v>
      </c>
      <c r="H1026" s="5">
        <v>2.55393076E8</v>
      </c>
    </row>
    <row r="1027">
      <c r="A1027" s="62" t="s">
        <v>4788</v>
      </c>
      <c r="B1027" s="23" t="s">
        <v>4789</v>
      </c>
      <c r="C1027" s="5">
        <v>398.0</v>
      </c>
      <c r="D1027" s="5">
        <v>2.31240509613065E8</v>
      </c>
      <c r="E1027" s="5">
        <v>1.96867866E8</v>
      </c>
      <c r="F1027" s="5">
        <v>2.06855233E8</v>
      </c>
      <c r="G1027" s="5">
        <v>2.47245375E8</v>
      </c>
      <c r="H1027" s="5">
        <v>3.09136666E8</v>
      </c>
    </row>
    <row r="1028">
      <c r="A1028" s="62" t="s">
        <v>4790</v>
      </c>
      <c r="B1028" s="23" t="s">
        <v>4791</v>
      </c>
      <c r="C1028" s="5">
        <v>1094.0</v>
      </c>
      <c r="D1028" s="5">
        <v>2.165618739351E8</v>
      </c>
      <c r="E1028" s="5">
        <v>1.93248564E8</v>
      </c>
      <c r="F1028" s="5">
        <v>2.02286923E8</v>
      </c>
      <c r="G1028" s="5">
        <v>2.3246514E8</v>
      </c>
      <c r="H1028" s="5">
        <v>3.04613606E8</v>
      </c>
    </row>
    <row r="1029">
      <c r="A1029" s="62" t="s">
        <v>4792</v>
      </c>
      <c r="B1029" s="23" t="s">
        <v>4793</v>
      </c>
      <c r="C1029" s="5">
        <v>1300.0</v>
      </c>
      <c r="D1029" s="5">
        <v>1.94676939441538E8</v>
      </c>
      <c r="E1029" s="5">
        <v>1.36543197E8</v>
      </c>
      <c r="F1029" s="5">
        <v>1.78873429E8</v>
      </c>
      <c r="G1029" s="5">
        <v>2.31489261E8</v>
      </c>
      <c r="H1029" s="5">
        <v>2.904282E8</v>
      </c>
    </row>
    <row r="1030">
      <c r="A1030" s="62" t="s">
        <v>4794</v>
      </c>
      <c r="B1030" s="23" t="s">
        <v>4795</v>
      </c>
      <c r="C1030" s="5">
        <v>316.0</v>
      </c>
      <c r="D1030" s="5">
        <v>1.89505056170886E8</v>
      </c>
      <c r="E1030" s="5">
        <v>1.23295761E8</v>
      </c>
      <c r="F1030" s="5">
        <v>1.72063325E8</v>
      </c>
      <c r="G1030" s="5">
        <v>2.36694782E8</v>
      </c>
      <c r="H1030" s="5">
        <v>2.86573505E8</v>
      </c>
    </row>
    <row r="1031">
      <c r="A1031" s="62" t="s">
        <v>4796</v>
      </c>
      <c r="B1031" s="23" t="s">
        <v>4797</v>
      </c>
      <c r="C1031" s="5">
        <v>1189.0</v>
      </c>
      <c r="D1031" s="5">
        <v>2.31963200211101E8</v>
      </c>
      <c r="E1031" s="5">
        <v>1.98953866E8</v>
      </c>
      <c r="F1031" s="5">
        <v>2.07273537E8</v>
      </c>
      <c r="G1031" s="5">
        <v>2.41351856E8</v>
      </c>
      <c r="H1031" s="5">
        <v>3.03462955E8</v>
      </c>
    </row>
    <row r="1032">
      <c r="A1032" s="62" t="s">
        <v>4798</v>
      </c>
      <c r="B1032" s="23" t="s">
        <v>4799</v>
      </c>
      <c r="C1032" s="5">
        <v>4.0</v>
      </c>
      <c r="D1032" s="5">
        <v>2.3178868825E8</v>
      </c>
      <c r="E1032" s="5">
        <v>1.746382E8</v>
      </c>
      <c r="F1032" s="5">
        <v>2.11836979E8</v>
      </c>
      <c r="G1032" s="5">
        <v>2.51294181E8</v>
      </c>
      <c r="H1032" s="5">
        <v>2.89385393E8</v>
      </c>
    </row>
    <row r="1033">
      <c r="A1033" s="62" t="s">
        <v>4800</v>
      </c>
      <c r="B1033" s="23" t="s">
        <v>4801</v>
      </c>
      <c r="C1033" s="5">
        <v>3.0</v>
      </c>
      <c r="D1033" s="5">
        <v>2.84087628E8</v>
      </c>
      <c r="E1033" s="5">
        <v>1.32852617E8</v>
      </c>
      <c r="F1033" s="5">
        <v>1.38475443E8</v>
      </c>
      <c r="G1033" s="5">
        <v>5.80934824E8</v>
      </c>
      <c r="H1033" s="5">
        <v>5.80934824E8</v>
      </c>
    </row>
    <row r="1034">
      <c r="A1034" s="62" t="s">
        <v>4802</v>
      </c>
      <c r="B1034" s="23" t="s">
        <v>4803</v>
      </c>
      <c r="C1034" s="5">
        <v>20.0</v>
      </c>
      <c r="D1034" s="5">
        <v>3.537040734E8</v>
      </c>
      <c r="E1034" s="5">
        <v>2.76147504E8</v>
      </c>
      <c r="F1034" s="5">
        <v>3.149634E8</v>
      </c>
      <c r="G1034" s="5">
        <v>4.23671996E8</v>
      </c>
      <c r="H1034" s="5">
        <v>4.93518913E8</v>
      </c>
    </row>
    <row r="1035">
      <c r="A1035" s="62" t="s">
        <v>4804</v>
      </c>
      <c r="B1035" s="23" t="s">
        <v>4805</v>
      </c>
      <c r="C1035" s="5">
        <v>3.0</v>
      </c>
      <c r="D1035" s="5">
        <v>6.38668156666666E7</v>
      </c>
      <c r="E1035" s="5">
        <v>1477300.0</v>
      </c>
      <c r="F1035" s="5">
        <v>4.3384891E7</v>
      </c>
      <c r="G1035" s="5">
        <v>1.46738256E8</v>
      </c>
      <c r="H1035" s="5">
        <v>1.46738256E8</v>
      </c>
    </row>
    <row r="1036">
      <c r="A1036" s="62" t="s">
        <v>4806</v>
      </c>
      <c r="B1036" s="23" t="s">
        <v>4807</v>
      </c>
      <c r="C1036" s="5">
        <v>1.0</v>
      </c>
      <c r="D1036" s="5">
        <v>1.34267886E8</v>
      </c>
      <c r="E1036" s="5">
        <v>1.34267886E8</v>
      </c>
      <c r="F1036" s="5">
        <v>1.34267886E8</v>
      </c>
      <c r="G1036" s="5">
        <v>1.34267886E8</v>
      </c>
      <c r="H1036" s="5">
        <v>1.34267886E8</v>
      </c>
    </row>
    <row r="1037">
      <c r="A1037" s="62" t="s">
        <v>4808</v>
      </c>
      <c r="B1037" s="23" t="s">
        <v>4809</v>
      </c>
      <c r="C1037" s="5">
        <v>6.0</v>
      </c>
      <c r="D1037" s="5">
        <v>1.234578E8</v>
      </c>
      <c r="E1037" s="5">
        <v>5.2288854E7</v>
      </c>
      <c r="F1037" s="5">
        <v>6.4068314E7</v>
      </c>
      <c r="G1037" s="5">
        <v>2.04638228E8</v>
      </c>
      <c r="H1037" s="5">
        <v>2.66707566E8</v>
      </c>
    </row>
    <row r="1038">
      <c r="A1038" s="62" t="s">
        <v>4810</v>
      </c>
      <c r="B1038" s="23" t="s">
        <v>4811</v>
      </c>
      <c r="C1038" s="5">
        <v>4.0</v>
      </c>
      <c r="D1038" s="5">
        <v>2.3386461125E8</v>
      </c>
      <c r="E1038" s="5">
        <v>1.79113464E8</v>
      </c>
      <c r="F1038" s="5">
        <v>1.9416558E8</v>
      </c>
      <c r="G1038" s="5">
        <v>2.06214709E8</v>
      </c>
      <c r="H1038" s="5">
        <v>3.55964692E8</v>
      </c>
    </row>
    <row r="1039">
      <c r="A1039" s="62" t="s">
        <v>4812</v>
      </c>
      <c r="B1039" s="23" t="s">
        <v>4813</v>
      </c>
      <c r="C1039" s="5">
        <v>24.0</v>
      </c>
      <c r="D1039" s="5">
        <v>1.43654129958333E8</v>
      </c>
      <c r="E1039" s="5">
        <v>4.5496067E7</v>
      </c>
      <c r="F1039" s="5">
        <v>1.18379094E8</v>
      </c>
      <c r="G1039" s="5">
        <v>2.06070933E8</v>
      </c>
      <c r="H1039" s="5">
        <v>2.49392628E8</v>
      </c>
    </row>
    <row r="1040">
      <c r="A1040" s="62" t="s">
        <v>4814</v>
      </c>
      <c r="B1040" s="23" t="s">
        <v>4815</v>
      </c>
      <c r="C1040" s="5">
        <v>90.0</v>
      </c>
      <c r="D1040" s="5">
        <v>2.53400299777777E7</v>
      </c>
      <c r="E1040" s="5">
        <v>1.6009049E7</v>
      </c>
      <c r="F1040" s="5">
        <v>2.1871583E7</v>
      </c>
      <c r="G1040" s="5">
        <v>3.3873319E7</v>
      </c>
      <c r="H1040" s="5">
        <v>4.1230957E7</v>
      </c>
    </row>
    <row r="1041">
      <c r="A1041" s="62" t="s">
        <v>4816</v>
      </c>
      <c r="B1041" s="23" t="s">
        <v>4817</v>
      </c>
      <c r="C1041" s="5">
        <v>1239.0</v>
      </c>
      <c r="D1041" s="5">
        <v>5.10081674543987E7</v>
      </c>
      <c r="E1041" s="5">
        <v>1.8338984E7</v>
      </c>
      <c r="F1041" s="5">
        <v>3.0431704E7</v>
      </c>
      <c r="G1041" s="5">
        <v>5.5993853E7</v>
      </c>
      <c r="H1041" s="5">
        <v>1.18766014E8</v>
      </c>
    </row>
    <row r="1042">
      <c r="A1042" s="62" t="s">
        <v>4818</v>
      </c>
      <c r="B1042" s="23" t="s">
        <v>4819</v>
      </c>
      <c r="C1042" s="5">
        <v>11.0</v>
      </c>
      <c r="D1042" s="5">
        <v>2.69604243272727E8</v>
      </c>
      <c r="E1042" s="5">
        <v>1.73889065E8</v>
      </c>
      <c r="F1042" s="5">
        <v>3.00024316E8</v>
      </c>
      <c r="G1042" s="5">
        <v>3.557572E8</v>
      </c>
      <c r="H1042" s="5">
        <v>3.65489319E8</v>
      </c>
    </row>
    <row r="1043">
      <c r="A1043" s="62" t="s">
        <v>4820</v>
      </c>
      <c r="B1043" s="23" t="s">
        <v>4821</v>
      </c>
      <c r="C1043" s="5">
        <v>66.0</v>
      </c>
      <c r="D1043" s="5">
        <v>2.49976917E8</v>
      </c>
      <c r="E1043" s="5">
        <v>2.29630777E8</v>
      </c>
      <c r="F1043" s="5">
        <v>2.44134176E8</v>
      </c>
      <c r="G1043" s="5">
        <v>2.66014591E8</v>
      </c>
      <c r="H1043" s="5">
        <v>3.12749641E8</v>
      </c>
    </row>
    <row r="1044">
      <c r="A1044" s="62" t="s">
        <v>4822</v>
      </c>
      <c r="B1044" s="23" t="s">
        <v>4823</v>
      </c>
      <c r="C1044" s="5">
        <v>498.0</v>
      </c>
      <c r="D1044" s="5">
        <v>1.44704119673346E8</v>
      </c>
      <c r="E1044" s="5">
        <v>5.0568971E7</v>
      </c>
      <c r="F1044" s="5">
        <v>9.926305E7</v>
      </c>
      <c r="G1044" s="5">
        <v>2.37943176E8</v>
      </c>
      <c r="H1044" s="5">
        <v>3.1213959E8</v>
      </c>
    </row>
    <row r="1045">
      <c r="A1045" s="62" t="s">
        <v>4824</v>
      </c>
      <c r="B1045" s="23" t="s">
        <v>4825</v>
      </c>
      <c r="C1045" s="5">
        <v>4.0</v>
      </c>
      <c r="D1045" s="5">
        <v>8867332.25</v>
      </c>
      <c r="E1045" s="5">
        <v>5463500.0</v>
      </c>
      <c r="F1045" s="5">
        <v>5726815.0</v>
      </c>
      <c r="G1045" s="5">
        <v>1.1622702E7</v>
      </c>
      <c r="H1045" s="5">
        <v>1.2656312E7</v>
      </c>
    </row>
    <row r="1046">
      <c r="A1046" s="62" t="s">
        <v>4826</v>
      </c>
      <c r="B1046" s="23" t="s">
        <v>4827</v>
      </c>
      <c r="C1046" s="5">
        <v>21.0</v>
      </c>
      <c r="D1046" s="5">
        <v>1.43447879523809E7</v>
      </c>
      <c r="E1046" s="5">
        <v>8626789.0</v>
      </c>
      <c r="F1046" s="5">
        <v>1.1655575E7</v>
      </c>
      <c r="G1046" s="5">
        <v>1.4470523E7</v>
      </c>
      <c r="H1046" s="5">
        <v>2.2660408E7</v>
      </c>
    </row>
    <row r="1047">
      <c r="A1047" s="62" t="s">
        <v>4828</v>
      </c>
      <c r="B1047" s="23" t="s">
        <v>4829</v>
      </c>
      <c r="C1047" s="5">
        <v>3302.0</v>
      </c>
      <c r="D1047" s="5">
        <v>4.28747039951544E7</v>
      </c>
      <c r="E1047" s="5">
        <v>1.8349015E7</v>
      </c>
      <c r="F1047" s="5">
        <v>2.657055E7</v>
      </c>
      <c r="G1047" s="5">
        <v>4.7881111E7</v>
      </c>
      <c r="H1047" s="5">
        <v>8.7256681E7</v>
      </c>
    </row>
    <row r="1048">
      <c r="A1048" s="62" t="s">
        <v>4830</v>
      </c>
      <c r="B1048" s="23" t="s">
        <v>4831</v>
      </c>
      <c r="C1048" s="5">
        <v>3246.0</v>
      </c>
      <c r="D1048" s="5">
        <v>3.65803464634071E7</v>
      </c>
      <c r="E1048" s="5">
        <v>1.825845E7</v>
      </c>
      <c r="F1048" s="5">
        <v>2.69325E7</v>
      </c>
      <c r="G1048" s="5">
        <v>4.6126401E7</v>
      </c>
      <c r="H1048" s="5">
        <v>7.1023395E7</v>
      </c>
    </row>
    <row r="1049">
      <c r="A1049" s="62" t="s">
        <v>4832</v>
      </c>
      <c r="B1049" s="23" t="s">
        <v>4833</v>
      </c>
      <c r="C1049" s="5">
        <v>6946.0</v>
      </c>
      <c r="D1049" s="5">
        <v>3.40283422412205E7</v>
      </c>
      <c r="E1049" s="5">
        <v>1.4857907E7</v>
      </c>
      <c r="F1049" s="5">
        <v>2.6007429E7</v>
      </c>
      <c r="G1049" s="5">
        <v>3.8905365E7</v>
      </c>
      <c r="H1049" s="5">
        <v>6.5062254E7</v>
      </c>
    </row>
    <row r="1050">
      <c r="A1050" s="62" t="s">
        <v>4834</v>
      </c>
      <c r="B1050" s="23" t="s">
        <v>4835</v>
      </c>
      <c r="C1050" s="5">
        <v>23.0</v>
      </c>
      <c r="D1050" s="5">
        <v>8.0631894347826E7</v>
      </c>
      <c r="E1050" s="5">
        <v>2.6659431E7</v>
      </c>
      <c r="F1050" s="5">
        <v>7.0465221E7</v>
      </c>
      <c r="G1050" s="5">
        <v>1.44870176E8</v>
      </c>
      <c r="H1050" s="5">
        <v>1.50745208E8</v>
      </c>
    </row>
    <row r="1051">
      <c r="A1051" s="62" t="s">
        <v>4836</v>
      </c>
      <c r="B1051" s="23" t="s">
        <v>4837</v>
      </c>
      <c r="C1051" s="5">
        <v>37.0</v>
      </c>
      <c r="D1051" s="5">
        <v>6.75964804054053E7</v>
      </c>
      <c r="E1051" s="5">
        <v>3.327621E7</v>
      </c>
      <c r="F1051" s="5">
        <v>4.8421461E7</v>
      </c>
      <c r="G1051" s="5">
        <v>7.2879396E7</v>
      </c>
      <c r="H1051" s="5">
        <v>1.57735502E8</v>
      </c>
    </row>
    <row r="1052">
      <c r="A1052" s="62" t="s">
        <v>4838</v>
      </c>
      <c r="B1052" s="23" t="s">
        <v>4839</v>
      </c>
      <c r="C1052" s="5">
        <v>2358.0</v>
      </c>
      <c r="D1052" s="5">
        <v>5.17193724779473E7</v>
      </c>
      <c r="E1052" s="5">
        <v>3.09928E7</v>
      </c>
      <c r="F1052" s="5">
        <v>4.8532886E7</v>
      </c>
      <c r="G1052" s="5">
        <v>6.1905491E7</v>
      </c>
      <c r="H1052" s="5">
        <v>9.27562E7</v>
      </c>
    </row>
    <row r="1053">
      <c r="A1053" s="62" t="s">
        <v>4840</v>
      </c>
      <c r="B1053" s="23" t="s">
        <v>4841</v>
      </c>
      <c r="C1053" s="5">
        <v>35.0</v>
      </c>
      <c r="D1053" s="5">
        <v>8.90554355714285E7</v>
      </c>
      <c r="E1053" s="5">
        <v>2.3197807E7</v>
      </c>
      <c r="F1053" s="5">
        <v>7.9597577E7</v>
      </c>
      <c r="G1053" s="5">
        <v>1.79075985E8</v>
      </c>
      <c r="H1053" s="5">
        <v>2.05187646E8</v>
      </c>
    </row>
    <row r="1054">
      <c r="A1054" s="62" t="s">
        <v>4842</v>
      </c>
      <c r="B1054" s="23" t="s">
        <v>4843</v>
      </c>
      <c r="C1054" s="5">
        <v>131.0</v>
      </c>
      <c r="D1054" s="5">
        <v>4.26119596030534E7</v>
      </c>
      <c r="E1054" s="5">
        <v>1.0146531E7</v>
      </c>
      <c r="F1054" s="5">
        <v>1.9914235E7</v>
      </c>
      <c r="G1054" s="5">
        <v>5.0442927E7</v>
      </c>
      <c r="H1054" s="5">
        <v>9.69226E7</v>
      </c>
    </row>
    <row r="1055">
      <c r="A1055" s="62" t="s">
        <v>4844</v>
      </c>
      <c r="B1055" s="23" t="s">
        <v>4845</v>
      </c>
      <c r="C1055" s="5">
        <v>4.0</v>
      </c>
      <c r="D1055" s="5">
        <v>1.031811385E8</v>
      </c>
      <c r="E1055" s="5">
        <v>7681786.0</v>
      </c>
      <c r="F1055" s="5">
        <v>1.3798705E7</v>
      </c>
      <c r="G1055" s="5">
        <v>5.9654014E7</v>
      </c>
      <c r="H1055" s="5">
        <v>3.31590049E8</v>
      </c>
    </row>
    <row r="1056">
      <c r="A1056" s="62" t="s">
        <v>4846</v>
      </c>
      <c r="B1056" s="23" t="s">
        <v>4847</v>
      </c>
      <c r="C1056" s="5">
        <v>127.0</v>
      </c>
      <c r="D1056" s="5">
        <v>1.33026723291338E8</v>
      </c>
      <c r="E1056" s="5">
        <v>6.6147641E7</v>
      </c>
      <c r="F1056" s="5">
        <v>1.02645927E8</v>
      </c>
      <c r="G1056" s="5">
        <v>1.58466573E8</v>
      </c>
      <c r="H1056" s="5">
        <v>2.81820301E8</v>
      </c>
    </row>
    <row r="1057">
      <c r="A1057" s="62" t="s">
        <v>4848</v>
      </c>
      <c r="B1057" s="23" t="s">
        <v>4849</v>
      </c>
      <c r="C1057" s="5">
        <v>167.0</v>
      </c>
      <c r="D1057" s="5">
        <v>2.36703575712574E8</v>
      </c>
      <c r="E1057" s="5">
        <v>1.52656599E8</v>
      </c>
      <c r="F1057" s="5">
        <v>2.35622911E8</v>
      </c>
      <c r="G1057" s="5">
        <v>3.08158864E8</v>
      </c>
      <c r="H1057" s="5">
        <v>4.04509363E8</v>
      </c>
    </row>
    <row r="1058">
      <c r="A1058" s="62" t="s">
        <v>4850</v>
      </c>
      <c r="B1058" s="23" t="s">
        <v>4851</v>
      </c>
      <c r="C1058" s="5">
        <v>2329.0</v>
      </c>
      <c r="D1058" s="5">
        <v>6.99544481326749E7</v>
      </c>
      <c r="E1058" s="5">
        <v>3.8145413E7</v>
      </c>
      <c r="F1058" s="5">
        <v>6.3044355E7</v>
      </c>
      <c r="G1058" s="5">
        <v>8.8360983E7</v>
      </c>
      <c r="H1058" s="5">
        <v>1.23844418E8</v>
      </c>
    </row>
    <row r="1059">
      <c r="A1059" s="62" t="s">
        <v>4852</v>
      </c>
      <c r="B1059" s="23" t="s">
        <v>4853</v>
      </c>
      <c r="C1059" s="5">
        <v>15.0</v>
      </c>
      <c r="D1059" s="5">
        <v>2.19602378066666E8</v>
      </c>
      <c r="E1059" s="5">
        <v>2.01240503E8</v>
      </c>
      <c r="F1059" s="5">
        <v>2.19761036E8</v>
      </c>
      <c r="G1059" s="5">
        <v>2.33443297E8</v>
      </c>
      <c r="H1059" s="5">
        <v>2.63946147E8</v>
      </c>
    </row>
    <row r="1060">
      <c r="A1060" s="62" t="s">
        <v>4854</v>
      </c>
      <c r="B1060" s="23" t="s">
        <v>4855</v>
      </c>
      <c r="C1060" s="5">
        <v>302.0</v>
      </c>
      <c r="D1060" s="5">
        <v>2.57477660456953E8</v>
      </c>
      <c r="E1060" s="5">
        <v>2.28309891E8</v>
      </c>
      <c r="F1060" s="5">
        <v>2.43357932E8</v>
      </c>
      <c r="G1060" s="5">
        <v>2.84632424E8</v>
      </c>
      <c r="H1060" s="5">
        <v>3.67039191E8</v>
      </c>
    </row>
    <row r="1061">
      <c r="A1061" s="62" t="s">
        <v>4856</v>
      </c>
      <c r="B1061" s="23" t="s">
        <v>4857</v>
      </c>
      <c r="C1061" s="5">
        <v>52.0</v>
      </c>
      <c r="D1061" s="5">
        <v>8.3278172076923E7</v>
      </c>
      <c r="E1061" s="5">
        <v>4.2933E7</v>
      </c>
      <c r="F1061" s="5">
        <v>7.30612E7</v>
      </c>
      <c r="G1061" s="5">
        <v>1.04649737E8</v>
      </c>
      <c r="H1061" s="5">
        <v>1.40525539E8</v>
      </c>
    </row>
    <row r="1062">
      <c r="A1062" s="62" t="s">
        <v>4858</v>
      </c>
      <c r="B1062" s="23" t="s">
        <v>4859</v>
      </c>
      <c r="C1062" s="5">
        <v>11.0</v>
      </c>
      <c r="D1062" s="5">
        <v>1.98624562727272E8</v>
      </c>
      <c r="E1062" s="5">
        <v>7.8818567E7</v>
      </c>
      <c r="F1062" s="5">
        <v>1.55177692E8</v>
      </c>
      <c r="G1062" s="5">
        <v>3.38169727E8</v>
      </c>
      <c r="H1062" s="5">
        <v>3.76812198E8</v>
      </c>
    </row>
    <row r="1063">
      <c r="A1063" s="62" t="s">
        <v>4860</v>
      </c>
      <c r="B1063" s="23" t="s">
        <v>4861</v>
      </c>
      <c r="C1063" s="5">
        <v>247.0</v>
      </c>
      <c r="D1063" s="5">
        <v>1.87304707299595E8</v>
      </c>
      <c r="E1063" s="5">
        <v>1.02416922E8</v>
      </c>
      <c r="F1063" s="5">
        <v>1.59068088E8</v>
      </c>
      <c r="G1063" s="5">
        <v>2.360523E8</v>
      </c>
      <c r="H1063" s="5">
        <v>3.65844902E8</v>
      </c>
    </row>
    <row r="1064">
      <c r="A1064" s="62" t="s">
        <v>4862</v>
      </c>
      <c r="B1064" s="23" t="s">
        <v>4863</v>
      </c>
      <c r="C1064" s="5">
        <v>1.0</v>
      </c>
      <c r="D1064" s="5">
        <v>3.8239125E7</v>
      </c>
      <c r="E1064" s="5">
        <v>3.8239125E7</v>
      </c>
      <c r="F1064" s="5">
        <v>3.8239125E7</v>
      </c>
      <c r="G1064" s="5">
        <v>3.8239125E7</v>
      </c>
      <c r="H1064" s="5">
        <v>3.8239125E7</v>
      </c>
    </row>
    <row r="1065">
      <c r="A1065" s="62" t="s">
        <v>4864</v>
      </c>
      <c r="B1065" s="23" t="s">
        <v>4865</v>
      </c>
      <c r="C1065" s="5">
        <v>2.0</v>
      </c>
      <c r="D1065" s="5">
        <v>2.72386151333333E8</v>
      </c>
      <c r="E1065" s="5">
        <v>2.47061152E8</v>
      </c>
      <c r="F1065" s="5">
        <v>2.85048651E8</v>
      </c>
      <c r="G1065" s="5">
        <v>2.85048651E8</v>
      </c>
      <c r="H1065" s="5">
        <v>2.85048651E8</v>
      </c>
    </row>
    <row r="1066">
      <c r="A1066" s="62" t="s">
        <v>4866</v>
      </c>
      <c r="B1066" s="23" t="s">
        <v>4867</v>
      </c>
      <c r="C1066" s="5">
        <v>1.0</v>
      </c>
      <c r="D1066" s="5">
        <v>4.294967295E9</v>
      </c>
      <c r="E1066" s="5">
        <v>4.294967295E9</v>
      </c>
      <c r="F1066" s="5">
        <v>4.294967295E9</v>
      </c>
      <c r="G1066" s="5">
        <v>4.294967295E9</v>
      </c>
      <c r="H1066" s="5">
        <v>4.294967295E9</v>
      </c>
    </row>
    <row r="1067">
      <c r="A1067" s="62" t="s">
        <v>4868</v>
      </c>
      <c r="B1067" s="23" t="s">
        <v>4869</v>
      </c>
      <c r="C1067" s="5">
        <v>1.0</v>
      </c>
      <c r="D1067" s="5">
        <v>5241700.0</v>
      </c>
      <c r="E1067" s="5">
        <v>5241700.0</v>
      </c>
      <c r="F1067" s="5">
        <v>5241700.0</v>
      </c>
      <c r="G1067" s="5">
        <v>5241700.0</v>
      </c>
      <c r="H1067" s="5">
        <v>5241700.0</v>
      </c>
    </row>
    <row r="1068">
      <c r="A1068" s="62" t="s">
        <v>4870</v>
      </c>
      <c r="B1068" s="23" t="s">
        <v>4871</v>
      </c>
      <c r="C1068" s="5">
        <v>147.0</v>
      </c>
      <c r="D1068" s="5">
        <v>7.87679814013605E7</v>
      </c>
      <c r="E1068" s="5">
        <v>4.4988958E7</v>
      </c>
      <c r="F1068" s="5">
        <v>6.001E7</v>
      </c>
      <c r="G1068" s="5">
        <v>9.8090759E7</v>
      </c>
      <c r="H1068" s="5">
        <v>1.5627375E8</v>
      </c>
    </row>
    <row r="1069">
      <c r="A1069" s="62" t="s">
        <v>4872</v>
      </c>
      <c r="B1069" s="23" t="s">
        <v>4873</v>
      </c>
      <c r="C1069" s="5">
        <v>2154.0</v>
      </c>
      <c r="D1069" s="5">
        <v>7.56401154308905E7</v>
      </c>
      <c r="E1069" s="5">
        <v>4.2536297E7</v>
      </c>
      <c r="F1069" s="5">
        <v>5.7837488E7</v>
      </c>
      <c r="G1069" s="5">
        <v>9.0468587E7</v>
      </c>
      <c r="H1069" s="5">
        <v>1.42492112E8</v>
      </c>
    </row>
    <row r="1070">
      <c r="A1070" s="62" t="s">
        <v>4874</v>
      </c>
      <c r="B1070" s="23" t="s">
        <v>4875</v>
      </c>
      <c r="C1070" s="5">
        <v>387.0</v>
      </c>
      <c r="D1070" s="5">
        <v>8.69789536356589E7</v>
      </c>
      <c r="E1070" s="5">
        <v>5.2178151E7</v>
      </c>
      <c r="F1070" s="5">
        <v>6.9754301E7</v>
      </c>
      <c r="G1070" s="5">
        <v>1.05572904E8</v>
      </c>
      <c r="H1070" s="5">
        <v>1.47317506E8</v>
      </c>
    </row>
    <row r="1071">
      <c r="A1071" s="62" t="s">
        <v>4876</v>
      </c>
      <c r="B1071" s="23" t="s">
        <v>4877</v>
      </c>
      <c r="C1071" s="5">
        <v>97.0</v>
      </c>
      <c r="D1071" s="5">
        <v>7.52440379072164E7</v>
      </c>
      <c r="E1071" s="5">
        <v>4.752E7</v>
      </c>
      <c r="F1071" s="5">
        <v>6.1257481E7</v>
      </c>
      <c r="G1071" s="5">
        <v>8.0517647E7</v>
      </c>
      <c r="H1071" s="5">
        <v>1.25465053E8</v>
      </c>
    </row>
    <row r="1072">
      <c r="A1072" s="62" t="s">
        <v>2904</v>
      </c>
      <c r="B1072" s="23" t="s">
        <v>572</v>
      </c>
      <c r="C1072" s="5">
        <v>43.0</v>
      </c>
      <c r="D1072" s="5">
        <v>1.17108303232558E8</v>
      </c>
      <c r="E1072" s="5">
        <v>3.9128758E7</v>
      </c>
      <c r="F1072" s="5">
        <v>4.8986862E7</v>
      </c>
      <c r="G1072" s="5">
        <v>1.32842036E8</v>
      </c>
      <c r="H1072" s="5">
        <v>3.5030507E8</v>
      </c>
    </row>
    <row r="1073">
      <c r="A1073" s="62" t="s">
        <v>2905</v>
      </c>
      <c r="B1073" s="23" t="s">
        <v>574</v>
      </c>
      <c r="C1073" s="5">
        <v>62.0</v>
      </c>
      <c r="D1073" s="5">
        <v>5.10382209516129E7</v>
      </c>
      <c r="E1073" s="5">
        <v>2.3409343E7</v>
      </c>
      <c r="F1073" s="5">
        <v>4.5507084E7</v>
      </c>
      <c r="G1073" s="5">
        <v>7.3223186E7</v>
      </c>
      <c r="H1073" s="5">
        <v>8.5314662E7</v>
      </c>
    </row>
    <row r="1074">
      <c r="A1074" s="62" t="s">
        <v>2906</v>
      </c>
      <c r="B1074" s="23" t="s">
        <v>577</v>
      </c>
      <c r="C1074" s="5">
        <v>33.0</v>
      </c>
      <c r="D1074" s="5">
        <v>4.45149280909091E7</v>
      </c>
      <c r="E1074" s="5">
        <v>3.33031E7</v>
      </c>
      <c r="F1074" s="5">
        <v>3.7884005E7</v>
      </c>
      <c r="G1074" s="5">
        <v>5.7503599E7</v>
      </c>
      <c r="H1074" s="5">
        <v>7.058946E7</v>
      </c>
    </row>
    <row r="1075">
      <c r="A1075" s="62" t="s">
        <v>2907</v>
      </c>
      <c r="B1075" s="23" t="s">
        <v>580</v>
      </c>
      <c r="C1075" s="5">
        <v>7.0</v>
      </c>
      <c r="D1075" s="5">
        <v>4.83923772857142E7</v>
      </c>
      <c r="E1075" s="5">
        <v>2.6206959E7</v>
      </c>
      <c r="F1075" s="5">
        <v>5.5474563E7</v>
      </c>
      <c r="G1075" s="5">
        <v>6.4685498E7</v>
      </c>
      <c r="H1075" s="5">
        <v>8.7843301E7</v>
      </c>
    </row>
    <row r="1076">
      <c r="A1076" s="62" t="s">
        <v>4878</v>
      </c>
      <c r="B1076" s="23" t="s">
        <v>4879</v>
      </c>
      <c r="C1076" s="5">
        <v>2823.0</v>
      </c>
      <c r="D1076" s="5">
        <v>7.60586296828319E7</v>
      </c>
      <c r="E1076" s="5">
        <v>3.9063384E7</v>
      </c>
      <c r="F1076" s="5">
        <v>5.9145742E7</v>
      </c>
      <c r="G1076" s="5">
        <v>9.6456083E7</v>
      </c>
      <c r="H1076" s="5">
        <v>1.43710344E8</v>
      </c>
    </row>
    <row r="1077">
      <c r="A1077" s="62" t="s">
        <v>2908</v>
      </c>
      <c r="B1077" s="23" t="s">
        <v>582</v>
      </c>
      <c r="C1077" s="5">
        <v>81.0</v>
      </c>
      <c r="D1077" s="5">
        <v>1.07285597049382E8</v>
      </c>
      <c r="E1077" s="5">
        <v>4.3854109E7</v>
      </c>
      <c r="F1077" s="5">
        <v>8.2182147E7</v>
      </c>
      <c r="G1077" s="5">
        <v>1.3674812E8</v>
      </c>
      <c r="H1077" s="5">
        <v>2.15639603E8</v>
      </c>
    </row>
    <row r="1078">
      <c r="A1078" s="62" t="s">
        <v>4880</v>
      </c>
      <c r="B1078" s="23" t="s">
        <v>4881</v>
      </c>
      <c r="C1078" s="5">
        <v>24.0</v>
      </c>
      <c r="D1078" s="5">
        <v>5.46894616666666E7</v>
      </c>
      <c r="E1078" s="5">
        <v>4.0147766E7</v>
      </c>
      <c r="F1078" s="5">
        <v>5.1420326E7</v>
      </c>
      <c r="G1078" s="5">
        <v>6.08694E7</v>
      </c>
      <c r="H1078" s="5">
        <v>8.7764001E7</v>
      </c>
    </row>
    <row r="1079">
      <c r="A1079" s="62" t="s">
        <v>2909</v>
      </c>
      <c r="B1079" s="23" t="s">
        <v>584</v>
      </c>
      <c r="C1079" s="5">
        <v>701.0</v>
      </c>
      <c r="D1079" s="5">
        <v>6.89259043737517E7</v>
      </c>
      <c r="E1079" s="5">
        <v>4.5440031E7</v>
      </c>
      <c r="F1079" s="5">
        <v>5.8725098E7</v>
      </c>
      <c r="G1079" s="5">
        <v>8.1546436E7</v>
      </c>
      <c r="H1079" s="5">
        <v>1.12055194E8</v>
      </c>
    </row>
    <row r="1080">
      <c r="A1080" s="62" t="s">
        <v>4882</v>
      </c>
      <c r="B1080" s="23" t="s">
        <v>4883</v>
      </c>
      <c r="C1080" s="5">
        <v>1254.0</v>
      </c>
      <c r="D1080" s="5">
        <v>7.2781183102707E7</v>
      </c>
      <c r="E1080" s="5">
        <v>4.0784951E7</v>
      </c>
      <c r="F1080" s="5">
        <v>5.3297545E7</v>
      </c>
      <c r="G1080" s="5">
        <v>9.0468587E7</v>
      </c>
      <c r="H1080" s="5">
        <v>1.447743E8</v>
      </c>
    </row>
    <row r="1081">
      <c r="A1081" s="62" t="s">
        <v>4884</v>
      </c>
      <c r="B1081" s="23" t="s">
        <v>4885</v>
      </c>
      <c r="C1081" s="5">
        <v>625.0</v>
      </c>
      <c r="D1081" s="5">
        <v>7.77157634976E7</v>
      </c>
      <c r="E1081" s="5">
        <v>4.6382898E7</v>
      </c>
      <c r="F1081" s="5">
        <v>6.1518424E7</v>
      </c>
      <c r="G1081" s="5">
        <v>8.3727143E7</v>
      </c>
      <c r="H1081" s="5">
        <v>1.23075704E8</v>
      </c>
    </row>
    <row r="1082">
      <c r="A1082" s="62" t="s">
        <v>4886</v>
      </c>
      <c r="B1082" s="23" t="s">
        <v>4887</v>
      </c>
      <c r="C1082" s="5">
        <v>284.0</v>
      </c>
      <c r="D1082" s="5">
        <v>1.05756842112676E8</v>
      </c>
      <c r="E1082" s="5">
        <v>6.3098446E7</v>
      </c>
      <c r="F1082" s="5">
        <v>9.2129591E7</v>
      </c>
      <c r="G1082" s="5">
        <v>1.28488947E8</v>
      </c>
      <c r="H1082" s="5">
        <v>1.58304274E8</v>
      </c>
    </row>
    <row r="1083">
      <c r="A1083" s="62" t="s">
        <v>2910</v>
      </c>
      <c r="B1083" s="23" t="s">
        <v>587</v>
      </c>
      <c r="C1083" s="5">
        <v>58.0</v>
      </c>
      <c r="D1083" s="5">
        <v>6.15618074137931E7</v>
      </c>
      <c r="E1083" s="5">
        <v>3.771964E7</v>
      </c>
      <c r="F1083" s="5">
        <v>5.1062438E7</v>
      </c>
      <c r="G1083" s="5">
        <v>6.16464E7</v>
      </c>
      <c r="H1083" s="5">
        <v>9.3954817E7</v>
      </c>
    </row>
    <row r="1084">
      <c r="A1084" s="62" t="s">
        <v>2911</v>
      </c>
      <c r="B1084" s="23" t="s">
        <v>591</v>
      </c>
      <c r="C1084" s="5">
        <v>48.0</v>
      </c>
      <c r="D1084" s="5">
        <v>6.99515396875E7</v>
      </c>
      <c r="E1084" s="5">
        <v>5.0406013E7</v>
      </c>
      <c r="F1084" s="5">
        <v>6.1314736E7</v>
      </c>
      <c r="G1084" s="5">
        <v>8.2702601E7</v>
      </c>
      <c r="H1084" s="5">
        <v>1.05530769E8</v>
      </c>
    </row>
    <row r="1085">
      <c r="A1085" s="62" t="s">
        <v>2912</v>
      </c>
      <c r="B1085" s="23" t="s">
        <v>593</v>
      </c>
      <c r="C1085" s="5">
        <v>40.0</v>
      </c>
      <c r="D1085" s="5">
        <v>6.8810017075E7</v>
      </c>
      <c r="E1085" s="5">
        <v>4.4283194E7</v>
      </c>
      <c r="F1085" s="5">
        <v>5.2425638E7</v>
      </c>
      <c r="G1085" s="5">
        <v>6.554815E7</v>
      </c>
      <c r="H1085" s="5">
        <v>9.3300893E7</v>
      </c>
    </row>
    <row r="1086">
      <c r="A1086" s="62" t="s">
        <v>2913</v>
      </c>
      <c r="B1086" s="23" t="s">
        <v>595</v>
      </c>
      <c r="C1086" s="5">
        <v>48.0</v>
      </c>
      <c r="D1086" s="5">
        <v>6.65920108124999E7</v>
      </c>
      <c r="E1086" s="5">
        <v>1.9519483E7</v>
      </c>
      <c r="F1086" s="5">
        <v>4.7318099E7</v>
      </c>
      <c r="G1086" s="5">
        <v>7.3157019E7</v>
      </c>
      <c r="H1086" s="5">
        <v>1.76103443E8</v>
      </c>
    </row>
    <row r="1087">
      <c r="A1087" s="62" t="s">
        <v>4888</v>
      </c>
      <c r="B1087" s="23" t="s">
        <v>4815</v>
      </c>
      <c r="C1087" s="5">
        <v>1.0</v>
      </c>
      <c r="D1087" s="5">
        <v>2.4250509E7</v>
      </c>
      <c r="E1087" s="5">
        <v>2.4250509E7</v>
      </c>
      <c r="F1087" s="5">
        <v>2.4250509E7</v>
      </c>
      <c r="G1087" s="5">
        <v>2.4250509E7</v>
      </c>
      <c r="H1087" s="5">
        <v>2.4250509E7</v>
      </c>
    </row>
    <row r="1088">
      <c r="A1088" s="62" t="s">
        <v>4889</v>
      </c>
      <c r="B1088" s="23" t="s">
        <v>4890</v>
      </c>
      <c r="C1088" s="5">
        <v>9.0</v>
      </c>
      <c r="D1088" s="5">
        <v>1.96834309333333E8</v>
      </c>
      <c r="E1088" s="5">
        <v>1.01237967E8</v>
      </c>
      <c r="F1088" s="5">
        <v>2.20923786E8</v>
      </c>
      <c r="G1088" s="5">
        <v>2.25619146E8</v>
      </c>
      <c r="H1088" s="5">
        <v>3.38905505E8</v>
      </c>
    </row>
    <row r="1089">
      <c r="A1089" s="62" t="s">
        <v>4891</v>
      </c>
      <c r="B1089" s="23" t="s">
        <v>4892</v>
      </c>
      <c r="C1089" s="5">
        <v>243.0</v>
      </c>
      <c r="D1089" s="5">
        <v>2.57142277716049E8</v>
      </c>
      <c r="E1089" s="5">
        <v>2.19710684E8</v>
      </c>
      <c r="F1089" s="5">
        <v>2.58650172E8</v>
      </c>
      <c r="G1089" s="5">
        <v>2.87630217E8</v>
      </c>
      <c r="H1089" s="5">
        <v>3.25380322E8</v>
      </c>
    </row>
    <row r="1090">
      <c r="A1090" s="62" t="s">
        <v>4893</v>
      </c>
      <c r="B1090" s="23" t="s">
        <v>4894</v>
      </c>
      <c r="C1090" s="5">
        <v>175.0</v>
      </c>
      <c r="D1090" s="5">
        <v>1.38694581542857E7</v>
      </c>
      <c r="E1090" s="5">
        <v>5669251.0</v>
      </c>
      <c r="F1090" s="5">
        <v>8483104.0</v>
      </c>
      <c r="G1090" s="5">
        <v>1.2996663E7</v>
      </c>
      <c r="H1090" s="5">
        <v>2.9189788E7</v>
      </c>
    </row>
    <row r="1091">
      <c r="A1091" s="62" t="s">
        <v>4895</v>
      </c>
      <c r="B1091" s="23" t="s">
        <v>4896</v>
      </c>
      <c r="C1091" s="5">
        <v>22.0</v>
      </c>
      <c r="D1091" s="5">
        <v>7.91664133181818E7</v>
      </c>
      <c r="E1091" s="5">
        <v>1.878711E7</v>
      </c>
      <c r="F1091" s="5">
        <v>5.3636628E7</v>
      </c>
      <c r="G1091" s="5">
        <v>1.22783429E8</v>
      </c>
      <c r="H1091" s="5">
        <v>1.32039753E8</v>
      </c>
    </row>
    <row r="1092">
      <c r="A1092" s="62" t="s">
        <v>4897</v>
      </c>
      <c r="B1092" s="23" t="s">
        <v>4898</v>
      </c>
      <c r="C1092" s="5">
        <v>32.0</v>
      </c>
      <c r="D1092" s="5">
        <v>3.516855153125E7</v>
      </c>
      <c r="E1092" s="5">
        <v>8858631.0</v>
      </c>
      <c r="F1092" s="5">
        <v>1.6188333E7</v>
      </c>
      <c r="G1092" s="5">
        <v>3.6678306E7</v>
      </c>
      <c r="H1092" s="5">
        <v>1.0357301E8</v>
      </c>
    </row>
    <row r="1093">
      <c r="A1093" s="62" t="s">
        <v>4899</v>
      </c>
      <c r="B1093" s="23" t="s">
        <v>4900</v>
      </c>
      <c r="C1093" s="5">
        <v>6.0</v>
      </c>
      <c r="D1093" s="5">
        <v>1.07004417333333E8</v>
      </c>
      <c r="E1093" s="5">
        <v>1.04404951E8</v>
      </c>
      <c r="F1093" s="5">
        <v>1.0894315E8</v>
      </c>
      <c r="G1093" s="5">
        <v>1.28623101E8</v>
      </c>
      <c r="H1093" s="5">
        <v>1.49963501E8</v>
      </c>
    </row>
    <row r="1094">
      <c r="A1094" s="62" t="s">
        <v>4901</v>
      </c>
      <c r="B1094" s="23" t="s">
        <v>4902</v>
      </c>
      <c r="C1094" s="5">
        <v>4.0</v>
      </c>
      <c r="D1094" s="5">
        <v>3.078889075E7</v>
      </c>
      <c r="E1094" s="5">
        <v>7413731.0</v>
      </c>
      <c r="F1094" s="5">
        <v>1.4400109E7</v>
      </c>
      <c r="G1094" s="5">
        <v>2.5590106E7</v>
      </c>
      <c r="H1094" s="5">
        <v>7.5751617E7</v>
      </c>
    </row>
    <row r="1095">
      <c r="A1095" s="62" t="s">
        <v>4903</v>
      </c>
      <c r="B1095" s="23" t="s">
        <v>4904</v>
      </c>
      <c r="C1095" s="5">
        <v>3.0</v>
      </c>
      <c r="D1095" s="5">
        <v>2.71263667E8</v>
      </c>
      <c r="E1095" s="5">
        <v>2.9254167E7</v>
      </c>
      <c r="F1095" s="5">
        <v>2.67060801E8</v>
      </c>
      <c r="G1095" s="5">
        <v>5.17476033E8</v>
      </c>
      <c r="H1095" s="5">
        <v>5.17476033E8</v>
      </c>
    </row>
    <row r="1096">
      <c r="A1096" s="62" t="s">
        <v>4905</v>
      </c>
      <c r="B1096" s="23" t="s">
        <v>4815</v>
      </c>
      <c r="C1096" s="5">
        <v>85.0</v>
      </c>
      <c r="D1096" s="5">
        <v>3.21024796258823E8</v>
      </c>
      <c r="E1096" s="5">
        <v>2.29567043E8</v>
      </c>
      <c r="F1096" s="5">
        <v>2.53218629E8</v>
      </c>
      <c r="G1096" s="5">
        <v>3.31619703E8</v>
      </c>
      <c r="H1096" s="5">
        <v>4.10679368E8</v>
      </c>
    </row>
    <row r="1097">
      <c r="A1097" s="62" t="s">
        <v>4906</v>
      </c>
      <c r="B1097" s="23" t="s">
        <v>4907</v>
      </c>
      <c r="C1097" s="5">
        <v>47.0</v>
      </c>
      <c r="D1097" s="5">
        <v>1.99564967234042E7</v>
      </c>
      <c r="E1097" s="5">
        <v>8328890.0</v>
      </c>
      <c r="F1097" s="5">
        <v>1.4552052E7</v>
      </c>
      <c r="G1097" s="5">
        <v>2.1989625E7</v>
      </c>
      <c r="H1097" s="5">
        <v>5.2879478E7</v>
      </c>
    </row>
    <row r="1098">
      <c r="A1098" s="62" t="s">
        <v>4908</v>
      </c>
      <c r="B1098" s="23" t="s">
        <v>4909</v>
      </c>
      <c r="C1098" s="5">
        <v>457.0</v>
      </c>
      <c r="D1098" s="5">
        <v>4.53270324879649E7</v>
      </c>
      <c r="E1098" s="5">
        <v>1.2491573E7</v>
      </c>
      <c r="F1098" s="5">
        <v>2.2267411E7</v>
      </c>
      <c r="G1098" s="5">
        <v>5.5890763E7</v>
      </c>
      <c r="H1098" s="5">
        <v>1.19944268E8</v>
      </c>
    </row>
    <row r="1099">
      <c r="A1099" s="62" t="s">
        <v>2869</v>
      </c>
      <c r="B1099" s="23" t="s">
        <v>424</v>
      </c>
      <c r="C1099" s="5">
        <v>50.0</v>
      </c>
      <c r="D1099" s="5">
        <v>9.92272838E7</v>
      </c>
      <c r="E1099" s="5">
        <v>3.6166986E7</v>
      </c>
      <c r="F1099" s="5">
        <v>8.64734E7</v>
      </c>
      <c r="G1099" s="5">
        <v>1.43258796E8</v>
      </c>
      <c r="H1099" s="5">
        <v>1.862929E8</v>
      </c>
    </row>
    <row r="1100">
      <c r="A1100" s="62" t="s">
        <v>2914</v>
      </c>
      <c r="B1100" s="23" t="s">
        <v>597</v>
      </c>
      <c r="C1100" s="5">
        <v>77.0</v>
      </c>
      <c r="D1100" s="5">
        <v>6.28407492337662E7</v>
      </c>
      <c r="E1100" s="5">
        <v>9690243.0</v>
      </c>
      <c r="F1100" s="5">
        <v>2.6660433E7</v>
      </c>
      <c r="G1100" s="5">
        <v>1.04185031E8</v>
      </c>
      <c r="H1100" s="5">
        <v>1.5928205E8</v>
      </c>
    </row>
    <row r="1101">
      <c r="A1101" s="62" t="s">
        <v>4910</v>
      </c>
      <c r="B1101" s="23" t="s">
        <v>4911</v>
      </c>
      <c r="C1101" s="5">
        <v>524.0</v>
      </c>
      <c r="D1101" s="5">
        <v>3.35636679484732E7</v>
      </c>
      <c r="E1101" s="5">
        <v>1.3158046E7</v>
      </c>
      <c r="F1101" s="5">
        <v>2.3272279E7</v>
      </c>
      <c r="G1101" s="5">
        <v>3.81961E7</v>
      </c>
      <c r="H1101" s="5">
        <v>7.1309667E7</v>
      </c>
    </row>
    <row r="1102">
      <c r="A1102" s="62" t="s">
        <v>4912</v>
      </c>
      <c r="B1102" s="23" t="s">
        <v>4913</v>
      </c>
      <c r="C1102" s="5">
        <v>12.0</v>
      </c>
      <c r="D1102" s="5">
        <v>2.32394475916666E8</v>
      </c>
      <c r="E1102" s="5">
        <v>4.64849E7</v>
      </c>
      <c r="F1102" s="5">
        <v>1.79297764E8</v>
      </c>
      <c r="G1102" s="5">
        <v>2.91322702E8</v>
      </c>
      <c r="H1102" s="5">
        <v>4.93833789E8</v>
      </c>
    </row>
    <row r="1103">
      <c r="A1103" s="62" t="s">
        <v>4914</v>
      </c>
      <c r="B1103" s="23" t="s">
        <v>4915</v>
      </c>
      <c r="C1103" s="5">
        <v>29.0</v>
      </c>
      <c r="D1103" s="5">
        <v>1.18057415413793E8</v>
      </c>
      <c r="E1103" s="5">
        <v>6.3677537E7</v>
      </c>
      <c r="F1103" s="5">
        <v>8.7260208E7</v>
      </c>
      <c r="G1103" s="5">
        <v>1.91539251E8</v>
      </c>
      <c r="H1103" s="5">
        <v>2.42306372E8</v>
      </c>
    </row>
    <row r="1104">
      <c r="A1104" s="62" t="s">
        <v>4916</v>
      </c>
      <c r="B1104" s="23" t="s">
        <v>4917</v>
      </c>
      <c r="C1104" s="5">
        <v>25.0</v>
      </c>
      <c r="D1104" s="5">
        <v>6.167727048E7</v>
      </c>
      <c r="E1104" s="5">
        <v>2.5294092E7</v>
      </c>
      <c r="F1104" s="5">
        <v>4.5774501E7</v>
      </c>
      <c r="G1104" s="5">
        <v>6.9312386E7</v>
      </c>
      <c r="H1104" s="5">
        <v>1.18399947E8</v>
      </c>
    </row>
    <row r="1105">
      <c r="A1105" s="62" t="s">
        <v>4918</v>
      </c>
      <c r="B1105" s="23" t="s">
        <v>4919</v>
      </c>
      <c r="C1105" s="5">
        <v>18.0</v>
      </c>
      <c r="D1105" s="5">
        <v>6.73346850555555E7</v>
      </c>
      <c r="E1105" s="5">
        <v>2.0081423E7</v>
      </c>
      <c r="F1105" s="5">
        <v>3.7714215E7</v>
      </c>
      <c r="G1105" s="5">
        <v>9.8416417E7</v>
      </c>
      <c r="H1105" s="5">
        <v>1.77437372E8</v>
      </c>
    </row>
    <row r="1106">
      <c r="A1106" s="62" t="s">
        <v>4920</v>
      </c>
      <c r="B1106" s="23" t="s">
        <v>4921</v>
      </c>
      <c r="C1106" s="5">
        <v>1175.0</v>
      </c>
      <c r="D1106" s="5">
        <v>5.38644052885106E7</v>
      </c>
      <c r="E1106" s="5">
        <v>1.917505E7</v>
      </c>
      <c r="F1106" s="5">
        <v>3.3102585E7</v>
      </c>
      <c r="G1106" s="5">
        <v>6.5759173E7</v>
      </c>
      <c r="H1106" s="5">
        <v>1.18036559E8</v>
      </c>
    </row>
    <row r="1107">
      <c r="A1107" s="62" t="s">
        <v>4922</v>
      </c>
      <c r="B1107" s="23" t="s">
        <v>4923</v>
      </c>
      <c r="C1107" s="5">
        <v>522.0</v>
      </c>
      <c r="D1107" s="5">
        <v>4.39407757969348E7</v>
      </c>
      <c r="E1107" s="5">
        <v>1.36592E7</v>
      </c>
      <c r="F1107" s="5">
        <v>2.5783229E7</v>
      </c>
      <c r="G1107" s="5">
        <v>5.5635636E7</v>
      </c>
      <c r="H1107" s="5">
        <v>9.9741041E7</v>
      </c>
    </row>
    <row r="1108">
      <c r="A1108" s="62" t="s">
        <v>4924</v>
      </c>
      <c r="B1108" s="23" t="s">
        <v>4925</v>
      </c>
      <c r="C1108" s="5">
        <v>1.0</v>
      </c>
      <c r="D1108" s="5">
        <v>2.3325232E7</v>
      </c>
      <c r="E1108" s="5">
        <v>2.3325232E7</v>
      </c>
      <c r="F1108" s="5">
        <v>2.3325232E7</v>
      </c>
      <c r="G1108" s="5">
        <v>2.3325232E7</v>
      </c>
      <c r="H1108" s="5">
        <v>2.3325232E7</v>
      </c>
    </row>
    <row r="1109">
      <c r="A1109" s="62" t="s">
        <v>2940</v>
      </c>
      <c r="B1109" s="23" t="s">
        <v>750</v>
      </c>
      <c r="C1109" s="5">
        <v>20.0</v>
      </c>
      <c r="D1109" s="5">
        <v>9.743296105E7</v>
      </c>
      <c r="E1109" s="5">
        <v>1.8304523E7</v>
      </c>
      <c r="F1109" s="5">
        <v>3.553205E7</v>
      </c>
      <c r="G1109" s="5">
        <v>1.28924238E8</v>
      </c>
      <c r="H1109" s="5">
        <v>2.19631317E8</v>
      </c>
    </row>
    <row r="1110">
      <c r="A1110" s="62" t="s">
        <v>2870</v>
      </c>
      <c r="B1110" s="23" t="s">
        <v>426</v>
      </c>
      <c r="C1110" s="5">
        <v>9.0</v>
      </c>
      <c r="D1110" s="5">
        <v>4.91248998888888E7</v>
      </c>
      <c r="E1110" s="5">
        <v>3.5273904E7</v>
      </c>
      <c r="F1110" s="5">
        <v>4.7465434E7</v>
      </c>
      <c r="G1110" s="5">
        <v>5.9986744E7</v>
      </c>
      <c r="H1110" s="5">
        <v>8.3325893E7</v>
      </c>
    </row>
    <row r="1111">
      <c r="A1111" s="62" t="s">
        <v>2942</v>
      </c>
      <c r="B1111" s="23" t="s">
        <v>753</v>
      </c>
      <c r="C1111" s="5">
        <v>16.0</v>
      </c>
      <c r="D1111" s="5">
        <v>9.51713070625E7</v>
      </c>
      <c r="E1111" s="5">
        <v>2.0654101E7</v>
      </c>
      <c r="F1111" s="5">
        <v>7.2432357E7</v>
      </c>
      <c r="G1111" s="5">
        <v>1.63211488E8</v>
      </c>
      <c r="H1111" s="5">
        <v>2.00567475E8</v>
      </c>
    </row>
    <row r="1112">
      <c r="A1112" s="62" t="s">
        <v>4926</v>
      </c>
      <c r="B1112" s="23" t="s">
        <v>4927</v>
      </c>
      <c r="C1112" s="5">
        <v>110.0</v>
      </c>
      <c r="D1112" s="5">
        <v>2.21769851636363E7</v>
      </c>
      <c r="E1112" s="5">
        <v>1.1938425E7</v>
      </c>
      <c r="F1112" s="5">
        <v>1.6131229E7</v>
      </c>
      <c r="G1112" s="5">
        <v>2.9858609E7</v>
      </c>
      <c r="H1112" s="5">
        <v>4.1575346E7</v>
      </c>
    </row>
    <row r="1113">
      <c r="A1113" s="62" t="s">
        <v>4928</v>
      </c>
      <c r="B1113" s="23" t="s">
        <v>4929</v>
      </c>
      <c r="C1113" s="5">
        <v>3.0</v>
      </c>
      <c r="D1113" s="5">
        <v>1.67674692333333E8</v>
      </c>
      <c r="E1113" s="5">
        <v>1.7846422E7</v>
      </c>
      <c r="F1113" s="5">
        <v>1.13991805E8</v>
      </c>
      <c r="G1113" s="5">
        <v>3.7118585E8</v>
      </c>
      <c r="H1113" s="5">
        <v>3.7118585E8</v>
      </c>
    </row>
    <row r="1114">
      <c r="A1114" s="62" t="s">
        <v>4930</v>
      </c>
      <c r="B1114" s="23" t="s">
        <v>4931</v>
      </c>
      <c r="C1114" s="5">
        <v>5.0</v>
      </c>
      <c r="D1114" s="5">
        <v>2.657954946E8</v>
      </c>
      <c r="E1114" s="5">
        <v>6.9272528E7</v>
      </c>
      <c r="F1114" s="5">
        <v>2.04466248E8</v>
      </c>
      <c r="G1114" s="5">
        <v>4.87291058E8</v>
      </c>
      <c r="H1114" s="5">
        <v>5.154958E8</v>
      </c>
    </row>
    <row r="1115">
      <c r="A1115" s="62" t="s">
        <v>4932</v>
      </c>
      <c r="B1115" s="23" t="s">
        <v>4933</v>
      </c>
      <c r="C1115" s="5">
        <v>9.0</v>
      </c>
      <c r="D1115" s="5">
        <v>4.08556544444444E7</v>
      </c>
      <c r="E1115" s="5">
        <v>2.9959754E7</v>
      </c>
      <c r="F1115" s="5">
        <v>3.9981156E7</v>
      </c>
      <c r="G1115" s="5">
        <v>4.2968663E7</v>
      </c>
      <c r="H1115" s="5">
        <v>6.2518154E7</v>
      </c>
    </row>
    <row r="1116">
      <c r="A1116" s="62" t="s">
        <v>4934</v>
      </c>
      <c r="B1116" s="23" t="s">
        <v>4935</v>
      </c>
      <c r="C1116" s="5">
        <v>126.0</v>
      </c>
      <c r="D1116" s="5">
        <v>4.22013803809523E7</v>
      </c>
      <c r="E1116" s="5">
        <v>1.9075E7</v>
      </c>
      <c r="F1116" s="5">
        <v>2.8622021E7</v>
      </c>
      <c r="G1116" s="5">
        <v>5.26091E7</v>
      </c>
      <c r="H1116" s="5">
        <v>8.2309727E7</v>
      </c>
    </row>
    <row r="1117">
      <c r="A1117" s="62" t="s">
        <v>2999</v>
      </c>
      <c r="B1117" s="23" t="s">
        <v>691</v>
      </c>
      <c r="C1117" s="5">
        <v>85.0</v>
      </c>
      <c r="D1117" s="5">
        <v>1.73106660823529E7</v>
      </c>
      <c r="E1117" s="5">
        <v>8555566.0</v>
      </c>
      <c r="F1117" s="5">
        <v>1.1981025E7</v>
      </c>
      <c r="G1117" s="5">
        <v>1.9207367E7</v>
      </c>
      <c r="H1117" s="5">
        <v>3.4841744E7</v>
      </c>
    </row>
    <row r="1118">
      <c r="A1118" s="62" t="s">
        <v>4936</v>
      </c>
      <c r="B1118" s="23" t="s">
        <v>4937</v>
      </c>
      <c r="C1118" s="5">
        <v>6.0</v>
      </c>
      <c r="D1118" s="5">
        <v>1.39922758333333E7</v>
      </c>
      <c r="E1118" s="5">
        <v>8210266.0</v>
      </c>
      <c r="F1118" s="5">
        <v>1.1976506E7</v>
      </c>
      <c r="G1118" s="5">
        <v>1.5169785E7</v>
      </c>
      <c r="H1118" s="5">
        <v>2.89253E7</v>
      </c>
    </row>
    <row r="1119">
      <c r="A1119" s="62" t="s">
        <v>4938</v>
      </c>
      <c r="B1119" s="23" t="s">
        <v>4939</v>
      </c>
      <c r="C1119" s="5">
        <v>21.0</v>
      </c>
      <c r="D1119" s="5">
        <v>4.48863717142857E7</v>
      </c>
      <c r="E1119" s="5">
        <v>1.5906844E7</v>
      </c>
      <c r="F1119" s="5">
        <v>2.3614644E7</v>
      </c>
      <c r="G1119" s="5">
        <v>6.1289043E7</v>
      </c>
      <c r="H1119" s="5">
        <v>8.825335E7</v>
      </c>
    </row>
    <row r="1120">
      <c r="A1120" s="62" t="s">
        <v>4940</v>
      </c>
      <c r="B1120" s="23" t="s">
        <v>4941</v>
      </c>
      <c r="C1120" s="5">
        <v>50.0</v>
      </c>
      <c r="D1120" s="5">
        <v>5.92595003E7</v>
      </c>
      <c r="E1120" s="5">
        <v>4.3178122E7</v>
      </c>
      <c r="F1120" s="5">
        <v>6.04E7</v>
      </c>
      <c r="G1120" s="5">
        <v>6.7607205E7</v>
      </c>
      <c r="H1120" s="5">
        <v>9.4243991E7</v>
      </c>
    </row>
    <row r="1121">
      <c r="A1121" s="62" t="s">
        <v>4942</v>
      </c>
      <c r="B1121" s="23" t="s">
        <v>4943</v>
      </c>
      <c r="C1121" s="5">
        <v>24.0</v>
      </c>
      <c r="D1121" s="5">
        <v>8.74080924583333E7</v>
      </c>
      <c r="E1121" s="5">
        <v>9795088.0</v>
      </c>
      <c r="F1121" s="5">
        <v>2.1822827E7</v>
      </c>
      <c r="G1121" s="5">
        <v>7.1675712E7</v>
      </c>
      <c r="H1121" s="5">
        <v>1.48322252E8</v>
      </c>
    </row>
    <row r="1122">
      <c r="A1122" s="62" t="s">
        <v>4944</v>
      </c>
      <c r="B1122" s="23" t="s">
        <v>4945</v>
      </c>
      <c r="C1122" s="5">
        <v>32.0</v>
      </c>
      <c r="D1122" s="5">
        <v>2.3214810875E7</v>
      </c>
      <c r="E1122" s="5">
        <v>4995785.0</v>
      </c>
      <c r="F1122" s="5">
        <v>1.193782E7</v>
      </c>
      <c r="G1122" s="5">
        <v>3.4691623E7</v>
      </c>
      <c r="H1122" s="5">
        <v>6.0876248E7</v>
      </c>
    </row>
    <row r="1123">
      <c r="A1123" s="62" t="s">
        <v>4946</v>
      </c>
      <c r="B1123" s="23" t="s">
        <v>4947</v>
      </c>
      <c r="C1123" s="5">
        <v>9.0</v>
      </c>
      <c r="D1123" s="5">
        <v>1.14920593333333E7</v>
      </c>
      <c r="E1123" s="5">
        <v>7534525.0</v>
      </c>
      <c r="F1123" s="5">
        <v>8109926.0</v>
      </c>
      <c r="G1123" s="5">
        <v>1.0047384E7</v>
      </c>
      <c r="H1123" s="5">
        <v>2.7756624E7</v>
      </c>
    </row>
    <row r="1124">
      <c r="A1124" s="62" t="s">
        <v>4948</v>
      </c>
      <c r="B1124" s="23" t="s">
        <v>4949</v>
      </c>
      <c r="C1124" s="5">
        <v>31.0</v>
      </c>
      <c r="D1124" s="5">
        <v>2.99303073225806E7</v>
      </c>
      <c r="E1124" s="5">
        <v>1.5192E7</v>
      </c>
      <c r="F1124" s="5">
        <v>2.2879386E7</v>
      </c>
      <c r="G1124" s="5">
        <v>3.8627114E7</v>
      </c>
      <c r="H1124" s="5">
        <v>5.0915251E7</v>
      </c>
    </row>
    <row r="1125">
      <c r="A1125" s="62" t="s">
        <v>2871</v>
      </c>
      <c r="B1125" s="23" t="s">
        <v>409</v>
      </c>
      <c r="C1125" s="5">
        <v>45.0</v>
      </c>
      <c r="D1125" s="5">
        <v>2.01729177311111E8</v>
      </c>
      <c r="E1125" s="5">
        <v>1.57738118E8</v>
      </c>
      <c r="F1125" s="5">
        <v>1.67344432E8</v>
      </c>
      <c r="G1125" s="5">
        <v>1.99024617E8</v>
      </c>
      <c r="H1125" s="5">
        <v>3.44761956E8</v>
      </c>
    </row>
    <row r="1126">
      <c r="A1126" s="62" t="s">
        <v>2943</v>
      </c>
      <c r="B1126" s="23" t="s">
        <v>755</v>
      </c>
      <c r="C1126" s="5">
        <v>84.0</v>
      </c>
      <c r="D1126" s="5">
        <v>1.65906420380952E8</v>
      </c>
      <c r="E1126" s="5">
        <v>5.9852768E7</v>
      </c>
      <c r="F1126" s="5">
        <v>1.4183728E8</v>
      </c>
      <c r="G1126" s="5">
        <v>2.47559191E8</v>
      </c>
      <c r="H1126" s="5">
        <v>3.3753518E8</v>
      </c>
    </row>
    <row r="1127">
      <c r="A1127" s="62" t="s">
        <v>4950</v>
      </c>
      <c r="B1127" s="23" t="s">
        <v>4951</v>
      </c>
      <c r="C1127" s="5">
        <v>175.0</v>
      </c>
      <c r="D1127" s="5">
        <v>3.54735709314285E7</v>
      </c>
      <c r="E1127" s="5">
        <v>1.5055678E7</v>
      </c>
      <c r="F1127" s="5">
        <v>2.7015084E7</v>
      </c>
      <c r="G1127" s="5">
        <v>4.3656522E7</v>
      </c>
      <c r="H1127" s="5">
        <v>7.2035598E7</v>
      </c>
    </row>
    <row r="1128">
      <c r="A1128" s="62" t="s">
        <v>4952</v>
      </c>
      <c r="B1128" s="23" t="s">
        <v>4953</v>
      </c>
      <c r="C1128" s="5">
        <v>9.0</v>
      </c>
      <c r="D1128" s="5">
        <v>1.07056626E8</v>
      </c>
      <c r="E1128" s="5">
        <v>7.6435905E7</v>
      </c>
      <c r="F1128" s="5">
        <v>8.2900952E7</v>
      </c>
      <c r="G1128" s="5">
        <v>9.93065E7</v>
      </c>
      <c r="H1128" s="5">
        <v>2.91322702E8</v>
      </c>
    </row>
    <row r="1129">
      <c r="A1129" s="62" t="s">
        <v>4954</v>
      </c>
      <c r="B1129" s="23" t="s">
        <v>4955</v>
      </c>
      <c r="C1129" s="5">
        <v>13.0</v>
      </c>
      <c r="D1129" s="5">
        <v>1.64763273999999E8</v>
      </c>
      <c r="E1129" s="5">
        <v>1.01022285E8</v>
      </c>
      <c r="F1129" s="5">
        <v>1.56565363E8</v>
      </c>
      <c r="G1129" s="5">
        <v>2.13962323E8</v>
      </c>
      <c r="H1129" s="5">
        <v>2.58343264E8</v>
      </c>
    </row>
    <row r="1130">
      <c r="A1130" s="62" t="s">
        <v>4956</v>
      </c>
      <c r="B1130" s="23" t="s">
        <v>4957</v>
      </c>
      <c r="C1130" s="5">
        <v>6.0</v>
      </c>
      <c r="D1130" s="5">
        <v>8.17575906666666E7</v>
      </c>
      <c r="E1130" s="5">
        <v>1.7550431E7</v>
      </c>
      <c r="F1130" s="5">
        <v>3.1807333E7</v>
      </c>
      <c r="G1130" s="5">
        <v>8.4038231E7</v>
      </c>
      <c r="H1130" s="5">
        <v>3.1500745E8</v>
      </c>
    </row>
    <row r="1131">
      <c r="A1131" s="62" t="s">
        <v>4958</v>
      </c>
      <c r="B1131" s="23" t="s">
        <v>4959</v>
      </c>
      <c r="C1131" s="5">
        <v>2.0</v>
      </c>
      <c r="D1131" s="5">
        <v>8.96584825E7</v>
      </c>
      <c r="E1131" s="5">
        <v>1.7755113E7</v>
      </c>
      <c r="F1131" s="5">
        <v>1.7755113E7</v>
      </c>
      <c r="G1131" s="5">
        <v>1.61561852E8</v>
      </c>
      <c r="H1131" s="5">
        <v>1.61561852E8</v>
      </c>
    </row>
    <row r="1132">
      <c r="A1132" s="62" t="s">
        <v>4960</v>
      </c>
      <c r="B1132" s="23" t="s">
        <v>4961</v>
      </c>
      <c r="C1132" s="5">
        <v>61.0</v>
      </c>
      <c r="D1132" s="5">
        <v>5.56528548360655E7</v>
      </c>
      <c r="E1132" s="5">
        <v>1.3387091E7</v>
      </c>
      <c r="F1132" s="5">
        <v>2.3669079E7</v>
      </c>
      <c r="G1132" s="5">
        <v>5.25329E7</v>
      </c>
      <c r="H1132" s="5">
        <v>1.62460167E8</v>
      </c>
    </row>
    <row r="1133">
      <c r="A1133" s="62" t="s">
        <v>4962</v>
      </c>
      <c r="B1133" s="23" t="s">
        <v>4963</v>
      </c>
      <c r="C1133" s="5">
        <v>89.0</v>
      </c>
      <c r="D1133" s="5">
        <v>4.30945598314606E7</v>
      </c>
      <c r="E1133" s="5">
        <v>1.427893E7</v>
      </c>
      <c r="F1133" s="5">
        <v>3.4739078E7</v>
      </c>
      <c r="G1133" s="5">
        <v>5.8166712E7</v>
      </c>
      <c r="H1133" s="5">
        <v>9.962685E7</v>
      </c>
    </row>
    <row r="1134">
      <c r="A1134" s="62" t="s">
        <v>4964</v>
      </c>
      <c r="B1134" s="23" t="s">
        <v>4965</v>
      </c>
      <c r="C1134" s="5">
        <v>5.0</v>
      </c>
      <c r="D1134" s="5">
        <v>3.08664732E7</v>
      </c>
      <c r="E1134" s="5">
        <v>1.8074673E7</v>
      </c>
      <c r="F1134" s="5">
        <v>1.8612559E7</v>
      </c>
      <c r="G1134" s="5">
        <v>2.8582412E7</v>
      </c>
      <c r="H1134" s="5">
        <v>8.1934832E7</v>
      </c>
    </row>
    <row r="1135">
      <c r="A1135" s="62" t="s">
        <v>2877</v>
      </c>
      <c r="B1135" s="23" t="s">
        <v>414</v>
      </c>
      <c r="C1135" s="5">
        <v>15.0</v>
      </c>
      <c r="D1135" s="5">
        <v>2.268584712E8</v>
      </c>
      <c r="E1135" s="5">
        <v>7.9259507E7</v>
      </c>
      <c r="F1135" s="5">
        <v>2.07981856E8</v>
      </c>
      <c r="G1135" s="5">
        <v>2.87167609E8</v>
      </c>
      <c r="H1135" s="5">
        <v>4.6920096E8</v>
      </c>
    </row>
    <row r="1136">
      <c r="A1136" s="62" t="s">
        <v>2915</v>
      </c>
      <c r="B1136" s="23" t="s">
        <v>598</v>
      </c>
      <c r="C1136" s="5">
        <v>66.0</v>
      </c>
      <c r="D1136" s="5">
        <v>1.90122880151515E8</v>
      </c>
      <c r="E1136" s="5">
        <v>1.1370616E8</v>
      </c>
      <c r="F1136" s="5">
        <v>1.56322261E8</v>
      </c>
      <c r="G1136" s="5">
        <v>2.61520382E8</v>
      </c>
      <c r="H1136" s="5">
        <v>3.47443824E8</v>
      </c>
    </row>
    <row r="1137">
      <c r="A1137" s="62" t="s">
        <v>4966</v>
      </c>
      <c r="B1137" s="23" t="s">
        <v>4967</v>
      </c>
      <c r="C1137" s="5">
        <v>25.0</v>
      </c>
      <c r="D1137" s="5">
        <v>3.399369208E7</v>
      </c>
      <c r="E1137" s="5">
        <v>1.0936398E7</v>
      </c>
      <c r="F1137" s="5">
        <v>2.0716263E7</v>
      </c>
      <c r="G1137" s="5">
        <v>6.1306544E7</v>
      </c>
      <c r="H1137" s="5">
        <v>6.9191414E7</v>
      </c>
    </row>
    <row r="1138">
      <c r="A1138" s="62" t="s">
        <v>4968</v>
      </c>
      <c r="B1138" s="23" t="s">
        <v>4969</v>
      </c>
      <c r="C1138" s="5">
        <v>39.0</v>
      </c>
      <c r="D1138" s="5">
        <v>1.89818141487179E8</v>
      </c>
      <c r="E1138" s="5">
        <v>6.1054077E7</v>
      </c>
      <c r="F1138" s="5">
        <v>1.98058484E8</v>
      </c>
      <c r="G1138" s="5">
        <v>2.631936E8</v>
      </c>
      <c r="H1138" s="5">
        <v>3.42626167E8</v>
      </c>
    </row>
    <row r="1139">
      <c r="A1139" s="62" t="s">
        <v>4970</v>
      </c>
      <c r="B1139" s="23" t="s">
        <v>4971</v>
      </c>
      <c r="C1139" s="5">
        <v>25.0</v>
      </c>
      <c r="D1139" s="5">
        <v>2.93317992319999E8</v>
      </c>
      <c r="E1139" s="5">
        <v>1.57637355E8</v>
      </c>
      <c r="F1139" s="5">
        <v>2.38955952E8</v>
      </c>
      <c r="G1139" s="5">
        <v>3.91850583E8</v>
      </c>
      <c r="H1139" s="5">
        <v>5.64907646E8</v>
      </c>
    </row>
    <row r="1140">
      <c r="A1140" s="62" t="s">
        <v>4972</v>
      </c>
      <c r="B1140" s="23" t="s">
        <v>4973</v>
      </c>
      <c r="C1140" s="5">
        <v>3.0</v>
      </c>
      <c r="D1140" s="5">
        <v>6.9609482E7</v>
      </c>
      <c r="E1140" s="5">
        <v>9685715.0</v>
      </c>
      <c r="F1140" s="5">
        <v>9.751987E7</v>
      </c>
      <c r="G1140" s="5">
        <v>1.01622861E8</v>
      </c>
      <c r="H1140" s="5">
        <v>1.01622861E8</v>
      </c>
    </row>
    <row r="1141">
      <c r="A1141" s="62" t="s">
        <v>4974</v>
      </c>
      <c r="B1141" s="23" t="s">
        <v>4975</v>
      </c>
      <c r="C1141" s="5">
        <v>22.0</v>
      </c>
      <c r="D1141" s="5">
        <v>7.79049039090909E7</v>
      </c>
      <c r="E1141" s="5">
        <v>1.6305708E7</v>
      </c>
      <c r="F1141" s="5">
        <v>3.7645957E7</v>
      </c>
      <c r="G1141" s="5">
        <v>1.18368359E8</v>
      </c>
      <c r="H1141" s="5">
        <v>1.4826592E8</v>
      </c>
    </row>
    <row r="1142">
      <c r="A1142" s="62" t="s">
        <v>4976</v>
      </c>
      <c r="B1142" s="23" t="s">
        <v>4977</v>
      </c>
      <c r="C1142" s="5">
        <v>19.0</v>
      </c>
      <c r="D1142" s="5">
        <v>5.3766439E7</v>
      </c>
      <c r="E1142" s="5">
        <v>1.0569634E7</v>
      </c>
      <c r="F1142" s="5">
        <v>3.591132E7</v>
      </c>
      <c r="G1142" s="5">
        <v>7.742662E7</v>
      </c>
      <c r="H1142" s="5">
        <v>1.62460167E8</v>
      </c>
    </row>
    <row r="1143">
      <c r="A1143" s="62" t="s">
        <v>4978</v>
      </c>
      <c r="B1143" s="23" t="s">
        <v>4979</v>
      </c>
      <c r="C1143" s="5">
        <v>99.0</v>
      </c>
      <c r="D1143" s="5">
        <v>1.70404030199999E7</v>
      </c>
      <c r="E1143" s="5">
        <v>7840400.0</v>
      </c>
      <c r="F1143" s="5">
        <v>1.225614E7</v>
      </c>
      <c r="G1143" s="5">
        <v>2.0951026E7</v>
      </c>
      <c r="H1143" s="5">
        <v>3.6466906E7</v>
      </c>
    </row>
    <row r="1144">
      <c r="A1144" s="62" t="s">
        <v>4980</v>
      </c>
      <c r="B1144" s="23" t="s">
        <v>4981</v>
      </c>
      <c r="C1144" s="5">
        <v>144.0</v>
      </c>
      <c r="D1144" s="5">
        <v>2.78841420624999E7</v>
      </c>
      <c r="E1144" s="5">
        <v>8574263.0</v>
      </c>
      <c r="F1144" s="5">
        <v>1.2411519E7</v>
      </c>
      <c r="G1144" s="5">
        <v>2.6499072E7</v>
      </c>
      <c r="H1144" s="5">
        <v>5.9538396E7</v>
      </c>
    </row>
    <row r="1145">
      <c r="A1145" s="62" t="s">
        <v>2878</v>
      </c>
      <c r="B1145" s="23" t="s">
        <v>428</v>
      </c>
      <c r="C1145" s="5">
        <v>3.0</v>
      </c>
      <c r="D1145" s="5">
        <v>8.28469906666666E7</v>
      </c>
      <c r="E1145" s="5">
        <v>2.0129882E7</v>
      </c>
      <c r="F1145" s="5">
        <v>6.13206E7</v>
      </c>
      <c r="G1145" s="5">
        <v>1.6709049E8</v>
      </c>
      <c r="H1145" s="5">
        <v>1.6709049E8</v>
      </c>
    </row>
    <row r="1146">
      <c r="A1146" s="62" t="s">
        <v>416</v>
      </c>
      <c r="B1146" s="23" t="s">
        <v>21</v>
      </c>
      <c r="C1146" s="5">
        <v>33.0</v>
      </c>
      <c r="D1146" s="5">
        <v>2.18216576363636E7</v>
      </c>
      <c r="E1146" s="5">
        <v>7330331.0</v>
      </c>
      <c r="F1146" s="5">
        <v>1.3625695E7</v>
      </c>
      <c r="G1146" s="5">
        <v>2.2771045E7</v>
      </c>
      <c r="H1146" s="5">
        <v>5.58924E7</v>
      </c>
    </row>
    <row r="1147">
      <c r="A1147" s="62" t="s">
        <v>4982</v>
      </c>
      <c r="B1147" s="23" t="s">
        <v>4983</v>
      </c>
      <c r="C1147" s="5">
        <v>104.0</v>
      </c>
      <c r="D1147" s="5">
        <v>1.79153718557692E7</v>
      </c>
      <c r="E1147" s="5">
        <v>8021487.0</v>
      </c>
      <c r="F1147" s="5">
        <v>1.21778E7</v>
      </c>
      <c r="G1147" s="5">
        <v>2.0130452E7</v>
      </c>
      <c r="H1147" s="5">
        <v>3.198458E7</v>
      </c>
    </row>
    <row r="1148">
      <c r="A1148" s="62" t="s">
        <v>4984</v>
      </c>
      <c r="B1148" s="23" t="s">
        <v>4985</v>
      </c>
      <c r="C1148" s="5">
        <v>5.0</v>
      </c>
      <c r="D1148" s="5">
        <v>1.56511376E8</v>
      </c>
      <c r="E1148" s="5">
        <v>4.0227762E7</v>
      </c>
      <c r="F1148" s="5">
        <v>1.02346606E8</v>
      </c>
      <c r="G1148" s="5">
        <v>2.25160186E8</v>
      </c>
      <c r="H1148" s="5">
        <v>4.0445077E8</v>
      </c>
    </row>
    <row r="1149">
      <c r="A1149" s="62" t="s">
        <v>4986</v>
      </c>
      <c r="B1149" s="23" t="s">
        <v>4987</v>
      </c>
      <c r="C1149" s="5">
        <v>24.0</v>
      </c>
      <c r="D1149" s="5">
        <v>1.5823629875E7</v>
      </c>
      <c r="E1149" s="5">
        <v>8391669.0</v>
      </c>
      <c r="F1149" s="5">
        <v>1.3248E7</v>
      </c>
      <c r="G1149" s="5">
        <v>1.86833E7</v>
      </c>
      <c r="H1149" s="5">
        <v>3.19083E7</v>
      </c>
    </row>
    <row r="1150">
      <c r="A1150" s="62" t="s">
        <v>4988</v>
      </c>
      <c r="B1150" s="23" t="s">
        <v>4989</v>
      </c>
      <c r="C1150" s="5">
        <v>4623.0</v>
      </c>
      <c r="D1150" s="5">
        <v>2.14516898330088E7</v>
      </c>
      <c r="E1150" s="5">
        <v>1.0258881E7</v>
      </c>
      <c r="F1150" s="5">
        <v>1.6326152E7</v>
      </c>
      <c r="G1150" s="5">
        <v>2.7353469E7</v>
      </c>
      <c r="H1150" s="5">
        <v>4.1633982E7</v>
      </c>
    </row>
    <row r="1151">
      <c r="A1151" s="62" t="s">
        <v>4990</v>
      </c>
      <c r="B1151" s="23" t="s">
        <v>4991</v>
      </c>
      <c r="C1151" s="5">
        <v>109.0</v>
      </c>
      <c r="D1151" s="5">
        <v>1.48183946146788E7</v>
      </c>
      <c r="E1151" s="5">
        <v>8608965.0</v>
      </c>
      <c r="F1151" s="5">
        <v>1.1426182E7</v>
      </c>
      <c r="G1151" s="5">
        <v>1.6665586E7</v>
      </c>
      <c r="H1151" s="5">
        <v>2.7014696E7</v>
      </c>
    </row>
    <row r="1152">
      <c r="A1152" s="62" t="s">
        <v>4992</v>
      </c>
      <c r="B1152" s="23" t="s">
        <v>4993</v>
      </c>
      <c r="C1152" s="5">
        <v>349.0</v>
      </c>
      <c r="D1152" s="5">
        <v>3.21753631318051E7</v>
      </c>
      <c r="E1152" s="5">
        <v>1.099945E7</v>
      </c>
      <c r="F1152" s="5">
        <v>2.0807156E7</v>
      </c>
      <c r="G1152" s="5">
        <v>4.303855E7</v>
      </c>
      <c r="H1152" s="5">
        <v>6.8186495E7</v>
      </c>
    </row>
    <row r="1153">
      <c r="A1153" s="62" t="s">
        <v>2879</v>
      </c>
      <c r="B1153" s="23" t="s">
        <v>417</v>
      </c>
      <c r="C1153" s="5">
        <v>81.0</v>
      </c>
      <c r="D1153" s="5">
        <v>1.00532412530864E8</v>
      </c>
      <c r="E1153" s="5">
        <v>3.505632E7</v>
      </c>
      <c r="F1153" s="5">
        <v>4.980577E7</v>
      </c>
      <c r="G1153" s="5">
        <v>1.24080233E8</v>
      </c>
      <c r="H1153" s="5">
        <v>2.25397522E8</v>
      </c>
    </row>
    <row r="1154">
      <c r="A1154" s="62" t="s">
        <v>2944</v>
      </c>
      <c r="B1154" s="23" t="s">
        <v>756</v>
      </c>
      <c r="C1154" s="5">
        <v>184.0</v>
      </c>
      <c r="D1154" s="5">
        <v>2.76694726902173E7</v>
      </c>
      <c r="E1154" s="5">
        <v>8768141.0</v>
      </c>
      <c r="F1154" s="5">
        <v>1.2347031E7</v>
      </c>
      <c r="G1154" s="5">
        <v>2.2675765E7</v>
      </c>
      <c r="H1154" s="5">
        <v>7.149774E7</v>
      </c>
    </row>
    <row r="1155">
      <c r="A1155" s="62" t="s">
        <v>4994</v>
      </c>
      <c r="B1155" s="23" t="s">
        <v>4995</v>
      </c>
      <c r="C1155" s="5">
        <v>210.0</v>
      </c>
      <c r="D1155" s="5">
        <v>2.44668269142857E7</v>
      </c>
      <c r="E1155" s="5">
        <v>1.1073242E7</v>
      </c>
      <c r="F1155" s="5">
        <v>1.7859918E7</v>
      </c>
      <c r="G1155" s="5">
        <v>2.8860575E7</v>
      </c>
      <c r="H1155" s="5">
        <v>5.4355379E7</v>
      </c>
    </row>
    <row r="1156">
      <c r="A1156" s="62" t="s">
        <v>4996</v>
      </c>
      <c r="B1156" s="23" t="s">
        <v>4997</v>
      </c>
      <c r="C1156" s="5">
        <v>17.0</v>
      </c>
      <c r="D1156" s="5">
        <v>2.57919717882352E8</v>
      </c>
      <c r="E1156" s="5">
        <v>1.47518279E8</v>
      </c>
      <c r="F1156" s="5">
        <v>2.55820525E8</v>
      </c>
      <c r="G1156" s="5">
        <v>2.79201389E8</v>
      </c>
      <c r="H1156" s="5">
        <v>4.09881348E8</v>
      </c>
    </row>
    <row r="1157">
      <c r="A1157" s="62" t="s">
        <v>4998</v>
      </c>
      <c r="B1157" s="23" t="s">
        <v>4999</v>
      </c>
      <c r="C1157" s="5">
        <v>52.0</v>
      </c>
      <c r="D1157" s="5">
        <v>2.190381855E8</v>
      </c>
      <c r="E1157" s="5">
        <v>9.2001371E7</v>
      </c>
      <c r="F1157" s="5">
        <v>2.529486E8</v>
      </c>
      <c r="G1157" s="5">
        <v>3.20258651E8</v>
      </c>
      <c r="H1157" s="5">
        <v>3.57894225E8</v>
      </c>
    </row>
    <row r="1158">
      <c r="A1158" s="62" t="s">
        <v>5000</v>
      </c>
      <c r="B1158" s="23" t="s">
        <v>5001</v>
      </c>
      <c r="C1158" s="5">
        <v>19.0</v>
      </c>
      <c r="D1158" s="5">
        <v>3.40175748947368E7</v>
      </c>
      <c r="E1158" s="5">
        <v>1.4439761E7</v>
      </c>
      <c r="F1158" s="5">
        <v>2.6181187E7</v>
      </c>
      <c r="G1158" s="5">
        <v>4.4196995E7</v>
      </c>
      <c r="H1158" s="5">
        <v>6.1793351E7</v>
      </c>
    </row>
    <row r="1159">
      <c r="A1159" s="62" t="s">
        <v>5002</v>
      </c>
      <c r="B1159" s="23" t="s">
        <v>5003</v>
      </c>
      <c r="C1159" s="5">
        <v>13.0</v>
      </c>
      <c r="D1159" s="5">
        <v>4.74310727692307E7</v>
      </c>
      <c r="E1159" s="5">
        <v>2.6181187E7</v>
      </c>
      <c r="F1159" s="5">
        <v>3.4322449E7</v>
      </c>
      <c r="G1159" s="5">
        <v>4.771397E7</v>
      </c>
      <c r="H1159" s="5">
        <v>9.3920456E7</v>
      </c>
    </row>
    <row r="1160">
      <c r="A1160" s="62" t="s">
        <v>5004</v>
      </c>
      <c r="B1160" s="23" t="s">
        <v>5005</v>
      </c>
      <c r="C1160" s="5">
        <v>135.0</v>
      </c>
      <c r="D1160" s="5">
        <v>2.51593679703703E7</v>
      </c>
      <c r="E1160" s="5">
        <v>1.0806333E7</v>
      </c>
      <c r="F1160" s="5">
        <v>1.734132E7</v>
      </c>
      <c r="G1160" s="5">
        <v>2.9223423E7</v>
      </c>
      <c r="H1160" s="5">
        <v>4.5789659E7</v>
      </c>
    </row>
    <row r="1161">
      <c r="A1161" s="62" t="s">
        <v>5006</v>
      </c>
      <c r="B1161" s="23" t="s">
        <v>5007</v>
      </c>
      <c r="C1161" s="5">
        <v>471.0</v>
      </c>
      <c r="D1161" s="5">
        <v>2.79015030254777E7</v>
      </c>
      <c r="E1161" s="5">
        <v>1.2317256E7</v>
      </c>
      <c r="F1161" s="5">
        <v>2.0562679E7</v>
      </c>
      <c r="G1161" s="5">
        <v>3.746463E7</v>
      </c>
      <c r="H1161" s="5">
        <v>5.8010295E7</v>
      </c>
    </row>
    <row r="1162">
      <c r="A1162" s="62" t="s">
        <v>442</v>
      </c>
      <c r="B1162" s="23" t="s">
        <v>24</v>
      </c>
      <c r="C1162" s="5">
        <v>121.0</v>
      </c>
      <c r="D1162" s="5">
        <v>6.76703271404958E7</v>
      </c>
      <c r="E1162" s="5">
        <v>2.9852859E7</v>
      </c>
      <c r="F1162" s="5">
        <v>5.8105112E7</v>
      </c>
      <c r="G1162" s="5">
        <v>9.2598541E7</v>
      </c>
      <c r="H1162" s="5">
        <v>1.35912123E8</v>
      </c>
    </row>
    <row r="1163">
      <c r="A1163" s="62" t="s">
        <v>5008</v>
      </c>
      <c r="B1163" s="23" t="s">
        <v>5009</v>
      </c>
      <c r="C1163" s="5">
        <v>86.0</v>
      </c>
      <c r="D1163" s="5">
        <v>1.86098156395348E7</v>
      </c>
      <c r="E1163" s="5">
        <v>8208797.0</v>
      </c>
      <c r="F1163" s="5">
        <v>1.2443576E7</v>
      </c>
      <c r="G1163" s="5">
        <v>2.5243371E7</v>
      </c>
      <c r="H1163" s="5">
        <v>3.8577276E7</v>
      </c>
    </row>
    <row r="1164">
      <c r="A1164" s="62" t="s">
        <v>5010</v>
      </c>
      <c r="B1164" s="23" t="s">
        <v>5011</v>
      </c>
      <c r="C1164" s="5">
        <v>757.0</v>
      </c>
      <c r="D1164" s="5">
        <v>3.01727068863936E7</v>
      </c>
      <c r="E1164" s="5">
        <v>8429999.0</v>
      </c>
      <c r="F1164" s="5">
        <v>1.2648024E7</v>
      </c>
      <c r="G1164" s="5">
        <v>3.0567727E7</v>
      </c>
      <c r="H1164" s="5">
        <v>7.9172227E7</v>
      </c>
    </row>
    <row r="1165">
      <c r="A1165" s="62" t="s">
        <v>2885</v>
      </c>
      <c r="B1165" s="23" t="s">
        <v>431</v>
      </c>
      <c r="C1165" s="5">
        <v>864.0</v>
      </c>
      <c r="D1165" s="5">
        <v>7.25319607812499E7</v>
      </c>
      <c r="E1165" s="5">
        <v>3.8040931E7</v>
      </c>
      <c r="F1165" s="5">
        <v>5.5445201E7</v>
      </c>
      <c r="G1165" s="5">
        <v>8.7335615E7</v>
      </c>
      <c r="H1165" s="5">
        <v>1.36662325E8</v>
      </c>
    </row>
    <row r="1166">
      <c r="A1166" s="62" t="s">
        <v>476</v>
      </c>
      <c r="B1166" s="23" t="s">
        <v>27</v>
      </c>
      <c r="C1166" s="5">
        <v>434.0</v>
      </c>
      <c r="D1166" s="5">
        <v>4.80328926935483E7</v>
      </c>
      <c r="E1166" s="5">
        <v>1.0435277E7</v>
      </c>
      <c r="F1166" s="5">
        <v>2.2179491E7</v>
      </c>
      <c r="G1166" s="5">
        <v>6.1098522E7</v>
      </c>
      <c r="H1166" s="5">
        <v>1.23946351E8</v>
      </c>
    </row>
    <row r="1167">
      <c r="A1167" s="62" t="s">
        <v>5012</v>
      </c>
      <c r="B1167" s="23" t="s">
        <v>5013</v>
      </c>
      <c r="C1167" s="5">
        <v>501.0</v>
      </c>
      <c r="D1167" s="5">
        <v>2.63834929740519E7</v>
      </c>
      <c r="E1167" s="5">
        <v>1.052999E7</v>
      </c>
      <c r="F1167" s="5">
        <v>1.6904734E7</v>
      </c>
      <c r="G1167" s="5">
        <v>3.1229391E7</v>
      </c>
      <c r="H1167" s="5">
        <v>5.8076792E7</v>
      </c>
    </row>
    <row r="1168">
      <c r="A1168" s="62" t="s">
        <v>5014</v>
      </c>
      <c r="B1168" s="23" t="s">
        <v>5015</v>
      </c>
      <c r="C1168" s="5">
        <v>50.0</v>
      </c>
      <c r="D1168" s="5">
        <v>9.807972668E7</v>
      </c>
      <c r="E1168" s="5">
        <v>3.3199813E7</v>
      </c>
      <c r="F1168" s="5">
        <v>5.4860041E7</v>
      </c>
      <c r="G1168" s="5">
        <v>1.2202803E8</v>
      </c>
      <c r="H1168" s="5">
        <v>2.19748194E8</v>
      </c>
    </row>
    <row r="1169">
      <c r="A1169" s="62" t="s">
        <v>5016</v>
      </c>
      <c r="B1169" s="23" t="s">
        <v>5017</v>
      </c>
      <c r="C1169" s="5">
        <v>2182.0</v>
      </c>
      <c r="D1169" s="5">
        <v>1.35369217683776E8</v>
      </c>
      <c r="E1169" s="5">
        <v>5.3298859E7</v>
      </c>
      <c r="F1169" s="5">
        <v>8.905375E7</v>
      </c>
      <c r="G1169" s="5">
        <v>2.03976762E8</v>
      </c>
      <c r="H1169" s="5">
        <v>2.77386612E8</v>
      </c>
    </row>
    <row r="1170">
      <c r="A1170" s="62" t="s">
        <v>5018</v>
      </c>
      <c r="B1170" s="23" t="s">
        <v>5019</v>
      </c>
      <c r="C1170" s="5">
        <v>1525.0</v>
      </c>
      <c r="D1170" s="5">
        <v>4.00830874006557E7</v>
      </c>
      <c r="E1170" s="5">
        <v>1.5235261E7</v>
      </c>
      <c r="F1170" s="5">
        <v>2.3282911E7</v>
      </c>
      <c r="G1170" s="5">
        <v>4.5881356E7</v>
      </c>
      <c r="H1170" s="5">
        <v>8.533495E7</v>
      </c>
    </row>
    <row r="1171">
      <c r="A1171" s="62" t="s">
        <v>5020</v>
      </c>
      <c r="B1171" s="23" t="s">
        <v>5021</v>
      </c>
      <c r="C1171" s="5">
        <v>47.0</v>
      </c>
      <c r="D1171" s="5">
        <v>7.14075482765957E7</v>
      </c>
      <c r="E1171" s="5">
        <v>2.5586712E7</v>
      </c>
      <c r="F1171" s="5">
        <v>5.061708E7</v>
      </c>
      <c r="G1171" s="5">
        <v>9.8416417E7</v>
      </c>
      <c r="H1171" s="5">
        <v>1.72450024E8</v>
      </c>
    </row>
    <row r="1172">
      <c r="A1172" s="62" t="s">
        <v>5022</v>
      </c>
      <c r="B1172" s="23" t="s">
        <v>5023</v>
      </c>
      <c r="C1172" s="5">
        <v>398.0</v>
      </c>
      <c r="D1172" s="5">
        <v>3.86640906532663E7</v>
      </c>
      <c r="E1172" s="5">
        <v>1.1622E7</v>
      </c>
      <c r="F1172" s="5">
        <v>2.2426707E7</v>
      </c>
      <c r="G1172" s="5">
        <v>4.9103771E7</v>
      </c>
      <c r="H1172" s="5">
        <v>8.645805E7</v>
      </c>
    </row>
    <row r="1173">
      <c r="A1173" s="62" t="s">
        <v>5024</v>
      </c>
      <c r="B1173" s="23" t="s">
        <v>5025</v>
      </c>
      <c r="C1173" s="5">
        <v>344.0</v>
      </c>
      <c r="D1173" s="5">
        <v>2.56683005029069E7</v>
      </c>
      <c r="E1173" s="5">
        <v>9679500.0</v>
      </c>
      <c r="F1173" s="5">
        <v>1.4059251E7</v>
      </c>
      <c r="G1173" s="5">
        <v>2.8719131E7</v>
      </c>
      <c r="H1173" s="5">
        <v>5.6330174E7</v>
      </c>
    </row>
    <row r="1174">
      <c r="A1174" s="62" t="s">
        <v>5026</v>
      </c>
      <c r="B1174" s="23" t="s">
        <v>5027</v>
      </c>
      <c r="C1174" s="5">
        <v>5924.0</v>
      </c>
      <c r="D1174" s="5">
        <v>1.11625345352295E8</v>
      </c>
      <c r="E1174" s="5">
        <v>5.1756702E7</v>
      </c>
      <c r="F1174" s="5">
        <v>8.7729105E7</v>
      </c>
      <c r="G1174" s="5">
        <v>1.37165637E8</v>
      </c>
      <c r="H1174" s="5">
        <v>2.26022595E8</v>
      </c>
    </row>
    <row r="1175">
      <c r="A1175" s="62" t="s">
        <v>5028</v>
      </c>
      <c r="B1175" s="23" t="s">
        <v>5029</v>
      </c>
      <c r="C1175" s="5">
        <v>9553.0</v>
      </c>
      <c r="D1175" s="5">
        <v>2.52809483682612E7</v>
      </c>
      <c r="E1175" s="5">
        <v>7239307.0</v>
      </c>
      <c r="F1175" s="5">
        <v>1.2718176E7</v>
      </c>
      <c r="G1175" s="5">
        <v>2.7183E7</v>
      </c>
      <c r="H1175" s="5">
        <v>5.6763485E7</v>
      </c>
    </row>
    <row r="1176">
      <c r="A1176" s="62" t="s">
        <v>5030</v>
      </c>
      <c r="B1176" s="23" t="s">
        <v>5031</v>
      </c>
      <c r="C1176" s="5">
        <v>77861.0</v>
      </c>
      <c r="D1176" s="5">
        <v>5.88708697740622E7</v>
      </c>
      <c r="E1176" s="5">
        <v>1.4498761E7</v>
      </c>
      <c r="F1176" s="5">
        <v>3.6318378E7</v>
      </c>
      <c r="G1176" s="5">
        <v>7.6054716E7</v>
      </c>
      <c r="H1176" s="5">
        <v>1.37778072E8</v>
      </c>
    </row>
    <row r="1177">
      <c r="A1177" s="62" t="s">
        <v>5032</v>
      </c>
      <c r="B1177" s="23" t="s">
        <v>5033</v>
      </c>
      <c r="C1177" s="5">
        <v>1236.0</v>
      </c>
      <c r="D1177" s="5">
        <v>3.39267632645631E7</v>
      </c>
      <c r="E1177" s="5">
        <v>1.0513E7</v>
      </c>
      <c r="F1177" s="5">
        <v>2.03432E7</v>
      </c>
      <c r="G1177" s="5">
        <v>3.7133676E7</v>
      </c>
      <c r="H1177" s="5">
        <v>7.5081427E7</v>
      </c>
    </row>
    <row r="1178">
      <c r="A1178" s="62" t="s">
        <v>5034</v>
      </c>
      <c r="B1178" s="23" t="s">
        <v>5035</v>
      </c>
      <c r="C1178" s="5">
        <v>111803.0</v>
      </c>
      <c r="D1178" s="5">
        <v>3.11144295660922E7</v>
      </c>
      <c r="E1178" s="5">
        <v>1.2127339E7</v>
      </c>
      <c r="F1178" s="5">
        <v>1.9567737E7</v>
      </c>
      <c r="G1178" s="5">
        <v>3.3922448E7</v>
      </c>
      <c r="H1178" s="5">
        <v>6.0584034E7</v>
      </c>
    </row>
    <row r="1179">
      <c r="A1179" s="62" t="s">
        <v>5036</v>
      </c>
      <c r="B1179" s="23" t="s">
        <v>5037</v>
      </c>
      <c r="C1179" s="5">
        <v>29075.0</v>
      </c>
      <c r="D1179" s="5">
        <v>6.82661043227558E7</v>
      </c>
      <c r="E1179" s="5">
        <v>2.4521925E7</v>
      </c>
      <c r="F1179" s="5">
        <v>4.5913697E7</v>
      </c>
      <c r="G1179" s="5">
        <v>8.5081092E7</v>
      </c>
      <c r="H1179" s="5">
        <v>1.46163063E8</v>
      </c>
    </row>
    <row r="1180">
      <c r="A1180" s="62" t="s">
        <v>5038</v>
      </c>
      <c r="B1180" s="23" t="s">
        <v>5039</v>
      </c>
      <c r="C1180" s="5">
        <v>461.0</v>
      </c>
      <c r="D1180" s="5">
        <v>6.35842273427331E7</v>
      </c>
      <c r="E1180" s="5">
        <v>1.7233329E7</v>
      </c>
      <c r="F1180" s="5">
        <v>3.2420496E7</v>
      </c>
      <c r="G1180" s="5">
        <v>7.9417685E7</v>
      </c>
      <c r="H1180" s="5">
        <v>1.55122953E8</v>
      </c>
    </row>
    <row r="1181">
      <c r="A1181" s="62" t="s">
        <v>5040</v>
      </c>
      <c r="B1181" s="23" t="s">
        <v>5041</v>
      </c>
      <c r="C1181" s="5">
        <v>29770.0</v>
      </c>
      <c r="D1181" s="5">
        <v>1.31528626721195E7</v>
      </c>
      <c r="E1181" s="5">
        <v>4099605.0</v>
      </c>
      <c r="F1181" s="5">
        <v>6614474.0</v>
      </c>
      <c r="G1181" s="5">
        <v>1.2458848E7</v>
      </c>
      <c r="H1181" s="5">
        <v>2.3879209E7</v>
      </c>
    </row>
    <row r="1182">
      <c r="A1182" s="62" t="s">
        <v>5042</v>
      </c>
      <c r="B1182" s="23" t="s">
        <v>5043</v>
      </c>
      <c r="C1182" s="5">
        <v>7.0</v>
      </c>
      <c r="D1182" s="5">
        <v>9.51113857142857E7</v>
      </c>
      <c r="E1182" s="5">
        <v>4.435135E7</v>
      </c>
      <c r="F1182" s="5">
        <v>1.00095676E8</v>
      </c>
      <c r="G1182" s="5">
        <v>1.51346001E8</v>
      </c>
      <c r="H1182" s="5">
        <v>1.55262651E8</v>
      </c>
    </row>
    <row r="1183">
      <c r="A1183" s="62" t="s">
        <v>5044</v>
      </c>
      <c r="B1183" s="23" t="s">
        <v>5045</v>
      </c>
      <c r="C1183" s="5">
        <v>231.0</v>
      </c>
      <c r="D1183" s="5">
        <v>2.13549295255411E8</v>
      </c>
      <c r="E1183" s="5">
        <v>1.40442772E8</v>
      </c>
      <c r="F1183" s="5">
        <v>1.9210123E8</v>
      </c>
      <c r="G1183" s="5">
        <v>2.64889482E8</v>
      </c>
      <c r="H1183" s="5">
        <v>3.67363643E8</v>
      </c>
    </row>
    <row r="1184">
      <c r="A1184" s="62" t="s">
        <v>5046</v>
      </c>
      <c r="B1184" s="23" t="s">
        <v>5047</v>
      </c>
      <c r="C1184" s="5">
        <v>9.0</v>
      </c>
      <c r="D1184" s="5">
        <v>6.11052395555555E7</v>
      </c>
      <c r="E1184" s="5">
        <v>1.0401081E7</v>
      </c>
      <c r="F1184" s="5">
        <v>6.7341667E7</v>
      </c>
      <c r="G1184" s="5">
        <v>7.4001501E7</v>
      </c>
      <c r="H1184" s="5">
        <v>1.6109072E8</v>
      </c>
    </row>
    <row r="1185">
      <c r="A1185" s="62" t="s">
        <v>5048</v>
      </c>
      <c r="B1185" s="23" t="s">
        <v>5049</v>
      </c>
      <c r="C1185" s="5">
        <v>184.0</v>
      </c>
      <c r="D1185" s="5">
        <v>2.24885061097826E8</v>
      </c>
      <c r="E1185" s="5">
        <v>1.89021548E8</v>
      </c>
      <c r="F1185" s="5">
        <v>2.0197055E8</v>
      </c>
      <c r="G1185" s="5">
        <v>2.48868484E8</v>
      </c>
      <c r="H1185" s="5">
        <v>3.06557236E8</v>
      </c>
    </row>
    <row r="1186">
      <c r="A1186" s="62" t="s">
        <v>2945</v>
      </c>
      <c r="B1186" s="23" t="s">
        <v>757</v>
      </c>
      <c r="C1186" s="5">
        <v>13.0</v>
      </c>
      <c r="D1186" s="5">
        <v>1.70190626153846E8</v>
      </c>
      <c r="E1186" s="5">
        <v>5.8736561E7</v>
      </c>
      <c r="F1186" s="5">
        <v>1.15986427E8</v>
      </c>
      <c r="G1186" s="5">
        <v>2.631936E8</v>
      </c>
      <c r="H1186" s="5">
        <v>4.05241379E8</v>
      </c>
    </row>
    <row r="1187">
      <c r="A1187" s="62" t="s">
        <v>5050</v>
      </c>
      <c r="B1187" s="23" t="s">
        <v>5051</v>
      </c>
      <c r="C1187" s="5">
        <v>6.0</v>
      </c>
      <c r="D1187" s="5">
        <v>1.304327915E8</v>
      </c>
      <c r="E1187" s="5">
        <v>9.9911661E7</v>
      </c>
      <c r="F1187" s="5">
        <v>1.19524739E8</v>
      </c>
      <c r="G1187" s="5">
        <v>1.71088958E8</v>
      </c>
      <c r="H1187" s="5">
        <v>1.7748135E8</v>
      </c>
    </row>
    <row r="1188">
      <c r="A1188" s="62" t="s">
        <v>5052</v>
      </c>
      <c r="B1188" s="23" t="s">
        <v>5053</v>
      </c>
      <c r="C1188" s="5">
        <v>2.0</v>
      </c>
      <c r="D1188" s="5">
        <v>4.24069105E7</v>
      </c>
      <c r="E1188" s="5">
        <v>2.4302121E7</v>
      </c>
      <c r="F1188" s="5">
        <v>2.4302121E7</v>
      </c>
      <c r="G1188" s="5">
        <v>6.05117E7</v>
      </c>
      <c r="H1188" s="5">
        <v>6.05117E7</v>
      </c>
    </row>
    <row r="1189">
      <c r="A1189" s="62" t="s">
        <v>5054</v>
      </c>
      <c r="B1189" s="23" t="s">
        <v>5055</v>
      </c>
      <c r="C1189" s="5">
        <v>42.0</v>
      </c>
      <c r="D1189" s="5">
        <v>7.73327267380952E7</v>
      </c>
      <c r="E1189" s="5">
        <v>4.7385975E7</v>
      </c>
      <c r="F1189" s="5">
        <v>7.6509042E7</v>
      </c>
      <c r="G1189" s="5">
        <v>1.09908411E8</v>
      </c>
      <c r="H1189" s="5">
        <v>1.25683803E8</v>
      </c>
    </row>
    <row r="1190">
      <c r="A1190" s="62" t="s">
        <v>5056</v>
      </c>
      <c r="B1190" s="23" t="s">
        <v>5057</v>
      </c>
      <c r="C1190" s="5">
        <v>8.0</v>
      </c>
      <c r="D1190" s="5">
        <v>7.5367541875E7</v>
      </c>
      <c r="E1190" s="5">
        <v>2.1520342E7</v>
      </c>
      <c r="F1190" s="5">
        <v>3.78304E7</v>
      </c>
      <c r="G1190" s="5">
        <v>7.4718311E7</v>
      </c>
      <c r="H1190" s="5">
        <v>2.88432299E8</v>
      </c>
    </row>
    <row r="1191">
      <c r="A1191" s="62" t="s">
        <v>5058</v>
      </c>
      <c r="B1191" s="23" t="s">
        <v>5059</v>
      </c>
      <c r="C1191" s="5">
        <v>22392.0</v>
      </c>
      <c r="D1191" s="5">
        <v>1.51247517956778E7</v>
      </c>
      <c r="E1191" s="5">
        <v>7715100.0</v>
      </c>
      <c r="F1191" s="5">
        <v>1.1783142E7</v>
      </c>
      <c r="G1191" s="5">
        <v>1.7471099E7</v>
      </c>
      <c r="H1191" s="5">
        <v>2.889096E7</v>
      </c>
    </row>
    <row r="1192">
      <c r="A1192" s="62" t="s">
        <v>2881</v>
      </c>
      <c r="B1192" s="23" t="s">
        <v>418</v>
      </c>
      <c r="C1192" s="5">
        <v>17.0</v>
      </c>
      <c r="D1192" s="5">
        <v>9.9534247E7</v>
      </c>
      <c r="E1192" s="5">
        <v>4.7102068E7</v>
      </c>
      <c r="F1192" s="5">
        <v>7.9656111E7</v>
      </c>
      <c r="G1192" s="5">
        <v>1.20575014E8</v>
      </c>
      <c r="H1192" s="5">
        <v>2.4061073E8</v>
      </c>
    </row>
    <row r="1193">
      <c r="A1193" s="62" t="s">
        <v>2946</v>
      </c>
      <c r="B1193" s="23" t="s">
        <v>759</v>
      </c>
      <c r="C1193" s="5">
        <v>554.0</v>
      </c>
      <c r="D1193" s="5">
        <v>6.57660523664259E7</v>
      </c>
      <c r="E1193" s="5">
        <v>2.0902843E7</v>
      </c>
      <c r="F1193" s="5">
        <v>4.4246303E7</v>
      </c>
      <c r="G1193" s="5">
        <v>8.3873837E7</v>
      </c>
      <c r="H1193" s="5">
        <v>1.34637714E8</v>
      </c>
    </row>
    <row r="1194">
      <c r="A1194" s="62" t="s">
        <v>5060</v>
      </c>
      <c r="B1194" s="23" t="s">
        <v>5061</v>
      </c>
      <c r="C1194" s="5">
        <v>23.0</v>
      </c>
      <c r="D1194" s="5">
        <v>8739833.30434782</v>
      </c>
      <c r="E1194" s="5">
        <v>4924775.0</v>
      </c>
      <c r="F1194" s="5">
        <v>6818923.0</v>
      </c>
      <c r="G1194" s="5">
        <v>1.0199302E7</v>
      </c>
      <c r="H1194" s="5">
        <v>1.7069848E7</v>
      </c>
    </row>
    <row r="1195">
      <c r="A1195" s="62" t="s">
        <v>2947</v>
      </c>
      <c r="B1195" s="23" t="s">
        <v>763</v>
      </c>
      <c r="C1195" s="5">
        <v>203.0</v>
      </c>
      <c r="D1195" s="5">
        <v>2.48120580788177E7</v>
      </c>
      <c r="E1195" s="5">
        <v>1.16242E7</v>
      </c>
      <c r="F1195" s="5">
        <v>1.49828E7</v>
      </c>
      <c r="G1195" s="5">
        <v>2.7364242E7</v>
      </c>
      <c r="H1195" s="5">
        <v>4.558725E7</v>
      </c>
    </row>
    <row r="1196">
      <c r="A1196" s="62" t="s">
        <v>2948</v>
      </c>
      <c r="B1196" s="23" t="s">
        <v>766</v>
      </c>
      <c r="C1196" s="5">
        <v>3031.0</v>
      </c>
      <c r="D1196" s="5">
        <v>2.24660360488287E7</v>
      </c>
      <c r="E1196" s="5">
        <v>8766895.0</v>
      </c>
      <c r="F1196" s="5">
        <v>1.252595E7</v>
      </c>
      <c r="G1196" s="5">
        <v>2.153833E7</v>
      </c>
      <c r="H1196" s="5">
        <v>3.9345097E7</v>
      </c>
    </row>
    <row r="1197">
      <c r="A1197" s="62" t="s">
        <v>2949</v>
      </c>
      <c r="B1197" s="23" t="s">
        <v>769</v>
      </c>
      <c r="C1197" s="5">
        <v>672.0</v>
      </c>
      <c r="D1197" s="5">
        <v>2.4752331172619E7</v>
      </c>
      <c r="E1197" s="5">
        <v>9742133.0</v>
      </c>
      <c r="F1197" s="5">
        <v>1.6758767E7</v>
      </c>
      <c r="G1197" s="5">
        <v>2.6139407E7</v>
      </c>
      <c r="H1197" s="5">
        <v>4.4862057E7</v>
      </c>
    </row>
    <row r="1198">
      <c r="A1198" s="62" t="s">
        <v>5062</v>
      </c>
      <c r="B1198" s="23" t="s">
        <v>5063</v>
      </c>
      <c r="C1198" s="5">
        <v>87.0</v>
      </c>
      <c r="D1198" s="5">
        <v>4.95161477701149E7</v>
      </c>
      <c r="E1198" s="5">
        <v>1.07044E7</v>
      </c>
      <c r="F1198" s="5">
        <v>1.9052967E7</v>
      </c>
      <c r="G1198" s="5">
        <v>5.4434444E7</v>
      </c>
      <c r="H1198" s="5">
        <v>1.19078347E8</v>
      </c>
    </row>
    <row r="1199">
      <c r="A1199" s="62" t="s">
        <v>5064</v>
      </c>
      <c r="B1199" s="23" t="s">
        <v>5065</v>
      </c>
      <c r="C1199" s="5">
        <v>7721.0</v>
      </c>
      <c r="D1199" s="5">
        <v>2.3376238379614E7</v>
      </c>
      <c r="E1199" s="5">
        <v>9768545.0</v>
      </c>
      <c r="F1199" s="5">
        <v>1.6367418E7</v>
      </c>
      <c r="G1199" s="5">
        <v>2.918436E7</v>
      </c>
      <c r="H1199" s="5">
        <v>4.5888294E7</v>
      </c>
    </row>
    <row r="1200">
      <c r="A1200" s="62" t="s">
        <v>5066</v>
      </c>
      <c r="B1200" s="23" t="s">
        <v>5067</v>
      </c>
      <c r="C1200" s="5">
        <v>961.0</v>
      </c>
      <c r="D1200" s="5">
        <v>2.24272534245577E7</v>
      </c>
      <c r="E1200" s="5">
        <v>7768000.0</v>
      </c>
      <c r="F1200" s="5">
        <v>1.3042381E7</v>
      </c>
      <c r="G1200" s="5">
        <v>2.7113371E7</v>
      </c>
      <c r="H1200" s="5">
        <v>4.4948234E7</v>
      </c>
    </row>
    <row r="1201">
      <c r="A1201" s="62" t="s">
        <v>5068</v>
      </c>
      <c r="B1201" s="23" t="s">
        <v>5069</v>
      </c>
      <c r="C1201" s="5">
        <v>228.0</v>
      </c>
      <c r="D1201" s="5">
        <v>4.02012058903508E7</v>
      </c>
      <c r="E1201" s="5">
        <v>1.1010148E7</v>
      </c>
      <c r="F1201" s="5">
        <v>1.8039E7</v>
      </c>
      <c r="G1201" s="5">
        <v>4.4181707E7</v>
      </c>
      <c r="H1201" s="5">
        <v>9.5223815E7</v>
      </c>
    </row>
    <row r="1202">
      <c r="A1202" s="62" t="s">
        <v>5070</v>
      </c>
      <c r="B1202" s="23" t="s">
        <v>5071</v>
      </c>
      <c r="C1202" s="5">
        <v>1576.0</v>
      </c>
      <c r="D1202" s="5">
        <v>4.75128013781726E7</v>
      </c>
      <c r="E1202" s="5">
        <v>3.2352601E7</v>
      </c>
      <c r="F1202" s="5">
        <v>4.8250812E7</v>
      </c>
      <c r="G1202" s="5">
        <v>6.0476279E7</v>
      </c>
      <c r="H1202" s="5">
        <v>7.0657239E7</v>
      </c>
    </row>
    <row r="1203">
      <c r="A1203" s="62" t="s">
        <v>2950</v>
      </c>
      <c r="B1203" s="23" t="s">
        <v>771</v>
      </c>
      <c r="C1203" s="5">
        <v>8772.0</v>
      </c>
      <c r="D1203" s="5">
        <v>5.42166633997036E7</v>
      </c>
      <c r="E1203" s="5">
        <v>2.9278309E7</v>
      </c>
      <c r="F1203" s="5">
        <v>4.296337E7</v>
      </c>
      <c r="G1203" s="5">
        <v>6.5342513E7</v>
      </c>
      <c r="H1203" s="5">
        <v>9.8336344E7</v>
      </c>
    </row>
    <row r="1204">
      <c r="A1204" s="62" t="s">
        <v>2916</v>
      </c>
      <c r="B1204" s="23" t="s">
        <v>432</v>
      </c>
      <c r="C1204" s="5">
        <v>317.0</v>
      </c>
      <c r="D1204" s="5">
        <v>1.8512942825552E8</v>
      </c>
      <c r="E1204" s="5">
        <v>1.09046163E8</v>
      </c>
      <c r="F1204" s="5">
        <v>1.55172345E8</v>
      </c>
      <c r="G1204" s="5">
        <v>2.2224493E8</v>
      </c>
      <c r="H1204" s="5">
        <v>3.493551E8</v>
      </c>
    </row>
    <row r="1205">
      <c r="A1205" s="62" t="s">
        <v>2936</v>
      </c>
      <c r="B1205" s="23" t="s">
        <v>434</v>
      </c>
      <c r="C1205" s="5">
        <v>1432.0</v>
      </c>
      <c r="D1205" s="5">
        <v>3.67583470481843E7</v>
      </c>
      <c r="E1205" s="5">
        <v>1.4830431E7</v>
      </c>
      <c r="F1205" s="5">
        <v>2.5574968E7</v>
      </c>
      <c r="G1205" s="5">
        <v>4.3542785E7</v>
      </c>
      <c r="H1205" s="5">
        <v>7.0158414E7</v>
      </c>
    </row>
    <row r="1206">
      <c r="A1206" s="62" t="s">
        <v>2937</v>
      </c>
      <c r="B1206" s="23" t="s">
        <v>436</v>
      </c>
      <c r="C1206" s="5">
        <v>274.0</v>
      </c>
      <c r="D1206" s="5">
        <v>4.54515658649635E7</v>
      </c>
      <c r="E1206" s="5">
        <v>1.4805078E7</v>
      </c>
      <c r="F1206" s="5">
        <v>3.3203495E7</v>
      </c>
      <c r="G1206" s="5">
        <v>5.630904E7</v>
      </c>
      <c r="H1206" s="5">
        <v>9.324104E7</v>
      </c>
    </row>
    <row r="1207">
      <c r="A1207" s="62" t="s">
        <v>5072</v>
      </c>
      <c r="B1207" s="23" t="s">
        <v>5073</v>
      </c>
      <c r="C1207" s="5">
        <v>2.0</v>
      </c>
      <c r="D1207" s="5">
        <v>4.187862895E8</v>
      </c>
      <c r="E1207" s="5">
        <v>2.39359578E8</v>
      </c>
      <c r="F1207" s="5">
        <v>2.39359578E8</v>
      </c>
      <c r="G1207" s="5">
        <v>5.98213001E8</v>
      </c>
      <c r="H1207" s="5">
        <v>5.98213001E8</v>
      </c>
    </row>
    <row r="1208">
      <c r="A1208" s="62" t="s">
        <v>5074</v>
      </c>
      <c r="B1208" s="23" t="s">
        <v>5075</v>
      </c>
      <c r="C1208" s="5">
        <v>18.0</v>
      </c>
      <c r="D1208" s="5">
        <v>3.04311572222222E7</v>
      </c>
      <c r="E1208" s="5">
        <v>7697396.0</v>
      </c>
      <c r="F1208" s="5">
        <v>1.58571E7</v>
      </c>
      <c r="G1208" s="5">
        <v>4.3575804E7</v>
      </c>
      <c r="H1208" s="5">
        <v>7.072864E7</v>
      </c>
    </row>
    <row r="1209">
      <c r="A1209" s="62" t="s">
        <v>2951</v>
      </c>
      <c r="B1209" s="23" t="s">
        <v>772</v>
      </c>
      <c r="C1209" s="5">
        <v>100.0</v>
      </c>
      <c r="D1209" s="5">
        <v>6.329198742E7</v>
      </c>
      <c r="E1209" s="5">
        <v>1.2907912E7</v>
      </c>
      <c r="F1209" s="5">
        <v>1.8320858E7</v>
      </c>
      <c r="G1209" s="5">
        <v>4.114907E7</v>
      </c>
      <c r="H1209" s="5">
        <v>8.950175E7</v>
      </c>
    </row>
    <row r="1210">
      <c r="A1210" s="62" t="s">
        <v>2952</v>
      </c>
      <c r="B1210" s="23" t="s">
        <v>773</v>
      </c>
      <c r="C1210" s="5">
        <v>42.0</v>
      </c>
      <c r="D1210" s="5">
        <v>7.83556212619047E7</v>
      </c>
      <c r="E1210" s="5">
        <v>1.377095E7</v>
      </c>
      <c r="F1210" s="5">
        <v>6.1302217E7</v>
      </c>
      <c r="G1210" s="5">
        <v>1.01856262E8</v>
      </c>
      <c r="H1210" s="5">
        <v>1.79238768E8</v>
      </c>
    </row>
    <row r="1211">
      <c r="A1211" s="62" t="s">
        <v>2953</v>
      </c>
      <c r="B1211" s="23" t="s">
        <v>775</v>
      </c>
      <c r="C1211" s="5">
        <v>105.0</v>
      </c>
      <c r="D1211" s="5">
        <v>7.80959471333333E7</v>
      </c>
      <c r="E1211" s="5">
        <v>1.5940699E7</v>
      </c>
      <c r="F1211" s="5">
        <v>4.2870501E7</v>
      </c>
      <c r="G1211" s="5">
        <v>1.1375406E8</v>
      </c>
      <c r="H1211" s="5">
        <v>2.07465886E8</v>
      </c>
    </row>
    <row r="1212">
      <c r="A1212" s="62" t="s">
        <v>2955</v>
      </c>
      <c r="B1212" s="23" t="s">
        <v>797</v>
      </c>
      <c r="C1212" s="5">
        <v>2267.0</v>
      </c>
      <c r="D1212" s="5">
        <v>4.1516239857962E7</v>
      </c>
      <c r="E1212" s="5">
        <v>1.1372905E7</v>
      </c>
      <c r="F1212" s="5">
        <v>1.8374852E7</v>
      </c>
      <c r="G1212" s="5">
        <v>3.9837213E7</v>
      </c>
      <c r="H1212" s="5">
        <v>8.7249375E7</v>
      </c>
    </row>
    <row r="1213">
      <c r="A1213" s="62" t="s">
        <v>5076</v>
      </c>
      <c r="B1213" s="23" t="s">
        <v>5077</v>
      </c>
      <c r="C1213" s="5">
        <v>3200.0</v>
      </c>
      <c r="D1213" s="5">
        <v>2.05039790603561E8</v>
      </c>
      <c r="E1213" s="5">
        <v>1.36291605E8</v>
      </c>
      <c r="F1213" s="5">
        <v>1.9976766E8</v>
      </c>
      <c r="G1213" s="5">
        <v>2.368737E8</v>
      </c>
      <c r="H1213" s="5">
        <v>3.02408354E8</v>
      </c>
    </row>
    <row r="1214">
      <c r="A1214" s="62" t="s">
        <v>5078</v>
      </c>
      <c r="B1214" s="23" t="s">
        <v>5079</v>
      </c>
      <c r="C1214" s="5">
        <v>4.0</v>
      </c>
      <c r="D1214" s="5">
        <v>1.51701467E8</v>
      </c>
      <c r="E1214" s="5">
        <v>7.7662093E7</v>
      </c>
      <c r="F1214" s="5">
        <v>1.22092912E8</v>
      </c>
      <c r="G1214" s="5">
        <v>1.406734E8</v>
      </c>
      <c r="H1214" s="5">
        <v>2.66377463E8</v>
      </c>
    </row>
    <row r="1215">
      <c r="A1215" s="62" t="s">
        <v>5080</v>
      </c>
      <c r="B1215" s="23" t="s">
        <v>5081</v>
      </c>
      <c r="C1215" s="5">
        <v>300.0</v>
      </c>
      <c r="D1215" s="5">
        <v>1.46997397953333E8</v>
      </c>
      <c r="E1215" s="5">
        <v>1.02586378E8</v>
      </c>
      <c r="F1215" s="5">
        <v>1.26158662E8</v>
      </c>
      <c r="G1215" s="5">
        <v>1.67864884E8</v>
      </c>
      <c r="H1215" s="5">
        <v>2.45155485E8</v>
      </c>
    </row>
    <row r="1216">
      <c r="A1216" s="62" t="s">
        <v>5082</v>
      </c>
      <c r="B1216" s="23" t="s">
        <v>5083</v>
      </c>
      <c r="C1216" s="5">
        <v>744.0</v>
      </c>
      <c r="D1216" s="5">
        <v>2.59624665419354E8</v>
      </c>
      <c r="E1216" s="5">
        <v>2.12397269E8</v>
      </c>
      <c r="F1216" s="5">
        <v>2.49796078E8</v>
      </c>
      <c r="G1216" s="5">
        <v>3.04933818E8</v>
      </c>
      <c r="H1216" s="5">
        <v>3.78028794E8</v>
      </c>
    </row>
    <row r="1217">
      <c r="A1217" s="62" t="s">
        <v>5084</v>
      </c>
      <c r="B1217" s="23" t="s">
        <v>5085</v>
      </c>
      <c r="C1217" s="5">
        <v>4.0</v>
      </c>
      <c r="D1217" s="5">
        <v>3.866444E7</v>
      </c>
      <c r="E1217" s="5">
        <v>2412163.0</v>
      </c>
      <c r="F1217" s="5">
        <v>1.7865461E7</v>
      </c>
      <c r="G1217" s="5">
        <v>2.0128201E7</v>
      </c>
      <c r="H1217" s="5">
        <v>1.14251935E8</v>
      </c>
    </row>
    <row r="1218">
      <c r="A1218" s="62" t="s">
        <v>5086</v>
      </c>
      <c r="B1218" s="23" t="s">
        <v>5087</v>
      </c>
      <c r="C1218" s="5">
        <v>17.0</v>
      </c>
      <c r="D1218" s="5">
        <v>6.30416794705882E7</v>
      </c>
      <c r="E1218" s="5">
        <v>9703900.0</v>
      </c>
      <c r="F1218" s="5">
        <v>1.6175E7</v>
      </c>
      <c r="G1218" s="5">
        <v>7.91003E7</v>
      </c>
      <c r="H1218" s="5">
        <v>1.82023577E8</v>
      </c>
    </row>
    <row r="1219">
      <c r="A1219" s="62" t="s">
        <v>5088</v>
      </c>
      <c r="B1219" s="23" t="s">
        <v>5089</v>
      </c>
      <c r="C1219" s="5">
        <v>227.0</v>
      </c>
      <c r="D1219" s="5">
        <v>1.98125538621145E8</v>
      </c>
      <c r="E1219" s="5">
        <v>1.44509773E8</v>
      </c>
      <c r="F1219" s="5">
        <v>1.88195399E8</v>
      </c>
      <c r="G1219" s="5">
        <v>2.41101198E8</v>
      </c>
      <c r="H1219" s="5">
        <v>3.1500745E8</v>
      </c>
    </row>
    <row r="1220">
      <c r="A1220" s="62" t="s">
        <v>500</v>
      </c>
      <c r="B1220" s="23" t="s">
        <v>29</v>
      </c>
      <c r="C1220" s="5">
        <v>339.0</v>
      </c>
      <c r="D1220" s="5">
        <v>7.74220543126844E7</v>
      </c>
      <c r="E1220" s="5">
        <v>3.4528674E7</v>
      </c>
      <c r="F1220" s="5">
        <v>5.9125877E7</v>
      </c>
      <c r="G1220" s="5">
        <v>9.9036851E7</v>
      </c>
      <c r="H1220" s="5">
        <v>1.62366954E8</v>
      </c>
    </row>
    <row r="1221">
      <c r="A1221" s="62" t="s">
        <v>5090</v>
      </c>
      <c r="B1221" s="23" t="s">
        <v>5091</v>
      </c>
      <c r="C1221" s="5">
        <v>81.0</v>
      </c>
      <c r="D1221" s="5">
        <v>2.12557537308642E8</v>
      </c>
      <c r="E1221" s="5">
        <v>1.52766201E8</v>
      </c>
      <c r="F1221" s="5">
        <v>1.96838E8</v>
      </c>
      <c r="G1221" s="5">
        <v>2.67807455E8</v>
      </c>
      <c r="H1221" s="5">
        <v>3.36381584E8</v>
      </c>
    </row>
    <row r="1222">
      <c r="A1222" s="62" t="s">
        <v>526</v>
      </c>
      <c r="B1222" s="23" t="s">
        <v>32</v>
      </c>
      <c r="C1222" s="5">
        <v>412.0</v>
      </c>
      <c r="D1222" s="5">
        <v>1.13168460519417E8</v>
      </c>
      <c r="E1222" s="5">
        <v>6.127305E7</v>
      </c>
      <c r="F1222" s="5">
        <v>9.761195E7</v>
      </c>
      <c r="G1222" s="5">
        <v>1.394207E8</v>
      </c>
      <c r="H1222" s="5">
        <v>1.9388E8</v>
      </c>
    </row>
    <row r="1223">
      <c r="A1223" s="62" t="s">
        <v>549</v>
      </c>
      <c r="B1223" s="23" t="s">
        <v>49</v>
      </c>
      <c r="C1223" s="5">
        <v>820.0</v>
      </c>
      <c r="D1223" s="5">
        <v>1.21397814065853E8</v>
      </c>
      <c r="E1223" s="5">
        <v>7.253906E7</v>
      </c>
      <c r="F1223" s="5">
        <v>1.00933007E8</v>
      </c>
      <c r="G1223" s="5">
        <v>1.449541E8</v>
      </c>
      <c r="H1223" s="5">
        <v>2.07161425E8</v>
      </c>
    </row>
    <row r="1224">
      <c r="A1224" s="62" t="s">
        <v>578</v>
      </c>
      <c r="B1224" s="23" t="s">
        <v>52</v>
      </c>
      <c r="C1224" s="5">
        <v>25.0</v>
      </c>
      <c r="D1224" s="5">
        <v>7.38732935599999E7</v>
      </c>
      <c r="E1224" s="5">
        <v>4.6871484E7</v>
      </c>
      <c r="F1224" s="5">
        <v>6.2436689E7</v>
      </c>
      <c r="G1224" s="5">
        <v>9.567146E7</v>
      </c>
      <c r="H1224" s="5">
        <v>1.47131046E8</v>
      </c>
    </row>
    <row r="1225">
      <c r="A1225" s="62" t="s">
        <v>5092</v>
      </c>
      <c r="B1225" s="23" t="s">
        <v>5093</v>
      </c>
      <c r="C1225" s="5">
        <v>6701.0</v>
      </c>
      <c r="D1225" s="5">
        <v>5.19589603835023E7</v>
      </c>
      <c r="E1225" s="5">
        <v>2.7668419E7</v>
      </c>
      <c r="F1225" s="5">
        <v>4.6460771E7</v>
      </c>
      <c r="G1225" s="5">
        <v>6.1129808E7</v>
      </c>
      <c r="H1225" s="5">
        <v>8.7726773E7</v>
      </c>
    </row>
    <row r="1226">
      <c r="A1226" s="62" t="s">
        <v>610</v>
      </c>
      <c r="B1226" s="23" t="s">
        <v>55</v>
      </c>
      <c r="C1226" s="5">
        <v>3.0</v>
      </c>
      <c r="D1226" s="5">
        <v>6.63965593333333E7</v>
      </c>
      <c r="E1226" s="5">
        <v>1.3113019E7</v>
      </c>
      <c r="F1226" s="5">
        <v>5.5660455E7</v>
      </c>
      <c r="G1226" s="5">
        <v>1.30416204E8</v>
      </c>
      <c r="H1226" s="5">
        <v>1.30416204E8</v>
      </c>
    </row>
    <row r="1227">
      <c r="A1227" s="62" t="s">
        <v>645</v>
      </c>
      <c r="B1227" s="23" t="s">
        <v>60</v>
      </c>
      <c r="C1227" s="5">
        <v>3.0</v>
      </c>
      <c r="D1227" s="5">
        <v>2.20039473333333E7</v>
      </c>
      <c r="E1227" s="5">
        <v>2830922.0</v>
      </c>
      <c r="F1227" s="5">
        <v>2.31462E7</v>
      </c>
      <c r="G1227" s="5">
        <v>4.003472E7</v>
      </c>
      <c r="H1227" s="5">
        <v>4.003472E7</v>
      </c>
    </row>
    <row r="1228">
      <c r="A1228" s="62" t="s">
        <v>665</v>
      </c>
      <c r="B1228" s="23" t="s">
        <v>63</v>
      </c>
      <c r="C1228" s="5">
        <v>21.0</v>
      </c>
      <c r="D1228" s="5">
        <v>6.11651626666666E7</v>
      </c>
      <c r="E1228" s="5">
        <v>2.4235442E7</v>
      </c>
      <c r="F1228" s="5">
        <v>5.06973E7</v>
      </c>
      <c r="G1228" s="5">
        <v>8.1533763E7</v>
      </c>
      <c r="H1228" s="5">
        <v>1.43177942E8</v>
      </c>
    </row>
    <row r="1229">
      <c r="A1229" s="62" t="s">
        <v>706</v>
      </c>
      <c r="B1229" s="23" t="s">
        <v>71</v>
      </c>
      <c r="C1229" s="5">
        <v>19.0</v>
      </c>
      <c r="D1229" s="5">
        <v>3.36943551578947E7</v>
      </c>
      <c r="E1229" s="5">
        <v>1.1539385E7</v>
      </c>
      <c r="F1229" s="5">
        <v>1.7995946E7</v>
      </c>
      <c r="G1229" s="5">
        <v>4.68679E7</v>
      </c>
      <c r="H1229" s="5">
        <v>1.06980599E8</v>
      </c>
    </row>
    <row r="1230">
      <c r="A1230" s="62" t="s">
        <v>747</v>
      </c>
      <c r="B1230" s="23" t="s">
        <v>75</v>
      </c>
      <c r="C1230" s="5">
        <v>9.0</v>
      </c>
      <c r="D1230" s="5">
        <v>4.52634758888888E7</v>
      </c>
      <c r="E1230" s="5">
        <v>1.27663E7</v>
      </c>
      <c r="F1230" s="5">
        <v>2.7068225E7</v>
      </c>
      <c r="G1230" s="5">
        <v>7.6887394E7</v>
      </c>
      <c r="H1230" s="5">
        <v>1.13466738E8</v>
      </c>
    </row>
    <row r="1231">
      <c r="A1231" s="62" t="s">
        <v>768</v>
      </c>
      <c r="B1231" s="23" t="s">
        <v>78</v>
      </c>
      <c r="C1231" s="5">
        <v>4.0</v>
      </c>
      <c r="D1231" s="5">
        <v>8.075917525E7</v>
      </c>
      <c r="E1231" s="5">
        <v>2.7335689E7</v>
      </c>
      <c r="F1231" s="5">
        <v>5.9070224E7</v>
      </c>
      <c r="G1231" s="5">
        <v>6.2839575E7</v>
      </c>
      <c r="H1231" s="5">
        <v>1.73791213E8</v>
      </c>
    </row>
    <row r="1232">
      <c r="A1232" s="62" t="s">
        <v>770</v>
      </c>
      <c r="B1232" s="23" t="s">
        <v>81</v>
      </c>
      <c r="C1232" s="5">
        <v>6.0</v>
      </c>
      <c r="D1232" s="5">
        <v>3.06875746666666E7</v>
      </c>
      <c r="E1232" s="5">
        <v>8104487.0</v>
      </c>
      <c r="F1232" s="5">
        <v>2.7889516E7</v>
      </c>
      <c r="G1232" s="5">
        <v>3.4947067E7</v>
      </c>
      <c r="H1232" s="5">
        <v>7.6434965E7</v>
      </c>
    </row>
    <row r="1233">
      <c r="A1233" s="62" t="s">
        <v>5094</v>
      </c>
      <c r="B1233" s="23" t="s">
        <v>5043</v>
      </c>
      <c r="C1233" s="5">
        <v>7.0</v>
      </c>
      <c r="D1233" s="5">
        <v>4.02696431428571E7</v>
      </c>
      <c r="E1233" s="5">
        <v>1.1363047E7</v>
      </c>
      <c r="F1233" s="5">
        <v>2.311445E7</v>
      </c>
      <c r="G1233" s="5">
        <v>4.8331473E7</v>
      </c>
      <c r="H1233" s="5">
        <v>1.49028206E8</v>
      </c>
    </row>
    <row r="1234">
      <c r="A1234" s="62" t="s">
        <v>5095</v>
      </c>
      <c r="B1234" s="23" t="s">
        <v>5096</v>
      </c>
      <c r="C1234" s="5">
        <v>305.0</v>
      </c>
      <c r="D1234" s="5">
        <v>7.95868492163933E7</v>
      </c>
      <c r="E1234" s="5">
        <v>2.6371172E7</v>
      </c>
      <c r="F1234" s="5">
        <v>5.4546351E7</v>
      </c>
      <c r="G1234" s="5">
        <v>1.12225488E8</v>
      </c>
      <c r="H1234" s="5">
        <v>1.62123919E8</v>
      </c>
    </row>
    <row r="1235">
      <c r="A1235" s="62" t="s">
        <v>5097</v>
      </c>
      <c r="B1235" s="23" t="s">
        <v>5098</v>
      </c>
      <c r="C1235" s="5">
        <v>126.0</v>
      </c>
      <c r="D1235" s="5">
        <v>8.18536173174602E7</v>
      </c>
      <c r="E1235" s="5">
        <v>2.0311432E7</v>
      </c>
      <c r="F1235" s="5">
        <v>4.4434924E7</v>
      </c>
      <c r="G1235" s="5">
        <v>1.28230573E8</v>
      </c>
      <c r="H1235" s="5">
        <v>1.79208839E8</v>
      </c>
    </row>
    <row r="1236">
      <c r="A1236" s="62" t="s">
        <v>2956</v>
      </c>
      <c r="B1236" s="23" t="s">
        <v>800</v>
      </c>
      <c r="C1236" s="5">
        <v>1303.0</v>
      </c>
      <c r="D1236" s="5">
        <v>2.05625465349194E7</v>
      </c>
      <c r="E1236" s="5">
        <v>9233967.0</v>
      </c>
      <c r="F1236" s="5">
        <v>1.3275193E7</v>
      </c>
      <c r="G1236" s="5">
        <v>2.35124E7</v>
      </c>
      <c r="H1236" s="5">
        <v>4.4878322E7</v>
      </c>
    </row>
    <row r="1237">
      <c r="A1237" s="62" t="s">
        <v>5099</v>
      </c>
      <c r="B1237" s="23" t="s">
        <v>5100</v>
      </c>
      <c r="C1237" s="5">
        <v>73.0</v>
      </c>
      <c r="D1237" s="5">
        <v>6.15494397671232E7</v>
      </c>
      <c r="E1237" s="5">
        <v>2.5737823E7</v>
      </c>
      <c r="F1237" s="5">
        <v>4.0801397E7</v>
      </c>
      <c r="G1237" s="5">
        <v>7.2146367E7</v>
      </c>
      <c r="H1237" s="5">
        <v>1.46404958E8</v>
      </c>
    </row>
    <row r="1238">
      <c r="A1238" s="62" t="s">
        <v>5101</v>
      </c>
      <c r="B1238" s="23" t="s">
        <v>5102</v>
      </c>
      <c r="C1238" s="5">
        <v>67.0</v>
      </c>
      <c r="D1238" s="5">
        <v>1.2621180641791E7</v>
      </c>
      <c r="E1238" s="5">
        <v>4566704.0</v>
      </c>
      <c r="F1238" s="5">
        <v>6416044.0</v>
      </c>
      <c r="G1238" s="5">
        <v>1.7015166E7</v>
      </c>
      <c r="H1238" s="5">
        <v>2.6432495E7</v>
      </c>
    </row>
    <row r="1239">
      <c r="A1239" s="62" t="s">
        <v>5103</v>
      </c>
      <c r="B1239" s="23" t="s">
        <v>5104</v>
      </c>
      <c r="C1239" s="5">
        <v>328566.0</v>
      </c>
      <c r="D1239" s="5">
        <v>1.89576016157959E7</v>
      </c>
      <c r="E1239" s="5">
        <v>5901479.0</v>
      </c>
      <c r="F1239" s="5">
        <v>1.0400589E7</v>
      </c>
      <c r="G1239" s="5">
        <v>2.04562E7</v>
      </c>
      <c r="H1239" s="5">
        <v>3.9543811E7</v>
      </c>
    </row>
    <row r="1240">
      <c r="A1240" s="62" t="s">
        <v>5105</v>
      </c>
      <c r="B1240" s="23" t="s">
        <v>5106</v>
      </c>
      <c r="C1240" s="5">
        <v>49.0</v>
      </c>
      <c r="D1240" s="5">
        <v>9951614.57142857</v>
      </c>
      <c r="E1240" s="5">
        <v>4647050.0</v>
      </c>
      <c r="F1240" s="5">
        <v>6584714.0</v>
      </c>
      <c r="G1240" s="5">
        <v>1.1623441E7</v>
      </c>
      <c r="H1240" s="5">
        <v>2.3977032E7</v>
      </c>
    </row>
    <row r="1241">
      <c r="A1241" s="62" t="s">
        <v>5107</v>
      </c>
      <c r="B1241" s="23" t="s">
        <v>5108</v>
      </c>
      <c r="C1241" s="5">
        <v>19.0</v>
      </c>
      <c r="D1241" s="5">
        <v>5.45795338947368E7</v>
      </c>
      <c r="E1241" s="5">
        <v>6807734.0</v>
      </c>
      <c r="F1241" s="5">
        <v>1.4516995E7</v>
      </c>
      <c r="G1241" s="5">
        <v>9.1159897E7</v>
      </c>
      <c r="H1241" s="5">
        <v>1.4818864E8</v>
      </c>
    </row>
    <row r="1242">
      <c r="A1242" s="62" t="s">
        <v>5109</v>
      </c>
      <c r="B1242" s="23" t="s">
        <v>5110</v>
      </c>
      <c r="C1242" s="5">
        <v>2324.0</v>
      </c>
      <c r="D1242" s="5">
        <v>4.23373058993115E7</v>
      </c>
      <c r="E1242" s="5">
        <v>7411267.0</v>
      </c>
      <c r="F1242" s="5">
        <v>1.0435153E7</v>
      </c>
      <c r="G1242" s="5">
        <v>2.1047244E7</v>
      </c>
      <c r="H1242" s="5">
        <v>8.23255E7</v>
      </c>
    </row>
    <row r="1243">
      <c r="A1243" s="62" t="s">
        <v>5111</v>
      </c>
      <c r="B1243" s="23" t="s">
        <v>5043</v>
      </c>
      <c r="C1243" s="5">
        <v>414.0</v>
      </c>
      <c r="D1243" s="5">
        <v>3.51259926207729E7</v>
      </c>
      <c r="E1243" s="5">
        <v>2.3434591E7</v>
      </c>
      <c r="F1243" s="5">
        <v>2.8013847E7</v>
      </c>
      <c r="G1243" s="5">
        <v>3.60914E7</v>
      </c>
      <c r="H1243" s="5">
        <v>5.5336E7</v>
      </c>
    </row>
    <row r="1244">
      <c r="A1244" s="62" t="s">
        <v>5112</v>
      </c>
      <c r="B1244" s="23" t="s">
        <v>5113</v>
      </c>
      <c r="C1244" s="5">
        <v>239.0</v>
      </c>
      <c r="D1244" s="5">
        <v>9376744.0753138</v>
      </c>
      <c r="E1244" s="5">
        <v>5316658.0</v>
      </c>
      <c r="F1244" s="5">
        <v>7595532.0</v>
      </c>
      <c r="G1244" s="5">
        <v>1.1798122E7</v>
      </c>
      <c r="H1244" s="5">
        <v>1.5980533E7</v>
      </c>
    </row>
    <row r="1245">
      <c r="A1245" s="62" t="s">
        <v>5114</v>
      </c>
      <c r="B1245" s="23" t="s">
        <v>5115</v>
      </c>
      <c r="C1245" s="5">
        <v>471.0</v>
      </c>
      <c r="D1245" s="5">
        <v>1.27873090912951E7</v>
      </c>
      <c r="E1245" s="5">
        <v>6116092.0</v>
      </c>
      <c r="F1245" s="5">
        <v>8725877.0</v>
      </c>
      <c r="G1245" s="5">
        <v>1.3518811E7</v>
      </c>
      <c r="H1245" s="5">
        <v>2.2959467E7</v>
      </c>
    </row>
    <row r="1246">
      <c r="A1246" s="62" t="s">
        <v>5116</v>
      </c>
      <c r="B1246" s="23" t="s">
        <v>5117</v>
      </c>
      <c r="C1246" s="5">
        <v>19737.0</v>
      </c>
      <c r="D1246" s="5">
        <v>1.29012232997467E7</v>
      </c>
      <c r="E1246" s="5">
        <v>6010100.0</v>
      </c>
      <c r="F1246" s="5">
        <v>8771658.0</v>
      </c>
      <c r="G1246" s="5">
        <v>1.3402448E7</v>
      </c>
      <c r="H1246" s="5">
        <v>2.2220629E7</v>
      </c>
    </row>
    <row r="1247">
      <c r="A1247" s="62" t="s">
        <v>5118</v>
      </c>
      <c r="B1247" s="23" t="s">
        <v>5119</v>
      </c>
      <c r="C1247" s="5">
        <v>252.0</v>
      </c>
      <c r="D1247" s="5">
        <v>1.03408364007936E7</v>
      </c>
      <c r="E1247" s="5">
        <v>5126700.0</v>
      </c>
      <c r="F1247" s="5">
        <v>5933509.0</v>
      </c>
      <c r="G1247" s="5">
        <v>8581000.0</v>
      </c>
      <c r="H1247" s="5">
        <v>2.1380762E7</v>
      </c>
    </row>
    <row r="1248">
      <c r="A1248" s="62" t="s">
        <v>5120</v>
      </c>
      <c r="B1248" s="23" t="s">
        <v>5121</v>
      </c>
      <c r="C1248" s="5">
        <v>8002.0</v>
      </c>
      <c r="D1248" s="5">
        <v>1.09436921272455E7</v>
      </c>
      <c r="E1248" s="5">
        <v>5782727.0</v>
      </c>
      <c r="F1248" s="5">
        <v>8076899.0</v>
      </c>
      <c r="G1248" s="5">
        <v>1.2202561E7</v>
      </c>
      <c r="H1248" s="5">
        <v>1.9261708E7</v>
      </c>
    </row>
    <row r="1249">
      <c r="A1249" s="62" t="s">
        <v>5122</v>
      </c>
      <c r="B1249" s="23" t="s">
        <v>5123</v>
      </c>
      <c r="C1249" s="5">
        <v>91.0</v>
      </c>
      <c r="D1249" s="5">
        <v>2.01337651428571E7</v>
      </c>
      <c r="E1249" s="5">
        <v>9492490.0</v>
      </c>
      <c r="F1249" s="5">
        <v>1.5485926E7</v>
      </c>
      <c r="G1249" s="5">
        <v>2.9571525E7</v>
      </c>
      <c r="H1249" s="5">
        <v>4.0949843E7</v>
      </c>
    </row>
    <row r="1250">
      <c r="A1250" s="62" t="s">
        <v>5124</v>
      </c>
      <c r="B1250" s="23" t="s">
        <v>5125</v>
      </c>
      <c r="C1250" s="5">
        <v>4586.0</v>
      </c>
      <c r="D1250" s="5">
        <v>1.37116202957071E7</v>
      </c>
      <c r="E1250" s="5">
        <v>6191491.0</v>
      </c>
      <c r="F1250" s="5">
        <v>8984562.0</v>
      </c>
      <c r="G1250" s="5">
        <v>1.5848078E7</v>
      </c>
      <c r="H1250" s="5">
        <v>2.8849831E7</v>
      </c>
    </row>
    <row r="1251">
      <c r="A1251" s="62" t="s">
        <v>5126</v>
      </c>
      <c r="B1251" s="23" t="s">
        <v>5127</v>
      </c>
      <c r="C1251" s="5">
        <v>3586.0</v>
      </c>
      <c r="D1251" s="5">
        <v>1.2331203781337E7</v>
      </c>
      <c r="E1251" s="5">
        <v>5839800.0</v>
      </c>
      <c r="F1251" s="5">
        <v>8048000.0</v>
      </c>
      <c r="G1251" s="5">
        <v>1.2809747E7</v>
      </c>
      <c r="H1251" s="5">
        <v>2.179708E7</v>
      </c>
    </row>
    <row r="1252">
      <c r="A1252" s="62" t="s">
        <v>5128</v>
      </c>
      <c r="B1252" s="23" t="s">
        <v>5129</v>
      </c>
      <c r="C1252" s="5">
        <v>27092.0</v>
      </c>
      <c r="D1252" s="5">
        <v>1.32354256527419E7</v>
      </c>
      <c r="E1252" s="5">
        <v>5862736.0</v>
      </c>
      <c r="F1252" s="5">
        <v>8394472.0</v>
      </c>
      <c r="G1252" s="5">
        <v>1.4031816E7</v>
      </c>
      <c r="H1252" s="5">
        <v>2.3135768E7</v>
      </c>
    </row>
    <row r="1253">
      <c r="A1253" s="62" t="s">
        <v>5130</v>
      </c>
      <c r="B1253" s="23" t="s">
        <v>5131</v>
      </c>
      <c r="C1253" s="5">
        <v>3003.0</v>
      </c>
      <c r="D1253" s="5">
        <v>1.63610620884308E7</v>
      </c>
      <c r="E1253" s="5">
        <v>5665000.0</v>
      </c>
      <c r="F1253" s="5">
        <v>8114600.0</v>
      </c>
      <c r="G1253" s="5">
        <v>1.356835E7</v>
      </c>
      <c r="H1253" s="5">
        <v>3.1095412E7</v>
      </c>
    </row>
    <row r="1254">
      <c r="A1254" s="62" t="s">
        <v>5132</v>
      </c>
      <c r="B1254" s="23" t="s">
        <v>5133</v>
      </c>
      <c r="C1254" s="5">
        <v>284.0</v>
      </c>
      <c r="D1254" s="5">
        <v>1.3150051334507E7</v>
      </c>
      <c r="E1254" s="5">
        <v>7370000.0</v>
      </c>
      <c r="F1254" s="5">
        <v>8764533.0</v>
      </c>
      <c r="G1254" s="5">
        <v>1.4342577E7</v>
      </c>
      <c r="H1254" s="5">
        <v>2.2874831E7</v>
      </c>
    </row>
    <row r="1255">
      <c r="A1255" s="62" t="s">
        <v>5134</v>
      </c>
      <c r="B1255" s="23" t="s">
        <v>5135</v>
      </c>
      <c r="C1255" s="5">
        <v>982.0</v>
      </c>
      <c r="D1255" s="5">
        <v>3.32832857708757E7</v>
      </c>
      <c r="E1255" s="5">
        <v>1.2887882E7</v>
      </c>
      <c r="F1255" s="5">
        <v>2.164935E7</v>
      </c>
      <c r="G1255" s="5">
        <v>4.1196469E7</v>
      </c>
      <c r="H1255" s="5">
        <v>6.4818817E7</v>
      </c>
    </row>
    <row r="1256">
      <c r="A1256" s="62" t="s">
        <v>5136</v>
      </c>
      <c r="B1256" s="23" t="s">
        <v>5137</v>
      </c>
      <c r="C1256" s="5">
        <v>1949.0</v>
      </c>
      <c r="D1256" s="5">
        <v>2.96462060363729E7</v>
      </c>
      <c r="E1256" s="5">
        <v>1.1419407E7</v>
      </c>
      <c r="F1256" s="5">
        <v>1.85018E7</v>
      </c>
      <c r="G1256" s="5">
        <v>3.351644E7</v>
      </c>
      <c r="H1256" s="5">
        <v>6.1336276E7</v>
      </c>
    </row>
    <row r="1257">
      <c r="A1257" s="62" t="s">
        <v>5138</v>
      </c>
      <c r="B1257" s="23" t="s">
        <v>5139</v>
      </c>
      <c r="C1257" s="5">
        <v>349.0</v>
      </c>
      <c r="D1257" s="5">
        <v>4.26821762257143E7</v>
      </c>
      <c r="E1257" s="5">
        <v>1.4793698E7</v>
      </c>
      <c r="F1257" s="5">
        <v>2.3399501E7</v>
      </c>
      <c r="G1257" s="5">
        <v>5.19652E7</v>
      </c>
      <c r="H1257" s="5">
        <v>8.7624572E7</v>
      </c>
    </row>
    <row r="1258">
      <c r="A1258" s="62" t="s">
        <v>5140</v>
      </c>
      <c r="B1258" s="23" t="s">
        <v>5141</v>
      </c>
      <c r="C1258" s="5">
        <v>374.0</v>
      </c>
      <c r="D1258" s="5">
        <v>1.3858965473262E7</v>
      </c>
      <c r="E1258" s="5">
        <v>7445291.0</v>
      </c>
      <c r="F1258" s="5">
        <v>1.074867E7</v>
      </c>
      <c r="G1258" s="5">
        <v>1.784605E7</v>
      </c>
      <c r="H1258" s="5">
        <v>2.3297318E7</v>
      </c>
    </row>
    <row r="1259">
      <c r="A1259" s="62" t="s">
        <v>5142</v>
      </c>
      <c r="B1259" s="23" t="s">
        <v>5143</v>
      </c>
      <c r="C1259" s="5">
        <v>402.0</v>
      </c>
      <c r="D1259" s="5">
        <v>2.29344098781094E7</v>
      </c>
      <c r="E1259" s="5">
        <v>9449334.0</v>
      </c>
      <c r="F1259" s="5">
        <v>1.6161732E7</v>
      </c>
      <c r="G1259" s="5">
        <v>2.8846611E7</v>
      </c>
      <c r="H1259" s="5">
        <v>4.7133541E7</v>
      </c>
    </row>
    <row r="1260">
      <c r="A1260" s="62" t="s">
        <v>5144</v>
      </c>
      <c r="B1260" s="23" t="s">
        <v>5145</v>
      </c>
      <c r="C1260" s="5">
        <v>661.0</v>
      </c>
      <c r="D1260" s="5">
        <v>1.81352783388804E7</v>
      </c>
      <c r="E1260" s="5">
        <v>8661204.0</v>
      </c>
      <c r="F1260" s="5">
        <v>1.2837211E7</v>
      </c>
      <c r="G1260" s="5">
        <v>2.0078967E7</v>
      </c>
      <c r="H1260" s="5">
        <v>3.9010266E7</v>
      </c>
    </row>
    <row r="1261">
      <c r="A1261" s="62" t="s">
        <v>5146</v>
      </c>
      <c r="B1261" s="23" t="s">
        <v>5147</v>
      </c>
      <c r="C1261" s="5">
        <v>95.0</v>
      </c>
      <c r="D1261" s="5">
        <v>4.88524733894736E7</v>
      </c>
      <c r="E1261" s="5">
        <v>2.5726345E7</v>
      </c>
      <c r="F1261" s="5">
        <v>4.9822594E7</v>
      </c>
      <c r="G1261" s="5">
        <v>6.8076638E7</v>
      </c>
      <c r="H1261" s="5">
        <v>7.7206456E7</v>
      </c>
    </row>
    <row r="1262">
      <c r="A1262" s="62" t="s">
        <v>5148</v>
      </c>
      <c r="B1262" s="23" t="s">
        <v>5149</v>
      </c>
      <c r="C1262" s="5">
        <v>191.0</v>
      </c>
      <c r="D1262" s="5">
        <v>4.40306140575916E7</v>
      </c>
      <c r="E1262" s="5">
        <v>2.1144188E7</v>
      </c>
      <c r="F1262" s="5">
        <v>3.8345031E7</v>
      </c>
      <c r="G1262" s="5">
        <v>5.2223497E7</v>
      </c>
      <c r="H1262" s="5">
        <v>8.3358401E7</v>
      </c>
    </row>
    <row r="1263">
      <c r="A1263" s="62" t="s">
        <v>5150</v>
      </c>
      <c r="B1263" s="23" t="s">
        <v>5151</v>
      </c>
      <c r="C1263" s="5">
        <v>104.0</v>
      </c>
      <c r="D1263" s="5">
        <v>1.58637119711538E7</v>
      </c>
      <c r="E1263" s="5">
        <v>8190939.0</v>
      </c>
      <c r="F1263" s="5">
        <v>1.2171795E7</v>
      </c>
      <c r="G1263" s="5">
        <v>1.9227459E7</v>
      </c>
      <c r="H1263" s="5">
        <v>2.9476947E7</v>
      </c>
    </row>
    <row r="1264">
      <c r="A1264" s="62" t="s">
        <v>5152</v>
      </c>
      <c r="B1264" s="23" t="s">
        <v>5141</v>
      </c>
      <c r="C1264" s="5">
        <v>770.0</v>
      </c>
      <c r="D1264" s="5">
        <v>1.4023085389105E7</v>
      </c>
      <c r="E1264" s="5">
        <v>5614526.0</v>
      </c>
      <c r="F1264" s="5">
        <v>8521017.0</v>
      </c>
      <c r="G1264" s="5">
        <v>1.4492287E7</v>
      </c>
      <c r="H1264" s="5">
        <v>2.6748156E7</v>
      </c>
    </row>
    <row r="1265">
      <c r="A1265" s="62" t="s">
        <v>5153</v>
      </c>
      <c r="B1265" s="23" t="s">
        <v>5154</v>
      </c>
      <c r="C1265" s="5">
        <v>9.0</v>
      </c>
      <c r="D1265" s="5">
        <v>1.49169527E8</v>
      </c>
      <c r="E1265" s="5">
        <v>5.9173012E7</v>
      </c>
      <c r="F1265" s="5">
        <v>1.04550381E8</v>
      </c>
      <c r="G1265" s="5">
        <v>2.46615822E8</v>
      </c>
      <c r="H1265" s="5">
        <v>3.43643349E8</v>
      </c>
    </row>
    <row r="1266">
      <c r="A1266" s="62" t="s">
        <v>5155</v>
      </c>
      <c r="B1266" s="23" t="s">
        <v>5156</v>
      </c>
      <c r="C1266" s="5">
        <v>1.0</v>
      </c>
      <c r="D1266" s="5">
        <v>1.1031619E7</v>
      </c>
      <c r="E1266" s="5">
        <v>1.1031619E7</v>
      </c>
      <c r="F1266" s="5">
        <v>1.1031619E7</v>
      </c>
      <c r="G1266" s="5">
        <v>1.1031619E7</v>
      </c>
      <c r="H1266" s="5">
        <v>1.1031619E7</v>
      </c>
    </row>
    <row r="1267">
      <c r="A1267" s="62" t="s">
        <v>5157</v>
      </c>
      <c r="B1267" s="23" t="s">
        <v>5158</v>
      </c>
      <c r="C1267" s="5">
        <v>753.0</v>
      </c>
      <c r="D1267" s="5">
        <v>1.33827881221779E7</v>
      </c>
      <c r="E1267" s="5">
        <v>5536846.0</v>
      </c>
      <c r="F1267" s="5">
        <v>7124691.0</v>
      </c>
      <c r="G1267" s="5">
        <v>1.1487033E7</v>
      </c>
      <c r="H1267" s="5">
        <v>2.3752365E7</v>
      </c>
    </row>
    <row r="1268">
      <c r="A1268" s="62" t="s">
        <v>5159</v>
      </c>
      <c r="B1268" s="23" t="s">
        <v>5160</v>
      </c>
      <c r="C1268" s="5">
        <v>2.0</v>
      </c>
      <c r="D1268" s="5">
        <v>6.779981E7</v>
      </c>
      <c r="E1268" s="5">
        <v>6.2247333E7</v>
      </c>
      <c r="F1268" s="5">
        <v>6.2247333E7</v>
      </c>
      <c r="G1268" s="5">
        <v>7.3352287E7</v>
      </c>
      <c r="H1268" s="5">
        <v>7.3352287E7</v>
      </c>
    </row>
    <row r="1269">
      <c r="A1269" s="62" t="s">
        <v>5161</v>
      </c>
      <c r="B1269" s="23" t="s">
        <v>5162</v>
      </c>
      <c r="C1269" s="5">
        <v>1.0</v>
      </c>
      <c r="D1269" s="5">
        <v>2.68427999E8</v>
      </c>
      <c r="E1269" s="5">
        <v>2.68427999E8</v>
      </c>
      <c r="F1269" s="5">
        <v>2.68427999E8</v>
      </c>
      <c r="G1269" s="5">
        <v>2.68427999E8</v>
      </c>
      <c r="H1269" s="5">
        <v>2.68427999E8</v>
      </c>
    </row>
    <row r="1270">
      <c r="A1270" s="62" t="s">
        <v>5163</v>
      </c>
      <c r="B1270" s="23" t="s">
        <v>5164</v>
      </c>
      <c r="C1270" s="5">
        <v>1.0</v>
      </c>
      <c r="D1270" s="5">
        <v>3467829.0</v>
      </c>
      <c r="E1270" s="5">
        <v>3467829.0</v>
      </c>
      <c r="F1270" s="5">
        <v>3467829.0</v>
      </c>
      <c r="G1270" s="5">
        <v>3467829.0</v>
      </c>
      <c r="H1270" s="5">
        <v>3467829.0</v>
      </c>
    </row>
    <row r="1271">
      <c r="A1271" s="62" t="s">
        <v>5165</v>
      </c>
      <c r="B1271" s="23" t="s">
        <v>5166</v>
      </c>
      <c r="C1271" s="5">
        <v>10.0</v>
      </c>
      <c r="D1271" s="5">
        <v>3.83033208E7</v>
      </c>
      <c r="E1271" s="5">
        <v>9306395.0</v>
      </c>
      <c r="F1271" s="5">
        <v>1.5406695E7</v>
      </c>
      <c r="G1271" s="5">
        <v>3.4147066E7</v>
      </c>
      <c r="H1271" s="5">
        <v>4.279885E7</v>
      </c>
    </row>
    <row r="1272">
      <c r="A1272" s="62" t="s">
        <v>5167</v>
      </c>
      <c r="B1272" s="23" t="s">
        <v>5168</v>
      </c>
      <c r="C1272" s="5">
        <v>30.0</v>
      </c>
      <c r="D1272" s="5">
        <v>3.63778559333333E7</v>
      </c>
      <c r="E1272" s="5">
        <v>1.7630058E7</v>
      </c>
      <c r="F1272" s="5">
        <v>2.7786E7</v>
      </c>
      <c r="G1272" s="5">
        <v>4.1688316E7</v>
      </c>
      <c r="H1272" s="5">
        <v>6.6142096E7</v>
      </c>
    </row>
    <row r="1273">
      <c r="A1273" s="62" t="s">
        <v>5169</v>
      </c>
      <c r="B1273" s="23" t="s">
        <v>5170</v>
      </c>
      <c r="C1273" s="5">
        <v>13133.0</v>
      </c>
      <c r="D1273" s="5">
        <v>2.16816020146118E7</v>
      </c>
      <c r="E1273" s="5">
        <v>7758450.0</v>
      </c>
      <c r="F1273" s="5">
        <v>1.292893E7</v>
      </c>
      <c r="G1273" s="5">
        <v>2.3444074E7</v>
      </c>
      <c r="H1273" s="5">
        <v>4.603171E7</v>
      </c>
    </row>
    <row r="1274">
      <c r="A1274" s="62" t="s">
        <v>5171</v>
      </c>
      <c r="B1274" s="23" t="s">
        <v>5172</v>
      </c>
      <c r="C1274" s="5">
        <v>26.0</v>
      </c>
      <c r="D1274" s="5">
        <v>2.47117158846153E7</v>
      </c>
      <c r="E1274" s="5">
        <v>6283666.0</v>
      </c>
      <c r="F1274" s="5">
        <v>8440476.0</v>
      </c>
      <c r="G1274" s="5">
        <v>1.685529E7</v>
      </c>
      <c r="H1274" s="5">
        <v>4.5537152E7</v>
      </c>
    </row>
    <row r="1275">
      <c r="A1275" s="62" t="s">
        <v>5173</v>
      </c>
      <c r="B1275" s="23" t="s">
        <v>5174</v>
      </c>
      <c r="C1275" s="5">
        <v>60.0</v>
      </c>
      <c r="D1275" s="5">
        <v>3.41179734333333E7</v>
      </c>
      <c r="E1275" s="5">
        <v>1.7812328E7</v>
      </c>
      <c r="F1275" s="5">
        <v>2.7558485E7</v>
      </c>
      <c r="G1275" s="5">
        <v>4.0572197E7</v>
      </c>
      <c r="H1275" s="5">
        <v>5.5224806E7</v>
      </c>
    </row>
    <row r="1276">
      <c r="A1276" s="62" t="s">
        <v>5175</v>
      </c>
      <c r="B1276" s="23" t="s">
        <v>5176</v>
      </c>
      <c r="C1276" s="5">
        <v>572.0</v>
      </c>
      <c r="D1276" s="5">
        <v>1.97286833688811E7</v>
      </c>
      <c r="E1276" s="5">
        <v>7420352.0</v>
      </c>
      <c r="F1276" s="5">
        <v>1.4277767E7</v>
      </c>
      <c r="G1276" s="5">
        <v>2.3618481E7</v>
      </c>
      <c r="H1276" s="5">
        <v>4.0513125E7</v>
      </c>
    </row>
    <row r="1277">
      <c r="A1277" s="62" t="s">
        <v>5177</v>
      </c>
      <c r="B1277" s="23" t="s">
        <v>5178</v>
      </c>
      <c r="C1277" s="5">
        <v>3.0</v>
      </c>
      <c r="D1277" s="5">
        <v>1.3759873E7</v>
      </c>
      <c r="E1277" s="5">
        <v>5491397.0</v>
      </c>
      <c r="F1277" s="5">
        <v>1.1257369E7</v>
      </c>
      <c r="G1277" s="5">
        <v>2.4530853E7</v>
      </c>
      <c r="H1277" s="5">
        <v>2.4530853E7</v>
      </c>
    </row>
    <row r="1278">
      <c r="A1278" s="62" t="s">
        <v>5179</v>
      </c>
      <c r="B1278" s="23" t="s">
        <v>5180</v>
      </c>
      <c r="C1278" s="5">
        <v>9.0</v>
      </c>
      <c r="D1278" s="5">
        <v>3.69392883333333E7</v>
      </c>
      <c r="E1278" s="5">
        <v>2.7540175E7</v>
      </c>
      <c r="F1278" s="5">
        <v>3.6866962E7</v>
      </c>
      <c r="G1278" s="5">
        <v>4.347075E7</v>
      </c>
      <c r="H1278" s="5">
        <v>5.6875549E7</v>
      </c>
    </row>
    <row r="1279">
      <c r="A1279" s="62" t="s">
        <v>5181</v>
      </c>
      <c r="B1279" s="23" t="s">
        <v>5182</v>
      </c>
      <c r="C1279" s="5">
        <v>26.0</v>
      </c>
      <c r="D1279" s="5">
        <v>6.00985413461538E7</v>
      </c>
      <c r="E1279" s="5">
        <v>1.5240889E7</v>
      </c>
      <c r="F1279" s="5">
        <v>3.3465421E7</v>
      </c>
      <c r="G1279" s="5">
        <v>5.3626894E7</v>
      </c>
      <c r="H1279" s="5">
        <v>7.0763315E7</v>
      </c>
    </row>
    <row r="1280">
      <c r="A1280" s="62" t="s">
        <v>5183</v>
      </c>
      <c r="B1280" s="23" t="s">
        <v>5184</v>
      </c>
      <c r="C1280" s="5">
        <v>189.0</v>
      </c>
      <c r="D1280" s="5">
        <v>5.49889525947368E7</v>
      </c>
      <c r="E1280" s="5">
        <v>2.3978796E7</v>
      </c>
      <c r="F1280" s="5">
        <v>3.857935E7</v>
      </c>
      <c r="G1280" s="5">
        <v>6.579005E7</v>
      </c>
      <c r="H1280" s="5">
        <v>1.06184816E8</v>
      </c>
    </row>
    <row r="1281">
      <c r="A1281" s="62" t="s">
        <v>5185</v>
      </c>
      <c r="B1281" s="23" t="s">
        <v>5186</v>
      </c>
      <c r="C1281" s="5">
        <v>650.0</v>
      </c>
      <c r="D1281" s="5">
        <v>5.24296355707692E7</v>
      </c>
      <c r="E1281" s="5">
        <v>2.4541711E7</v>
      </c>
      <c r="F1281" s="5">
        <v>3.8553795E7</v>
      </c>
      <c r="G1281" s="5">
        <v>5.919057E7</v>
      </c>
      <c r="H1281" s="5">
        <v>1.010765E8</v>
      </c>
    </row>
    <row r="1282">
      <c r="A1282" s="62" t="s">
        <v>5187</v>
      </c>
      <c r="B1282" s="23" t="s">
        <v>5188</v>
      </c>
      <c r="C1282" s="5">
        <v>111.0</v>
      </c>
      <c r="D1282" s="5">
        <v>1.52105817297297E7</v>
      </c>
      <c r="E1282" s="5">
        <v>7464889.0</v>
      </c>
      <c r="F1282" s="5">
        <v>1.0091759E7</v>
      </c>
      <c r="G1282" s="5">
        <v>1.7137268E7</v>
      </c>
      <c r="H1282" s="5">
        <v>3.0302775E7</v>
      </c>
    </row>
    <row r="1283">
      <c r="A1283" s="62" t="s">
        <v>5189</v>
      </c>
      <c r="B1283" s="23" t="s">
        <v>5190</v>
      </c>
      <c r="C1283" s="5">
        <v>173.0</v>
      </c>
      <c r="D1283" s="5">
        <v>2.98098598208092E7</v>
      </c>
      <c r="E1283" s="5">
        <v>9242908.0</v>
      </c>
      <c r="F1283" s="5">
        <v>1.6310241E7</v>
      </c>
      <c r="G1283" s="5">
        <v>3.3943911E7</v>
      </c>
      <c r="H1283" s="5">
        <v>5.7966604E7</v>
      </c>
    </row>
    <row r="1284">
      <c r="A1284" s="62" t="s">
        <v>5191</v>
      </c>
      <c r="B1284" s="23" t="s">
        <v>5192</v>
      </c>
      <c r="C1284" s="5">
        <v>1.0</v>
      </c>
      <c r="D1284" s="5">
        <v>5.215733E7</v>
      </c>
      <c r="E1284" s="5">
        <v>5.215733E7</v>
      </c>
      <c r="F1284" s="5">
        <v>5.215733E7</v>
      </c>
      <c r="G1284" s="5">
        <v>5.215733E7</v>
      </c>
      <c r="H1284" s="5">
        <v>5.215733E7</v>
      </c>
    </row>
    <row r="1285">
      <c r="A1285" s="62" t="s">
        <v>5193</v>
      </c>
      <c r="B1285" s="23" t="s">
        <v>5194</v>
      </c>
      <c r="C1285" s="5">
        <v>12.0</v>
      </c>
      <c r="D1285" s="5">
        <v>4.39788046666666E7</v>
      </c>
      <c r="E1285" s="5">
        <v>2.7088879E7</v>
      </c>
      <c r="F1285" s="5">
        <v>4.6729049E7</v>
      </c>
      <c r="G1285" s="5">
        <v>5.4897176E7</v>
      </c>
      <c r="H1285" s="5">
        <v>6.1137774E7</v>
      </c>
    </row>
    <row r="1286">
      <c r="A1286" s="62" t="s">
        <v>5195</v>
      </c>
      <c r="B1286" s="23" t="s">
        <v>5196</v>
      </c>
      <c r="C1286" s="5">
        <v>71.0</v>
      </c>
      <c r="D1286" s="5">
        <v>3.6277861169014E7</v>
      </c>
      <c r="E1286" s="5">
        <v>2.0118775E7</v>
      </c>
      <c r="F1286" s="5">
        <v>3.2018386E7</v>
      </c>
      <c r="G1286" s="5">
        <v>4.7651122E7</v>
      </c>
      <c r="H1286" s="5">
        <v>6.3066138E7</v>
      </c>
    </row>
    <row r="1287">
      <c r="A1287" s="62" t="s">
        <v>5197</v>
      </c>
      <c r="B1287" s="23" t="s">
        <v>5198</v>
      </c>
      <c r="C1287" s="5">
        <v>62.0</v>
      </c>
      <c r="D1287" s="5">
        <v>2.15260207096774E7</v>
      </c>
      <c r="E1287" s="5">
        <v>9227028.0</v>
      </c>
      <c r="F1287" s="5">
        <v>1.3644189E7</v>
      </c>
      <c r="G1287" s="5">
        <v>1.8649883E7</v>
      </c>
      <c r="H1287" s="5">
        <v>3.6049764E7</v>
      </c>
    </row>
    <row r="1288">
      <c r="A1288" s="62" t="s">
        <v>5199</v>
      </c>
      <c r="B1288" s="23" t="s">
        <v>5200</v>
      </c>
      <c r="C1288" s="5">
        <v>14.0</v>
      </c>
      <c r="D1288" s="5">
        <v>4.50291703571428E7</v>
      </c>
      <c r="E1288" s="5">
        <v>1.585663E7</v>
      </c>
      <c r="F1288" s="5">
        <v>3.278526E7</v>
      </c>
      <c r="G1288" s="5">
        <v>6.7543682E7</v>
      </c>
      <c r="H1288" s="5">
        <v>8.29146E7</v>
      </c>
    </row>
    <row r="1289">
      <c r="A1289" s="62" t="s">
        <v>5201</v>
      </c>
      <c r="B1289" s="23" t="s">
        <v>5202</v>
      </c>
      <c r="C1289" s="5">
        <v>3.0</v>
      </c>
      <c r="D1289" s="5">
        <v>2.0801453E7</v>
      </c>
      <c r="E1289" s="5">
        <v>7024467.0</v>
      </c>
      <c r="F1289" s="5">
        <v>1.43215E7</v>
      </c>
      <c r="G1289" s="5">
        <v>4.1058392E7</v>
      </c>
      <c r="H1289" s="5">
        <v>4.1058392E7</v>
      </c>
    </row>
    <row r="1290">
      <c r="A1290" s="62" t="s">
        <v>5203</v>
      </c>
      <c r="B1290" s="23" t="s">
        <v>5204</v>
      </c>
      <c r="C1290" s="5">
        <v>43.0</v>
      </c>
      <c r="D1290" s="5">
        <v>3.65002355116279E7</v>
      </c>
      <c r="E1290" s="5">
        <v>9135488.0</v>
      </c>
      <c r="F1290" s="5">
        <v>1.690765E7</v>
      </c>
      <c r="G1290" s="5">
        <v>4.5578099E7</v>
      </c>
      <c r="H1290" s="5">
        <v>6.0245E7</v>
      </c>
    </row>
    <row r="1291">
      <c r="A1291" s="62" t="s">
        <v>5205</v>
      </c>
      <c r="B1291" s="23" t="s">
        <v>5206</v>
      </c>
      <c r="C1291" s="5">
        <v>3.0</v>
      </c>
      <c r="D1291" s="5">
        <v>2.13336556666666E7</v>
      </c>
      <c r="E1291" s="5">
        <v>1.159E7</v>
      </c>
      <c r="F1291" s="5">
        <v>1.4154081E7</v>
      </c>
      <c r="G1291" s="5">
        <v>3.8256886E7</v>
      </c>
      <c r="H1291" s="5">
        <v>3.8256886E7</v>
      </c>
    </row>
    <row r="1292">
      <c r="A1292" s="62" t="s">
        <v>5207</v>
      </c>
      <c r="B1292" s="23" t="s">
        <v>5208</v>
      </c>
      <c r="C1292" s="5">
        <v>33.0</v>
      </c>
      <c r="D1292" s="5">
        <v>1.35106365060606E8</v>
      </c>
      <c r="E1292" s="5">
        <v>5.7773717E7</v>
      </c>
      <c r="F1292" s="5">
        <v>8.215177E7</v>
      </c>
      <c r="G1292" s="5">
        <v>2.08351343E8</v>
      </c>
      <c r="H1292" s="5">
        <v>3.14458714E8</v>
      </c>
    </row>
    <row r="1293">
      <c r="A1293" s="62" t="s">
        <v>5209</v>
      </c>
      <c r="B1293" s="23" t="s">
        <v>5210</v>
      </c>
      <c r="C1293" s="5">
        <v>14.0</v>
      </c>
      <c r="D1293" s="5">
        <v>1.06102331571428E8</v>
      </c>
      <c r="E1293" s="5">
        <v>5.0218E7</v>
      </c>
      <c r="F1293" s="5">
        <v>7.8292635E7</v>
      </c>
      <c r="G1293" s="5">
        <v>1.58515778E8</v>
      </c>
      <c r="H1293" s="5">
        <v>2.22013388E8</v>
      </c>
    </row>
    <row r="1294">
      <c r="A1294" s="62" t="s">
        <v>5211</v>
      </c>
      <c r="B1294" s="23" t="s">
        <v>5212</v>
      </c>
      <c r="C1294" s="5">
        <v>9.0</v>
      </c>
      <c r="D1294" s="5">
        <v>1.39229431333333E8</v>
      </c>
      <c r="E1294" s="5">
        <v>8.1521E7</v>
      </c>
      <c r="F1294" s="5">
        <v>1.36250092E8</v>
      </c>
      <c r="G1294" s="5">
        <v>1.71053873E8</v>
      </c>
      <c r="H1294" s="5">
        <v>3.20489665E8</v>
      </c>
    </row>
    <row r="1295">
      <c r="A1295" s="62" t="s">
        <v>5213</v>
      </c>
      <c r="B1295" s="23" t="s">
        <v>5214</v>
      </c>
      <c r="C1295" s="5">
        <v>54.0</v>
      </c>
      <c r="D1295" s="5">
        <v>4.62578319629629E7</v>
      </c>
      <c r="E1295" s="5">
        <v>1.2723406E7</v>
      </c>
      <c r="F1295" s="5">
        <v>3.3795966E7</v>
      </c>
      <c r="G1295" s="5">
        <v>7.0249524E7</v>
      </c>
      <c r="H1295" s="5">
        <v>9.5261219E7</v>
      </c>
    </row>
    <row r="1296">
      <c r="A1296" s="62" t="s">
        <v>5215</v>
      </c>
      <c r="B1296" s="23" t="s">
        <v>5216</v>
      </c>
      <c r="C1296" s="5">
        <v>70.0</v>
      </c>
      <c r="D1296" s="5">
        <v>2.05701641285714E7</v>
      </c>
      <c r="E1296" s="5">
        <v>7480361.0</v>
      </c>
      <c r="F1296" s="5">
        <v>9278673.0</v>
      </c>
      <c r="G1296" s="5">
        <v>1.8124003E7</v>
      </c>
      <c r="H1296" s="5">
        <v>3.3376607E7</v>
      </c>
    </row>
    <row r="1297">
      <c r="A1297" s="62" t="s">
        <v>5217</v>
      </c>
      <c r="B1297" s="23" t="s">
        <v>5218</v>
      </c>
      <c r="C1297" s="5">
        <v>1482.0</v>
      </c>
      <c r="D1297" s="5">
        <v>2.0379390925776E7</v>
      </c>
      <c r="E1297" s="5">
        <v>5929130.0</v>
      </c>
      <c r="F1297" s="5">
        <v>1.1260056E7</v>
      </c>
      <c r="G1297" s="5">
        <v>2.0292572E7</v>
      </c>
      <c r="H1297" s="5">
        <v>3.6269005E7</v>
      </c>
    </row>
    <row r="1298">
      <c r="A1298" s="62" t="s">
        <v>5219</v>
      </c>
      <c r="B1298" s="23" t="s">
        <v>5220</v>
      </c>
      <c r="C1298" s="5">
        <v>297.0</v>
      </c>
      <c r="D1298" s="5">
        <v>2.3643345040404E7</v>
      </c>
      <c r="E1298" s="5">
        <v>1.1140553E7</v>
      </c>
      <c r="F1298" s="5">
        <v>1.7489367E7</v>
      </c>
      <c r="G1298" s="5">
        <v>2.64677E7</v>
      </c>
      <c r="H1298" s="5">
        <v>4.6381164E7</v>
      </c>
    </row>
    <row r="1299">
      <c r="A1299" s="62" t="s">
        <v>5221</v>
      </c>
      <c r="B1299" s="23" t="s">
        <v>5222</v>
      </c>
      <c r="C1299" s="5">
        <v>26.0</v>
      </c>
      <c r="D1299" s="5">
        <v>5.38024778076923E7</v>
      </c>
      <c r="E1299" s="5">
        <v>1.8513291E7</v>
      </c>
      <c r="F1299" s="5">
        <v>3.53845E7</v>
      </c>
      <c r="G1299" s="5">
        <v>9.3322411E7</v>
      </c>
      <c r="H1299" s="5">
        <v>1.10982354E8</v>
      </c>
    </row>
    <row r="1300">
      <c r="A1300" s="62" t="s">
        <v>5223</v>
      </c>
      <c r="B1300" s="23" t="s">
        <v>5224</v>
      </c>
      <c r="C1300" s="5">
        <v>24.0</v>
      </c>
      <c r="D1300" s="5">
        <v>2.28921204999999E7</v>
      </c>
      <c r="E1300" s="5">
        <v>4727673.0</v>
      </c>
      <c r="F1300" s="5">
        <v>8803470.0</v>
      </c>
      <c r="G1300" s="5">
        <v>2.2555954E7</v>
      </c>
      <c r="H1300" s="5">
        <v>5.4246882E7</v>
      </c>
    </row>
    <row r="1301">
      <c r="A1301" s="62" t="s">
        <v>5225</v>
      </c>
      <c r="B1301" s="23" t="s">
        <v>5226</v>
      </c>
      <c r="C1301" s="5">
        <v>2.0</v>
      </c>
      <c r="D1301" s="5">
        <v>1.348827645E8</v>
      </c>
      <c r="E1301" s="5">
        <v>1.04975579E8</v>
      </c>
      <c r="F1301" s="5">
        <v>1.04975579E8</v>
      </c>
      <c r="G1301" s="5">
        <v>1.6478995E8</v>
      </c>
      <c r="H1301" s="5">
        <v>1.6478995E8</v>
      </c>
    </row>
    <row r="1302">
      <c r="A1302" s="62" t="s">
        <v>5227</v>
      </c>
      <c r="B1302" s="23" t="s">
        <v>5228</v>
      </c>
      <c r="C1302" s="5">
        <v>29.0</v>
      </c>
      <c r="D1302" s="5">
        <v>2.08893058620689E7</v>
      </c>
      <c r="E1302" s="5">
        <v>1.0781878E7</v>
      </c>
      <c r="F1302" s="5">
        <v>1.4955405E7</v>
      </c>
      <c r="G1302" s="5">
        <v>1.7529938E7</v>
      </c>
      <c r="H1302" s="5">
        <v>3.5122019E7</v>
      </c>
    </row>
    <row r="1303">
      <c r="A1303" s="62" t="s">
        <v>5229</v>
      </c>
      <c r="B1303" s="23" t="s">
        <v>5230</v>
      </c>
      <c r="C1303" s="5">
        <v>4805.0</v>
      </c>
      <c r="D1303" s="5">
        <v>1.89934360497295E7</v>
      </c>
      <c r="E1303" s="5">
        <v>8693500.0</v>
      </c>
      <c r="F1303" s="5">
        <v>1.517017E7</v>
      </c>
      <c r="G1303" s="5">
        <v>2.3368281E7</v>
      </c>
      <c r="H1303" s="5">
        <v>3.5951706E7</v>
      </c>
    </row>
    <row r="1304">
      <c r="A1304" s="62" t="s">
        <v>5231</v>
      </c>
      <c r="B1304" s="23" t="s">
        <v>5232</v>
      </c>
      <c r="C1304" s="5">
        <v>10.0</v>
      </c>
      <c r="D1304" s="5">
        <v>8.54342098E7</v>
      </c>
      <c r="E1304" s="5">
        <v>2.470315E7</v>
      </c>
      <c r="F1304" s="5">
        <v>2.8990664E7</v>
      </c>
      <c r="G1304" s="5">
        <v>1.19552161E8</v>
      </c>
      <c r="H1304" s="5">
        <v>2.67294338E8</v>
      </c>
    </row>
    <row r="1305">
      <c r="A1305" s="62" t="s">
        <v>5233</v>
      </c>
      <c r="B1305" s="23" t="s">
        <v>5234</v>
      </c>
      <c r="C1305" s="5">
        <v>20.0</v>
      </c>
      <c r="D1305" s="5">
        <v>1.00338255449999E8</v>
      </c>
      <c r="E1305" s="5">
        <v>4.6463783E7</v>
      </c>
      <c r="F1305" s="5">
        <v>8.8598E7</v>
      </c>
      <c r="G1305" s="5">
        <v>1.148548E8</v>
      </c>
      <c r="H1305" s="5">
        <v>1.91580305E8</v>
      </c>
    </row>
    <row r="1306">
      <c r="A1306" s="62" t="s">
        <v>5235</v>
      </c>
      <c r="B1306" s="23" t="s">
        <v>5236</v>
      </c>
      <c r="C1306" s="5">
        <v>37.0</v>
      </c>
      <c r="D1306" s="5">
        <v>1.26114578162162E8</v>
      </c>
      <c r="E1306" s="5">
        <v>5.6388017E7</v>
      </c>
      <c r="F1306" s="5">
        <v>1.21307293E8</v>
      </c>
      <c r="G1306" s="5">
        <v>1.68126208E8</v>
      </c>
      <c r="H1306" s="5">
        <v>2.26323921E8</v>
      </c>
    </row>
    <row r="1307">
      <c r="A1307" s="62" t="s">
        <v>5237</v>
      </c>
      <c r="B1307" s="23" t="s">
        <v>5238</v>
      </c>
      <c r="C1307" s="5">
        <v>14.0</v>
      </c>
      <c r="D1307" s="5">
        <v>1.14994592071428E8</v>
      </c>
      <c r="E1307" s="5">
        <v>5.80475E7</v>
      </c>
      <c r="F1307" s="5">
        <v>1.10389087E8</v>
      </c>
      <c r="G1307" s="5">
        <v>1.6478995E8</v>
      </c>
      <c r="H1307" s="5">
        <v>2.03856642E8</v>
      </c>
    </row>
    <row r="1308">
      <c r="A1308" s="62" t="s">
        <v>5239</v>
      </c>
      <c r="B1308" s="23" t="s">
        <v>5240</v>
      </c>
      <c r="C1308" s="5">
        <v>20.0</v>
      </c>
      <c r="D1308" s="5">
        <v>1.3845003265E8</v>
      </c>
      <c r="E1308" s="5">
        <v>5.3931428E7</v>
      </c>
      <c r="F1308" s="5">
        <v>8.7078787E7</v>
      </c>
      <c r="G1308" s="5">
        <v>1.91736761E8</v>
      </c>
      <c r="H1308" s="5">
        <v>2.86914278E8</v>
      </c>
    </row>
    <row r="1309">
      <c r="A1309" s="62" t="s">
        <v>5241</v>
      </c>
      <c r="B1309" s="23" t="s">
        <v>5242</v>
      </c>
      <c r="C1309" s="5">
        <v>14.0</v>
      </c>
      <c r="D1309" s="5">
        <v>1.61810846285714E8</v>
      </c>
      <c r="E1309" s="5">
        <v>8.6885775E7</v>
      </c>
      <c r="F1309" s="5">
        <v>1.57989413E8</v>
      </c>
      <c r="G1309" s="5">
        <v>2.1100654E8</v>
      </c>
      <c r="H1309" s="5">
        <v>3.14458714E8</v>
      </c>
    </row>
    <row r="1310">
      <c r="A1310" s="62" t="s">
        <v>5243</v>
      </c>
      <c r="B1310" s="23" t="s">
        <v>5244</v>
      </c>
      <c r="C1310" s="5">
        <v>5.0</v>
      </c>
      <c r="D1310" s="5">
        <v>1.743310614E8</v>
      </c>
      <c r="E1310" s="5">
        <v>7.7655959E7</v>
      </c>
      <c r="F1310" s="5">
        <v>1.34437204E8</v>
      </c>
      <c r="G1310" s="5">
        <v>1.35399528E8</v>
      </c>
      <c r="H1310" s="5">
        <v>4.51333236E8</v>
      </c>
    </row>
    <row r="1311">
      <c r="A1311" s="62" t="s">
        <v>5245</v>
      </c>
      <c r="B1311" s="23" t="s">
        <v>5246</v>
      </c>
      <c r="C1311" s="5">
        <v>12.0</v>
      </c>
      <c r="D1311" s="5">
        <v>8.661169325E7</v>
      </c>
      <c r="E1311" s="5">
        <v>1.7038133E7</v>
      </c>
      <c r="F1311" s="5">
        <v>7.7125281E7</v>
      </c>
      <c r="G1311" s="5">
        <v>1.244819E8</v>
      </c>
      <c r="H1311" s="5">
        <v>1.6719804E8</v>
      </c>
    </row>
    <row r="1312">
      <c r="A1312" s="62" t="s">
        <v>5247</v>
      </c>
      <c r="B1312" s="23" t="s">
        <v>5248</v>
      </c>
      <c r="C1312" s="5">
        <v>23.0</v>
      </c>
      <c r="D1312" s="5">
        <v>9.5407538173913E7</v>
      </c>
      <c r="E1312" s="5">
        <v>4.8407043E7</v>
      </c>
      <c r="F1312" s="5">
        <v>7.7704557E7</v>
      </c>
      <c r="G1312" s="5">
        <v>1.47670536E8</v>
      </c>
      <c r="H1312" s="5">
        <v>1.5868103E8</v>
      </c>
    </row>
    <row r="1313">
      <c r="A1313" s="62" t="s">
        <v>5249</v>
      </c>
      <c r="B1313" s="23" t="s">
        <v>5250</v>
      </c>
      <c r="C1313" s="5">
        <v>6.0</v>
      </c>
      <c r="D1313" s="5">
        <v>9.5883863E7</v>
      </c>
      <c r="E1313" s="5">
        <v>3.0633403E7</v>
      </c>
      <c r="F1313" s="5">
        <v>4.4466444E7</v>
      </c>
      <c r="G1313" s="5">
        <v>1.88819662E8</v>
      </c>
      <c r="H1313" s="5">
        <v>2.30018351E8</v>
      </c>
    </row>
    <row r="1314">
      <c r="A1314" s="62" t="s">
        <v>5251</v>
      </c>
      <c r="B1314" s="23" t="s">
        <v>5252</v>
      </c>
      <c r="C1314" s="5">
        <v>4.0</v>
      </c>
      <c r="D1314" s="5">
        <v>1.06028809E8</v>
      </c>
      <c r="E1314" s="5">
        <v>4.304222E7</v>
      </c>
      <c r="F1314" s="5">
        <v>4.9512521E7</v>
      </c>
      <c r="G1314" s="5">
        <v>6.5001442E7</v>
      </c>
      <c r="H1314" s="5">
        <v>2.66559053E8</v>
      </c>
    </row>
    <row r="1315">
      <c r="A1315" s="62" t="s">
        <v>5253</v>
      </c>
      <c r="B1315" s="23" t="s">
        <v>5254</v>
      </c>
      <c r="C1315" s="5">
        <v>76.0</v>
      </c>
      <c r="D1315" s="5">
        <v>1.17649638026315E8</v>
      </c>
      <c r="E1315" s="5">
        <v>4.949765E7</v>
      </c>
      <c r="F1315" s="5">
        <v>8.1023269E7</v>
      </c>
      <c r="G1315" s="5">
        <v>1.45875578E8</v>
      </c>
      <c r="H1315" s="5">
        <v>2.57404216E8</v>
      </c>
    </row>
    <row r="1316">
      <c r="A1316" s="62" t="s">
        <v>5255</v>
      </c>
      <c r="B1316" s="23" t="s">
        <v>5256</v>
      </c>
      <c r="C1316" s="5">
        <v>3.0</v>
      </c>
      <c r="D1316" s="5">
        <v>8.0917417E7</v>
      </c>
      <c r="E1316" s="5">
        <v>5.9341423E7</v>
      </c>
      <c r="F1316" s="5">
        <v>6.0206124E7</v>
      </c>
      <c r="G1316" s="5">
        <v>1.23204704E8</v>
      </c>
      <c r="H1316" s="5">
        <v>1.23204704E8</v>
      </c>
    </row>
    <row r="1317">
      <c r="A1317" s="62" t="s">
        <v>5257</v>
      </c>
      <c r="B1317" s="23" t="s">
        <v>5258</v>
      </c>
      <c r="C1317" s="5">
        <v>3.0</v>
      </c>
      <c r="D1317" s="5">
        <v>1.00692653666666E8</v>
      </c>
      <c r="E1317" s="5">
        <v>4.6758067E7</v>
      </c>
      <c r="F1317" s="5">
        <v>5.9213255E7</v>
      </c>
      <c r="G1317" s="5">
        <v>1.96106639E8</v>
      </c>
      <c r="H1317" s="5">
        <v>1.96106639E8</v>
      </c>
    </row>
    <row r="1318">
      <c r="A1318" s="62" t="s">
        <v>5259</v>
      </c>
      <c r="B1318" s="23" t="s">
        <v>5260</v>
      </c>
      <c r="C1318" s="5">
        <v>2.0</v>
      </c>
      <c r="D1318" s="5">
        <v>9.4117954E7</v>
      </c>
      <c r="E1318" s="5">
        <v>7.4402329E7</v>
      </c>
      <c r="F1318" s="5">
        <v>7.4402329E7</v>
      </c>
      <c r="G1318" s="5">
        <v>1.13833579E8</v>
      </c>
      <c r="H1318" s="5">
        <v>1.13833579E8</v>
      </c>
    </row>
    <row r="1319">
      <c r="A1319" s="62" t="s">
        <v>5261</v>
      </c>
      <c r="B1319" s="23" t="s">
        <v>5262</v>
      </c>
      <c r="C1319" s="5">
        <v>3.0</v>
      </c>
      <c r="D1319" s="5">
        <v>8.36262743333333E7</v>
      </c>
      <c r="E1319" s="5">
        <v>1.0875091E7</v>
      </c>
      <c r="F1319" s="5">
        <v>5.2736303E7</v>
      </c>
      <c r="G1319" s="5">
        <v>1.87267429E8</v>
      </c>
      <c r="H1319" s="5">
        <v>1.87267429E8</v>
      </c>
    </row>
    <row r="1320">
      <c r="A1320" s="62" t="s">
        <v>5263</v>
      </c>
      <c r="B1320" s="23" t="s">
        <v>5264</v>
      </c>
      <c r="C1320" s="5">
        <v>2.0</v>
      </c>
      <c r="D1320" s="5">
        <v>9.2130098E7</v>
      </c>
      <c r="E1320" s="5">
        <v>9.162306E7</v>
      </c>
      <c r="F1320" s="5">
        <v>9.162306E7</v>
      </c>
      <c r="G1320" s="5">
        <v>9.2637136E7</v>
      </c>
      <c r="H1320" s="5">
        <v>9.2637136E7</v>
      </c>
    </row>
    <row r="1321">
      <c r="A1321" s="62" t="s">
        <v>5265</v>
      </c>
      <c r="B1321" s="23" t="s">
        <v>5266</v>
      </c>
      <c r="C1321" s="5">
        <v>2.0</v>
      </c>
      <c r="D1321" s="5">
        <v>8.4048775E7</v>
      </c>
      <c r="E1321" s="5">
        <v>5.7708463E7</v>
      </c>
      <c r="F1321" s="5">
        <v>5.7708463E7</v>
      </c>
      <c r="G1321" s="5">
        <v>1.10389087E8</v>
      </c>
      <c r="H1321" s="5">
        <v>1.10389087E8</v>
      </c>
    </row>
    <row r="1322">
      <c r="A1322" s="62" t="s">
        <v>5267</v>
      </c>
      <c r="B1322" s="23" t="s">
        <v>5268</v>
      </c>
      <c r="C1322" s="5">
        <v>3.0</v>
      </c>
      <c r="D1322" s="5">
        <v>9.08244506666666E7</v>
      </c>
      <c r="E1322" s="5">
        <v>5.0524339E7</v>
      </c>
      <c r="F1322" s="5">
        <v>1.0113235E8</v>
      </c>
      <c r="G1322" s="5">
        <v>1.20816663E8</v>
      </c>
      <c r="H1322" s="5">
        <v>1.20816663E8</v>
      </c>
    </row>
    <row r="1323">
      <c r="A1323" s="62" t="s">
        <v>5269</v>
      </c>
      <c r="B1323" s="23" t="s">
        <v>5270</v>
      </c>
      <c r="C1323" s="5">
        <v>84.0</v>
      </c>
      <c r="D1323" s="5">
        <v>4.96222497857142E7</v>
      </c>
      <c r="E1323" s="5">
        <v>2.49513E7</v>
      </c>
      <c r="F1323" s="5">
        <v>3.7285133E7</v>
      </c>
      <c r="G1323" s="5">
        <v>5.7097317E7</v>
      </c>
      <c r="H1323" s="5">
        <v>1.02266991E8</v>
      </c>
    </row>
    <row r="1324">
      <c r="A1324" s="62" t="s">
        <v>5271</v>
      </c>
      <c r="B1324" s="23" t="s">
        <v>5272</v>
      </c>
      <c r="C1324" s="5">
        <v>9.0</v>
      </c>
      <c r="D1324" s="5">
        <v>4.03018305555555E7</v>
      </c>
      <c r="E1324" s="5">
        <v>1.997736E7</v>
      </c>
      <c r="F1324" s="5">
        <v>3.4548134E7</v>
      </c>
      <c r="G1324" s="5">
        <v>7.0445076E7</v>
      </c>
      <c r="H1324" s="5">
        <v>8.5553694E7</v>
      </c>
    </row>
    <row r="1325">
      <c r="A1325" s="62" t="s">
        <v>5273</v>
      </c>
      <c r="B1325" s="23" t="s">
        <v>5274</v>
      </c>
      <c r="C1325" s="5">
        <v>30.0</v>
      </c>
      <c r="D1325" s="5">
        <v>7.83903663666666E7</v>
      </c>
      <c r="E1325" s="5">
        <v>1.8690848E7</v>
      </c>
      <c r="F1325" s="5">
        <v>2.9695602E7</v>
      </c>
      <c r="G1325" s="5">
        <v>1.0381647E8</v>
      </c>
      <c r="H1325" s="5">
        <v>2.823775E8</v>
      </c>
    </row>
    <row r="1326">
      <c r="A1326" s="62" t="s">
        <v>5275</v>
      </c>
      <c r="B1326" s="23" t="s">
        <v>5276</v>
      </c>
      <c r="C1326" s="5">
        <v>1.0</v>
      </c>
      <c r="D1326" s="5">
        <v>1.76411592E8</v>
      </c>
      <c r="E1326" s="5">
        <v>1.76411592E8</v>
      </c>
      <c r="F1326" s="5">
        <v>1.76411592E8</v>
      </c>
      <c r="G1326" s="5">
        <v>1.76411592E8</v>
      </c>
      <c r="H1326" s="5">
        <v>1.76411592E8</v>
      </c>
    </row>
    <row r="1327">
      <c r="A1327" s="62" t="s">
        <v>5277</v>
      </c>
      <c r="B1327" s="23" t="s">
        <v>5278</v>
      </c>
      <c r="C1327" s="5">
        <v>52.0</v>
      </c>
      <c r="D1327" s="5">
        <v>1.04139099230769E8</v>
      </c>
      <c r="E1327" s="5">
        <v>3.3491707E7</v>
      </c>
      <c r="F1327" s="5">
        <v>6.1677729E7</v>
      </c>
      <c r="G1327" s="5">
        <v>1.06323284E8</v>
      </c>
      <c r="H1327" s="5">
        <v>2.32858488E8</v>
      </c>
    </row>
    <row r="1328">
      <c r="A1328" s="62" t="s">
        <v>5279</v>
      </c>
      <c r="B1328" s="23" t="s">
        <v>5280</v>
      </c>
      <c r="C1328" s="5">
        <v>8.0</v>
      </c>
      <c r="D1328" s="5">
        <v>7.21879455E7</v>
      </c>
      <c r="E1328" s="5">
        <v>1.6848678E7</v>
      </c>
      <c r="F1328" s="5">
        <v>3.6104161E7</v>
      </c>
      <c r="G1328" s="5">
        <v>5.8352871E7</v>
      </c>
      <c r="H1328" s="5">
        <v>3.07185077E8</v>
      </c>
    </row>
    <row r="1329">
      <c r="A1329" s="62" t="s">
        <v>5281</v>
      </c>
      <c r="B1329" s="23" t="s">
        <v>5282</v>
      </c>
      <c r="C1329" s="5">
        <v>2.0</v>
      </c>
      <c r="D1329" s="5">
        <v>7.8286735E7</v>
      </c>
      <c r="E1329" s="5">
        <v>4.7501511E7</v>
      </c>
      <c r="F1329" s="5">
        <v>4.7501511E7</v>
      </c>
      <c r="G1329" s="5">
        <v>1.09071959E8</v>
      </c>
      <c r="H1329" s="5">
        <v>1.09071959E8</v>
      </c>
    </row>
    <row r="1330">
      <c r="A1330" s="62" t="s">
        <v>5283</v>
      </c>
      <c r="B1330" s="23" t="s">
        <v>5284</v>
      </c>
      <c r="C1330" s="5">
        <v>54.0</v>
      </c>
      <c r="D1330" s="5">
        <v>9.28384362962962E7</v>
      </c>
      <c r="E1330" s="5">
        <v>2.2341504E7</v>
      </c>
      <c r="F1330" s="5">
        <v>4.9638458E7</v>
      </c>
      <c r="G1330" s="5">
        <v>1.01824156E8</v>
      </c>
      <c r="H1330" s="5">
        <v>2.09688966E8</v>
      </c>
    </row>
    <row r="1331">
      <c r="A1331" s="62" t="s">
        <v>5285</v>
      </c>
      <c r="B1331" s="23" t="s">
        <v>5286</v>
      </c>
      <c r="C1331" s="5">
        <v>221.0</v>
      </c>
      <c r="D1331" s="5">
        <v>2.86843751402715E7</v>
      </c>
      <c r="E1331" s="5">
        <v>1.0580548E7</v>
      </c>
      <c r="F1331" s="5">
        <v>1.5983653E7</v>
      </c>
      <c r="G1331" s="5">
        <v>2.7839014E7</v>
      </c>
      <c r="H1331" s="5">
        <v>4.7081984E7</v>
      </c>
    </row>
    <row r="1332">
      <c r="A1332" s="62" t="s">
        <v>5287</v>
      </c>
      <c r="B1332" s="23" t="s">
        <v>5288</v>
      </c>
      <c r="C1332" s="5">
        <v>359.0</v>
      </c>
      <c r="D1332" s="5">
        <v>2.03768932395543E7</v>
      </c>
      <c r="E1332" s="5">
        <v>9181759.0</v>
      </c>
      <c r="F1332" s="5">
        <v>1.670625E7</v>
      </c>
      <c r="G1332" s="5">
        <v>2.4363473E7</v>
      </c>
      <c r="H1332" s="5">
        <v>3.8315394E7</v>
      </c>
    </row>
    <row r="1333">
      <c r="A1333" s="62" t="s">
        <v>5289</v>
      </c>
      <c r="B1333" s="23" t="s">
        <v>5290</v>
      </c>
      <c r="C1333" s="5">
        <v>4.0</v>
      </c>
      <c r="D1333" s="5">
        <v>9759315.0</v>
      </c>
      <c r="E1333" s="5">
        <v>8560445.0</v>
      </c>
      <c r="F1333" s="5">
        <v>9245497.0</v>
      </c>
      <c r="G1333" s="5">
        <v>1.0363018E7</v>
      </c>
      <c r="H1333" s="5">
        <v>1.08683E7</v>
      </c>
    </row>
    <row r="1334">
      <c r="A1334" s="62" t="s">
        <v>5291</v>
      </c>
      <c r="B1334" s="23" t="s">
        <v>5292</v>
      </c>
      <c r="C1334" s="5">
        <v>13.0</v>
      </c>
      <c r="D1334" s="5">
        <v>2.04655119999999E7</v>
      </c>
      <c r="E1334" s="5">
        <v>6829966.0</v>
      </c>
      <c r="F1334" s="5">
        <v>1.6371584E7</v>
      </c>
      <c r="G1334" s="5">
        <v>2.8072899E7</v>
      </c>
      <c r="H1334" s="5">
        <v>4.4094225E7</v>
      </c>
    </row>
    <row r="1335">
      <c r="A1335" s="62" t="s">
        <v>5293</v>
      </c>
      <c r="B1335" s="23" t="s">
        <v>5294</v>
      </c>
      <c r="C1335" s="5">
        <v>83.0</v>
      </c>
      <c r="D1335" s="5">
        <v>5.28921479759036E7</v>
      </c>
      <c r="E1335" s="5">
        <v>2.1982094E7</v>
      </c>
      <c r="F1335" s="5">
        <v>3.535995E7</v>
      </c>
      <c r="G1335" s="5">
        <v>5.8235721E7</v>
      </c>
      <c r="H1335" s="5">
        <v>9.0663709E7</v>
      </c>
    </row>
    <row r="1336">
      <c r="A1336" s="62" t="s">
        <v>5295</v>
      </c>
      <c r="B1336" s="23" t="s">
        <v>5296</v>
      </c>
      <c r="C1336" s="5">
        <v>152.0</v>
      </c>
      <c r="D1336" s="5">
        <v>3.79346106513157E7</v>
      </c>
      <c r="E1336" s="5">
        <v>1.6054082E7</v>
      </c>
      <c r="F1336" s="5">
        <v>2.2638187E7</v>
      </c>
      <c r="G1336" s="5">
        <v>3.717636E7</v>
      </c>
      <c r="H1336" s="5">
        <v>6.3640641E7</v>
      </c>
    </row>
    <row r="1337">
      <c r="A1337" s="62" t="s">
        <v>5297</v>
      </c>
      <c r="B1337" s="23" t="s">
        <v>5298</v>
      </c>
      <c r="C1337" s="5">
        <v>848.0</v>
      </c>
      <c r="D1337" s="5">
        <v>6.37463173498233E7</v>
      </c>
      <c r="E1337" s="5">
        <v>2.3405678E7</v>
      </c>
      <c r="F1337" s="5">
        <v>4.3928378E7</v>
      </c>
      <c r="G1337" s="5">
        <v>7.8052258E7</v>
      </c>
      <c r="H1337" s="5">
        <v>1.38798598E8</v>
      </c>
    </row>
    <row r="1338">
      <c r="A1338" s="62" t="s">
        <v>5299</v>
      </c>
      <c r="B1338" s="23" t="s">
        <v>5300</v>
      </c>
      <c r="C1338" s="5">
        <v>96.0</v>
      </c>
      <c r="D1338" s="5">
        <v>4.57870173125E7</v>
      </c>
      <c r="E1338" s="5">
        <v>2.0635139E7</v>
      </c>
      <c r="F1338" s="5">
        <v>3.423943E7</v>
      </c>
      <c r="G1338" s="5">
        <v>5.6398415E7</v>
      </c>
      <c r="H1338" s="5">
        <v>9.91179E7</v>
      </c>
    </row>
    <row r="1339">
      <c r="A1339" s="62" t="s">
        <v>5301</v>
      </c>
      <c r="B1339" s="23" t="s">
        <v>5302</v>
      </c>
      <c r="C1339" s="5">
        <v>262.0</v>
      </c>
      <c r="D1339" s="5">
        <v>1.97759936068702E7</v>
      </c>
      <c r="E1339" s="5">
        <v>8996292.0</v>
      </c>
      <c r="F1339" s="5">
        <v>1.3785646E7</v>
      </c>
      <c r="G1339" s="5">
        <v>2.0837862E7</v>
      </c>
      <c r="H1339" s="5">
        <v>3.5424404E7</v>
      </c>
    </row>
    <row r="1340">
      <c r="A1340" s="62" t="s">
        <v>5303</v>
      </c>
      <c r="B1340" s="23" t="s">
        <v>5304</v>
      </c>
      <c r="C1340" s="5">
        <v>195.0</v>
      </c>
      <c r="D1340" s="5">
        <v>4.43917274E7</v>
      </c>
      <c r="E1340" s="5">
        <v>1.3215424E7</v>
      </c>
      <c r="F1340" s="5">
        <v>2.8622682E7</v>
      </c>
      <c r="G1340" s="5">
        <v>5.2930289E7</v>
      </c>
      <c r="H1340" s="5">
        <v>9.4938295E7</v>
      </c>
    </row>
    <row r="1341">
      <c r="A1341" s="62" t="s">
        <v>5305</v>
      </c>
      <c r="B1341" s="23" t="s">
        <v>5306</v>
      </c>
      <c r="C1341" s="5">
        <v>15.0</v>
      </c>
      <c r="D1341" s="5">
        <v>4.94308147333333E7</v>
      </c>
      <c r="E1341" s="5">
        <v>1.5897004E7</v>
      </c>
      <c r="F1341" s="5">
        <v>2.7397135E7</v>
      </c>
      <c r="G1341" s="5">
        <v>6.2678588E7</v>
      </c>
      <c r="H1341" s="5">
        <v>9.4352221E7</v>
      </c>
    </row>
    <row r="1342">
      <c r="A1342" s="62" t="s">
        <v>5307</v>
      </c>
      <c r="B1342" s="23" t="s">
        <v>5308</v>
      </c>
      <c r="C1342" s="5">
        <v>41.0</v>
      </c>
      <c r="D1342" s="5">
        <v>9.87441877317073E7</v>
      </c>
      <c r="E1342" s="5">
        <v>6.1360257E7</v>
      </c>
      <c r="F1342" s="5">
        <v>8.9990767E7</v>
      </c>
      <c r="G1342" s="5">
        <v>1.30784034E8</v>
      </c>
      <c r="H1342" s="5">
        <v>2.01240503E8</v>
      </c>
    </row>
    <row r="1343">
      <c r="A1343" s="62" t="s">
        <v>5309</v>
      </c>
      <c r="B1343" s="23" t="s">
        <v>5310</v>
      </c>
      <c r="C1343" s="5">
        <v>77.0</v>
      </c>
      <c r="D1343" s="5">
        <v>7.52776487532467E7</v>
      </c>
      <c r="E1343" s="5">
        <v>2.9000713E7</v>
      </c>
      <c r="F1343" s="5">
        <v>5.7768151E7</v>
      </c>
      <c r="G1343" s="5">
        <v>1.0858872E8</v>
      </c>
      <c r="H1343" s="5">
        <v>1.48645097E8</v>
      </c>
    </row>
    <row r="1344">
      <c r="A1344" s="62" t="s">
        <v>5311</v>
      </c>
      <c r="B1344" s="23" t="s">
        <v>5312</v>
      </c>
      <c r="C1344" s="5">
        <v>301.0</v>
      </c>
      <c r="D1344" s="5">
        <v>7.44627917940199E7</v>
      </c>
      <c r="E1344" s="5">
        <v>3.0661885E7</v>
      </c>
      <c r="F1344" s="5">
        <v>5.7965026E7</v>
      </c>
      <c r="G1344" s="5">
        <v>9.815185E7</v>
      </c>
      <c r="H1344" s="5">
        <v>1.42913578E8</v>
      </c>
    </row>
    <row r="1345">
      <c r="A1345" s="62" t="s">
        <v>5313</v>
      </c>
      <c r="B1345" s="23" t="s">
        <v>5314</v>
      </c>
      <c r="C1345" s="5">
        <v>12.0</v>
      </c>
      <c r="D1345" s="5">
        <v>8.05255155833333E7</v>
      </c>
      <c r="E1345" s="5">
        <v>2.5266806E7</v>
      </c>
      <c r="F1345" s="5">
        <v>7.093485E7</v>
      </c>
      <c r="G1345" s="5">
        <v>1.00389943E8</v>
      </c>
      <c r="H1345" s="5">
        <v>1.15291424E8</v>
      </c>
    </row>
    <row r="1346">
      <c r="A1346" s="62" t="s">
        <v>5315</v>
      </c>
      <c r="B1346" s="23" t="s">
        <v>5316</v>
      </c>
      <c r="C1346" s="5">
        <v>454.0</v>
      </c>
      <c r="D1346" s="5">
        <v>5.25740543854625E7</v>
      </c>
      <c r="E1346" s="5">
        <v>2.11256E7</v>
      </c>
      <c r="F1346" s="5">
        <v>3.5173409E7</v>
      </c>
      <c r="G1346" s="5">
        <v>6.3606919E7</v>
      </c>
      <c r="H1346" s="5">
        <v>1.10182517E8</v>
      </c>
    </row>
    <row r="1347">
      <c r="A1347" s="62" t="s">
        <v>5317</v>
      </c>
      <c r="B1347" s="23" t="s">
        <v>5318</v>
      </c>
      <c r="C1347" s="5">
        <v>14.0</v>
      </c>
      <c r="D1347" s="5">
        <v>1.19196516857142E8</v>
      </c>
      <c r="E1347" s="5">
        <v>5.2836547E7</v>
      </c>
      <c r="F1347" s="5">
        <v>1.13833579E8</v>
      </c>
      <c r="G1347" s="5">
        <v>1.82431199E8</v>
      </c>
      <c r="H1347" s="5">
        <v>2.41545163E8</v>
      </c>
    </row>
    <row r="1348">
      <c r="A1348" s="62" t="s">
        <v>5319</v>
      </c>
      <c r="B1348" s="23" t="s">
        <v>5320</v>
      </c>
      <c r="C1348" s="5">
        <v>53.0</v>
      </c>
      <c r="D1348" s="5">
        <v>8.76554949056603E7</v>
      </c>
      <c r="E1348" s="5">
        <v>3.5138506E7</v>
      </c>
      <c r="F1348" s="5">
        <v>7.8436158E7</v>
      </c>
      <c r="G1348" s="5">
        <v>1.2476262E8</v>
      </c>
      <c r="H1348" s="5">
        <v>1.6719804E8</v>
      </c>
    </row>
    <row r="1349">
      <c r="A1349" s="62" t="s">
        <v>3000</v>
      </c>
      <c r="B1349" s="23" t="s">
        <v>693</v>
      </c>
      <c r="C1349" s="5">
        <v>2.0</v>
      </c>
      <c r="D1349" s="5">
        <v>2.3538517E7</v>
      </c>
      <c r="E1349" s="5">
        <v>1.0670034E7</v>
      </c>
      <c r="F1349" s="5">
        <v>1.0670034E7</v>
      </c>
      <c r="G1349" s="5">
        <v>3.6407E7</v>
      </c>
      <c r="H1349" s="5">
        <v>3.6407E7</v>
      </c>
    </row>
    <row r="1350">
      <c r="A1350" s="62" t="s">
        <v>3002</v>
      </c>
      <c r="B1350" s="23" t="s">
        <v>698</v>
      </c>
      <c r="C1350" s="5">
        <v>1.0</v>
      </c>
      <c r="D1350" s="5">
        <v>3.1590873E7</v>
      </c>
      <c r="E1350" s="5">
        <v>3.1590873E7</v>
      </c>
      <c r="F1350" s="5">
        <v>3.1590873E7</v>
      </c>
      <c r="G1350" s="5">
        <v>3.1590873E7</v>
      </c>
      <c r="H1350" s="5">
        <v>3.1590873E7</v>
      </c>
    </row>
    <row r="1351">
      <c r="A1351" s="62" t="s">
        <v>3003</v>
      </c>
      <c r="B1351" s="23" t="s">
        <v>700</v>
      </c>
      <c r="C1351" s="5">
        <v>1.0</v>
      </c>
      <c r="D1351" s="5">
        <v>5.2078392E7</v>
      </c>
      <c r="E1351" s="5">
        <v>5.2078392E7</v>
      </c>
      <c r="F1351" s="5">
        <v>5.2078392E7</v>
      </c>
      <c r="G1351" s="5">
        <v>5.2078392E7</v>
      </c>
      <c r="H1351" s="5">
        <v>5.2078392E7</v>
      </c>
    </row>
    <row r="1352">
      <c r="A1352" s="62" t="s">
        <v>5321</v>
      </c>
      <c r="B1352" s="23" t="s">
        <v>5322</v>
      </c>
      <c r="C1352" s="5">
        <v>21.0</v>
      </c>
      <c r="D1352" s="5">
        <v>4.36229958095238E7</v>
      </c>
      <c r="E1352" s="5">
        <v>1.1693482E7</v>
      </c>
      <c r="F1352" s="5">
        <v>2.0255753E7</v>
      </c>
      <c r="G1352" s="5">
        <v>5.3700566E7</v>
      </c>
      <c r="H1352" s="5">
        <v>9.5094971E7</v>
      </c>
    </row>
    <row r="1353">
      <c r="A1353" s="62" t="s">
        <v>5323</v>
      </c>
      <c r="B1353" s="23" t="s">
        <v>5324</v>
      </c>
      <c r="C1353" s="5">
        <v>319.0</v>
      </c>
      <c r="D1353" s="5">
        <v>4809972.46081504</v>
      </c>
      <c r="E1353" s="5">
        <v>2571730.0</v>
      </c>
      <c r="F1353" s="5">
        <v>3349697.0</v>
      </c>
      <c r="G1353" s="5">
        <v>5031694.0</v>
      </c>
      <c r="H1353" s="5">
        <v>8439500.0</v>
      </c>
    </row>
    <row r="1354">
      <c r="A1354" s="62" t="s">
        <v>5325</v>
      </c>
      <c r="B1354" s="23" t="s">
        <v>5326</v>
      </c>
      <c r="C1354" s="5">
        <v>12904.0</v>
      </c>
      <c r="D1354" s="5">
        <v>1.32398619552076E7</v>
      </c>
      <c r="E1354" s="5">
        <v>5408733.0</v>
      </c>
      <c r="F1354" s="5">
        <v>8890856.0</v>
      </c>
      <c r="G1354" s="5">
        <v>1.4323439E7</v>
      </c>
      <c r="H1354" s="5">
        <v>2.4301201E7</v>
      </c>
    </row>
    <row r="1355">
      <c r="A1355" s="62" t="s">
        <v>5327</v>
      </c>
      <c r="B1355" s="23" t="s">
        <v>5328</v>
      </c>
      <c r="C1355" s="5">
        <v>2150.0</v>
      </c>
      <c r="D1355" s="5">
        <v>1.48956649116279E7</v>
      </c>
      <c r="E1355" s="5">
        <v>6115912.0</v>
      </c>
      <c r="F1355" s="5">
        <v>1.0562715E7</v>
      </c>
      <c r="G1355" s="5">
        <v>1.7794703E7</v>
      </c>
      <c r="H1355" s="5">
        <v>2.8658448E7</v>
      </c>
    </row>
    <row r="1356">
      <c r="A1356" s="62" t="s">
        <v>5329</v>
      </c>
      <c r="B1356" s="23" t="s">
        <v>5330</v>
      </c>
      <c r="C1356" s="5">
        <v>477.0</v>
      </c>
      <c r="D1356" s="5">
        <v>3.65464203039832E7</v>
      </c>
      <c r="E1356" s="5">
        <v>1.6565009E7</v>
      </c>
      <c r="F1356" s="5">
        <v>2.5959474E7</v>
      </c>
      <c r="G1356" s="5">
        <v>4.4951236E7</v>
      </c>
      <c r="H1356" s="5">
        <v>7.3400674E7</v>
      </c>
    </row>
    <row r="1357">
      <c r="A1357" s="62" t="s">
        <v>5331</v>
      </c>
      <c r="B1357" s="23" t="s">
        <v>5332</v>
      </c>
      <c r="C1357" s="5">
        <v>16.0</v>
      </c>
      <c r="D1357" s="5">
        <v>3.2841857E7</v>
      </c>
      <c r="E1357" s="5">
        <v>7490717.0</v>
      </c>
      <c r="F1357" s="5">
        <v>1.1615878E7</v>
      </c>
      <c r="G1357" s="5">
        <v>1.9790209E7</v>
      </c>
      <c r="H1357" s="5">
        <v>1.45610771E8</v>
      </c>
    </row>
    <row r="1358">
      <c r="A1358" s="62" t="s">
        <v>5333</v>
      </c>
      <c r="B1358" s="23" t="s">
        <v>5334</v>
      </c>
      <c r="C1358" s="5">
        <v>7.0</v>
      </c>
      <c r="D1358" s="5">
        <v>4.19602931428571E7</v>
      </c>
      <c r="E1358" s="5">
        <v>1.7685396E7</v>
      </c>
      <c r="F1358" s="5">
        <v>3.9105744E7</v>
      </c>
      <c r="G1358" s="5">
        <v>5.696491E7</v>
      </c>
      <c r="H1358" s="5">
        <v>7.7819352E7</v>
      </c>
    </row>
    <row r="1359">
      <c r="A1359" s="62" t="s">
        <v>5335</v>
      </c>
      <c r="B1359" s="23" t="s">
        <v>5336</v>
      </c>
      <c r="C1359" s="5">
        <v>20.0</v>
      </c>
      <c r="D1359" s="5">
        <v>3.303031795E7</v>
      </c>
      <c r="E1359" s="5">
        <v>1.50123E7</v>
      </c>
      <c r="F1359" s="5">
        <v>2.5552163E7</v>
      </c>
      <c r="G1359" s="5">
        <v>3.7124259E7</v>
      </c>
      <c r="H1359" s="5">
        <v>6.8599769E7</v>
      </c>
    </row>
    <row r="1360">
      <c r="A1360" s="62" t="s">
        <v>5337</v>
      </c>
      <c r="B1360" s="23" t="s">
        <v>5338</v>
      </c>
      <c r="C1360" s="5">
        <v>64.0</v>
      </c>
      <c r="D1360" s="5">
        <v>6.8784664E7</v>
      </c>
      <c r="E1360" s="5">
        <v>2.6445479E7</v>
      </c>
      <c r="F1360" s="5">
        <v>5.1905871E7</v>
      </c>
      <c r="G1360" s="5">
        <v>9.2661572E7</v>
      </c>
      <c r="H1360" s="5">
        <v>1.32438172E8</v>
      </c>
    </row>
    <row r="1361">
      <c r="A1361" s="62" t="s">
        <v>5339</v>
      </c>
      <c r="B1361" s="23" t="s">
        <v>5340</v>
      </c>
      <c r="C1361" s="5">
        <v>76.0</v>
      </c>
      <c r="D1361" s="5">
        <v>4.27694899342105E7</v>
      </c>
      <c r="E1361" s="5">
        <v>2.4837589E7</v>
      </c>
      <c r="F1361" s="5">
        <v>3.3890993E7</v>
      </c>
      <c r="G1361" s="5">
        <v>5.7731889E7</v>
      </c>
      <c r="H1361" s="5">
        <v>7.8365129E7</v>
      </c>
    </row>
    <row r="1362">
      <c r="A1362" s="62" t="s">
        <v>5341</v>
      </c>
      <c r="B1362" s="23" t="s">
        <v>5342</v>
      </c>
      <c r="C1362" s="5">
        <v>31.0</v>
      </c>
      <c r="D1362" s="5">
        <v>6.98196767419354E7</v>
      </c>
      <c r="E1362" s="5">
        <v>2.9348005E7</v>
      </c>
      <c r="F1362" s="5">
        <v>5.5061659E7</v>
      </c>
      <c r="G1362" s="5">
        <v>9.7506072E7</v>
      </c>
      <c r="H1362" s="5">
        <v>1.39071326E8</v>
      </c>
    </row>
    <row r="1363">
      <c r="A1363" s="62" t="s">
        <v>5343</v>
      </c>
      <c r="B1363" s="23" t="s">
        <v>5344</v>
      </c>
      <c r="C1363" s="5">
        <v>26.0</v>
      </c>
      <c r="D1363" s="5">
        <v>6.44235678846153E7</v>
      </c>
      <c r="E1363" s="5">
        <v>3.0130467E7</v>
      </c>
      <c r="F1363" s="5">
        <v>3.9278237E7</v>
      </c>
      <c r="G1363" s="5">
        <v>9.1807592E7</v>
      </c>
      <c r="H1363" s="5">
        <v>1.31171416E8</v>
      </c>
    </row>
    <row r="1364">
      <c r="A1364" s="62" t="s">
        <v>5345</v>
      </c>
      <c r="B1364" s="23" t="s">
        <v>5346</v>
      </c>
      <c r="C1364" s="5">
        <v>1039.0</v>
      </c>
      <c r="D1364" s="5">
        <v>6.6250239389423E7</v>
      </c>
      <c r="E1364" s="5">
        <v>2.9050984E7</v>
      </c>
      <c r="F1364" s="5">
        <v>4.579905E7</v>
      </c>
      <c r="G1364" s="5">
        <v>7.64417E7</v>
      </c>
      <c r="H1364" s="5">
        <v>1.17143344E8</v>
      </c>
    </row>
    <row r="1365">
      <c r="A1365" s="62" t="s">
        <v>5347</v>
      </c>
      <c r="B1365" s="23" t="s">
        <v>5348</v>
      </c>
      <c r="C1365" s="5">
        <v>4.0</v>
      </c>
      <c r="D1365" s="5">
        <v>1.3139326E7</v>
      </c>
      <c r="E1365" s="5">
        <v>7472590.0</v>
      </c>
      <c r="F1365" s="5">
        <v>8036734.0</v>
      </c>
      <c r="G1365" s="5">
        <v>9662503.0</v>
      </c>
      <c r="H1365" s="5">
        <v>2.7385477E7</v>
      </c>
    </row>
    <row r="1366">
      <c r="A1366" s="62" t="s">
        <v>5349</v>
      </c>
      <c r="B1366" s="23" t="s">
        <v>5350</v>
      </c>
      <c r="C1366" s="5">
        <v>42.0</v>
      </c>
      <c r="D1366" s="5">
        <v>3.73113263809523E7</v>
      </c>
      <c r="E1366" s="5">
        <v>1.9943189E7</v>
      </c>
      <c r="F1366" s="5">
        <v>2.9486884E7</v>
      </c>
      <c r="G1366" s="5">
        <v>4.6133987E7</v>
      </c>
      <c r="H1366" s="5">
        <v>5.6693867E7</v>
      </c>
    </row>
    <row r="1367">
      <c r="A1367" s="62" t="s">
        <v>5351</v>
      </c>
      <c r="B1367" s="23" t="s">
        <v>5352</v>
      </c>
      <c r="C1367" s="5">
        <v>1766.0</v>
      </c>
      <c r="D1367" s="5">
        <v>3.29773983346545E7</v>
      </c>
      <c r="E1367" s="5">
        <v>1.7594262E7</v>
      </c>
      <c r="F1367" s="5">
        <v>2.5441782E7</v>
      </c>
      <c r="G1367" s="5">
        <v>3.8986952E7</v>
      </c>
      <c r="H1367" s="5">
        <v>5.8214662E7</v>
      </c>
    </row>
    <row r="1368">
      <c r="A1368" s="62" t="s">
        <v>5353</v>
      </c>
      <c r="B1368" s="23" t="s">
        <v>5354</v>
      </c>
      <c r="C1368" s="5">
        <v>59.0</v>
      </c>
      <c r="D1368" s="5">
        <v>4.6283594118644E7</v>
      </c>
      <c r="E1368" s="5">
        <v>2.1531034E7</v>
      </c>
      <c r="F1368" s="5">
        <v>2.7279669E7</v>
      </c>
      <c r="G1368" s="5">
        <v>6.1498559E7</v>
      </c>
      <c r="H1368" s="5">
        <v>1.15986764E8</v>
      </c>
    </row>
    <row r="1369">
      <c r="A1369" s="62" t="s">
        <v>5355</v>
      </c>
      <c r="B1369" s="23" t="s">
        <v>5356</v>
      </c>
      <c r="C1369" s="5">
        <v>95.0</v>
      </c>
      <c r="D1369" s="5">
        <v>2.69825667052631E7</v>
      </c>
      <c r="E1369" s="5">
        <v>7195980.0</v>
      </c>
      <c r="F1369" s="5">
        <v>1.5813363E7</v>
      </c>
      <c r="G1369" s="5">
        <v>2.9298022E7</v>
      </c>
      <c r="H1369" s="5">
        <v>5.4264734E7</v>
      </c>
    </row>
    <row r="1370">
      <c r="A1370" s="62" t="s">
        <v>5357</v>
      </c>
      <c r="B1370" s="23" t="s">
        <v>5358</v>
      </c>
      <c r="C1370" s="5">
        <v>35.0</v>
      </c>
      <c r="D1370" s="5">
        <v>8.13876772E7</v>
      </c>
      <c r="E1370" s="5">
        <v>3.3164296E7</v>
      </c>
      <c r="F1370" s="5">
        <v>7.134115E7</v>
      </c>
      <c r="G1370" s="5">
        <v>1.04320308E8</v>
      </c>
      <c r="H1370" s="5">
        <v>1.48234034E8</v>
      </c>
    </row>
    <row r="1371">
      <c r="A1371" s="62" t="s">
        <v>5359</v>
      </c>
      <c r="B1371" s="23" t="s">
        <v>5360</v>
      </c>
      <c r="C1371" s="5">
        <v>28.0</v>
      </c>
      <c r="D1371" s="5">
        <v>6.64163267857142E7</v>
      </c>
      <c r="E1371" s="5">
        <v>2.2333976E7</v>
      </c>
      <c r="F1371" s="5">
        <v>3.6338592E7</v>
      </c>
      <c r="G1371" s="5">
        <v>1.16528193E8</v>
      </c>
      <c r="H1371" s="5">
        <v>1.85161806E8</v>
      </c>
    </row>
    <row r="1372">
      <c r="A1372" s="62" t="s">
        <v>5361</v>
      </c>
      <c r="B1372" s="23" t="s">
        <v>5362</v>
      </c>
      <c r="C1372" s="5">
        <v>24.0</v>
      </c>
      <c r="D1372" s="5">
        <v>6.87392765833333E7</v>
      </c>
      <c r="E1372" s="5">
        <v>1.8712905E7</v>
      </c>
      <c r="F1372" s="5">
        <v>3.1101423E7</v>
      </c>
      <c r="G1372" s="5">
        <v>8.8577032E7</v>
      </c>
      <c r="H1372" s="5">
        <v>1.87085161E8</v>
      </c>
    </row>
    <row r="1373">
      <c r="A1373" s="62" t="s">
        <v>5363</v>
      </c>
      <c r="B1373" s="23" t="s">
        <v>5364</v>
      </c>
      <c r="C1373" s="5">
        <v>1124.0</v>
      </c>
      <c r="D1373" s="5">
        <v>3.6035906297153E7</v>
      </c>
      <c r="E1373" s="5">
        <v>1.777723E7</v>
      </c>
      <c r="F1373" s="5">
        <v>2.6069979E7</v>
      </c>
      <c r="G1373" s="5">
        <v>4.1282586E7</v>
      </c>
      <c r="H1373" s="5">
        <v>6.7750395E7</v>
      </c>
    </row>
    <row r="1374">
      <c r="A1374" s="62" t="s">
        <v>5365</v>
      </c>
      <c r="B1374" s="23" t="s">
        <v>5366</v>
      </c>
      <c r="C1374" s="5">
        <v>23.0</v>
      </c>
      <c r="D1374" s="5">
        <v>4.82038000434782E7</v>
      </c>
      <c r="E1374" s="5">
        <v>1.40195E7</v>
      </c>
      <c r="F1374" s="5">
        <v>2.710349E7</v>
      </c>
      <c r="G1374" s="5">
        <v>5.49246E7</v>
      </c>
      <c r="H1374" s="5">
        <v>7.1642273E7</v>
      </c>
    </row>
    <row r="1375">
      <c r="A1375" s="62" t="s">
        <v>5367</v>
      </c>
      <c r="B1375" s="23" t="s">
        <v>5368</v>
      </c>
      <c r="C1375" s="5">
        <v>69.0</v>
      </c>
      <c r="D1375" s="5">
        <v>3.40231303043478E7</v>
      </c>
      <c r="E1375" s="5">
        <v>1.48775E7</v>
      </c>
      <c r="F1375" s="5">
        <v>2.3256091E7</v>
      </c>
      <c r="G1375" s="5">
        <v>3.8300611E7</v>
      </c>
      <c r="H1375" s="5">
        <v>7.4831379E7</v>
      </c>
    </row>
    <row r="1376">
      <c r="A1376" s="62" t="s">
        <v>5369</v>
      </c>
      <c r="B1376" s="23" t="s">
        <v>5370</v>
      </c>
      <c r="C1376" s="5">
        <v>33.0</v>
      </c>
      <c r="D1376" s="5">
        <v>5.43384453939393E7</v>
      </c>
      <c r="E1376" s="5">
        <v>2.3872739E7</v>
      </c>
      <c r="F1376" s="5">
        <v>3.747701E7</v>
      </c>
      <c r="G1376" s="5">
        <v>6.4666557E7</v>
      </c>
      <c r="H1376" s="5">
        <v>1.07412215E8</v>
      </c>
    </row>
    <row r="1377">
      <c r="A1377" s="62" t="s">
        <v>5371</v>
      </c>
      <c r="B1377" s="23" t="s">
        <v>5372</v>
      </c>
      <c r="C1377" s="5">
        <v>2.0</v>
      </c>
      <c r="D1377" s="5">
        <v>1.70222965E7</v>
      </c>
      <c r="E1377" s="5">
        <v>1.57537E7</v>
      </c>
      <c r="F1377" s="5">
        <v>1.57537E7</v>
      </c>
      <c r="G1377" s="5">
        <v>1.8290893E7</v>
      </c>
      <c r="H1377" s="5">
        <v>1.8290893E7</v>
      </c>
    </row>
    <row r="1378">
      <c r="A1378" s="62" t="s">
        <v>5373</v>
      </c>
      <c r="B1378" s="23" t="s">
        <v>5374</v>
      </c>
      <c r="C1378" s="5">
        <v>53.0</v>
      </c>
      <c r="D1378" s="5">
        <v>5.48697727547169E7</v>
      </c>
      <c r="E1378" s="5">
        <v>2.8951021E7</v>
      </c>
      <c r="F1378" s="5">
        <v>4.8043778E7</v>
      </c>
      <c r="G1378" s="5">
        <v>6.2703798E7</v>
      </c>
      <c r="H1378" s="5">
        <v>1.0896172E8</v>
      </c>
    </row>
    <row r="1379">
      <c r="A1379" s="62" t="s">
        <v>5375</v>
      </c>
      <c r="B1379" s="23" t="s">
        <v>5376</v>
      </c>
      <c r="C1379" s="5">
        <v>26.0</v>
      </c>
      <c r="D1379" s="5">
        <v>4.78393882692307E7</v>
      </c>
      <c r="E1379" s="5">
        <v>3.2033415E7</v>
      </c>
      <c r="F1379" s="5">
        <v>3.7946888E7</v>
      </c>
      <c r="G1379" s="5">
        <v>6.2947725E7</v>
      </c>
      <c r="H1379" s="5">
        <v>8.1125719E7</v>
      </c>
    </row>
    <row r="1380">
      <c r="A1380" s="62" t="s">
        <v>5377</v>
      </c>
      <c r="B1380" s="23" t="s">
        <v>5378</v>
      </c>
      <c r="C1380" s="5">
        <v>37.0</v>
      </c>
      <c r="D1380" s="5">
        <v>6.08980318918918E7</v>
      </c>
      <c r="E1380" s="5">
        <v>3.30535E7</v>
      </c>
      <c r="F1380" s="5">
        <v>4.738771E7</v>
      </c>
      <c r="G1380" s="5">
        <v>7.7033549E7</v>
      </c>
      <c r="H1380" s="5">
        <v>1.23759046E8</v>
      </c>
    </row>
    <row r="1381">
      <c r="A1381" s="62" t="s">
        <v>5379</v>
      </c>
      <c r="B1381" s="23" t="s">
        <v>5380</v>
      </c>
      <c r="C1381" s="5">
        <v>2131.0</v>
      </c>
      <c r="D1381" s="5">
        <v>3.6085481989212E7</v>
      </c>
      <c r="E1381" s="5">
        <v>1.8100046E7</v>
      </c>
      <c r="F1381" s="5">
        <v>2.6822036E7</v>
      </c>
      <c r="G1381" s="5">
        <v>4.1624034E7</v>
      </c>
      <c r="H1381" s="5">
        <v>6.6202294E7</v>
      </c>
    </row>
    <row r="1382">
      <c r="A1382" s="62" t="s">
        <v>5381</v>
      </c>
      <c r="B1382" s="23" t="s">
        <v>5382</v>
      </c>
      <c r="C1382" s="5">
        <v>14.0</v>
      </c>
      <c r="D1382" s="5">
        <v>1.70850967857142E7</v>
      </c>
      <c r="E1382" s="5">
        <v>1.32971E7</v>
      </c>
      <c r="F1382" s="5">
        <v>1.797595E7</v>
      </c>
      <c r="G1382" s="5">
        <v>1.8823596E7</v>
      </c>
      <c r="H1382" s="5">
        <v>2.4120963E7</v>
      </c>
    </row>
    <row r="1383">
      <c r="A1383" s="62" t="s">
        <v>5383</v>
      </c>
      <c r="B1383" s="23" t="s">
        <v>5384</v>
      </c>
      <c r="C1383" s="5">
        <v>13.0</v>
      </c>
      <c r="D1383" s="5">
        <v>4.60414072307692E7</v>
      </c>
      <c r="E1383" s="5">
        <v>1.5629613E7</v>
      </c>
      <c r="F1383" s="5">
        <v>2.05574E7</v>
      </c>
      <c r="G1383" s="5">
        <v>3.9143216E7</v>
      </c>
      <c r="H1383" s="5">
        <v>5.6651164E7</v>
      </c>
    </row>
    <row r="1384">
      <c r="A1384" s="62" t="s">
        <v>5385</v>
      </c>
      <c r="B1384" s="23" t="s">
        <v>5386</v>
      </c>
      <c r="C1384" s="5">
        <v>335.0</v>
      </c>
      <c r="D1384" s="5">
        <v>1.80984640477611E7</v>
      </c>
      <c r="E1384" s="5">
        <v>5470050.0</v>
      </c>
      <c r="F1384" s="5">
        <v>1.276455E7</v>
      </c>
      <c r="G1384" s="5">
        <v>2.00126E7</v>
      </c>
      <c r="H1384" s="5">
        <v>4.29159E7</v>
      </c>
    </row>
    <row r="1385">
      <c r="A1385" s="62" t="s">
        <v>5387</v>
      </c>
      <c r="B1385" s="23" t="s">
        <v>5388</v>
      </c>
      <c r="C1385" s="5">
        <v>3.0</v>
      </c>
      <c r="D1385" s="5">
        <v>1.02151236666666E7</v>
      </c>
      <c r="E1385" s="5">
        <v>6385022.0</v>
      </c>
      <c r="F1385" s="5">
        <v>1.09207E7</v>
      </c>
      <c r="G1385" s="5">
        <v>1.3339649E7</v>
      </c>
      <c r="H1385" s="5">
        <v>1.3339649E7</v>
      </c>
    </row>
    <row r="1386">
      <c r="A1386" s="62" t="s">
        <v>5389</v>
      </c>
      <c r="B1386" s="23" t="s">
        <v>5390</v>
      </c>
      <c r="C1386" s="5">
        <v>4.0</v>
      </c>
      <c r="D1386" s="5">
        <v>1.5302197E7</v>
      </c>
      <c r="E1386" s="5">
        <v>1.142715E7</v>
      </c>
      <c r="F1386" s="5">
        <v>1.3385246E7</v>
      </c>
      <c r="G1386" s="5">
        <v>1.7644837E7</v>
      </c>
      <c r="H1386" s="5">
        <v>1.8751555E7</v>
      </c>
    </row>
    <row r="1387">
      <c r="A1387" s="62" t="s">
        <v>5391</v>
      </c>
      <c r="B1387" s="23" t="s">
        <v>5392</v>
      </c>
      <c r="C1387" s="5">
        <v>2.0</v>
      </c>
      <c r="D1387" s="5">
        <v>2.49759635E7</v>
      </c>
      <c r="E1387" s="5">
        <v>2.3791621E7</v>
      </c>
      <c r="F1387" s="5">
        <v>2.3791621E7</v>
      </c>
      <c r="G1387" s="5">
        <v>2.6160306E7</v>
      </c>
      <c r="H1387" s="5">
        <v>2.6160306E7</v>
      </c>
    </row>
    <row r="1388">
      <c r="A1388" s="62" t="s">
        <v>5393</v>
      </c>
      <c r="B1388" s="23" t="s">
        <v>5394</v>
      </c>
      <c r="C1388" s="5">
        <v>4.0</v>
      </c>
      <c r="D1388" s="5">
        <v>8.359343675E7</v>
      </c>
      <c r="E1388" s="5">
        <v>2.1216365E7</v>
      </c>
      <c r="F1388" s="5">
        <v>2.1495E7</v>
      </c>
      <c r="G1388" s="5">
        <v>3.6990927E7</v>
      </c>
      <c r="H1388" s="5">
        <v>2.54671455E8</v>
      </c>
    </row>
    <row r="1389">
      <c r="A1389" s="62" t="s">
        <v>5395</v>
      </c>
      <c r="B1389" s="23" t="s">
        <v>5396</v>
      </c>
      <c r="C1389" s="5">
        <v>2.0</v>
      </c>
      <c r="D1389" s="5">
        <v>3685873.5</v>
      </c>
      <c r="E1389" s="5">
        <v>2534296.0</v>
      </c>
      <c r="F1389" s="5">
        <v>2534296.0</v>
      </c>
      <c r="G1389" s="5">
        <v>4837451.0</v>
      </c>
      <c r="H1389" s="5">
        <v>4837451.0</v>
      </c>
    </row>
    <row r="1390">
      <c r="A1390" s="62" t="s">
        <v>5397</v>
      </c>
      <c r="B1390" s="23" t="s">
        <v>5398</v>
      </c>
      <c r="C1390" s="5">
        <v>57.0</v>
      </c>
      <c r="D1390" s="5">
        <v>4.18220145614035E7</v>
      </c>
      <c r="E1390" s="5">
        <v>2.13979E7</v>
      </c>
      <c r="F1390" s="5">
        <v>3.0674644E7</v>
      </c>
      <c r="G1390" s="5">
        <v>5.1011323E7</v>
      </c>
      <c r="H1390" s="5">
        <v>7.3817357E7</v>
      </c>
    </row>
    <row r="1391">
      <c r="A1391" s="62" t="s">
        <v>5399</v>
      </c>
      <c r="B1391" s="23" t="s">
        <v>5400</v>
      </c>
      <c r="C1391" s="5">
        <v>4.0</v>
      </c>
      <c r="D1391" s="5">
        <v>1.8932015E7</v>
      </c>
      <c r="E1391" s="5">
        <v>1.2166359E7</v>
      </c>
      <c r="F1391" s="5">
        <v>1.4950104E7</v>
      </c>
      <c r="G1391" s="5">
        <v>1.6973905E7</v>
      </c>
      <c r="H1391" s="5">
        <v>3.1637692E7</v>
      </c>
    </row>
    <row r="1392">
      <c r="A1392" s="62" t="s">
        <v>5401</v>
      </c>
      <c r="B1392" s="23" t="s">
        <v>5402</v>
      </c>
      <c r="C1392" s="5">
        <v>99.0</v>
      </c>
      <c r="D1392" s="5">
        <v>3.49578578282828E7</v>
      </c>
      <c r="E1392" s="5">
        <v>1.7271137E7</v>
      </c>
      <c r="F1392" s="5">
        <v>2.5044013E7</v>
      </c>
      <c r="G1392" s="5">
        <v>4.00339E7</v>
      </c>
      <c r="H1392" s="5">
        <v>7.508028E7</v>
      </c>
    </row>
    <row r="1393">
      <c r="A1393" s="62" t="s">
        <v>5403</v>
      </c>
      <c r="B1393" s="23" t="s">
        <v>5404</v>
      </c>
      <c r="C1393" s="5">
        <v>38.0</v>
      </c>
      <c r="D1393" s="5">
        <v>6.14176111052631E7</v>
      </c>
      <c r="E1393" s="5">
        <v>2.5610921E7</v>
      </c>
      <c r="F1393" s="5">
        <v>3.3148282E7</v>
      </c>
      <c r="G1393" s="5">
        <v>6.9028673E7</v>
      </c>
      <c r="H1393" s="5">
        <v>1.3739884E8</v>
      </c>
    </row>
    <row r="1394">
      <c r="A1394" s="62" t="s">
        <v>5405</v>
      </c>
      <c r="B1394" s="23" t="s">
        <v>5406</v>
      </c>
      <c r="C1394" s="5">
        <v>145.0</v>
      </c>
      <c r="D1394" s="5">
        <v>4.7327291475862E7</v>
      </c>
      <c r="E1394" s="5">
        <v>1.5313643E7</v>
      </c>
      <c r="F1394" s="5">
        <v>2.8981951E7</v>
      </c>
      <c r="G1394" s="5">
        <v>5.9987271E7</v>
      </c>
      <c r="H1394" s="5">
        <v>1.02438914E8</v>
      </c>
    </row>
    <row r="1395">
      <c r="A1395" s="62" t="s">
        <v>5407</v>
      </c>
      <c r="B1395" s="23" t="s">
        <v>5408</v>
      </c>
      <c r="C1395" s="5">
        <v>146.0</v>
      </c>
      <c r="D1395" s="5">
        <v>5.6875818109589E7</v>
      </c>
      <c r="E1395" s="5">
        <v>2.0603651E7</v>
      </c>
      <c r="F1395" s="5">
        <v>3.4441368E7</v>
      </c>
      <c r="G1395" s="5">
        <v>6.5446983E7</v>
      </c>
      <c r="H1395" s="5">
        <v>1.06189622E8</v>
      </c>
    </row>
    <row r="1396">
      <c r="A1396" s="62" t="s">
        <v>5409</v>
      </c>
      <c r="B1396" s="23" t="s">
        <v>5410</v>
      </c>
      <c r="C1396" s="5">
        <v>32.0</v>
      </c>
      <c r="D1396" s="5">
        <v>1.96922675E7</v>
      </c>
      <c r="E1396" s="5">
        <v>7289147.0</v>
      </c>
      <c r="F1396" s="5">
        <v>1.0685E7</v>
      </c>
      <c r="G1396" s="5">
        <v>2.3649078E7</v>
      </c>
      <c r="H1396" s="5">
        <v>4.5075359E7</v>
      </c>
    </row>
    <row r="1397">
      <c r="A1397" s="62" t="s">
        <v>5411</v>
      </c>
      <c r="B1397" s="23" t="s">
        <v>5412</v>
      </c>
      <c r="C1397" s="5">
        <v>44.0</v>
      </c>
      <c r="D1397" s="5">
        <v>1.60620751590909E7</v>
      </c>
      <c r="E1397" s="5">
        <v>6886822.0</v>
      </c>
      <c r="F1397" s="5">
        <v>8258300.0</v>
      </c>
      <c r="G1397" s="5">
        <v>1.82612E7</v>
      </c>
      <c r="H1397" s="5">
        <v>3.6391571E7</v>
      </c>
    </row>
    <row r="1398">
      <c r="A1398" s="62" t="s">
        <v>5413</v>
      </c>
      <c r="B1398" s="23" t="s">
        <v>5414</v>
      </c>
      <c r="C1398" s="5">
        <v>10709.0</v>
      </c>
      <c r="D1398" s="5">
        <v>1.60779639352941E7</v>
      </c>
      <c r="E1398" s="5">
        <v>5690577.0</v>
      </c>
      <c r="F1398" s="5">
        <v>9583258.0</v>
      </c>
      <c r="G1398" s="5">
        <v>1.7294006E7</v>
      </c>
      <c r="H1398" s="5">
        <v>3.1780201E7</v>
      </c>
    </row>
    <row r="1399">
      <c r="A1399" s="62" t="s">
        <v>5415</v>
      </c>
      <c r="B1399" s="23" t="s">
        <v>5416</v>
      </c>
      <c r="C1399" s="5">
        <v>513.0</v>
      </c>
      <c r="D1399" s="5">
        <v>3.44799039161793E7</v>
      </c>
      <c r="E1399" s="5">
        <v>9851085.0</v>
      </c>
      <c r="F1399" s="5">
        <v>1.7174734E7</v>
      </c>
      <c r="G1399" s="5">
        <v>2.920534E7</v>
      </c>
      <c r="H1399" s="5">
        <v>5.1077297E7</v>
      </c>
    </row>
    <row r="1400">
      <c r="A1400" s="62" t="s">
        <v>5417</v>
      </c>
      <c r="B1400" s="23" t="s">
        <v>5418</v>
      </c>
      <c r="C1400" s="5">
        <v>622.0</v>
      </c>
      <c r="D1400" s="5">
        <v>3.36454513017656E7</v>
      </c>
      <c r="E1400" s="5">
        <v>1.483901E7</v>
      </c>
      <c r="F1400" s="5">
        <v>2.3471567E7</v>
      </c>
      <c r="G1400" s="5">
        <v>4.0326894E7</v>
      </c>
      <c r="H1400" s="5">
        <v>6.6205642E7</v>
      </c>
    </row>
    <row r="1401">
      <c r="A1401" s="62" t="s">
        <v>5419</v>
      </c>
      <c r="B1401" s="23" t="s">
        <v>5420</v>
      </c>
      <c r="C1401" s="5">
        <v>12678.0</v>
      </c>
      <c r="D1401" s="5">
        <v>1.99916431470147E7</v>
      </c>
      <c r="E1401" s="5">
        <v>7623628.0</v>
      </c>
      <c r="F1401" s="5">
        <v>1.296995E7</v>
      </c>
      <c r="G1401" s="5">
        <v>2.395487E7</v>
      </c>
      <c r="H1401" s="5">
        <v>4.0975306E7</v>
      </c>
    </row>
    <row r="1402">
      <c r="A1402" s="62" t="s">
        <v>5421</v>
      </c>
      <c r="B1402" s="23" t="s">
        <v>5422</v>
      </c>
      <c r="C1402" s="5">
        <v>42.0</v>
      </c>
      <c r="D1402" s="5">
        <v>3.06296222142857E7</v>
      </c>
      <c r="E1402" s="5">
        <v>5569427.0</v>
      </c>
      <c r="F1402" s="5">
        <v>1.2863403E7</v>
      </c>
      <c r="G1402" s="5">
        <v>2.6512E7</v>
      </c>
      <c r="H1402" s="5">
        <v>5.1634505E7</v>
      </c>
    </row>
    <row r="1403">
      <c r="A1403" s="62" t="s">
        <v>5423</v>
      </c>
      <c r="B1403" s="23" t="s">
        <v>5424</v>
      </c>
      <c r="C1403" s="5">
        <v>56.0</v>
      </c>
      <c r="D1403" s="5">
        <v>2.30963581607142E7</v>
      </c>
      <c r="E1403" s="5">
        <v>1.1735734E7</v>
      </c>
      <c r="F1403" s="5">
        <v>1.7861567E7</v>
      </c>
      <c r="G1403" s="5">
        <v>2.7055634E7</v>
      </c>
      <c r="H1403" s="5">
        <v>3.1310967E7</v>
      </c>
    </row>
    <row r="1404">
      <c r="A1404" s="62" t="s">
        <v>5425</v>
      </c>
      <c r="B1404" s="23" t="s">
        <v>5426</v>
      </c>
      <c r="C1404" s="5">
        <v>192.0</v>
      </c>
      <c r="D1404" s="5">
        <v>9211622.78645833</v>
      </c>
      <c r="E1404" s="5">
        <v>5016293.0</v>
      </c>
      <c r="F1404" s="5">
        <v>6735324.0</v>
      </c>
      <c r="G1404" s="5">
        <v>9430173.0</v>
      </c>
      <c r="H1404" s="5">
        <v>1.5217364E7</v>
      </c>
    </row>
    <row r="1405">
      <c r="A1405" s="62" t="s">
        <v>5427</v>
      </c>
      <c r="B1405" s="23" t="s">
        <v>5428</v>
      </c>
      <c r="C1405" s="5">
        <v>14072.0</v>
      </c>
      <c r="D1405" s="5">
        <v>1.6719693477439E7</v>
      </c>
      <c r="E1405" s="5">
        <v>6726588.0</v>
      </c>
      <c r="F1405" s="5">
        <v>1.0798234E7</v>
      </c>
      <c r="G1405" s="5">
        <v>1.7937982E7</v>
      </c>
      <c r="H1405" s="5">
        <v>3.3427477E7</v>
      </c>
    </row>
    <row r="1406">
      <c r="A1406" s="62" t="s">
        <v>5429</v>
      </c>
      <c r="B1406" s="23" t="s">
        <v>5430</v>
      </c>
      <c r="C1406" s="5">
        <v>73.0</v>
      </c>
      <c r="D1406" s="5">
        <v>2.3490870589041E7</v>
      </c>
      <c r="E1406" s="5">
        <v>7793484.0</v>
      </c>
      <c r="F1406" s="5">
        <v>1.3285194E7</v>
      </c>
      <c r="G1406" s="5">
        <v>2.3536584E7</v>
      </c>
      <c r="H1406" s="5">
        <v>5.7031818E7</v>
      </c>
    </row>
    <row r="1407">
      <c r="A1407" s="62" t="s">
        <v>5431</v>
      </c>
      <c r="B1407" s="23" t="s">
        <v>5432</v>
      </c>
      <c r="C1407" s="5">
        <v>7746.0</v>
      </c>
      <c r="D1407" s="5">
        <v>2.30849708781778E7</v>
      </c>
      <c r="E1407" s="5">
        <v>8369266.0</v>
      </c>
      <c r="F1407" s="5">
        <v>1.5060259E7</v>
      </c>
      <c r="G1407" s="5">
        <v>2.9430062E7</v>
      </c>
      <c r="H1407" s="5">
        <v>4.7677225E7</v>
      </c>
    </row>
    <row r="1408">
      <c r="A1408" s="62" t="s">
        <v>5433</v>
      </c>
      <c r="B1408" s="23" t="s">
        <v>5434</v>
      </c>
      <c r="C1408" s="5">
        <v>2280.0</v>
      </c>
      <c r="D1408" s="5">
        <v>2.83115886479057E7</v>
      </c>
      <c r="E1408" s="5">
        <v>1.4513368E7</v>
      </c>
      <c r="F1408" s="5">
        <v>2.0393464E7</v>
      </c>
      <c r="G1408" s="5">
        <v>3.176532E7</v>
      </c>
      <c r="H1408" s="5">
        <v>5.0443235E7</v>
      </c>
    </row>
    <row r="1409">
      <c r="A1409" s="62" t="s">
        <v>5435</v>
      </c>
      <c r="B1409" s="23" t="s">
        <v>5436</v>
      </c>
      <c r="C1409" s="5">
        <v>278.0</v>
      </c>
      <c r="D1409" s="5">
        <v>2.65233784316546E7</v>
      </c>
      <c r="E1409" s="5">
        <v>9922386.0</v>
      </c>
      <c r="F1409" s="5">
        <v>1.8022856E7</v>
      </c>
      <c r="G1409" s="5">
        <v>3.3046547E7</v>
      </c>
      <c r="H1409" s="5">
        <v>5.6815826E7</v>
      </c>
    </row>
    <row r="1410">
      <c r="A1410" s="62" t="s">
        <v>5437</v>
      </c>
      <c r="B1410" s="23" t="s">
        <v>5438</v>
      </c>
      <c r="C1410" s="5">
        <v>16.0</v>
      </c>
      <c r="D1410" s="5">
        <v>2.51168333125E7</v>
      </c>
      <c r="E1410" s="5">
        <v>5865351.0</v>
      </c>
      <c r="F1410" s="5">
        <v>7732682.0</v>
      </c>
      <c r="G1410" s="5">
        <v>3.8578807E7</v>
      </c>
      <c r="H1410" s="5">
        <v>7.3714089E7</v>
      </c>
    </row>
    <row r="1411">
      <c r="A1411" s="62" t="s">
        <v>5439</v>
      </c>
      <c r="B1411" s="23" t="s">
        <v>5440</v>
      </c>
      <c r="C1411" s="5">
        <v>209.0</v>
      </c>
      <c r="D1411" s="5">
        <v>1.18233701818181E7</v>
      </c>
      <c r="E1411" s="5">
        <v>4096100.0</v>
      </c>
      <c r="F1411" s="5">
        <v>8413929.0</v>
      </c>
      <c r="G1411" s="5">
        <v>1.3979918E7</v>
      </c>
      <c r="H1411" s="5">
        <v>1.8401908E7</v>
      </c>
    </row>
    <row r="1412">
      <c r="A1412" s="62" t="s">
        <v>5441</v>
      </c>
      <c r="B1412" s="23" t="s">
        <v>5442</v>
      </c>
      <c r="C1412" s="5">
        <v>5.0</v>
      </c>
      <c r="D1412" s="5">
        <v>2.78273972E7</v>
      </c>
      <c r="E1412" s="5">
        <v>1.4382558E7</v>
      </c>
      <c r="F1412" s="5">
        <v>2.2006311E7</v>
      </c>
      <c r="G1412" s="5">
        <v>2.4626351E7</v>
      </c>
      <c r="H1412" s="5">
        <v>7.2471766E7</v>
      </c>
    </row>
    <row r="1413">
      <c r="A1413" s="62" t="s">
        <v>5443</v>
      </c>
      <c r="B1413" s="23" t="s">
        <v>5444</v>
      </c>
      <c r="C1413" s="5">
        <v>11.0</v>
      </c>
      <c r="D1413" s="5">
        <v>2.20903536363636E7</v>
      </c>
      <c r="E1413" s="5">
        <v>8212500.0</v>
      </c>
      <c r="F1413" s="5">
        <v>1.8305703E7</v>
      </c>
      <c r="G1413" s="5">
        <v>2.7540051E7</v>
      </c>
      <c r="H1413" s="5">
        <v>3.1200909E7</v>
      </c>
    </row>
    <row r="1414">
      <c r="A1414" s="62" t="s">
        <v>5445</v>
      </c>
      <c r="B1414" s="23" t="s">
        <v>5446</v>
      </c>
      <c r="C1414" s="5">
        <v>61.0</v>
      </c>
      <c r="D1414" s="5">
        <v>5.8112862114754E7</v>
      </c>
      <c r="E1414" s="5">
        <v>2.1481177E7</v>
      </c>
      <c r="F1414" s="5">
        <v>3.8424456E7</v>
      </c>
      <c r="G1414" s="5">
        <v>6.5717479E7</v>
      </c>
      <c r="H1414" s="5">
        <v>1.21980883E8</v>
      </c>
    </row>
    <row r="1415">
      <c r="A1415" s="62" t="s">
        <v>5447</v>
      </c>
      <c r="B1415" s="23" t="s">
        <v>5448</v>
      </c>
      <c r="C1415" s="5">
        <v>15.0</v>
      </c>
      <c r="D1415" s="5">
        <v>6.58402786666666E7</v>
      </c>
      <c r="E1415" s="5">
        <v>3.3311962E7</v>
      </c>
      <c r="F1415" s="5">
        <v>3.6138467E7</v>
      </c>
      <c r="G1415" s="5">
        <v>1.00390169E8</v>
      </c>
      <c r="H1415" s="5">
        <v>1.48645097E8</v>
      </c>
    </row>
    <row r="1416">
      <c r="A1416" s="62" t="s">
        <v>5449</v>
      </c>
      <c r="B1416" s="23" t="s">
        <v>5450</v>
      </c>
      <c r="C1416" s="5">
        <v>353.0</v>
      </c>
      <c r="D1416" s="5">
        <v>4.52875419688385E7</v>
      </c>
      <c r="E1416" s="5">
        <v>1.3192236E7</v>
      </c>
      <c r="F1416" s="5">
        <v>2.5790027E7</v>
      </c>
      <c r="G1416" s="5">
        <v>5.7263894E7</v>
      </c>
      <c r="H1416" s="5">
        <v>1.09887824E8</v>
      </c>
    </row>
    <row r="1417">
      <c r="A1417" s="62" t="s">
        <v>5451</v>
      </c>
      <c r="B1417" s="23" t="s">
        <v>5452</v>
      </c>
      <c r="C1417" s="5">
        <v>61.0</v>
      </c>
      <c r="D1417" s="5">
        <v>3.93067134262295E7</v>
      </c>
      <c r="E1417" s="5">
        <v>1.5140643E7</v>
      </c>
      <c r="F1417" s="5">
        <v>2.814954E7</v>
      </c>
      <c r="G1417" s="5">
        <v>4.07325E7</v>
      </c>
      <c r="H1417" s="5">
        <v>9.48045E7</v>
      </c>
    </row>
    <row r="1418">
      <c r="A1418" s="62" t="s">
        <v>5453</v>
      </c>
      <c r="B1418" s="23" t="s">
        <v>5454</v>
      </c>
      <c r="C1418" s="5">
        <v>537.0</v>
      </c>
      <c r="D1418" s="5">
        <v>4.2868775821229E7</v>
      </c>
      <c r="E1418" s="5">
        <v>1.2921712E7</v>
      </c>
      <c r="F1418" s="5">
        <v>2.222559E7</v>
      </c>
      <c r="G1418" s="5">
        <v>5.2112049E7</v>
      </c>
      <c r="H1418" s="5">
        <v>1.06227647E8</v>
      </c>
    </row>
    <row r="1419">
      <c r="A1419" s="62" t="s">
        <v>5455</v>
      </c>
      <c r="B1419" s="23" t="s">
        <v>5456</v>
      </c>
      <c r="C1419" s="5">
        <v>460.0</v>
      </c>
      <c r="D1419" s="5">
        <v>1.84262571999999E7</v>
      </c>
      <c r="E1419" s="5">
        <v>9925481.0</v>
      </c>
      <c r="F1419" s="5">
        <v>1.5886543E7</v>
      </c>
      <c r="G1419" s="5">
        <v>2.2949251E7</v>
      </c>
      <c r="H1419" s="5">
        <v>3.5912285E7</v>
      </c>
    </row>
    <row r="1420">
      <c r="A1420" s="62" t="s">
        <v>5457</v>
      </c>
      <c r="B1420" s="23" t="s">
        <v>5458</v>
      </c>
      <c r="C1420" s="5">
        <v>161.0</v>
      </c>
      <c r="D1420" s="5">
        <v>2.26530314347826E7</v>
      </c>
      <c r="E1420" s="5">
        <v>4662758.0</v>
      </c>
      <c r="F1420" s="5">
        <v>1.9370034E7</v>
      </c>
      <c r="G1420" s="5">
        <v>2.936922E7</v>
      </c>
      <c r="H1420" s="5">
        <v>3.947247E7</v>
      </c>
    </row>
    <row r="1421">
      <c r="A1421" s="62" t="s">
        <v>5459</v>
      </c>
      <c r="B1421" s="23" t="s">
        <v>5460</v>
      </c>
      <c r="C1421" s="5">
        <v>74.0</v>
      </c>
      <c r="D1421" s="5">
        <v>3.02188644324324E7</v>
      </c>
      <c r="E1421" s="5">
        <v>1.2377438E7</v>
      </c>
      <c r="F1421" s="5">
        <v>2.15994E7</v>
      </c>
      <c r="G1421" s="5">
        <v>3.5513236E7</v>
      </c>
      <c r="H1421" s="5">
        <v>6.59828E7</v>
      </c>
    </row>
    <row r="1422">
      <c r="A1422" s="62" t="s">
        <v>5461</v>
      </c>
      <c r="B1422" s="23" t="s">
        <v>5462</v>
      </c>
      <c r="C1422" s="5">
        <v>1.0</v>
      </c>
      <c r="D1422" s="5">
        <v>3.5758595E7</v>
      </c>
      <c r="E1422" s="5">
        <v>3.5758595E7</v>
      </c>
      <c r="F1422" s="5">
        <v>3.5758595E7</v>
      </c>
      <c r="G1422" s="5">
        <v>3.5758595E7</v>
      </c>
      <c r="H1422" s="5">
        <v>3.5758595E7</v>
      </c>
    </row>
    <row r="1423">
      <c r="A1423" s="62" t="s">
        <v>5463</v>
      </c>
      <c r="B1423" s="23" t="s">
        <v>5464</v>
      </c>
      <c r="C1423" s="5">
        <v>3.0</v>
      </c>
      <c r="D1423" s="5">
        <v>1.70532299333333E8</v>
      </c>
      <c r="E1423" s="5">
        <v>8089669.0</v>
      </c>
      <c r="F1423" s="5">
        <v>1.50314277E8</v>
      </c>
      <c r="G1423" s="5">
        <v>3.53192952E8</v>
      </c>
      <c r="H1423" s="5">
        <v>3.53192952E8</v>
      </c>
    </row>
    <row r="1424">
      <c r="A1424" s="62" t="s">
        <v>5465</v>
      </c>
      <c r="B1424" s="23" t="s">
        <v>5466</v>
      </c>
      <c r="C1424" s="5">
        <v>53.0</v>
      </c>
      <c r="D1424" s="5">
        <v>3.43752270754716E7</v>
      </c>
      <c r="E1424" s="5">
        <v>1.4789499E7</v>
      </c>
      <c r="F1424" s="5">
        <v>2.16891E7</v>
      </c>
      <c r="G1424" s="5">
        <v>3.8609676E7</v>
      </c>
      <c r="H1424" s="5">
        <v>6.4948699E7</v>
      </c>
    </row>
    <row r="1425">
      <c r="A1425" s="62" t="s">
        <v>5467</v>
      </c>
      <c r="B1425" s="23" t="s">
        <v>5468</v>
      </c>
      <c r="C1425" s="5">
        <v>53.0</v>
      </c>
      <c r="D1425" s="5">
        <v>3.43230728113207E7</v>
      </c>
      <c r="E1425" s="5">
        <v>1.8777444E7</v>
      </c>
      <c r="F1425" s="5">
        <v>2.6227598E7</v>
      </c>
      <c r="G1425" s="5">
        <v>3.8951483E7</v>
      </c>
      <c r="H1425" s="5">
        <v>5.5750131E7</v>
      </c>
    </row>
    <row r="1426">
      <c r="A1426" s="62" t="s">
        <v>5469</v>
      </c>
      <c r="B1426" s="23" t="s">
        <v>5470</v>
      </c>
      <c r="C1426" s="5">
        <v>157.0</v>
      </c>
      <c r="D1426" s="5">
        <v>4.58341032675159E7</v>
      </c>
      <c r="E1426" s="5">
        <v>2.1077964E7</v>
      </c>
      <c r="F1426" s="5">
        <v>3.4127526E7</v>
      </c>
      <c r="G1426" s="5">
        <v>5.7957923E7</v>
      </c>
      <c r="H1426" s="5">
        <v>9.3569431E7</v>
      </c>
    </row>
    <row r="1427">
      <c r="A1427" s="62" t="s">
        <v>5471</v>
      </c>
      <c r="B1427" s="23" t="s">
        <v>5472</v>
      </c>
      <c r="C1427" s="5">
        <v>5507.0</v>
      </c>
      <c r="D1427" s="5">
        <v>3.87637931075054E7</v>
      </c>
      <c r="E1427" s="5">
        <v>1.5981618E7</v>
      </c>
      <c r="F1427" s="5">
        <v>2.5782714E7</v>
      </c>
      <c r="G1427" s="5">
        <v>4.5828998E7</v>
      </c>
      <c r="H1427" s="5">
        <v>8.001725E7</v>
      </c>
    </row>
    <row r="1428">
      <c r="A1428" s="62" t="s">
        <v>5473</v>
      </c>
      <c r="B1428" s="23" t="s">
        <v>5474</v>
      </c>
      <c r="C1428" s="5">
        <v>48.0</v>
      </c>
      <c r="D1428" s="5">
        <v>3.93321123958333E7</v>
      </c>
      <c r="E1428" s="5">
        <v>1.3364595E7</v>
      </c>
      <c r="F1428" s="5">
        <v>2.4836949E7</v>
      </c>
      <c r="G1428" s="5">
        <v>4.8399346E7</v>
      </c>
      <c r="H1428" s="5">
        <v>9.431255E7</v>
      </c>
    </row>
    <row r="1429">
      <c r="A1429" s="62" t="s">
        <v>5475</v>
      </c>
      <c r="B1429" s="23" t="s">
        <v>5476</v>
      </c>
      <c r="C1429" s="5">
        <v>189.0</v>
      </c>
      <c r="D1429" s="5">
        <v>4.54322324052631E7</v>
      </c>
      <c r="E1429" s="5">
        <v>1.83625E7</v>
      </c>
      <c r="F1429" s="5">
        <v>3.2401596E7</v>
      </c>
      <c r="G1429" s="5">
        <v>5.3742775E7</v>
      </c>
      <c r="H1429" s="5">
        <v>8.5501826E7</v>
      </c>
    </row>
    <row r="1430">
      <c r="A1430" s="62" t="s">
        <v>5477</v>
      </c>
      <c r="B1430" s="23" t="s">
        <v>5478</v>
      </c>
      <c r="C1430" s="5">
        <v>1143.0</v>
      </c>
      <c r="D1430" s="5">
        <v>3.6195102895888E7</v>
      </c>
      <c r="E1430" s="5">
        <v>1.3788938E7</v>
      </c>
      <c r="F1430" s="5">
        <v>2.1922048E7</v>
      </c>
      <c r="G1430" s="5">
        <v>4.0928884E7</v>
      </c>
      <c r="H1430" s="5">
        <v>7.3664554E7</v>
      </c>
    </row>
    <row r="1431">
      <c r="A1431" s="62" t="s">
        <v>5479</v>
      </c>
      <c r="B1431" s="23" t="s">
        <v>5480</v>
      </c>
      <c r="C1431" s="5">
        <v>3594.0</v>
      </c>
      <c r="D1431" s="5">
        <v>4.63049192881356E7</v>
      </c>
      <c r="E1431" s="5">
        <v>2.2294079E7</v>
      </c>
      <c r="F1431" s="5">
        <v>3.3474274E7</v>
      </c>
      <c r="G1431" s="5">
        <v>5.5037734E7</v>
      </c>
      <c r="H1431" s="5">
        <v>8.7418074E7</v>
      </c>
    </row>
    <row r="1432">
      <c r="A1432" s="62" t="s">
        <v>5481</v>
      </c>
      <c r="B1432" s="23" t="s">
        <v>5482</v>
      </c>
      <c r="C1432" s="5">
        <v>679.0</v>
      </c>
      <c r="D1432" s="5">
        <v>4.57463943499999E7</v>
      </c>
      <c r="E1432" s="5">
        <v>1.972095E7</v>
      </c>
      <c r="F1432" s="5">
        <v>3.0421106E7</v>
      </c>
      <c r="G1432" s="5">
        <v>5.2614183E7</v>
      </c>
      <c r="H1432" s="5">
        <v>9.4440385E7</v>
      </c>
    </row>
    <row r="1433">
      <c r="A1433" s="62" t="s">
        <v>5483</v>
      </c>
      <c r="B1433" s="23" t="s">
        <v>5484</v>
      </c>
      <c r="C1433" s="5">
        <v>2048.0</v>
      </c>
      <c r="D1433" s="5">
        <v>5.07501462746341E7</v>
      </c>
      <c r="E1433" s="5">
        <v>2.3180118E7</v>
      </c>
      <c r="F1433" s="5">
        <v>3.8008517E7</v>
      </c>
      <c r="G1433" s="5">
        <v>6.0623795E7</v>
      </c>
      <c r="H1433" s="5">
        <v>9.4759716E7</v>
      </c>
    </row>
    <row r="1434">
      <c r="A1434" s="62" t="s">
        <v>5485</v>
      </c>
      <c r="B1434" s="23" t="s">
        <v>5486</v>
      </c>
      <c r="C1434" s="5">
        <v>2376.0</v>
      </c>
      <c r="D1434" s="5">
        <v>4.97285784291123E7</v>
      </c>
      <c r="E1434" s="5">
        <v>2.112305E7</v>
      </c>
      <c r="F1434" s="5">
        <v>3.299318E7</v>
      </c>
      <c r="G1434" s="5">
        <v>5.6921481E7</v>
      </c>
      <c r="H1434" s="5">
        <v>9.7894625E7</v>
      </c>
    </row>
    <row r="1435">
      <c r="A1435" s="62" t="s">
        <v>5487</v>
      </c>
      <c r="B1435" s="23" t="s">
        <v>5488</v>
      </c>
      <c r="C1435" s="5">
        <v>1237.0</v>
      </c>
      <c r="D1435" s="5">
        <v>4.35384892092083E7</v>
      </c>
      <c r="E1435" s="5">
        <v>1.6477159E7</v>
      </c>
      <c r="F1435" s="5">
        <v>2.6667784E7</v>
      </c>
      <c r="G1435" s="5">
        <v>4.6406442E7</v>
      </c>
      <c r="H1435" s="5">
        <v>8.9162E7</v>
      </c>
    </row>
    <row r="1436">
      <c r="A1436" s="62" t="s">
        <v>5489</v>
      </c>
      <c r="B1436" s="23" t="s">
        <v>5490</v>
      </c>
      <c r="C1436" s="5">
        <v>20.0</v>
      </c>
      <c r="D1436" s="5">
        <v>7.58877178999999E7</v>
      </c>
      <c r="E1436" s="5">
        <v>2.6428815E7</v>
      </c>
      <c r="F1436" s="5">
        <v>4.381682E7</v>
      </c>
      <c r="G1436" s="5">
        <v>8.5666698E7</v>
      </c>
      <c r="H1436" s="5">
        <v>1.67687489E8</v>
      </c>
    </row>
    <row r="1437">
      <c r="A1437" s="62" t="s">
        <v>5491</v>
      </c>
      <c r="B1437" s="23" t="s">
        <v>5492</v>
      </c>
      <c r="C1437" s="5">
        <v>117.0</v>
      </c>
      <c r="D1437" s="5">
        <v>5.18325607692307E7</v>
      </c>
      <c r="E1437" s="5">
        <v>2.4794147E7</v>
      </c>
      <c r="F1437" s="5">
        <v>3.9865999E7</v>
      </c>
      <c r="G1437" s="5">
        <v>5.8760448E7</v>
      </c>
      <c r="H1437" s="5">
        <v>1.03500589E8</v>
      </c>
    </row>
    <row r="1438">
      <c r="A1438" s="62" t="s">
        <v>5493</v>
      </c>
      <c r="B1438" s="23" t="s">
        <v>5494</v>
      </c>
      <c r="C1438" s="5">
        <v>74.0</v>
      </c>
      <c r="D1438" s="5">
        <v>5.21729923513513E7</v>
      </c>
      <c r="E1438" s="5">
        <v>1.9540713E7</v>
      </c>
      <c r="F1438" s="5">
        <v>3.8451288E7</v>
      </c>
      <c r="G1438" s="5">
        <v>6.3568596E7</v>
      </c>
      <c r="H1438" s="5">
        <v>1.01987393E8</v>
      </c>
    </row>
    <row r="1439">
      <c r="A1439" s="62" t="s">
        <v>5495</v>
      </c>
      <c r="B1439" s="23" t="s">
        <v>5496</v>
      </c>
      <c r="C1439" s="5">
        <v>344.0</v>
      </c>
      <c r="D1439" s="5">
        <v>2.07005067877906E7</v>
      </c>
      <c r="E1439" s="5">
        <v>1.197E7</v>
      </c>
      <c r="F1439" s="5">
        <v>1.8973664E7</v>
      </c>
      <c r="G1439" s="5">
        <v>2.4361302E7</v>
      </c>
      <c r="H1439" s="5">
        <v>3.3397808E7</v>
      </c>
    </row>
    <row r="1440">
      <c r="A1440" s="62" t="s">
        <v>5497</v>
      </c>
      <c r="B1440" s="23" t="s">
        <v>5498</v>
      </c>
      <c r="C1440" s="5">
        <v>1909.0</v>
      </c>
      <c r="D1440" s="5">
        <v>3.54771733713986E7</v>
      </c>
      <c r="E1440" s="5">
        <v>1.5991502E7</v>
      </c>
      <c r="F1440" s="5">
        <v>2.4970355E7</v>
      </c>
      <c r="G1440" s="5">
        <v>4.2332688E7</v>
      </c>
      <c r="H1440" s="5">
        <v>7.0470727E7</v>
      </c>
    </row>
    <row r="1441">
      <c r="A1441" s="62" t="s">
        <v>5499</v>
      </c>
      <c r="B1441" s="23" t="s">
        <v>5500</v>
      </c>
      <c r="C1441" s="5">
        <v>6474.0</v>
      </c>
      <c r="D1441" s="5">
        <v>4.43457906866224E7</v>
      </c>
      <c r="E1441" s="5">
        <v>1.7005374E7</v>
      </c>
      <c r="F1441" s="5">
        <v>2.80281E7</v>
      </c>
      <c r="G1441" s="5">
        <v>5.3438702E7</v>
      </c>
      <c r="H1441" s="5">
        <v>9.55898E7</v>
      </c>
    </row>
    <row r="1442">
      <c r="A1442" s="62" t="s">
        <v>5501</v>
      </c>
      <c r="B1442" s="23" t="s">
        <v>5502</v>
      </c>
      <c r="C1442" s="5">
        <v>255.0</v>
      </c>
      <c r="D1442" s="5">
        <v>4.26213055098039E7</v>
      </c>
      <c r="E1442" s="5">
        <v>1.8246232E7</v>
      </c>
      <c r="F1442" s="5">
        <v>2.8919114E7</v>
      </c>
      <c r="G1442" s="5">
        <v>4.783075E7</v>
      </c>
      <c r="H1442" s="5">
        <v>8.5136307E7</v>
      </c>
    </row>
    <row r="1443">
      <c r="A1443" s="62" t="s">
        <v>5503</v>
      </c>
      <c r="B1443" s="23" t="s">
        <v>5504</v>
      </c>
      <c r="C1443" s="5">
        <v>2775.0</v>
      </c>
      <c r="D1443" s="5">
        <v>4.5520990429755E7</v>
      </c>
      <c r="E1443" s="5">
        <v>1.8250853E7</v>
      </c>
      <c r="F1443" s="5">
        <v>2.9448581E7</v>
      </c>
      <c r="G1443" s="5">
        <v>5.2434984E7</v>
      </c>
      <c r="H1443" s="5">
        <v>9.2759786E7</v>
      </c>
    </row>
    <row r="1444">
      <c r="A1444" s="62" t="s">
        <v>5505</v>
      </c>
      <c r="B1444" s="23" t="s">
        <v>5506</v>
      </c>
      <c r="C1444" s="5">
        <v>3537.0</v>
      </c>
      <c r="D1444" s="5">
        <v>4.39483184444758E7</v>
      </c>
      <c r="E1444" s="5">
        <v>1.956681E7</v>
      </c>
      <c r="F1444" s="5">
        <v>3.0354534E7</v>
      </c>
      <c r="G1444" s="5">
        <v>5.3902785E7</v>
      </c>
      <c r="H1444" s="5">
        <v>8.6352951E7</v>
      </c>
    </row>
    <row r="1445">
      <c r="A1445" s="62" t="s">
        <v>5507</v>
      </c>
      <c r="B1445" s="23" t="s">
        <v>5508</v>
      </c>
      <c r="C1445" s="5">
        <v>616.0</v>
      </c>
      <c r="D1445" s="5">
        <v>3.96860692965964E7</v>
      </c>
      <c r="E1445" s="5">
        <v>1.8137835E7</v>
      </c>
      <c r="F1445" s="5">
        <v>2.7485201E7</v>
      </c>
      <c r="G1445" s="5">
        <v>4.9861336E7</v>
      </c>
      <c r="H1445" s="5">
        <v>7.8158781E7</v>
      </c>
    </row>
    <row r="1446">
      <c r="A1446" s="62" t="s">
        <v>5509</v>
      </c>
      <c r="B1446" s="23" t="s">
        <v>5510</v>
      </c>
      <c r="C1446" s="5">
        <v>570.0</v>
      </c>
      <c r="D1446" s="5">
        <v>6.61375955614035E7</v>
      </c>
      <c r="E1446" s="5">
        <v>2.598447E7</v>
      </c>
      <c r="F1446" s="5">
        <v>4.461404E7</v>
      </c>
      <c r="G1446" s="5">
        <v>7.8449151E7</v>
      </c>
      <c r="H1446" s="5">
        <v>1.32982613E8</v>
      </c>
    </row>
    <row r="1447">
      <c r="A1447" s="62" t="s">
        <v>5511</v>
      </c>
      <c r="B1447" s="23" t="s">
        <v>5512</v>
      </c>
      <c r="C1447" s="5">
        <v>226.0</v>
      </c>
      <c r="D1447" s="5">
        <v>2.99556585682819E7</v>
      </c>
      <c r="E1447" s="5">
        <v>1.595342E7</v>
      </c>
      <c r="F1447" s="5">
        <v>2.2556508E7</v>
      </c>
      <c r="G1447" s="5">
        <v>3.2388E7</v>
      </c>
      <c r="H1447" s="5">
        <v>5.1460165E7</v>
      </c>
    </row>
    <row r="1448">
      <c r="A1448" s="62" t="s">
        <v>5513</v>
      </c>
      <c r="B1448" s="23" t="s">
        <v>5514</v>
      </c>
      <c r="C1448" s="5">
        <v>604.0</v>
      </c>
      <c r="D1448" s="5">
        <v>5.07761539205298E7</v>
      </c>
      <c r="E1448" s="5">
        <v>2.0056571E7</v>
      </c>
      <c r="F1448" s="5">
        <v>3.5406156E7</v>
      </c>
      <c r="G1448" s="5">
        <v>5.8133121E7</v>
      </c>
      <c r="H1448" s="5">
        <v>1.08950228E8</v>
      </c>
    </row>
    <row r="1449">
      <c r="A1449" s="62" t="s">
        <v>5515</v>
      </c>
      <c r="B1449" s="23" t="s">
        <v>5516</v>
      </c>
      <c r="C1449" s="5">
        <v>166.0</v>
      </c>
      <c r="D1449" s="5">
        <v>3.99172051626505E7</v>
      </c>
      <c r="E1449" s="5">
        <v>1.5792172E7</v>
      </c>
      <c r="F1449" s="5">
        <v>2.593761E7</v>
      </c>
      <c r="G1449" s="5">
        <v>4.525527E7</v>
      </c>
      <c r="H1449" s="5">
        <v>8.5120479E7</v>
      </c>
    </row>
    <row r="1450">
      <c r="A1450" s="62" t="s">
        <v>5517</v>
      </c>
      <c r="B1450" s="23" t="s">
        <v>5518</v>
      </c>
      <c r="C1450" s="5">
        <v>831.0</v>
      </c>
      <c r="D1450" s="5">
        <v>2.31654565511431E7</v>
      </c>
      <c r="E1450" s="5">
        <v>1.5012446E7</v>
      </c>
      <c r="F1450" s="5">
        <v>2.0074756E7</v>
      </c>
      <c r="G1450" s="5">
        <v>2.7252802E7</v>
      </c>
      <c r="H1450" s="5">
        <v>3.7388533E7</v>
      </c>
    </row>
    <row r="1451">
      <c r="A1451" s="62" t="s">
        <v>5519</v>
      </c>
      <c r="B1451" s="23" t="s">
        <v>5520</v>
      </c>
      <c r="C1451" s="5">
        <v>7523.0</v>
      </c>
      <c r="D1451" s="5">
        <v>4.33370193158943E7</v>
      </c>
      <c r="E1451" s="5">
        <v>1.8608462E7</v>
      </c>
      <c r="F1451" s="5">
        <v>3.0708548E7</v>
      </c>
      <c r="G1451" s="5">
        <v>5.1451345E7</v>
      </c>
      <c r="H1451" s="5">
        <v>8.5971466E7</v>
      </c>
    </row>
    <row r="1452">
      <c r="A1452" s="62" t="s">
        <v>5521</v>
      </c>
      <c r="B1452" s="23" t="s">
        <v>5522</v>
      </c>
      <c r="C1452" s="5">
        <v>1388.0</v>
      </c>
      <c r="D1452" s="5">
        <v>5.05091917017291E7</v>
      </c>
      <c r="E1452" s="5">
        <v>1.8149979E7</v>
      </c>
      <c r="F1452" s="5">
        <v>2.9388941E7</v>
      </c>
      <c r="G1452" s="5">
        <v>5.3697287E7</v>
      </c>
      <c r="H1452" s="5">
        <v>9.6095272E7</v>
      </c>
    </row>
    <row r="1453">
      <c r="A1453" s="62" t="s">
        <v>5523</v>
      </c>
      <c r="B1453" s="23" t="s">
        <v>5524</v>
      </c>
      <c r="C1453" s="5">
        <v>471.0</v>
      </c>
      <c r="D1453" s="5">
        <v>4.21054428174097E7</v>
      </c>
      <c r="E1453" s="5">
        <v>1.9056497E7</v>
      </c>
      <c r="F1453" s="5">
        <v>3.3315101E7</v>
      </c>
      <c r="G1453" s="5">
        <v>5.4107134E7</v>
      </c>
      <c r="H1453" s="5">
        <v>8.3180705E7</v>
      </c>
    </row>
    <row r="1454">
      <c r="A1454" s="62" t="s">
        <v>5525</v>
      </c>
      <c r="B1454" s="23" t="s">
        <v>5526</v>
      </c>
      <c r="C1454" s="5">
        <v>13.0</v>
      </c>
      <c r="D1454" s="5">
        <v>6.74204938461538E7</v>
      </c>
      <c r="E1454" s="5">
        <v>1.56378E7</v>
      </c>
      <c r="F1454" s="5">
        <v>2.079793E7</v>
      </c>
      <c r="G1454" s="5">
        <v>7.2783737E7</v>
      </c>
      <c r="H1454" s="5">
        <v>2.0059852E8</v>
      </c>
    </row>
    <row r="1455">
      <c r="A1455" s="62" t="s">
        <v>5527</v>
      </c>
      <c r="B1455" s="23" t="s">
        <v>5528</v>
      </c>
      <c r="C1455" s="5">
        <v>336.0</v>
      </c>
      <c r="D1455" s="5">
        <v>2.54485407738095E7</v>
      </c>
      <c r="E1455" s="5">
        <v>1.4978416E7</v>
      </c>
      <c r="F1455" s="5">
        <v>2.2821226E7</v>
      </c>
      <c r="G1455" s="5">
        <v>2.9902628E7</v>
      </c>
      <c r="H1455" s="5">
        <v>4.4166868E7</v>
      </c>
    </row>
    <row r="1456">
      <c r="A1456" s="62" t="s">
        <v>5529</v>
      </c>
      <c r="B1456" s="23" t="s">
        <v>5530</v>
      </c>
      <c r="C1456" s="5">
        <v>5733.0</v>
      </c>
      <c r="D1456" s="5">
        <v>5.17023605307437E7</v>
      </c>
      <c r="E1456" s="5">
        <v>2.2670637E7</v>
      </c>
      <c r="F1456" s="5">
        <v>3.6448568E7</v>
      </c>
      <c r="G1456" s="5">
        <v>6.2575518E7</v>
      </c>
      <c r="H1456" s="5">
        <v>1.03302568E8</v>
      </c>
    </row>
    <row r="1457">
      <c r="A1457" s="62" t="s">
        <v>5531</v>
      </c>
      <c r="B1457" s="23" t="s">
        <v>5532</v>
      </c>
      <c r="C1457" s="5">
        <v>774.0</v>
      </c>
      <c r="D1457" s="5">
        <v>5.40558145529715E7</v>
      </c>
      <c r="E1457" s="5">
        <v>2.2354586E7</v>
      </c>
      <c r="F1457" s="5">
        <v>3.7212868E7</v>
      </c>
      <c r="G1457" s="5">
        <v>6.4841337E7</v>
      </c>
      <c r="H1457" s="5">
        <v>1.04942319E8</v>
      </c>
    </row>
    <row r="1458">
      <c r="A1458" s="62" t="s">
        <v>5533</v>
      </c>
      <c r="B1458" s="23" t="s">
        <v>5534</v>
      </c>
      <c r="C1458" s="5">
        <v>23.0</v>
      </c>
      <c r="D1458" s="5">
        <v>4.73978107391304E7</v>
      </c>
      <c r="E1458" s="5">
        <v>1.8135014E7</v>
      </c>
      <c r="F1458" s="5">
        <v>2.8304766E7</v>
      </c>
      <c r="G1458" s="5">
        <v>7.2057032E7</v>
      </c>
      <c r="H1458" s="5">
        <v>9.3965047E7</v>
      </c>
    </row>
    <row r="1459">
      <c r="A1459" s="62" t="s">
        <v>5535</v>
      </c>
      <c r="B1459" s="23" t="s">
        <v>5536</v>
      </c>
      <c r="C1459" s="5">
        <v>154.0</v>
      </c>
      <c r="D1459" s="5">
        <v>4.88610233096774E7</v>
      </c>
      <c r="E1459" s="5">
        <v>1.843537E7</v>
      </c>
      <c r="F1459" s="5">
        <v>3.6566589E7</v>
      </c>
      <c r="G1459" s="5">
        <v>5.870524E7</v>
      </c>
      <c r="H1459" s="5">
        <v>1.06817838E8</v>
      </c>
    </row>
    <row r="1460">
      <c r="A1460" s="62" t="s">
        <v>5537</v>
      </c>
      <c r="B1460" s="23" t="s">
        <v>5538</v>
      </c>
      <c r="C1460" s="5">
        <v>3.0</v>
      </c>
      <c r="D1460" s="5">
        <v>2.76010026666666E7</v>
      </c>
      <c r="E1460" s="5">
        <v>2.5748839E7</v>
      </c>
      <c r="F1460" s="5">
        <v>2.5974169E7</v>
      </c>
      <c r="G1460" s="5">
        <v>3.108E7</v>
      </c>
      <c r="H1460" s="5">
        <v>3.108E7</v>
      </c>
    </row>
    <row r="1461">
      <c r="A1461" s="62" t="s">
        <v>5539</v>
      </c>
      <c r="B1461" s="23" t="s">
        <v>5540</v>
      </c>
      <c r="C1461" s="5">
        <v>8.0</v>
      </c>
      <c r="D1461" s="5">
        <v>5.35131825E7</v>
      </c>
      <c r="E1461" s="5">
        <v>2.6573083E7</v>
      </c>
      <c r="F1461" s="5">
        <v>4.57623E7</v>
      </c>
      <c r="G1461" s="5">
        <v>5.6097108E7</v>
      </c>
      <c r="H1461" s="5">
        <v>1.15144884E8</v>
      </c>
    </row>
    <row r="1462">
      <c r="A1462" s="62" t="s">
        <v>5541</v>
      </c>
      <c r="B1462" s="23" t="s">
        <v>5542</v>
      </c>
      <c r="C1462" s="5">
        <v>75.0</v>
      </c>
      <c r="D1462" s="5">
        <v>6.04157714266666E7</v>
      </c>
      <c r="E1462" s="5">
        <v>2.6739928E7</v>
      </c>
      <c r="F1462" s="5">
        <v>4.1036628E7</v>
      </c>
      <c r="G1462" s="5">
        <v>7.8380964E7</v>
      </c>
      <c r="H1462" s="5">
        <v>1.10254622E8</v>
      </c>
    </row>
    <row r="1463">
      <c r="A1463" s="62" t="s">
        <v>5543</v>
      </c>
      <c r="B1463" s="23" t="s">
        <v>5544</v>
      </c>
      <c r="C1463" s="5">
        <v>650.0</v>
      </c>
      <c r="D1463" s="5">
        <v>6.88456829247311E7</v>
      </c>
      <c r="E1463" s="5">
        <v>2.9347527E7</v>
      </c>
      <c r="F1463" s="5">
        <v>5.0351985E7</v>
      </c>
      <c r="G1463" s="5">
        <v>8.388595E7</v>
      </c>
      <c r="H1463" s="5">
        <v>1.37452683E8</v>
      </c>
    </row>
    <row r="1464">
      <c r="A1464" s="62" t="s">
        <v>5545</v>
      </c>
      <c r="B1464" s="23" t="s">
        <v>5546</v>
      </c>
      <c r="C1464" s="5">
        <v>25.0</v>
      </c>
      <c r="D1464" s="5">
        <v>2.02593711199999E7</v>
      </c>
      <c r="E1464" s="5">
        <v>1.0440536E7</v>
      </c>
      <c r="F1464" s="5">
        <v>1.6440199E7</v>
      </c>
      <c r="G1464" s="5">
        <v>2.0735156E7</v>
      </c>
      <c r="H1464" s="5">
        <v>2.9737601E7</v>
      </c>
    </row>
    <row r="1465">
      <c r="A1465" s="62" t="s">
        <v>5547</v>
      </c>
      <c r="B1465" s="23" t="s">
        <v>5548</v>
      </c>
      <c r="C1465" s="5">
        <v>132.0</v>
      </c>
      <c r="D1465" s="5">
        <v>4.31593715075757E7</v>
      </c>
      <c r="E1465" s="5">
        <v>1.6418637E7</v>
      </c>
      <c r="F1465" s="5">
        <v>2.7601787E7</v>
      </c>
      <c r="G1465" s="5">
        <v>5.2424285E7</v>
      </c>
      <c r="H1465" s="5">
        <v>1.01778429E8</v>
      </c>
    </row>
    <row r="1466">
      <c r="A1466" s="62" t="s">
        <v>5549</v>
      </c>
      <c r="B1466" s="23" t="s">
        <v>5550</v>
      </c>
      <c r="C1466" s="5">
        <v>268.0</v>
      </c>
      <c r="D1466" s="5">
        <v>5.74881973283582E7</v>
      </c>
      <c r="E1466" s="5">
        <v>1.7977706E7</v>
      </c>
      <c r="F1466" s="5">
        <v>3.4555241E7</v>
      </c>
      <c r="G1466" s="5">
        <v>6.8144E7</v>
      </c>
      <c r="H1466" s="5">
        <v>1.20481931E8</v>
      </c>
    </row>
    <row r="1467">
      <c r="A1467" s="62" t="s">
        <v>5551</v>
      </c>
      <c r="B1467" s="23" t="s">
        <v>5552</v>
      </c>
      <c r="C1467" s="5">
        <v>38.0</v>
      </c>
      <c r="D1467" s="5">
        <v>4.52479275526315E7</v>
      </c>
      <c r="E1467" s="5">
        <v>2.0374727E7</v>
      </c>
      <c r="F1467" s="5">
        <v>3.2357601E7</v>
      </c>
      <c r="G1467" s="5">
        <v>4.6626841E7</v>
      </c>
      <c r="H1467" s="5">
        <v>9.16732E7</v>
      </c>
    </row>
    <row r="1468">
      <c r="A1468" s="62" t="s">
        <v>5553</v>
      </c>
      <c r="B1468" s="23" t="s">
        <v>5554</v>
      </c>
      <c r="C1468" s="5">
        <v>404.0</v>
      </c>
      <c r="D1468" s="5">
        <v>4.30666293490098E7</v>
      </c>
      <c r="E1468" s="5">
        <v>1.7706519E7</v>
      </c>
      <c r="F1468" s="5">
        <v>2.8914324E7</v>
      </c>
      <c r="G1468" s="5">
        <v>5.2386735E7</v>
      </c>
      <c r="H1468" s="5">
        <v>8.2484637E7</v>
      </c>
    </row>
    <row r="1469">
      <c r="A1469" s="62" t="s">
        <v>5555</v>
      </c>
      <c r="B1469" s="23" t="s">
        <v>5556</v>
      </c>
      <c r="C1469" s="5">
        <v>60.0</v>
      </c>
      <c r="D1469" s="5">
        <v>2.44664084666666E7</v>
      </c>
      <c r="E1469" s="5">
        <v>1.5760897E7</v>
      </c>
      <c r="F1469" s="5">
        <v>2.0079814E7</v>
      </c>
      <c r="G1469" s="5">
        <v>3.3747937E7</v>
      </c>
      <c r="H1469" s="5">
        <v>4.1915056E7</v>
      </c>
    </row>
    <row r="1470">
      <c r="A1470" s="62" t="s">
        <v>5557</v>
      </c>
      <c r="B1470" s="23" t="s">
        <v>5558</v>
      </c>
      <c r="C1470" s="5">
        <v>125.0</v>
      </c>
      <c r="D1470" s="5">
        <v>4.0365704048E7</v>
      </c>
      <c r="E1470" s="5">
        <v>1.8346353E7</v>
      </c>
      <c r="F1470" s="5">
        <v>2.7948342E7</v>
      </c>
      <c r="G1470" s="5">
        <v>4.457695E7</v>
      </c>
      <c r="H1470" s="5">
        <v>8.3063027E7</v>
      </c>
    </row>
    <row r="1471">
      <c r="A1471" s="62" t="s">
        <v>5559</v>
      </c>
      <c r="B1471" s="23" t="s">
        <v>5560</v>
      </c>
      <c r="C1471" s="5">
        <v>784.0</v>
      </c>
      <c r="D1471" s="5">
        <v>3.36533114764331E7</v>
      </c>
      <c r="E1471" s="5">
        <v>1.611093E7</v>
      </c>
      <c r="F1471" s="5">
        <v>2.3952275E7</v>
      </c>
      <c r="G1471" s="5">
        <v>3.9546553E7</v>
      </c>
      <c r="H1471" s="5">
        <v>5.8589861E7</v>
      </c>
    </row>
    <row r="1472">
      <c r="A1472" s="62" t="s">
        <v>5561</v>
      </c>
      <c r="B1472" s="23" t="s">
        <v>5562</v>
      </c>
      <c r="C1472" s="5">
        <v>1304.0</v>
      </c>
      <c r="D1472" s="5">
        <v>3.55387667218391E7</v>
      </c>
      <c r="E1472" s="5">
        <v>1.66782E7</v>
      </c>
      <c r="F1472" s="5">
        <v>2.5456E7</v>
      </c>
      <c r="G1472" s="5">
        <v>4.1225888E7</v>
      </c>
      <c r="H1472" s="5">
        <v>6.6440642E7</v>
      </c>
    </row>
    <row r="1473">
      <c r="A1473" s="62" t="s">
        <v>5563</v>
      </c>
      <c r="B1473" s="23" t="s">
        <v>5564</v>
      </c>
      <c r="C1473" s="5">
        <v>12.0</v>
      </c>
      <c r="D1473" s="5">
        <v>4.29581614166666E7</v>
      </c>
      <c r="E1473" s="5">
        <v>1.49914E7</v>
      </c>
      <c r="F1473" s="5">
        <v>2.8485286E7</v>
      </c>
      <c r="G1473" s="5">
        <v>6.6337117E7</v>
      </c>
      <c r="H1473" s="5">
        <v>9.4674006E7</v>
      </c>
    </row>
    <row r="1474">
      <c r="A1474" s="62" t="s">
        <v>5565</v>
      </c>
      <c r="B1474" s="23" t="s">
        <v>5566</v>
      </c>
      <c r="C1474" s="5">
        <v>13.0</v>
      </c>
      <c r="D1474" s="5">
        <v>3.50109503846153E7</v>
      </c>
      <c r="E1474" s="5">
        <v>1.6155851E7</v>
      </c>
      <c r="F1474" s="5">
        <v>2.292016E7</v>
      </c>
      <c r="G1474" s="5">
        <v>5.6848343E7</v>
      </c>
      <c r="H1474" s="5">
        <v>7.3487412E7</v>
      </c>
    </row>
    <row r="1475">
      <c r="A1475" s="62" t="s">
        <v>5567</v>
      </c>
      <c r="B1475" s="23" t="s">
        <v>5568</v>
      </c>
      <c r="C1475" s="5">
        <v>15.0</v>
      </c>
      <c r="D1475" s="5">
        <v>2.99515315999999E7</v>
      </c>
      <c r="E1475" s="5">
        <v>1.84439E7</v>
      </c>
      <c r="F1475" s="5">
        <v>1.9908262E7</v>
      </c>
      <c r="G1475" s="5">
        <v>3.6833429E7</v>
      </c>
      <c r="H1475" s="5">
        <v>6.5548973E7</v>
      </c>
    </row>
    <row r="1476">
      <c r="A1476" s="62" t="s">
        <v>5569</v>
      </c>
      <c r="B1476" s="23" t="s">
        <v>5570</v>
      </c>
      <c r="C1476" s="5">
        <v>72.0</v>
      </c>
      <c r="D1476" s="5">
        <v>3.45092470416666E7</v>
      </c>
      <c r="E1476" s="5">
        <v>1.2441518E7</v>
      </c>
      <c r="F1476" s="5">
        <v>2.2498877E7</v>
      </c>
      <c r="G1476" s="5">
        <v>5.1507822E7</v>
      </c>
      <c r="H1476" s="5">
        <v>7.2215032E7</v>
      </c>
    </row>
    <row r="1477">
      <c r="A1477" s="62" t="s">
        <v>5571</v>
      </c>
      <c r="B1477" s="23" t="s">
        <v>5572</v>
      </c>
      <c r="C1477" s="5">
        <v>29.0</v>
      </c>
      <c r="D1477" s="5">
        <v>5.86971989999999E7</v>
      </c>
      <c r="E1477" s="5">
        <v>1.4426523E7</v>
      </c>
      <c r="F1477" s="5">
        <v>2.3658764E7</v>
      </c>
      <c r="G1477" s="5">
        <v>5.1537431E7</v>
      </c>
      <c r="H1477" s="5">
        <v>9.723786E7</v>
      </c>
    </row>
    <row r="1478">
      <c r="A1478" s="62" t="s">
        <v>5573</v>
      </c>
      <c r="B1478" s="23" t="s">
        <v>5574</v>
      </c>
      <c r="C1478" s="5">
        <v>216.0</v>
      </c>
      <c r="D1478" s="5">
        <v>5.02860806880734E7</v>
      </c>
      <c r="E1478" s="5">
        <v>1.931477E7</v>
      </c>
      <c r="F1478" s="5">
        <v>3.5135837E7</v>
      </c>
      <c r="G1478" s="5">
        <v>6.1996961E7</v>
      </c>
      <c r="H1478" s="5">
        <v>1.038917E8</v>
      </c>
    </row>
    <row r="1479">
      <c r="A1479" s="62" t="s">
        <v>5575</v>
      </c>
      <c r="B1479" s="23" t="s">
        <v>5576</v>
      </c>
      <c r="C1479" s="5">
        <v>38.0</v>
      </c>
      <c r="D1479" s="5">
        <v>4.17099597368421E7</v>
      </c>
      <c r="E1479" s="5">
        <v>1.4465101E7</v>
      </c>
      <c r="F1479" s="5">
        <v>2.0752709E7</v>
      </c>
      <c r="G1479" s="5">
        <v>3.3250075E7</v>
      </c>
      <c r="H1479" s="5">
        <v>8.7813373E7</v>
      </c>
    </row>
    <row r="1480">
      <c r="A1480" s="62" t="s">
        <v>5577</v>
      </c>
      <c r="B1480" s="23" t="s">
        <v>5578</v>
      </c>
      <c r="C1480" s="5">
        <v>1718.0</v>
      </c>
      <c r="D1480" s="5">
        <v>3.63921781648288E7</v>
      </c>
      <c r="E1480" s="5">
        <v>1.3538639E7</v>
      </c>
      <c r="F1480" s="5">
        <v>2.1697772E7</v>
      </c>
      <c r="G1480" s="5">
        <v>4.0909446E7</v>
      </c>
      <c r="H1480" s="5">
        <v>7.5333294E7</v>
      </c>
    </row>
    <row r="1481">
      <c r="A1481" s="62" t="s">
        <v>5579</v>
      </c>
      <c r="B1481" s="23" t="s">
        <v>5580</v>
      </c>
      <c r="C1481" s="5">
        <v>328.0</v>
      </c>
      <c r="D1481" s="5">
        <v>3.18801744329268E7</v>
      </c>
      <c r="E1481" s="5">
        <v>9649900.0</v>
      </c>
      <c r="F1481" s="5">
        <v>1.6650408E7</v>
      </c>
      <c r="G1481" s="5">
        <v>3.5170939E7</v>
      </c>
      <c r="H1481" s="5">
        <v>7.448264E7</v>
      </c>
    </row>
    <row r="1482">
      <c r="A1482" s="62" t="s">
        <v>5581</v>
      </c>
      <c r="B1482" s="23" t="s">
        <v>5582</v>
      </c>
      <c r="C1482" s="5">
        <v>2614.0</v>
      </c>
      <c r="D1482" s="5">
        <v>2.52205193349904E7</v>
      </c>
      <c r="E1482" s="5">
        <v>1.1453406E7</v>
      </c>
      <c r="F1482" s="5">
        <v>1.6767887E7</v>
      </c>
      <c r="G1482" s="5">
        <v>2.6028955E7</v>
      </c>
      <c r="H1482" s="5">
        <v>4.6397451E7</v>
      </c>
    </row>
    <row r="1483">
      <c r="A1483" s="62" t="s">
        <v>5583</v>
      </c>
      <c r="B1483" s="23" t="s">
        <v>5584</v>
      </c>
      <c r="C1483" s="5">
        <v>263.0</v>
      </c>
      <c r="D1483" s="5">
        <v>3.0155024703422E7</v>
      </c>
      <c r="E1483" s="5">
        <v>1.062315E7</v>
      </c>
      <c r="F1483" s="5">
        <v>1.6166514E7</v>
      </c>
      <c r="G1483" s="5">
        <v>3.2845242E7</v>
      </c>
      <c r="H1483" s="5">
        <v>5.1560427E7</v>
      </c>
    </row>
    <row r="1484">
      <c r="A1484" s="62" t="s">
        <v>5585</v>
      </c>
      <c r="B1484" s="23" t="s">
        <v>5586</v>
      </c>
      <c r="C1484" s="5">
        <v>2518.0</v>
      </c>
      <c r="D1484" s="5">
        <v>2.93056532338229E7</v>
      </c>
      <c r="E1484" s="5">
        <v>1.1955264E7</v>
      </c>
      <c r="F1484" s="5">
        <v>1.784867E7</v>
      </c>
      <c r="G1484" s="5">
        <v>3.2315874E7</v>
      </c>
      <c r="H1484" s="5">
        <v>5.938518E7</v>
      </c>
    </row>
    <row r="1485">
      <c r="A1485" s="62" t="s">
        <v>5587</v>
      </c>
      <c r="B1485" s="23" t="s">
        <v>5588</v>
      </c>
      <c r="C1485" s="5">
        <v>69.0</v>
      </c>
      <c r="D1485" s="5">
        <v>1.79915933623188E7</v>
      </c>
      <c r="E1485" s="5">
        <v>1.0780326E7</v>
      </c>
      <c r="F1485" s="5">
        <v>1.4491402E7</v>
      </c>
      <c r="G1485" s="5">
        <v>1.925363E7</v>
      </c>
      <c r="H1485" s="5">
        <v>3.5130759E7</v>
      </c>
    </row>
    <row r="1486">
      <c r="A1486" s="62" t="s">
        <v>5589</v>
      </c>
      <c r="B1486" s="23" t="s">
        <v>5590</v>
      </c>
      <c r="C1486" s="5">
        <v>616.0</v>
      </c>
      <c r="D1486" s="5">
        <v>2.7128830069692E7</v>
      </c>
      <c r="E1486" s="5">
        <v>1.254352E7</v>
      </c>
      <c r="F1486" s="5">
        <v>1.8924774E7</v>
      </c>
      <c r="G1486" s="5">
        <v>3.3591616E7</v>
      </c>
      <c r="H1486" s="5">
        <v>5.2556835E7</v>
      </c>
    </row>
    <row r="1487">
      <c r="A1487" s="62" t="s">
        <v>5591</v>
      </c>
      <c r="B1487" s="23" t="s">
        <v>5592</v>
      </c>
      <c r="C1487" s="5">
        <v>368.0</v>
      </c>
      <c r="D1487" s="5">
        <v>2.8532074097826E7</v>
      </c>
      <c r="E1487" s="5">
        <v>1.149406E7</v>
      </c>
      <c r="F1487" s="5">
        <v>1.6838923E7</v>
      </c>
      <c r="G1487" s="5">
        <v>3.10528E7</v>
      </c>
      <c r="H1487" s="5">
        <v>6.0067092E7</v>
      </c>
    </row>
    <row r="1488">
      <c r="A1488" s="62" t="s">
        <v>5593</v>
      </c>
      <c r="B1488" s="23" t="s">
        <v>5594</v>
      </c>
      <c r="C1488" s="5">
        <v>186.0</v>
      </c>
      <c r="D1488" s="5">
        <v>3.36562678387096E7</v>
      </c>
      <c r="E1488" s="5">
        <v>1.29954E7</v>
      </c>
      <c r="F1488" s="5">
        <v>1.98192E7</v>
      </c>
      <c r="G1488" s="5">
        <v>3.6364706E7</v>
      </c>
      <c r="H1488" s="5">
        <v>7.5220175E7</v>
      </c>
    </row>
    <row r="1489">
      <c r="A1489" s="62" t="s">
        <v>5595</v>
      </c>
      <c r="B1489" s="23" t="s">
        <v>5596</v>
      </c>
      <c r="C1489" s="5">
        <v>51.0</v>
      </c>
      <c r="D1489" s="5">
        <v>4.1334536372549E7</v>
      </c>
      <c r="E1489" s="5">
        <v>1.4084507E7</v>
      </c>
      <c r="F1489" s="5">
        <v>2.5593452E7</v>
      </c>
      <c r="G1489" s="5">
        <v>4.76415E7</v>
      </c>
      <c r="H1489" s="5">
        <v>9.1826214E7</v>
      </c>
    </row>
    <row r="1490">
      <c r="A1490" s="62" t="s">
        <v>5597</v>
      </c>
      <c r="B1490" s="23" t="s">
        <v>5598</v>
      </c>
      <c r="C1490" s="5">
        <v>11.0</v>
      </c>
      <c r="D1490" s="5">
        <v>5.97868066363636E7</v>
      </c>
      <c r="E1490" s="5">
        <v>2.3669996E7</v>
      </c>
      <c r="F1490" s="5">
        <v>4.2071534E7</v>
      </c>
      <c r="G1490" s="5">
        <v>8.2326826E7</v>
      </c>
      <c r="H1490" s="5">
        <v>8.2400144E7</v>
      </c>
    </row>
    <row r="1491">
      <c r="A1491" s="62" t="s">
        <v>5599</v>
      </c>
      <c r="B1491" s="23" t="s">
        <v>5600</v>
      </c>
      <c r="C1491" s="5">
        <v>3.0</v>
      </c>
      <c r="D1491" s="5">
        <v>2.4077633E7</v>
      </c>
      <c r="E1491" s="5">
        <v>5243000.0</v>
      </c>
      <c r="F1491" s="5">
        <v>6333833.0</v>
      </c>
      <c r="G1491" s="5">
        <v>6.0656066E7</v>
      </c>
      <c r="H1491" s="5">
        <v>6.0656066E7</v>
      </c>
    </row>
    <row r="1492">
      <c r="A1492" s="62" t="s">
        <v>5601</v>
      </c>
      <c r="B1492" s="23" t="s">
        <v>5602</v>
      </c>
      <c r="C1492" s="5">
        <v>8.0</v>
      </c>
      <c r="D1492" s="5">
        <v>1.6079349125E7</v>
      </c>
      <c r="E1492" s="5">
        <v>1.1936606E7</v>
      </c>
      <c r="F1492" s="5">
        <v>1.2657758E7</v>
      </c>
      <c r="G1492" s="5">
        <v>1.7802499E7</v>
      </c>
      <c r="H1492" s="5">
        <v>3.1092115E7</v>
      </c>
    </row>
    <row r="1493">
      <c r="A1493" s="62" t="s">
        <v>5603</v>
      </c>
      <c r="B1493" s="23" t="s">
        <v>5604</v>
      </c>
      <c r="C1493" s="5">
        <v>6.0</v>
      </c>
      <c r="D1493" s="5">
        <v>1.94130523333333E7</v>
      </c>
      <c r="E1493" s="5">
        <v>1.3358781E7</v>
      </c>
      <c r="F1493" s="5">
        <v>1.873679E7</v>
      </c>
      <c r="G1493" s="5">
        <v>2.3207556E7</v>
      </c>
      <c r="H1493" s="5">
        <v>3.1169609E7</v>
      </c>
    </row>
    <row r="1494">
      <c r="A1494" s="62" t="s">
        <v>5605</v>
      </c>
      <c r="B1494" s="23" t="s">
        <v>5606</v>
      </c>
      <c r="C1494" s="5">
        <v>38.0</v>
      </c>
      <c r="D1494" s="5">
        <v>6.08054446315789E7</v>
      </c>
      <c r="E1494" s="5">
        <v>1.6023478E7</v>
      </c>
      <c r="F1494" s="5">
        <v>2.5304362E7</v>
      </c>
      <c r="G1494" s="5">
        <v>1.0335594E8</v>
      </c>
      <c r="H1494" s="5">
        <v>1.72450024E8</v>
      </c>
    </row>
    <row r="1495">
      <c r="A1495" s="62" t="s">
        <v>5607</v>
      </c>
      <c r="B1495" s="23" t="s">
        <v>5608</v>
      </c>
      <c r="C1495" s="5">
        <v>47.0</v>
      </c>
      <c r="D1495" s="5">
        <v>3.04106894893617E7</v>
      </c>
      <c r="E1495" s="5">
        <v>1.5113388E7</v>
      </c>
      <c r="F1495" s="5">
        <v>2.2236669E7</v>
      </c>
      <c r="G1495" s="5">
        <v>3.5713901E7</v>
      </c>
      <c r="H1495" s="5">
        <v>5.9574775E7</v>
      </c>
    </row>
    <row r="1496">
      <c r="A1496" s="62" t="s">
        <v>5609</v>
      </c>
      <c r="B1496" s="23" t="s">
        <v>5610</v>
      </c>
      <c r="C1496" s="5">
        <v>1.0</v>
      </c>
      <c r="D1496" s="5">
        <v>4200078.0</v>
      </c>
      <c r="E1496" s="5">
        <v>4200078.0</v>
      </c>
      <c r="F1496" s="5">
        <v>4200078.0</v>
      </c>
      <c r="G1496" s="5">
        <v>4200078.0</v>
      </c>
      <c r="H1496" s="5">
        <v>4200078.0</v>
      </c>
    </row>
    <row r="1497">
      <c r="A1497" s="62" t="s">
        <v>5611</v>
      </c>
      <c r="B1497" s="23" t="s">
        <v>5612</v>
      </c>
      <c r="C1497" s="5">
        <v>2.0</v>
      </c>
      <c r="D1497" s="5">
        <v>1.13847451E8</v>
      </c>
      <c r="E1497" s="5">
        <v>7.4356305E7</v>
      </c>
      <c r="F1497" s="5">
        <v>7.4356305E7</v>
      </c>
      <c r="G1497" s="5">
        <v>1.53338597E8</v>
      </c>
      <c r="H1497" s="5">
        <v>1.53338597E8</v>
      </c>
    </row>
    <row r="1498">
      <c r="A1498" s="62" t="s">
        <v>5613</v>
      </c>
      <c r="B1498" s="23" t="s">
        <v>5614</v>
      </c>
      <c r="C1498" s="5">
        <v>5.0</v>
      </c>
      <c r="D1498" s="5">
        <v>1.20833256E7</v>
      </c>
      <c r="E1498" s="5">
        <v>8845323.0</v>
      </c>
      <c r="F1498" s="5">
        <v>1.2718922E7</v>
      </c>
      <c r="G1498" s="5">
        <v>1.448759E7</v>
      </c>
      <c r="H1498" s="5">
        <v>2.2251143E7</v>
      </c>
    </row>
    <row r="1499">
      <c r="A1499" s="62" t="s">
        <v>5615</v>
      </c>
      <c r="B1499" s="23" t="s">
        <v>5616</v>
      </c>
      <c r="C1499" s="5">
        <v>44.0</v>
      </c>
      <c r="D1499" s="5">
        <v>2.99099933636363E7</v>
      </c>
      <c r="E1499" s="5">
        <v>1.2713457E7</v>
      </c>
      <c r="F1499" s="5">
        <v>2.3608071E7</v>
      </c>
      <c r="G1499" s="5">
        <v>3.8810787E7</v>
      </c>
      <c r="H1499" s="5">
        <v>5.9778802E7</v>
      </c>
    </row>
    <row r="1500">
      <c r="A1500" s="62" t="s">
        <v>5617</v>
      </c>
      <c r="B1500" s="23" t="s">
        <v>5618</v>
      </c>
      <c r="C1500" s="5">
        <v>10754.0</v>
      </c>
      <c r="D1500" s="5">
        <v>2.00485258396875E7</v>
      </c>
      <c r="E1500" s="5">
        <v>1.0412784E7</v>
      </c>
      <c r="F1500" s="5">
        <v>1.51111E7</v>
      </c>
      <c r="G1500" s="5">
        <v>2.4304085E7</v>
      </c>
      <c r="H1500" s="5">
        <v>3.7807193E7</v>
      </c>
    </row>
    <row r="1501">
      <c r="A1501" s="62" t="s">
        <v>5619</v>
      </c>
      <c r="B1501" s="23" t="s">
        <v>5620</v>
      </c>
      <c r="C1501" s="5">
        <v>140436.0</v>
      </c>
      <c r="D1501" s="5">
        <v>1.33039029908964E7</v>
      </c>
      <c r="E1501" s="5">
        <v>7173949.0</v>
      </c>
      <c r="F1501" s="5">
        <v>1.0150628E7</v>
      </c>
      <c r="G1501" s="5">
        <v>1.5393085E7</v>
      </c>
      <c r="H1501" s="5">
        <v>2.308313E7</v>
      </c>
    </row>
    <row r="1502">
      <c r="A1502" s="62" t="s">
        <v>5621</v>
      </c>
      <c r="B1502" s="23" t="s">
        <v>5622</v>
      </c>
      <c r="C1502" s="5">
        <v>138.0</v>
      </c>
      <c r="D1502" s="5">
        <v>2.37010554492753E7</v>
      </c>
      <c r="E1502" s="5">
        <v>1.1489258E7</v>
      </c>
      <c r="F1502" s="5">
        <v>1.859945E7</v>
      </c>
      <c r="G1502" s="5">
        <v>3.0445681E7</v>
      </c>
      <c r="H1502" s="5">
        <v>4.658254E7</v>
      </c>
    </row>
    <row r="1503">
      <c r="A1503" s="62" t="s">
        <v>5623</v>
      </c>
      <c r="B1503" s="23" t="s">
        <v>5624</v>
      </c>
      <c r="C1503" s="5">
        <v>1747.0</v>
      </c>
      <c r="D1503" s="5">
        <v>2.55909365291428E7</v>
      </c>
      <c r="E1503" s="5">
        <v>1.0599133E7</v>
      </c>
      <c r="F1503" s="5">
        <v>1.7666251E7</v>
      </c>
      <c r="G1503" s="5">
        <v>3.141362E7</v>
      </c>
      <c r="H1503" s="5">
        <v>5.1368254E7</v>
      </c>
    </row>
    <row r="1504">
      <c r="A1504" s="62" t="s">
        <v>5625</v>
      </c>
      <c r="B1504" s="23" t="s">
        <v>5626</v>
      </c>
      <c r="C1504" s="5">
        <v>317.0</v>
      </c>
      <c r="D1504" s="5">
        <v>1.94697007760252E7</v>
      </c>
      <c r="E1504" s="5">
        <v>1.015445E7</v>
      </c>
      <c r="F1504" s="5">
        <v>1.3758168E7</v>
      </c>
      <c r="G1504" s="5">
        <v>2.2728357E7</v>
      </c>
      <c r="H1504" s="5">
        <v>3.8959772E7</v>
      </c>
    </row>
    <row r="1505">
      <c r="A1505" s="62" t="s">
        <v>5627</v>
      </c>
      <c r="B1505" s="23" t="s">
        <v>5628</v>
      </c>
      <c r="C1505" s="5">
        <v>783.0</v>
      </c>
      <c r="D1505" s="5">
        <v>1.22781859297573E7</v>
      </c>
      <c r="E1505" s="5">
        <v>7501880.0</v>
      </c>
      <c r="F1505" s="5">
        <v>9889053.0</v>
      </c>
      <c r="G1505" s="5">
        <v>1.3246887E7</v>
      </c>
      <c r="H1505" s="5">
        <v>1.9692433E7</v>
      </c>
    </row>
    <row r="1506">
      <c r="A1506" s="62" t="s">
        <v>5629</v>
      </c>
      <c r="B1506" s="23" t="s">
        <v>5630</v>
      </c>
      <c r="C1506" s="5">
        <v>20.0</v>
      </c>
      <c r="D1506" s="5">
        <v>3.193727615E7</v>
      </c>
      <c r="E1506" s="5">
        <v>6816851.0</v>
      </c>
      <c r="F1506" s="5">
        <v>1.36689E7</v>
      </c>
      <c r="G1506" s="5">
        <v>3.0730273E7</v>
      </c>
      <c r="H1506" s="5">
        <v>5.7283249E7</v>
      </c>
    </row>
    <row r="1507">
      <c r="A1507" s="62" t="s">
        <v>5631</v>
      </c>
      <c r="B1507" s="23" t="s">
        <v>5632</v>
      </c>
      <c r="C1507" s="5">
        <v>323.0</v>
      </c>
      <c r="D1507" s="5">
        <v>1.37195666439628E7</v>
      </c>
      <c r="E1507" s="5">
        <v>6518361.0</v>
      </c>
      <c r="F1507" s="5">
        <v>8862479.0</v>
      </c>
      <c r="G1507" s="5">
        <v>1.22745E7</v>
      </c>
      <c r="H1507" s="5">
        <v>2.9204229E7</v>
      </c>
    </row>
    <row r="1508">
      <c r="A1508" s="62" t="s">
        <v>5633</v>
      </c>
      <c r="B1508" s="23" t="s">
        <v>5634</v>
      </c>
      <c r="C1508" s="5">
        <v>5.0</v>
      </c>
      <c r="D1508" s="5">
        <v>9170300.0</v>
      </c>
      <c r="E1508" s="5">
        <v>8431743.0</v>
      </c>
      <c r="F1508" s="5">
        <v>8723970.0</v>
      </c>
      <c r="G1508" s="5">
        <v>1.0130302E7</v>
      </c>
      <c r="H1508" s="5">
        <v>1.4178764E7</v>
      </c>
    </row>
    <row r="1509">
      <c r="A1509" s="62" t="s">
        <v>5635</v>
      </c>
      <c r="B1509" s="23" t="s">
        <v>5636</v>
      </c>
      <c r="C1509" s="5">
        <v>36.0</v>
      </c>
      <c r="D1509" s="5">
        <v>1.99590873055555E7</v>
      </c>
      <c r="E1509" s="5">
        <v>5841542.0</v>
      </c>
      <c r="F1509" s="5">
        <v>1.0855447E7</v>
      </c>
      <c r="G1509" s="5">
        <v>2.0985286E7</v>
      </c>
      <c r="H1509" s="5">
        <v>4.0824657E7</v>
      </c>
    </row>
    <row r="1510">
      <c r="A1510" s="62" t="s">
        <v>5637</v>
      </c>
      <c r="B1510" s="23" t="s">
        <v>5638</v>
      </c>
      <c r="C1510" s="5">
        <v>11.0</v>
      </c>
      <c r="D1510" s="5">
        <v>1.4520889090909E7</v>
      </c>
      <c r="E1510" s="5">
        <v>6430007.0</v>
      </c>
      <c r="F1510" s="5">
        <v>7881815.0</v>
      </c>
      <c r="G1510" s="5">
        <v>2.557786E7</v>
      </c>
      <c r="H1510" s="5">
        <v>2.5888477E7</v>
      </c>
    </row>
    <row r="1511">
      <c r="A1511" s="62" t="s">
        <v>5639</v>
      </c>
      <c r="B1511" s="23" t="s">
        <v>5640</v>
      </c>
      <c r="C1511" s="5">
        <v>3.0</v>
      </c>
      <c r="D1511" s="5">
        <v>4.59358836666666E7</v>
      </c>
      <c r="E1511" s="5">
        <v>6053900.0</v>
      </c>
      <c r="F1511" s="5">
        <v>6.0188846E7</v>
      </c>
      <c r="G1511" s="5">
        <v>7.1564905E7</v>
      </c>
      <c r="H1511" s="5">
        <v>7.1564905E7</v>
      </c>
    </row>
    <row r="1512">
      <c r="A1512" s="62" t="s">
        <v>5641</v>
      </c>
      <c r="B1512" s="23" t="s">
        <v>5642</v>
      </c>
      <c r="C1512" s="5">
        <v>4.0</v>
      </c>
      <c r="D1512" s="5">
        <v>2.56213135E7</v>
      </c>
      <c r="E1512" s="5">
        <v>7624954.0</v>
      </c>
      <c r="F1512" s="5">
        <v>8701347.0</v>
      </c>
      <c r="G1512" s="5">
        <v>1.4840941E7</v>
      </c>
      <c r="H1512" s="5">
        <v>7.1318012E7</v>
      </c>
    </row>
    <row r="1513">
      <c r="A1513" s="62" t="s">
        <v>5643</v>
      </c>
      <c r="B1513" s="23" t="s">
        <v>5644</v>
      </c>
      <c r="C1513" s="5">
        <v>237.0</v>
      </c>
      <c r="D1513" s="5">
        <v>1.56432697046413E7</v>
      </c>
      <c r="E1513" s="5">
        <v>7011210.0</v>
      </c>
      <c r="F1513" s="5">
        <v>1.0149463E7</v>
      </c>
      <c r="G1513" s="5">
        <v>1.4751503E7</v>
      </c>
      <c r="H1513" s="5">
        <v>3.042605E7</v>
      </c>
    </row>
    <row r="1514">
      <c r="A1514" s="62" t="s">
        <v>5645</v>
      </c>
      <c r="B1514" s="23" t="s">
        <v>5646</v>
      </c>
      <c r="C1514" s="5">
        <v>2771.0</v>
      </c>
      <c r="D1514" s="5">
        <v>1.92544633741888E7</v>
      </c>
      <c r="E1514" s="5">
        <v>7325954.0</v>
      </c>
      <c r="F1514" s="5">
        <v>1.2086987E7</v>
      </c>
      <c r="G1514" s="5">
        <v>2.1386984E7</v>
      </c>
      <c r="H1514" s="5">
        <v>3.7835479E7</v>
      </c>
    </row>
    <row r="1515">
      <c r="A1515" s="62" t="s">
        <v>5647</v>
      </c>
      <c r="B1515" s="23" t="s">
        <v>5648</v>
      </c>
      <c r="C1515" s="5">
        <v>3937.0</v>
      </c>
      <c r="D1515" s="5">
        <v>2.04805668669713E7</v>
      </c>
      <c r="E1515" s="5">
        <v>8510854.0</v>
      </c>
      <c r="F1515" s="5">
        <v>1.3419948E7</v>
      </c>
      <c r="G1515" s="5">
        <v>2.2816296E7</v>
      </c>
      <c r="H1515" s="5">
        <v>3.8700124E7</v>
      </c>
    </row>
    <row r="1516">
      <c r="A1516" s="62" t="s">
        <v>5649</v>
      </c>
      <c r="B1516" s="23" t="s">
        <v>5650</v>
      </c>
      <c r="C1516" s="5">
        <v>134.0</v>
      </c>
      <c r="D1516" s="5">
        <v>2.43162140895522E7</v>
      </c>
      <c r="E1516" s="5">
        <v>8160914.0</v>
      </c>
      <c r="F1516" s="5">
        <v>1.6634489E7</v>
      </c>
      <c r="G1516" s="5">
        <v>3.3095914E7</v>
      </c>
      <c r="H1516" s="5">
        <v>4.9750871E7</v>
      </c>
    </row>
    <row r="1517">
      <c r="A1517" s="62" t="s">
        <v>5651</v>
      </c>
      <c r="B1517" s="23" t="s">
        <v>5652</v>
      </c>
      <c r="C1517" s="5">
        <v>137.0</v>
      </c>
      <c r="D1517" s="5">
        <v>1.7990773489051E7</v>
      </c>
      <c r="E1517" s="5">
        <v>6309599.0</v>
      </c>
      <c r="F1517" s="5">
        <v>9783434.0</v>
      </c>
      <c r="G1517" s="5">
        <v>1.6853237E7</v>
      </c>
      <c r="H1517" s="5">
        <v>2.8017E7</v>
      </c>
    </row>
    <row r="1518">
      <c r="A1518" s="62" t="s">
        <v>5653</v>
      </c>
      <c r="B1518" s="23" t="s">
        <v>5654</v>
      </c>
      <c r="C1518" s="5">
        <v>6.0</v>
      </c>
      <c r="D1518" s="5">
        <v>9934808.66666666</v>
      </c>
      <c r="E1518" s="5">
        <v>5503651.0</v>
      </c>
      <c r="F1518" s="5">
        <v>5893060.0</v>
      </c>
      <c r="G1518" s="5">
        <v>8085643.0</v>
      </c>
      <c r="H1518" s="5">
        <v>2.9433366E7</v>
      </c>
    </row>
    <row r="1519">
      <c r="A1519" s="62" t="s">
        <v>5655</v>
      </c>
      <c r="B1519" s="23" t="s">
        <v>5656</v>
      </c>
      <c r="C1519" s="5">
        <v>85.0</v>
      </c>
      <c r="D1519" s="5">
        <v>8670610.55294117</v>
      </c>
      <c r="E1519" s="5">
        <v>4801522.0</v>
      </c>
      <c r="F1519" s="5">
        <v>5872341.0</v>
      </c>
      <c r="G1519" s="5">
        <v>7994476.0</v>
      </c>
      <c r="H1519" s="5">
        <v>1.8441209E7</v>
      </c>
    </row>
    <row r="1520">
      <c r="A1520" s="62" t="s">
        <v>5657</v>
      </c>
      <c r="B1520" s="23" t="s">
        <v>5658</v>
      </c>
      <c r="C1520" s="5">
        <v>99.0</v>
      </c>
      <c r="D1520" s="5">
        <v>1.90374688989898E7</v>
      </c>
      <c r="E1520" s="5">
        <v>7937260.0</v>
      </c>
      <c r="F1520" s="5">
        <v>1.2045841E7</v>
      </c>
      <c r="G1520" s="5">
        <v>2.443092E7</v>
      </c>
      <c r="H1520" s="5">
        <v>3.1421173E7</v>
      </c>
    </row>
    <row r="1521">
      <c r="A1521" s="62" t="s">
        <v>5659</v>
      </c>
      <c r="B1521" s="23" t="s">
        <v>5660</v>
      </c>
      <c r="C1521" s="5">
        <v>2.0</v>
      </c>
      <c r="D1521" s="5">
        <v>6141679.0</v>
      </c>
      <c r="E1521" s="5">
        <v>4868987.0</v>
      </c>
      <c r="F1521" s="5">
        <v>4868987.0</v>
      </c>
      <c r="G1521" s="5">
        <v>7414371.0</v>
      </c>
      <c r="H1521" s="5">
        <v>7414371.0</v>
      </c>
    </row>
    <row r="1522">
      <c r="A1522" s="62" t="s">
        <v>5661</v>
      </c>
      <c r="B1522" s="23" t="s">
        <v>5662</v>
      </c>
      <c r="C1522" s="5">
        <v>1252.0</v>
      </c>
      <c r="D1522" s="5">
        <v>1.76835196145251E7</v>
      </c>
      <c r="E1522" s="5">
        <v>6805226.0</v>
      </c>
      <c r="F1522" s="5">
        <v>1.025302E7</v>
      </c>
      <c r="G1522" s="5">
        <v>1.6959926E7</v>
      </c>
      <c r="H1522" s="5">
        <v>3.4136414E7</v>
      </c>
    </row>
    <row r="1523">
      <c r="A1523" s="62" t="s">
        <v>5663</v>
      </c>
      <c r="B1523" s="23" t="s">
        <v>5664</v>
      </c>
      <c r="C1523" s="5">
        <v>655.0</v>
      </c>
      <c r="D1523" s="5">
        <v>1.49527983033536E7</v>
      </c>
      <c r="E1523" s="5">
        <v>7096898.0</v>
      </c>
      <c r="F1523" s="5">
        <v>1.0650468E7</v>
      </c>
      <c r="G1523" s="5">
        <v>1.6688682E7</v>
      </c>
      <c r="H1523" s="5">
        <v>2.8904329E7</v>
      </c>
    </row>
    <row r="1524">
      <c r="A1524" s="62" t="s">
        <v>5665</v>
      </c>
      <c r="B1524" s="23" t="s">
        <v>5666</v>
      </c>
      <c r="C1524" s="5">
        <v>55.0</v>
      </c>
      <c r="D1524" s="5">
        <v>2.56861376727272E7</v>
      </c>
      <c r="E1524" s="5">
        <v>1.4514511E7</v>
      </c>
      <c r="F1524" s="5">
        <v>2.5110655E7</v>
      </c>
      <c r="G1524" s="5">
        <v>3.4671088E7</v>
      </c>
      <c r="H1524" s="5">
        <v>4.5936407E7</v>
      </c>
    </row>
    <row r="1525">
      <c r="A1525" s="62" t="s">
        <v>5667</v>
      </c>
      <c r="B1525" s="23" t="s">
        <v>5668</v>
      </c>
      <c r="C1525" s="5">
        <v>128.0</v>
      </c>
      <c r="D1525" s="5">
        <v>4.0360689078125E7</v>
      </c>
      <c r="E1525" s="5">
        <v>1.8964187E7</v>
      </c>
      <c r="F1525" s="5">
        <v>2.8369805E7</v>
      </c>
      <c r="G1525" s="5">
        <v>4.35841E7</v>
      </c>
      <c r="H1525" s="5">
        <v>6.4768835E7</v>
      </c>
    </row>
    <row r="1526">
      <c r="A1526" s="62" t="s">
        <v>5669</v>
      </c>
      <c r="B1526" s="23" t="s">
        <v>5670</v>
      </c>
      <c r="C1526" s="5">
        <v>789.0</v>
      </c>
      <c r="D1526" s="5">
        <v>3.120260569455E7</v>
      </c>
      <c r="E1526" s="5">
        <v>1.7596526E7</v>
      </c>
      <c r="F1526" s="5">
        <v>2.3448579E7</v>
      </c>
      <c r="G1526" s="5">
        <v>3.64582E7</v>
      </c>
      <c r="H1526" s="5">
        <v>5.7739785E7</v>
      </c>
    </row>
    <row r="1527">
      <c r="A1527" s="62" t="s">
        <v>5671</v>
      </c>
      <c r="B1527" s="23" t="s">
        <v>5672</v>
      </c>
      <c r="C1527" s="5">
        <v>45.0</v>
      </c>
      <c r="D1527" s="5">
        <v>4.93746836222222E7</v>
      </c>
      <c r="E1527" s="5">
        <v>2.9876743E7</v>
      </c>
      <c r="F1527" s="5">
        <v>5.0233113E7</v>
      </c>
      <c r="G1527" s="5">
        <v>5.3898351E7</v>
      </c>
      <c r="H1527" s="5">
        <v>7.9987813E7</v>
      </c>
    </row>
    <row r="1528">
      <c r="A1528" s="62" t="s">
        <v>5673</v>
      </c>
      <c r="B1528" s="23" t="s">
        <v>5674</v>
      </c>
      <c r="C1528" s="5">
        <v>230.0</v>
      </c>
      <c r="D1528" s="5">
        <v>4.09334727999999E7</v>
      </c>
      <c r="E1528" s="5">
        <v>2.1005715E7</v>
      </c>
      <c r="F1528" s="5">
        <v>3.3350716E7</v>
      </c>
      <c r="G1528" s="5">
        <v>5.10721E7</v>
      </c>
      <c r="H1528" s="5">
        <v>7.3277913E7</v>
      </c>
    </row>
    <row r="1529">
      <c r="A1529" s="62" t="s">
        <v>5675</v>
      </c>
      <c r="B1529" s="23" t="s">
        <v>5676</v>
      </c>
      <c r="C1529" s="5">
        <v>930.0</v>
      </c>
      <c r="D1529" s="5">
        <v>3.61460400923737E7</v>
      </c>
      <c r="E1529" s="5">
        <v>1.9103825E7</v>
      </c>
      <c r="F1529" s="5">
        <v>2.8712587E7</v>
      </c>
      <c r="G1529" s="5">
        <v>4.2075602E7</v>
      </c>
      <c r="H1529" s="5">
        <v>6.2374036E7</v>
      </c>
    </row>
    <row r="1530">
      <c r="A1530" s="62" t="s">
        <v>5677</v>
      </c>
      <c r="B1530" s="23" t="s">
        <v>5678</v>
      </c>
      <c r="C1530" s="5">
        <v>35.0</v>
      </c>
      <c r="D1530" s="5">
        <v>2.86678435999999E7</v>
      </c>
      <c r="E1530" s="5">
        <v>1.8590583E7</v>
      </c>
      <c r="F1530" s="5">
        <v>2.4791749E7</v>
      </c>
      <c r="G1530" s="5">
        <v>3.3617141E7</v>
      </c>
      <c r="H1530" s="5">
        <v>3.986088E7</v>
      </c>
    </row>
    <row r="1531">
      <c r="A1531" s="62" t="s">
        <v>5679</v>
      </c>
      <c r="B1531" s="23" t="s">
        <v>5680</v>
      </c>
      <c r="C1531" s="5">
        <v>277.0</v>
      </c>
      <c r="D1531" s="5">
        <v>5.0854015469314E7</v>
      </c>
      <c r="E1531" s="5">
        <v>2.4192449E7</v>
      </c>
      <c r="F1531" s="5">
        <v>3.7091118E7</v>
      </c>
      <c r="G1531" s="5">
        <v>5.8462392E7</v>
      </c>
      <c r="H1531" s="5">
        <v>9.190151E7</v>
      </c>
    </row>
    <row r="1532">
      <c r="A1532" s="62" t="s">
        <v>5681</v>
      </c>
      <c r="B1532" s="23" t="s">
        <v>5682</v>
      </c>
      <c r="C1532" s="5">
        <v>131.0</v>
      </c>
      <c r="D1532" s="5">
        <v>6.3067730572519E7</v>
      </c>
      <c r="E1532" s="5">
        <v>3.4638446E7</v>
      </c>
      <c r="F1532" s="5">
        <v>5.1289023E7</v>
      </c>
      <c r="G1532" s="5">
        <v>8.0078892E7</v>
      </c>
      <c r="H1532" s="5">
        <v>1.12304763E8</v>
      </c>
    </row>
    <row r="1533">
      <c r="A1533" s="62" t="s">
        <v>5683</v>
      </c>
      <c r="B1533" s="23" t="s">
        <v>5684</v>
      </c>
      <c r="C1533" s="5">
        <v>527.0</v>
      </c>
      <c r="D1533" s="5">
        <v>4.85119644583333E7</v>
      </c>
      <c r="E1533" s="5">
        <v>2.3991239E7</v>
      </c>
      <c r="F1533" s="5">
        <v>3.8485795E7</v>
      </c>
      <c r="G1533" s="5">
        <v>6.3122625E7</v>
      </c>
      <c r="H1533" s="5">
        <v>9.6516167E7</v>
      </c>
    </row>
    <row r="1534">
      <c r="A1534" s="62" t="s">
        <v>5685</v>
      </c>
      <c r="B1534" s="23" t="s">
        <v>5686</v>
      </c>
      <c r="C1534" s="5">
        <v>112.0</v>
      </c>
      <c r="D1534" s="5">
        <v>4.29576446785714E7</v>
      </c>
      <c r="E1534" s="5">
        <v>2.4891014E7</v>
      </c>
      <c r="F1534" s="5">
        <v>3.36287E7</v>
      </c>
      <c r="G1534" s="5">
        <v>5.5254401E7</v>
      </c>
      <c r="H1534" s="5">
        <v>7.3534278E7</v>
      </c>
    </row>
    <row r="1535">
      <c r="A1535" s="62" t="s">
        <v>5687</v>
      </c>
      <c r="B1535" s="23" t="s">
        <v>5688</v>
      </c>
      <c r="C1535" s="5">
        <v>37.0</v>
      </c>
      <c r="D1535" s="5">
        <v>4.34569258378378E7</v>
      </c>
      <c r="E1535" s="5">
        <v>2.8222385E7</v>
      </c>
      <c r="F1535" s="5">
        <v>3.5570369E7</v>
      </c>
      <c r="G1535" s="5">
        <v>4.8983072E7</v>
      </c>
      <c r="H1535" s="5">
        <v>9.7248125E7</v>
      </c>
    </row>
    <row r="1536">
      <c r="A1536" s="62" t="s">
        <v>5689</v>
      </c>
      <c r="B1536" s="23" t="s">
        <v>5690</v>
      </c>
      <c r="C1536" s="5">
        <v>568.0</v>
      </c>
      <c r="D1536" s="5">
        <v>6.07428174929577E7</v>
      </c>
      <c r="E1536" s="5">
        <v>2.5850785E7</v>
      </c>
      <c r="F1536" s="5">
        <v>4.463787E7</v>
      </c>
      <c r="G1536" s="5">
        <v>7.3899808E7</v>
      </c>
      <c r="H1536" s="5">
        <v>1.18335294E8</v>
      </c>
    </row>
    <row r="1537">
      <c r="A1537" s="62" t="s">
        <v>5691</v>
      </c>
      <c r="B1537" s="23" t="s">
        <v>5692</v>
      </c>
      <c r="C1537" s="5">
        <v>1310.0</v>
      </c>
      <c r="D1537" s="5">
        <v>5.76449441518602E7</v>
      </c>
      <c r="E1537" s="5">
        <v>2.78516E7</v>
      </c>
      <c r="F1537" s="5">
        <v>4.8774511E7</v>
      </c>
      <c r="G1537" s="5">
        <v>7.3237171E7</v>
      </c>
      <c r="H1537" s="5">
        <v>9.9521802E7</v>
      </c>
    </row>
    <row r="1538">
      <c r="A1538" s="62" t="s">
        <v>5693</v>
      </c>
      <c r="B1538" s="23" t="s">
        <v>5694</v>
      </c>
      <c r="C1538" s="5">
        <v>225.0</v>
      </c>
      <c r="D1538" s="5">
        <v>3.58159902533333E7</v>
      </c>
      <c r="E1538" s="5">
        <v>1.7196033E7</v>
      </c>
      <c r="F1538" s="5">
        <v>2.79684E7</v>
      </c>
      <c r="G1538" s="5">
        <v>4.796444E7</v>
      </c>
      <c r="H1538" s="5">
        <v>6.0515941E7</v>
      </c>
    </row>
    <row r="1539">
      <c r="A1539" s="62" t="s">
        <v>5695</v>
      </c>
      <c r="B1539" s="23" t="s">
        <v>5696</v>
      </c>
      <c r="C1539" s="5">
        <v>516.0</v>
      </c>
      <c r="D1539" s="5">
        <v>3.75064446666667E7</v>
      </c>
      <c r="E1539" s="5">
        <v>1.95315E7</v>
      </c>
      <c r="F1539" s="5">
        <v>3.1376127E7</v>
      </c>
      <c r="G1539" s="5">
        <v>4.7342E7</v>
      </c>
      <c r="H1539" s="5">
        <v>6.864464E7</v>
      </c>
    </row>
    <row r="1540">
      <c r="A1540" s="62" t="s">
        <v>5697</v>
      </c>
      <c r="B1540" s="23" t="s">
        <v>5698</v>
      </c>
      <c r="C1540" s="5">
        <v>764.0</v>
      </c>
      <c r="D1540" s="5">
        <v>4.12197965445026E7</v>
      </c>
      <c r="E1540" s="5">
        <v>1.3054373E7</v>
      </c>
      <c r="F1540" s="5">
        <v>2.4556364E7</v>
      </c>
      <c r="G1540" s="5">
        <v>5.2254601E7</v>
      </c>
      <c r="H1540" s="5">
        <v>8.8684809E7</v>
      </c>
    </row>
    <row r="1541">
      <c r="A1541" s="62" t="s">
        <v>5699</v>
      </c>
      <c r="B1541" s="23" t="s">
        <v>5700</v>
      </c>
      <c r="C1541" s="5">
        <v>228.0</v>
      </c>
      <c r="D1541" s="5">
        <v>3.79066323157894E7</v>
      </c>
      <c r="E1541" s="5">
        <v>9679300.0</v>
      </c>
      <c r="F1541" s="5">
        <v>2.1499658E7</v>
      </c>
      <c r="G1541" s="5">
        <v>5.6146407E7</v>
      </c>
      <c r="H1541" s="5">
        <v>8.4796554E7</v>
      </c>
    </row>
    <row r="1542">
      <c r="A1542" s="62" t="s">
        <v>5701</v>
      </c>
      <c r="B1542" s="23" t="s">
        <v>5702</v>
      </c>
      <c r="C1542" s="5">
        <v>8.0</v>
      </c>
      <c r="D1542" s="5">
        <v>2.1738739875E7</v>
      </c>
      <c r="E1542" s="5">
        <v>1.6527027E7</v>
      </c>
      <c r="F1542" s="5">
        <v>2.161738E7</v>
      </c>
      <c r="G1542" s="5">
        <v>2.670015E7</v>
      </c>
      <c r="H1542" s="5">
        <v>3.2383008E7</v>
      </c>
    </row>
    <row r="1543">
      <c r="A1543" s="62" t="s">
        <v>5703</v>
      </c>
      <c r="B1543" s="23" t="s">
        <v>5704</v>
      </c>
      <c r="C1543" s="5">
        <v>154.0</v>
      </c>
      <c r="D1543" s="5">
        <v>2.6682418025974E7</v>
      </c>
      <c r="E1543" s="5">
        <v>9555577.0</v>
      </c>
      <c r="F1543" s="5">
        <v>1.6192285E7</v>
      </c>
      <c r="G1543" s="5">
        <v>3.179985E7</v>
      </c>
      <c r="H1543" s="5">
        <v>5.0917105E7</v>
      </c>
    </row>
    <row r="1544">
      <c r="A1544" s="62" t="s">
        <v>5705</v>
      </c>
      <c r="B1544" s="23" t="s">
        <v>5706</v>
      </c>
      <c r="C1544" s="5">
        <v>190.0</v>
      </c>
      <c r="D1544" s="5">
        <v>4.24392113526315E7</v>
      </c>
      <c r="E1544" s="5">
        <v>1.4571029E7</v>
      </c>
      <c r="F1544" s="5">
        <v>3.6860388E7</v>
      </c>
      <c r="G1544" s="5">
        <v>5.036876E7</v>
      </c>
      <c r="H1544" s="5">
        <v>7.6601478E7</v>
      </c>
    </row>
    <row r="1545">
      <c r="A1545" s="62" t="s">
        <v>5707</v>
      </c>
      <c r="B1545" s="23" t="s">
        <v>5708</v>
      </c>
      <c r="C1545" s="5">
        <v>56.0</v>
      </c>
      <c r="D1545" s="5">
        <v>2.53750776964285E7</v>
      </c>
      <c r="E1545" s="5">
        <v>1.1770828E7</v>
      </c>
      <c r="F1545" s="5">
        <v>1.9480802E7</v>
      </c>
      <c r="G1545" s="5">
        <v>3.3110585E7</v>
      </c>
      <c r="H1545" s="5">
        <v>5.0876954E7</v>
      </c>
    </row>
    <row r="1546">
      <c r="A1546" s="62" t="s">
        <v>5709</v>
      </c>
      <c r="B1546" s="23" t="s">
        <v>5710</v>
      </c>
      <c r="C1546" s="5">
        <v>329.0</v>
      </c>
      <c r="D1546" s="5">
        <v>1.98391041424242E7</v>
      </c>
      <c r="E1546" s="5">
        <v>8701434.0</v>
      </c>
      <c r="F1546" s="5">
        <v>1.3912819E7</v>
      </c>
      <c r="G1546" s="5">
        <v>2.1800145E7</v>
      </c>
      <c r="H1546" s="5">
        <v>4.0862988E7</v>
      </c>
    </row>
    <row r="1547">
      <c r="A1547" s="62" t="s">
        <v>5711</v>
      </c>
      <c r="B1547" s="23" t="s">
        <v>5712</v>
      </c>
      <c r="C1547" s="5">
        <v>503.0</v>
      </c>
      <c r="D1547" s="5">
        <v>2.65143627972167E7</v>
      </c>
      <c r="E1547" s="5">
        <v>1.0193471E7</v>
      </c>
      <c r="F1547" s="5">
        <v>1.6792965E7</v>
      </c>
      <c r="G1547" s="5">
        <v>2.9193434E7</v>
      </c>
      <c r="H1547" s="5">
        <v>4.8922504E7</v>
      </c>
    </row>
    <row r="1548">
      <c r="A1548" s="62" t="s">
        <v>5713</v>
      </c>
      <c r="B1548" s="23" t="s">
        <v>5714</v>
      </c>
      <c r="C1548" s="5">
        <v>25.0</v>
      </c>
      <c r="D1548" s="5">
        <v>1.625756888E7</v>
      </c>
      <c r="E1548" s="5">
        <v>6822271.0</v>
      </c>
      <c r="F1548" s="5">
        <v>8197800.0</v>
      </c>
      <c r="G1548" s="5">
        <v>1.3371575E7</v>
      </c>
      <c r="H1548" s="5">
        <v>4.405125E7</v>
      </c>
    </row>
    <row r="1549">
      <c r="A1549" s="62" t="s">
        <v>5715</v>
      </c>
      <c r="B1549" s="23" t="s">
        <v>5716</v>
      </c>
      <c r="C1549" s="5">
        <v>38.0</v>
      </c>
      <c r="D1549" s="5">
        <v>1.60680333947368E7</v>
      </c>
      <c r="E1549" s="5">
        <v>6595955.0</v>
      </c>
      <c r="F1549" s="5">
        <v>9352800.0</v>
      </c>
      <c r="G1549" s="5">
        <v>1.5809498E7</v>
      </c>
      <c r="H1549" s="5">
        <v>4.6311883E7</v>
      </c>
    </row>
    <row r="1550">
      <c r="A1550" s="62" t="s">
        <v>5717</v>
      </c>
      <c r="B1550" s="23" t="s">
        <v>5718</v>
      </c>
      <c r="C1550" s="5">
        <v>47.0</v>
      </c>
      <c r="D1550" s="5">
        <v>1.09342295319148E7</v>
      </c>
      <c r="E1550" s="5">
        <v>5787698.0</v>
      </c>
      <c r="F1550" s="5">
        <v>9010116.0</v>
      </c>
      <c r="G1550" s="5">
        <v>1.3754032E7</v>
      </c>
      <c r="H1550" s="5">
        <v>1.8189128E7</v>
      </c>
    </row>
    <row r="1551">
      <c r="A1551" s="62" t="s">
        <v>5719</v>
      </c>
      <c r="B1551" s="23" t="s">
        <v>5720</v>
      </c>
      <c r="C1551" s="5">
        <v>90.0</v>
      </c>
      <c r="D1551" s="5">
        <v>1.53764584111111E7</v>
      </c>
      <c r="E1551" s="5">
        <v>8744500.0</v>
      </c>
      <c r="F1551" s="5">
        <v>1.3530784E7</v>
      </c>
      <c r="G1551" s="5">
        <v>1.8524467E7</v>
      </c>
      <c r="H1551" s="5">
        <v>2.4996951E7</v>
      </c>
    </row>
    <row r="1552">
      <c r="A1552" s="62" t="s">
        <v>5721</v>
      </c>
      <c r="B1552" s="23" t="s">
        <v>5722</v>
      </c>
      <c r="C1552" s="5">
        <v>95.0</v>
      </c>
      <c r="D1552" s="5">
        <v>2.17454456315789E7</v>
      </c>
      <c r="E1552" s="5">
        <v>8098900.0</v>
      </c>
      <c r="F1552" s="5">
        <v>1.2616302E7</v>
      </c>
      <c r="G1552" s="5">
        <v>2.1702933E7</v>
      </c>
      <c r="H1552" s="5">
        <v>3.086765E7</v>
      </c>
    </row>
    <row r="1553">
      <c r="A1553" s="62" t="s">
        <v>5723</v>
      </c>
      <c r="B1553" s="23" t="s">
        <v>5724</v>
      </c>
      <c r="C1553" s="5">
        <v>47.0</v>
      </c>
      <c r="D1553" s="5">
        <v>1.46256499999999E7</v>
      </c>
      <c r="E1553" s="5">
        <v>6831412.0</v>
      </c>
      <c r="F1553" s="5">
        <v>9336737.0</v>
      </c>
      <c r="G1553" s="5">
        <v>1.7973421E7</v>
      </c>
      <c r="H1553" s="5">
        <v>2.8522722E7</v>
      </c>
    </row>
    <row r="1554">
      <c r="A1554" s="62" t="s">
        <v>5725</v>
      </c>
      <c r="B1554" s="23" t="s">
        <v>5726</v>
      </c>
      <c r="C1554" s="5">
        <v>7129.0</v>
      </c>
      <c r="D1554" s="5">
        <v>1.2001160981915E7</v>
      </c>
      <c r="E1554" s="5">
        <v>6453388.0</v>
      </c>
      <c r="F1554" s="5">
        <v>8970938.0</v>
      </c>
      <c r="G1554" s="5">
        <v>1.3157719E7</v>
      </c>
      <c r="H1554" s="5">
        <v>1.9453494E7</v>
      </c>
    </row>
    <row r="1555">
      <c r="A1555" s="62" t="s">
        <v>5727</v>
      </c>
      <c r="B1555" s="23" t="s">
        <v>5728</v>
      </c>
      <c r="C1555" s="5">
        <v>149.0</v>
      </c>
      <c r="D1555" s="5">
        <v>1.2735672295302E7</v>
      </c>
      <c r="E1555" s="5">
        <v>6915465.0</v>
      </c>
      <c r="F1555" s="5">
        <v>9578940.0</v>
      </c>
      <c r="G1555" s="5">
        <v>1.4508891E7</v>
      </c>
      <c r="H1555" s="5">
        <v>2.0355837E7</v>
      </c>
    </row>
    <row r="1556">
      <c r="A1556" s="62" t="s">
        <v>5729</v>
      </c>
      <c r="B1556" s="23" t="s">
        <v>5730</v>
      </c>
      <c r="C1556" s="5">
        <v>146.0</v>
      </c>
      <c r="D1556" s="5">
        <v>9129643.79452055</v>
      </c>
      <c r="E1556" s="5">
        <v>5331405.0</v>
      </c>
      <c r="F1556" s="5">
        <v>8030634.0</v>
      </c>
      <c r="G1556" s="5">
        <v>9938622.0</v>
      </c>
      <c r="H1556" s="5">
        <v>1.4581452E7</v>
      </c>
    </row>
    <row r="1557">
      <c r="A1557" s="62" t="s">
        <v>5731</v>
      </c>
      <c r="B1557" s="23" t="s">
        <v>5732</v>
      </c>
      <c r="C1557" s="5">
        <v>394.0</v>
      </c>
      <c r="D1557" s="5">
        <v>1.13783400456852E7</v>
      </c>
      <c r="E1557" s="5">
        <v>5812257.0</v>
      </c>
      <c r="F1557" s="5">
        <v>8593822.0</v>
      </c>
      <c r="G1557" s="5">
        <v>1.3063258E7</v>
      </c>
      <c r="H1557" s="5">
        <v>1.98458E7</v>
      </c>
    </row>
    <row r="1558">
      <c r="A1558" s="62" t="s">
        <v>5733</v>
      </c>
      <c r="B1558" s="23" t="s">
        <v>5734</v>
      </c>
      <c r="C1558" s="5">
        <v>1913.0</v>
      </c>
      <c r="D1558" s="5">
        <v>1.1861931086684E7</v>
      </c>
      <c r="E1558" s="5">
        <v>6895039.0</v>
      </c>
      <c r="F1558" s="5">
        <v>9734213.0</v>
      </c>
      <c r="G1558" s="5">
        <v>1.4400577E7</v>
      </c>
      <c r="H1558" s="5">
        <v>1.9703612E7</v>
      </c>
    </row>
    <row r="1559">
      <c r="A1559" s="62" t="s">
        <v>5735</v>
      </c>
      <c r="B1559" s="23" t="s">
        <v>5736</v>
      </c>
      <c r="C1559" s="5">
        <v>16051.0</v>
      </c>
      <c r="D1559" s="5">
        <v>1.13938317258124E7</v>
      </c>
      <c r="E1559" s="5">
        <v>6345219.0</v>
      </c>
      <c r="F1559" s="5">
        <v>9039000.0</v>
      </c>
      <c r="G1559" s="5">
        <v>1.3346118E7</v>
      </c>
      <c r="H1559" s="5">
        <v>1.9964242E7</v>
      </c>
    </row>
    <row r="1560">
      <c r="A1560" s="62" t="s">
        <v>5737</v>
      </c>
      <c r="B1560" s="23" t="s">
        <v>5738</v>
      </c>
      <c r="C1560" s="5">
        <v>1076.0</v>
      </c>
      <c r="D1560" s="5">
        <v>2.23030398048327E7</v>
      </c>
      <c r="E1560" s="5">
        <v>7313763.0</v>
      </c>
      <c r="F1560" s="5">
        <v>1.15184E7</v>
      </c>
      <c r="G1560" s="5">
        <v>2.4152636E7</v>
      </c>
      <c r="H1560" s="5">
        <v>4.4218739E7</v>
      </c>
    </row>
    <row r="1561">
      <c r="A1561" s="62" t="s">
        <v>5739</v>
      </c>
      <c r="B1561" s="23" t="s">
        <v>5740</v>
      </c>
      <c r="C1561" s="5">
        <v>196.0</v>
      </c>
      <c r="D1561" s="5">
        <v>1.19338859846938E7</v>
      </c>
      <c r="E1561" s="5">
        <v>6941900.0</v>
      </c>
      <c r="F1561" s="5">
        <v>9509539.0</v>
      </c>
      <c r="G1561" s="5">
        <v>1.3773249E7</v>
      </c>
      <c r="H1561" s="5">
        <v>2.1417747E7</v>
      </c>
    </row>
    <row r="1562">
      <c r="A1562" s="62" t="s">
        <v>5741</v>
      </c>
      <c r="B1562" s="23" t="s">
        <v>5742</v>
      </c>
      <c r="C1562" s="5">
        <v>1079.0</v>
      </c>
      <c r="D1562" s="5">
        <v>1.75487139091751E7</v>
      </c>
      <c r="E1562" s="5">
        <v>7425731.0</v>
      </c>
      <c r="F1562" s="5">
        <v>1.0537467E7</v>
      </c>
      <c r="G1562" s="5">
        <v>1.9359976E7</v>
      </c>
      <c r="H1562" s="5">
        <v>3.0657231E7</v>
      </c>
    </row>
    <row r="1563">
      <c r="A1563" s="62" t="s">
        <v>5743</v>
      </c>
      <c r="B1563" s="23" t="s">
        <v>5744</v>
      </c>
      <c r="C1563" s="5">
        <v>47.0</v>
      </c>
      <c r="D1563" s="5">
        <v>1.60277767659574E7</v>
      </c>
      <c r="E1563" s="5">
        <v>7279307.0</v>
      </c>
      <c r="F1563" s="5">
        <v>1.0E7</v>
      </c>
      <c r="G1563" s="5">
        <v>1.9009198E7</v>
      </c>
      <c r="H1563" s="5">
        <v>3.0245973E7</v>
      </c>
    </row>
    <row r="1564">
      <c r="A1564" s="62" t="s">
        <v>5745</v>
      </c>
      <c r="B1564" s="23" t="s">
        <v>5746</v>
      </c>
      <c r="C1564" s="5">
        <v>21.0</v>
      </c>
      <c r="D1564" s="5">
        <v>1.7472487E7</v>
      </c>
      <c r="E1564" s="5">
        <v>8033298.0</v>
      </c>
      <c r="F1564" s="5">
        <v>1.4975467E7</v>
      </c>
      <c r="G1564" s="5">
        <v>2.4775955E7</v>
      </c>
      <c r="H1564" s="5">
        <v>3.4346867E7</v>
      </c>
    </row>
    <row r="1565">
      <c r="A1565" s="62" t="s">
        <v>5747</v>
      </c>
      <c r="B1565" s="23" t="s">
        <v>5748</v>
      </c>
      <c r="C1565" s="5">
        <v>1598.0</v>
      </c>
      <c r="D1565" s="5">
        <v>1.16146856070087E7</v>
      </c>
      <c r="E1565" s="5">
        <v>6353300.0</v>
      </c>
      <c r="F1565" s="5">
        <v>8940434.0</v>
      </c>
      <c r="G1565" s="5">
        <v>1.3194705E7</v>
      </c>
      <c r="H1565" s="5">
        <v>1.887316E7</v>
      </c>
    </row>
    <row r="1566">
      <c r="A1566" s="62" t="s">
        <v>5749</v>
      </c>
      <c r="B1566" s="23" t="s">
        <v>5750</v>
      </c>
      <c r="C1566" s="5">
        <v>51.0</v>
      </c>
      <c r="D1566" s="5">
        <v>8250179.0</v>
      </c>
      <c r="E1566" s="5">
        <v>3354200.0</v>
      </c>
      <c r="F1566" s="5">
        <v>5487322.0</v>
      </c>
      <c r="G1566" s="5">
        <v>1.2123288E7</v>
      </c>
      <c r="H1566" s="5">
        <v>1.7500706E7</v>
      </c>
    </row>
    <row r="1567">
      <c r="A1567" s="62" t="s">
        <v>5751</v>
      </c>
      <c r="B1567" s="23" t="s">
        <v>5752</v>
      </c>
      <c r="C1567" s="5">
        <v>297.0</v>
      </c>
      <c r="D1567" s="5">
        <v>9792592.63299662</v>
      </c>
      <c r="E1567" s="5">
        <v>4979563.0</v>
      </c>
      <c r="F1567" s="5">
        <v>8156815.0</v>
      </c>
      <c r="G1567" s="5">
        <v>1.2722515E7</v>
      </c>
      <c r="H1567" s="5">
        <v>1.8113637E7</v>
      </c>
    </row>
    <row r="1568">
      <c r="A1568" s="62" t="s">
        <v>5753</v>
      </c>
      <c r="B1568" s="23" t="s">
        <v>5754</v>
      </c>
      <c r="C1568" s="5">
        <v>61.0</v>
      </c>
      <c r="D1568" s="5">
        <v>1.7634110704918E7</v>
      </c>
      <c r="E1568" s="5">
        <v>7359000.0</v>
      </c>
      <c r="F1568" s="5">
        <v>1.1755273E7</v>
      </c>
      <c r="G1568" s="5">
        <v>2.2805354E7</v>
      </c>
      <c r="H1568" s="5">
        <v>3.3335719E7</v>
      </c>
    </row>
    <row r="1569">
      <c r="A1569" s="62" t="s">
        <v>5755</v>
      </c>
      <c r="B1569" s="23" t="s">
        <v>5756</v>
      </c>
      <c r="C1569" s="5">
        <v>19.0</v>
      </c>
      <c r="D1569" s="5">
        <v>3.0763385368421E7</v>
      </c>
      <c r="E1569" s="5">
        <v>6676671.0</v>
      </c>
      <c r="F1569" s="5">
        <v>1.0599955E7</v>
      </c>
      <c r="G1569" s="5">
        <v>3.4336831E7</v>
      </c>
      <c r="H1569" s="5">
        <v>9.9261989E7</v>
      </c>
    </row>
    <row r="1570">
      <c r="A1570" s="62" t="s">
        <v>5757</v>
      </c>
      <c r="B1570" s="23" t="s">
        <v>5758</v>
      </c>
      <c r="C1570" s="5">
        <v>4481.0</v>
      </c>
      <c r="D1570" s="5">
        <v>1.08815851168859E7</v>
      </c>
      <c r="E1570" s="5">
        <v>6037354.0</v>
      </c>
      <c r="F1570" s="5">
        <v>8346041.0</v>
      </c>
      <c r="G1570" s="5">
        <v>1.2212947E7</v>
      </c>
      <c r="H1570" s="5">
        <v>1.8430917E7</v>
      </c>
    </row>
    <row r="1571">
      <c r="A1571" s="62" t="s">
        <v>5759</v>
      </c>
      <c r="B1571" s="23" t="s">
        <v>5760</v>
      </c>
      <c r="C1571" s="5">
        <v>69902.0</v>
      </c>
      <c r="D1571" s="5">
        <v>1.0097051887407E7</v>
      </c>
      <c r="E1571" s="5">
        <v>6021662.0</v>
      </c>
      <c r="F1571" s="5">
        <v>8284500.0</v>
      </c>
      <c r="G1571" s="5">
        <v>1.1899437E7</v>
      </c>
      <c r="H1571" s="5">
        <v>1.7370372E7</v>
      </c>
    </row>
    <row r="1572">
      <c r="A1572" s="62" t="s">
        <v>5761</v>
      </c>
      <c r="B1572" s="23" t="s">
        <v>5762</v>
      </c>
      <c r="C1572" s="5">
        <v>587.0</v>
      </c>
      <c r="D1572" s="5">
        <v>1.18583250783645E7</v>
      </c>
      <c r="E1572" s="5">
        <v>7782514.0</v>
      </c>
      <c r="F1572" s="5">
        <v>1.0120697E7</v>
      </c>
      <c r="G1572" s="5">
        <v>1.4038234E7</v>
      </c>
      <c r="H1572" s="5">
        <v>1.8130332E7</v>
      </c>
    </row>
    <row r="1573">
      <c r="A1573" s="62" t="s">
        <v>5763</v>
      </c>
      <c r="B1573" s="23" t="s">
        <v>5764</v>
      </c>
      <c r="C1573" s="5">
        <v>1244.0</v>
      </c>
      <c r="D1573" s="5">
        <v>1.10579866406752E7</v>
      </c>
      <c r="E1573" s="5">
        <v>6514712.0</v>
      </c>
      <c r="F1573" s="5">
        <v>8640450.0</v>
      </c>
      <c r="G1573" s="5">
        <v>1.338685E7</v>
      </c>
      <c r="H1573" s="5">
        <v>1.8641639E7</v>
      </c>
    </row>
    <row r="1574">
      <c r="A1574" s="62" t="s">
        <v>5765</v>
      </c>
      <c r="B1574" s="23" t="s">
        <v>5766</v>
      </c>
      <c r="C1574" s="5">
        <v>436.0</v>
      </c>
      <c r="D1574" s="5">
        <v>1.00155458807339E7</v>
      </c>
      <c r="E1574" s="5">
        <v>5741594.0</v>
      </c>
      <c r="F1574" s="5">
        <v>7386808.0</v>
      </c>
      <c r="G1574" s="5">
        <v>1.1444069E7</v>
      </c>
      <c r="H1574" s="5">
        <v>1.7469762E7</v>
      </c>
    </row>
    <row r="1575">
      <c r="A1575" s="62" t="s">
        <v>5767</v>
      </c>
      <c r="B1575" s="23" t="s">
        <v>5768</v>
      </c>
      <c r="C1575" s="5">
        <v>86.0</v>
      </c>
      <c r="D1575" s="5">
        <v>2.11730395232558E7</v>
      </c>
      <c r="E1575" s="5">
        <v>1.0632872E7</v>
      </c>
      <c r="F1575" s="5">
        <v>1.6305102E7</v>
      </c>
      <c r="G1575" s="5">
        <v>2.6955918E7</v>
      </c>
      <c r="H1575" s="5">
        <v>4.4680134E7</v>
      </c>
    </row>
    <row r="1576">
      <c r="A1576" s="62" t="s">
        <v>5769</v>
      </c>
      <c r="B1576" s="23" t="s">
        <v>5770</v>
      </c>
      <c r="C1576" s="5">
        <v>496.0</v>
      </c>
      <c r="D1576" s="5">
        <v>1.09925288387096E7</v>
      </c>
      <c r="E1576" s="5">
        <v>6131908.0</v>
      </c>
      <c r="F1576" s="5">
        <v>8667325.0</v>
      </c>
      <c r="G1576" s="5">
        <v>1.2414948E7</v>
      </c>
      <c r="H1576" s="5">
        <v>1.9381321E7</v>
      </c>
    </row>
    <row r="1577">
      <c r="A1577" s="62" t="s">
        <v>5771</v>
      </c>
      <c r="B1577" s="23" t="s">
        <v>5772</v>
      </c>
      <c r="C1577" s="5">
        <v>478.0</v>
      </c>
      <c r="D1577" s="5">
        <v>1.31063811631799E7</v>
      </c>
      <c r="E1577" s="5">
        <v>6755700.0</v>
      </c>
      <c r="F1577" s="5">
        <v>9339486.0</v>
      </c>
      <c r="G1577" s="5">
        <v>1.4062087E7</v>
      </c>
      <c r="H1577" s="5">
        <v>2.5201624E7</v>
      </c>
    </row>
    <row r="1578">
      <c r="A1578" s="62" t="s">
        <v>5773</v>
      </c>
      <c r="B1578" s="23" t="s">
        <v>5774</v>
      </c>
      <c r="C1578" s="5">
        <v>258.0</v>
      </c>
      <c r="D1578" s="5">
        <v>1.83600490232558E7</v>
      </c>
      <c r="E1578" s="5">
        <v>6946817.0</v>
      </c>
      <c r="F1578" s="5">
        <v>1.0014179E7</v>
      </c>
      <c r="G1578" s="5">
        <v>1.76268E7</v>
      </c>
      <c r="H1578" s="5">
        <v>2.8250933E7</v>
      </c>
    </row>
    <row r="1579">
      <c r="A1579" s="62" t="s">
        <v>5775</v>
      </c>
      <c r="B1579" s="23" t="s">
        <v>5776</v>
      </c>
      <c r="C1579" s="5">
        <v>30.0</v>
      </c>
      <c r="D1579" s="5">
        <v>1.07288733666666E7</v>
      </c>
      <c r="E1579" s="5">
        <v>6224410.0</v>
      </c>
      <c r="F1579" s="5">
        <v>8512446.0</v>
      </c>
      <c r="G1579" s="5">
        <v>1.2600522E7</v>
      </c>
      <c r="H1579" s="5">
        <v>1.4562024E7</v>
      </c>
    </row>
    <row r="1580">
      <c r="A1580" s="62" t="s">
        <v>5777</v>
      </c>
      <c r="B1580" s="23" t="s">
        <v>5778</v>
      </c>
      <c r="C1580" s="5">
        <v>427.0</v>
      </c>
      <c r="D1580" s="5">
        <v>1.59673896028037E7</v>
      </c>
      <c r="E1580" s="5">
        <v>8100819.0</v>
      </c>
      <c r="F1580" s="5">
        <v>1.0838298E7</v>
      </c>
      <c r="G1580" s="5">
        <v>1.7533775E7</v>
      </c>
      <c r="H1580" s="5">
        <v>2.8823813E7</v>
      </c>
    </row>
    <row r="1581">
      <c r="A1581" s="62" t="s">
        <v>5779</v>
      </c>
      <c r="B1581" s="23" t="s">
        <v>5780</v>
      </c>
      <c r="C1581" s="5">
        <v>2.0</v>
      </c>
      <c r="D1581" s="5">
        <v>1.6314227E7</v>
      </c>
      <c r="E1581" s="5">
        <v>1.4776373E7</v>
      </c>
      <c r="F1581" s="5">
        <v>1.4776373E7</v>
      </c>
      <c r="G1581" s="5">
        <v>1.7852081E7</v>
      </c>
      <c r="H1581" s="5">
        <v>1.7852081E7</v>
      </c>
    </row>
    <row r="1582">
      <c r="A1582" s="62" t="s">
        <v>5781</v>
      </c>
      <c r="B1582" s="23" t="s">
        <v>5782</v>
      </c>
      <c r="C1582" s="5">
        <v>18.0</v>
      </c>
      <c r="D1582" s="5">
        <v>2.40860437222222E7</v>
      </c>
      <c r="E1582" s="5">
        <v>7648392.0</v>
      </c>
      <c r="F1582" s="5">
        <v>1.0645052E7</v>
      </c>
      <c r="G1582" s="5">
        <v>2.0922767E7</v>
      </c>
      <c r="H1582" s="5">
        <v>3.8368827E7</v>
      </c>
    </row>
    <row r="1583">
      <c r="A1583" s="62" t="s">
        <v>5783</v>
      </c>
      <c r="B1583" s="23" t="s">
        <v>5784</v>
      </c>
      <c r="C1583" s="5">
        <v>14.0</v>
      </c>
      <c r="D1583" s="5">
        <v>7897481.5</v>
      </c>
      <c r="E1583" s="5">
        <v>4578832.0</v>
      </c>
      <c r="F1583" s="5">
        <v>9918786.0</v>
      </c>
      <c r="G1583" s="5">
        <v>1.0722412E7</v>
      </c>
      <c r="H1583" s="5">
        <v>1.2389775E7</v>
      </c>
    </row>
    <row r="1584">
      <c r="A1584" s="62" t="s">
        <v>5785</v>
      </c>
      <c r="B1584" s="23" t="s">
        <v>5786</v>
      </c>
      <c r="C1584" s="5">
        <v>1498.0</v>
      </c>
      <c r="D1584" s="5">
        <v>2.31429614372496E7</v>
      </c>
      <c r="E1584" s="5">
        <v>8916674.0</v>
      </c>
      <c r="F1584" s="5">
        <v>1.485293E7</v>
      </c>
      <c r="G1584" s="5">
        <v>2.7410507E7</v>
      </c>
      <c r="H1584" s="5">
        <v>4.7720906E7</v>
      </c>
    </row>
    <row r="1585">
      <c r="A1585" s="62" t="s">
        <v>5787</v>
      </c>
      <c r="B1585" s="23" t="s">
        <v>5788</v>
      </c>
      <c r="C1585" s="5">
        <v>135.0</v>
      </c>
      <c r="D1585" s="5">
        <v>1.37862112074074E7</v>
      </c>
      <c r="E1585" s="5">
        <v>6718483.0</v>
      </c>
      <c r="F1585" s="5">
        <v>9000066.0</v>
      </c>
      <c r="G1585" s="5">
        <v>1.7522477E7</v>
      </c>
      <c r="H1585" s="5">
        <v>2.5091683E7</v>
      </c>
    </row>
    <row r="1586">
      <c r="A1586" s="62" t="s">
        <v>5789</v>
      </c>
      <c r="B1586" s="23" t="s">
        <v>5790</v>
      </c>
      <c r="C1586" s="5">
        <v>6.0</v>
      </c>
      <c r="D1586" s="5">
        <v>1.762679E7</v>
      </c>
      <c r="E1586" s="5">
        <v>1.1029611E7</v>
      </c>
      <c r="F1586" s="5">
        <v>1.4494265E7</v>
      </c>
      <c r="G1586" s="5">
        <v>1.5751659E7</v>
      </c>
      <c r="H1586" s="5">
        <v>4.3358478E7</v>
      </c>
    </row>
    <row r="1587">
      <c r="A1587" s="62" t="s">
        <v>5791</v>
      </c>
      <c r="B1587" s="23" t="s">
        <v>5792</v>
      </c>
      <c r="C1587" s="5">
        <v>517.0</v>
      </c>
      <c r="D1587" s="5">
        <v>1.36764746441005E7</v>
      </c>
      <c r="E1587" s="5">
        <v>6307750.0</v>
      </c>
      <c r="F1587" s="5">
        <v>8700458.0</v>
      </c>
      <c r="G1587" s="5">
        <v>1.320542E7</v>
      </c>
      <c r="H1587" s="5">
        <v>1.9723903E7</v>
      </c>
    </row>
    <row r="1588">
      <c r="A1588" s="62" t="s">
        <v>5793</v>
      </c>
      <c r="B1588" s="23" t="s">
        <v>5794</v>
      </c>
      <c r="C1588" s="5">
        <v>53.0</v>
      </c>
      <c r="D1588" s="5">
        <v>1.20140893018867E7</v>
      </c>
      <c r="E1588" s="5">
        <v>6971522.0</v>
      </c>
      <c r="F1588" s="5">
        <v>9803169.0</v>
      </c>
      <c r="G1588" s="5">
        <v>1.4798208E7</v>
      </c>
      <c r="H1588" s="5">
        <v>2.2743077E7</v>
      </c>
    </row>
    <row r="1589">
      <c r="A1589" s="62" t="s">
        <v>5795</v>
      </c>
      <c r="B1589" s="23" t="s">
        <v>5796</v>
      </c>
      <c r="C1589" s="5">
        <v>109.0</v>
      </c>
      <c r="D1589" s="5">
        <v>1.81117723853211E7</v>
      </c>
      <c r="E1589" s="5">
        <v>9030931.0</v>
      </c>
      <c r="F1589" s="5">
        <v>1.1948984E7</v>
      </c>
      <c r="G1589" s="5">
        <v>1.7899463E7</v>
      </c>
      <c r="H1589" s="5">
        <v>3.01937E7</v>
      </c>
    </row>
    <row r="1590">
      <c r="A1590" s="62" t="s">
        <v>5797</v>
      </c>
      <c r="B1590" s="23" t="s">
        <v>5798</v>
      </c>
      <c r="C1590" s="5">
        <v>167.0</v>
      </c>
      <c r="D1590" s="5">
        <v>1.38213608742515E7</v>
      </c>
      <c r="E1590" s="5">
        <v>8447562.0</v>
      </c>
      <c r="F1590" s="5">
        <v>1.1091329E7</v>
      </c>
      <c r="G1590" s="5">
        <v>1.5286621E7</v>
      </c>
      <c r="H1590" s="5">
        <v>2.5166411E7</v>
      </c>
    </row>
    <row r="1591">
      <c r="A1591" s="62" t="s">
        <v>5799</v>
      </c>
      <c r="B1591" s="23" t="s">
        <v>5800</v>
      </c>
      <c r="C1591" s="5">
        <v>318.0</v>
      </c>
      <c r="D1591" s="5">
        <v>2.26064187484276E7</v>
      </c>
      <c r="E1591" s="5">
        <v>1.2031194E7</v>
      </c>
      <c r="F1591" s="5">
        <v>1.7870986E7</v>
      </c>
      <c r="G1591" s="5">
        <v>2.7617533E7</v>
      </c>
      <c r="H1591" s="5">
        <v>4.0736264E7</v>
      </c>
    </row>
    <row r="1592">
      <c r="A1592" s="62" t="s">
        <v>5801</v>
      </c>
      <c r="B1592" s="23" t="s">
        <v>5802</v>
      </c>
      <c r="C1592" s="5">
        <v>1819.0</v>
      </c>
      <c r="D1592" s="5">
        <v>3.12463601642857E7</v>
      </c>
      <c r="E1592" s="5">
        <v>1.5243319E7</v>
      </c>
      <c r="F1592" s="5">
        <v>2.2750733E7</v>
      </c>
      <c r="G1592" s="5">
        <v>3.6387063E7</v>
      </c>
      <c r="H1592" s="5">
        <v>5.8730595E7</v>
      </c>
    </row>
    <row r="1593">
      <c r="A1593" s="62" t="s">
        <v>5803</v>
      </c>
      <c r="B1593" s="23" t="s">
        <v>5804</v>
      </c>
      <c r="C1593" s="5">
        <v>1232.0</v>
      </c>
      <c r="D1593" s="5">
        <v>2.62436290607779E7</v>
      </c>
      <c r="E1593" s="5">
        <v>9490290.0</v>
      </c>
      <c r="F1593" s="5">
        <v>1.6075357E7</v>
      </c>
      <c r="G1593" s="5">
        <v>3.4083461E7</v>
      </c>
      <c r="H1593" s="5">
        <v>5.7294879E7</v>
      </c>
    </row>
    <row r="1594">
      <c r="A1594" s="62" t="s">
        <v>5805</v>
      </c>
      <c r="B1594" s="23" t="s">
        <v>5806</v>
      </c>
      <c r="C1594" s="5">
        <v>2128.0</v>
      </c>
      <c r="D1594" s="5">
        <v>3.84417859460346E7</v>
      </c>
      <c r="E1594" s="5">
        <v>1.6968225E7</v>
      </c>
      <c r="F1594" s="5">
        <v>2.5848143E7</v>
      </c>
      <c r="G1594" s="5">
        <v>4.7288212E7</v>
      </c>
      <c r="H1594" s="5">
        <v>7.7644927E7</v>
      </c>
    </row>
    <row r="1595">
      <c r="A1595" s="62" t="s">
        <v>5807</v>
      </c>
      <c r="B1595" s="23" t="s">
        <v>5808</v>
      </c>
      <c r="C1595" s="5">
        <v>2.0</v>
      </c>
      <c r="D1595" s="5">
        <v>3.60455905E7</v>
      </c>
      <c r="E1595" s="5">
        <v>2.3297485E7</v>
      </c>
      <c r="F1595" s="5">
        <v>2.3297485E7</v>
      </c>
      <c r="G1595" s="5">
        <v>4.8793696E7</v>
      </c>
      <c r="H1595" s="5">
        <v>4.8793696E7</v>
      </c>
    </row>
    <row r="1596">
      <c r="A1596" s="62" t="s">
        <v>5809</v>
      </c>
      <c r="B1596" s="23" t="s">
        <v>5810</v>
      </c>
      <c r="C1596" s="5">
        <v>410.0</v>
      </c>
      <c r="D1596" s="5">
        <v>3.62783235439024E7</v>
      </c>
      <c r="E1596" s="5">
        <v>1.7781908E7</v>
      </c>
      <c r="F1596" s="5">
        <v>2.7770245E7</v>
      </c>
      <c r="G1596" s="5">
        <v>4.482768E7</v>
      </c>
      <c r="H1596" s="5">
        <v>6.9045754E7</v>
      </c>
    </row>
    <row r="1597">
      <c r="A1597" s="62" t="s">
        <v>5811</v>
      </c>
      <c r="B1597" s="23" t="s">
        <v>5812</v>
      </c>
      <c r="C1597" s="5">
        <v>49.0</v>
      </c>
      <c r="D1597" s="5">
        <v>2.91979067959183E7</v>
      </c>
      <c r="E1597" s="5">
        <v>1.411195E7</v>
      </c>
      <c r="F1597" s="5">
        <v>2.27029E7</v>
      </c>
      <c r="G1597" s="5">
        <v>3.5516438E7</v>
      </c>
      <c r="H1597" s="5">
        <v>6.1569529E7</v>
      </c>
    </row>
    <row r="1598">
      <c r="A1598" s="62" t="s">
        <v>5813</v>
      </c>
      <c r="B1598" s="23" t="s">
        <v>5814</v>
      </c>
      <c r="C1598" s="5">
        <v>40.0</v>
      </c>
      <c r="D1598" s="5">
        <v>3.007402055E7</v>
      </c>
      <c r="E1598" s="5">
        <v>1.4935385E7</v>
      </c>
      <c r="F1598" s="5">
        <v>2.1665153E7</v>
      </c>
      <c r="G1598" s="5">
        <v>3.1026914E7</v>
      </c>
      <c r="H1598" s="5">
        <v>5.8877471E7</v>
      </c>
    </row>
    <row r="1599">
      <c r="A1599" s="62" t="s">
        <v>5815</v>
      </c>
      <c r="B1599" s="23" t="s">
        <v>5816</v>
      </c>
      <c r="C1599" s="5">
        <v>649.0</v>
      </c>
      <c r="D1599" s="5">
        <v>5.92814819861324E7</v>
      </c>
      <c r="E1599" s="5">
        <v>2.3670754E7</v>
      </c>
      <c r="F1599" s="5">
        <v>4.3666651E7</v>
      </c>
      <c r="G1599" s="5">
        <v>7.8920921E7</v>
      </c>
      <c r="H1599" s="5">
        <v>1.23286083E8</v>
      </c>
    </row>
    <row r="1600">
      <c r="A1600" s="62" t="s">
        <v>5817</v>
      </c>
      <c r="B1600" s="23" t="s">
        <v>5818</v>
      </c>
      <c r="C1600" s="5">
        <v>10.0</v>
      </c>
      <c r="D1600" s="5">
        <v>4.71489527E7</v>
      </c>
      <c r="E1600" s="5">
        <v>1.6507255E7</v>
      </c>
      <c r="F1600" s="5">
        <v>3.3701792E7</v>
      </c>
      <c r="G1600" s="5">
        <v>5.7910035E7</v>
      </c>
      <c r="H1600" s="5">
        <v>9.0570053E7</v>
      </c>
    </row>
    <row r="1601">
      <c r="A1601" s="62" t="s">
        <v>5819</v>
      </c>
      <c r="B1601" s="23" t="s">
        <v>5820</v>
      </c>
      <c r="C1601" s="5">
        <v>57.0</v>
      </c>
      <c r="D1601" s="5">
        <v>2.79698783859649E7</v>
      </c>
      <c r="E1601" s="5">
        <v>2.1120114E7</v>
      </c>
      <c r="F1601" s="5">
        <v>2.6291114E7</v>
      </c>
      <c r="G1601" s="5">
        <v>3.3487029E7</v>
      </c>
      <c r="H1601" s="5">
        <v>3.9084709E7</v>
      </c>
    </row>
    <row r="1602">
      <c r="A1602" s="62" t="s">
        <v>5821</v>
      </c>
      <c r="B1602" s="23" t="s">
        <v>5822</v>
      </c>
      <c r="C1602" s="5">
        <v>169.0</v>
      </c>
      <c r="D1602" s="5">
        <v>3.20815009999999E7</v>
      </c>
      <c r="E1602" s="5">
        <v>1.4747155E7</v>
      </c>
      <c r="F1602" s="5">
        <v>2.5022713E7</v>
      </c>
      <c r="G1602" s="5">
        <v>3.9656115E7</v>
      </c>
      <c r="H1602" s="5">
        <v>6.0481752E7</v>
      </c>
    </row>
    <row r="1603">
      <c r="A1603" s="62" t="s">
        <v>5823</v>
      </c>
      <c r="B1603" s="23" t="s">
        <v>5824</v>
      </c>
      <c r="C1603" s="5">
        <v>45.0</v>
      </c>
      <c r="D1603" s="5">
        <v>2.91799258E7</v>
      </c>
      <c r="E1603" s="5">
        <v>2.0171178E7</v>
      </c>
      <c r="F1603" s="5">
        <v>2.3167055E7</v>
      </c>
      <c r="G1603" s="5">
        <v>3.3633482E7</v>
      </c>
      <c r="H1603" s="5">
        <v>5.8058184E7</v>
      </c>
    </row>
    <row r="1604">
      <c r="A1604" s="62" t="s">
        <v>5825</v>
      </c>
      <c r="B1604" s="23" t="s">
        <v>5826</v>
      </c>
      <c r="C1604" s="5">
        <v>367.0</v>
      </c>
      <c r="D1604" s="5">
        <v>3.99160356675749E7</v>
      </c>
      <c r="E1604" s="5">
        <v>1.7133456E7</v>
      </c>
      <c r="F1604" s="5">
        <v>2.794878E7</v>
      </c>
      <c r="G1604" s="5">
        <v>4.6899499E7</v>
      </c>
      <c r="H1604" s="5">
        <v>7.9570983E7</v>
      </c>
    </row>
    <row r="1605">
      <c r="A1605" s="62" t="s">
        <v>5827</v>
      </c>
      <c r="B1605" s="23" t="s">
        <v>5828</v>
      </c>
      <c r="C1605" s="5">
        <v>67.0</v>
      </c>
      <c r="D1605" s="5">
        <v>6.32350054411764E7</v>
      </c>
      <c r="E1605" s="5">
        <v>2.8986193E7</v>
      </c>
      <c r="F1605" s="5">
        <v>4.73328E7</v>
      </c>
      <c r="G1605" s="5">
        <v>7.3930067E7</v>
      </c>
      <c r="H1605" s="5">
        <v>1.21364537E8</v>
      </c>
    </row>
    <row r="1606">
      <c r="A1606" s="62" t="s">
        <v>5829</v>
      </c>
      <c r="B1606" s="23" t="s">
        <v>5830</v>
      </c>
      <c r="C1606" s="5">
        <v>87.0</v>
      </c>
      <c r="D1606" s="5">
        <v>5.23181041477272E7</v>
      </c>
      <c r="E1606" s="5">
        <v>1.88775E7</v>
      </c>
      <c r="F1606" s="5">
        <v>3.283695E7</v>
      </c>
      <c r="G1606" s="5">
        <v>6.749575E7</v>
      </c>
      <c r="H1606" s="5">
        <v>1.10699744E8</v>
      </c>
    </row>
    <row r="1607">
      <c r="A1607" s="62" t="s">
        <v>5831</v>
      </c>
      <c r="B1607" s="23" t="s">
        <v>5832</v>
      </c>
      <c r="C1607" s="5">
        <v>10.0</v>
      </c>
      <c r="D1607" s="5">
        <v>4.756190803E8</v>
      </c>
      <c r="E1607" s="5">
        <v>1.62346037E8</v>
      </c>
      <c r="F1607" s="5">
        <v>2.88432299E8</v>
      </c>
      <c r="G1607" s="5">
        <v>8.44011263E8</v>
      </c>
      <c r="H1607" s="5">
        <v>8.74753582E8</v>
      </c>
    </row>
    <row r="1608">
      <c r="A1608" s="62" t="s">
        <v>5833</v>
      </c>
      <c r="B1608" s="23" t="s">
        <v>5834</v>
      </c>
      <c r="C1608" s="5">
        <v>177.0</v>
      </c>
      <c r="D1608" s="5">
        <v>5.58174271355932E7</v>
      </c>
      <c r="E1608" s="5">
        <v>2.1941174E7</v>
      </c>
      <c r="F1608" s="5">
        <v>3.6443633E7</v>
      </c>
      <c r="G1608" s="5">
        <v>6.7796382E7</v>
      </c>
      <c r="H1608" s="5">
        <v>1.150293E8</v>
      </c>
    </row>
    <row r="1609">
      <c r="A1609" s="62" t="s">
        <v>5835</v>
      </c>
      <c r="B1609" s="23" t="s">
        <v>5836</v>
      </c>
      <c r="C1609" s="5">
        <v>178.0</v>
      </c>
      <c r="D1609" s="5">
        <v>4.72444878258427E7</v>
      </c>
      <c r="E1609" s="5">
        <v>2.199399E7</v>
      </c>
      <c r="F1609" s="5">
        <v>3.4334992E7</v>
      </c>
      <c r="G1609" s="5">
        <v>5.4713441E7</v>
      </c>
      <c r="H1609" s="5">
        <v>1.0165295E8</v>
      </c>
    </row>
    <row r="1610">
      <c r="A1610" s="62" t="s">
        <v>5837</v>
      </c>
      <c r="B1610" s="23" t="s">
        <v>5838</v>
      </c>
      <c r="C1610" s="5">
        <v>682.0</v>
      </c>
      <c r="D1610" s="5">
        <v>2.2712399829912E7</v>
      </c>
      <c r="E1610" s="5">
        <v>7614228.0</v>
      </c>
      <c r="F1610" s="5">
        <v>1.3085063E7</v>
      </c>
      <c r="G1610" s="5">
        <v>2.6270299E7</v>
      </c>
      <c r="H1610" s="5">
        <v>4.5681189E7</v>
      </c>
    </row>
    <row r="1611">
      <c r="A1611" s="62" t="s">
        <v>5839</v>
      </c>
      <c r="B1611" s="23" t="s">
        <v>5840</v>
      </c>
      <c r="C1611" s="5">
        <v>1.0</v>
      </c>
      <c r="D1611" s="5">
        <v>1.0386118E7</v>
      </c>
      <c r="E1611" s="5">
        <v>1.0386118E7</v>
      </c>
      <c r="F1611" s="5">
        <v>1.0386118E7</v>
      </c>
      <c r="G1611" s="5">
        <v>1.0386118E7</v>
      </c>
      <c r="H1611" s="5">
        <v>1.0386118E7</v>
      </c>
    </row>
    <row r="1612">
      <c r="A1612" s="62" t="s">
        <v>5841</v>
      </c>
      <c r="B1612" s="23" t="s">
        <v>5842</v>
      </c>
      <c r="C1612" s="5">
        <v>1.0</v>
      </c>
      <c r="D1612" s="5">
        <v>4.3009484E7</v>
      </c>
      <c r="E1612" s="5">
        <v>4.3009484E7</v>
      </c>
      <c r="F1612" s="5">
        <v>4.3009484E7</v>
      </c>
      <c r="G1612" s="5">
        <v>4.3009484E7</v>
      </c>
      <c r="H1612" s="5">
        <v>4.3009484E7</v>
      </c>
    </row>
    <row r="1613">
      <c r="A1613" s="62" t="s">
        <v>5843</v>
      </c>
      <c r="B1613" s="23" t="s">
        <v>5844</v>
      </c>
      <c r="C1613" s="5">
        <v>41.0</v>
      </c>
      <c r="D1613" s="5">
        <v>3.17208920731707E7</v>
      </c>
      <c r="E1613" s="5">
        <v>1.8008077E7</v>
      </c>
      <c r="F1613" s="5">
        <v>2.6030038E7</v>
      </c>
      <c r="G1613" s="5">
        <v>3.6042754E7</v>
      </c>
      <c r="H1613" s="5">
        <v>4.7893173E7</v>
      </c>
    </row>
    <row r="1614">
      <c r="A1614" s="62" t="s">
        <v>5845</v>
      </c>
      <c r="B1614" s="23" t="s">
        <v>5846</v>
      </c>
      <c r="C1614" s="5">
        <v>106.0</v>
      </c>
      <c r="D1614" s="5">
        <v>2.99224809245282E7</v>
      </c>
      <c r="E1614" s="5">
        <v>1.0473389E7</v>
      </c>
      <c r="F1614" s="5">
        <v>1.7807396E7</v>
      </c>
      <c r="G1614" s="5">
        <v>3.4514995E7</v>
      </c>
      <c r="H1614" s="5">
        <v>7.7444157E7</v>
      </c>
    </row>
    <row r="1615">
      <c r="A1615" s="62" t="s">
        <v>5847</v>
      </c>
      <c r="B1615" s="23" t="s">
        <v>5848</v>
      </c>
      <c r="C1615" s="5">
        <v>129.0</v>
      </c>
      <c r="D1615" s="5">
        <v>3.9503586744186E7</v>
      </c>
      <c r="E1615" s="5">
        <v>1.6896444E7</v>
      </c>
      <c r="F1615" s="5">
        <v>3.2169165E7</v>
      </c>
      <c r="G1615" s="5">
        <v>4.8198762E7</v>
      </c>
      <c r="H1615" s="5">
        <v>7.5632991E7</v>
      </c>
    </row>
    <row r="1616">
      <c r="A1616" s="62" t="s">
        <v>5849</v>
      </c>
      <c r="B1616" s="23" t="s">
        <v>5850</v>
      </c>
      <c r="C1616" s="5">
        <v>17.0</v>
      </c>
      <c r="D1616" s="5">
        <v>4.7915429E7</v>
      </c>
      <c r="E1616" s="5">
        <v>1.2891803E7</v>
      </c>
      <c r="F1616" s="5">
        <v>2.9852498E7</v>
      </c>
      <c r="G1616" s="5">
        <v>6.7619436E7</v>
      </c>
      <c r="H1616" s="5">
        <v>1.07879989E8</v>
      </c>
    </row>
    <row r="1617">
      <c r="A1617" s="62" t="s">
        <v>5851</v>
      </c>
      <c r="B1617" s="23" t="s">
        <v>5852</v>
      </c>
      <c r="C1617" s="5">
        <v>502.0</v>
      </c>
      <c r="D1617" s="5">
        <v>3.75157535956175E7</v>
      </c>
      <c r="E1617" s="5">
        <v>1.1796348E7</v>
      </c>
      <c r="F1617" s="5">
        <v>2.1890496E7</v>
      </c>
      <c r="G1617" s="5">
        <v>4.3988169E7</v>
      </c>
      <c r="H1617" s="5">
        <v>7.8369791E7</v>
      </c>
    </row>
    <row r="1618">
      <c r="A1618" s="62" t="s">
        <v>5853</v>
      </c>
      <c r="B1618" s="23" t="s">
        <v>5854</v>
      </c>
      <c r="C1618" s="5">
        <v>515.0</v>
      </c>
      <c r="D1618" s="5">
        <v>2.85635871298449E7</v>
      </c>
      <c r="E1618" s="5">
        <v>1.170641E7</v>
      </c>
      <c r="F1618" s="5">
        <v>1.6467775E7</v>
      </c>
      <c r="G1618" s="5">
        <v>3.1597899E7</v>
      </c>
      <c r="H1618" s="5">
        <v>5.7191531E7</v>
      </c>
    </row>
    <row r="1619">
      <c r="A1619" s="62" t="s">
        <v>5855</v>
      </c>
      <c r="B1619" s="23" t="s">
        <v>5856</v>
      </c>
      <c r="C1619" s="5">
        <v>283.0</v>
      </c>
      <c r="D1619" s="5">
        <v>2.67852560777385E7</v>
      </c>
      <c r="E1619" s="5">
        <v>1.6411682E7</v>
      </c>
      <c r="F1619" s="5">
        <v>2.2716405E7</v>
      </c>
      <c r="G1619" s="5">
        <v>3.3003966E7</v>
      </c>
      <c r="H1619" s="5">
        <v>5.1536186E7</v>
      </c>
    </row>
    <row r="1620">
      <c r="A1620" s="62" t="s">
        <v>5857</v>
      </c>
      <c r="B1620" s="23" t="s">
        <v>5858</v>
      </c>
      <c r="C1620" s="5">
        <v>2976.0</v>
      </c>
      <c r="D1620" s="5">
        <v>4.3512763719758E7</v>
      </c>
      <c r="E1620" s="5">
        <v>2.6679298E7</v>
      </c>
      <c r="F1620" s="5">
        <v>3.7625218E7</v>
      </c>
      <c r="G1620" s="5">
        <v>5.3241889E7</v>
      </c>
      <c r="H1620" s="5">
        <v>7.0505157E7</v>
      </c>
    </row>
    <row r="1621">
      <c r="A1621" s="62" t="s">
        <v>5859</v>
      </c>
      <c r="B1621" s="23" t="s">
        <v>5860</v>
      </c>
      <c r="C1621" s="5">
        <v>358.0</v>
      </c>
      <c r="D1621" s="5">
        <v>4.09911758100558E7</v>
      </c>
      <c r="E1621" s="5">
        <v>2.19778E7</v>
      </c>
      <c r="F1621" s="5">
        <v>3.72634E7</v>
      </c>
      <c r="G1621" s="5">
        <v>5.2622727E7</v>
      </c>
      <c r="H1621" s="5">
        <v>7.0096408E7</v>
      </c>
    </row>
    <row r="1622">
      <c r="A1622" s="62" t="s">
        <v>5861</v>
      </c>
      <c r="B1622" s="23" t="s">
        <v>5862</v>
      </c>
      <c r="C1622" s="5">
        <v>217.0</v>
      </c>
      <c r="D1622" s="5">
        <v>4.59136375345622E7</v>
      </c>
      <c r="E1622" s="5">
        <v>2.5006341E7</v>
      </c>
      <c r="F1622" s="5">
        <v>4.2883871E7</v>
      </c>
      <c r="G1622" s="5">
        <v>5.9374003E7</v>
      </c>
      <c r="H1622" s="5">
        <v>7.4248967E7</v>
      </c>
    </row>
    <row r="1623">
      <c r="A1623" s="62" t="s">
        <v>5863</v>
      </c>
      <c r="B1623" s="23" t="s">
        <v>5864</v>
      </c>
      <c r="C1623" s="5">
        <v>632.0</v>
      </c>
      <c r="D1623" s="5">
        <v>2.90327306503164E7</v>
      </c>
      <c r="E1623" s="5">
        <v>1.486172E7</v>
      </c>
      <c r="F1623" s="5">
        <v>2.0343546E7</v>
      </c>
      <c r="G1623" s="5">
        <v>3.485478E7</v>
      </c>
      <c r="H1623" s="5">
        <v>5.3846773E7</v>
      </c>
    </row>
    <row r="1624">
      <c r="A1624" s="62" t="s">
        <v>5865</v>
      </c>
      <c r="B1624" s="23" t="s">
        <v>5866</v>
      </c>
      <c r="C1624" s="5">
        <v>689.0</v>
      </c>
      <c r="D1624" s="5">
        <v>3.74834424383164E7</v>
      </c>
      <c r="E1624" s="5">
        <v>2.5677884E7</v>
      </c>
      <c r="F1624" s="5">
        <v>3.0308129E7</v>
      </c>
      <c r="G1624" s="5">
        <v>4.7034211E7</v>
      </c>
      <c r="H1624" s="5">
        <v>6.4025253E7</v>
      </c>
    </row>
    <row r="1625">
      <c r="A1625" s="62" t="s">
        <v>5867</v>
      </c>
      <c r="B1625" s="23" t="s">
        <v>5868</v>
      </c>
      <c r="C1625" s="5">
        <v>3.0</v>
      </c>
      <c r="D1625" s="5">
        <v>1.85893986666666E7</v>
      </c>
      <c r="E1625" s="5">
        <v>4715054.0</v>
      </c>
      <c r="F1625" s="5">
        <v>2.1689684E7</v>
      </c>
      <c r="G1625" s="5">
        <v>2.9363458E7</v>
      </c>
      <c r="H1625" s="5">
        <v>2.9363458E7</v>
      </c>
    </row>
    <row r="1626">
      <c r="A1626" s="62" t="s">
        <v>5869</v>
      </c>
      <c r="B1626" s="23" t="s">
        <v>5870</v>
      </c>
      <c r="C1626" s="5">
        <v>24.0</v>
      </c>
      <c r="D1626" s="5">
        <v>3.10476632499999E7</v>
      </c>
      <c r="E1626" s="5">
        <v>1.2809855E7</v>
      </c>
      <c r="F1626" s="5">
        <v>2.74787E7</v>
      </c>
      <c r="G1626" s="5">
        <v>4.5386137E7</v>
      </c>
      <c r="H1626" s="5">
        <v>5.6376818E7</v>
      </c>
    </row>
    <row r="1627">
      <c r="A1627" s="62" t="s">
        <v>5871</v>
      </c>
      <c r="B1627" s="23" t="s">
        <v>5872</v>
      </c>
      <c r="C1627" s="5">
        <v>1292.0</v>
      </c>
      <c r="D1627" s="5">
        <v>2.24465788792569E7</v>
      </c>
      <c r="E1627" s="5">
        <v>1.035535E7</v>
      </c>
      <c r="F1627" s="5">
        <v>1.4037962E7</v>
      </c>
      <c r="G1627" s="5">
        <v>2.3251391E7</v>
      </c>
      <c r="H1627" s="5">
        <v>5.3167798E7</v>
      </c>
    </row>
    <row r="1628">
      <c r="A1628" s="62" t="s">
        <v>5873</v>
      </c>
      <c r="B1628" s="23" t="s">
        <v>5874</v>
      </c>
      <c r="C1628" s="5">
        <v>31506.0</v>
      </c>
      <c r="D1628" s="5">
        <v>2.1314760337903E7</v>
      </c>
      <c r="E1628" s="5">
        <v>1.0456468E7</v>
      </c>
      <c r="F1628" s="5">
        <v>1.5675769E7</v>
      </c>
      <c r="G1628" s="5">
        <v>2.4820192E7</v>
      </c>
      <c r="H1628" s="5">
        <v>4.1195491E7</v>
      </c>
    </row>
    <row r="1629">
      <c r="A1629" s="62" t="s">
        <v>5875</v>
      </c>
      <c r="B1629" s="23" t="s">
        <v>5876</v>
      </c>
      <c r="C1629" s="5">
        <v>28989.0</v>
      </c>
      <c r="D1629" s="5">
        <v>2.72780028740211E7</v>
      </c>
      <c r="E1629" s="5">
        <v>1.5588007E7</v>
      </c>
      <c r="F1629" s="5">
        <v>2.251191E7</v>
      </c>
      <c r="G1629" s="5">
        <v>3.2337843E7</v>
      </c>
      <c r="H1629" s="5">
        <v>4.6691172E7</v>
      </c>
    </row>
    <row r="1630">
      <c r="A1630" s="62" t="s">
        <v>5877</v>
      </c>
      <c r="B1630" s="23" t="s">
        <v>5878</v>
      </c>
      <c r="C1630" s="5">
        <v>1225.0</v>
      </c>
      <c r="D1630" s="5">
        <v>2.54642471542857E7</v>
      </c>
      <c r="E1630" s="5">
        <v>1.4617585E7</v>
      </c>
      <c r="F1630" s="5">
        <v>2.0080157E7</v>
      </c>
      <c r="G1630" s="5">
        <v>3.11452E7</v>
      </c>
      <c r="H1630" s="5">
        <v>4.4304224E7</v>
      </c>
    </row>
    <row r="1631">
      <c r="A1631" s="62" t="s">
        <v>5879</v>
      </c>
      <c r="B1631" s="23" t="s">
        <v>5880</v>
      </c>
      <c r="C1631" s="5">
        <v>38.0</v>
      </c>
      <c r="D1631" s="5">
        <v>5.0672990368421E7</v>
      </c>
      <c r="E1631" s="5">
        <v>2.35691E7</v>
      </c>
      <c r="F1631" s="5">
        <v>3.76688E7</v>
      </c>
      <c r="G1631" s="5">
        <v>6.2843534E7</v>
      </c>
      <c r="H1631" s="5">
        <v>8.8228243E7</v>
      </c>
    </row>
    <row r="1632">
      <c r="A1632" s="62" t="s">
        <v>5881</v>
      </c>
      <c r="B1632" s="23" t="s">
        <v>5882</v>
      </c>
      <c r="C1632" s="5">
        <v>1041.0</v>
      </c>
      <c r="D1632" s="5">
        <v>4.46936010288184E7</v>
      </c>
      <c r="E1632" s="5">
        <v>2.2825816E7</v>
      </c>
      <c r="F1632" s="5">
        <v>3.3668471E7</v>
      </c>
      <c r="G1632" s="5">
        <v>5.4967574E7</v>
      </c>
      <c r="H1632" s="5">
        <v>8.3557084E7</v>
      </c>
    </row>
    <row r="1633">
      <c r="A1633" s="62" t="s">
        <v>5883</v>
      </c>
      <c r="B1633" s="23" t="s">
        <v>5884</v>
      </c>
      <c r="C1633" s="5">
        <v>14.0</v>
      </c>
      <c r="D1633" s="5">
        <v>4.07365987857142E7</v>
      </c>
      <c r="E1633" s="5">
        <v>2.0539601E7</v>
      </c>
      <c r="F1633" s="5">
        <v>4.0480948E7</v>
      </c>
      <c r="G1633" s="5">
        <v>5.0163172E7</v>
      </c>
      <c r="H1633" s="5">
        <v>7.4492434E7</v>
      </c>
    </row>
    <row r="1634">
      <c r="A1634" s="62" t="s">
        <v>5885</v>
      </c>
      <c r="B1634" s="23" t="s">
        <v>5886</v>
      </c>
      <c r="C1634" s="5">
        <v>9.0</v>
      </c>
      <c r="D1634" s="5">
        <v>4.65094761111111E7</v>
      </c>
      <c r="E1634" s="5">
        <v>1.623255E7</v>
      </c>
      <c r="F1634" s="5">
        <v>3.170489E7</v>
      </c>
      <c r="G1634" s="5">
        <v>5.9454096E7</v>
      </c>
      <c r="H1634" s="5">
        <v>1.20100726E8</v>
      </c>
    </row>
    <row r="1635">
      <c r="A1635" s="62" t="s">
        <v>5887</v>
      </c>
      <c r="B1635" s="23" t="s">
        <v>5888</v>
      </c>
      <c r="C1635" s="5">
        <v>30.0</v>
      </c>
      <c r="D1635" s="5">
        <v>4.72563578666666E7</v>
      </c>
      <c r="E1635" s="5">
        <v>3.7491368E7</v>
      </c>
      <c r="F1635" s="5">
        <v>4.4827943E7</v>
      </c>
      <c r="G1635" s="5">
        <v>5.9752596E7</v>
      </c>
      <c r="H1635" s="5">
        <v>7.2918195E7</v>
      </c>
    </row>
    <row r="1636">
      <c r="A1636" s="62" t="s">
        <v>5889</v>
      </c>
      <c r="B1636" s="23" t="s">
        <v>5890</v>
      </c>
      <c r="C1636" s="5">
        <v>2116.0</v>
      </c>
      <c r="D1636" s="5">
        <v>4.07812500349716E7</v>
      </c>
      <c r="E1636" s="5">
        <v>2.1694537E7</v>
      </c>
      <c r="F1636" s="5">
        <v>3.3003499E7</v>
      </c>
      <c r="G1636" s="5">
        <v>5.2453578E7</v>
      </c>
      <c r="H1636" s="5">
        <v>7.2711284E7</v>
      </c>
    </row>
    <row r="1637">
      <c r="A1637" s="62" t="s">
        <v>5891</v>
      </c>
      <c r="B1637" s="23" t="s">
        <v>5892</v>
      </c>
      <c r="C1637" s="5">
        <v>582.0</v>
      </c>
      <c r="D1637" s="5">
        <v>6.45208813539519E7</v>
      </c>
      <c r="E1637" s="5">
        <v>3.6624818E7</v>
      </c>
      <c r="F1637" s="5">
        <v>5.316203E7</v>
      </c>
      <c r="G1637" s="5">
        <v>8.1755051E7</v>
      </c>
      <c r="H1637" s="5">
        <v>1.15477203E8</v>
      </c>
    </row>
    <row r="1638">
      <c r="A1638" s="62" t="s">
        <v>5893</v>
      </c>
      <c r="B1638" s="23" t="s">
        <v>5894</v>
      </c>
      <c r="C1638" s="5">
        <v>493.0</v>
      </c>
      <c r="D1638" s="5">
        <v>5.12890172545454E7</v>
      </c>
      <c r="E1638" s="5">
        <v>2.6028032E7</v>
      </c>
      <c r="F1638" s="5">
        <v>4.2287201E7</v>
      </c>
      <c r="G1638" s="5">
        <v>6.5947754E7</v>
      </c>
      <c r="H1638" s="5">
        <v>9.5873185E7</v>
      </c>
    </row>
    <row r="1639">
      <c r="A1639" s="62" t="s">
        <v>5895</v>
      </c>
      <c r="B1639" s="23" t="s">
        <v>5896</v>
      </c>
      <c r="C1639" s="5">
        <v>1779.0</v>
      </c>
      <c r="D1639" s="5">
        <v>3.18147795980888E7</v>
      </c>
      <c r="E1639" s="5">
        <v>1.7141761E7</v>
      </c>
      <c r="F1639" s="5">
        <v>2.4075948E7</v>
      </c>
      <c r="G1639" s="5">
        <v>3.7428223E7</v>
      </c>
      <c r="H1639" s="5">
        <v>5.9650373E7</v>
      </c>
    </row>
    <row r="1640">
      <c r="A1640" s="62" t="s">
        <v>5897</v>
      </c>
      <c r="B1640" s="23" t="s">
        <v>5898</v>
      </c>
      <c r="C1640" s="5">
        <v>220.0</v>
      </c>
      <c r="D1640" s="5">
        <v>3.72927596E7</v>
      </c>
      <c r="E1640" s="5">
        <v>1.8359246E7</v>
      </c>
      <c r="F1640" s="5">
        <v>2.8474615E7</v>
      </c>
      <c r="G1640" s="5">
        <v>4.4485668E7</v>
      </c>
      <c r="H1640" s="5">
        <v>7.0514273E7</v>
      </c>
    </row>
    <row r="1641">
      <c r="A1641" s="62" t="s">
        <v>5899</v>
      </c>
      <c r="B1641" s="23" t="s">
        <v>5900</v>
      </c>
      <c r="C1641" s="5">
        <v>1138.0</v>
      </c>
      <c r="D1641" s="5">
        <v>3.90365904244288E7</v>
      </c>
      <c r="E1641" s="5">
        <v>2.1810166E7</v>
      </c>
      <c r="F1641" s="5">
        <v>3.219673E7</v>
      </c>
      <c r="G1641" s="5">
        <v>4.7059638E7</v>
      </c>
      <c r="H1641" s="5">
        <v>6.43589E7</v>
      </c>
    </row>
    <row r="1642">
      <c r="A1642" s="62" t="s">
        <v>5901</v>
      </c>
      <c r="B1642" s="23" t="s">
        <v>5902</v>
      </c>
      <c r="C1642" s="5">
        <v>258.0</v>
      </c>
      <c r="D1642" s="5">
        <v>3.93281909069767E7</v>
      </c>
      <c r="E1642" s="5">
        <v>2.0635787E7</v>
      </c>
      <c r="F1642" s="5">
        <v>3.5839687E7</v>
      </c>
      <c r="G1642" s="5">
        <v>5.0104252E7</v>
      </c>
      <c r="H1642" s="5">
        <v>6.9370914E7</v>
      </c>
    </row>
    <row r="1643">
      <c r="A1643" s="62" t="s">
        <v>5903</v>
      </c>
      <c r="B1643" s="23" t="s">
        <v>5904</v>
      </c>
      <c r="C1643" s="5">
        <v>2797.0</v>
      </c>
      <c r="D1643" s="5">
        <v>3.68373127962103E7</v>
      </c>
      <c r="E1643" s="5">
        <v>1.9550535E7</v>
      </c>
      <c r="F1643" s="5">
        <v>2.9494294E7</v>
      </c>
      <c r="G1643" s="5">
        <v>4.6121009E7</v>
      </c>
      <c r="H1643" s="5">
        <v>6.3174874E7</v>
      </c>
    </row>
    <row r="1644">
      <c r="A1644" s="62" t="s">
        <v>5905</v>
      </c>
      <c r="B1644" s="23" t="s">
        <v>5906</v>
      </c>
      <c r="C1644" s="5">
        <v>752.0</v>
      </c>
      <c r="D1644" s="5">
        <v>4.86385011928191E7</v>
      </c>
      <c r="E1644" s="5">
        <v>2.3061063E7</v>
      </c>
      <c r="F1644" s="5">
        <v>4.7473113E7</v>
      </c>
      <c r="G1644" s="5">
        <v>6.2998525E7</v>
      </c>
      <c r="H1644" s="5">
        <v>8.0448936E7</v>
      </c>
    </row>
    <row r="1645">
      <c r="A1645" s="62" t="s">
        <v>5907</v>
      </c>
      <c r="B1645" s="23" t="s">
        <v>5908</v>
      </c>
      <c r="C1645" s="5">
        <v>15.0</v>
      </c>
      <c r="D1645" s="5">
        <v>6.0041695E7</v>
      </c>
      <c r="E1645" s="5">
        <v>2.9519894E7</v>
      </c>
      <c r="F1645" s="5">
        <v>5.66399E7</v>
      </c>
      <c r="G1645" s="5">
        <v>9.0154757E7</v>
      </c>
      <c r="H1645" s="5">
        <v>9.720715E7</v>
      </c>
    </row>
    <row r="1646">
      <c r="A1646" s="62" t="s">
        <v>5909</v>
      </c>
      <c r="B1646" s="23" t="s">
        <v>5910</v>
      </c>
      <c r="C1646" s="5">
        <v>9.0</v>
      </c>
      <c r="D1646" s="5">
        <v>6.57809137777777E7</v>
      </c>
      <c r="E1646" s="5">
        <v>2.8537581E7</v>
      </c>
      <c r="F1646" s="5">
        <v>6.9825482E7</v>
      </c>
      <c r="G1646" s="5">
        <v>7.7819352E7</v>
      </c>
      <c r="H1646" s="5">
        <v>1.88633294E8</v>
      </c>
    </row>
    <row r="1647">
      <c r="A1647" s="62" t="s">
        <v>5911</v>
      </c>
      <c r="B1647" s="23" t="s">
        <v>5912</v>
      </c>
      <c r="C1647" s="5">
        <v>55.0</v>
      </c>
      <c r="D1647" s="5">
        <v>5.05056192363636E7</v>
      </c>
      <c r="E1647" s="5">
        <v>2.2076314E7</v>
      </c>
      <c r="F1647" s="5">
        <v>4.2732E7</v>
      </c>
      <c r="G1647" s="5">
        <v>7.2477472E7</v>
      </c>
      <c r="H1647" s="5">
        <v>9.8944942E7</v>
      </c>
    </row>
    <row r="1648">
      <c r="A1648" s="62" t="s">
        <v>5913</v>
      </c>
      <c r="B1648" s="23" t="s">
        <v>5914</v>
      </c>
      <c r="C1648" s="5">
        <v>74.0</v>
      </c>
      <c r="D1648" s="5">
        <v>3.31849800135135E7</v>
      </c>
      <c r="E1648" s="5">
        <v>2.06178E7</v>
      </c>
      <c r="F1648" s="5">
        <v>2.4148928E7</v>
      </c>
      <c r="G1648" s="5">
        <v>3.29989E7</v>
      </c>
      <c r="H1648" s="5">
        <v>5.7258865E7</v>
      </c>
    </row>
    <row r="1649">
      <c r="A1649" s="62" t="s">
        <v>5915</v>
      </c>
      <c r="B1649" s="23" t="s">
        <v>5916</v>
      </c>
      <c r="C1649" s="5">
        <v>155.0</v>
      </c>
      <c r="D1649" s="5">
        <v>5.04667754387096E7</v>
      </c>
      <c r="E1649" s="5">
        <v>2.8053419E7</v>
      </c>
      <c r="F1649" s="5">
        <v>4.5196372E7</v>
      </c>
      <c r="G1649" s="5">
        <v>6.3987619E7</v>
      </c>
      <c r="H1649" s="5">
        <v>9.138703E7</v>
      </c>
    </row>
    <row r="1650">
      <c r="A1650" s="62" t="s">
        <v>5917</v>
      </c>
      <c r="B1650" s="23" t="s">
        <v>5918</v>
      </c>
      <c r="C1650" s="5">
        <v>301.0</v>
      </c>
      <c r="D1650" s="5">
        <v>3.69257332657807E7</v>
      </c>
      <c r="E1650" s="5">
        <v>2.2481879E7</v>
      </c>
      <c r="F1650" s="5">
        <v>3.2418395E7</v>
      </c>
      <c r="G1650" s="5">
        <v>4.7103248E7</v>
      </c>
      <c r="H1650" s="5">
        <v>5.5382429E7</v>
      </c>
    </row>
    <row r="1651">
      <c r="A1651" s="62" t="s">
        <v>5919</v>
      </c>
      <c r="B1651" s="23" t="s">
        <v>5920</v>
      </c>
      <c r="C1651" s="5">
        <v>172.0</v>
      </c>
      <c r="D1651" s="5">
        <v>2.82267411511627E7</v>
      </c>
      <c r="E1651" s="5">
        <v>1.4631462E7</v>
      </c>
      <c r="F1651" s="5">
        <v>1.9117737E7</v>
      </c>
      <c r="G1651" s="5">
        <v>3.4875919E7</v>
      </c>
      <c r="H1651" s="5">
        <v>6.0827357E7</v>
      </c>
    </row>
    <row r="1652">
      <c r="A1652" s="62" t="s">
        <v>5921</v>
      </c>
      <c r="B1652" s="23" t="s">
        <v>5922</v>
      </c>
      <c r="C1652" s="5">
        <v>255.0</v>
      </c>
      <c r="D1652" s="5">
        <v>3.96002250429687E7</v>
      </c>
      <c r="E1652" s="5">
        <v>1.893389E7</v>
      </c>
      <c r="F1652" s="5">
        <v>3.0798115E7</v>
      </c>
      <c r="G1652" s="5">
        <v>4.5678367E7</v>
      </c>
      <c r="H1652" s="5">
        <v>7.320215E7</v>
      </c>
    </row>
    <row r="1653">
      <c r="A1653" s="62" t="s">
        <v>5923</v>
      </c>
      <c r="B1653" s="23" t="s">
        <v>5924</v>
      </c>
      <c r="C1653" s="5">
        <v>152.0</v>
      </c>
      <c r="D1653" s="5">
        <v>3.27516705065789E7</v>
      </c>
      <c r="E1653" s="5">
        <v>2.207335E7</v>
      </c>
      <c r="F1653" s="5">
        <v>2.666335E7</v>
      </c>
      <c r="G1653" s="5">
        <v>3.511305E7</v>
      </c>
      <c r="H1653" s="5">
        <v>5.47196E7</v>
      </c>
    </row>
    <row r="1654">
      <c r="A1654" s="62" t="s">
        <v>5925</v>
      </c>
      <c r="B1654" s="23" t="s">
        <v>5926</v>
      </c>
      <c r="C1654" s="5">
        <v>115.0</v>
      </c>
      <c r="D1654" s="5">
        <v>3.46590014086956E7</v>
      </c>
      <c r="E1654" s="5">
        <v>2.1219245E7</v>
      </c>
      <c r="F1654" s="5">
        <v>3.2583501E7</v>
      </c>
      <c r="G1654" s="5">
        <v>4.0372435E7</v>
      </c>
      <c r="H1654" s="5">
        <v>5.8325586E7</v>
      </c>
    </row>
    <row r="1655">
      <c r="A1655" s="62" t="s">
        <v>5927</v>
      </c>
      <c r="B1655" s="23" t="s">
        <v>5928</v>
      </c>
      <c r="C1655" s="5">
        <v>25.0</v>
      </c>
      <c r="D1655" s="5">
        <v>3.286682356E7</v>
      </c>
      <c r="E1655" s="5">
        <v>2.6811709E7</v>
      </c>
      <c r="F1655" s="5">
        <v>2.9975631E7</v>
      </c>
      <c r="G1655" s="5">
        <v>4.0372435E7</v>
      </c>
      <c r="H1655" s="5">
        <v>4.8822291E7</v>
      </c>
    </row>
    <row r="1656">
      <c r="A1656" s="62" t="s">
        <v>5929</v>
      </c>
      <c r="B1656" s="23" t="s">
        <v>5930</v>
      </c>
      <c r="C1656" s="5">
        <v>354.0</v>
      </c>
      <c r="D1656" s="5">
        <v>4.34512691836158E7</v>
      </c>
      <c r="E1656" s="5">
        <v>3.0096579E7</v>
      </c>
      <c r="F1656" s="5">
        <v>4.0107555E7</v>
      </c>
      <c r="G1656" s="5">
        <v>5.061117E7</v>
      </c>
      <c r="H1656" s="5">
        <v>6.6661547E7</v>
      </c>
    </row>
    <row r="1657">
      <c r="A1657" s="62" t="s">
        <v>5931</v>
      </c>
      <c r="B1657" s="23" t="s">
        <v>5932</v>
      </c>
      <c r="C1657" s="5">
        <v>1757.0</v>
      </c>
      <c r="D1657" s="5">
        <v>4.45415803488901E7</v>
      </c>
      <c r="E1657" s="5">
        <v>3.0246389E7</v>
      </c>
      <c r="F1657" s="5">
        <v>4.0353987E7</v>
      </c>
      <c r="G1657" s="5">
        <v>5.3148373E7</v>
      </c>
      <c r="H1657" s="5">
        <v>6.8537738E7</v>
      </c>
    </row>
    <row r="1658">
      <c r="A1658" s="62" t="s">
        <v>5933</v>
      </c>
      <c r="B1658" s="23" t="s">
        <v>5934</v>
      </c>
      <c r="C1658" s="5">
        <v>11.0</v>
      </c>
      <c r="D1658" s="5">
        <v>4.30806773636363E7</v>
      </c>
      <c r="E1658" s="5">
        <v>2.7667258E7</v>
      </c>
      <c r="F1658" s="5">
        <v>4.0758236E7</v>
      </c>
      <c r="G1658" s="5">
        <v>4.8975802E7</v>
      </c>
      <c r="H1658" s="5">
        <v>6.5880342E7</v>
      </c>
    </row>
    <row r="1659">
      <c r="A1659" s="62" t="s">
        <v>5935</v>
      </c>
      <c r="B1659" s="23" t="s">
        <v>5936</v>
      </c>
      <c r="C1659" s="5">
        <v>2657.0</v>
      </c>
      <c r="D1659" s="5">
        <v>4.14064424986827E7</v>
      </c>
      <c r="E1659" s="5">
        <v>2.5845894E7</v>
      </c>
      <c r="F1659" s="5">
        <v>3.6452787E7</v>
      </c>
      <c r="G1659" s="5">
        <v>4.9740259E7</v>
      </c>
      <c r="H1659" s="5">
        <v>6.6517747E7</v>
      </c>
    </row>
    <row r="1660">
      <c r="A1660" s="62" t="s">
        <v>5937</v>
      </c>
      <c r="B1660" s="23" t="s">
        <v>5938</v>
      </c>
      <c r="C1660" s="5">
        <v>1230.0</v>
      </c>
      <c r="D1660" s="5">
        <v>4.10702356880585E7</v>
      </c>
      <c r="E1660" s="5">
        <v>2.6674377E7</v>
      </c>
      <c r="F1660" s="5">
        <v>3.6588949E7</v>
      </c>
      <c r="G1660" s="5">
        <v>4.9800484E7</v>
      </c>
      <c r="H1660" s="5">
        <v>6.5657111E7</v>
      </c>
    </row>
    <row r="1661">
      <c r="A1661" s="62" t="s">
        <v>5939</v>
      </c>
      <c r="B1661" s="23" t="s">
        <v>5940</v>
      </c>
      <c r="C1661" s="5">
        <v>26.0</v>
      </c>
      <c r="D1661" s="5">
        <v>3.28790395384615E7</v>
      </c>
      <c r="E1661" s="5">
        <v>1.913973E7</v>
      </c>
      <c r="F1661" s="5">
        <v>2.5182812E7</v>
      </c>
      <c r="G1661" s="5">
        <v>3.1520612E7</v>
      </c>
      <c r="H1661" s="5">
        <v>5.7427332E7</v>
      </c>
    </row>
    <row r="1662">
      <c r="A1662" s="62" t="s">
        <v>5942</v>
      </c>
      <c r="B1662" s="23" t="s">
        <v>5943</v>
      </c>
      <c r="C1662" s="5">
        <v>52.0</v>
      </c>
      <c r="D1662" s="5">
        <v>2.60297833461538E7</v>
      </c>
      <c r="E1662" s="5">
        <v>1.3451829E7</v>
      </c>
      <c r="F1662" s="5">
        <v>2.0454949E7</v>
      </c>
      <c r="G1662" s="5">
        <v>2.8129393E7</v>
      </c>
      <c r="H1662" s="5">
        <v>4.8904179E7</v>
      </c>
    </row>
    <row r="1663">
      <c r="A1663" s="62" t="s">
        <v>5944</v>
      </c>
      <c r="B1663" s="23" t="s">
        <v>5945</v>
      </c>
      <c r="C1663" s="5">
        <v>3.0</v>
      </c>
      <c r="D1663" s="5">
        <v>3.24173093333333E7</v>
      </c>
      <c r="E1663" s="5">
        <v>1.7209506E7</v>
      </c>
      <c r="F1663" s="5">
        <v>2.7330122E7</v>
      </c>
      <c r="G1663" s="5">
        <v>5.27123E7</v>
      </c>
      <c r="H1663" s="5">
        <v>5.27123E7</v>
      </c>
    </row>
    <row r="1664">
      <c r="A1664" s="62" t="s">
        <v>5946</v>
      </c>
      <c r="B1664" s="23" t="s">
        <v>5947</v>
      </c>
      <c r="C1664" s="5">
        <v>31.0</v>
      </c>
      <c r="D1664" s="5">
        <v>2.6781135516129E7</v>
      </c>
      <c r="E1664" s="5">
        <v>2.0589268E7</v>
      </c>
      <c r="F1664" s="5">
        <v>2.5010059E7</v>
      </c>
      <c r="G1664" s="5">
        <v>2.8587993E7</v>
      </c>
      <c r="H1664" s="5">
        <v>4.0469434E7</v>
      </c>
    </row>
    <row r="1665">
      <c r="A1665" s="62" t="s">
        <v>5948</v>
      </c>
      <c r="B1665" s="23" t="s">
        <v>5949</v>
      </c>
      <c r="C1665" s="5">
        <v>5.0</v>
      </c>
      <c r="D1665" s="5">
        <v>8.7584175E7</v>
      </c>
      <c r="E1665" s="5">
        <v>1.1381954E7</v>
      </c>
      <c r="F1665" s="5">
        <v>2.0855775E7</v>
      </c>
      <c r="G1665" s="5">
        <v>5.1242558E7</v>
      </c>
      <c r="H1665" s="5">
        <v>3.45192496E8</v>
      </c>
    </row>
    <row r="1666">
      <c r="A1666" s="62" t="s">
        <v>5950</v>
      </c>
      <c r="B1666" s="23" t="s">
        <v>5951</v>
      </c>
      <c r="C1666" s="5">
        <v>62.0</v>
      </c>
      <c r="D1666" s="5">
        <v>3.18239666774193E7</v>
      </c>
      <c r="E1666" s="5">
        <v>1.6961005E7</v>
      </c>
      <c r="F1666" s="5">
        <v>2.473634E7</v>
      </c>
      <c r="G1666" s="5">
        <v>3.8522456E7</v>
      </c>
      <c r="H1666" s="5">
        <v>6.317717E7</v>
      </c>
    </row>
    <row r="1667">
      <c r="A1667" s="62" t="s">
        <v>5952</v>
      </c>
      <c r="B1667" s="23" t="s">
        <v>5953</v>
      </c>
      <c r="C1667" s="5">
        <v>81.0</v>
      </c>
      <c r="D1667" s="5">
        <v>3.10839427901234E7</v>
      </c>
      <c r="E1667" s="5">
        <v>1.3860339E7</v>
      </c>
      <c r="F1667" s="5">
        <v>2.6471334E7</v>
      </c>
      <c r="G1667" s="5">
        <v>3.8697449E7</v>
      </c>
      <c r="H1667" s="5">
        <v>5.8705551E7</v>
      </c>
    </row>
    <row r="1668">
      <c r="A1668" s="62" t="s">
        <v>5954</v>
      </c>
      <c r="B1668" s="23" t="s">
        <v>5955</v>
      </c>
      <c r="C1668" s="5">
        <v>592.0</v>
      </c>
      <c r="D1668" s="5">
        <v>4.42439163547297E7</v>
      </c>
      <c r="E1668" s="5">
        <v>2.0289285E7</v>
      </c>
      <c r="F1668" s="5">
        <v>3.2386767E7</v>
      </c>
      <c r="G1668" s="5">
        <v>5.7653414E7</v>
      </c>
      <c r="H1668" s="5">
        <v>8.6240277E7</v>
      </c>
    </row>
    <row r="1669">
      <c r="A1669" s="62" t="s">
        <v>5956</v>
      </c>
      <c r="B1669" s="23" t="s">
        <v>5957</v>
      </c>
      <c r="C1669" s="5">
        <v>61.0</v>
      </c>
      <c r="D1669" s="5">
        <v>4.7167764262295E7</v>
      </c>
      <c r="E1669" s="5">
        <v>2.2879699E7</v>
      </c>
      <c r="F1669" s="5">
        <v>3.27939E7</v>
      </c>
      <c r="G1669" s="5">
        <v>6.1477086E7</v>
      </c>
      <c r="H1669" s="5">
        <v>8.1678234E7</v>
      </c>
    </row>
    <row r="1670">
      <c r="A1670" s="62" t="s">
        <v>5958</v>
      </c>
      <c r="B1670" s="23" t="s">
        <v>5959</v>
      </c>
      <c r="C1670" s="5">
        <v>126.0</v>
      </c>
      <c r="D1670" s="5">
        <v>4.05004492222222E7</v>
      </c>
      <c r="E1670" s="5">
        <v>1.9591241E7</v>
      </c>
      <c r="F1670" s="5">
        <v>2.8233367E7</v>
      </c>
      <c r="G1670" s="5">
        <v>5.0357918E7</v>
      </c>
      <c r="H1670" s="5">
        <v>7.6684222E7</v>
      </c>
    </row>
    <row r="1671">
      <c r="A1671" s="62" t="s">
        <v>5960</v>
      </c>
      <c r="B1671" s="23" t="s">
        <v>5961</v>
      </c>
      <c r="C1671" s="5">
        <v>85.0</v>
      </c>
      <c r="D1671" s="5">
        <v>3.78185877529411E7</v>
      </c>
      <c r="E1671" s="5">
        <v>2.0054921E7</v>
      </c>
      <c r="F1671" s="5">
        <v>3.0651245E7</v>
      </c>
      <c r="G1671" s="5">
        <v>4.9201678E7</v>
      </c>
      <c r="H1671" s="5">
        <v>7.3242527E7</v>
      </c>
    </row>
    <row r="1672">
      <c r="A1672" s="62" t="s">
        <v>5962</v>
      </c>
      <c r="B1672" s="23" t="s">
        <v>5963</v>
      </c>
      <c r="C1672" s="5">
        <v>244.0</v>
      </c>
      <c r="D1672" s="5">
        <v>3.832409325E7</v>
      </c>
      <c r="E1672" s="5">
        <v>2.1829878E7</v>
      </c>
      <c r="F1672" s="5">
        <v>3.0717946E7</v>
      </c>
      <c r="G1672" s="5">
        <v>4.5811926E7</v>
      </c>
      <c r="H1672" s="5">
        <v>7.0136685E7</v>
      </c>
    </row>
    <row r="1673">
      <c r="A1673" s="62" t="s">
        <v>5964</v>
      </c>
      <c r="B1673" s="23" t="s">
        <v>5965</v>
      </c>
      <c r="C1673" s="5">
        <v>756.0</v>
      </c>
      <c r="D1673" s="5">
        <v>3.96559460977543E7</v>
      </c>
      <c r="E1673" s="5">
        <v>1.9135231E7</v>
      </c>
      <c r="F1673" s="5">
        <v>2.9738393E7</v>
      </c>
      <c r="G1673" s="5">
        <v>5.06638E7</v>
      </c>
      <c r="H1673" s="5">
        <v>7.5680414E7</v>
      </c>
    </row>
    <row r="1674">
      <c r="A1674" s="62" t="s">
        <v>5966</v>
      </c>
      <c r="B1674" s="23" t="s">
        <v>5967</v>
      </c>
      <c r="C1674" s="5">
        <v>91.0</v>
      </c>
      <c r="D1674" s="5">
        <v>2.10945029450549E7</v>
      </c>
      <c r="E1674" s="5">
        <v>1.0981257E7</v>
      </c>
      <c r="F1674" s="5">
        <v>1.5161541E7</v>
      </c>
      <c r="G1674" s="5">
        <v>2.5622479E7</v>
      </c>
      <c r="H1674" s="5">
        <v>3.3830983E7</v>
      </c>
    </row>
    <row r="1675">
      <c r="A1675" s="62" t="s">
        <v>5968</v>
      </c>
      <c r="B1675" s="23" t="s">
        <v>5969</v>
      </c>
      <c r="C1675" s="5">
        <v>56.0</v>
      </c>
      <c r="D1675" s="5">
        <v>3.22444172321428E7</v>
      </c>
      <c r="E1675" s="5">
        <v>2.1123807E7</v>
      </c>
      <c r="F1675" s="5">
        <v>2.982965E7</v>
      </c>
      <c r="G1675" s="5">
        <v>3.8299066E7</v>
      </c>
      <c r="H1675" s="5">
        <v>5.8929675E7</v>
      </c>
    </row>
    <row r="1676">
      <c r="A1676" s="62" t="s">
        <v>5970</v>
      </c>
      <c r="B1676" s="23" t="s">
        <v>5971</v>
      </c>
      <c r="C1676" s="5">
        <v>13.0</v>
      </c>
      <c r="D1676" s="5">
        <v>3.36361709230769E7</v>
      </c>
      <c r="E1676" s="5">
        <v>1.3013635E7</v>
      </c>
      <c r="F1676" s="5">
        <v>3.1565692E7</v>
      </c>
      <c r="G1676" s="5">
        <v>4.4979337E7</v>
      </c>
      <c r="H1676" s="5">
        <v>7.2916653E7</v>
      </c>
    </row>
    <row r="1677">
      <c r="A1677" s="62" t="s">
        <v>5972</v>
      </c>
      <c r="B1677" s="23" t="s">
        <v>5973</v>
      </c>
      <c r="C1677" s="5">
        <v>5.0</v>
      </c>
      <c r="D1677" s="5">
        <v>5.86824846E7</v>
      </c>
      <c r="E1677" s="5">
        <v>1.9651602E7</v>
      </c>
      <c r="F1677" s="5">
        <v>2.43704E7</v>
      </c>
      <c r="G1677" s="5">
        <v>3.0250123E7</v>
      </c>
      <c r="H1677" s="5">
        <v>2.10555568E8</v>
      </c>
    </row>
    <row r="1678">
      <c r="A1678" s="62" t="s">
        <v>5974</v>
      </c>
      <c r="B1678" s="23" t="s">
        <v>5975</v>
      </c>
      <c r="C1678" s="5">
        <v>116.0</v>
      </c>
      <c r="D1678" s="5">
        <v>5.08232539741379E7</v>
      </c>
      <c r="E1678" s="5">
        <v>2.1595359E7</v>
      </c>
      <c r="F1678" s="5">
        <v>3.4993077E7</v>
      </c>
      <c r="G1678" s="5">
        <v>5.7931377E7</v>
      </c>
      <c r="H1678" s="5">
        <v>1.159156E8</v>
      </c>
    </row>
    <row r="1679">
      <c r="A1679" s="62" t="s">
        <v>5976</v>
      </c>
      <c r="B1679" s="23" t="s">
        <v>5977</v>
      </c>
      <c r="C1679" s="5">
        <v>12.0</v>
      </c>
      <c r="D1679" s="5">
        <v>4.018466025E7</v>
      </c>
      <c r="E1679" s="5">
        <v>1.6024128E7</v>
      </c>
      <c r="F1679" s="5">
        <v>1.9711957E7</v>
      </c>
      <c r="G1679" s="5">
        <v>4.9361892E7</v>
      </c>
      <c r="H1679" s="5">
        <v>7.742307E7</v>
      </c>
    </row>
    <row r="1680">
      <c r="A1680" s="62" t="s">
        <v>5978</v>
      </c>
      <c r="B1680" s="23" t="s">
        <v>5979</v>
      </c>
      <c r="C1680" s="5">
        <v>73.0</v>
      </c>
      <c r="D1680" s="5">
        <v>3.88324197123287E7</v>
      </c>
      <c r="E1680" s="5">
        <v>2.0707245E7</v>
      </c>
      <c r="F1680" s="5">
        <v>2.9073116E7</v>
      </c>
      <c r="G1680" s="5">
        <v>4.5713325E7</v>
      </c>
      <c r="H1680" s="5">
        <v>6.0838148E7</v>
      </c>
    </row>
    <row r="1681">
      <c r="A1681" s="62" t="s">
        <v>5980</v>
      </c>
      <c r="B1681" s="23" t="s">
        <v>5981</v>
      </c>
      <c r="C1681" s="5">
        <v>12.0</v>
      </c>
      <c r="D1681" s="5">
        <v>1.058280745E8</v>
      </c>
      <c r="E1681" s="5">
        <v>3.6083142E7</v>
      </c>
      <c r="F1681" s="5">
        <v>6.4033945E7</v>
      </c>
      <c r="G1681" s="5">
        <v>1.36884664E8</v>
      </c>
      <c r="H1681" s="5">
        <v>1.84541808E8</v>
      </c>
    </row>
    <row r="1682">
      <c r="A1682" s="62" t="s">
        <v>5982</v>
      </c>
      <c r="B1682" s="23" t="s">
        <v>5983</v>
      </c>
      <c r="C1682" s="5">
        <v>133.0</v>
      </c>
      <c r="D1682" s="5">
        <v>6.05053436119403E7</v>
      </c>
      <c r="E1682" s="5">
        <v>2.716471E7</v>
      </c>
      <c r="F1682" s="5">
        <v>4.1694607E7</v>
      </c>
      <c r="G1682" s="5">
        <v>7.3242527E7</v>
      </c>
      <c r="H1682" s="5">
        <v>1.21431007E8</v>
      </c>
    </row>
    <row r="1683">
      <c r="A1683" s="62" t="s">
        <v>5984</v>
      </c>
      <c r="B1683" s="23" t="s">
        <v>5985</v>
      </c>
      <c r="C1683" s="5">
        <v>6.0</v>
      </c>
      <c r="D1683" s="5">
        <v>8.05996826666666E7</v>
      </c>
      <c r="E1683" s="5">
        <v>1.6690479E7</v>
      </c>
      <c r="F1683" s="5">
        <v>3.7160584E7</v>
      </c>
      <c r="G1683" s="5">
        <v>9.5888079E7</v>
      </c>
      <c r="H1683" s="5">
        <v>2.28053219E8</v>
      </c>
    </row>
    <row r="1684">
      <c r="A1684" s="62" t="s">
        <v>5986</v>
      </c>
      <c r="B1684" s="23" t="s">
        <v>5987</v>
      </c>
      <c r="C1684" s="5">
        <v>81.0</v>
      </c>
      <c r="D1684" s="5">
        <v>6.87351583086419E7</v>
      </c>
      <c r="E1684" s="5">
        <v>2.5077634E7</v>
      </c>
      <c r="F1684" s="5">
        <v>3.9009789E7</v>
      </c>
      <c r="G1684" s="5">
        <v>7.1320351E7</v>
      </c>
      <c r="H1684" s="5">
        <v>1.43960466E8</v>
      </c>
    </row>
    <row r="1685">
      <c r="A1685" s="62" t="s">
        <v>5988</v>
      </c>
      <c r="B1685" s="23" t="s">
        <v>5989</v>
      </c>
      <c r="C1685" s="5">
        <v>58.0</v>
      </c>
      <c r="D1685" s="5">
        <v>7.22629938448275E7</v>
      </c>
      <c r="E1685" s="5">
        <v>3.3694215E7</v>
      </c>
      <c r="F1685" s="5">
        <v>5.1981579E7</v>
      </c>
      <c r="G1685" s="5">
        <v>1.09085356E8</v>
      </c>
      <c r="H1685" s="5">
        <v>1.41274691E8</v>
      </c>
    </row>
    <row r="1686">
      <c r="A1686" s="62" t="s">
        <v>5990</v>
      </c>
      <c r="B1686" s="23" t="s">
        <v>5991</v>
      </c>
      <c r="C1686" s="5">
        <v>131.0</v>
      </c>
      <c r="D1686" s="5">
        <v>9.41901268244274E7</v>
      </c>
      <c r="E1686" s="5">
        <v>5.549046E7</v>
      </c>
      <c r="F1686" s="5">
        <v>8.1655808E7</v>
      </c>
      <c r="G1686" s="5">
        <v>1.19011302E8</v>
      </c>
      <c r="H1686" s="5">
        <v>1.68185528E8</v>
      </c>
    </row>
    <row r="1687">
      <c r="A1687" s="62" t="s">
        <v>5992</v>
      </c>
      <c r="B1687" s="23" t="s">
        <v>5993</v>
      </c>
      <c r="C1687" s="5">
        <v>1.0</v>
      </c>
      <c r="D1687" s="5">
        <v>2286500.0</v>
      </c>
      <c r="E1687" s="5">
        <v>2286500.0</v>
      </c>
      <c r="F1687" s="5">
        <v>2286500.0</v>
      </c>
      <c r="G1687" s="5">
        <v>2286500.0</v>
      </c>
      <c r="H1687" s="5">
        <v>2286500.0</v>
      </c>
    </row>
    <row r="1688">
      <c r="A1688" s="62" t="s">
        <v>5994</v>
      </c>
      <c r="B1688" s="23" t="s">
        <v>5995</v>
      </c>
      <c r="C1688" s="5">
        <v>6.0</v>
      </c>
      <c r="D1688" s="5">
        <v>9.51541886666666E7</v>
      </c>
      <c r="E1688" s="5">
        <v>2.9662264E7</v>
      </c>
      <c r="F1688" s="5">
        <v>3.5628103E7</v>
      </c>
      <c r="G1688" s="5">
        <v>1.72514904E8</v>
      </c>
      <c r="H1688" s="5">
        <v>2.5481807E8</v>
      </c>
    </row>
    <row r="1689">
      <c r="A1689" s="62" t="s">
        <v>5996</v>
      </c>
      <c r="B1689" s="23" t="s">
        <v>5997</v>
      </c>
      <c r="C1689" s="5">
        <v>73.0</v>
      </c>
      <c r="D1689" s="5">
        <v>3.76373688356164E7</v>
      </c>
      <c r="E1689" s="5">
        <v>2.3054967E7</v>
      </c>
      <c r="F1689" s="5">
        <v>3.2194617E7</v>
      </c>
      <c r="G1689" s="5">
        <v>4.3836072E7</v>
      </c>
      <c r="H1689" s="5">
        <v>7.2768501E7</v>
      </c>
    </row>
    <row r="1690">
      <c r="A1690" s="62" t="s">
        <v>5998</v>
      </c>
      <c r="B1690" s="23" t="s">
        <v>5999</v>
      </c>
      <c r="C1690" s="5">
        <v>16.0</v>
      </c>
      <c r="D1690" s="5">
        <v>2.62292712499999E7</v>
      </c>
      <c r="E1690" s="5">
        <v>5536291.0</v>
      </c>
      <c r="F1690" s="5">
        <v>1.1078461E7</v>
      </c>
      <c r="G1690" s="5">
        <v>2.8816855E7</v>
      </c>
      <c r="H1690" s="5">
        <v>4.5699157E7</v>
      </c>
    </row>
    <row r="1691">
      <c r="A1691" s="62" t="s">
        <v>6000</v>
      </c>
      <c r="B1691" s="23" t="s">
        <v>6001</v>
      </c>
      <c r="C1691" s="5">
        <v>14.0</v>
      </c>
      <c r="D1691" s="5">
        <v>8.18001277857142E7</v>
      </c>
      <c r="E1691" s="5">
        <v>2.1206776E7</v>
      </c>
      <c r="F1691" s="5">
        <v>5.4761551E7</v>
      </c>
      <c r="G1691" s="5">
        <v>9.0840263E7</v>
      </c>
      <c r="H1691" s="5">
        <v>2.5481807E8</v>
      </c>
    </row>
    <row r="1692">
      <c r="A1692" s="62" t="s">
        <v>6002</v>
      </c>
      <c r="B1692" s="23" t="s">
        <v>6003</v>
      </c>
      <c r="C1692" s="5">
        <v>170.0</v>
      </c>
      <c r="D1692" s="5">
        <v>6.15277074647059E7</v>
      </c>
      <c r="E1692" s="5">
        <v>2.7067468E7</v>
      </c>
      <c r="F1692" s="5">
        <v>4.7703384E7</v>
      </c>
      <c r="G1692" s="5">
        <v>8.482955E7</v>
      </c>
      <c r="H1692" s="5">
        <v>1.28558656E8</v>
      </c>
    </row>
    <row r="1693">
      <c r="A1693" s="62" t="s">
        <v>6004</v>
      </c>
      <c r="B1693" s="23" t="s">
        <v>6005</v>
      </c>
      <c r="C1693" s="5">
        <v>100.0</v>
      </c>
      <c r="D1693" s="5">
        <v>5.17123817499999E7</v>
      </c>
      <c r="E1693" s="5">
        <v>3.9139692E7</v>
      </c>
      <c r="F1693" s="5">
        <v>4.2887248E7</v>
      </c>
      <c r="G1693" s="5">
        <v>5.6346661E7</v>
      </c>
      <c r="H1693" s="5">
        <v>7.7032854E7</v>
      </c>
    </row>
    <row r="1694">
      <c r="A1694" s="62" t="s">
        <v>6006</v>
      </c>
      <c r="B1694" s="23" t="s">
        <v>6007</v>
      </c>
      <c r="C1694" s="5">
        <v>15.0</v>
      </c>
      <c r="D1694" s="5">
        <v>4.25290861333333E7</v>
      </c>
      <c r="E1694" s="5">
        <v>2.2444397E7</v>
      </c>
      <c r="F1694" s="5">
        <v>4.0177811E7</v>
      </c>
      <c r="G1694" s="5">
        <v>6.5136037E7</v>
      </c>
      <c r="H1694" s="5">
        <v>8.29146E7</v>
      </c>
    </row>
    <row r="1695">
      <c r="A1695" s="62" t="s">
        <v>6008</v>
      </c>
      <c r="B1695" s="23" t="s">
        <v>6009</v>
      </c>
      <c r="C1695" s="5">
        <v>36013.0</v>
      </c>
      <c r="D1695" s="5">
        <v>8944481.15889665</v>
      </c>
      <c r="E1695" s="5">
        <v>5525096.0</v>
      </c>
      <c r="F1695" s="5">
        <v>7516083.0</v>
      </c>
      <c r="G1695" s="5">
        <v>1.088725E7</v>
      </c>
      <c r="H1695" s="5">
        <v>1.5014999E7</v>
      </c>
    </row>
    <row r="1696">
      <c r="A1696" s="62" t="s">
        <v>6010</v>
      </c>
      <c r="B1696" s="23" t="s">
        <v>6011</v>
      </c>
      <c r="C1696" s="5">
        <v>43458.0</v>
      </c>
      <c r="D1696" s="5">
        <v>9968531.90187292</v>
      </c>
      <c r="E1696" s="5">
        <v>5922179.0</v>
      </c>
      <c r="F1696" s="5">
        <v>7966100.0</v>
      </c>
      <c r="G1696" s="5">
        <v>1.1219423E7</v>
      </c>
      <c r="H1696" s="5">
        <v>1.6612665E7</v>
      </c>
    </row>
    <row r="1697">
      <c r="A1697" s="62" t="s">
        <v>6012</v>
      </c>
      <c r="B1697" s="23" t="s">
        <v>6013</v>
      </c>
      <c r="C1697" s="5">
        <v>4094.0</v>
      </c>
      <c r="D1697" s="5">
        <v>1.03947413103785E7</v>
      </c>
      <c r="E1697" s="5">
        <v>6335135.0</v>
      </c>
      <c r="F1697" s="5">
        <v>8578597.0</v>
      </c>
      <c r="G1697" s="5">
        <v>1.2272587E7</v>
      </c>
      <c r="H1697" s="5">
        <v>1.66802E7</v>
      </c>
    </row>
    <row r="1698">
      <c r="A1698" s="62" t="s">
        <v>6014</v>
      </c>
      <c r="B1698" s="23" t="s">
        <v>6015</v>
      </c>
      <c r="C1698" s="5">
        <v>4045.0</v>
      </c>
      <c r="D1698" s="5">
        <v>9995883.70017245</v>
      </c>
      <c r="E1698" s="5">
        <v>6175127.0</v>
      </c>
      <c r="F1698" s="5">
        <v>8347000.0</v>
      </c>
      <c r="G1698" s="5">
        <v>1.1435445E7</v>
      </c>
      <c r="H1698" s="5">
        <v>1.5746309E7</v>
      </c>
    </row>
    <row r="1699">
      <c r="A1699" s="62" t="s">
        <v>6016</v>
      </c>
      <c r="B1699" s="23" t="s">
        <v>6017</v>
      </c>
      <c r="C1699" s="5">
        <v>13338.0</v>
      </c>
      <c r="D1699" s="5">
        <v>1.09762548844281E7</v>
      </c>
      <c r="E1699" s="5">
        <v>6444906.0</v>
      </c>
      <c r="F1699" s="5">
        <v>8618150.0</v>
      </c>
      <c r="G1699" s="5">
        <v>1.239996E7</v>
      </c>
      <c r="H1699" s="5">
        <v>1.8001016E7</v>
      </c>
    </row>
    <row r="1700">
      <c r="A1700" s="62" t="s">
        <v>6018</v>
      </c>
      <c r="B1700" s="23" t="s">
        <v>6019</v>
      </c>
      <c r="C1700" s="5">
        <v>15536.0</v>
      </c>
      <c r="D1700" s="5">
        <v>1.0382293068293E7</v>
      </c>
      <c r="E1700" s="5">
        <v>6506395.0</v>
      </c>
      <c r="F1700" s="5">
        <v>8678298.0</v>
      </c>
      <c r="G1700" s="5">
        <v>1.1705738E7</v>
      </c>
      <c r="H1700" s="5">
        <v>1.6979146E7</v>
      </c>
    </row>
    <row r="1701">
      <c r="A1701" s="62" t="s">
        <v>6020</v>
      </c>
      <c r="B1701" s="23" t="s">
        <v>6021</v>
      </c>
      <c r="C1701" s="5">
        <v>28799.0</v>
      </c>
      <c r="D1701" s="5">
        <v>1.06871789445235E7</v>
      </c>
      <c r="E1701" s="5">
        <v>6444357.0</v>
      </c>
      <c r="F1701" s="5">
        <v>8847300.0</v>
      </c>
      <c r="G1701" s="5">
        <v>1.2390964E7</v>
      </c>
      <c r="H1701" s="5">
        <v>1.7367001E7</v>
      </c>
    </row>
    <row r="1702">
      <c r="A1702" s="62" t="s">
        <v>6022</v>
      </c>
      <c r="B1702" s="23" t="s">
        <v>6023</v>
      </c>
      <c r="C1702" s="5">
        <v>184.0</v>
      </c>
      <c r="D1702" s="5">
        <v>1.15698876358695E7</v>
      </c>
      <c r="E1702" s="5">
        <v>6355305.0</v>
      </c>
      <c r="F1702" s="5">
        <v>9489064.0</v>
      </c>
      <c r="G1702" s="5">
        <v>1.4097168E7</v>
      </c>
      <c r="H1702" s="5">
        <v>2.1179857E7</v>
      </c>
    </row>
    <row r="1703">
      <c r="A1703" s="62" t="s">
        <v>6024</v>
      </c>
      <c r="B1703" s="23" t="s">
        <v>6025</v>
      </c>
      <c r="C1703" s="5">
        <v>483.0</v>
      </c>
      <c r="D1703" s="5">
        <v>1.25942848467908E7</v>
      </c>
      <c r="E1703" s="5">
        <v>5154281.0</v>
      </c>
      <c r="F1703" s="5">
        <v>8751561.0</v>
      </c>
      <c r="G1703" s="5">
        <v>1.4693597E7</v>
      </c>
      <c r="H1703" s="5">
        <v>2.3440236E7</v>
      </c>
    </row>
    <row r="1704">
      <c r="A1704" s="62" t="s">
        <v>6026</v>
      </c>
      <c r="B1704" s="23" t="s">
        <v>6027</v>
      </c>
      <c r="C1704" s="5">
        <v>406.0</v>
      </c>
      <c r="D1704" s="5">
        <v>9583537.54926108</v>
      </c>
      <c r="E1704" s="5">
        <v>6198760.0</v>
      </c>
      <c r="F1704" s="5">
        <v>7790000.0</v>
      </c>
      <c r="G1704" s="5">
        <v>1.0757E7</v>
      </c>
      <c r="H1704" s="5">
        <v>1.4399204E7</v>
      </c>
    </row>
    <row r="1705">
      <c r="A1705" s="62" t="s">
        <v>6028</v>
      </c>
      <c r="B1705" s="23" t="s">
        <v>6029</v>
      </c>
      <c r="C1705" s="5">
        <v>114.0</v>
      </c>
      <c r="D1705" s="5">
        <v>1.21902262894736E7</v>
      </c>
      <c r="E1705" s="5">
        <v>7638774.0</v>
      </c>
      <c r="F1705" s="5">
        <v>9243342.0</v>
      </c>
      <c r="G1705" s="5">
        <v>1.2892581E7</v>
      </c>
      <c r="H1705" s="5">
        <v>1.8807984E7</v>
      </c>
    </row>
    <row r="1706">
      <c r="A1706" s="62" t="s">
        <v>6030</v>
      </c>
      <c r="B1706" s="23" t="s">
        <v>6031</v>
      </c>
      <c r="C1706" s="5">
        <v>76.0</v>
      </c>
      <c r="D1706" s="5">
        <v>1.60444525789473E7</v>
      </c>
      <c r="E1706" s="5">
        <v>1.0363758E7</v>
      </c>
      <c r="F1706" s="5">
        <v>1.4256214E7</v>
      </c>
      <c r="G1706" s="5">
        <v>1.9241795E7</v>
      </c>
      <c r="H1706" s="5">
        <v>2.5235698E7</v>
      </c>
    </row>
    <row r="1707">
      <c r="A1707" s="62" t="s">
        <v>6032</v>
      </c>
      <c r="B1707" s="23" t="s">
        <v>6033</v>
      </c>
      <c r="C1707" s="5">
        <v>213.0</v>
      </c>
      <c r="D1707" s="5">
        <v>1.30713400516431E7</v>
      </c>
      <c r="E1707" s="5">
        <v>7447000.0</v>
      </c>
      <c r="F1707" s="5">
        <v>1.1301853E7</v>
      </c>
      <c r="G1707" s="5">
        <v>1.5590212E7</v>
      </c>
      <c r="H1707" s="5">
        <v>2.0531121E7</v>
      </c>
    </row>
    <row r="1708">
      <c r="A1708" s="62" t="s">
        <v>6034</v>
      </c>
      <c r="B1708" s="23" t="s">
        <v>6035</v>
      </c>
      <c r="C1708" s="5">
        <v>212.0</v>
      </c>
      <c r="D1708" s="5">
        <v>1.03638288820754E7</v>
      </c>
      <c r="E1708" s="5">
        <v>6145411.0</v>
      </c>
      <c r="F1708" s="5">
        <v>8549500.0</v>
      </c>
      <c r="G1708" s="5">
        <v>1.25514E7</v>
      </c>
      <c r="H1708" s="5">
        <v>1.6102763E7</v>
      </c>
    </row>
    <row r="1709">
      <c r="A1709" s="62" t="s">
        <v>6036</v>
      </c>
      <c r="B1709" s="23" t="s">
        <v>6037</v>
      </c>
      <c r="C1709" s="5">
        <v>160.0</v>
      </c>
      <c r="D1709" s="5">
        <v>1.97541403312499E7</v>
      </c>
      <c r="E1709" s="5">
        <v>1.5024339E7</v>
      </c>
      <c r="F1709" s="5">
        <v>1.8998183E7</v>
      </c>
      <c r="G1709" s="5">
        <v>2.3439875E7</v>
      </c>
      <c r="H1709" s="5">
        <v>2.7853763E7</v>
      </c>
    </row>
    <row r="1710">
      <c r="A1710" s="62" t="s">
        <v>6038</v>
      </c>
      <c r="B1710" s="23" t="s">
        <v>6039</v>
      </c>
      <c r="C1710" s="5">
        <v>297.0</v>
      </c>
      <c r="D1710" s="5">
        <v>1.24438923333333E7</v>
      </c>
      <c r="E1710" s="5">
        <v>6601100.0</v>
      </c>
      <c r="F1710" s="5">
        <v>8156492.0</v>
      </c>
      <c r="G1710" s="5">
        <v>1.3879733E7</v>
      </c>
      <c r="H1710" s="5">
        <v>2.1217788E7</v>
      </c>
    </row>
    <row r="1711">
      <c r="A1711" s="62" t="s">
        <v>6040</v>
      </c>
      <c r="B1711" s="23" t="s">
        <v>6041</v>
      </c>
      <c r="C1711" s="5">
        <v>1146.0</v>
      </c>
      <c r="D1711" s="5">
        <v>1.14369821640488E7</v>
      </c>
      <c r="E1711" s="5">
        <v>6180852.0</v>
      </c>
      <c r="F1711" s="5">
        <v>8720155.0</v>
      </c>
      <c r="G1711" s="5">
        <v>1.306285E7</v>
      </c>
      <c r="H1711" s="5">
        <v>1.9389642E7</v>
      </c>
    </row>
    <row r="1712">
      <c r="A1712" s="62" t="s">
        <v>6042</v>
      </c>
      <c r="B1712" s="23" t="s">
        <v>6043</v>
      </c>
      <c r="C1712" s="5">
        <v>2395.0</v>
      </c>
      <c r="D1712" s="5">
        <v>1.10552106939457E7</v>
      </c>
      <c r="E1712" s="5">
        <v>6232460.0</v>
      </c>
      <c r="F1712" s="5">
        <v>9482497.0</v>
      </c>
      <c r="G1712" s="5">
        <v>1.3464623E7</v>
      </c>
      <c r="H1712" s="5">
        <v>1.8763084E7</v>
      </c>
    </row>
    <row r="1713">
      <c r="A1713" s="62" t="s">
        <v>6044</v>
      </c>
      <c r="B1713" s="23" t="s">
        <v>6045</v>
      </c>
      <c r="C1713" s="5">
        <v>27.0</v>
      </c>
      <c r="D1713" s="5">
        <v>1.00937273333333E7</v>
      </c>
      <c r="E1713" s="5">
        <v>5342909.0</v>
      </c>
      <c r="F1713" s="5">
        <v>7075950.0</v>
      </c>
      <c r="G1713" s="5">
        <v>1.22115E7</v>
      </c>
      <c r="H1713" s="5">
        <v>1.901293E7</v>
      </c>
    </row>
    <row r="1714">
      <c r="A1714" s="62" t="s">
        <v>6046</v>
      </c>
      <c r="B1714" s="23" t="s">
        <v>6047</v>
      </c>
      <c r="C1714" s="5">
        <v>348.0</v>
      </c>
      <c r="D1714" s="5">
        <v>8865210.45689655</v>
      </c>
      <c r="E1714" s="5">
        <v>5415910.0</v>
      </c>
      <c r="F1714" s="5">
        <v>6766425.0</v>
      </c>
      <c r="G1714" s="5">
        <v>1.02965E7</v>
      </c>
      <c r="H1714" s="5">
        <v>1.5199924E7</v>
      </c>
    </row>
    <row r="1715">
      <c r="A1715" s="62" t="s">
        <v>6048</v>
      </c>
      <c r="B1715" s="23" t="s">
        <v>6049</v>
      </c>
      <c r="C1715" s="5">
        <v>1749.0</v>
      </c>
      <c r="D1715" s="5">
        <v>1.55395771113013E7</v>
      </c>
      <c r="E1715" s="5">
        <v>7566720.0</v>
      </c>
      <c r="F1715" s="5">
        <v>1.1160527E7</v>
      </c>
      <c r="G1715" s="5">
        <v>1.6924655E7</v>
      </c>
      <c r="H1715" s="5">
        <v>2.5567634E7</v>
      </c>
    </row>
    <row r="1716">
      <c r="A1716" s="62" t="s">
        <v>6050</v>
      </c>
      <c r="B1716" s="23" t="s">
        <v>6051</v>
      </c>
      <c r="C1716" s="5">
        <v>190.0</v>
      </c>
      <c r="D1716" s="5">
        <v>1.75815402315789E7</v>
      </c>
      <c r="E1716" s="5">
        <v>7019218.0</v>
      </c>
      <c r="F1716" s="5">
        <v>1.1316063E7</v>
      </c>
      <c r="G1716" s="5">
        <v>2.2104107E7</v>
      </c>
      <c r="H1716" s="5">
        <v>4.200731E7</v>
      </c>
    </row>
    <row r="1717">
      <c r="A1717" s="62" t="s">
        <v>6052</v>
      </c>
      <c r="B1717" s="23" t="s">
        <v>6053</v>
      </c>
      <c r="C1717" s="5">
        <v>189.0</v>
      </c>
      <c r="D1717" s="5">
        <v>2.23319143439153E7</v>
      </c>
      <c r="E1717" s="5">
        <v>7952856.0</v>
      </c>
      <c r="F1717" s="5">
        <v>1.1910553E7</v>
      </c>
      <c r="G1717" s="5">
        <v>2.60549E7</v>
      </c>
      <c r="H1717" s="5">
        <v>4.8817089E7</v>
      </c>
    </row>
    <row r="1718">
      <c r="A1718" s="62" t="s">
        <v>6054</v>
      </c>
      <c r="B1718" s="23" t="s">
        <v>6055</v>
      </c>
      <c r="C1718" s="5">
        <v>3300.0</v>
      </c>
      <c r="D1718" s="5">
        <v>1.58496945480157E7</v>
      </c>
      <c r="E1718" s="5">
        <v>6904541.0</v>
      </c>
      <c r="F1718" s="5">
        <v>1.0204389E7</v>
      </c>
      <c r="G1718" s="5">
        <v>1.5734523E7</v>
      </c>
      <c r="H1718" s="5">
        <v>2.6657301E7</v>
      </c>
    </row>
    <row r="1719">
      <c r="A1719" s="62" t="s">
        <v>6056</v>
      </c>
      <c r="B1719" s="23" t="s">
        <v>6057</v>
      </c>
      <c r="C1719" s="5">
        <v>1489.0</v>
      </c>
      <c r="D1719" s="5">
        <v>2.02947417924781E7</v>
      </c>
      <c r="E1719" s="5">
        <v>7857263.0</v>
      </c>
      <c r="F1719" s="5">
        <v>1.3442894E7</v>
      </c>
      <c r="G1719" s="5">
        <v>2.0972552E7</v>
      </c>
      <c r="H1719" s="5">
        <v>3.5975524E7</v>
      </c>
    </row>
    <row r="1720">
      <c r="A1720" s="62" t="s">
        <v>6058</v>
      </c>
      <c r="B1720" s="23" t="s">
        <v>6059</v>
      </c>
      <c r="C1720" s="5">
        <v>1911.0</v>
      </c>
      <c r="D1720" s="5">
        <v>1.59910978135245E7</v>
      </c>
      <c r="E1720" s="5">
        <v>7677728.0</v>
      </c>
      <c r="F1720" s="5">
        <v>1.0976506E7</v>
      </c>
      <c r="G1720" s="5">
        <v>1.6943044E7</v>
      </c>
      <c r="H1720" s="5">
        <v>2.8157504E7</v>
      </c>
    </row>
    <row r="1721">
      <c r="A1721" s="62" t="s">
        <v>6060</v>
      </c>
      <c r="B1721" s="23" t="s">
        <v>6061</v>
      </c>
      <c r="C1721" s="5">
        <v>909.0</v>
      </c>
      <c r="D1721" s="5">
        <v>2.01383135307692E7</v>
      </c>
      <c r="E1721" s="5">
        <v>8681790.0</v>
      </c>
      <c r="F1721" s="5">
        <v>1.3762682E7</v>
      </c>
      <c r="G1721" s="5">
        <v>2.4481402E7</v>
      </c>
      <c r="H1721" s="5">
        <v>3.8871746E7</v>
      </c>
    </row>
    <row r="1722">
      <c r="A1722" s="62" t="s">
        <v>6062</v>
      </c>
      <c r="B1722" s="23" t="s">
        <v>6063</v>
      </c>
      <c r="C1722" s="5">
        <v>83.0</v>
      </c>
      <c r="D1722" s="5">
        <v>2.92489553734939E7</v>
      </c>
      <c r="E1722" s="5">
        <v>1.1642463E7</v>
      </c>
      <c r="F1722" s="5">
        <v>3.0007992E7</v>
      </c>
      <c r="G1722" s="5">
        <v>4.1331407E7</v>
      </c>
      <c r="H1722" s="5">
        <v>5.4152474E7</v>
      </c>
    </row>
    <row r="1723">
      <c r="A1723" s="62" t="s">
        <v>6064</v>
      </c>
      <c r="B1723" s="23" t="s">
        <v>6065</v>
      </c>
      <c r="C1723" s="5">
        <v>96.0</v>
      </c>
      <c r="D1723" s="5">
        <v>2.97771736041666E7</v>
      </c>
      <c r="E1723" s="5">
        <v>1.1791731E7</v>
      </c>
      <c r="F1723" s="5">
        <v>2.2349875E7</v>
      </c>
      <c r="G1723" s="5">
        <v>3.9437774E7</v>
      </c>
      <c r="H1723" s="5">
        <v>5.4663968E7</v>
      </c>
    </row>
    <row r="1724">
      <c r="A1724" s="62" t="s">
        <v>6066</v>
      </c>
      <c r="B1724" s="23" t="s">
        <v>6067</v>
      </c>
      <c r="C1724" s="5">
        <v>678.0</v>
      </c>
      <c r="D1724" s="5">
        <v>1.61954337058823E7</v>
      </c>
      <c r="E1724" s="5">
        <v>7466503.0</v>
      </c>
      <c r="F1724" s="5">
        <v>1.1925669E7</v>
      </c>
      <c r="G1724" s="5">
        <v>1.86867E7</v>
      </c>
      <c r="H1724" s="5">
        <v>2.937149E7</v>
      </c>
    </row>
    <row r="1725">
      <c r="A1725" s="62" t="s">
        <v>6068</v>
      </c>
      <c r="B1725" s="23" t="s">
        <v>6069</v>
      </c>
      <c r="C1725" s="5">
        <v>46.0</v>
      </c>
      <c r="D1725" s="5">
        <v>6.4763592E7</v>
      </c>
      <c r="E1725" s="5">
        <v>3.0109001E7</v>
      </c>
      <c r="F1725" s="5">
        <v>4.550131E7</v>
      </c>
      <c r="G1725" s="5">
        <v>8.1617114E7</v>
      </c>
      <c r="H1725" s="5">
        <v>1.44479757E8</v>
      </c>
    </row>
    <row r="1726">
      <c r="A1726" s="62" t="s">
        <v>6070</v>
      </c>
      <c r="B1726" s="23" t="s">
        <v>6071</v>
      </c>
      <c r="C1726" s="5">
        <v>124.0</v>
      </c>
      <c r="D1726" s="5">
        <v>7.14695717096774E7</v>
      </c>
      <c r="E1726" s="5">
        <v>2.7429086E7</v>
      </c>
      <c r="F1726" s="5">
        <v>5.089597E7</v>
      </c>
      <c r="G1726" s="5">
        <v>9.3908951E7</v>
      </c>
      <c r="H1726" s="5">
        <v>1.51581453E8</v>
      </c>
    </row>
    <row r="1727">
      <c r="A1727" s="62" t="s">
        <v>6072</v>
      </c>
      <c r="B1727" s="23" t="s">
        <v>6073</v>
      </c>
      <c r="C1727" s="5">
        <v>57.0</v>
      </c>
      <c r="D1727" s="5">
        <v>5.0236244E7</v>
      </c>
      <c r="E1727" s="5">
        <v>2.2502699E7</v>
      </c>
      <c r="F1727" s="5">
        <v>3.2716679E7</v>
      </c>
      <c r="G1727" s="5">
        <v>5.9907801E7</v>
      </c>
      <c r="H1727" s="5">
        <v>1.16998192E8</v>
      </c>
    </row>
    <row r="1728">
      <c r="A1728" s="62" t="s">
        <v>6074</v>
      </c>
      <c r="B1728" s="23" t="s">
        <v>6075</v>
      </c>
      <c r="C1728" s="5">
        <v>3.0</v>
      </c>
      <c r="D1728" s="5">
        <v>1.48198956666666E7</v>
      </c>
      <c r="E1728" s="5">
        <v>5255200.0</v>
      </c>
      <c r="F1728" s="5">
        <v>8849667.0</v>
      </c>
      <c r="G1728" s="5">
        <v>3.035482E7</v>
      </c>
      <c r="H1728" s="5">
        <v>3.035482E7</v>
      </c>
    </row>
    <row r="1729">
      <c r="A1729" s="62" t="s">
        <v>6076</v>
      </c>
      <c r="B1729" s="23" t="s">
        <v>6077</v>
      </c>
      <c r="C1729" s="5">
        <v>31.0</v>
      </c>
      <c r="D1729" s="5">
        <v>6.32104369677419E7</v>
      </c>
      <c r="E1729" s="5">
        <v>3.1854237E7</v>
      </c>
      <c r="F1729" s="5">
        <v>5.6897866E7</v>
      </c>
      <c r="G1729" s="5">
        <v>9.2062365E7</v>
      </c>
      <c r="H1729" s="5">
        <v>1.26187543E8</v>
      </c>
    </row>
    <row r="1730">
      <c r="A1730" s="62" t="s">
        <v>6078</v>
      </c>
      <c r="B1730" s="23" t="s">
        <v>6079</v>
      </c>
      <c r="C1730" s="5">
        <v>61.0</v>
      </c>
      <c r="D1730" s="5">
        <v>2.17549933540983E8</v>
      </c>
      <c r="E1730" s="5">
        <v>5.1811679E7</v>
      </c>
      <c r="F1730" s="5">
        <v>1.16670435E8</v>
      </c>
      <c r="G1730" s="5">
        <v>3.30424638E8</v>
      </c>
      <c r="H1730" s="5">
        <v>5.16268197E8</v>
      </c>
    </row>
    <row r="1731">
      <c r="A1731" s="62" t="s">
        <v>6080</v>
      </c>
      <c r="B1731" s="23" t="s">
        <v>6081</v>
      </c>
      <c r="C1731" s="5">
        <v>3.0</v>
      </c>
      <c r="D1731" s="5">
        <v>2.2712582E7</v>
      </c>
      <c r="E1731" s="5">
        <v>8550502.0</v>
      </c>
      <c r="F1731" s="5">
        <v>2.0216434E7</v>
      </c>
      <c r="G1731" s="5">
        <v>3.937081E7</v>
      </c>
      <c r="H1731" s="5">
        <v>3.937081E7</v>
      </c>
    </row>
    <row r="1732">
      <c r="A1732" s="62" t="s">
        <v>6082</v>
      </c>
      <c r="B1732" s="23" t="s">
        <v>6083</v>
      </c>
      <c r="C1732" s="5">
        <v>6.0</v>
      </c>
      <c r="D1732" s="5">
        <v>6.6982348E7</v>
      </c>
      <c r="E1732" s="5">
        <v>1.7247336E7</v>
      </c>
      <c r="F1732" s="5">
        <v>3.0164525E7</v>
      </c>
      <c r="G1732" s="5">
        <v>1.11286696E8</v>
      </c>
      <c r="H1732" s="5">
        <v>1.64047984E8</v>
      </c>
    </row>
    <row r="1733">
      <c r="A1733" s="62" t="s">
        <v>6084</v>
      </c>
      <c r="B1733" s="23" t="s">
        <v>6085</v>
      </c>
      <c r="C1733" s="5">
        <v>32.0</v>
      </c>
      <c r="D1733" s="5">
        <v>7.09283394375E7</v>
      </c>
      <c r="E1733" s="5">
        <v>2.9864761E7</v>
      </c>
      <c r="F1733" s="5">
        <v>5.4563721E7</v>
      </c>
      <c r="G1733" s="5">
        <v>9.597878E7</v>
      </c>
      <c r="H1733" s="5">
        <v>1.18697522E8</v>
      </c>
    </row>
    <row r="1734">
      <c r="A1734" s="62" t="s">
        <v>6086</v>
      </c>
      <c r="B1734" s="23" t="s">
        <v>6087</v>
      </c>
      <c r="C1734" s="5">
        <v>6639.0</v>
      </c>
      <c r="D1734" s="5">
        <v>1.17275990528296E7</v>
      </c>
      <c r="E1734" s="5">
        <v>6716999.0</v>
      </c>
      <c r="F1734" s="5">
        <v>9152750.0</v>
      </c>
      <c r="G1734" s="5">
        <v>1.2534E7</v>
      </c>
      <c r="H1734" s="5">
        <v>1.7758581E7</v>
      </c>
    </row>
    <row r="1735">
      <c r="A1735" s="62" t="s">
        <v>6088</v>
      </c>
      <c r="B1735" s="23" t="s">
        <v>6089</v>
      </c>
      <c r="C1735" s="5">
        <v>172.0</v>
      </c>
      <c r="D1735" s="5">
        <v>1.73694569360465E7</v>
      </c>
      <c r="E1735" s="5">
        <v>8796592.0</v>
      </c>
      <c r="F1735" s="5">
        <v>1.2462034E7</v>
      </c>
      <c r="G1735" s="5">
        <v>1.9081678E7</v>
      </c>
      <c r="H1735" s="5">
        <v>3.6532893E7</v>
      </c>
    </row>
    <row r="1736">
      <c r="A1736" s="62" t="s">
        <v>6090</v>
      </c>
      <c r="B1736" s="23" t="s">
        <v>6091</v>
      </c>
      <c r="C1736" s="5">
        <v>867.0</v>
      </c>
      <c r="D1736" s="5">
        <v>2.98887070703575E7</v>
      </c>
      <c r="E1736" s="5">
        <v>1.0720367E7</v>
      </c>
      <c r="F1736" s="5">
        <v>1.9216073E7</v>
      </c>
      <c r="G1736" s="5">
        <v>3.3445007E7</v>
      </c>
      <c r="H1736" s="5">
        <v>6.5862684E7</v>
      </c>
    </row>
    <row r="1737">
      <c r="A1737" s="62" t="s">
        <v>6092</v>
      </c>
      <c r="B1737" s="23" t="s">
        <v>6093</v>
      </c>
      <c r="C1737" s="5">
        <v>55803.0</v>
      </c>
      <c r="D1737" s="5">
        <v>1.99680321019022E7</v>
      </c>
      <c r="E1737" s="5">
        <v>9264542.0</v>
      </c>
      <c r="F1737" s="5">
        <v>1.3556668E7</v>
      </c>
      <c r="G1737" s="5">
        <v>2.1522803E7</v>
      </c>
      <c r="H1737" s="5">
        <v>3.7170784E7</v>
      </c>
    </row>
    <row r="1738">
      <c r="A1738" s="62" t="s">
        <v>6094</v>
      </c>
      <c r="B1738" s="23" t="s">
        <v>6095</v>
      </c>
      <c r="C1738" s="5">
        <v>1321.0</v>
      </c>
      <c r="D1738" s="5">
        <v>5.47526570060468E7</v>
      </c>
      <c r="E1738" s="5">
        <v>1.7296307E7</v>
      </c>
      <c r="F1738" s="5">
        <v>3.4037109E7</v>
      </c>
      <c r="G1738" s="5">
        <v>6.6904575E7</v>
      </c>
      <c r="H1738" s="5">
        <v>1.28549486E8</v>
      </c>
    </row>
    <row r="1739">
      <c r="A1739" s="62" t="s">
        <v>6096</v>
      </c>
      <c r="B1739" s="23" t="s">
        <v>6097</v>
      </c>
      <c r="C1739" s="5">
        <v>15581.0</v>
      </c>
      <c r="D1739" s="5">
        <v>1.92482248369871E7</v>
      </c>
      <c r="E1739" s="5">
        <v>9168757.0</v>
      </c>
      <c r="F1739" s="5">
        <v>1.3264211E7</v>
      </c>
      <c r="G1739" s="5">
        <v>2.0173204E7</v>
      </c>
      <c r="H1739" s="5">
        <v>3.413203E7</v>
      </c>
    </row>
    <row r="1740">
      <c r="A1740" s="62" t="s">
        <v>6098</v>
      </c>
      <c r="B1740" s="23" t="s">
        <v>6099</v>
      </c>
      <c r="C1740" s="5">
        <v>1773.0</v>
      </c>
      <c r="D1740" s="5">
        <v>3.56667679514946E7</v>
      </c>
      <c r="E1740" s="5">
        <v>1.558591E7</v>
      </c>
      <c r="F1740" s="5">
        <v>2.5340573E7</v>
      </c>
      <c r="G1740" s="5">
        <v>4.1651846E7</v>
      </c>
      <c r="H1740" s="5">
        <v>7.2377502E7</v>
      </c>
    </row>
    <row r="1741">
      <c r="A1741" s="62" t="s">
        <v>6100</v>
      </c>
      <c r="B1741" s="23" t="s">
        <v>6101</v>
      </c>
      <c r="C1741" s="5">
        <v>630.0</v>
      </c>
      <c r="D1741" s="5">
        <v>2.85909916126984E7</v>
      </c>
      <c r="E1741" s="5">
        <v>9671559.0</v>
      </c>
      <c r="F1741" s="5">
        <v>1.7146384E7</v>
      </c>
      <c r="G1741" s="5">
        <v>3.2292615E7</v>
      </c>
      <c r="H1741" s="5">
        <v>5.9489543E7</v>
      </c>
    </row>
    <row r="1742">
      <c r="A1742" s="62" t="s">
        <v>6102</v>
      </c>
      <c r="B1742" s="23" t="s">
        <v>6103</v>
      </c>
      <c r="C1742" s="5">
        <v>3656.0</v>
      </c>
      <c r="D1742" s="5">
        <v>3.32819511252392E7</v>
      </c>
      <c r="E1742" s="5">
        <v>1.4930706E7</v>
      </c>
      <c r="F1742" s="5">
        <v>2.2710683E7</v>
      </c>
      <c r="G1742" s="5">
        <v>3.8438985E7</v>
      </c>
      <c r="H1742" s="5">
        <v>6.5706051E7</v>
      </c>
    </row>
    <row r="1743">
      <c r="A1743" s="62" t="s">
        <v>6104</v>
      </c>
      <c r="B1743" s="23" t="s">
        <v>6105</v>
      </c>
      <c r="C1743" s="5">
        <v>721.0</v>
      </c>
      <c r="D1743" s="5">
        <v>3.35955266887966E7</v>
      </c>
      <c r="E1743" s="5">
        <v>1.49052E7</v>
      </c>
      <c r="F1743" s="5">
        <v>2.3983374E7</v>
      </c>
      <c r="G1743" s="5">
        <v>4.0187054E7</v>
      </c>
      <c r="H1743" s="5">
        <v>7.1974734E7</v>
      </c>
    </row>
    <row r="1744">
      <c r="A1744" s="62" t="s">
        <v>6106</v>
      </c>
      <c r="B1744" s="23" t="s">
        <v>6107</v>
      </c>
      <c r="C1744" s="5">
        <v>1504.0</v>
      </c>
      <c r="D1744" s="5">
        <v>3.36743514541223E7</v>
      </c>
      <c r="E1744" s="5">
        <v>1.498037E7</v>
      </c>
      <c r="F1744" s="5">
        <v>2.6446876E7</v>
      </c>
      <c r="G1744" s="5">
        <v>3.7277925E7</v>
      </c>
      <c r="H1744" s="5">
        <v>6.1702105E7</v>
      </c>
    </row>
    <row r="1745">
      <c r="A1745" s="62" t="s">
        <v>6108</v>
      </c>
      <c r="B1745" s="23" t="s">
        <v>6109</v>
      </c>
      <c r="C1745" s="5">
        <v>49.0</v>
      </c>
      <c r="D1745" s="5">
        <v>3.71389473265306E7</v>
      </c>
      <c r="E1745" s="5">
        <v>1.8699517E7</v>
      </c>
      <c r="F1745" s="5">
        <v>2.45636E7</v>
      </c>
      <c r="G1745" s="5">
        <v>3.5356758E7</v>
      </c>
      <c r="H1745" s="5">
        <v>7.5645434E7</v>
      </c>
    </row>
    <row r="1746">
      <c r="A1746" s="62" t="s">
        <v>6110</v>
      </c>
      <c r="B1746" s="23" t="s">
        <v>6111</v>
      </c>
      <c r="C1746" s="5">
        <v>1605.0</v>
      </c>
      <c r="D1746" s="5">
        <v>2.69217312978192E7</v>
      </c>
      <c r="E1746" s="5">
        <v>8380557.0</v>
      </c>
      <c r="F1746" s="5">
        <v>1.3313435E7</v>
      </c>
      <c r="G1746" s="5">
        <v>2.6860409E7</v>
      </c>
      <c r="H1746" s="5">
        <v>5.4402715E7</v>
      </c>
    </row>
    <row r="1747">
      <c r="A1747" s="62" t="s">
        <v>6112</v>
      </c>
      <c r="B1747" s="23" t="s">
        <v>6113</v>
      </c>
      <c r="C1747" s="5">
        <v>9345.0</v>
      </c>
      <c r="D1747" s="5">
        <v>2.98117516902267E7</v>
      </c>
      <c r="E1747" s="5">
        <v>1.1855103E7</v>
      </c>
      <c r="F1747" s="5">
        <v>1.7915327E7</v>
      </c>
      <c r="G1747" s="5">
        <v>3.5632644E7</v>
      </c>
      <c r="H1747" s="5">
        <v>6.260565E7</v>
      </c>
    </row>
    <row r="1748">
      <c r="A1748" s="62" t="s">
        <v>6114</v>
      </c>
      <c r="B1748" s="23" t="s">
        <v>6115</v>
      </c>
      <c r="C1748" s="5">
        <v>3110.0</v>
      </c>
      <c r="D1748" s="5">
        <v>2.66665851346833E7</v>
      </c>
      <c r="E1748" s="5">
        <v>1.25412E7</v>
      </c>
      <c r="F1748" s="5">
        <v>1.90725E7</v>
      </c>
      <c r="G1748" s="5">
        <v>3.1759059E7</v>
      </c>
      <c r="H1748" s="5">
        <v>5.1449669E7</v>
      </c>
    </row>
    <row r="1749">
      <c r="A1749" s="62" t="s">
        <v>6116</v>
      </c>
      <c r="B1749" s="23" t="s">
        <v>6117</v>
      </c>
      <c r="C1749" s="5">
        <v>24680.0</v>
      </c>
      <c r="D1749" s="5">
        <v>2.67663110994128E7</v>
      </c>
      <c r="E1749" s="5">
        <v>1.143631E7</v>
      </c>
      <c r="F1749" s="5">
        <v>1.7379289E7</v>
      </c>
      <c r="G1749" s="5">
        <v>3.04675E7</v>
      </c>
      <c r="H1749" s="5">
        <v>5.4026423E7</v>
      </c>
    </row>
    <row r="1750">
      <c r="A1750" s="62" t="s">
        <v>6118</v>
      </c>
      <c r="B1750" s="23" t="s">
        <v>6119</v>
      </c>
      <c r="C1750" s="5">
        <v>2171.0</v>
      </c>
      <c r="D1750" s="5">
        <v>1.96935627993557E7</v>
      </c>
      <c r="E1750" s="5">
        <v>7518700.0</v>
      </c>
      <c r="F1750" s="5">
        <v>1.1161425E7</v>
      </c>
      <c r="G1750" s="5">
        <v>1.860268E7</v>
      </c>
      <c r="H1750" s="5">
        <v>3.79151E7</v>
      </c>
    </row>
    <row r="1751">
      <c r="A1751" s="62" t="s">
        <v>6120</v>
      </c>
      <c r="B1751" s="23" t="s">
        <v>6121</v>
      </c>
      <c r="C1751" s="5">
        <v>45.0</v>
      </c>
      <c r="D1751" s="5">
        <v>3.95645020666666E7</v>
      </c>
      <c r="E1751" s="5">
        <v>9175473.0</v>
      </c>
      <c r="F1751" s="5">
        <v>2.2384964E7</v>
      </c>
      <c r="G1751" s="5">
        <v>5.2292874E7</v>
      </c>
      <c r="H1751" s="5">
        <v>1.02138124E8</v>
      </c>
    </row>
    <row r="1752">
      <c r="A1752" s="62" t="s">
        <v>6122</v>
      </c>
      <c r="B1752" s="23" t="s">
        <v>6123</v>
      </c>
      <c r="C1752" s="5">
        <v>368.0</v>
      </c>
      <c r="D1752" s="5">
        <v>2.44083111111111E7</v>
      </c>
      <c r="E1752" s="5">
        <v>8798269.0</v>
      </c>
      <c r="F1752" s="5">
        <v>1.41081E7</v>
      </c>
      <c r="G1752" s="5">
        <v>2.6208621E7</v>
      </c>
      <c r="H1752" s="5">
        <v>5.2559101E7</v>
      </c>
    </row>
    <row r="1753">
      <c r="A1753" s="62" t="s">
        <v>6124</v>
      </c>
      <c r="B1753" s="23" t="s">
        <v>6125</v>
      </c>
      <c r="C1753" s="5">
        <v>134.0</v>
      </c>
      <c r="D1753" s="5">
        <v>3.6357943261194E7</v>
      </c>
      <c r="E1753" s="5">
        <v>1.192595E7</v>
      </c>
      <c r="F1753" s="5">
        <v>2.011525E7</v>
      </c>
      <c r="G1753" s="5">
        <v>3.8741042E7</v>
      </c>
      <c r="H1753" s="5">
        <v>8.0097321E7</v>
      </c>
    </row>
    <row r="1754">
      <c r="A1754" s="62" t="s">
        <v>6126</v>
      </c>
      <c r="B1754" s="23" t="s">
        <v>6127</v>
      </c>
      <c r="C1754" s="5">
        <v>179.0</v>
      </c>
      <c r="D1754" s="5">
        <v>6.60755522011173E7</v>
      </c>
      <c r="E1754" s="5">
        <v>2.3966374E7</v>
      </c>
      <c r="F1754" s="5">
        <v>4.6441552E7</v>
      </c>
      <c r="G1754" s="5">
        <v>8.4413972E7</v>
      </c>
      <c r="H1754" s="5">
        <v>1.33552391E8</v>
      </c>
    </row>
    <row r="1755">
      <c r="A1755" s="62" t="s">
        <v>6128</v>
      </c>
      <c r="B1755" s="23" t="s">
        <v>6129</v>
      </c>
      <c r="C1755" s="5">
        <v>1028.0</v>
      </c>
      <c r="D1755" s="5">
        <v>3.76192508278209E7</v>
      </c>
      <c r="E1755" s="5">
        <v>9757600.0</v>
      </c>
      <c r="F1755" s="5">
        <v>1.7434938E7</v>
      </c>
      <c r="G1755" s="5">
        <v>4.5037995E7</v>
      </c>
      <c r="H1755" s="5">
        <v>8.9190425E7</v>
      </c>
    </row>
    <row r="1756">
      <c r="A1756" s="62" t="s">
        <v>6130</v>
      </c>
      <c r="B1756" s="23" t="s">
        <v>6131</v>
      </c>
      <c r="C1756" s="5">
        <v>124.0</v>
      </c>
      <c r="D1756" s="5">
        <v>3.97652119193548E7</v>
      </c>
      <c r="E1756" s="5">
        <v>1.2115691E7</v>
      </c>
      <c r="F1756" s="5">
        <v>2.4933587E7</v>
      </c>
      <c r="G1756" s="5">
        <v>5.073788E7</v>
      </c>
      <c r="H1756" s="5">
        <v>8.1419086E7</v>
      </c>
    </row>
    <row r="1757">
      <c r="A1757" s="62" t="s">
        <v>6132</v>
      </c>
      <c r="B1757" s="23" t="s">
        <v>6133</v>
      </c>
      <c r="C1757" s="5">
        <v>1389.0</v>
      </c>
      <c r="D1757" s="5">
        <v>2.78539769388489E7</v>
      </c>
      <c r="E1757" s="5">
        <v>1.1038196E7</v>
      </c>
      <c r="F1757" s="5">
        <v>1.9868708E7</v>
      </c>
      <c r="G1757" s="5">
        <v>3.2957803E7</v>
      </c>
      <c r="H1757" s="5">
        <v>5.4925918E7</v>
      </c>
    </row>
    <row r="1758">
      <c r="A1758" s="62" t="s">
        <v>6134</v>
      </c>
      <c r="B1758" s="23" t="s">
        <v>6135</v>
      </c>
      <c r="C1758" s="5">
        <v>86.0</v>
      </c>
      <c r="D1758" s="5">
        <v>3.24206666976744E7</v>
      </c>
      <c r="E1758" s="5">
        <v>1.2799E7</v>
      </c>
      <c r="F1758" s="5">
        <v>2.2414193E7</v>
      </c>
      <c r="G1758" s="5">
        <v>3.9457402E7</v>
      </c>
      <c r="H1758" s="5">
        <v>7.7585629E7</v>
      </c>
    </row>
    <row r="1759">
      <c r="A1759" s="62" t="s">
        <v>6136</v>
      </c>
      <c r="B1759" s="23" t="s">
        <v>6137</v>
      </c>
      <c r="C1759" s="5">
        <v>41070.0</v>
      </c>
      <c r="D1759" s="5">
        <v>1.56229917770855E7</v>
      </c>
      <c r="E1759" s="5">
        <v>4648791.0</v>
      </c>
      <c r="F1759" s="5">
        <v>8268672.0</v>
      </c>
      <c r="G1759" s="5">
        <v>1.6786534E7</v>
      </c>
      <c r="H1759" s="5">
        <v>3.4670859E7</v>
      </c>
    </row>
    <row r="1760">
      <c r="A1760" s="62" t="s">
        <v>6138</v>
      </c>
      <c r="B1760" s="23" t="s">
        <v>6139</v>
      </c>
      <c r="C1760" s="5">
        <v>126.0</v>
      </c>
      <c r="D1760" s="5">
        <v>3.15649585555555E7</v>
      </c>
      <c r="E1760" s="5">
        <v>1.0036976E7</v>
      </c>
      <c r="F1760" s="5">
        <v>1.6645701E7</v>
      </c>
      <c r="G1760" s="5">
        <v>3.3917134E7</v>
      </c>
      <c r="H1760" s="5">
        <v>6.382436E7</v>
      </c>
    </row>
    <row r="1761">
      <c r="A1761" s="62" t="s">
        <v>6140</v>
      </c>
      <c r="B1761" s="23" t="s">
        <v>6141</v>
      </c>
      <c r="C1761" s="5">
        <v>447.0</v>
      </c>
      <c r="D1761" s="5">
        <v>2.69623032170022E7</v>
      </c>
      <c r="E1761" s="5">
        <v>1.2400738E7</v>
      </c>
      <c r="F1761" s="5">
        <v>1.7603073E7</v>
      </c>
      <c r="G1761" s="5">
        <v>2.5155101E7</v>
      </c>
      <c r="H1761" s="5">
        <v>4.00871E7</v>
      </c>
    </row>
    <row r="1762">
      <c r="A1762" s="62" t="s">
        <v>6142</v>
      </c>
      <c r="B1762" s="23" t="s">
        <v>6143</v>
      </c>
      <c r="C1762" s="5">
        <v>268.0</v>
      </c>
      <c r="D1762" s="5">
        <v>4.4315662891791E7</v>
      </c>
      <c r="E1762" s="5">
        <v>1.933412E7</v>
      </c>
      <c r="F1762" s="5">
        <v>3.0115665E7</v>
      </c>
      <c r="G1762" s="5">
        <v>5.1638117E7</v>
      </c>
      <c r="H1762" s="5">
        <v>8.4537505E7</v>
      </c>
    </row>
    <row r="1763">
      <c r="A1763" s="62" t="s">
        <v>2487</v>
      </c>
      <c r="B1763" s="23" t="s">
        <v>256</v>
      </c>
      <c r="C1763" s="5">
        <v>462.0</v>
      </c>
      <c r="D1763" s="5">
        <v>4.85060170757575E7</v>
      </c>
      <c r="E1763" s="5">
        <v>1.7666816E7</v>
      </c>
      <c r="F1763" s="5">
        <v>3.1421173E7</v>
      </c>
      <c r="G1763" s="5">
        <v>5.2547678E7</v>
      </c>
      <c r="H1763" s="5">
        <v>8.5961545E7</v>
      </c>
    </row>
    <row r="1764">
      <c r="A1764" s="62" t="s">
        <v>6144</v>
      </c>
      <c r="B1764" s="23" t="s">
        <v>6145</v>
      </c>
      <c r="C1764" s="5">
        <v>3.0</v>
      </c>
      <c r="D1764" s="5">
        <v>1.12593683333333E7</v>
      </c>
      <c r="E1764" s="5">
        <v>6169459.0</v>
      </c>
      <c r="F1764" s="5">
        <v>1.0679759E7</v>
      </c>
      <c r="G1764" s="5">
        <v>1.6928887E7</v>
      </c>
      <c r="H1764" s="5">
        <v>1.6928887E7</v>
      </c>
    </row>
    <row r="1765">
      <c r="A1765" s="62" t="s">
        <v>6146</v>
      </c>
      <c r="B1765" s="23" t="s">
        <v>6147</v>
      </c>
      <c r="C1765" s="5">
        <v>62.0</v>
      </c>
      <c r="D1765" s="5">
        <v>1.27730753064516E7</v>
      </c>
      <c r="E1765" s="5">
        <v>5341996.0</v>
      </c>
      <c r="F1765" s="5">
        <v>7024721.0</v>
      </c>
      <c r="G1765" s="5">
        <v>1.3825694E7</v>
      </c>
      <c r="H1765" s="5">
        <v>3.4335225E7</v>
      </c>
    </row>
    <row r="1766">
      <c r="A1766" s="62" t="s">
        <v>6148</v>
      </c>
      <c r="B1766" s="23" t="s">
        <v>6149</v>
      </c>
      <c r="C1766" s="5">
        <v>1291.0</v>
      </c>
      <c r="D1766" s="5">
        <v>8.00823004376452E7</v>
      </c>
      <c r="E1766" s="5">
        <v>1.1462246E7</v>
      </c>
      <c r="F1766" s="5">
        <v>2.7507172E7</v>
      </c>
      <c r="G1766" s="5">
        <v>6.4499573E7</v>
      </c>
      <c r="H1766" s="5">
        <v>2.73963943E8</v>
      </c>
    </row>
    <row r="1767">
      <c r="A1767" s="62" t="s">
        <v>6150</v>
      </c>
      <c r="B1767" s="23" t="s">
        <v>6151</v>
      </c>
      <c r="C1767" s="5">
        <v>107.0</v>
      </c>
      <c r="D1767" s="5">
        <v>3.10558697196261E7</v>
      </c>
      <c r="E1767" s="5">
        <v>1.0475109E7</v>
      </c>
      <c r="F1767" s="5">
        <v>2.3673703E7</v>
      </c>
      <c r="G1767" s="5">
        <v>3.9018934E7</v>
      </c>
      <c r="H1767" s="5">
        <v>7.3625804E7</v>
      </c>
    </row>
    <row r="1768">
      <c r="A1768" s="62" t="s">
        <v>6152</v>
      </c>
      <c r="B1768" s="23" t="s">
        <v>6154</v>
      </c>
      <c r="C1768" s="5">
        <v>7159.0</v>
      </c>
      <c r="D1768" s="5">
        <v>1.92899613302637E7</v>
      </c>
      <c r="E1768" s="5">
        <v>1.1630151E7</v>
      </c>
      <c r="F1768" s="5">
        <v>1.5666057E7</v>
      </c>
      <c r="G1768" s="5">
        <v>2.2419743E7</v>
      </c>
      <c r="H1768" s="5">
        <v>3.2957838E7</v>
      </c>
    </row>
    <row r="1769">
      <c r="A1769" s="62" t="s">
        <v>6156</v>
      </c>
      <c r="B1769" s="23" t="s">
        <v>6157</v>
      </c>
      <c r="C1769" s="5">
        <v>4208.0</v>
      </c>
      <c r="D1769" s="5">
        <v>3.4364795759268E7</v>
      </c>
      <c r="E1769" s="5">
        <v>1.4109721E7</v>
      </c>
      <c r="F1769" s="5">
        <v>2.146298E7</v>
      </c>
      <c r="G1769" s="5">
        <v>3.6441796E7</v>
      </c>
      <c r="H1769" s="5">
        <v>6.3864483E7</v>
      </c>
    </row>
    <row r="1770">
      <c r="A1770" s="62" t="s">
        <v>6158</v>
      </c>
      <c r="B1770" s="23" t="s">
        <v>6159</v>
      </c>
      <c r="C1770" s="5">
        <v>6878.0</v>
      </c>
      <c r="D1770" s="5">
        <v>2.97469137643127E7</v>
      </c>
      <c r="E1770" s="5">
        <v>1.4485585E7</v>
      </c>
      <c r="F1770" s="5">
        <v>2.2463042E7</v>
      </c>
      <c r="G1770" s="5">
        <v>3.3997333E7</v>
      </c>
      <c r="H1770" s="5">
        <v>5.1449074E7</v>
      </c>
    </row>
    <row r="1771">
      <c r="A1771" s="62" t="s">
        <v>6160</v>
      </c>
      <c r="B1771" s="23" t="s">
        <v>6161</v>
      </c>
      <c r="C1771" s="5">
        <v>9988.0</v>
      </c>
      <c r="D1771" s="5">
        <v>2.67622834369689E7</v>
      </c>
      <c r="E1771" s="5">
        <v>1.4823711E7</v>
      </c>
      <c r="F1771" s="5">
        <v>2.3306468E7</v>
      </c>
      <c r="G1771" s="5">
        <v>3.408034E7</v>
      </c>
      <c r="H1771" s="5">
        <v>4.8528862E7</v>
      </c>
    </row>
    <row r="1772">
      <c r="A1772" s="62" t="s">
        <v>6162</v>
      </c>
      <c r="B1772" s="23" t="s">
        <v>6163</v>
      </c>
      <c r="C1772" s="5">
        <v>2693.0</v>
      </c>
      <c r="D1772" s="5">
        <v>2.07922935202376E7</v>
      </c>
      <c r="E1772" s="5">
        <v>1.2252237E7</v>
      </c>
      <c r="F1772" s="5">
        <v>1.6865005E7</v>
      </c>
      <c r="G1772" s="5">
        <v>2.4913663E7</v>
      </c>
      <c r="H1772" s="5">
        <v>3.5388993E7</v>
      </c>
    </row>
    <row r="1773">
      <c r="A1773" s="62" t="s">
        <v>6164</v>
      </c>
      <c r="B1773" s="23" t="s">
        <v>6165</v>
      </c>
      <c r="C1773" s="5">
        <v>26.0</v>
      </c>
      <c r="D1773" s="5">
        <v>2.2159020576923E7</v>
      </c>
      <c r="E1773" s="5">
        <v>1.3845488E7</v>
      </c>
      <c r="F1773" s="5">
        <v>1.71265E7</v>
      </c>
      <c r="G1773" s="5">
        <v>2.83549E7</v>
      </c>
      <c r="H1773" s="5">
        <v>4.1409802E7</v>
      </c>
    </row>
    <row r="1774">
      <c r="A1774" s="62" t="s">
        <v>6166</v>
      </c>
      <c r="B1774" s="23" t="s">
        <v>6167</v>
      </c>
      <c r="C1774" s="5">
        <v>255.0</v>
      </c>
      <c r="D1774" s="5">
        <v>1.54452021843137E7</v>
      </c>
      <c r="E1774" s="5">
        <v>1.1842371E7</v>
      </c>
      <c r="F1774" s="5">
        <v>1.3680496E7</v>
      </c>
      <c r="G1774" s="5">
        <v>1.5277415E7</v>
      </c>
      <c r="H1774" s="5">
        <v>2.0631677E7</v>
      </c>
    </row>
    <row r="1775">
      <c r="A1775" s="62" t="s">
        <v>6168</v>
      </c>
      <c r="B1775" s="23" t="s">
        <v>6169</v>
      </c>
      <c r="C1775" s="5">
        <v>3.0</v>
      </c>
      <c r="D1775" s="5">
        <v>1.78618613333333E7</v>
      </c>
      <c r="E1775" s="5">
        <v>1.0592422E7</v>
      </c>
      <c r="F1775" s="5">
        <v>1.9126956E7</v>
      </c>
      <c r="G1775" s="5">
        <v>2.3866206E7</v>
      </c>
      <c r="H1775" s="5">
        <v>2.3866206E7</v>
      </c>
    </row>
    <row r="1776">
      <c r="A1776" s="62" t="s">
        <v>6170</v>
      </c>
      <c r="B1776" s="23" t="s">
        <v>6171</v>
      </c>
      <c r="C1776" s="5">
        <v>1822.0</v>
      </c>
      <c r="D1776" s="5">
        <v>2.09197701136114E7</v>
      </c>
      <c r="E1776" s="5">
        <v>1.05722E7</v>
      </c>
      <c r="F1776" s="5">
        <v>1.41846E7</v>
      </c>
      <c r="G1776" s="5">
        <v>2.1791617E7</v>
      </c>
      <c r="H1776" s="5">
        <v>3.64208E7</v>
      </c>
    </row>
    <row r="1777">
      <c r="A1777" s="62" t="s">
        <v>6172</v>
      </c>
      <c r="B1777" s="23" t="s">
        <v>6173</v>
      </c>
      <c r="C1777" s="5">
        <v>379.0</v>
      </c>
      <c r="D1777" s="5">
        <v>3.30157890817941E7</v>
      </c>
      <c r="E1777" s="5">
        <v>1.4544938E7</v>
      </c>
      <c r="F1777" s="5">
        <v>2.229238E7</v>
      </c>
      <c r="G1777" s="5">
        <v>3.5344611E7</v>
      </c>
      <c r="H1777" s="5">
        <v>5.8801835E7</v>
      </c>
    </row>
    <row r="1778">
      <c r="A1778" s="62" t="s">
        <v>6174</v>
      </c>
      <c r="B1778" s="23" t="s">
        <v>6175</v>
      </c>
      <c r="C1778" s="5">
        <v>38.0</v>
      </c>
      <c r="D1778" s="5">
        <v>1.47530450526315E7</v>
      </c>
      <c r="E1778" s="5">
        <v>1.35281E7</v>
      </c>
      <c r="F1778" s="5">
        <v>1.4099E7</v>
      </c>
      <c r="G1778" s="5">
        <v>1.507086E7</v>
      </c>
      <c r="H1778" s="5">
        <v>1.90737E7</v>
      </c>
    </row>
    <row r="1779">
      <c r="A1779" s="62" t="s">
        <v>6176</v>
      </c>
      <c r="B1779" s="23" t="s">
        <v>6177</v>
      </c>
      <c r="C1779" s="5">
        <v>87.0</v>
      </c>
      <c r="D1779" s="5">
        <v>2.29806409080459E7</v>
      </c>
      <c r="E1779" s="5">
        <v>9300014.0</v>
      </c>
      <c r="F1779" s="5">
        <v>1.7242425E7</v>
      </c>
      <c r="G1779" s="5">
        <v>3.1101791E7</v>
      </c>
      <c r="H1779" s="5">
        <v>5.2719658E7</v>
      </c>
    </row>
    <row r="1780">
      <c r="A1780" s="62" t="s">
        <v>6178</v>
      </c>
      <c r="B1780" s="23" t="s">
        <v>6179</v>
      </c>
      <c r="C1780" s="5">
        <v>13.0</v>
      </c>
      <c r="D1780" s="5">
        <v>1.7954877E7</v>
      </c>
      <c r="E1780" s="5">
        <v>7631330.0</v>
      </c>
      <c r="F1780" s="5">
        <v>1.3886971E7</v>
      </c>
      <c r="G1780" s="5">
        <v>2.3736056E7</v>
      </c>
      <c r="H1780" s="5">
        <v>2.7898127E7</v>
      </c>
    </row>
    <row r="1781">
      <c r="A1781" s="62" t="s">
        <v>6180</v>
      </c>
      <c r="B1781" s="23" t="s">
        <v>6181</v>
      </c>
      <c r="C1781" s="5">
        <v>55.0</v>
      </c>
      <c r="D1781" s="5">
        <v>1.92455633272727E7</v>
      </c>
      <c r="E1781" s="5">
        <v>1.141372E7</v>
      </c>
      <c r="F1781" s="5">
        <v>1.5368615E7</v>
      </c>
      <c r="G1781" s="5">
        <v>2.4801449E7</v>
      </c>
      <c r="H1781" s="5">
        <v>2.7701326E7</v>
      </c>
    </row>
    <row r="1782">
      <c r="A1782" s="62" t="s">
        <v>6182</v>
      </c>
      <c r="B1782" s="23" t="s">
        <v>6183</v>
      </c>
      <c r="C1782" s="5">
        <v>299.0</v>
      </c>
      <c r="D1782" s="5">
        <v>1.74539379665551E7</v>
      </c>
      <c r="E1782" s="5">
        <v>9805591.0</v>
      </c>
      <c r="F1782" s="5">
        <v>1.3646448E7</v>
      </c>
      <c r="G1782" s="5">
        <v>2.2106308E7</v>
      </c>
      <c r="H1782" s="5">
        <v>3.1189451E7</v>
      </c>
    </row>
    <row r="1783">
      <c r="A1783" s="62" t="s">
        <v>6184</v>
      </c>
      <c r="B1783" s="23" t="s">
        <v>6185</v>
      </c>
      <c r="C1783" s="5">
        <v>7.0</v>
      </c>
      <c r="D1783" s="5">
        <v>2.25837905714285E7</v>
      </c>
      <c r="E1783" s="5">
        <v>1.0637302E7</v>
      </c>
      <c r="F1783" s="5">
        <v>2.2083265E7</v>
      </c>
      <c r="G1783" s="5">
        <v>3.3191575E7</v>
      </c>
      <c r="H1783" s="5">
        <v>3.6436123E7</v>
      </c>
    </row>
    <row r="1784">
      <c r="A1784" s="62" t="s">
        <v>6186</v>
      </c>
      <c r="B1784" s="23" t="s">
        <v>6187</v>
      </c>
      <c r="C1784" s="5">
        <v>921.0</v>
      </c>
      <c r="D1784" s="5">
        <v>2.1833044436482E7</v>
      </c>
      <c r="E1784" s="5">
        <v>1.0557074E7</v>
      </c>
      <c r="F1784" s="5">
        <v>1.7025903E7</v>
      </c>
      <c r="G1784" s="5">
        <v>2.6131741E7</v>
      </c>
      <c r="H1784" s="5">
        <v>3.8331013E7</v>
      </c>
    </row>
    <row r="1785">
      <c r="A1785" s="62" t="s">
        <v>6188</v>
      </c>
      <c r="B1785" s="23" t="s">
        <v>6189</v>
      </c>
      <c r="C1785" s="5">
        <v>654.0</v>
      </c>
      <c r="D1785" s="5">
        <v>4.05252513363914E7</v>
      </c>
      <c r="E1785" s="5">
        <v>1.94515E7</v>
      </c>
      <c r="F1785" s="5">
        <v>3.015981E7</v>
      </c>
      <c r="G1785" s="5">
        <v>5.0269861E7</v>
      </c>
      <c r="H1785" s="5">
        <v>7.8074884E7</v>
      </c>
    </row>
    <row r="1786">
      <c r="A1786" s="62" t="s">
        <v>6190</v>
      </c>
      <c r="B1786" s="23" t="s">
        <v>6191</v>
      </c>
      <c r="C1786" s="5">
        <v>1849.0</v>
      </c>
      <c r="D1786" s="5">
        <v>4.18045805772973E7</v>
      </c>
      <c r="E1786" s="5">
        <v>1.9437316E7</v>
      </c>
      <c r="F1786" s="5">
        <v>2.9084993E7</v>
      </c>
      <c r="G1786" s="5">
        <v>4.7065367E7</v>
      </c>
      <c r="H1786" s="5">
        <v>8.5658144E7</v>
      </c>
    </row>
    <row r="1787">
      <c r="A1787" s="62" t="s">
        <v>6192</v>
      </c>
      <c r="B1787" s="23" t="s">
        <v>6193</v>
      </c>
      <c r="C1787" s="5">
        <v>278.0</v>
      </c>
      <c r="D1787" s="5">
        <v>5.28094040791367E7</v>
      </c>
      <c r="E1787" s="5">
        <v>2.3486974E7</v>
      </c>
      <c r="F1787" s="5">
        <v>4.1551844E7</v>
      </c>
      <c r="G1787" s="5">
        <v>8.4331121E7</v>
      </c>
      <c r="H1787" s="5">
        <v>1.01119698E8</v>
      </c>
    </row>
    <row r="1788">
      <c r="A1788" s="62" t="s">
        <v>6194</v>
      </c>
      <c r="B1788" s="23" t="s">
        <v>6195</v>
      </c>
      <c r="C1788" s="5">
        <v>12.0</v>
      </c>
      <c r="D1788" s="5">
        <v>1.53432718666666E8</v>
      </c>
      <c r="E1788" s="5">
        <v>3.8138005E7</v>
      </c>
      <c r="F1788" s="5">
        <v>7.6079367E7</v>
      </c>
      <c r="G1788" s="5">
        <v>1.637714E8</v>
      </c>
      <c r="H1788" s="5">
        <v>3.88344067E8</v>
      </c>
    </row>
    <row r="1789">
      <c r="A1789" s="62" t="s">
        <v>6196</v>
      </c>
      <c r="B1789" s="23" t="s">
        <v>6197</v>
      </c>
      <c r="C1789" s="5">
        <v>71.0</v>
      </c>
      <c r="D1789" s="5">
        <v>3.77659001830985E7</v>
      </c>
      <c r="E1789" s="5">
        <v>1.9552359E7</v>
      </c>
      <c r="F1789" s="5">
        <v>2.9252107E7</v>
      </c>
      <c r="G1789" s="5">
        <v>4.800526E7</v>
      </c>
      <c r="H1789" s="5">
        <v>7.1296112E7</v>
      </c>
    </row>
    <row r="1790">
      <c r="A1790" s="62" t="s">
        <v>6198</v>
      </c>
      <c r="B1790" s="23" t="s">
        <v>6199</v>
      </c>
      <c r="C1790" s="5">
        <v>128.0</v>
      </c>
      <c r="D1790" s="5">
        <v>2.78167409868217E8</v>
      </c>
      <c r="E1790" s="5">
        <v>2.31948705E8</v>
      </c>
      <c r="F1790" s="5">
        <v>2.64534705E8</v>
      </c>
      <c r="G1790" s="5">
        <v>3.04029629E8</v>
      </c>
      <c r="H1790" s="5">
        <v>4.15672161E8</v>
      </c>
    </row>
    <row r="1791">
      <c r="A1791" s="62" t="s">
        <v>6200</v>
      </c>
      <c r="B1791" s="23" t="s">
        <v>6201</v>
      </c>
      <c r="C1791" s="5">
        <v>8.0</v>
      </c>
      <c r="D1791" s="5">
        <v>5.1810148125E7</v>
      </c>
      <c r="E1791" s="5">
        <v>2.3258124E7</v>
      </c>
      <c r="F1791" s="5">
        <v>2.6608297E7</v>
      </c>
      <c r="G1791" s="5">
        <v>5.2603903E7</v>
      </c>
      <c r="H1791" s="5">
        <v>1.69397516E8</v>
      </c>
    </row>
    <row r="1792">
      <c r="A1792" s="62" t="s">
        <v>6202</v>
      </c>
      <c r="B1792" s="23" t="s">
        <v>6203</v>
      </c>
      <c r="C1792" s="5">
        <v>22.0</v>
      </c>
      <c r="D1792" s="5">
        <v>3.7326337090909E7</v>
      </c>
      <c r="E1792" s="5">
        <v>2.2068027E7</v>
      </c>
      <c r="F1792" s="5">
        <v>2.6236285E7</v>
      </c>
      <c r="G1792" s="5">
        <v>4.9778818E7</v>
      </c>
      <c r="H1792" s="5">
        <v>6.7133594E7</v>
      </c>
    </row>
    <row r="1793">
      <c r="A1793" s="62" t="s">
        <v>6204</v>
      </c>
      <c r="B1793" s="23" t="s">
        <v>6205</v>
      </c>
      <c r="C1793" s="5">
        <v>17.0</v>
      </c>
      <c r="D1793" s="5">
        <v>2.69225125882352E7</v>
      </c>
      <c r="E1793" s="5">
        <v>1.0072902E7</v>
      </c>
      <c r="F1793" s="5">
        <v>1.2741156E7</v>
      </c>
      <c r="G1793" s="5">
        <v>3.0065738E7</v>
      </c>
      <c r="H1793" s="5">
        <v>6.2497374E7</v>
      </c>
    </row>
    <row r="1794">
      <c r="A1794" s="62" t="s">
        <v>6206</v>
      </c>
      <c r="B1794" s="23" t="s">
        <v>6207</v>
      </c>
      <c r="C1794" s="5">
        <v>39.0</v>
      </c>
      <c r="D1794" s="5">
        <v>1.62553383333333E7</v>
      </c>
      <c r="E1794" s="5">
        <v>9066722.0</v>
      </c>
      <c r="F1794" s="5">
        <v>1.511457E7</v>
      </c>
      <c r="G1794" s="5">
        <v>1.8988932E7</v>
      </c>
      <c r="H1794" s="5">
        <v>2.9951681E7</v>
      </c>
    </row>
    <row r="1795">
      <c r="A1795" s="62" t="s">
        <v>6208</v>
      </c>
      <c r="B1795" s="23" t="s">
        <v>6209</v>
      </c>
      <c r="C1795" s="5">
        <v>2.0</v>
      </c>
      <c r="D1795" s="5">
        <v>3.8885351E7</v>
      </c>
      <c r="E1795" s="5">
        <v>2.18304E7</v>
      </c>
      <c r="F1795" s="5">
        <v>2.18304E7</v>
      </c>
      <c r="G1795" s="5">
        <v>5.5940302E7</v>
      </c>
      <c r="H1795" s="5">
        <v>5.5940302E7</v>
      </c>
    </row>
    <row r="1796">
      <c r="A1796" s="62" t="s">
        <v>6210</v>
      </c>
      <c r="B1796" s="23" t="s">
        <v>6211</v>
      </c>
      <c r="C1796" s="5">
        <v>4.0</v>
      </c>
      <c r="D1796" s="5">
        <v>1.893017825E7</v>
      </c>
      <c r="E1796" s="5">
        <v>5904176.0</v>
      </c>
      <c r="F1796" s="5">
        <v>1.0039939E7</v>
      </c>
      <c r="G1796" s="5">
        <v>2.5783477E7</v>
      </c>
      <c r="H1796" s="5">
        <v>3.3993121E7</v>
      </c>
    </row>
    <row r="1797">
      <c r="A1797" s="62" t="s">
        <v>6212</v>
      </c>
      <c r="B1797" s="23" t="s">
        <v>6213</v>
      </c>
      <c r="C1797" s="5">
        <v>11.0</v>
      </c>
      <c r="D1797" s="5">
        <v>2.99377752727272E7</v>
      </c>
      <c r="E1797" s="5">
        <v>1.43615E7</v>
      </c>
      <c r="F1797" s="5">
        <v>2.4236011E7</v>
      </c>
      <c r="G1797" s="5">
        <v>4.4196995E7</v>
      </c>
      <c r="H1797" s="5">
        <v>5.5584225E7</v>
      </c>
    </row>
    <row r="1798">
      <c r="A1798" s="62" t="s">
        <v>6215</v>
      </c>
      <c r="B1798" s="23" t="s">
        <v>6216</v>
      </c>
      <c r="C1798" s="5">
        <v>271.0</v>
      </c>
      <c r="D1798" s="5">
        <v>3.17762579669117E7</v>
      </c>
      <c r="E1798" s="5">
        <v>1.495656E7</v>
      </c>
      <c r="F1798" s="5">
        <v>2.5131048E7</v>
      </c>
      <c r="G1798" s="5">
        <v>3.8911751E7</v>
      </c>
      <c r="H1798" s="5">
        <v>5.7133586E7</v>
      </c>
    </row>
    <row r="1799">
      <c r="A1799" s="62" t="s">
        <v>6220</v>
      </c>
      <c r="B1799" s="23" t="s">
        <v>6222</v>
      </c>
      <c r="C1799" s="5">
        <v>71.0</v>
      </c>
      <c r="D1799" s="5">
        <v>5.35213738450704E7</v>
      </c>
      <c r="E1799" s="5">
        <v>1.5734294E7</v>
      </c>
      <c r="F1799" s="5">
        <v>2.6427324E7</v>
      </c>
      <c r="G1799" s="5">
        <v>5.2056659E7</v>
      </c>
      <c r="H1799" s="5">
        <v>1.19246324E8</v>
      </c>
    </row>
    <row r="1800">
      <c r="A1800" s="62" t="s">
        <v>6224</v>
      </c>
      <c r="B1800" s="23" t="s">
        <v>6225</v>
      </c>
      <c r="C1800" s="5">
        <v>4.0</v>
      </c>
      <c r="D1800" s="5">
        <v>3.772070775E7</v>
      </c>
      <c r="E1800" s="5">
        <v>6729800.0</v>
      </c>
      <c r="F1800" s="5">
        <v>1.0316863E7</v>
      </c>
      <c r="G1800" s="5">
        <v>1.6551968E7</v>
      </c>
      <c r="H1800" s="5">
        <v>1.172842E8</v>
      </c>
    </row>
    <row r="1801">
      <c r="A1801" s="62" t="s">
        <v>6226</v>
      </c>
      <c r="B1801" s="23" t="s">
        <v>6227</v>
      </c>
      <c r="C1801" s="5">
        <v>252.0</v>
      </c>
      <c r="D1801" s="5">
        <v>2.33608491111111E7</v>
      </c>
      <c r="E1801" s="5">
        <v>9973371.0</v>
      </c>
      <c r="F1801" s="5">
        <v>1.8516006E7</v>
      </c>
      <c r="G1801" s="5">
        <v>3.0599088E7</v>
      </c>
      <c r="H1801" s="5">
        <v>4.4460981E7</v>
      </c>
    </row>
    <row r="1802">
      <c r="A1802" s="62" t="s">
        <v>6229</v>
      </c>
      <c r="B1802" s="23" t="s">
        <v>6230</v>
      </c>
      <c r="C1802" s="5">
        <v>376.0</v>
      </c>
      <c r="D1802" s="5">
        <v>3.14576989255319E7</v>
      </c>
      <c r="E1802" s="5">
        <v>1.47105E7</v>
      </c>
      <c r="F1802" s="5">
        <v>2.3526778E7</v>
      </c>
      <c r="G1802" s="5">
        <v>3.8275883E7</v>
      </c>
      <c r="H1802" s="5">
        <v>5.7755149E7</v>
      </c>
    </row>
    <row r="1803">
      <c r="A1803" s="62" t="s">
        <v>6231</v>
      </c>
      <c r="B1803" s="23" t="s">
        <v>6232</v>
      </c>
      <c r="C1803" s="5">
        <v>9.0</v>
      </c>
      <c r="D1803" s="5">
        <v>2.14084913333333E7</v>
      </c>
      <c r="E1803" s="5">
        <v>1.980723E7</v>
      </c>
      <c r="F1803" s="5">
        <v>2.2029229E7</v>
      </c>
      <c r="G1803" s="5">
        <v>2.3332816E7</v>
      </c>
      <c r="H1803" s="5">
        <v>2.7178743E7</v>
      </c>
    </row>
    <row r="1804">
      <c r="A1804" s="62" t="s">
        <v>6234</v>
      </c>
      <c r="B1804" s="23" t="s">
        <v>6235</v>
      </c>
      <c r="C1804" s="5">
        <v>15.0</v>
      </c>
      <c r="D1804" s="5">
        <v>1.49554990666666E7</v>
      </c>
      <c r="E1804" s="5">
        <v>8051895.0</v>
      </c>
      <c r="F1804" s="5">
        <v>1.3035811E7</v>
      </c>
      <c r="G1804" s="5">
        <v>2.1646847E7</v>
      </c>
      <c r="H1804" s="5">
        <v>2.653605E7</v>
      </c>
    </row>
    <row r="1805">
      <c r="A1805" s="62" t="s">
        <v>6237</v>
      </c>
      <c r="B1805" s="23" t="s">
        <v>6238</v>
      </c>
      <c r="C1805" s="5">
        <v>7.0</v>
      </c>
      <c r="D1805" s="5">
        <v>1.59676059142857E8</v>
      </c>
      <c r="E1805" s="5">
        <v>2.7662004E7</v>
      </c>
      <c r="F1805" s="5">
        <v>1.3922228E8</v>
      </c>
      <c r="G1805" s="5">
        <v>2.92362146E8</v>
      </c>
      <c r="H1805" s="5">
        <v>3.59208939E8</v>
      </c>
    </row>
    <row r="1806">
      <c r="A1806" s="62" t="s">
        <v>6239</v>
      </c>
      <c r="B1806" s="23" t="s">
        <v>6240</v>
      </c>
      <c r="C1806" s="5">
        <v>3.0</v>
      </c>
      <c r="D1806" s="5">
        <v>2.57700273333333E7</v>
      </c>
      <c r="E1806" s="5">
        <v>1.7643076E7</v>
      </c>
      <c r="F1806" s="5">
        <v>2.0694282E7</v>
      </c>
      <c r="G1806" s="5">
        <v>3.8972724E7</v>
      </c>
      <c r="H1806" s="5">
        <v>3.8972724E7</v>
      </c>
    </row>
    <row r="1807">
      <c r="A1807" s="62" t="s">
        <v>6241</v>
      </c>
      <c r="B1807" s="23" t="s">
        <v>6242</v>
      </c>
      <c r="C1807" s="5">
        <v>116.0</v>
      </c>
      <c r="D1807" s="5">
        <v>5.87329389741379E7</v>
      </c>
      <c r="E1807" s="5">
        <v>1.2505964E7</v>
      </c>
      <c r="F1807" s="5">
        <v>2.1083421E7</v>
      </c>
      <c r="G1807" s="5">
        <v>3.3356882E7</v>
      </c>
      <c r="H1807" s="5">
        <v>1.81591188E8</v>
      </c>
    </row>
    <row r="1808">
      <c r="A1808" s="62" t="s">
        <v>6243</v>
      </c>
      <c r="B1808" s="23" t="s">
        <v>6244</v>
      </c>
      <c r="C1808" s="5">
        <v>49078.0</v>
      </c>
      <c r="D1808" s="5">
        <v>1.55217729323145E7</v>
      </c>
      <c r="E1808" s="5">
        <v>8255767.0</v>
      </c>
      <c r="F1808" s="5">
        <v>1.205965E7</v>
      </c>
      <c r="G1808" s="5">
        <v>1.8205321E7</v>
      </c>
      <c r="H1808" s="5">
        <v>2.8547321E7</v>
      </c>
    </row>
    <row r="1809">
      <c r="A1809" s="62" t="s">
        <v>6245</v>
      </c>
      <c r="B1809" s="23" t="s">
        <v>6246</v>
      </c>
      <c r="C1809" s="5">
        <v>104135.0</v>
      </c>
      <c r="D1809" s="5">
        <v>1.74180304928892E7</v>
      </c>
      <c r="E1809" s="5">
        <v>9431888.0</v>
      </c>
      <c r="F1809" s="5">
        <v>1.3475173E7</v>
      </c>
      <c r="G1809" s="5">
        <v>2.092418E7</v>
      </c>
      <c r="H1809" s="5">
        <v>3.1128618E7</v>
      </c>
    </row>
    <row r="1810">
      <c r="A1810" s="62" t="s">
        <v>6247</v>
      </c>
      <c r="B1810" s="23" t="s">
        <v>6248</v>
      </c>
      <c r="C1810" s="5">
        <v>6929.0</v>
      </c>
      <c r="D1810" s="5">
        <v>1.48375959981238E7</v>
      </c>
      <c r="E1810" s="5">
        <v>9203352.0</v>
      </c>
      <c r="F1810" s="5">
        <v>1.1817967E7</v>
      </c>
      <c r="G1810" s="5">
        <v>1.728236E7</v>
      </c>
      <c r="H1810" s="5">
        <v>2.4651687E7</v>
      </c>
    </row>
    <row r="1811">
      <c r="A1811" s="62" t="s">
        <v>6249</v>
      </c>
      <c r="B1811" s="23" t="s">
        <v>6250</v>
      </c>
      <c r="C1811" s="5">
        <v>4767.0</v>
      </c>
      <c r="D1811" s="5">
        <v>2.2079860002935E7</v>
      </c>
      <c r="E1811" s="5">
        <v>1.042397E7</v>
      </c>
      <c r="F1811" s="5">
        <v>1.511889E7</v>
      </c>
      <c r="G1811" s="5">
        <v>2.4799065E7</v>
      </c>
      <c r="H1811" s="5">
        <v>3.6557063E7</v>
      </c>
    </row>
    <row r="1812">
      <c r="A1812" s="62" t="s">
        <v>6251</v>
      </c>
      <c r="B1812" s="23" t="s">
        <v>6252</v>
      </c>
      <c r="C1812" s="5">
        <v>26275.0</v>
      </c>
      <c r="D1812" s="5">
        <v>2.05790913131801E7</v>
      </c>
      <c r="E1812" s="5">
        <v>9439300.0</v>
      </c>
      <c r="F1812" s="5">
        <v>1.5109808E7</v>
      </c>
      <c r="G1812" s="5">
        <v>2.4618117E7</v>
      </c>
      <c r="H1812" s="5">
        <v>3.78281E7</v>
      </c>
    </row>
    <row r="1813">
      <c r="A1813" s="62" t="s">
        <v>6253</v>
      </c>
      <c r="B1813" s="23" t="s">
        <v>6254</v>
      </c>
      <c r="C1813" s="5">
        <v>59.0</v>
      </c>
      <c r="D1813" s="5">
        <v>1.79356372881355E7</v>
      </c>
      <c r="E1813" s="5">
        <v>1.0640166E7</v>
      </c>
      <c r="F1813" s="5">
        <v>1.4761005E7</v>
      </c>
      <c r="G1813" s="5">
        <v>2.2319637E7</v>
      </c>
      <c r="H1813" s="5">
        <v>3.4546055E7</v>
      </c>
    </row>
    <row r="1814">
      <c r="A1814" s="62" t="s">
        <v>6255</v>
      </c>
      <c r="B1814" s="23" t="s">
        <v>6256</v>
      </c>
      <c r="C1814" s="5">
        <v>248.0</v>
      </c>
      <c r="D1814" s="5">
        <v>2.68605424838709E7</v>
      </c>
      <c r="E1814" s="5">
        <v>1.1740934E7</v>
      </c>
      <c r="F1814" s="5">
        <v>1.9214608E7</v>
      </c>
      <c r="G1814" s="5">
        <v>2.9415739E7</v>
      </c>
      <c r="H1814" s="5">
        <v>4.6862066E7</v>
      </c>
    </row>
    <row r="1815">
      <c r="A1815" s="62" t="s">
        <v>6257</v>
      </c>
      <c r="B1815" s="23" t="s">
        <v>6258</v>
      </c>
      <c r="C1815" s="5">
        <v>57.0</v>
      </c>
      <c r="D1815" s="5">
        <v>2.79494220350877E7</v>
      </c>
      <c r="E1815" s="5">
        <v>1.1468415E7</v>
      </c>
      <c r="F1815" s="5">
        <v>1.6262543E7</v>
      </c>
      <c r="G1815" s="5">
        <v>2.8415891E7</v>
      </c>
      <c r="H1815" s="5">
        <v>5.5183537E7</v>
      </c>
    </row>
    <row r="1816">
      <c r="A1816" s="62" t="s">
        <v>6260</v>
      </c>
      <c r="B1816" s="23" t="s">
        <v>6261</v>
      </c>
      <c r="C1816" s="5">
        <v>26.0</v>
      </c>
      <c r="D1816" s="5">
        <v>7.2013576076923E7</v>
      </c>
      <c r="E1816" s="5">
        <v>1.5721317E7</v>
      </c>
      <c r="F1816" s="5">
        <v>5.7806877E7</v>
      </c>
      <c r="G1816" s="5">
        <v>9.7764164E7</v>
      </c>
      <c r="H1816" s="5">
        <v>1.85722682E8</v>
      </c>
    </row>
    <row r="1817">
      <c r="A1817" s="62" t="s">
        <v>6263</v>
      </c>
      <c r="B1817" s="23" t="s">
        <v>6264</v>
      </c>
      <c r="C1817" s="5">
        <v>67.0</v>
      </c>
      <c r="D1817" s="5">
        <v>1.45355813880596E7</v>
      </c>
      <c r="E1817" s="5">
        <v>9347810.0</v>
      </c>
      <c r="F1817" s="5">
        <v>1.1561389E7</v>
      </c>
      <c r="G1817" s="5">
        <v>1.8580372E7</v>
      </c>
      <c r="H1817" s="5">
        <v>2.4128764E7</v>
      </c>
    </row>
    <row r="1818">
      <c r="A1818" s="62" t="s">
        <v>6265</v>
      </c>
      <c r="B1818" s="23" t="s">
        <v>6266</v>
      </c>
      <c r="C1818" s="5">
        <v>20.0</v>
      </c>
      <c r="D1818" s="5">
        <v>2.324580495E7</v>
      </c>
      <c r="E1818" s="5">
        <v>1.2757224E7</v>
      </c>
      <c r="F1818" s="5">
        <v>2.035274E7</v>
      </c>
      <c r="G1818" s="5">
        <v>2.8443E7</v>
      </c>
      <c r="H1818" s="5">
        <v>3.6711156E7</v>
      </c>
    </row>
    <row r="1819">
      <c r="A1819" s="62" t="s">
        <v>6267</v>
      </c>
      <c r="B1819" s="23" t="s">
        <v>6268</v>
      </c>
      <c r="C1819" s="5">
        <v>82.0</v>
      </c>
      <c r="D1819" s="5">
        <v>2.43750574146341E7</v>
      </c>
      <c r="E1819" s="5">
        <v>8289695.0</v>
      </c>
      <c r="F1819" s="5">
        <v>1.3672845E7</v>
      </c>
      <c r="G1819" s="5">
        <v>3.5641703E7</v>
      </c>
      <c r="H1819" s="5">
        <v>5.7155354E7</v>
      </c>
    </row>
    <row r="1820">
      <c r="A1820" s="62" t="s">
        <v>6269</v>
      </c>
      <c r="B1820" s="23" t="s">
        <v>6270</v>
      </c>
      <c r="C1820" s="5">
        <v>143.0</v>
      </c>
      <c r="D1820" s="5">
        <v>3.32052179790209E7</v>
      </c>
      <c r="E1820" s="5">
        <v>1.1288624E7</v>
      </c>
      <c r="F1820" s="5">
        <v>2.18924E7</v>
      </c>
      <c r="G1820" s="5">
        <v>4.0348954E7</v>
      </c>
      <c r="H1820" s="5">
        <v>7.1681779E7</v>
      </c>
    </row>
    <row r="1821">
      <c r="A1821" s="62" t="s">
        <v>6271</v>
      </c>
      <c r="B1821" s="23" t="s">
        <v>6272</v>
      </c>
      <c r="C1821" s="5">
        <v>11.0</v>
      </c>
      <c r="D1821" s="5">
        <v>4.20220242727272E7</v>
      </c>
      <c r="E1821" s="5">
        <v>1.1905375E7</v>
      </c>
      <c r="F1821" s="5">
        <v>1.9809748E7</v>
      </c>
      <c r="G1821" s="5">
        <v>5.2129861E7</v>
      </c>
      <c r="H1821" s="5">
        <v>8.8201451E7</v>
      </c>
    </row>
    <row r="1822">
      <c r="A1822" s="62" t="s">
        <v>6273</v>
      </c>
      <c r="B1822" s="23" t="s">
        <v>6274</v>
      </c>
      <c r="C1822" s="5">
        <v>95.0</v>
      </c>
      <c r="D1822" s="5">
        <v>1.33452389978947E8</v>
      </c>
      <c r="E1822" s="5">
        <v>5.9215874E7</v>
      </c>
      <c r="F1822" s="5">
        <v>1.08353198E8</v>
      </c>
      <c r="G1822" s="5">
        <v>1.56937805E8</v>
      </c>
      <c r="H1822" s="5">
        <v>3.33877991E8</v>
      </c>
    </row>
    <row r="1823">
      <c r="A1823" s="62" t="s">
        <v>6276</v>
      </c>
      <c r="B1823" s="23" t="s">
        <v>6277</v>
      </c>
      <c r="C1823" s="5">
        <v>4.0</v>
      </c>
      <c r="D1823" s="5">
        <v>1.237467765E8</v>
      </c>
      <c r="E1823" s="5">
        <v>3.0563597E7</v>
      </c>
      <c r="F1823" s="5">
        <v>5.6330062E7</v>
      </c>
      <c r="G1823" s="5">
        <v>1.80378545E8</v>
      </c>
      <c r="H1823" s="5">
        <v>2.27714902E8</v>
      </c>
    </row>
    <row r="1824">
      <c r="A1824" s="62" t="s">
        <v>6279</v>
      </c>
      <c r="B1824" s="23" t="s">
        <v>6280</v>
      </c>
      <c r="C1824" s="5">
        <v>129.0</v>
      </c>
      <c r="D1824" s="5">
        <v>4.47879808449612E7</v>
      </c>
      <c r="E1824" s="5">
        <v>2.2136886E7</v>
      </c>
      <c r="F1824" s="5">
        <v>3.06453E7</v>
      </c>
      <c r="G1824" s="5">
        <v>5.3065845E7</v>
      </c>
      <c r="H1824" s="5">
        <v>8.6521154E7</v>
      </c>
    </row>
    <row r="1825">
      <c r="A1825" s="62" t="s">
        <v>6281</v>
      </c>
      <c r="B1825" s="23" t="s">
        <v>6282</v>
      </c>
      <c r="C1825" s="5">
        <v>18.0</v>
      </c>
      <c r="D1825" s="5">
        <v>2.83143842222222E7</v>
      </c>
      <c r="E1825" s="5">
        <v>1.086E7</v>
      </c>
      <c r="F1825" s="5">
        <v>2.0583229E7</v>
      </c>
      <c r="G1825" s="5">
        <v>3.9433068E7</v>
      </c>
      <c r="H1825" s="5">
        <v>6.4294503E7</v>
      </c>
    </row>
    <row r="1826">
      <c r="A1826" s="62" t="s">
        <v>6284</v>
      </c>
      <c r="B1826" s="23" t="s">
        <v>6285</v>
      </c>
      <c r="C1826" s="5">
        <v>27.0</v>
      </c>
      <c r="D1826" s="5">
        <v>7.0854342074074E7</v>
      </c>
      <c r="E1826" s="5">
        <v>1.9744173E7</v>
      </c>
      <c r="F1826" s="5">
        <v>6.14609E7</v>
      </c>
      <c r="G1826" s="5">
        <v>1.02717406E8</v>
      </c>
      <c r="H1826" s="5">
        <v>1.35879591E8</v>
      </c>
    </row>
    <row r="1827">
      <c r="A1827" s="62" t="s">
        <v>6286</v>
      </c>
      <c r="B1827" s="23" t="s">
        <v>6287</v>
      </c>
      <c r="C1827" s="5">
        <v>5.0</v>
      </c>
      <c r="D1827" s="5">
        <v>3.9703523E7</v>
      </c>
      <c r="E1827" s="5">
        <v>1.4257167E7</v>
      </c>
      <c r="F1827" s="5">
        <v>2.7963589E7</v>
      </c>
      <c r="G1827" s="5">
        <v>4.7308512E7</v>
      </c>
      <c r="H1827" s="5">
        <v>9.4910274E7</v>
      </c>
    </row>
    <row r="1828">
      <c r="A1828" s="62" t="s">
        <v>6288</v>
      </c>
      <c r="B1828" s="23" t="s">
        <v>6289</v>
      </c>
      <c r="C1828" s="5">
        <v>3.0</v>
      </c>
      <c r="D1828" s="5">
        <v>2.15941206666666E7</v>
      </c>
      <c r="E1828" s="5">
        <v>1.3902252E7</v>
      </c>
      <c r="F1828" s="5">
        <v>1.609211E7</v>
      </c>
      <c r="G1828" s="5">
        <v>3.4788E7</v>
      </c>
      <c r="H1828" s="5">
        <v>3.4788E7</v>
      </c>
    </row>
    <row r="1829">
      <c r="A1829" s="62" t="s">
        <v>6290</v>
      </c>
      <c r="B1829" s="23" t="s">
        <v>6291</v>
      </c>
      <c r="C1829" s="5">
        <v>385.0</v>
      </c>
      <c r="D1829" s="5">
        <v>4.64956265272727E7</v>
      </c>
      <c r="E1829" s="5">
        <v>1.8271496E7</v>
      </c>
      <c r="F1829" s="5">
        <v>3.1338201E7</v>
      </c>
      <c r="G1829" s="5">
        <v>5.3743997E7</v>
      </c>
      <c r="H1829" s="5">
        <v>8.4148197E7</v>
      </c>
    </row>
    <row r="1830">
      <c r="A1830" s="62" t="s">
        <v>6292</v>
      </c>
      <c r="B1830" s="23" t="s">
        <v>6293</v>
      </c>
      <c r="C1830" s="5">
        <v>137.0</v>
      </c>
      <c r="D1830" s="5">
        <v>5.06799984637681E7</v>
      </c>
      <c r="E1830" s="5">
        <v>1.7450866E7</v>
      </c>
      <c r="F1830" s="5">
        <v>2.9365075E7</v>
      </c>
      <c r="G1830" s="5">
        <v>5.9194401E7</v>
      </c>
      <c r="H1830" s="5">
        <v>1.05328054E8</v>
      </c>
    </row>
    <row r="1831">
      <c r="A1831" s="62" t="s">
        <v>6294</v>
      </c>
      <c r="B1831" s="23" t="s">
        <v>6295</v>
      </c>
      <c r="C1831" s="5">
        <v>131.0</v>
      </c>
      <c r="D1831" s="5">
        <v>4.94267252519084E7</v>
      </c>
      <c r="E1831" s="5">
        <v>1.8914132E7</v>
      </c>
      <c r="F1831" s="5">
        <v>3.2162949E7</v>
      </c>
      <c r="G1831" s="5">
        <v>6.0072001E7</v>
      </c>
      <c r="H1831" s="5">
        <v>1.12504589E8</v>
      </c>
    </row>
    <row r="1832">
      <c r="A1832" s="62" t="s">
        <v>6296</v>
      </c>
      <c r="B1832" s="23" t="s">
        <v>6297</v>
      </c>
      <c r="C1832" s="5">
        <v>2237.0</v>
      </c>
      <c r="D1832" s="5">
        <v>1.58995304408217E7</v>
      </c>
      <c r="E1832" s="5">
        <v>1.0468705E7</v>
      </c>
      <c r="F1832" s="5">
        <v>1.4084616E7</v>
      </c>
      <c r="G1832" s="5">
        <v>1.9013642E7</v>
      </c>
      <c r="H1832" s="5">
        <v>2.600287E7</v>
      </c>
    </row>
    <row r="1833">
      <c r="A1833" s="62" t="s">
        <v>6298</v>
      </c>
      <c r="B1833" s="23" t="s">
        <v>6299</v>
      </c>
      <c r="C1833" s="5">
        <v>44.0</v>
      </c>
      <c r="D1833" s="5">
        <v>6.52121806818181E7</v>
      </c>
      <c r="E1833" s="5">
        <v>2.0561923E7</v>
      </c>
      <c r="F1833" s="5">
        <v>4.2692666E7</v>
      </c>
      <c r="G1833" s="5">
        <v>7.06566E7</v>
      </c>
      <c r="H1833" s="5">
        <v>1.54433537E8</v>
      </c>
    </row>
    <row r="1834">
      <c r="A1834" s="62" t="s">
        <v>6300</v>
      </c>
      <c r="B1834" s="23" t="s">
        <v>6301</v>
      </c>
      <c r="C1834" s="5">
        <v>6.0</v>
      </c>
      <c r="D1834" s="5">
        <v>2.4160265E7</v>
      </c>
      <c r="E1834" s="5">
        <v>8549829.0</v>
      </c>
      <c r="F1834" s="5">
        <v>1.0464525E7</v>
      </c>
      <c r="G1834" s="5">
        <v>3.1849544E7</v>
      </c>
      <c r="H1834" s="5">
        <v>6.1125238E7</v>
      </c>
    </row>
    <row r="1835">
      <c r="A1835" s="62" t="s">
        <v>6302</v>
      </c>
      <c r="B1835" s="23" t="s">
        <v>6303</v>
      </c>
      <c r="C1835" s="5">
        <v>29.0</v>
      </c>
      <c r="D1835" s="5">
        <v>2.85600754482758E7</v>
      </c>
      <c r="E1835" s="5">
        <v>1.0940151E7</v>
      </c>
      <c r="F1835" s="5">
        <v>1.967692E7</v>
      </c>
      <c r="G1835" s="5">
        <v>3.492235E7</v>
      </c>
      <c r="H1835" s="5">
        <v>4.3999961E7</v>
      </c>
    </row>
    <row r="1836">
      <c r="A1836" s="62" t="s">
        <v>6304</v>
      </c>
      <c r="B1836" s="23" t="s">
        <v>6305</v>
      </c>
      <c r="C1836" s="5">
        <v>7.0</v>
      </c>
      <c r="D1836" s="5">
        <v>3.69146888571428E7</v>
      </c>
      <c r="E1836" s="5">
        <v>1.7529865E7</v>
      </c>
      <c r="F1836" s="5">
        <v>2.0584655E7</v>
      </c>
      <c r="G1836" s="5">
        <v>4.3455143E7</v>
      </c>
      <c r="H1836" s="5">
        <v>1.03939875E8</v>
      </c>
    </row>
    <row r="1837">
      <c r="A1837" s="62" t="s">
        <v>6306</v>
      </c>
      <c r="B1837" s="23" t="s">
        <v>6307</v>
      </c>
      <c r="C1837" s="5">
        <v>478.0</v>
      </c>
      <c r="D1837" s="5">
        <v>2.99410912071129E7</v>
      </c>
      <c r="E1837" s="5">
        <v>1.0454426E7</v>
      </c>
      <c r="F1837" s="5">
        <v>1.818468E7</v>
      </c>
      <c r="G1837" s="5">
        <v>3.175425E7</v>
      </c>
      <c r="H1837" s="5">
        <v>5.9430009E7</v>
      </c>
    </row>
    <row r="1838">
      <c r="A1838" s="62" t="s">
        <v>6308</v>
      </c>
      <c r="B1838" s="23" t="s">
        <v>6309</v>
      </c>
      <c r="C1838" s="5">
        <v>1043.0</v>
      </c>
      <c r="D1838" s="5">
        <v>1.65761449799618E7</v>
      </c>
      <c r="E1838" s="5">
        <v>8732249.0</v>
      </c>
      <c r="F1838" s="5">
        <v>1.1981097E7</v>
      </c>
      <c r="G1838" s="5">
        <v>2.1112614E7</v>
      </c>
      <c r="H1838" s="5">
        <v>3.2634278E7</v>
      </c>
    </row>
    <row r="1839">
      <c r="A1839" s="62" t="s">
        <v>6310</v>
      </c>
      <c r="B1839" s="23" t="s">
        <v>6311</v>
      </c>
      <c r="C1839" s="5">
        <v>5.0</v>
      </c>
      <c r="D1839" s="5">
        <v>5.1138255E7</v>
      </c>
      <c r="E1839" s="5">
        <v>3.8229107E7</v>
      </c>
      <c r="F1839" s="5">
        <v>3.9549628E7</v>
      </c>
      <c r="G1839" s="5">
        <v>5.4957853E7</v>
      </c>
      <c r="H1839" s="5">
        <v>1.12833622E8</v>
      </c>
    </row>
    <row r="1840">
      <c r="A1840" s="62" t="s">
        <v>6312</v>
      </c>
      <c r="B1840" s="23" t="s">
        <v>6313</v>
      </c>
      <c r="C1840" s="5">
        <v>14.0</v>
      </c>
      <c r="D1840" s="5">
        <v>1.44858817142857E7</v>
      </c>
      <c r="E1840" s="5">
        <v>1.0754844E7</v>
      </c>
      <c r="F1840" s="5">
        <v>1.3724563E7</v>
      </c>
      <c r="G1840" s="5">
        <v>1.6851459E7</v>
      </c>
      <c r="H1840" s="5">
        <v>2.1517775E7</v>
      </c>
    </row>
    <row r="1841">
      <c r="A1841" s="62" t="s">
        <v>6314</v>
      </c>
      <c r="B1841" s="23" t="s">
        <v>6315</v>
      </c>
      <c r="C1841" s="5">
        <v>23.0</v>
      </c>
      <c r="D1841" s="5">
        <v>4.80396796086956E7</v>
      </c>
      <c r="E1841" s="5">
        <v>1.37777E7</v>
      </c>
      <c r="F1841" s="5">
        <v>2.1282E7</v>
      </c>
      <c r="G1841" s="5">
        <v>5.8750982E7</v>
      </c>
      <c r="H1841" s="5">
        <v>1.17909977E8</v>
      </c>
    </row>
    <row r="1842">
      <c r="A1842" s="62" t="s">
        <v>6316</v>
      </c>
      <c r="B1842" s="23" t="s">
        <v>6317</v>
      </c>
      <c r="C1842" s="5">
        <v>104.0</v>
      </c>
      <c r="D1842" s="5">
        <v>1.80643949807692E7</v>
      </c>
      <c r="E1842" s="5">
        <v>1.0114934E7</v>
      </c>
      <c r="F1842" s="5">
        <v>1.3578585E7</v>
      </c>
      <c r="G1842" s="5">
        <v>1.8364509E7</v>
      </c>
      <c r="H1842" s="5">
        <v>2.6721638E7</v>
      </c>
    </row>
    <row r="1843">
      <c r="A1843" s="62" t="s">
        <v>6318</v>
      </c>
      <c r="B1843" s="23" t="s">
        <v>6319</v>
      </c>
      <c r="C1843" s="5">
        <v>9858.0</v>
      </c>
      <c r="D1843" s="5">
        <v>1.31887487324E7</v>
      </c>
      <c r="E1843" s="5">
        <v>7654100.0</v>
      </c>
      <c r="F1843" s="5">
        <v>1.0453199E7</v>
      </c>
      <c r="G1843" s="5">
        <v>1.6272043E7</v>
      </c>
      <c r="H1843" s="5">
        <v>2.3731567E7</v>
      </c>
    </row>
    <row r="1844">
      <c r="A1844" s="62" t="s">
        <v>6320</v>
      </c>
      <c r="B1844" s="23" t="s">
        <v>6321</v>
      </c>
      <c r="C1844" s="5">
        <v>21014.0</v>
      </c>
      <c r="D1844" s="5">
        <v>1.67924579741834E7</v>
      </c>
      <c r="E1844" s="5">
        <v>8687523.0</v>
      </c>
      <c r="F1844" s="5">
        <v>1.267926E7</v>
      </c>
      <c r="G1844" s="5">
        <v>1.9462496E7</v>
      </c>
      <c r="H1844" s="5">
        <v>2.9778944E7</v>
      </c>
    </row>
    <row r="1845">
      <c r="A1845" s="62" t="s">
        <v>6322</v>
      </c>
      <c r="B1845" s="23" t="s">
        <v>6323</v>
      </c>
      <c r="C1845" s="5">
        <v>214.0</v>
      </c>
      <c r="D1845" s="5">
        <v>1.25821441121495E7</v>
      </c>
      <c r="E1845" s="5">
        <v>4418901.0</v>
      </c>
      <c r="F1845" s="5">
        <v>8819725.0</v>
      </c>
      <c r="G1845" s="5">
        <v>1.6306739E7</v>
      </c>
      <c r="H1845" s="5">
        <v>2.2515737E7</v>
      </c>
    </row>
    <row r="1846">
      <c r="A1846" s="62" t="s">
        <v>6324</v>
      </c>
      <c r="B1846" s="23" t="s">
        <v>6325</v>
      </c>
      <c r="C1846" s="5">
        <v>292.0</v>
      </c>
      <c r="D1846" s="5">
        <v>1.16379878600682E7</v>
      </c>
      <c r="E1846" s="5">
        <v>7941100.0</v>
      </c>
      <c r="F1846" s="5">
        <v>8971100.0</v>
      </c>
      <c r="G1846" s="5">
        <v>1.2363828E7</v>
      </c>
      <c r="H1846" s="5">
        <v>1.8352591E7</v>
      </c>
    </row>
    <row r="1847">
      <c r="A1847" s="62" t="s">
        <v>6326</v>
      </c>
      <c r="B1847" s="23" t="s">
        <v>6327</v>
      </c>
      <c r="C1847" s="5">
        <v>1706.0</v>
      </c>
      <c r="D1847" s="5">
        <v>2.40988461506447E7</v>
      </c>
      <c r="E1847" s="5">
        <v>8661316.0</v>
      </c>
      <c r="F1847" s="5">
        <v>1.4494234E7</v>
      </c>
      <c r="G1847" s="5">
        <v>2.5361135E7</v>
      </c>
      <c r="H1847" s="5">
        <v>4.5773817E7</v>
      </c>
    </row>
    <row r="1848">
      <c r="A1848" s="62" t="s">
        <v>6328</v>
      </c>
      <c r="B1848" s="23" t="s">
        <v>6329</v>
      </c>
      <c r="C1848" s="5">
        <v>1473.0</v>
      </c>
      <c r="D1848" s="5">
        <v>2.08211522647657E7</v>
      </c>
      <c r="E1848" s="5">
        <v>7947263.0</v>
      </c>
      <c r="F1848" s="5">
        <v>1.2172325E7</v>
      </c>
      <c r="G1848" s="5">
        <v>1.9663795E7</v>
      </c>
      <c r="H1848" s="5">
        <v>3.7324988E7</v>
      </c>
    </row>
    <row r="1849">
      <c r="A1849" s="62" t="s">
        <v>6330</v>
      </c>
      <c r="B1849" s="23" t="s">
        <v>6331</v>
      </c>
      <c r="C1849" s="5">
        <v>5483.0</v>
      </c>
      <c r="D1849" s="5">
        <v>1.44228922578409E7</v>
      </c>
      <c r="E1849" s="5">
        <v>8042299.0</v>
      </c>
      <c r="F1849" s="5">
        <v>1.122069E7</v>
      </c>
      <c r="G1849" s="5">
        <v>1.6378616E7</v>
      </c>
      <c r="H1849" s="5">
        <v>2.3923005E7</v>
      </c>
    </row>
    <row r="1850">
      <c r="A1850" s="62" t="s">
        <v>6332</v>
      </c>
      <c r="B1850" s="23" t="s">
        <v>6333</v>
      </c>
      <c r="C1850" s="5">
        <v>698.0</v>
      </c>
      <c r="D1850" s="5">
        <v>1.28695511690544E7</v>
      </c>
      <c r="E1850" s="5">
        <v>7620240.0</v>
      </c>
      <c r="F1850" s="5">
        <v>1.0856087E7</v>
      </c>
      <c r="G1850" s="5">
        <v>1.5194051E7</v>
      </c>
      <c r="H1850" s="5">
        <v>1.9840132E7</v>
      </c>
    </row>
    <row r="1851">
      <c r="A1851" s="62" t="s">
        <v>6334</v>
      </c>
      <c r="B1851" s="23" t="s">
        <v>6335</v>
      </c>
      <c r="C1851" s="5">
        <v>34.0</v>
      </c>
      <c r="D1851" s="5">
        <v>1.90630941764705E7</v>
      </c>
      <c r="E1851" s="5">
        <v>8376650.0</v>
      </c>
      <c r="F1851" s="5">
        <v>1.4388903E7</v>
      </c>
      <c r="G1851" s="5">
        <v>2.5514685E7</v>
      </c>
      <c r="H1851" s="5">
        <v>3.3616815E7</v>
      </c>
    </row>
    <row r="1852">
      <c r="A1852" s="62" t="s">
        <v>6336</v>
      </c>
      <c r="B1852" s="23" t="s">
        <v>6337</v>
      </c>
      <c r="C1852" s="5">
        <v>55.0</v>
      </c>
      <c r="D1852" s="5">
        <v>1.71417076363636E7</v>
      </c>
      <c r="E1852" s="5">
        <v>8344491.0</v>
      </c>
      <c r="F1852" s="5">
        <v>1.3482478E7</v>
      </c>
      <c r="G1852" s="5">
        <v>1.940862E7</v>
      </c>
      <c r="H1852" s="5">
        <v>2.6682366E7</v>
      </c>
    </row>
    <row r="1853">
      <c r="A1853" s="62" t="s">
        <v>6338</v>
      </c>
      <c r="B1853" s="23" t="s">
        <v>6339</v>
      </c>
      <c r="C1853" s="5">
        <v>14536.0</v>
      </c>
      <c r="D1853" s="5">
        <v>2.65348073008873E7</v>
      </c>
      <c r="E1853" s="5">
        <v>9480898.0</v>
      </c>
      <c r="F1853" s="5">
        <v>1.5788913E7</v>
      </c>
      <c r="G1853" s="5">
        <v>2.7664976E7</v>
      </c>
      <c r="H1853" s="5">
        <v>5.0365599E7</v>
      </c>
    </row>
    <row r="1854">
      <c r="A1854" s="62" t="s">
        <v>6340</v>
      </c>
      <c r="B1854" s="23" t="s">
        <v>6341</v>
      </c>
      <c r="C1854" s="5">
        <v>3844.0</v>
      </c>
      <c r="D1854" s="5">
        <v>2.01314192803641E7</v>
      </c>
      <c r="E1854" s="5">
        <v>1.021905E7</v>
      </c>
      <c r="F1854" s="5">
        <v>1.3733781E7</v>
      </c>
      <c r="G1854" s="5">
        <v>2.11125E7</v>
      </c>
      <c r="H1854" s="5">
        <v>3.5581267E7</v>
      </c>
    </row>
    <row r="1855">
      <c r="A1855" s="62" t="s">
        <v>6342</v>
      </c>
      <c r="B1855" s="23" t="s">
        <v>6343</v>
      </c>
      <c r="C1855" s="5">
        <v>638.0</v>
      </c>
      <c r="D1855" s="5">
        <v>2.65743015595611E7</v>
      </c>
      <c r="E1855" s="5">
        <v>1.1287274E7</v>
      </c>
      <c r="F1855" s="5">
        <v>1.6527634E7</v>
      </c>
      <c r="G1855" s="5">
        <v>2.9416928E7</v>
      </c>
      <c r="H1855" s="5">
        <v>5.2400458E7</v>
      </c>
    </row>
    <row r="1856">
      <c r="A1856" s="62" t="s">
        <v>6344</v>
      </c>
      <c r="B1856" s="23" t="s">
        <v>6345</v>
      </c>
      <c r="C1856" s="5">
        <v>83.0</v>
      </c>
      <c r="D1856" s="5">
        <v>1.97551890361445E7</v>
      </c>
      <c r="E1856" s="5">
        <v>9400471.0</v>
      </c>
      <c r="F1856" s="5">
        <v>1.3525756E7</v>
      </c>
      <c r="G1856" s="5">
        <v>2.1131551E7</v>
      </c>
      <c r="H1856" s="5">
        <v>2.9848375E7</v>
      </c>
    </row>
    <row r="1857">
      <c r="A1857" s="62" t="s">
        <v>6346</v>
      </c>
      <c r="B1857" s="23" t="s">
        <v>6347</v>
      </c>
      <c r="C1857" s="5">
        <v>104.0</v>
      </c>
      <c r="D1857" s="5">
        <v>1.71052726442307E7</v>
      </c>
      <c r="E1857" s="5">
        <v>9400030.0</v>
      </c>
      <c r="F1857" s="5">
        <v>1.6202123E7</v>
      </c>
      <c r="G1857" s="5">
        <v>2.2608183E7</v>
      </c>
      <c r="H1857" s="5">
        <v>2.8495214E7</v>
      </c>
    </row>
    <row r="1858">
      <c r="A1858" s="62" t="s">
        <v>6348</v>
      </c>
      <c r="B1858" s="23" t="s">
        <v>6349</v>
      </c>
      <c r="C1858" s="5">
        <v>9446.0</v>
      </c>
      <c r="D1858" s="5">
        <v>2.01176955796043E7</v>
      </c>
      <c r="E1858" s="5">
        <v>1.0436225E7</v>
      </c>
      <c r="F1858" s="5">
        <v>1.52086E7</v>
      </c>
      <c r="G1858" s="5">
        <v>2.3468937E7</v>
      </c>
      <c r="H1858" s="5">
        <v>3.6548275E7</v>
      </c>
    </row>
    <row r="1859">
      <c r="A1859" s="62" t="s">
        <v>6350</v>
      </c>
      <c r="B1859" s="23" t="s">
        <v>6351</v>
      </c>
      <c r="C1859" s="5">
        <v>469.0</v>
      </c>
      <c r="D1859" s="5">
        <v>1.51399954989339E7</v>
      </c>
      <c r="E1859" s="5">
        <v>8042666.0</v>
      </c>
      <c r="F1859" s="5">
        <v>1.1249615E7</v>
      </c>
      <c r="G1859" s="5">
        <v>1.70835E7</v>
      </c>
      <c r="H1859" s="5">
        <v>2.7323835E7</v>
      </c>
    </row>
    <row r="1860">
      <c r="A1860" s="62" t="s">
        <v>6352</v>
      </c>
      <c r="B1860" s="23" t="s">
        <v>6353</v>
      </c>
      <c r="C1860" s="5">
        <v>387.0</v>
      </c>
      <c r="D1860" s="5">
        <v>2.5544987496124E7</v>
      </c>
      <c r="E1860" s="5">
        <v>1.12258E7</v>
      </c>
      <c r="F1860" s="5">
        <v>1.6595658E7</v>
      </c>
      <c r="G1860" s="5">
        <v>2.8296291E7</v>
      </c>
      <c r="H1860" s="5">
        <v>4.6523449E7</v>
      </c>
    </row>
    <row r="1861">
      <c r="A1861" s="62" t="s">
        <v>6354</v>
      </c>
      <c r="B1861" s="23" t="s">
        <v>6355</v>
      </c>
      <c r="C1861" s="5">
        <v>361.0</v>
      </c>
      <c r="D1861" s="5">
        <v>3.21188860221606E7</v>
      </c>
      <c r="E1861" s="5">
        <v>1.099646E7</v>
      </c>
      <c r="F1861" s="5">
        <v>1.7160859E7</v>
      </c>
      <c r="G1861" s="5">
        <v>3.0566712E7</v>
      </c>
      <c r="H1861" s="5">
        <v>5.9974473E7</v>
      </c>
    </row>
    <row r="1862">
      <c r="A1862" s="62" t="s">
        <v>6356</v>
      </c>
      <c r="B1862" s="23" t="s">
        <v>6357</v>
      </c>
      <c r="C1862" s="5">
        <v>342.0</v>
      </c>
      <c r="D1862" s="5">
        <v>7.93070817142856E7</v>
      </c>
      <c r="E1862" s="5">
        <v>2.9249856E7</v>
      </c>
      <c r="F1862" s="5">
        <v>5.4561272E7</v>
      </c>
      <c r="G1862" s="5">
        <v>9.7820621E7</v>
      </c>
      <c r="H1862" s="5">
        <v>1.56937805E8</v>
      </c>
    </row>
    <row r="1863">
      <c r="A1863" s="62" t="s">
        <v>6358</v>
      </c>
      <c r="B1863" s="23" t="s">
        <v>6359</v>
      </c>
      <c r="C1863" s="5">
        <v>199.0</v>
      </c>
      <c r="D1863" s="5">
        <v>1.91364355849999E7</v>
      </c>
      <c r="E1863" s="5">
        <v>8795781.0</v>
      </c>
      <c r="F1863" s="5">
        <v>1.3106135E7</v>
      </c>
      <c r="G1863" s="5">
        <v>2.3840867E7</v>
      </c>
      <c r="H1863" s="5">
        <v>3.4609669E7</v>
      </c>
    </row>
    <row r="1864">
      <c r="A1864" s="62" t="s">
        <v>6360</v>
      </c>
      <c r="B1864" s="23" t="s">
        <v>6361</v>
      </c>
      <c r="C1864" s="5">
        <v>361.0</v>
      </c>
      <c r="D1864" s="5">
        <v>4.0375047102493E7</v>
      </c>
      <c r="E1864" s="5">
        <v>1.4284874E7</v>
      </c>
      <c r="F1864" s="5">
        <v>2.5198244E7</v>
      </c>
      <c r="G1864" s="5">
        <v>4.6110291E7</v>
      </c>
      <c r="H1864" s="5">
        <v>8.755969E7</v>
      </c>
    </row>
    <row r="1865">
      <c r="A1865" s="62" t="s">
        <v>6362</v>
      </c>
      <c r="B1865" s="23" t="s">
        <v>6363</v>
      </c>
      <c r="C1865" s="5">
        <v>45.0</v>
      </c>
      <c r="D1865" s="5">
        <v>1.57691074444444E7</v>
      </c>
      <c r="E1865" s="5">
        <v>6920141.0</v>
      </c>
      <c r="F1865" s="5">
        <v>8976762.0</v>
      </c>
      <c r="G1865" s="5">
        <v>1.1728187E7</v>
      </c>
      <c r="H1865" s="5">
        <v>2.6777307E7</v>
      </c>
    </row>
    <row r="1866">
      <c r="A1866" s="62" t="s">
        <v>6364</v>
      </c>
      <c r="B1866" s="23" t="s">
        <v>6365</v>
      </c>
      <c r="C1866" s="5">
        <v>117.0</v>
      </c>
      <c r="D1866" s="5">
        <v>4.38450208034188E7</v>
      </c>
      <c r="E1866" s="5">
        <v>1.6706223E7</v>
      </c>
      <c r="F1866" s="5">
        <v>3.2440198E7</v>
      </c>
      <c r="G1866" s="5">
        <v>5.727275E7</v>
      </c>
      <c r="H1866" s="5">
        <v>8.5259673E7</v>
      </c>
    </row>
    <row r="1867">
      <c r="A1867" s="62" t="s">
        <v>6366</v>
      </c>
      <c r="B1867" s="23" t="s">
        <v>6367</v>
      </c>
      <c r="C1867" s="5">
        <v>513.0</v>
      </c>
      <c r="D1867" s="5">
        <v>2.5391130111111E7</v>
      </c>
      <c r="E1867" s="5">
        <v>1.1307835E7</v>
      </c>
      <c r="F1867" s="5">
        <v>1.9147374E7</v>
      </c>
      <c r="G1867" s="5">
        <v>3.08115E7</v>
      </c>
      <c r="H1867" s="5">
        <v>4.4372851E7</v>
      </c>
    </row>
    <row r="1868">
      <c r="A1868" s="62" t="s">
        <v>6368</v>
      </c>
      <c r="B1868" s="23" t="s">
        <v>6369</v>
      </c>
      <c r="C1868" s="5">
        <v>80.0</v>
      </c>
      <c r="D1868" s="5">
        <v>2.34235985749999E7</v>
      </c>
      <c r="E1868" s="5">
        <v>1.6995284E7</v>
      </c>
      <c r="F1868" s="5">
        <v>1.996915E7</v>
      </c>
      <c r="G1868" s="5">
        <v>2.4825034E7</v>
      </c>
      <c r="H1868" s="5">
        <v>3.544425E7</v>
      </c>
    </row>
    <row r="1869">
      <c r="A1869" s="62" t="s">
        <v>6370</v>
      </c>
      <c r="B1869" s="23" t="s">
        <v>6371</v>
      </c>
      <c r="C1869" s="5">
        <v>31.0</v>
      </c>
      <c r="D1869" s="5">
        <v>8.98445400967741E7</v>
      </c>
      <c r="E1869" s="5">
        <v>3.8431334E7</v>
      </c>
      <c r="F1869" s="5">
        <v>6.0762234E7</v>
      </c>
      <c r="G1869" s="5">
        <v>1.605469E8</v>
      </c>
      <c r="H1869" s="5">
        <v>1.79116642E8</v>
      </c>
    </row>
    <row r="1870">
      <c r="A1870" s="62" t="s">
        <v>6372</v>
      </c>
      <c r="B1870" s="23" t="s">
        <v>6373</v>
      </c>
      <c r="C1870" s="5">
        <v>140.0</v>
      </c>
      <c r="D1870" s="5">
        <v>4.73940415857142E7</v>
      </c>
      <c r="E1870" s="5">
        <v>1.0680092E7</v>
      </c>
      <c r="F1870" s="5">
        <v>2.5858367E7</v>
      </c>
      <c r="G1870" s="5">
        <v>6.2213809E7</v>
      </c>
      <c r="H1870" s="5">
        <v>1.2132757E8</v>
      </c>
    </row>
    <row r="1871">
      <c r="A1871" s="62" t="s">
        <v>6374</v>
      </c>
      <c r="B1871" s="23" t="s">
        <v>6375</v>
      </c>
      <c r="C1871" s="5">
        <v>15.0</v>
      </c>
      <c r="D1871" s="5">
        <v>5.25238272666666E7</v>
      </c>
      <c r="E1871" s="5">
        <v>2.4449473E7</v>
      </c>
      <c r="F1871" s="5">
        <v>3.8684158E7</v>
      </c>
      <c r="G1871" s="5">
        <v>6.5363661E7</v>
      </c>
      <c r="H1871" s="5">
        <v>9.572855E7</v>
      </c>
    </row>
    <row r="1872">
      <c r="A1872" s="62" t="s">
        <v>6376</v>
      </c>
      <c r="B1872" s="23" t="s">
        <v>6377</v>
      </c>
      <c r="C1872" s="5">
        <v>964.0</v>
      </c>
      <c r="D1872" s="5">
        <v>4.48376246569947E7</v>
      </c>
      <c r="E1872" s="5">
        <v>1.35058E7</v>
      </c>
      <c r="F1872" s="5">
        <v>2.46356E7</v>
      </c>
      <c r="G1872" s="5">
        <v>5.0243504E7</v>
      </c>
      <c r="H1872" s="5">
        <v>1.04048475E8</v>
      </c>
    </row>
    <row r="1873">
      <c r="A1873" s="62" t="s">
        <v>6378</v>
      </c>
      <c r="B1873" s="23" t="s">
        <v>6379</v>
      </c>
      <c r="C1873" s="5">
        <v>1099.0</v>
      </c>
      <c r="D1873" s="5">
        <v>1.8587008010009E7</v>
      </c>
      <c r="E1873" s="5">
        <v>9400325.0</v>
      </c>
      <c r="F1873" s="5">
        <v>1.1099222E7</v>
      </c>
      <c r="G1873" s="5">
        <v>1.930709E7</v>
      </c>
      <c r="H1873" s="5">
        <v>3.1070676E7</v>
      </c>
    </row>
    <row r="1874">
      <c r="A1874" s="62" t="s">
        <v>6380</v>
      </c>
      <c r="B1874" s="23" t="s">
        <v>6381</v>
      </c>
      <c r="C1874" s="5">
        <v>128.0</v>
      </c>
      <c r="D1874" s="5">
        <v>1.44135240390624E7</v>
      </c>
      <c r="E1874" s="5">
        <v>7652599.0</v>
      </c>
      <c r="F1874" s="5">
        <v>1.10493E7</v>
      </c>
      <c r="G1874" s="5">
        <v>1.7321E7</v>
      </c>
      <c r="H1874" s="5">
        <v>2.9259467E7</v>
      </c>
    </row>
    <row r="1875">
      <c r="A1875" s="62" t="s">
        <v>6382</v>
      </c>
      <c r="B1875" s="23" t="s">
        <v>6383</v>
      </c>
      <c r="C1875" s="5">
        <v>537.0</v>
      </c>
      <c r="D1875" s="5">
        <v>1.89264795586592E7</v>
      </c>
      <c r="E1875" s="5">
        <v>8391934.0</v>
      </c>
      <c r="F1875" s="5">
        <v>1.3124015E7</v>
      </c>
      <c r="G1875" s="5">
        <v>2.2436805E7</v>
      </c>
      <c r="H1875" s="5">
        <v>3.28735E7</v>
      </c>
    </row>
    <row r="1876">
      <c r="A1876" s="62" t="s">
        <v>6384</v>
      </c>
      <c r="B1876" s="23" t="s">
        <v>6385</v>
      </c>
      <c r="C1876" s="5">
        <v>584325.0</v>
      </c>
      <c r="D1876" s="5">
        <v>1.42244185841331E7</v>
      </c>
      <c r="E1876" s="5">
        <v>6019043.0</v>
      </c>
      <c r="F1876" s="5">
        <v>9196331.0</v>
      </c>
      <c r="G1876" s="5">
        <v>1.4185119E7</v>
      </c>
      <c r="H1876" s="5">
        <v>2.4651743E7</v>
      </c>
    </row>
    <row r="1877">
      <c r="A1877" s="62" t="s">
        <v>6386</v>
      </c>
      <c r="B1877" s="23" t="s">
        <v>6387</v>
      </c>
      <c r="C1877" s="5">
        <v>14318.0</v>
      </c>
      <c r="D1877" s="5">
        <v>1.5663091961002E7</v>
      </c>
      <c r="E1877" s="5">
        <v>6605963.0</v>
      </c>
      <c r="F1877" s="5">
        <v>9860605.0</v>
      </c>
      <c r="G1877" s="5">
        <v>1.539679E7</v>
      </c>
      <c r="H1877" s="5">
        <v>2.9419243E7</v>
      </c>
    </row>
    <row r="1878">
      <c r="A1878" s="62" t="s">
        <v>6388</v>
      </c>
      <c r="B1878" s="23" t="s">
        <v>6389</v>
      </c>
      <c r="C1878" s="5">
        <v>17.0</v>
      </c>
      <c r="D1878" s="5">
        <v>1.28326282941176E7</v>
      </c>
      <c r="E1878" s="5">
        <v>6307600.0</v>
      </c>
      <c r="F1878" s="5">
        <v>1.0751E7</v>
      </c>
      <c r="G1878" s="5">
        <v>1.30481E7</v>
      </c>
      <c r="H1878" s="5">
        <v>3.88575E7</v>
      </c>
    </row>
    <row r="1879">
      <c r="A1879" s="62" t="s">
        <v>6390</v>
      </c>
      <c r="B1879" s="23" t="s">
        <v>6391</v>
      </c>
      <c r="C1879" s="5">
        <v>32.0</v>
      </c>
      <c r="D1879" s="5">
        <v>1.76128144375E7</v>
      </c>
      <c r="E1879" s="5">
        <v>6853700.0</v>
      </c>
      <c r="F1879" s="5">
        <v>1.260922E7</v>
      </c>
      <c r="G1879" s="5">
        <v>1.9306762E7</v>
      </c>
      <c r="H1879" s="5">
        <v>4.2111242E7</v>
      </c>
    </row>
    <row r="1880">
      <c r="A1880" s="62" t="s">
        <v>6392</v>
      </c>
      <c r="B1880" s="23" t="s">
        <v>6393</v>
      </c>
      <c r="C1880" s="5">
        <v>11.0</v>
      </c>
      <c r="D1880" s="5">
        <v>1.69474037272727E7</v>
      </c>
      <c r="E1880" s="5">
        <v>6146263.0</v>
      </c>
      <c r="F1880" s="5">
        <v>1.618379E7</v>
      </c>
      <c r="G1880" s="5">
        <v>2.4231942E7</v>
      </c>
      <c r="H1880" s="5">
        <v>3.4345924E7</v>
      </c>
    </row>
    <row r="1881">
      <c r="A1881" s="62" t="s">
        <v>6394</v>
      </c>
      <c r="B1881" s="23" t="s">
        <v>6395</v>
      </c>
      <c r="C1881" s="5">
        <v>285.0</v>
      </c>
      <c r="D1881" s="5">
        <v>1.54129735578947E7</v>
      </c>
      <c r="E1881" s="5">
        <v>7755549.0</v>
      </c>
      <c r="F1881" s="5">
        <v>1.1318042E7</v>
      </c>
      <c r="G1881" s="5">
        <v>1.7350062E7</v>
      </c>
      <c r="H1881" s="5">
        <v>2.8524084E7</v>
      </c>
    </row>
    <row r="1882">
      <c r="A1882" s="62" t="s">
        <v>6396</v>
      </c>
      <c r="B1882" s="23" t="s">
        <v>6397</v>
      </c>
      <c r="C1882" s="5">
        <v>1529.0</v>
      </c>
      <c r="D1882" s="5">
        <v>1.42038580280862E7</v>
      </c>
      <c r="E1882" s="5">
        <v>8095034.0</v>
      </c>
      <c r="F1882" s="5">
        <v>1.1637997E7</v>
      </c>
      <c r="G1882" s="5">
        <v>1.698291E7</v>
      </c>
      <c r="H1882" s="5">
        <v>2.5711874E7</v>
      </c>
    </row>
    <row r="1883">
      <c r="A1883" s="62" t="s">
        <v>6398</v>
      </c>
      <c r="B1883" s="23" t="s">
        <v>6399</v>
      </c>
      <c r="C1883" s="5">
        <v>2842.0</v>
      </c>
      <c r="D1883" s="5">
        <v>1.48717722729511E7</v>
      </c>
      <c r="E1883" s="5">
        <v>8128220.0</v>
      </c>
      <c r="F1883" s="5">
        <v>1.1455511E7</v>
      </c>
      <c r="G1883" s="5">
        <v>1.7476935E7</v>
      </c>
      <c r="H1883" s="5">
        <v>2.611675E7</v>
      </c>
    </row>
    <row r="1884">
      <c r="A1884" s="62" t="s">
        <v>6400</v>
      </c>
      <c r="B1884" s="23" t="s">
        <v>6401</v>
      </c>
      <c r="C1884" s="5">
        <v>2291.0</v>
      </c>
      <c r="D1884" s="5">
        <v>1.28828065235602E7</v>
      </c>
      <c r="E1884" s="5">
        <v>6592461.0</v>
      </c>
      <c r="F1884" s="5">
        <v>9737606.0</v>
      </c>
      <c r="G1884" s="5">
        <v>1.5197608E7</v>
      </c>
      <c r="H1884" s="5">
        <v>2.3532975E7</v>
      </c>
    </row>
    <row r="1885">
      <c r="A1885" s="62" t="s">
        <v>6402</v>
      </c>
      <c r="B1885" s="23" t="s">
        <v>6403</v>
      </c>
      <c r="C1885" s="5">
        <v>7.0</v>
      </c>
      <c r="D1885" s="5">
        <v>3.00169447142857E7</v>
      </c>
      <c r="E1885" s="5">
        <v>8435000.0</v>
      </c>
      <c r="F1885" s="5">
        <v>1.9898121E7</v>
      </c>
      <c r="G1885" s="5">
        <v>2.6334506E7</v>
      </c>
      <c r="H1885" s="5">
        <v>1.13981184E8</v>
      </c>
    </row>
    <row r="1886">
      <c r="A1886" s="62" t="s">
        <v>6404</v>
      </c>
      <c r="B1886" s="23" t="s">
        <v>6405</v>
      </c>
      <c r="C1886" s="5">
        <v>3720.0</v>
      </c>
      <c r="D1886" s="5">
        <v>2.42164930282106E7</v>
      </c>
      <c r="E1886" s="5">
        <v>9500586.0</v>
      </c>
      <c r="F1886" s="5">
        <v>1.5120105E7</v>
      </c>
      <c r="G1886" s="5">
        <v>2.652439E7</v>
      </c>
      <c r="H1886" s="5">
        <v>4.3460335E7</v>
      </c>
    </row>
    <row r="1887">
      <c r="A1887" s="62" t="s">
        <v>6406</v>
      </c>
      <c r="B1887" s="23" t="s">
        <v>6407</v>
      </c>
      <c r="C1887" s="5">
        <v>145.0</v>
      </c>
      <c r="D1887" s="5">
        <v>1.9214390075862E7</v>
      </c>
      <c r="E1887" s="5">
        <v>9466903.0</v>
      </c>
      <c r="F1887" s="5">
        <v>1.4924734E7</v>
      </c>
      <c r="G1887" s="5">
        <v>2.1920029E7</v>
      </c>
      <c r="H1887" s="5">
        <v>3.4457559E7</v>
      </c>
    </row>
    <row r="1888">
      <c r="A1888" s="62" t="s">
        <v>6408</v>
      </c>
      <c r="B1888" s="23" t="s">
        <v>6409</v>
      </c>
      <c r="C1888" s="5">
        <v>3.0</v>
      </c>
      <c r="D1888" s="5">
        <v>1.93282286666666E7</v>
      </c>
      <c r="E1888" s="5">
        <v>8661513.0</v>
      </c>
      <c r="F1888" s="5">
        <v>2.1273085E7</v>
      </c>
      <c r="G1888" s="5">
        <v>2.8050088E7</v>
      </c>
      <c r="H1888" s="5">
        <v>2.8050088E7</v>
      </c>
    </row>
    <row r="1889">
      <c r="A1889" s="62" t="s">
        <v>6410</v>
      </c>
      <c r="B1889" s="23" t="s">
        <v>6411</v>
      </c>
      <c r="C1889" s="5">
        <v>34.0</v>
      </c>
      <c r="D1889" s="5">
        <v>1.23781300588235E7</v>
      </c>
      <c r="E1889" s="5">
        <v>5708307.0</v>
      </c>
      <c r="F1889" s="5">
        <v>9407787.0</v>
      </c>
      <c r="G1889" s="5">
        <v>1.6626309E7</v>
      </c>
      <c r="H1889" s="5">
        <v>2.4163055E7</v>
      </c>
    </row>
    <row r="1890">
      <c r="A1890" s="62" t="s">
        <v>6412</v>
      </c>
      <c r="B1890" s="23" t="s">
        <v>6413</v>
      </c>
      <c r="C1890" s="5">
        <v>946.0</v>
      </c>
      <c r="D1890" s="5">
        <v>1.49374332346723E7</v>
      </c>
      <c r="E1890" s="5">
        <v>9094400.0</v>
      </c>
      <c r="F1890" s="5">
        <v>1.2046018E7</v>
      </c>
      <c r="G1890" s="5">
        <v>1.6759276E7</v>
      </c>
      <c r="H1890" s="5">
        <v>2.7014286E7</v>
      </c>
    </row>
    <row r="1891">
      <c r="A1891" s="62" t="s">
        <v>6414</v>
      </c>
      <c r="B1891" s="23" t="s">
        <v>6415</v>
      </c>
      <c r="C1891" s="5">
        <v>832.0</v>
      </c>
      <c r="D1891" s="5">
        <v>1.67888417475961E7</v>
      </c>
      <c r="E1891" s="5">
        <v>8092038.0</v>
      </c>
      <c r="F1891" s="5">
        <v>1.2501175E7</v>
      </c>
      <c r="G1891" s="5">
        <v>1.8323091E7</v>
      </c>
      <c r="H1891" s="5">
        <v>2.8410163E7</v>
      </c>
    </row>
    <row r="1892">
      <c r="A1892" s="62" t="s">
        <v>6416</v>
      </c>
      <c r="B1892" s="23" t="s">
        <v>6417</v>
      </c>
      <c r="C1892" s="5">
        <v>73.0</v>
      </c>
      <c r="D1892" s="5">
        <v>1.58303503424657E7</v>
      </c>
      <c r="E1892" s="5">
        <v>8497895.0</v>
      </c>
      <c r="F1892" s="5">
        <v>1.1732481E7</v>
      </c>
      <c r="G1892" s="5">
        <v>1.852223E7</v>
      </c>
      <c r="H1892" s="5">
        <v>2.7614994E7</v>
      </c>
    </row>
    <row r="1893">
      <c r="A1893" s="62" t="s">
        <v>6418</v>
      </c>
      <c r="B1893" s="23" t="s">
        <v>6419</v>
      </c>
      <c r="C1893" s="5">
        <v>27.0</v>
      </c>
      <c r="D1893" s="5">
        <v>1.46496451111111E7</v>
      </c>
      <c r="E1893" s="5">
        <v>8664900.0</v>
      </c>
      <c r="F1893" s="5">
        <v>1.19753E7</v>
      </c>
      <c r="G1893" s="5">
        <v>1.5699675E7</v>
      </c>
      <c r="H1893" s="5">
        <v>1.8656422E7</v>
      </c>
    </row>
    <row r="1894">
      <c r="A1894" s="62" t="s">
        <v>6420</v>
      </c>
      <c r="B1894" s="23" t="s">
        <v>6421</v>
      </c>
      <c r="C1894" s="5">
        <v>455.0</v>
      </c>
      <c r="D1894" s="5">
        <v>2.19607629188596E7</v>
      </c>
      <c r="E1894" s="5">
        <v>1.0548506E7</v>
      </c>
      <c r="F1894" s="5">
        <v>1.6119972E7</v>
      </c>
      <c r="G1894" s="5">
        <v>2.715229E7</v>
      </c>
      <c r="H1894" s="5">
        <v>3.886783E7</v>
      </c>
    </row>
    <row r="1895">
      <c r="A1895" s="62" t="s">
        <v>6422</v>
      </c>
      <c r="B1895" s="23" t="s">
        <v>6423</v>
      </c>
      <c r="C1895" s="5">
        <v>245.0</v>
      </c>
      <c r="D1895" s="5">
        <v>2.53750444530612E7</v>
      </c>
      <c r="E1895" s="5">
        <v>1.38619E7</v>
      </c>
      <c r="F1895" s="5">
        <v>1.9814234E7</v>
      </c>
      <c r="G1895" s="5">
        <v>2.9784129E7</v>
      </c>
      <c r="H1895" s="5">
        <v>3.8941396E7</v>
      </c>
    </row>
    <row r="1896">
      <c r="A1896" s="62" t="s">
        <v>6424</v>
      </c>
      <c r="B1896" s="23" t="s">
        <v>6425</v>
      </c>
      <c r="C1896" s="5">
        <v>4932.0</v>
      </c>
      <c r="D1896" s="5">
        <v>2.13743707717413E7</v>
      </c>
      <c r="E1896" s="5">
        <v>1.147773E7</v>
      </c>
      <c r="F1896" s="5">
        <v>1.7559544E7</v>
      </c>
      <c r="G1896" s="5">
        <v>2.7146278E7</v>
      </c>
      <c r="H1896" s="5">
        <v>3.7360733E7</v>
      </c>
    </row>
    <row r="1897">
      <c r="A1897" s="62" t="s">
        <v>6426</v>
      </c>
      <c r="B1897" s="23" t="s">
        <v>6427</v>
      </c>
      <c r="C1897" s="5">
        <v>302.0</v>
      </c>
      <c r="D1897" s="5">
        <v>2.28465022615894E7</v>
      </c>
      <c r="E1897" s="5">
        <v>1.1091974E7</v>
      </c>
      <c r="F1897" s="5">
        <v>1.8405399E7</v>
      </c>
      <c r="G1897" s="5">
        <v>2.9374811E7</v>
      </c>
      <c r="H1897" s="5">
        <v>4.2258207E7</v>
      </c>
    </row>
    <row r="1898">
      <c r="A1898" s="62" t="s">
        <v>6428</v>
      </c>
      <c r="B1898" s="23" t="s">
        <v>6429</v>
      </c>
      <c r="C1898" s="5">
        <v>1042.0</v>
      </c>
      <c r="D1898" s="5">
        <v>1.47345561976967E7</v>
      </c>
      <c r="E1898" s="5">
        <v>7971417.0</v>
      </c>
      <c r="F1898" s="5">
        <v>1.1239696E7</v>
      </c>
      <c r="G1898" s="5">
        <v>1.7824049E7</v>
      </c>
      <c r="H1898" s="5">
        <v>2.64204E7</v>
      </c>
    </row>
    <row r="1899">
      <c r="A1899" s="62" t="s">
        <v>6430</v>
      </c>
      <c r="B1899" s="23" t="s">
        <v>6431</v>
      </c>
      <c r="C1899" s="5">
        <v>2763.0</v>
      </c>
      <c r="D1899" s="5">
        <v>2.1860904890738E7</v>
      </c>
      <c r="E1899" s="5">
        <v>1.0517441E7</v>
      </c>
      <c r="F1899" s="5">
        <v>1.6043059E7</v>
      </c>
      <c r="G1899" s="5">
        <v>2.5901463E7</v>
      </c>
      <c r="H1899" s="5">
        <v>3.7520727E7</v>
      </c>
    </row>
    <row r="1900">
      <c r="A1900" s="62" t="s">
        <v>6432</v>
      </c>
      <c r="B1900" s="23" t="s">
        <v>6433</v>
      </c>
      <c r="C1900" s="5">
        <v>17954.0</v>
      </c>
      <c r="D1900" s="5">
        <v>1.53471290160338E7</v>
      </c>
      <c r="E1900" s="5">
        <v>8406000.0</v>
      </c>
      <c r="F1900" s="5">
        <v>1.154225E7</v>
      </c>
      <c r="G1900" s="5">
        <v>1.7823559E7</v>
      </c>
      <c r="H1900" s="5">
        <v>2.6117745E7</v>
      </c>
    </row>
    <row r="1901">
      <c r="A1901" s="62" t="s">
        <v>6434</v>
      </c>
      <c r="B1901" s="23" t="s">
        <v>6435</v>
      </c>
      <c r="C1901" s="5">
        <v>2007.0</v>
      </c>
      <c r="D1901" s="5">
        <v>2.05087084907822E7</v>
      </c>
      <c r="E1901" s="5">
        <v>7767672.0</v>
      </c>
      <c r="F1901" s="5">
        <v>1.2587794E7</v>
      </c>
      <c r="G1901" s="5">
        <v>2.2756196E7</v>
      </c>
      <c r="H1901" s="5">
        <v>4.3877165E7</v>
      </c>
    </row>
    <row r="1902">
      <c r="A1902" s="62" t="s">
        <v>6436</v>
      </c>
      <c r="B1902" s="23" t="s">
        <v>6437</v>
      </c>
      <c r="C1902" s="5">
        <v>10.0</v>
      </c>
      <c r="D1902" s="5">
        <v>1.40505834E7</v>
      </c>
      <c r="E1902" s="5">
        <v>1.0159487E7</v>
      </c>
      <c r="F1902" s="5">
        <v>1.1335567E7</v>
      </c>
      <c r="G1902" s="5">
        <v>2.0552832E7</v>
      </c>
      <c r="H1902" s="5">
        <v>2.2684458E7</v>
      </c>
    </row>
    <row r="1903">
      <c r="A1903" s="62" t="s">
        <v>6438</v>
      </c>
      <c r="B1903" s="23" t="s">
        <v>6439</v>
      </c>
      <c r="C1903" s="5">
        <v>21.0</v>
      </c>
      <c r="D1903" s="5">
        <v>1.3753934E7</v>
      </c>
      <c r="E1903" s="5">
        <v>5269495.0</v>
      </c>
      <c r="F1903" s="5">
        <v>8600684.0</v>
      </c>
      <c r="G1903" s="5">
        <v>1.5039474E7</v>
      </c>
      <c r="H1903" s="5">
        <v>2.093799E7</v>
      </c>
    </row>
    <row r="1904">
      <c r="A1904" s="62" t="s">
        <v>6440</v>
      </c>
      <c r="B1904" s="23" t="s">
        <v>6441</v>
      </c>
      <c r="C1904" s="5">
        <v>8.0</v>
      </c>
      <c r="D1904" s="5">
        <v>3.4106369375E7</v>
      </c>
      <c r="E1904" s="5">
        <v>1.2745111E7</v>
      </c>
      <c r="F1904" s="5">
        <v>1.4457371E7</v>
      </c>
      <c r="G1904" s="5">
        <v>1.8477393E7</v>
      </c>
      <c r="H1904" s="5">
        <v>1.25496308E8</v>
      </c>
    </row>
    <row r="1905">
      <c r="A1905" s="62" t="s">
        <v>6442</v>
      </c>
      <c r="B1905" s="23" t="s">
        <v>6443</v>
      </c>
      <c r="C1905" s="5">
        <v>98.0</v>
      </c>
      <c r="D1905" s="5">
        <v>1.70633502857142E7</v>
      </c>
      <c r="E1905" s="5">
        <v>7301232.0</v>
      </c>
      <c r="F1905" s="5">
        <v>9642751.0</v>
      </c>
      <c r="G1905" s="5">
        <v>1.5962576E7</v>
      </c>
      <c r="H1905" s="5">
        <v>3.3005E7</v>
      </c>
    </row>
    <row r="1906">
      <c r="A1906" s="62" t="s">
        <v>6444</v>
      </c>
      <c r="B1906" s="23" t="s">
        <v>6445</v>
      </c>
      <c r="C1906" s="5">
        <v>4.0</v>
      </c>
      <c r="D1906" s="5">
        <v>3.51086375E7</v>
      </c>
      <c r="E1906" s="5">
        <v>9348382.0</v>
      </c>
      <c r="F1906" s="5">
        <v>1.2383664E7</v>
      </c>
      <c r="G1906" s="5">
        <v>3.0275375E7</v>
      </c>
      <c r="H1906" s="5">
        <v>8.8427129E7</v>
      </c>
    </row>
    <row r="1907">
      <c r="A1907" s="62" t="s">
        <v>6446</v>
      </c>
      <c r="B1907" s="23" t="s">
        <v>6447</v>
      </c>
      <c r="C1907" s="5">
        <v>32.0</v>
      </c>
      <c r="D1907" s="5">
        <v>5.20564517499999E7</v>
      </c>
      <c r="E1907" s="5">
        <v>2.220044E7</v>
      </c>
      <c r="F1907" s="5">
        <v>3.5204105E7</v>
      </c>
      <c r="G1907" s="5">
        <v>4.8714451E7</v>
      </c>
      <c r="H1907" s="5">
        <v>1.05593629E8</v>
      </c>
    </row>
    <row r="1908">
      <c r="A1908" s="62" t="s">
        <v>6448</v>
      </c>
      <c r="B1908" s="23" t="s">
        <v>6449</v>
      </c>
      <c r="C1908" s="5">
        <v>341.0</v>
      </c>
      <c r="D1908" s="5">
        <v>2.84911894193548E7</v>
      </c>
      <c r="E1908" s="5">
        <v>1.2320616E7</v>
      </c>
      <c r="F1908" s="5">
        <v>2.04721E7</v>
      </c>
      <c r="G1908" s="5">
        <v>2.9591801E7</v>
      </c>
      <c r="H1908" s="5">
        <v>5.38522E7</v>
      </c>
    </row>
    <row r="1909">
      <c r="A1909" s="62" t="s">
        <v>6450</v>
      </c>
      <c r="B1909" s="23" t="s">
        <v>6451</v>
      </c>
      <c r="C1909" s="5">
        <v>43.0</v>
      </c>
      <c r="D1909" s="5">
        <v>2.4982632E7</v>
      </c>
      <c r="E1909" s="5">
        <v>1.3842967E7</v>
      </c>
      <c r="F1909" s="5">
        <v>2.1999754E7</v>
      </c>
      <c r="G1909" s="5">
        <v>3.1977975E7</v>
      </c>
      <c r="H1909" s="5">
        <v>4.6735448E7</v>
      </c>
    </row>
    <row r="1910">
      <c r="A1910" s="62" t="s">
        <v>6452</v>
      </c>
      <c r="B1910" s="23" t="s">
        <v>6453</v>
      </c>
      <c r="C1910" s="5">
        <v>209.0</v>
      </c>
      <c r="D1910" s="5">
        <v>2.98768004019138E7</v>
      </c>
      <c r="E1910" s="5">
        <v>1.43047E7</v>
      </c>
      <c r="F1910" s="5">
        <v>2.3160162E7</v>
      </c>
      <c r="G1910" s="5">
        <v>3.3813729E7</v>
      </c>
      <c r="H1910" s="5">
        <v>6.0117965E7</v>
      </c>
    </row>
    <row r="1911">
      <c r="A1911" s="62" t="s">
        <v>6454</v>
      </c>
      <c r="B1911" s="23" t="s">
        <v>6455</v>
      </c>
      <c r="C1911" s="5">
        <v>66.0</v>
      </c>
      <c r="D1911" s="5">
        <v>2.04240566060606E7</v>
      </c>
      <c r="E1911" s="5">
        <v>5949344.0</v>
      </c>
      <c r="F1911" s="5">
        <v>1.1538795E7</v>
      </c>
      <c r="G1911" s="5">
        <v>2.311053E7</v>
      </c>
      <c r="H1911" s="5">
        <v>5.3745139E7</v>
      </c>
    </row>
    <row r="1912">
      <c r="A1912" s="62" t="s">
        <v>6456</v>
      </c>
      <c r="B1912" s="23" t="s">
        <v>6457</v>
      </c>
      <c r="C1912" s="5">
        <v>8.0</v>
      </c>
      <c r="D1912" s="5">
        <v>9.941459275E7</v>
      </c>
      <c r="E1912" s="5">
        <v>4.2284576E7</v>
      </c>
      <c r="F1912" s="5">
        <v>6.4151127E7</v>
      </c>
      <c r="G1912" s="5">
        <v>7.1361477E7</v>
      </c>
      <c r="H1912" s="5">
        <v>2.83002878E8</v>
      </c>
    </row>
    <row r="1913">
      <c r="A1913" s="62" t="s">
        <v>6458</v>
      </c>
      <c r="B1913" s="23" t="s">
        <v>6459</v>
      </c>
      <c r="C1913" s="5">
        <v>4.0</v>
      </c>
      <c r="D1913" s="5">
        <v>1.667386225E7</v>
      </c>
      <c r="E1913" s="5">
        <v>7600000.0</v>
      </c>
      <c r="F1913" s="5">
        <v>1.4433222E7</v>
      </c>
      <c r="G1913" s="5">
        <v>1.5659364E7</v>
      </c>
      <c r="H1913" s="5">
        <v>2.9002863E7</v>
      </c>
    </row>
    <row r="1914">
      <c r="A1914" s="62" t="s">
        <v>6460</v>
      </c>
      <c r="B1914" s="23" t="s">
        <v>6461</v>
      </c>
      <c r="C1914" s="5">
        <v>16.0</v>
      </c>
      <c r="D1914" s="5">
        <v>3.05542205624999E7</v>
      </c>
      <c r="E1914" s="5">
        <v>1.7180067E7</v>
      </c>
      <c r="F1914" s="5">
        <v>2.7930884E7</v>
      </c>
      <c r="G1914" s="5">
        <v>3.2223079E7</v>
      </c>
      <c r="H1914" s="5">
        <v>5.8549345E7</v>
      </c>
    </row>
    <row r="1915">
      <c r="A1915" s="62" t="s">
        <v>6462</v>
      </c>
      <c r="B1915" s="23" t="s">
        <v>6463</v>
      </c>
      <c r="C1915" s="5">
        <v>8.0</v>
      </c>
      <c r="D1915" s="5">
        <v>1.3115544875E7</v>
      </c>
      <c r="E1915" s="5">
        <v>7362138.0</v>
      </c>
      <c r="F1915" s="5">
        <v>7989935.0</v>
      </c>
      <c r="G1915" s="5">
        <v>1.6089871E7</v>
      </c>
      <c r="H1915" s="5">
        <v>2.6432436E7</v>
      </c>
    </row>
    <row r="1916">
      <c r="A1916" s="62" t="s">
        <v>6464</v>
      </c>
      <c r="B1916" s="23" t="s">
        <v>6465</v>
      </c>
      <c r="C1916" s="5">
        <v>543.0</v>
      </c>
      <c r="D1916" s="5">
        <v>2.53510147679558E7</v>
      </c>
      <c r="E1916" s="5">
        <v>1.74789E7</v>
      </c>
      <c r="F1916" s="5">
        <v>2.1690336E7</v>
      </c>
      <c r="G1916" s="5">
        <v>2.8156533E7</v>
      </c>
      <c r="H1916" s="5">
        <v>3.8379259E7</v>
      </c>
    </row>
    <row r="1917">
      <c r="A1917" s="62" t="s">
        <v>6466</v>
      </c>
      <c r="B1917" s="23" t="s">
        <v>6467</v>
      </c>
      <c r="C1917" s="5">
        <v>25.0</v>
      </c>
      <c r="D1917" s="5">
        <v>2.56665744E7</v>
      </c>
      <c r="E1917" s="5">
        <v>1.06105E7</v>
      </c>
      <c r="F1917" s="5">
        <v>1.6122318E7</v>
      </c>
      <c r="G1917" s="5">
        <v>2.8300835E7</v>
      </c>
      <c r="H1917" s="5">
        <v>4.9479788E7</v>
      </c>
    </row>
    <row r="1918">
      <c r="A1918" s="62" t="s">
        <v>6468</v>
      </c>
      <c r="B1918" s="23" t="s">
        <v>6469</v>
      </c>
      <c r="C1918" s="5">
        <v>13.0</v>
      </c>
      <c r="D1918" s="5">
        <v>1.79640841428571E7</v>
      </c>
      <c r="E1918" s="5">
        <v>8229944.0</v>
      </c>
      <c r="F1918" s="5">
        <v>9488115.0</v>
      </c>
      <c r="G1918" s="5">
        <v>1.7847021E7</v>
      </c>
      <c r="H1918" s="5">
        <v>3.081975E7</v>
      </c>
    </row>
    <row r="1919">
      <c r="A1919" s="62" t="s">
        <v>6470</v>
      </c>
      <c r="B1919" s="23" t="s">
        <v>6471</v>
      </c>
      <c r="C1919" s="5">
        <v>6.0</v>
      </c>
      <c r="D1919" s="5">
        <v>3.57460346666666E7</v>
      </c>
      <c r="E1919" s="5">
        <v>1.3253017E7</v>
      </c>
      <c r="F1919" s="5">
        <v>1.9418263E7</v>
      </c>
      <c r="G1919" s="5">
        <v>3.9233135E7</v>
      </c>
      <c r="H1919" s="5">
        <v>1.071387E8</v>
      </c>
    </row>
    <row r="1920">
      <c r="A1920" s="62" t="s">
        <v>6472</v>
      </c>
      <c r="B1920" s="23" t="s">
        <v>6473</v>
      </c>
      <c r="C1920" s="5">
        <v>38.0</v>
      </c>
      <c r="D1920" s="5">
        <v>2.00442801578947E7</v>
      </c>
      <c r="E1920" s="5">
        <v>9275760.0</v>
      </c>
      <c r="F1920" s="5">
        <v>1.181066E7</v>
      </c>
      <c r="G1920" s="5">
        <v>2.1907451E7</v>
      </c>
      <c r="H1920" s="5">
        <v>4.6718924E7</v>
      </c>
    </row>
    <row r="1921">
      <c r="A1921" s="62" t="s">
        <v>6474</v>
      </c>
      <c r="B1921" s="23" t="s">
        <v>6475</v>
      </c>
      <c r="C1921" s="5">
        <v>13.0</v>
      </c>
      <c r="D1921" s="5">
        <v>1.9272582E7</v>
      </c>
      <c r="E1921" s="5">
        <v>8490311.0</v>
      </c>
      <c r="F1921" s="5">
        <v>2.2967443E7</v>
      </c>
      <c r="G1921" s="5">
        <v>2.840198E7</v>
      </c>
      <c r="H1921" s="5">
        <v>3.4663101E7</v>
      </c>
    </row>
    <row r="1922">
      <c r="A1922" s="62" t="s">
        <v>6476</v>
      </c>
      <c r="B1922" s="23" t="s">
        <v>6477</v>
      </c>
      <c r="C1922" s="5">
        <v>36.0</v>
      </c>
      <c r="D1922" s="5">
        <v>2.45958768888888E7</v>
      </c>
      <c r="E1922" s="5">
        <v>1.1785579E7</v>
      </c>
      <c r="F1922" s="5">
        <v>1.9791143E7</v>
      </c>
      <c r="G1922" s="5">
        <v>3.5070186E7</v>
      </c>
      <c r="H1922" s="5">
        <v>4.2131972E7</v>
      </c>
    </row>
    <row r="1923">
      <c r="A1923" s="62" t="s">
        <v>6478</v>
      </c>
      <c r="B1923" s="23" t="s">
        <v>6479</v>
      </c>
      <c r="C1923" s="5">
        <v>56965.0</v>
      </c>
      <c r="D1923" s="5">
        <v>2.16038923636411E7</v>
      </c>
      <c r="E1923" s="5">
        <v>9563697.0</v>
      </c>
      <c r="F1923" s="5">
        <v>1.5049966E7</v>
      </c>
      <c r="G1923" s="5">
        <v>2.5989232E7</v>
      </c>
      <c r="H1923" s="5">
        <v>4.0414181E7</v>
      </c>
    </row>
    <row r="1924">
      <c r="A1924" s="62" t="s">
        <v>6480</v>
      </c>
      <c r="B1924" s="23" t="s">
        <v>6481</v>
      </c>
      <c r="C1924" s="5">
        <v>13.0</v>
      </c>
      <c r="D1924" s="5">
        <v>3.2855973E7</v>
      </c>
      <c r="E1924" s="5">
        <v>1.0884276E7</v>
      </c>
      <c r="F1924" s="5">
        <v>2.6419891E7</v>
      </c>
      <c r="G1924" s="5">
        <v>4.1084851E7</v>
      </c>
      <c r="H1924" s="5">
        <v>5.0594883E7</v>
      </c>
    </row>
    <row r="1925">
      <c r="A1925" s="62" t="s">
        <v>6482</v>
      </c>
      <c r="B1925" s="23" t="s">
        <v>6483</v>
      </c>
      <c r="C1925" s="5">
        <v>6.0</v>
      </c>
      <c r="D1925" s="5">
        <v>2.42433095E7</v>
      </c>
      <c r="E1925" s="5">
        <v>1.48443E7</v>
      </c>
      <c r="F1925" s="5">
        <v>1.6823E7</v>
      </c>
      <c r="G1925" s="5">
        <v>4.0049869E7</v>
      </c>
      <c r="H1925" s="5">
        <v>4.9473261E7</v>
      </c>
    </row>
    <row r="1926">
      <c r="A1926" s="62" t="s">
        <v>6484</v>
      </c>
      <c r="B1926" s="23" t="s">
        <v>6485</v>
      </c>
      <c r="C1926" s="5">
        <v>346.0</v>
      </c>
      <c r="D1926" s="5">
        <v>2.43141888352601E7</v>
      </c>
      <c r="E1926" s="5">
        <v>1.0991711E7</v>
      </c>
      <c r="F1926" s="5">
        <v>2.0584679E7</v>
      </c>
      <c r="G1926" s="5">
        <v>2.9461178E7</v>
      </c>
      <c r="H1926" s="5">
        <v>4.7469015E7</v>
      </c>
    </row>
    <row r="1927">
      <c r="A1927" s="62" t="s">
        <v>6486</v>
      </c>
      <c r="B1927" s="23" t="s">
        <v>6487</v>
      </c>
      <c r="C1927" s="5">
        <v>180.0</v>
      </c>
      <c r="D1927" s="5">
        <v>1.82726291222222E7</v>
      </c>
      <c r="E1927" s="5">
        <v>8781222.0</v>
      </c>
      <c r="F1927" s="5">
        <v>1.4527863E7</v>
      </c>
      <c r="G1927" s="5">
        <v>2.3050501E7</v>
      </c>
      <c r="H1927" s="5">
        <v>3.8027554E7</v>
      </c>
    </row>
    <row r="1928">
      <c r="A1928" s="62" t="s">
        <v>6488</v>
      </c>
      <c r="B1928" s="23" t="s">
        <v>6489</v>
      </c>
      <c r="C1928" s="5">
        <v>2078.0</v>
      </c>
      <c r="D1928" s="5">
        <v>1.43412790615976E7</v>
      </c>
      <c r="E1928" s="5">
        <v>8794493.0</v>
      </c>
      <c r="F1928" s="5">
        <v>1.1105822E7</v>
      </c>
      <c r="G1928" s="5">
        <v>1.81572E7</v>
      </c>
      <c r="H1928" s="5">
        <v>2.3685974E7</v>
      </c>
    </row>
    <row r="1929">
      <c r="A1929" s="62" t="s">
        <v>6490</v>
      </c>
      <c r="B1929" s="23" t="s">
        <v>6491</v>
      </c>
      <c r="C1929" s="5">
        <v>33.0</v>
      </c>
      <c r="D1929" s="5">
        <v>1.92124026363636E7</v>
      </c>
      <c r="E1929" s="5">
        <v>6957041.0</v>
      </c>
      <c r="F1929" s="5">
        <v>1.0406728E7</v>
      </c>
      <c r="G1929" s="5">
        <v>1.8747059E7</v>
      </c>
      <c r="H1929" s="5">
        <v>3.160801E7</v>
      </c>
    </row>
    <row r="1930">
      <c r="A1930" s="62" t="s">
        <v>6492</v>
      </c>
      <c r="B1930" s="23" t="s">
        <v>6493</v>
      </c>
      <c r="C1930" s="5">
        <v>19.0</v>
      </c>
      <c r="D1930" s="5">
        <v>8945144.4736842</v>
      </c>
      <c r="E1930" s="5">
        <v>6125600.0</v>
      </c>
      <c r="F1930" s="5">
        <v>6359967.0</v>
      </c>
      <c r="G1930" s="5">
        <v>1.3050867E7</v>
      </c>
      <c r="H1930" s="5">
        <v>1.5805234E7</v>
      </c>
    </row>
    <row r="1931">
      <c r="A1931" s="62" t="s">
        <v>6494</v>
      </c>
      <c r="B1931" s="23" t="s">
        <v>6495</v>
      </c>
      <c r="C1931" s="5">
        <v>81.0</v>
      </c>
      <c r="D1931" s="5">
        <v>1.36597514444444E7</v>
      </c>
      <c r="E1931" s="5">
        <v>9167763.0</v>
      </c>
      <c r="F1931" s="5">
        <v>1.1146834E7</v>
      </c>
      <c r="G1931" s="5">
        <v>1.3023885E7</v>
      </c>
      <c r="H1931" s="5">
        <v>2.7732269E7</v>
      </c>
    </row>
    <row r="1932">
      <c r="A1932" s="62" t="s">
        <v>6496</v>
      </c>
      <c r="B1932" s="23" t="s">
        <v>6497</v>
      </c>
      <c r="C1932" s="5">
        <v>2059.0</v>
      </c>
      <c r="D1932" s="5">
        <v>2.20271099621175E7</v>
      </c>
      <c r="E1932" s="5">
        <v>1.0898097E7</v>
      </c>
      <c r="F1932" s="5">
        <v>1.4348091E7</v>
      </c>
      <c r="G1932" s="5">
        <v>2.2844543E7</v>
      </c>
      <c r="H1932" s="5">
        <v>3.9173724E7</v>
      </c>
    </row>
    <row r="1933">
      <c r="A1933" s="62" t="s">
        <v>6498</v>
      </c>
      <c r="B1933" s="23" t="s">
        <v>6499</v>
      </c>
      <c r="C1933" s="5">
        <v>491.0</v>
      </c>
      <c r="D1933" s="5">
        <v>1.97414973604888E7</v>
      </c>
      <c r="E1933" s="5">
        <v>1.11471E7</v>
      </c>
      <c r="F1933" s="5">
        <v>1.5388986E7</v>
      </c>
      <c r="G1933" s="5">
        <v>2.1492247E7</v>
      </c>
      <c r="H1933" s="5">
        <v>3.3252156E7</v>
      </c>
    </row>
    <row r="1934">
      <c r="A1934" s="62" t="s">
        <v>6500</v>
      </c>
      <c r="B1934" s="23" t="s">
        <v>6501</v>
      </c>
      <c r="C1934" s="5">
        <v>48.0</v>
      </c>
      <c r="D1934" s="5">
        <v>2.92591321666666E7</v>
      </c>
      <c r="E1934" s="5">
        <v>2.3415012E7</v>
      </c>
      <c r="F1934" s="5">
        <v>2.6289418E7</v>
      </c>
      <c r="G1934" s="5">
        <v>3.3628616E7</v>
      </c>
      <c r="H1934" s="5">
        <v>4.5077935E7</v>
      </c>
    </row>
    <row r="1935">
      <c r="A1935" s="62" t="s">
        <v>6502</v>
      </c>
      <c r="B1935" s="23" t="s">
        <v>6503</v>
      </c>
      <c r="C1935" s="5">
        <v>2.0</v>
      </c>
      <c r="D1935" s="5">
        <v>1.97645585E7</v>
      </c>
      <c r="E1935" s="5">
        <v>5004805.0</v>
      </c>
      <c r="F1935" s="5">
        <v>5004805.0</v>
      </c>
      <c r="G1935" s="5">
        <v>3.4524312E7</v>
      </c>
      <c r="H1935" s="5">
        <v>3.4524312E7</v>
      </c>
    </row>
    <row r="1936">
      <c r="A1936" s="62" t="s">
        <v>6504</v>
      </c>
      <c r="B1936" s="23" t="s">
        <v>6505</v>
      </c>
      <c r="C1936" s="5">
        <v>3.0</v>
      </c>
      <c r="D1936" s="5">
        <v>1.36725863333333E7</v>
      </c>
      <c r="E1936" s="5">
        <v>1.1323656E7</v>
      </c>
      <c r="F1936" s="5">
        <v>1.3455053E7</v>
      </c>
      <c r="G1936" s="5">
        <v>1.623905E7</v>
      </c>
      <c r="H1936" s="5">
        <v>1.623905E7</v>
      </c>
    </row>
    <row r="1937">
      <c r="A1937" s="62" t="s">
        <v>6506</v>
      </c>
      <c r="B1937" s="23" t="s">
        <v>6507</v>
      </c>
      <c r="C1937" s="5">
        <v>11.0</v>
      </c>
      <c r="D1937" s="5">
        <v>2.24363557272727E7</v>
      </c>
      <c r="E1937" s="5">
        <v>1.7951958E7</v>
      </c>
      <c r="F1937" s="5">
        <v>1.9397481E7</v>
      </c>
      <c r="G1937" s="5">
        <v>2.482551E7</v>
      </c>
      <c r="H1937" s="5">
        <v>2.5651388E7</v>
      </c>
    </row>
    <row r="1938">
      <c r="A1938" s="62" t="s">
        <v>6508</v>
      </c>
      <c r="B1938" s="23" t="s">
        <v>6509</v>
      </c>
      <c r="C1938" s="5">
        <v>4.0</v>
      </c>
      <c r="D1938" s="5">
        <v>2.05506855E7</v>
      </c>
      <c r="E1938" s="5">
        <v>1.008173E7</v>
      </c>
      <c r="F1938" s="5">
        <v>1.144336E7</v>
      </c>
      <c r="G1938" s="5">
        <v>1.6601782E7</v>
      </c>
      <c r="H1938" s="5">
        <v>4.407587E7</v>
      </c>
    </row>
    <row r="1939">
      <c r="A1939" s="62" t="s">
        <v>6510</v>
      </c>
      <c r="B1939" s="23" t="s">
        <v>6511</v>
      </c>
      <c r="C1939" s="5">
        <v>150.0</v>
      </c>
      <c r="D1939" s="5">
        <v>5.461886974E7</v>
      </c>
      <c r="E1939" s="5">
        <v>1.5337087E7</v>
      </c>
      <c r="F1939" s="5">
        <v>3.0839034E7</v>
      </c>
      <c r="G1939" s="5">
        <v>9.5768848E7</v>
      </c>
      <c r="H1939" s="5">
        <v>1.04244916E8</v>
      </c>
    </row>
    <row r="1940">
      <c r="A1940" s="62" t="s">
        <v>6512</v>
      </c>
      <c r="B1940" s="23" t="s">
        <v>6513</v>
      </c>
      <c r="C1940" s="5">
        <v>71814.0</v>
      </c>
      <c r="D1940" s="5">
        <v>1.61893159098507E7</v>
      </c>
      <c r="E1940" s="5">
        <v>9722000.0</v>
      </c>
      <c r="F1940" s="5">
        <v>1.3024755E7</v>
      </c>
      <c r="G1940" s="5">
        <v>1.9024413E7</v>
      </c>
      <c r="H1940" s="5">
        <v>2.8136352E7</v>
      </c>
    </row>
    <row r="1941">
      <c r="A1941" s="62" t="s">
        <v>6514</v>
      </c>
      <c r="B1941" s="23" t="s">
        <v>6515</v>
      </c>
      <c r="C1941" s="5">
        <v>2266.0</v>
      </c>
      <c r="D1941" s="5">
        <v>1.44528739139452E7</v>
      </c>
      <c r="E1941" s="5">
        <v>1.0327173E7</v>
      </c>
      <c r="F1941" s="5">
        <v>1.3288543E7</v>
      </c>
      <c r="G1941" s="5">
        <v>1.7200337E7</v>
      </c>
      <c r="H1941" s="5">
        <v>2.1981889E7</v>
      </c>
    </row>
    <row r="1942">
      <c r="A1942" s="62" t="s">
        <v>6516</v>
      </c>
      <c r="B1942" s="23" t="s">
        <v>6517</v>
      </c>
      <c r="C1942" s="5">
        <v>286.0</v>
      </c>
      <c r="D1942" s="5">
        <v>1.28384979650349E7</v>
      </c>
      <c r="E1942" s="5">
        <v>7235280.0</v>
      </c>
      <c r="F1942" s="5">
        <v>1.0945816E7</v>
      </c>
      <c r="G1942" s="5">
        <v>1.58313E7</v>
      </c>
      <c r="H1942" s="5">
        <v>2.1942766E7</v>
      </c>
    </row>
    <row r="1943">
      <c r="A1943" s="62" t="s">
        <v>6518</v>
      </c>
      <c r="B1943" s="23" t="s">
        <v>6519</v>
      </c>
      <c r="C1943" s="5">
        <v>470.0</v>
      </c>
      <c r="D1943" s="5">
        <v>1.57094525510638E7</v>
      </c>
      <c r="E1943" s="5">
        <v>7751004.0</v>
      </c>
      <c r="F1943" s="5">
        <v>1.125E7</v>
      </c>
      <c r="G1943" s="5">
        <v>1.685005E7</v>
      </c>
      <c r="H1943" s="5">
        <v>2.7459848E7</v>
      </c>
    </row>
    <row r="1944">
      <c r="A1944" s="62" t="s">
        <v>6520</v>
      </c>
      <c r="B1944" s="23" t="s">
        <v>6521</v>
      </c>
      <c r="C1944" s="5">
        <v>98.0</v>
      </c>
      <c r="D1944" s="5">
        <v>2.19609154795918E7</v>
      </c>
      <c r="E1944" s="5">
        <v>1.4323071E7</v>
      </c>
      <c r="F1944" s="5">
        <v>1.6816564E7</v>
      </c>
      <c r="G1944" s="5">
        <v>2.5906915E7</v>
      </c>
      <c r="H1944" s="5">
        <v>4.2227594E7</v>
      </c>
    </row>
    <row r="1945">
      <c r="A1945" s="62" t="s">
        <v>6522</v>
      </c>
      <c r="B1945" s="23" t="s">
        <v>6523</v>
      </c>
      <c r="C1945" s="5">
        <v>35.0</v>
      </c>
      <c r="D1945" s="5">
        <v>1.99669579142857E7</v>
      </c>
      <c r="E1945" s="5">
        <v>1.1881E7</v>
      </c>
      <c r="F1945" s="5">
        <v>1.3686407E7</v>
      </c>
      <c r="G1945" s="5">
        <v>1.6439754E7</v>
      </c>
      <c r="H1945" s="5">
        <v>3.1174448E7</v>
      </c>
    </row>
    <row r="1946">
      <c r="A1946" s="62" t="s">
        <v>6524</v>
      </c>
      <c r="B1946" s="23" t="s">
        <v>6525</v>
      </c>
      <c r="C1946" s="5">
        <v>1453.0</v>
      </c>
      <c r="D1946" s="5">
        <v>1.56622505469499E7</v>
      </c>
      <c r="E1946" s="5">
        <v>1.0284783E7</v>
      </c>
      <c r="F1946" s="5">
        <v>1.371955E7</v>
      </c>
      <c r="G1946" s="5">
        <v>1.8759478E7</v>
      </c>
      <c r="H1946" s="5">
        <v>2.5012835E7</v>
      </c>
    </row>
    <row r="1947">
      <c r="A1947" s="62" t="s">
        <v>6526</v>
      </c>
      <c r="B1947" s="23" t="s">
        <v>6527</v>
      </c>
      <c r="C1947" s="5">
        <v>1.0</v>
      </c>
      <c r="D1947" s="5">
        <v>2.42455E7</v>
      </c>
      <c r="E1947" s="5">
        <v>2.42455E7</v>
      </c>
      <c r="F1947" s="5">
        <v>2.42455E7</v>
      </c>
      <c r="G1947" s="5">
        <v>2.42455E7</v>
      </c>
      <c r="H1947" s="5">
        <v>2.42455E7</v>
      </c>
    </row>
    <row r="1948">
      <c r="A1948" s="62" t="s">
        <v>6528</v>
      </c>
      <c r="B1948" s="23" t="s">
        <v>6529</v>
      </c>
      <c r="C1948" s="5">
        <v>8.0</v>
      </c>
      <c r="D1948" s="5">
        <v>1.39934014999999E7</v>
      </c>
      <c r="E1948" s="5">
        <v>6499814.0</v>
      </c>
      <c r="F1948" s="5">
        <v>8831182.0</v>
      </c>
      <c r="G1948" s="5">
        <v>1.1045453E7</v>
      </c>
      <c r="H1948" s="5">
        <v>3.7144384E7</v>
      </c>
    </row>
    <row r="1949">
      <c r="A1949" s="62" t="s">
        <v>6530</v>
      </c>
      <c r="B1949" s="23" t="s">
        <v>6531</v>
      </c>
      <c r="C1949" s="5">
        <v>13.0</v>
      </c>
      <c r="D1949" s="5">
        <v>1.35127112857142E7</v>
      </c>
      <c r="E1949" s="5">
        <v>6699236.0</v>
      </c>
      <c r="F1949" s="5">
        <v>1.2173405E7</v>
      </c>
      <c r="G1949" s="5">
        <v>1.3929323E7</v>
      </c>
      <c r="H1949" s="5">
        <v>2.702205E7</v>
      </c>
    </row>
    <row r="1950">
      <c r="A1950" s="62" t="s">
        <v>6532</v>
      </c>
      <c r="B1950" s="23" t="s">
        <v>6533</v>
      </c>
      <c r="C1950" s="5">
        <v>4.0</v>
      </c>
      <c r="D1950" s="5">
        <v>1.168858025E7</v>
      </c>
      <c r="E1950" s="5">
        <v>3454096.0</v>
      </c>
      <c r="F1950" s="5">
        <v>6439916.0</v>
      </c>
      <c r="G1950" s="5">
        <v>1.6963509E7</v>
      </c>
      <c r="H1950" s="5">
        <v>1.98968E7</v>
      </c>
    </row>
    <row r="1951">
      <c r="A1951" s="62" t="s">
        <v>6534</v>
      </c>
      <c r="B1951" s="23" t="s">
        <v>6535</v>
      </c>
      <c r="C1951" s="5">
        <v>4.0</v>
      </c>
      <c r="D1951" s="5">
        <v>1.23044485E7</v>
      </c>
      <c r="E1951" s="5">
        <v>9695100.0</v>
      </c>
      <c r="F1951" s="5">
        <v>1.1909635E7</v>
      </c>
      <c r="G1951" s="5">
        <v>1.2412059E7</v>
      </c>
      <c r="H1951" s="5">
        <v>1.5201E7</v>
      </c>
    </row>
    <row r="1952">
      <c r="A1952" s="62" t="s">
        <v>6536</v>
      </c>
      <c r="B1952" s="23" t="s">
        <v>6537</v>
      </c>
      <c r="C1952" s="5">
        <v>15.0</v>
      </c>
      <c r="D1952" s="5">
        <v>8143213.39999999</v>
      </c>
      <c r="E1952" s="5">
        <v>6284684.0</v>
      </c>
      <c r="F1952" s="5">
        <v>7949021.0</v>
      </c>
      <c r="G1952" s="5">
        <v>9124937.0</v>
      </c>
      <c r="H1952" s="5">
        <v>1.0439482E7</v>
      </c>
    </row>
    <row r="1953">
      <c r="A1953" s="62" t="s">
        <v>6538</v>
      </c>
      <c r="B1953" s="23" t="s">
        <v>6539</v>
      </c>
      <c r="C1953" s="5">
        <v>2.0</v>
      </c>
      <c r="D1953" s="5">
        <v>1.78413665E7</v>
      </c>
      <c r="E1953" s="5">
        <v>4525754.0</v>
      </c>
      <c r="F1953" s="5">
        <v>4525754.0</v>
      </c>
      <c r="G1953" s="5">
        <v>3.1156979E7</v>
      </c>
      <c r="H1953" s="5">
        <v>3.1156979E7</v>
      </c>
    </row>
    <row r="1954">
      <c r="A1954" s="62" t="s">
        <v>6540</v>
      </c>
      <c r="B1954" s="23" t="s">
        <v>6541</v>
      </c>
      <c r="C1954" s="5">
        <v>1.0</v>
      </c>
      <c r="D1954" s="5">
        <v>7053756.0</v>
      </c>
      <c r="E1954" s="5">
        <v>7053756.0</v>
      </c>
      <c r="F1954" s="5">
        <v>7053756.0</v>
      </c>
      <c r="G1954" s="5">
        <v>7053756.0</v>
      </c>
      <c r="H1954" s="5">
        <v>7053756.0</v>
      </c>
    </row>
    <row r="1955">
      <c r="A1955" s="62" t="s">
        <v>6542</v>
      </c>
      <c r="B1955" s="23" t="s">
        <v>6543</v>
      </c>
      <c r="C1955" s="5">
        <v>4.0</v>
      </c>
      <c r="D1955" s="5">
        <v>1.9391599E7</v>
      </c>
      <c r="E1955" s="5">
        <v>1.2395803E7</v>
      </c>
      <c r="F1955" s="5">
        <v>1.385328E7</v>
      </c>
      <c r="G1955" s="5">
        <v>2.2210213E7</v>
      </c>
      <c r="H1955" s="5">
        <v>2.91071E7</v>
      </c>
    </row>
    <row r="1956">
      <c r="A1956" s="62" t="s">
        <v>6544</v>
      </c>
      <c r="B1956" s="23" t="s">
        <v>6545</v>
      </c>
      <c r="C1956" s="5">
        <v>180.0</v>
      </c>
      <c r="D1956" s="5">
        <v>2.63386451777777E7</v>
      </c>
      <c r="E1956" s="5">
        <v>1.1688946E7</v>
      </c>
      <c r="F1956" s="5">
        <v>1.6153953E7</v>
      </c>
      <c r="G1956" s="5">
        <v>3.0291734E7</v>
      </c>
      <c r="H1956" s="5">
        <v>4.525095E7</v>
      </c>
    </row>
    <row r="1957">
      <c r="A1957" s="62" t="s">
        <v>6546</v>
      </c>
      <c r="B1957" s="23" t="s">
        <v>6547</v>
      </c>
      <c r="C1957" s="5">
        <v>23.0</v>
      </c>
      <c r="D1957" s="5">
        <v>2.88974863913043E7</v>
      </c>
      <c r="E1957" s="5">
        <v>1.2921144E7</v>
      </c>
      <c r="F1957" s="5">
        <v>2.0464917E7</v>
      </c>
      <c r="G1957" s="5">
        <v>3.7938703E7</v>
      </c>
      <c r="H1957" s="5">
        <v>4.5080261E7</v>
      </c>
    </row>
    <row r="1958">
      <c r="A1958" s="62" t="s">
        <v>6548</v>
      </c>
      <c r="B1958" s="23" t="s">
        <v>6549</v>
      </c>
      <c r="C1958" s="5">
        <v>38.0</v>
      </c>
      <c r="D1958" s="5">
        <v>1.19442155526315E7</v>
      </c>
      <c r="E1958" s="5">
        <v>8406530.0</v>
      </c>
      <c r="F1958" s="5">
        <v>9520379.0</v>
      </c>
      <c r="G1958" s="5">
        <v>1.161011E7</v>
      </c>
      <c r="H1958" s="5">
        <v>2.1786785E7</v>
      </c>
    </row>
    <row r="1959">
      <c r="A1959" s="62" t="s">
        <v>6550</v>
      </c>
      <c r="B1959" s="23" t="s">
        <v>6551</v>
      </c>
      <c r="C1959" s="5">
        <v>14.0</v>
      </c>
      <c r="D1959" s="5">
        <v>3.05451045714285E7</v>
      </c>
      <c r="E1959" s="5">
        <v>1.9011531E7</v>
      </c>
      <c r="F1959" s="5">
        <v>2.0464994E7</v>
      </c>
      <c r="G1959" s="5">
        <v>2.3123594E7</v>
      </c>
      <c r="H1959" s="5">
        <v>7.7795067E7</v>
      </c>
    </row>
    <row r="1960">
      <c r="A1960" s="62" t="s">
        <v>6552</v>
      </c>
      <c r="B1960" s="23" t="s">
        <v>6553</v>
      </c>
      <c r="C1960" s="5">
        <v>38.0</v>
      </c>
      <c r="D1960" s="5">
        <v>1.4716339368421E7</v>
      </c>
      <c r="E1960" s="5">
        <v>1.0133972E7</v>
      </c>
      <c r="F1960" s="5">
        <v>1.1368458E7</v>
      </c>
      <c r="G1960" s="5">
        <v>1.5990792E7</v>
      </c>
      <c r="H1960" s="5">
        <v>3.0175152E7</v>
      </c>
    </row>
    <row r="1961">
      <c r="A1961" s="62" t="s">
        <v>6554</v>
      </c>
      <c r="B1961" s="23" t="s">
        <v>6555</v>
      </c>
      <c r="C1961" s="5">
        <v>543.0</v>
      </c>
      <c r="D1961" s="5">
        <v>1.22670286353591E7</v>
      </c>
      <c r="E1961" s="5">
        <v>6808454.0</v>
      </c>
      <c r="F1961" s="5">
        <v>9779820.0</v>
      </c>
      <c r="G1961" s="5">
        <v>1.5043255E7</v>
      </c>
      <c r="H1961" s="5">
        <v>2.3471151E7</v>
      </c>
    </row>
    <row r="1962">
      <c r="A1962" s="62" t="s">
        <v>6556</v>
      </c>
      <c r="B1962" s="23" t="s">
        <v>6557</v>
      </c>
      <c r="C1962" s="5">
        <v>1400.0</v>
      </c>
      <c r="D1962" s="5">
        <v>1.77927626907143E7</v>
      </c>
      <c r="E1962" s="5">
        <v>7819243.0</v>
      </c>
      <c r="F1962" s="5">
        <v>1.14851E7</v>
      </c>
      <c r="G1962" s="5">
        <v>1.88693E7</v>
      </c>
      <c r="H1962" s="5">
        <v>3.6530108E7</v>
      </c>
    </row>
    <row r="1963">
      <c r="A1963" s="62" t="s">
        <v>6558</v>
      </c>
      <c r="B1963" s="23" t="s">
        <v>6559</v>
      </c>
      <c r="C1963" s="5">
        <v>175.0</v>
      </c>
      <c r="D1963" s="5">
        <v>1.19005436057142E7</v>
      </c>
      <c r="E1963" s="5">
        <v>6290308.0</v>
      </c>
      <c r="F1963" s="5">
        <v>8714173.0</v>
      </c>
      <c r="G1963" s="5">
        <v>1.294246E7</v>
      </c>
      <c r="H1963" s="5">
        <v>1.9037396E7</v>
      </c>
    </row>
    <row r="1964">
      <c r="A1964" s="62" t="s">
        <v>6560</v>
      </c>
      <c r="B1964" s="23" t="s">
        <v>6561</v>
      </c>
      <c r="C1964" s="5">
        <v>23.0</v>
      </c>
      <c r="D1964" s="5">
        <v>7368668.82608695</v>
      </c>
      <c r="E1964" s="5">
        <v>3482950.0</v>
      </c>
      <c r="F1964" s="5">
        <v>5183000.0</v>
      </c>
      <c r="G1964" s="5">
        <v>1.14645E7</v>
      </c>
      <c r="H1964" s="5">
        <v>1.5796785E7</v>
      </c>
    </row>
    <row r="1965">
      <c r="A1965" s="62" t="s">
        <v>6562</v>
      </c>
      <c r="B1965" s="23" t="s">
        <v>6563</v>
      </c>
      <c r="C1965" s="5">
        <v>3273.0</v>
      </c>
      <c r="D1965" s="5">
        <v>1.12284698260073E7</v>
      </c>
      <c r="E1965" s="5">
        <v>6774954.0</v>
      </c>
      <c r="F1965" s="5">
        <v>9316300.0</v>
      </c>
      <c r="G1965" s="5">
        <v>1.3585269E7</v>
      </c>
      <c r="H1965" s="5">
        <v>1.9464853E7</v>
      </c>
    </row>
    <row r="1966">
      <c r="A1966" s="62" t="s">
        <v>6565</v>
      </c>
      <c r="B1966" s="23" t="s">
        <v>6566</v>
      </c>
      <c r="C1966" s="5">
        <v>1181.0</v>
      </c>
      <c r="D1966" s="5">
        <v>1.22752288653683E7</v>
      </c>
      <c r="E1966" s="5">
        <v>6640591.0</v>
      </c>
      <c r="F1966" s="5">
        <v>9409450.0</v>
      </c>
      <c r="G1966" s="5">
        <v>1.3836752E7</v>
      </c>
      <c r="H1966" s="5">
        <v>2.1885E7</v>
      </c>
    </row>
    <row r="1967">
      <c r="A1967" s="62" t="s">
        <v>6567</v>
      </c>
      <c r="B1967" s="23" t="s">
        <v>6568</v>
      </c>
      <c r="C1967" s="5">
        <v>316.0</v>
      </c>
      <c r="D1967" s="5">
        <v>1.3420659429022E7</v>
      </c>
      <c r="E1967" s="5">
        <v>5767382.0</v>
      </c>
      <c r="F1967" s="5">
        <v>8346476.0</v>
      </c>
      <c r="G1967" s="5">
        <v>1.2643532E7</v>
      </c>
      <c r="H1967" s="5">
        <v>2.0723076E7</v>
      </c>
    </row>
    <row r="1968">
      <c r="A1968" s="62" t="s">
        <v>6569</v>
      </c>
      <c r="B1968" s="23" t="s">
        <v>6570</v>
      </c>
      <c r="C1968" s="5">
        <v>119.0</v>
      </c>
      <c r="D1968" s="5">
        <v>1.51576330504201E7</v>
      </c>
      <c r="E1968" s="5">
        <v>7958000.0</v>
      </c>
      <c r="F1968" s="5">
        <v>1.192831E7</v>
      </c>
      <c r="G1968" s="5">
        <v>1.9614234E7</v>
      </c>
      <c r="H1968" s="5">
        <v>3.1395488E7</v>
      </c>
    </row>
    <row r="1969">
      <c r="A1969" s="62" t="s">
        <v>6571</v>
      </c>
      <c r="B1969" s="23" t="s">
        <v>6572</v>
      </c>
      <c r="C1969" s="5">
        <v>631.0</v>
      </c>
      <c r="D1969" s="5">
        <v>1.91143235775316E7</v>
      </c>
      <c r="E1969" s="5">
        <v>8190400.0</v>
      </c>
      <c r="F1969" s="5">
        <v>1.2708248E7</v>
      </c>
      <c r="G1969" s="5">
        <v>2.0942908E7</v>
      </c>
      <c r="H1969" s="5">
        <v>3.4845251E7</v>
      </c>
    </row>
    <row r="1970">
      <c r="A1970" s="62" t="s">
        <v>6573</v>
      </c>
      <c r="B1970" s="23" t="s">
        <v>6574</v>
      </c>
      <c r="C1970" s="5">
        <v>25.0</v>
      </c>
      <c r="D1970" s="5">
        <v>1.564724788E7</v>
      </c>
      <c r="E1970" s="5">
        <v>5837500.0</v>
      </c>
      <c r="F1970" s="5">
        <v>1.2112462E7</v>
      </c>
      <c r="G1970" s="5">
        <v>2.1752256E7</v>
      </c>
      <c r="H1970" s="5">
        <v>3.826425E7</v>
      </c>
    </row>
    <row r="1971">
      <c r="A1971" s="62" t="s">
        <v>6575</v>
      </c>
      <c r="B1971" s="23" t="s">
        <v>6576</v>
      </c>
      <c r="C1971" s="5">
        <v>70.0</v>
      </c>
      <c r="D1971" s="5">
        <v>1.35916338285714E7</v>
      </c>
      <c r="E1971" s="5">
        <v>7330927.0</v>
      </c>
      <c r="F1971" s="5">
        <v>9453000.0</v>
      </c>
      <c r="G1971" s="5">
        <v>1.50127E7</v>
      </c>
      <c r="H1971" s="5">
        <v>2.0156014E7</v>
      </c>
    </row>
    <row r="1972">
      <c r="A1972" s="62" t="s">
        <v>6577</v>
      </c>
      <c r="B1972" s="23" t="s">
        <v>6578</v>
      </c>
      <c r="C1972" s="5">
        <v>129.0</v>
      </c>
      <c r="D1972" s="5">
        <v>1.29972116666666E7</v>
      </c>
      <c r="E1972" s="5">
        <v>6547456.0</v>
      </c>
      <c r="F1972" s="5">
        <v>9083675.0</v>
      </c>
      <c r="G1972" s="5">
        <v>1.5256755E7</v>
      </c>
      <c r="H1972" s="5">
        <v>2.3506145E7</v>
      </c>
    </row>
    <row r="1973">
      <c r="A1973" s="62" t="s">
        <v>6579</v>
      </c>
      <c r="B1973" s="23" t="s">
        <v>6580</v>
      </c>
      <c r="C1973" s="5">
        <v>125.0</v>
      </c>
      <c r="D1973" s="5">
        <v>1.1825408264E7</v>
      </c>
      <c r="E1973" s="5">
        <v>6946678.0</v>
      </c>
      <c r="F1973" s="5">
        <v>8631149.0</v>
      </c>
      <c r="G1973" s="5">
        <v>1.2947864E7</v>
      </c>
      <c r="H1973" s="5">
        <v>1.9784123E7</v>
      </c>
    </row>
    <row r="1974">
      <c r="A1974" s="62" t="s">
        <v>6581</v>
      </c>
      <c r="B1974" s="23" t="s">
        <v>6582</v>
      </c>
      <c r="C1974" s="5">
        <v>447.0</v>
      </c>
      <c r="D1974" s="5">
        <v>1.64872377695749E7</v>
      </c>
      <c r="E1974" s="5">
        <v>8201660.0</v>
      </c>
      <c r="F1974" s="5">
        <v>1.2428702E7</v>
      </c>
      <c r="G1974" s="5">
        <v>1.8776892E7</v>
      </c>
      <c r="H1974" s="5">
        <v>2.9152956E7</v>
      </c>
    </row>
    <row r="1975">
      <c r="A1975" s="62" t="s">
        <v>6583</v>
      </c>
      <c r="B1975" s="23" t="s">
        <v>6584</v>
      </c>
      <c r="C1975" s="5">
        <v>57.0</v>
      </c>
      <c r="D1975" s="5">
        <v>1.70498233157894E7</v>
      </c>
      <c r="E1975" s="5">
        <v>7600768.0</v>
      </c>
      <c r="F1975" s="5">
        <v>1.0757342E7</v>
      </c>
      <c r="G1975" s="5">
        <v>2.0965466E7</v>
      </c>
      <c r="H1975" s="5">
        <v>3.3403467E7</v>
      </c>
    </row>
    <row r="1976">
      <c r="A1976" s="62" t="s">
        <v>6585</v>
      </c>
      <c r="B1976" s="23" t="s">
        <v>6586</v>
      </c>
      <c r="C1976" s="5">
        <v>298.0</v>
      </c>
      <c r="D1976" s="5">
        <v>1.21095460033557E7</v>
      </c>
      <c r="E1976" s="5">
        <v>6555413.0</v>
      </c>
      <c r="F1976" s="5">
        <v>8993200.0</v>
      </c>
      <c r="G1976" s="5">
        <v>1.21585E7</v>
      </c>
      <c r="H1976" s="5">
        <v>2.0412972E7</v>
      </c>
    </row>
    <row r="1977">
      <c r="A1977" s="62" t="s">
        <v>6587</v>
      </c>
      <c r="B1977" s="23" t="s">
        <v>6588</v>
      </c>
      <c r="C1977" s="5">
        <v>66.0</v>
      </c>
      <c r="D1977" s="5">
        <v>8547376.60606061</v>
      </c>
      <c r="E1977" s="5">
        <v>3753965.0</v>
      </c>
      <c r="F1977" s="5">
        <v>6556211.0</v>
      </c>
      <c r="G1977" s="5">
        <v>1.0186295E7</v>
      </c>
      <c r="H1977" s="5">
        <v>1.6383412E7</v>
      </c>
    </row>
    <row r="1978">
      <c r="A1978" s="62" t="s">
        <v>6589</v>
      </c>
      <c r="B1978" s="23" t="s">
        <v>6590</v>
      </c>
      <c r="C1978" s="5">
        <v>404.0</v>
      </c>
      <c r="D1978" s="5">
        <v>1.19211234148148E7</v>
      </c>
      <c r="E1978" s="5">
        <v>6194318.0</v>
      </c>
      <c r="F1978" s="5">
        <v>8701517.0</v>
      </c>
      <c r="G1978" s="5">
        <v>1.2583547E7</v>
      </c>
      <c r="H1978" s="5">
        <v>2.1278009E7</v>
      </c>
    </row>
    <row r="1979">
      <c r="A1979" s="62" t="s">
        <v>6591</v>
      </c>
      <c r="B1979" s="23" t="s">
        <v>6592</v>
      </c>
      <c r="C1979" s="5">
        <v>4869.0</v>
      </c>
      <c r="D1979" s="5">
        <v>1.32669163197865E7</v>
      </c>
      <c r="E1979" s="5">
        <v>7154500.0</v>
      </c>
      <c r="F1979" s="5">
        <v>9962844.0</v>
      </c>
      <c r="G1979" s="5">
        <v>1.4809134E7</v>
      </c>
      <c r="H1979" s="5">
        <v>2.3017704E7</v>
      </c>
    </row>
    <row r="1980">
      <c r="A1980" s="62" t="s">
        <v>6593</v>
      </c>
      <c r="B1980" s="23" t="s">
        <v>6594</v>
      </c>
      <c r="C1980" s="5">
        <v>830.0</v>
      </c>
      <c r="D1980" s="5">
        <v>1.35666260915662E7</v>
      </c>
      <c r="E1980" s="5">
        <v>7637587.0</v>
      </c>
      <c r="F1980" s="5">
        <v>1.0646032E7</v>
      </c>
      <c r="G1980" s="5">
        <v>1.530161E7</v>
      </c>
      <c r="H1980" s="5">
        <v>2.3973864E7</v>
      </c>
    </row>
    <row r="1981">
      <c r="A1981" s="62" t="s">
        <v>6595</v>
      </c>
      <c r="B1981" s="23" t="s">
        <v>6596</v>
      </c>
      <c r="C1981" s="5">
        <v>115.0</v>
      </c>
      <c r="D1981" s="5">
        <v>1.52775203043478E7</v>
      </c>
      <c r="E1981" s="5">
        <v>6809469.0</v>
      </c>
      <c r="F1981" s="5">
        <v>1.0255192E7</v>
      </c>
      <c r="G1981" s="5">
        <v>1.7315841E7</v>
      </c>
      <c r="H1981" s="5">
        <v>2.2865998E7</v>
      </c>
    </row>
    <row r="1982">
      <c r="A1982" s="62" t="s">
        <v>6597</v>
      </c>
      <c r="B1982" s="23" t="s">
        <v>6598</v>
      </c>
      <c r="C1982" s="5">
        <v>7149.0</v>
      </c>
      <c r="D1982" s="5">
        <v>1.52576206131152E7</v>
      </c>
      <c r="E1982" s="5">
        <v>8044259.0</v>
      </c>
      <c r="F1982" s="5">
        <v>1.1783963E7</v>
      </c>
      <c r="G1982" s="5">
        <v>1.85575E7</v>
      </c>
      <c r="H1982" s="5">
        <v>2.7438013E7</v>
      </c>
    </row>
    <row r="1983">
      <c r="A1983" s="62" t="s">
        <v>6599</v>
      </c>
      <c r="B1983" s="23" t="s">
        <v>6600</v>
      </c>
      <c r="C1983" s="5">
        <v>38.0</v>
      </c>
      <c r="D1983" s="5">
        <v>1.62400923947368E7</v>
      </c>
      <c r="E1983" s="5">
        <v>7347581.0</v>
      </c>
      <c r="F1983" s="5">
        <v>9060895.0</v>
      </c>
      <c r="G1983" s="5">
        <v>1.15997E7</v>
      </c>
      <c r="H1983" s="5">
        <v>2.9390665E7</v>
      </c>
    </row>
    <row r="1984">
      <c r="A1984" s="62" t="s">
        <v>6601</v>
      </c>
      <c r="B1984" s="23" t="s">
        <v>6602</v>
      </c>
      <c r="C1984" s="5">
        <v>100.0</v>
      </c>
      <c r="D1984" s="5">
        <v>1.376538254E7</v>
      </c>
      <c r="E1984" s="5">
        <v>6308057.0</v>
      </c>
      <c r="F1984" s="5">
        <v>8509080.0</v>
      </c>
      <c r="G1984" s="5">
        <v>1.2127339E7</v>
      </c>
      <c r="H1984" s="5">
        <v>1.84243E7</v>
      </c>
    </row>
    <row r="1985">
      <c r="A1985" s="62" t="s">
        <v>6603</v>
      </c>
      <c r="B1985" s="23" t="s">
        <v>6604</v>
      </c>
      <c r="C1985" s="5">
        <v>9.0</v>
      </c>
      <c r="D1985" s="5">
        <v>1.73488497777777E7</v>
      </c>
      <c r="E1985" s="5">
        <v>7563957.0</v>
      </c>
      <c r="F1985" s="5">
        <v>1.525337E7</v>
      </c>
      <c r="G1985" s="5">
        <v>2.2592836E7</v>
      </c>
      <c r="H1985" s="5">
        <v>3.4777906E7</v>
      </c>
    </row>
    <row r="1986">
      <c r="A1986" s="62" t="s">
        <v>6605</v>
      </c>
      <c r="B1986" s="23" t="s">
        <v>6606</v>
      </c>
      <c r="C1986" s="5">
        <v>3.0</v>
      </c>
      <c r="D1986" s="5">
        <v>4609714.33333333</v>
      </c>
      <c r="E1986" s="5">
        <v>4022943.0</v>
      </c>
      <c r="F1986" s="5">
        <v>4185900.0</v>
      </c>
      <c r="G1986" s="5">
        <v>5620300.0</v>
      </c>
      <c r="H1986" s="5">
        <v>5620300.0</v>
      </c>
    </row>
    <row r="1987">
      <c r="A1987" s="62" t="s">
        <v>6607</v>
      </c>
      <c r="B1987" s="23" t="s">
        <v>6608</v>
      </c>
      <c r="C1987" s="5">
        <v>47.0</v>
      </c>
      <c r="D1987" s="5">
        <v>1.29190142553191E7</v>
      </c>
      <c r="E1987" s="5">
        <v>7448353.0</v>
      </c>
      <c r="F1987" s="5">
        <v>1.0347828E7</v>
      </c>
      <c r="G1987" s="5">
        <v>1.5182E7</v>
      </c>
      <c r="H1987" s="5">
        <v>2.367349E7</v>
      </c>
    </row>
    <row r="1988">
      <c r="A1988" s="62" t="s">
        <v>6609</v>
      </c>
      <c r="B1988" s="23" t="s">
        <v>6610</v>
      </c>
      <c r="C1988" s="5">
        <v>50.0</v>
      </c>
      <c r="D1988" s="5">
        <v>1.17057742999999E7</v>
      </c>
      <c r="E1988" s="5">
        <v>5878823.0</v>
      </c>
      <c r="F1988" s="5">
        <v>8435684.0</v>
      </c>
      <c r="G1988" s="5">
        <v>1.1498289E7</v>
      </c>
      <c r="H1988" s="5">
        <v>1.7266701E7</v>
      </c>
    </row>
    <row r="1989">
      <c r="A1989" s="62" t="s">
        <v>6611</v>
      </c>
      <c r="B1989" s="23" t="s">
        <v>6612</v>
      </c>
      <c r="C1989" s="5">
        <v>23.0</v>
      </c>
      <c r="D1989" s="5">
        <v>9262095.04347826</v>
      </c>
      <c r="E1989" s="5">
        <v>4840505.0</v>
      </c>
      <c r="F1989" s="5">
        <v>7950511.0</v>
      </c>
      <c r="G1989" s="5">
        <v>1.170677E7</v>
      </c>
      <c r="H1989" s="5">
        <v>1.4641523E7</v>
      </c>
    </row>
    <row r="1990">
      <c r="A1990" s="62" t="s">
        <v>6613</v>
      </c>
      <c r="B1990" s="23" t="s">
        <v>6614</v>
      </c>
      <c r="C1990" s="5">
        <v>18113.0</v>
      </c>
      <c r="D1990" s="5">
        <v>1.08143238179209E7</v>
      </c>
      <c r="E1990" s="5">
        <v>6513638.0</v>
      </c>
      <c r="F1990" s="5">
        <v>8806273.0</v>
      </c>
      <c r="G1990" s="5">
        <v>1.2788302E7</v>
      </c>
      <c r="H1990" s="5">
        <v>1.82218E7</v>
      </c>
    </row>
    <row r="1991">
      <c r="A1991" s="62" t="s">
        <v>6615</v>
      </c>
      <c r="B1991" s="23" t="s">
        <v>6616</v>
      </c>
      <c r="C1991" s="5">
        <v>369.0</v>
      </c>
      <c r="D1991" s="5">
        <v>1.2295687203252E7</v>
      </c>
      <c r="E1991" s="5">
        <v>6393290.0</v>
      </c>
      <c r="F1991" s="5">
        <v>8931837.0</v>
      </c>
      <c r="G1991" s="5">
        <v>1.2787987E7</v>
      </c>
      <c r="H1991" s="5">
        <v>2.1011105E7</v>
      </c>
    </row>
    <row r="1992">
      <c r="A1992" s="62" t="s">
        <v>6617</v>
      </c>
      <c r="B1992" s="23" t="s">
        <v>6618</v>
      </c>
      <c r="C1992" s="5">
        <v>129.0</v>
      </c>
      <c r="D1992" s="5">
        <v>1.31024744846153E7</v>
      </c>
      <c r="E1992" s="5">
        <v>6912202.0</v>
      </c>
      <c r="F1992" s="5">
        <v>9336231.0</v>
      </c>
      <c r="G1992" s="5">
        <v>1.5467887E7</v>
      </c>
      <c r="H1992" s="5">
        <v>2.218125E7</v>
      </c>
    </row>
    <row r="1993">
      <c r="A1993" s="62" t="s">
        <v>6619</v>
      </c>
      <c r="B1993" s="23" t="s">
        <v>6620</v>
      </c>
      <c r="C1993" s="5">
        <v>89.0</v>
      </c>
      <c r="D1993" s="5">
        <v>1.27575444494382E7</v>
      </c>
      <c r="E1993" s="5">
        <v>6429500.0</v>
      </c>
      <c r="F1993" s="5">
        <v>9606000.0</v>
      </c>
      <c r="G1993" s="5">
        <v>1.36519E7</v>
      </c>
      <c r="H1993" s="5">
        <v>2.655425E7</v>
      </c>
    </row>
    <row r="1994">
      <c r="A1994" s="62" t="s">
        <v>6621</v>
      </c>
      <c r="B1994" s="23" t="s">
        <v>6622</v>
      </c>
      <c r="C1994" s="5">
        <v>2.0</v>
      </c>
      <c r="D1994" s="5">
        <v>7420426.5</v>
      </c>
      <c r="E1994" s="5">
        <v>5005652.0</v>
      </c>
      <c r="F1994" s="5">
        <v>5005652.0</v>
      </c>
      <c r="G1994" s="5">
        <v>9835201.0</v>
      </c>
      <c r="H1994" s="5">
        <v>9835201.0</v>
      </c>
    </row>
    <row r="1995">
      <c r="A1995" s="62" t="s">
        <v>6623</v>
      </c>
      <c r="B1995" s="23" t="s">
        <v>6624</v>
      </c>
      <c r="C1995" s="5">
        <v>231.0</v>
      </c>
      <c r="D1995" s="5">
        <v>1.06976302640692E7</v>
      </c>
      <c r="E1995" s="5">
        <v>6326523.0</v>
      </c>
      <c r="F1995" s="5">
        <v>9440634.0</v>
      </c>
      <c r="G1995" s="5">
        <v>1.3329757E7</v>
      </c>
      <c r="H1995" s="5">
        <v>1.78514E7</v>
      </c>
    </row>
    <row r="1996">
      <c r="A1996" s="62" t="s">
        <v>6625</v>
      </c>
      <c r="B1996" s="23" t="s">
        <v>6626</v>
      </c>
      <c r="C1996" s="5">
        <v>1.0</v>
      </c>
      <c r="D1996" s="5">
        <v>7451897.0</v>
      </c>
      <c r="E1996" s="5">
        <v>7451897.0</v>
      </c>
      <c r="F1996" s="5">
        <v>7451897.0</v>
      </c>
      <c r="G1996" s="5">
        <v>7451897.0</v>
      </c>
      <c r="H1996" s="5">
        <v>7451897.0</v>
      </c>
    </row>
    <row r="1997">
      <c r="A1997" s="62" t="s">
        <v>6627</v>
      </c>
      <c r="B1997" s="23" t="s">
        <v>6628</v>
      </c>
      <c r="C1997" s="5">
        <v>17.0</v>
      </c>
      <c r="D1997" s="5">
        <v>1.47421633529411E7</v>
      </c>
      <c r="E1997" s="5">
        <v>4780687.0</v>
      </c>
      <c r="F1997" s="5">
        <v>5716184.0</v>
      </c>
      <c r="G1997" s="5">
        <v>1.0816967E7</v>
      </c>
      <c r="H1997" s="5">
        <v>3.9120245E7</v>
      </c>
    </row>
    <row r="1998">
      <c r="A1998" s="62" t="s">
        <v>6629</v>
      </c>
      <c r="B1998" s="23" t="s">
        <v>6630</v>
      </c>
      <c r="C1998" s="5">
        <v>3.0</v>
      </c>
      <c r="D1998" s="5">
        <v>8759794.0</v>
      </c>
      <c r="E1998" s="5">
        <v>6359877.0</v>
      </c>
      <c r="F1998" s="5">
        <v>9526711.0</v>
      </c>
      <c r="G1998" s="5">
        <v>1.0392794E7</v>
      </c>
      <c r="H1998" s="5">
        <v>1.0392794E7</v>
      </c>
    </row>
    <row r="1999">
      <c r="A1999" s="62" t="s">
        <v>6631</v>
      </c>
      <c r="B1999" s="23" t="s">
        <v>6632</v>
      </c>
      <c r="C1999" s="5">
        <v>91.0</v>
      </c>
      <c r="D1999" s="5">
        <v>1.0613701E7</v>
      </c>
      <c r="E1999" s="5">
        <v>6215336.0</v>
      </c>
      <c r="F1999" s="5">
        <v>8502350.0</v>
      </c>
      <c r="G1999" s="5">
        <v>1.2651371E7</v>
      </c>
      <c r="H1999" s="5">
        <v>1.8512499E7</v>
      </c>
    </row>
    <row r="2000">
      <c r="A2000" s="62" t="s">
        <v>6633</v>
      </c>
      <c r="B2000" s="23" t="s">
        <v>6634</v>
      </c>
      <c r="C2000" s="5">
        <v>221.0</v>
      </c>
      <c r="D2000" s="5">
        <v>1.25690876923076E7</v>
      </c>
      <c r="E2000" s="5">
        <v>7084587.0</v>
      </c>
      <c r="F2000" s="5">
        <v>1.0732793E7</v>
      </c>
      <c r="G2000" s="5">
        <v>1.41295E7</v>
      </c>
      <c r="H2000" s="5">
        <v>2.1036497E7</v>
      </c>
    </row>
    <row r="2001">
      <c r="A2001" s="62" t="s">
        <v>6635</v>
      </c>
      <c r="B2001" s="23" t="s">
        <v>6636</v>
      </c>
      <c r="C2001" s="5">
        <v>1.0</v>
      </c>
      <c r="D2001" s="5">
        <v>3348284.0</v>
      </c>
      <c r="E2001" s="5">
        <v>3348284.0</v>
      </c>
      <c r="F2001" s="5">
        <v>3348284.0</v>
      </c>
      <c r="G2001" s="5">
        <v>3348284.0</v>
      </c>
      <c r="H2001" s="5">
        <v>3348284.0</v>
      </c>
    </row>
    <row r="2002">
      <c r="A2002" s="62" t="s">
        <v>6637</v>
      </c>
      <c r="B2002" s="23" t="s">
        <v>6638</v>
      </c>
      <c r="C2002" s="5">
        <v>5.0</v>
      </c>
      <c r="D2002" s="5">
        <v>1.89148288E7</v>
      </c>
      <c r="E2002" s="5">
        <v>7939735.0</v>
      </c>
      <c r="F2002" s="5">
        <v>1.1912053E7</v>
      </c>
      <c r="G2002" s="5">
        <v>2.12303E7</v>
      </c>
      <c r="H2002" s="5">
        <v>5.0941869E7</v>
      </c>
    </row>
    <row r="2003">
      <c r="A2003" s="62" t="s">
        <v>6639</v>
      </c>
      <c r="B2003" s="23" t="s">
        <v>6640</v>
      </c>
      <c r="C2003" s="5">
        <v>4.0</v>
      </c>
      <c r="D2003" s="5">
        <v>2.0359854E7</v>
      </c>
      <c r="E2003" s="5">
        <v>1.1691591E7</v>
      </c>
      <c r="F2003" s="5">
        <v>1.5418935E7</v>
      </c>
      <c r="G2003" s="5">
        <v>2.4764523E7</v>
      </c>
      <c r="H2003" s="5">
        <v>2.9564367E7</v>
      </c>
    </row>
    <row r="2004">
      <c r="A2004" s="62" t="s">
        <v>6641</v>
      </c>
      <c r="B2004" s="23" t="s">
        <v>6642</v>
      </c>
      <c r="C2004" s="5">
        <v>2.0</v>
      </c>
      <c r="D2004" s="5">
        <v>1.36629655E7</v>
      </c>
      <c r="E2004" s="5">
        <v>4877825.0</v>
      </c>
      <c r="F2004" s="5">
        <v>4877825.0</v>
      </c>
      <c r="G2004" s="5">
        <v>2.2448106E7</v>
      </c>
      <c r="H2004" s="5">
        <v>2.2448106E7</v>
      </c>
    </row>
    <row r="2005">
      <c r="A2005" s="62" t="s">
        <v>6643</v>
      </c>
      <c r="B2005" s="23" t="s">
        <v>6644</v>
      </c>
      <c r="C2005" s="5">
        <v>15.0</v>
      </c>
      <c r="D2005" s="5">
        <v>8549754.13333333</v>
      </c>
      <c r="E2005" s="5">
        <v>3994547.0</v>
      </c>
      <c r="F2005" s="5">
        <v>7265627.0</v>
      </c>
      <c r="G2005" s="5">
        <v>1.1255714E7</v>
      </c>
      <c r="H2005" s="5">
        <v>1.2586981E7</v>
      </c>
    </row>
    <row r="2006">
      <c r="A2006" s="62" t="s">
        <v>6645</v>
      </c>
      <c r="B2006" s="23" t="s">
        <v>6646</v>
      </c>
      <c r="C2006" s="5">
        <v>18.0</v>
      </c>
      <c r="D2006" s="5">
        <v>9961041.61111111</v>
      </c>
      <c r="E2006" s="5">
        <v>6582100.0</v>
      </c>
      <c r="F2006" s="5">
        <v>7161200.0</v>
      </c>
      <c r="G2006" s="5">
        <v>9753171.0</v>
      </c>
      <c r="H2006" s="5">
        <v>1.5526879E7</v>
      </c>
    </row>
    <row r="2007">
      <c r="A2007" s="62" t="s">
        <v>6647</v>
      </c>
      <c r="B2007" s="23" t="s">
        <v>6648</v>
      </c>
      <c r="C2007" s="5">
        <v>16.0</v>
      </c>
      <c r="D2007" s="5">
        <v>1.18584509375E7</v>
      </c>
      <c r="E2007" s="5">
        <v>5011146.0</v>
      </c>
      <c r="F2007" s="5">
        <v>7691012.0</v>
      </c>
      <c r="G2007" s="5">
        <v>1.1375E7</v>
      </c>
      <c r="H2007" s="5">
        <v>2.4169302E7</v>
      </c>
    </row>
    <row r="2008">
      <c r="A2008" s="62" t="s">
        <v>6649</v>
      </c>
      <c r="B2008" s="23" t="s">
        <v>6650</v>
      </c>
      <c r="C2008" s="5">
        <v>17.0</v>
      </c>
      <c r="D2008" s="5">
        <v>9745511.11764705</v>
      </c>
      <c r="E2008" s="5">
        <v>6349622.0</v>
      </c>
      <c r="F2008" s="5">
        <v>1.1190804E7</v>
      </c>
      <c r="G2008" s="5">
        <v>1.1975095E7</v>
      </c>
      <c r="H2008" s="5">
        <v>1.4039236E7</v>
      </c>
    </row>
    <row r="2009">
      <c r="A2009" s="62" t="s">
        <v>6651</v>
      </c>
      <c r="B2009" s="23" t="s">
        <v>6652</v>
      </c>
      <c r="C2009" s="5">
        <v>28.0</v>
      </c>
      <c r="D2009" s="5">
        <v>1.362107175E7</v>
      </c>
      <c r="E2009" s="5">
        <v>7527669.0</v>
      </c>
      <c r="F2009" s="5">
        <v>1.1321591E7</v>
      </c>
      <c r="G2009" s="5">
        <v>2.1507462E7</v>
      </c>
      <c r="H2009" s="5">
        <v>2.7806155E7</v>
      </c>
    </row>
    <row r="2010">
      <c r="A2010" s="62" t="s">
        <v>6653</v>
      </c>
      <c r="B2010" s="23" t="s">
        <v>6654</v>
      </c>
      <c r="C2010" s="5">
        <v>4637.0</v>
      </c>
      <c r="D2010" s="5">
        <v>8301848.83609735</v>
      </c>
      <c r="E2010" s="5">
        <v>4539320.0</v>
      </c>
      <c r="F2010" s="5">
        <v>6567275.0</v>
      </c>
      <c r="G2010" s="5">
        <v>1.055069E7</v>
      </c>
      <c r="H2010" s="5">
        <v>1.53258E7</v>
      </c>
    </row>
    <row r="2011">
      <c r="A2011" s="62" t="s">
        <v>6655</v>
      </c>
      <c r="B2011" s="23" t="s">
        <v>6656</v>
      </c>
      <c r="C2011" s="5">
        <v>8016.0</v>
      </c>
      <c r="D2011" s="5">
        <v>9020209.50118468</v>
      </c>
      <c r="E2011" s="5">
        <v>4772874.0</v>
      </c>
      <c r="F2011" s="5">
        <v>6935991.0</v>
      </c>
      <c r="G2011" s="5">
        <v>1.0375094E7</v>
      </c>
      <c r="H2011" s="5">
        <v>1.5845682E7</v>
      </c>
    </row>
    <row r="2012">
      <c r="A2012" s="62" t="s">
        <v>6657</v>
      </c>
      <c r="B2012" s="23" t="s">
        <v>6658</v>
      </c>
      <c r="C2012" s="5">
        <v>405.0</v>
      </c>
      <c r="D2012" s="5">
        <v>1.2668117582716E7</v>
      </c>
      <c r="E2012" s="5">
        <v>7449123.0</v>
      </c>
      <c r="F2012" s="5">
        <v>9699200.0</v>
      </c>
      <c r="G2012" s="5">
        <v>1.4648866E7</v>
      </c>
      <c r="H2012" s="5">
        <v>2.0417011E7</v>
      </c>
    </row>
    <row r="2013">
      <c r="A2013" s="62" t="s">
        <v>6660</v>
      </c>
      <c r="B2013" s="23" t="s">
        <v>6661</v>
      </c>
      <c r="C2013" s="5">
        <v>56.0</v>
      </c>
      <c r="D2013" s="5">
        <v>1.23146006071428E7</v>
      </c>
      <c r="E2013" s="5">
        <v>7024227.0</v>
      </c>
      <c r="F2013" s="5">
        <v>1.0710182E7</v>
      </c>
      <c r="G2013" s="5">
        <v>1.193968E7</v>
      </c>
      <c r="H2013" s="5">
        <v>1.8233515E7</v>
      </c>
    </row>
    <row r="2014">
      <c r="A2014" s="62" t="s">
        <v>6662</v>
      </c>
      <c r="B2014" s="23" t="s">
        <v>6663</v>
      </c>
      <c r="C2014" s="5">
        <v>1264.0</v>
      </c>
      <c r="D2014" s="5">
        <v>1.17009470656645E7</v>
      </c>
      <c r="E2014" s="5">
        <v>6193462.0</v>
      </c>
      <c r="F2014" s="5">
        <v>8850310.0</v>
      </c>
      <c r="G2014" s="5">
        <v>1.30249E7</v>
      </c>
      <c r="H2014" s="5">
        <v>1.9383505E7</v>
      </c>
    </row>
    <row r="2015">
      <c r="A2015" s="62" t="s">
        <v>6664</v>
      </c>
      <c r="B2015" s="23" t="s">
        <v>6665</v>
      </c>
      <c r="C2015" s="5">
        <v>284.0</v>
      </c>
      <c r="D2015" s="5">
        <v>2.29591885633802E7</v>
      </c>
      <c r="E2015" s="5">
        <v>1.15029E7</v>
      </c>
      <c r="F2015" s="5">
        <v>1.643113E7</v>
      </c>
      <c r="G2015" s="5">
        <v>2.9170766E7</v>
      </c>
      <c r="H2015" s="5">
        <v>4.2316051E7</v>
      </c>
    </row>
    <row r="2016">
      <c r="A2016" s="62" t="s">
        <v>6666</v>
      </c>
      <c r="B2016" s="23" t="s">
        <v>6667</v>
      </c>
      <c r="C2016" s="5">
        <v>201.0</v>
      </c>
      <c r="D2016" s="5">
        <v>1.25211335124378E7</v>
      </c>
      <c r="E2016" s="5">
        <v>6333004.0</v>
      </c>
      <c r="F2016" s="5">
        <v>8856087.0</v>
      </c>
      <c r="G2016" s="5">
        <v>1.3988902E7</v>
      </c>
      <c r="H2016" s="5">
        <v>2.2759114E7</v>
      </c>
    </row>
    <row r="2017">
      <c r="A2017" s="62" t="s">
        <v>6668</v>
      </c>
      <c r="B2017" s="23" t="s">
        <v>6669</v>
      </c>
      <c r="C2017" s="5">
        <v>1942.0</v>
      </c>
      <c r="D2017" s="5">
        <v>1.85241663017507E7</v>
      </c>
      <c r="E2017" s="5">
        <v>8959539.0</v>
      </c>
      <c r="F2017" s="5">
        <v>1.3188813E7</v>
      </c>
      <c r="G2017" s="5">
        <v>2.1185839E7</v>
      </c>
      <c r="H2017" s="5">
        <v>3.3296499E7</v>
      </c>
    </row>
    <row r="2018">
      <c r="A2018" s="62" t="s">
        <v>6670</v>
      </c>
      <c r="B2018" s="23" t="s">
        <v>6671</v>
      </c>
      <c r="C2018" s="5">
        <v>80.0</v>
      </c>
      <c r="D2018" s="5">
        <v>1.598289985E7</v>
      </c>
      <c r="E2018" s="5">
        <v>9656029.0</v>
      </c>
      <c r="F2018" s="5">
        <v>1.47041E7</v>
      </c>
      <c r="G2018" s="5">
        <v>1.7540525E7</v>
      </c>
      <c r="H2018" s="5">
        <v>2.6442525E7</v>
      </c>
    </row>
    <row r="2019">
      <c r="A2019" s="62" t="s">
        <v>6672</v>
      </c>
      <c r="B2019" s="23" t="s">
        <v>6673</v>
      </c>
      <c r="C2019" s="5">
        <v>2616.0</v>
      </c>
      <c r="D2019" s="5">
        <v>1.65502143929663E7</v>
      </c>
      <c r="E2019" s="5">
        <v>8360439.0</v>
      </c>
      <c r="F2019" s="5">
        <v>1.2227837E7</v>
      </c>
      <c r="G2019" s="5">
        <v>1.7714609E7</v>
      </c>
      <c r="H2019" s="5">
        <v>2.8886972E7</v>
      </c>
    </row>
    <row r="2020">
      <c r="A2020" s="62" t="s">
        <v>6674</v>
      </c>
      <c r="B2020" s="23" t="s">
        <v>6675</v>
      </c>
      <c r="C2020" s="5">
        <v>8.0</v>
      </c>
      <c r="D2020" s="5">
        <v>2.04681735E7</v>
      </c>
      <c r="E2020" s="5">
        <v>1.0065104E7</v>
      </c>
      <c r="F2020" s="5">
        <v>1.1496745E7</v>
      </c>
      <c r="G2020" s="5">
        <v>1.5216431E7</v>
      </c>
      <c r="H2020" s="5">
        <v>7.2720171E7</v>
      </c>
    </row>
    <row r="2021">
      <c r="A2021" s="62" t="s">
        <v>6676</v>
      </c>
      <c r="B2021" s="23" t="s">
        <v>6677</v>
      </c>
      <c r="C2021" s="5">
        <v>693.0</v>
      </c>
      <c r="D2021" s="5">
        <v>1.46478814458874E7</v>
      </c>
      <c r="E2021" s="5">
        <v>7606182.0</v>
      </c>
      <c r="F2021" s="5">
        <v>1.1216308E7</v>
      </c>
      <c r="G2021" s="5">
        <v>1.817035E7</v>
      </c>
      <c r="H2021" s="5">
        <v>2.7866003E7</v>
      </c>
    </row>
    <row r="2022">
      <c r="A2022" s="62" t="s">
        <v>6678</v>
      </c>
      <c r="B2022" s="23" t="s">
        <v>6679</v>
      </c>
      <c r="C2022" s="5">
        <v>1.0</v>
      </c>
      <c r="D2022" s="5">
        <v>2.2207293E7</v>
      </c>
      <c r="E2022" s="5">
        <v>2.2207293E7</v>
      </c>
      <c r="F2022" s="5">
        <v>2.2207293E7</v>
      </c>
      <c r="G2022" s="5">
        <v>2.2207293E7</v>
      </c>
      <c r="H2022" s="5">
        <v>2.2207293E7</v>
      </c>
    </row>
    <row r="2023">
      <c r="A2023" s="62" t="s">
        <v>6680</v>
      </c>
      <c r="B2023" s="23" t="s">
        <v>6681</v>
      </c>
      <c r="C2023" s="5">
        <v>949.0</v>
      </c>
      <c r="D2023" s="5">
        <v>7588081.12328766</v>
      </c>
      <c r="E2023" s="5">
        <v>4474232.0</v>
      </c>
      <c r="F2023" s="5">
        <v>6490068.0</v>
      </c>
      <c r="G2023" s="5">
        <v>9245275.0</v>
      </c>
      <c r="H2023" s="5">
        <v>1.2313E7</v>
      </c>
    </row>
    <row r="2024">
      <c r="A2024" s="62" t="s">
        <v>6682</v>
      </c>
      <c r="B2024" s="23" t="s">
        <v>6683</v>
      </c>
      <c r="C2024" s="5">
        <v>297.0</v>
      </c>
      <c r="D2024" s="5">
        <v>1.47097178619528E7</v>
      </c>
      <c r="E2024" s="5">
        <v>7483830.0</v>
      </c>
      <c r="F2024" s="5">
        <v>1.0631711E7</v>
      </c>
      <c r="G2024" s="5">
        <v>1.6448595E7</v>
      </c>
      <c r="H2024" s="5">
        <v>2.4101507E7</v>
      </c>
    </row>
    <row r="2025">
      <c r="A2025" s="62" t="s">
        <v>6684</v>
      </c>
      <c r="B2025" s="23" t="s">
        <v>6685</v>
      </c>
      <c r="C2025" s="5">
        <v>462.0</v>
      </c>
      <c r="D2025" s="5">
        <v>9990433.50649351</v>
      </c>
      <c r="E2025" s="5">
        <v>6552004.0</v>
      </c>
      <c r="F2025" s="5">
        <v>8778735.0</v>
      </c>
      <c r="G2025" s="5">
        <v>1.2516282E7</v>
      </c>
      <c r="H2025" s="5">
        <v>1.6554414E7</v>
      </c>
    </row>
    <row r="2026">
      <c r="A2026" s="62" t="s">
        <v>6686</v>
      </c>
      <c r="B2026" s="23" t="s">
        <v>6687</v>
      </c>
      <c r="C2026" s="5">
        <v>5.0</v>
      </c>
      <c r="D2026" s="5">
        <v>1.18402214E7</v>
      </c>
      <c r="E2026" s="5">
        <v>8711482.0</v>
      </c>
      <c r="F2026" s="5">
        <v>1.2135121E7</v>
      </c>
      <c r="G2026" s="5">
        <v>1.4782636E7</v>
      </c>
      <c r="H2026" s="5">
        <v>1.59815E7</v>
      </c>
    </row>
    <row r="2027">
      <c r="A2027" s="62" t="s">
        <v>6688</v>
      </c>
      <c r="B2027" s="23" t="s">
        <v>6689</v>
      </c>
      <c r="C2027" s="5">
        <v>1.0</v>
      </c>
      <c r="D2027" s="5">
        <v>2.1562267E7</v>
      </c>
      <c r="E2027" s="5">
        <v>2.1562267E7</v>
      </c>
      <c r="F2027" s="5">
        <v>2.1562267E7</v>
      </c>
      <c r="G2027" s="5">
        <v>2.1562267E7</v>
      </c>
      <c r="H2027" s="5">
        <v>2.1562267E7</v>
      </c>
    </row>
    <row r="2028">
      <c r="A2028" s="62" t="s">
        <v>6690</v>
      </c>
      <c r="B2028" s="23" t="s">
        <v>6691</v>
      </c>
      <c r="C2028" s="5">
        <v>4.0</v>
      </c>
      <c r="D2028" s="5">
        <v>1.433442025E7</v>
      </c>
      <c r="E2028" s="5">
        <v>4385724.0</v>
      </c>
      <c r="F2028" s="5">
        <v>7410904.0</v>
      </c>
      <c r="G2028" s="5">
        <v>1.2869557E7</v>
      </c>
      <c r="H2028" s="5">
        <v>3.2671496E7</v>
      </c>
    </row>
    <row r="2029">
      <c r="A2029" s="62" t="s">
        <v>6692</v>
      </c>
      <c r="B2029" s="23" t="s">
        <v>6693</v>
      </c>
      <c r="C2029" s="5">
        <v>147.0</v>
      </c>
      <c r="D2029" s="5">
        <v>1.4432973802721E7</v>
      </c>
      <c r="E2029" s="5">
        <v>7430335.0</v>
      </c>
      <c r="F2029" s="5">
        <v>1.10229E7</v>
      </c>
      <c r="G2029" s="5">
        <v>1.6565691E7</v>
      </c>
      <c r="H2029" s="5">
        <v>2.6075798E7</v>
      </c>
    </row>
    <row r="2030">
      <c r="A2030" s="62" t="s">
        <v>6694</v>
      </c>
      <c r="B2030" s="23" t="s">
        <v>6695</v>
      </c>
      <c r="C2030" s="5">
        <v>43.0</v>
      </c>
      <c r="D2030" s="5">
        <v>1.83132239302325E7</v>
      </c>
      <c r="E2030" s="5">
        <v>8577031.0</v>
      </c>
      <c r="F2030" s="5">
        <v>1.1167706E7</v>
      </c>
      <c r="G2030" s="5">
        <v>2.5256895E7</v>
      </c>
      <c r="H2030" s="5">
        <v>2.9470601E7</v>
      </c>
    </row>
    <row r="2031">
      <c r="A2031" s="62" t="s">
        <v>6696</v>
      </c>
      <c r="B2031" s="23" t="s">
        <v>6697</v>
      </c>
      <c r="C2031" s="5">
        <v>56.0</v>
      </c>
      <c r="D2031" s="5">
        <v>2.52044567857143E7</v>
      </c>
      <c r="E2031" s="5">
        <v>8176931.0</v>
      </c>
      <c r="F2031" s="5">
        <v>1.7379812E7</v>
      </c>
      <c r="G2031" s="5">
        <v>2.5998735E7</v>
      </c>
      <c r="H2031" s="5">
        <v>5.4397266E7</v>
      </c>
    </row>
    <row r="2032">
      <c r="A2032" s="62" t="s">
        <v>6698</v>
      </c>
      <c r="B2032" s="23" t="s">
        <v>6699</v>
      </c>
      <c r="C2032" s="5">
        <v>318.0</v>
      </c>
      <c r="D2032" s="5">
        <v>1.70424555157232E7</v>
      </c>
      <c r="E2032" s="5">
        <v>8902470.0</v>
      </c>
      <c r="F2032" s="5">
        <v>1.2306854E7</v>
      </c>
      <c r="G2032" s="5">
        <v>1.8503097E7</v>
      </c>
      <c r="H2032" s="5">
        <v>3.13909E7</v>
      </c>
    </row>
    <row r="2033">
      <c r="A2033" s="62" t="s">
        <v>6700</v>
      </c>
      <c r="B2033" s="23" t="s">
        <v>6701</v>
      </c>
      <c r="C2033" s="5">
        <v>75.0</v>
      </c>
      <c r="D2033" s="5">
        <v>2.06693056399999E7</v>
      </c>
      <c r="E2033" s="5">
        <v>7462080.0</v>
      </c>
      <c r="F2033" s="5">
        <v>1.2413083E7</v>
      </c>
      <c r="G2033" s="5">
        <v>2.3275552E7</v>
      </c>
      <c r="H2033" s="5">
        <v>4.3901862E7</v>
      </c>
    </row>
    <row r="2034">
      <c r="A2034" s="62" t="s">
        <v>6702</v>
      </c>
      <c r="B2034" s="23" t="s">
        <v>6703</v>
      </c>
      <c r="C2034" s="5">
        <v>3094.0</v>
      </c>
      <c r="D2034" s="5">
        <v>2.98604342313408E7</v>
      </c>
      <c r="E2034" s="5">
        <v>9747441.0</v>
      </c>
      <c r="F2034" s="5">
        <v>1.5988419E7</v>
      </c>
      <c r="G2034" s="5">
        <v>3.0049273E7</v>
      </c>
      <c r="H2034" s="5">
        <v>6.3609752E7</v>
      </c>
    </row>
    <row r="2035">
      <c r="A2035" s="62" t="s">
        <v>6704</v>
      </c>
      <c r="B2035" s="23" t="s">
        <v>6705</v>
      </c>
      <c r="C2035" s="5">
        <v>314.0</v>
      </c>
      <c r="D2035" s="5">
        <v>2.23841735445859E7</v>
      </c>
      <c r="E2035" s="5">
        <v>1.3174253E7</v>
      </c>
      <c r="F2035" s="5">
        <v>1.5590024E7</v>
      </c>
      <c r="G2035" s="5">
        <v>2.5130662E7</v>
      </c>
      <c r="H2035" s="5">
        <v>4.3645351E7</v>
      </c>
    </row>
    <row r="2036">
      <c r="A2036" s="62" t="s">
        <v>6706</v>
      </c>
      <c r="B2036" s="23" t="s">
        <v>6707</v>
      </c>
      <c r="C2036" s="5">
        <v>44.0</v>
      </c>
      <c r="D2036" s="5">
        <v>2.249552825E7</v>
      </c>
      <c r="E2036" s="5">
        <v>8085618.0</v>
      </c>
      <c r="F2036" s="5">
        <v>1.2745316E7</v>
      </c>
      <c r="G2036" s="5">
        <v>2.437034E7</v>
      </c>
      <c r="H2036" s="5">
        <v>5.419582E7</v>
      </c>
    </row>
    <row r="2037">
      <c r="A2037" s="62" t="s">
        <v>6708</v>
      </c>
      <c r="B2037" s="23" t="s">
        <v>6709</v>
      </c>
      <c r="C2037" s="5">
        <v>40.0</v>
      </c>
      <c r="D2037" s="5">
        <v>2.32449674E7</v>
      </c>
      <c r="E2037" s="5">
        <v>7629450.0</v>
      </c>
      <c r="F2037" s="5">
        <v>1.2624741E7</v>
      </c>
      <c r="G2037" s="5">
        <v>2.4263706E7</v>
      </c>
      <c r="H2037" s="5">
        <v>5.9991091E7</v>
      </c>
    </row>
    <row r="2038">
      <c r="A2038" s="62" t="s">
        <v>6710</v>
      </c>
      <c r="B2038" s="23" t="s">
        <v>6711</v>
      </c>
      <c r="C2038" s="5">
        <v>2183.0</v>
      </c>
      <c r="D2038" s="5">
        <v>1.64104316747595E7</v>
      </c>
      <c r="E2038" s="5">
        <v>8491500.0</v>
      </c>
      <c r="F2038" s="5">
        <v>1.2066504E7</v>
      </c>
      <c r="G2038" s="5">
        <v>1.8310884E7</v>
      </c>
      <c r="H2038" s="5">
        <v>3.173E7</v>
      </c>
    </row>
    <row r="2039">
      <c r="A2039" s="62" t="s">
        <v>6712</v>
      </c>
      <c r="B2039" s="23" t="s">
        <v>6713</v>
      </c>
      <c r="C2039" s="5">
        <v>242.0</v>
      </c>
      <c r="D2039" s="5">
        <v>3.06411721776859E7</v>
      </c>
      <c r="E2039" s="5">
        <v>1.1908964E7</v>
      </c>
      <c r="F2039" s="5">
        <v>2.1439E7</v>
      </c>
      <c r="G2039" s="5">
        <v>4.0460018E7</v>
      </c>
      <c r="H2039" s="5">
        <v>6.14921E7</v>
      </c>
    </row>
    <row r="2040">
      <c r="A2040" s="62" t="s">
        <v>6714</v>
      </c>
      <c r="B2040" s="23" t="s">
        <v>6715</v>
      </c>
      <c r="C2040" s="5">
        <v>284.0</v>
      </c>
      <c r="D2040" s="5">
        <v>3.50932199683098E7</v>
      </c>
      <c r="E2040" s="5">
        <v>1.2829978E7</v>
      </c>
      <c r="F2040" s="5">
        <v>3.4932914E7</v>
      </c>
      <c r="G2040" s="5">
        <v>5.5451105E7</v>
      </c>
      <c r="H2040" s="5">
        <v>6.4488058E7</v>
      </c>
    </row>
    <row r="2041">
      <c r="A2041" s="62" t="s">
        <v>6716</v>
      </c>
      <c r="B2041" s="23" t="s">
        <v>6717</v>
      </c>
      <c r="C2041" s="5">
        <v>449.0</v>
      </c>
      <c r="D2041" s="5">
        <v>2.12815139309576E7</v>
      </c>
      <c r="E2041" s="5">
        <v>1.5289842E7</v>
      </c>
      <c r="F2041" s="5">
        <v>1.7450252E7</v>
      </c>
      <c r="G2041" s="5">
        <v>2.2421587E7</v>
      </c>
      <c r="H2041" s="5">
        <v>3.3469272E7</v>
      </c>
    </row>
    <row r="2042">
      <c r="A2042" s="62" t="s">
        <v>6718</v>
      </c>
      <c r="B2042" s="23" t="s">
        <v>6719</v>
      </c>
      <c r="C2042" s="5">
        <v>3236.0</v>
      </c>
      <c r="D2042" s="5">
        <v>2.44160686627547E7</v>
      </c>
      <c r="E2042" s="5">
        <v>1.30756E7</v>
      </c>
      <c r="F2042" s="5">
        <v>1.9885728E7</v>
      </c>
      <c r="G2042" s="5">
        <v>2.8566621E7</v>
      </c>
      <c r="H2042" s="5">
        <v>4.6256402E7</v>
      </c>
    </row>
    <row r="2043">
      <c r="A2043" s="62" t="s">
        <v>6720</v>
      </c>
      <c r="B2043" s="23" t="s">
        <v>6721</v>
      </c>
      <c r="C2043" s="5">
        <v>20237.0</v>
      </c>
      <c r="D2043" s="5">
        <v>1.82813624127783E7</v>
      </c>
      <c r="E2043" s="5">
        <v>8484206.0</v>
      </c>
      <c r="F2043" s="5">
        <v>1.2325001E7</v>
      </c>
      <c r="G2043" s="5">
        <v>1.9490492E7</v>
      </c>
      <c r="H2043" s="5">
        <v>3.4035521E7</v>
      </c>
    </row>
    <row r="2044">
      <c r="A2044" s="62" t="s">
        <v>6722</v>
      </c>
      <c r="B2044" s="23" t="s">
        <v>6723</v>
      </c>
      <c r="C2044" s="5">
        <v>147.0</v>
      </c>
      <c r="D2044" s="5">
        <v>2.51110606530612E7</v>
      </c>
      <c r="E2044" s="5">
        <v>1.1992132E7</v>
      </c>
      <c r="F2044" s="5">
        <v>1.8846966E7</v>
      </c>
      <c r="G2044" s="5">
        <v>3.1585368E7</v>
      </c>
      <c r="H2044" s="5">
        <v>4.4560051E7</v>
      </c>
    </row>
    <row r="2045">
      <c r="A2045" s="62" t="s">
        <v>6724</v>
      </c>
      <c r="B2045" s="23" t="s">
        <v>6725</v>
      </c>
      <c r="C2045" s="5">
        <v>2327.0</v>
      </c>
      <c r="D2045" s="5">
        <v>1.73093943515255E7</v>
      </c>
      <c r="E2045" s="5">
        <v>8493931.0</v>
      </c>
      <c r="F2045" s="5">
        <v>1.2033751E7</v>
      </c>
      <c r="G2045" s="5">
        <v>1.9143607E7</v>
      </c>
      <c r="H2045" s="5">
        <v>3.1603303E7</v>
      </c>
    </row>
    <row r="2046">
      <c r="A2046" s="62" t="s">
        <v>6726</v>
      </c>
      <c r="B2046" s="23" t="s">
        <v>6727</v>
      </c>
      <c r="C2046" s="5">
        <v>1302.0</v>
      </c>
      <c r="D2046" s="5">
        <v>2.16751402265745E7</v>
      </c>
      <c r="E2046" s="5">
        <v>1.0850139E7</v>
      </c>
      <c r="F2046" s="5">
        <v>1.5877356E7</v>
      </c>
      <c r="G2046" s="5">
        <v>2.7058566E7</v>
      </c>
      <c r="H2046" s="5">
        <v>4.3005272E7</v>
      </c>
    </row>
    <row r="2047">
      <c r="A2047" s="62" t="s">
        <v>6728</v>
      </c>
      <c r="B2047" s="23" t="s">
        <v>6729</v>
      </c>
      <c r="C2047" s="5">
        <v>30876.0</v>
      </c>
      <c r="D2047" s="5">
        <v>1.9414808806628E7</v>
      </c>
      <c r="E2047" s="5">
        <v>9303700.0</v>
      </c>
      <c r="F2047" s="5">
        <v>1.335324E7</v>
      </c>
      <c r="G2047" s="5">
        <v>2.1359289E7</v>
      </c>
      <c r="H2047" s="5">
        <v>3.6781104E7</v>
      </c>
    </row>
    <row r="2048">
      <c r="A2048" s="62" t="s">
        <v>6730</v>
      </c>
      <c r="B2048" s="23" t="s">
        <v>6731</v>
      </c>
      <c r="C2048" s="5">
        <v>717.0</v>
      </c>
      <c r="D2048" s="5">
        <v>2.31668022175732E7</v>
      </c>
      <c r="E2048" s="5">
        <v>1.1336889E7</v>
      </c>
      <c r="F2048" s="5">
        <v>1.4562441E7</v>
      </c>
      <c r="G2048" s="5">
        <v>2.4014353E7</v>
      </c>
      <c r="H2048" s="5">
        <v>4.4162659E7</v>
      </c>
    </row>
    <row r="2049">
      <c r="A2049" s="62" t="s">
        <v>6732</v>
      </c>
      <c r="B2049" s="23" t="s">
        <v>6733</v>
      </c>
      <c r="C2049" s="5">
        <v>62.0</v>
      </c>
      <c r="D2049" s="5">
        <v>2.59691769032258E7</v>
      </c>
      <c r="E2049" s="5">
        <v>1.0337845E7</v>
      </c>
      <c r="F2049" s="5">
        <v>1.6353486E7</v>
      </c>
      <c r="G2049" s="5">
        <v>4.1575859E7</v>
      </c>
      <c r="H2049" s="5">
        <v>4.70614E7</v>
      </c>
    </row>
    <row r="2050">
      <c r="A2050" s="62" t="s">
        <v>6734</v>
      </c>
      <c r="B2050" s="23" t="s">
        <v>6735</v>
      </c>
      <c r="C2050" s="5">
        <v>43.0</v>
      </c>
      <c r="D2050" s="5">
        <v>2.07313558139534E7</v>
      </c>
      <c r="E2050" s="5">
        <v>1.2858845E7</v>
      </c>
      <c r="F2050" s="5">
        <v>1.7363922E7</v>
      </c>
      <c r="G2050" s="5">
        <v>2.591405E7</v>
      </c>
      <c r="H2050" s="5">
        <v>3.6044116E7</v>
      </c>
    </row>
    <row r="2051">
      <c r="A2051" s="62" t="s">
        <v>6736</v>
      </c>
      <c r="B2051" s="23" t="s">
        <v>6737</v>
      </c>
      <c r="C2051" s="5">
        <v>15.0</v>
      </c>
      <c r="D2051" s="5">
        <v>1.77997918E7</v>
      </c>
      <c r="E2051" s="5">
        <v>1.0436308E7</v>
      </c>
      <c r="F2051" s="5">
        <v>1.3692145E7</v>
      </c>
      <c r="G2051" s="5">
        <v>2.1804664E7</v>
      </c>
      <c r="H2051" s="5">
        <v>3.9590019E7</v>
      </c>
    </row>
    <row r="2052">
      <c r="A2052" s="62" t="s">
        <v>6738</v>
      </c>
      <c r="B2052" s="23" t="s">
        <v>6739</v>
      </c>
      <c r="C2052" s="5">
        <v>21447.0</v>
      </c>
      <c r="D2052" s="5">
        <v>2.89049158184401E7</v>
      </c>
      <c r="E2052" s="5">
        <v>1.2543617E7</v>
      </c>
      <c r="F2052" s="5">
        <v>1.8800892E7</v>
      </c>
      <c r="G2052" s="5">
        <v>3.4635622E7</v>
      </c>
      <c r="H2052" s="5">
        <v>5.6164776E7</v>
      </c>
    </row>
    <row r="2053">
      <c r="A2053" s="62" t="s">
        <v>6740</v>
      </c>
      <c r="B2053" s="23" t="s">
        <v>6741</v>
      </c>
      <c r="C2053" s="5">
        <v>682.0</v>
      </c>
      <c r="D2053" s="5">
        <v>1.80449702551319E7</v>
      </c>
      <c r="E2053" s="5">
        <v>8324700.0</v>
      </c>
      <c r="F2053" s="5">
        <v>1.2010171E7</v>
      </c>
      <c r="G2053" s="5">
        <v>2.1972561E7</v>
      </c>
      <c r="H2053" s="5">
        <v>4.3757649E7</v>
      </c>
    </row>
    <row r="2054">
      <c r="A2054" s="62" t="s">
        <v>6742</v>
      </c>
      <c r="B2054" s="23" t="s">
        <v>6743</v>
      </c>
      <c r="C2054" s="5">
        <v>574.0</v>
      </c>
      <c r="D2054" s="5">
        <v>3.08729902473867E7</v>
      </c>
      <c r="E2054" s="5">
        <v>1.492912E7</v>
      </c>
      <c r="F2054" s="5">
        <v>2.49462E7</v>
      </c>
      <c r="G2054" s="5">
        <v>3.9507858E7</v>
      </c>
      <c r="H2054" s="5">
        <v>5.4058094E7</v>
      </c>
    </row>
    <row r="2055">
      <c r="A2055" s="62" t="s">
        <v>6744</v>
      </c>
      <c r="B2055" s="23" t="s">
        <v>6745</v>
      </c>
      <c r="C2055" s="5">
        <v>164.0</v>
      </c>
      <c r="D2055" s="5">
        <v>1.99951510975609E7</v>
      </c>
      <c r="E2055" s="5">
        <v>1.0025327E7</v>
      </c>
      <c r="F2055" s="5">
        <v>1.7206573E7</v>
      </c>
      <c r="G2055" s="5">
        <v>2.5078969E7</v>
      </c>
      <c r="H2055" s="5">
        <v>3.2241932E7</v>
      </c>
    </row>
    <row r="2056">
      <c r="A2056" s="62" t="s">
        <v>6746</v>
      </c>
      <c r="B2056" s="23" t="s">
        <v>6747</v>
      </c>
      <c r="C2056" s="5">
        <v>44.0</v>
      </c>
      <c r="D2056" s="5">
        <v>1.72616161590909E7</v>
      </c>
      <c r="E2056" s="5">
        <v>8248831.0</v>
      </c>
      <c r="F2056" s="5">
        <v>1.3457695E7</v>
      </c>
      <c r="G2056" s="5">
        <v>2.1967597E7</v>
      </c>
      <c r="H2056" s="5">
        <v>3.5136098E7</v>
      </c>
    </row>
    <row r="2057">
      <c r="A2057" s="62" t="s">
        <v>6748</v>
      </c>
      <c r="B2057" s="23" t="s">
        <v>6749</v>
      </c>
      <c r="C2057" s="5">
        <v>77.0</v>
      </c>
      <c r="D2057" s="5">
        <v>1.56301362727272E7</v>
      </c>
      <c r="E2057" s="5">
        <v>8289839.0</v>
      </c>
      <c r="F2057" s="5">
        <v>1.3124774E7</v>
      </c>
      <c r="G2057" s="5">
        <v>2.09512E7</v>
      </c>
      <c r="H2057" s="5">
        <v>2.8979246E7</v>
      </c>
    </row>
    <row r="2058">
      <c r="A2058" s="62" t="s">
        <v>6750</v>
      </c>
      <c r="B2058" s="23" t="s">
        <v>6751</v>
      </c>
      <c r="C2058" s="5">
        <v>3.0</v>
      </c>
      <c r="D2058" s="5">
        <v>9359686.66666666</v>
      </c>
      <c r="E2058" s="5">
        <v>7500000.0</v>
      </c>
      <c r="F2058" s="5">
        <v>9849759.0</v>
      </c>
      <c r="G2058" s="5">
        <v>1.0729301E7</v>
      </c>
      <c r="H2058" s="5">
        <v>1.0729301E7</v>
      </c>
    </row>
    <row r="2059">
      <c r="A2059" s="62" t="s">
        <v>6752</v>
      </c>
      <c r="B2059" s="23" t="s">
        <v>6753</v>
      </c>
      <c r="C2059" s="5">
        <v>2.0</v>
      </c>
      <c r="D2059" s="5">
        <v>8180640.0</v>
      </c>
      <c r="E2059" s="5">
        <v>6960000.0</v>
      </c>
      <c r="F2059" s="5">
        <v>6960000.0</v>
      </c>
      <c r="G2059" s="5">
        <v>9401280.0</v>
      </c>
      <c r="H2059" s="5">
        <v>9401280.0</v>
      </c>
    </row>
    <row r="2060">
      <c r="A2060" s="62" t="s">
        <v>6754</v>
      </c>
      <c r="B2060" s="23" t="s">
        <v>6755</v>
      </c>
      <c r="C2060" s="5">
        <v>62.0</v>
      </c>
      <c r="D2060" s="5">
        <v>1.87150013225806E7</v>
      </c>
      <c r="E2060" s="5">
        <v>1.01252E7</v>
      </c>
      <c r="F2060" s="5">
        <v>1.3981891E7</v>
      </c>
      <c r="G2060" s="5">
        <v>2.0388828E7</v>
      </c>
      <c r="H2060" s="5">
        <v>3.3965367E7</v>
      </c>
    </row>
    <row r="2061">
      <c r="A2061" s="62" t="s">
        <v>6756</v>
      </c>
      <c r="B2061" s="23" t="s">
        <v>6757</v>
      </c>
      <c r="C2061" s="5">
        <v>117.0</v>
      </c>
      <c r="D2061" s="5">
        <v>2.73526831623931E7</v>
      </c>
      <c r="E2061" s="5">
        <v>1.0869838E7</v>
      </c>
      <c r="F2061" s="5">
        <v>1.8968976E7</v>
      </c>
      <c r="G2061" s="5">
        <v>3.9431733E7</v>
      </c>
      <c r="H2061" s="5">
        <v>6.4173982E7</v>
      </c>
    </row>
    <row r="2062">
      <c r="A2062" s="62" t="s">
        <v>6758</v>
      </c>
      <c r="B2062" s="23" t="s">
        <v>6759</v>
      </c>
      <c r="C2062" s="5">
        <v>650.0</v>
      </c>
      <c r="D2062" s="5">
        <v>3.32352496738461E7</v>
      </c>
      <c r="E2062" s="5">
        <v>2.0315271E7</v>
      </c>
      <c r="F2062" s="5">
        <v>2.8169492E7</v>
      </c>
      <c r="G2062" s="5">
        <v>4.5633618E7</v>
      </c>
      <c r="H2062" s="5">
        <v>5.9261737E7</v>
      </c>
    </row>
    <row r="2063">
      <c r="A2063" s="62" t="s">
        <v>6760</v>
      </c>
      <c r="B2063" s="23" t="s">
        <v>6761</v>
      </c>
      <c r="C2063" s="5">
        <v>3959.0</v>
      </c>
      <c r="D2063" s="5">
        <v>2.57608245753528E7</v>
      </c>
      <c r="E2063" s="5">
        <v>1.1861919E7</v>
      </c>
      <c r="F2063" s="5">
        <v>1.8856006E7</v>
      </c>
      <c r="G2063" s="5">
        <v>3.2676286E7</v>
      </c>
      <c r="H2063" s="5">
        <v>5.0743557E7</v>
      </c>
    </row>
    <row r="2064">
      <c r="A2064" s="62" t="s">
        <v>6762</v>
      </c>
      <c r="B2064" s="23" t="s">
        <v>6763</v>
      </c>
      <c r="C2064" s="5">
        <v>140.0</v>
      </c>
      <c r="D2064" s="5">
        <v>2.24528228785714E7</v>
      </c>
      <c r="E2064" s="5">
        <v>1.0805766E7</v>
      </c>
      <c r="F2064" s="5">
        <v>1.4427729E7</v>
      </c>
      <c r="G2064" s="5">
        <v>2.6374731E7</v>
      </c>
      <c r="H2064" s="5">
        <v>4.3184609E7</v>
      </c>
    </row>
    <row r="2065">
      <c r="A2065" s="62" t="s">
        <v>6764</v>
      </c>
      <c r="B2065" s="23" t="s">
        <v>6765</v>
      </c>
      <c r="C2065" s="5">
        <v>2.0</v>
      </c>
      <c r="D2065" s="5">
        <v>1.0258649E7</v>
      </c>
      <c r="E2065" s="5">
        <v>9381399.0</v>
      </c>
      <c r="F2065" s="5">
        <v>9381399.0</v>
      </c>
      <c r="G2065" s="5">
        <v>1.1135899E7</v>
      </c>
      <c r="H2065" s="5">
        <v>1.1135899E7</v>
      </c>
    </row>
    <row r="2066">
      <c r="A2066" s="62" t="s">
        <v>6766</v>
      </c>
      <c r="B2066" s="23" t="s">
        <v>6767</v>
      </c>
      <c r="C2066" s="5">
        <v>51.0</v>
      </c>
      <c r="D2066" s="5">
        <v>1.32312903921568E7</v>
      </c>
      <c r="E2066" s="5">
        <v>8108468.0</v>
      </c>
      <c r="F2066" s="5">
        <v>1.2142515E7</v>
      </c>
      <c r="G2066" s="5">
        <v>1.6568599E7</v>
      </c>
      <c r="H2066" s="5">
        <v>2.0010882E7</v>
      </c>
    </row>
    <row r="2067">
      <c r="A2067" s="62" t="s">
        <v>6768</v>
      </c>
      <c r="B2067" s="23" t="s">
        <v>6769</v>
      </c>
      <c r="C2067" s="5">
        <v>3.0</v>
      </c>
      <c r="D2067" s="5">
        <v>1.6218218E7</v>
      </c>
      <c r="E2067" s="5">
        <v>6642734.0</v>
      </c>
      <c r="F2067" s="5">
        <v>1.8220677E7</v>
      </c>
      <c r="G2067" s="5">
        <v>2.3791243E7</v>
      </c>
      <c r="H2067" s="5">
        <v>2.3791243E7</v>
      </c>
    </row>
    <row r="2068">
      <c r="A2068" s="62" t="s">
        <v>6770</v>
      </c>
      <c r="B2068" s="23" t="s">
        <v>6771</v>
      </c>
      <c r="C2068" s="5">
        <v>52.0</v>
      </c>
      <c r="D2068" s="5">
        <v>2.10418737115384E7</v>
      </c>
      <c r="E2068" s="5">
        <v>1.1106459E7</v>
      </c>
      <c r="F2068" s="5">
        <v>1.3498721E7</v>
      </c>
      <c r="G2068" s="5">
        <v>2.1557274E7</v>
      </c>
      <c r="H2068" s="5">
        <v>3.5728749E7</v>
      </c>
    </row>
    <row r="2069">
      <c r="A2069" s="62" t="s">
        <v>6772</v>
      </c>
      <c r="B2069" s="23" t="s">
        <v>6773</v>
      </c>
      <c r="C2069" s="5">
        <v>712.0</v>
      </c>
      <c r="D2069" s="5">
        <v>2.02454895314685E7</v>
      </c>
      <c r="E2069" s="5">
        <v>9742000.0</v>
      </c>
      <c r="F2069" s="5">
        <v>1.4700776E7</v>
      </c>
      <c r="G2069" s="5">
        <v>2.52293E7</v>
      </c>
      <c r="H2069" s="5">
        <v>4.0267015E7</v>
      </c>
    </row>
    <row r="2070">
      <c r="A2070" s="62" t="s">
        <v>6774</v>
      </c>
      <c r="B2070" s="23" t="s">
        <v>6775</v>
      </c>
      <c r="C2070" s="5">
        <v>423.0</v>
      </c>
      <c r="D2070" s="5">
        <v>1.49637183002364E7</v>
      </c>
      <c r="E2070" s="5">
        <v>9027500.0</v>
      </c>
      <c r="F2070" s="5">
        <v>1.2221743E7</v>
      </c>
      <c r="G2070" s="5">
        <v>1.7233685E7</v>
      </c>
      <c r="H2070" s="5">
        <v>2.4764621E7</v>
      </c>
    </row>
    <row r="2071">
      <c r="A2071" s="62" t="s">
        <v>6776</v>
      </c>
      <c r="B2071" s="23" t="s">
        <v>6777</v>
      </c>
      <c r="C2071" s="5">
        <v>714.0</v>
      </c>
      <c r="D2071" s="5">
        <v>1.80979488181818E7</v>
      </c>
      <c r="E2071" s="5">
        <v>8977994.0</v>
      </c>
      <c r="F2071" s="5">
        <v>1.37507E7</v>
      </c>
      <c r="G2071" s="5">
        <v>2.2909003E7</v>
      </c>
      <c r="H2071" s="5">
        <v>3.6161765E7</v>
      </c>
    </row>
    <row r="2072">
      <c r="A2072" s="62" t="s">
        <v>6778</v>
      </c>
      <c r="B2072" s="23" t="s">
        <v>6779</v>
      </c>
      <c r="C2072" s="5">
        <v>387.0</v>
      </c>
      <c r="D2072" s="5">
        <v>2.78486075090439E7</v>
      </c>
      <c r="E2072" s="5">
        <v>1.210887E7</v>
      </c>
      <c r="F2072" s="5">
        <v>1.746231E7</v>
      </c>
      <c r="G2072" s="5">
        <v>2.9159285E7</v>
      </c>
      <c r="H2072" s="5">
        <v>5.1021875E7</v>
      </c>
    </row>
    <row r="2073">
      <c r="A2073" s="62" t="s">
        <v>6780</v>
      </c>
      <c r="B2073" s="23" t="s">
        <v>6781</v>
      </c>
      <c r="C2073" s="5">
        <v>118.0</v>
      </c>
      <c r="D2073" s="5">
        <v>2.24948617118644E7</v>
      </c>
      <c r="E2073" s="5">
        <v>1.2978506E7</v>
      </c>
      <c r="F2073" s="5">
        <v>1.6449418E7</v>
      </c>
      <c r="G2073" s="5">
        <v>2.6658567E7</v>
      </c>
      <c r="H2073" s="5">
        <v>4.4236396E7</v>
      </c>
    </row>
    <row r="2074">
      <c r="A2074" s="62" t="s">
        <v>6782</v>
      </c>
      <c r="B2074" s="23" t="s">
        <v>6783</v>
      </c>
      <c r="C2074" s="5">
        <v>123.0</v>
      </c>
      <c r="D2074" s="5">
        <v>1.12198222903225E7</v>
      </c>
      <c r="E2074" s="5">
        <v>6576600.0</v>
      </c>
      <c r="F2074" s="5">
        <v>7225400.0</v>
      </c>
      <c r="G2074" s="5">
        <v>1.1707784E7</v>
      </c>
      <c r="H2074" s="5">
        <v>1.5895686E7</v>
      </c>
    </row>
    <row r="2075">
      <c r="A2075" s="62" t="s">
        <v>6784</v>
      </c>
      <c r="B2075" s="23" t="s">
        <v>6785</v>
      </c>
      <c r="C2075" s="5">
        <v>89.0</v>
      </c>
      <c r="D2075" s="5">
        <v>1.05011556292134E7</v>
      </c>
      <c r="E2075" s="5">
        <v>7315922.0</v>
      </c>
      <c r="F2075" s="5">
        <v>8128261.0</v>
      </c>
      <c r="G2075" s="5">
        <v>1.1521874E7</v>
      </c>
      <c r="H2075" s="5">
        <v>1.9689886E7</v>
      </c>
    </row>
    <row r="2076">
      <c r="A2076" s="62" t="s">
        <v>6786</v>
      </c>
      <c r="B2076" s="23" t="s">
        <v>6787</v>
      </c>
      <c r="C2076" s="5">
        <v>466.0</v>
      </c>
      <c r="D2076" s="5">
        <v>1.52196163497854E7</v>
      </c>
      <c r="E2076" s="5">
        <v>1.294522E7</v>
      </c>
      <c r="F2076" s="5">
        <v>1.388211E7</v>
      </c>
      <c r="G2076" s="5">
        <v>1.538741E7</v>
      </c>
      <c r="H2076" s="5">
        <v>2.1500934E7</v>
      </c>
    </row>
    <row r="2077">
      <c r="A2077" s="62" t="s">
        <v>6788</v>
      </c>
      <c r="B2077" s="23" t="s">
        <v>6789</v>
      </c>
      <c r="C2077" s="5">
        <v>3742.0</v>
      </c>
      <c r="D2077" s="5">
        <v>1.21438124388027E7</v>
      </c>
      <c r="E2077" s="5">
        <v>6115925.0</v>
      </c>
      <c r="F2077" s="5">
        <v>9808300.0</v>
      </c>
      <c r="G2077" s="5">
        <v>1.6189E7</v>
      </c>
      <c r="H2077" s="5">
        <v>2.2424874E7</v>
      </c>
    </row>
    <row r="2078">
      <c r="A2078" s="62" t="s">
        <v>6790</v>
      </c>
      <c r="B2078" s="23" t="s">
        <v>6791</v>
      </c>
      <c r="C2078" s="5">
        <v>11034.0</v>
      </c>
      <c r="D2078" s="5">
        <v>1.47306223107165E7</v>
      </c>
      <c r="E2078" s="5">
        <v>8200221.0</v>
      </c>
      <c r="F2078" s="5">
        <v>1.17245E7</v>
      </c>
      <c r="G2078" s="5">
        <v>1.6335283E7</v>
      </c>
      <c r="H2078" s="5">
        <v>2.521309E7</v>
      </c>
    </row>
    <row r="2079">
      <c r="A2079" s="62" t="s">
        <v>6792</v>
      </c>
      <c r="B2079" s="23" t="s">
        <v>6793</v>
      </c>
      <c r="C2079" s="5">
        <v>72862.0</v>
      </c>
      <c r="D2079" s="5">
        <v>1.19387427984608E7</v>
      </c>
      <c r="E2079" s="5">
        <v>7768400.0</v>
      </c>
      <c r="F2079" s="5">
        <v>1.0386682E7</v>
      </c>
      <c r="G2079" s="5">
        <v>1.39411E7</v>
      </c>
      <c r="H2079" s="5">
        <v>1.8865957E7</v>
      </c>
    </row>
    <row r="2080">
      <c r="A2080" s="62" t="s">
        <v>6794</v>
      </c>
      <c r="B2080" s="23" t="s">
        <v>6795</v>
      </c>
      <c r="C2080" s="5">
        <v>5127.0</v>
      </c>
      <c r="D2080" s="5">
        <v>1.77290383459364E7</v>
      </c>
      <c r="E2080" s="5">
        <v>9115342.0</v>
      </c>
      <c r="F2080" s="5">
        <v>1.295316E7</v>
      </c>
      <c r="G2080" s="5">
        <v>2.0133322E7</v>
      </c>
      <c r="H2080" s="5">
        <v>3.260529E7</v>
      </c>
    </row>
    <row r="2081">
      <c r="A2081" s="62" t="s">
        <v>6796</v>
      </c>
      <c r="B2081" s="23" t="s">
        <v>6797</v>
      </c>
      <c r="C2081" s="5">
        <v>3523.0</v>
      </c>
      <c r="D2081" s="5">
        <v>2.33619674906462E7</v>
      </c>
      <c r="E2081" s="5">
        <v>1.0270964E7</v>
      </c>
      <c r="F2081" s="5">
        <v>1.500593E7</v>
      </c>
      <c r="G2081" s="5">
        <v>2.743056E7</v>
      </c>
      <c r="H2081" s="5">
        <v>4.8518181E7</v>
      </c>
    </row>
    <row r="2082">
      <c r="A2082" s="62" t="s">
        <v>6798</v>
      </c>
      <c r="B2082" s="23" t="s">
        <v>6799</v>
      </c>
      <c r="C2082" s="5">
        <v>179.0</v>
      </c>
      <c r="D2082" s="5">
        <v>1.50635580055865E7</v>
      </c>
      <c r="E2082" s="5">
        <v>8296142.0</v>
      </c>
      <c r="F2082" s="5">
        <v>1.2207526E7</v>
      </c>
      <c r="G2082" s="5">
        <v>1.85E7</v>
      </c>
      <c r="H2082" s="5">
        <v>2.75621E7</v>
      </c>
    </row>
    <row r="2083">
      <c r="A2083" s="62" t="s">
        <v>6800</v>
      </c>
      <c r="B2083" s="23" t="s">
        <v>6801</v>
      </c>
      <c r="C2083" s="5">
        <v>366.0</v>
      </c>
      <c r="D2083" s="5">
        <v>2.02334271092896E7</v>
      </c>
      <c r="E2083" s="5">
        <v>1.0769915E7</v>
      </c>
      <c r="F2083" s="5">
        <v>1.4745175E7</v>
      </c>
      <c r="G2083" s="5">
        <v>2.6409121E7</v>
      </c>
      <c r="H2083" s="5">
        <v>3.7466225E7</v>
      </c>
    </row>
    <row r="2084">
      <c r="A2084" s="62" t="s">
        <v>6802</v>
      </c>
      <c r="B2084" s="23" t="s">
        <v>6803</v>
      </c>
      <c r="C2084" s="5">
        <v>5872.0</v>
      </c>
      <c r="D2084" s="5">
        <v>1.37930564232471E7</v>
      </c>
      <c r="E2084" s="5">
        <v>8627627.0</v>
      </c>
      <c r="F2084" s="5">
        <v>1.1613493E7</v>
      </c>
      <c r="G2084" s="5">
        <v>1.6249305E7</v>
      </c>
      <c r="H2084" s="5">
        <v>2.31485E7</v>
      </c>
    </row>
    <row r="2085">
      <c r="A2085" s="62" t="s">
        <v>6804</v>
      </c>
      <c r="B2085" s="23" t="s">
        <v>6805</v>
      </c>
      <c r="C2085" s="5">
        <v>1158.0</v>
      </c>
      <c r="D2085" s="5">
        <v>1.59194255224525E7</v>
      </c>
      <c r="E2085" s="5">
        <v>8593020.0</v>
      </c>
      <c r="F2085" s="5">
        <v>1.1815459E7</v>
      </c>
      <c r="G2085" s="5">
        <v>1.7456824E7</v>
      </c>
      <c r="H2085" s="5">
        <v>3.3158986E7</v>
      </c>
    </row>
    <row r="2086">
      <c r="A2086" s="62" t="s">
        <v>6806</v>
      </c>
      <c r="B2086" s="23" t="s">
        <v>6807</v>
      </c>
      <c r="C2086" s="5">
        <v>5496.0</v>
      </c>
      <c r="D2086" s="5">
        <v>1.59155627594614E7</v>
      </c>
      <c r="E2086" s="5">
        <v>8829211.0</v>
      </c>
      <c r="F2086" s="5">
        <v>1.23336E7</v>
      </c>
      <c r="G2086" s="5">
        <v>1.8104522E7</v>
      </c>
      <c r="H2086" s="5">
        <v>2.736514E7</v>
      </c>
    </row>
    <row r="2087">
      <c r="A2087" s="62" t="s">
        <v>6808</v>
      </c>
      <c r="B2087" s="23" t="s">
        <v>6809</v>
      </c>
      <c r="C2087" s="5">
        <v>33.0</v>
      </c>
      <c r="D2087" s="5">
        <v>2.57514201212121E7</v>
      </c>
      <c r="E2087" s="5">
        <v>1.3286375E7</v>
      </c>
      <c r="F2087" s="5">
        <v>2.3831572E7</v>
      </c>
      <c r="G2087" s="5">
        <v>2.7473723E7</v>
      </c>
      <c r="H2087" s="5">
        <v>4.9344519E7</v>
      </c>
    </row>
    <row r="2088">
      <c r="A2088" s="62" t="s">
        <v>6810</v>
      </c>
      <c r="B2088" s="23" t="s">
        <v>6811</v>
      </c>
      <c r="C2088" s="5">
        <v>827.0</v>
      </c>
      <c r="D2088" s="5">
        <v>1.4380995229746E7</v>
      </c>
      <c r="E2088" s="5">
        <v>7765187.0</v>
      </c>
      <c r="F2088" s="5">
        <v>1.0916028E7</v>
      </c>
      <c r="G2088" s="5">
        <v>1.729419E7</v>
      </c>
      <c r="H2088" s="5">
        <v>2.59708E7</v>
      </c>
    </row>
    <row r="2089">
      <c r="A2089" s="62" t="s">
        <v>6812</v>
      </c>
      <c r="B2089" s="23" t="s">
        <v>6813</v>
      </c>
      <c r="C2089" s="5">
        <v>104.0</v>
      </c>
      <c r="D2089" s="5">
        <v>1.21903442307692E7</v>
      </c>
      <c r="E2089" s="5">
        <v>7752447.0</v>
      </c>
      <c r="F2089" s="5">
        <v>9297220.0</v>
      </c>
      <c r="G2089" s="5">
        <v>1.2771864E7</v>
      </c>
      <c r="H2089" s="5">
        <v>1.8017415E7</v>
      </c>
    </row>
    <row r="2090">
      <c r="A2090" s="62" t="s">
        <v>6814</v>
      </c>
      <c r="B2090" s="23" t="s">
        <v>6815</v>
      </c>
      <c r="C2090" s="5">
        <v>36.0</v>
      </c>
      <c r="D2090" s="5">
        <v>1.54525008611111E7</v>
      </c>
      <c r="E2090" s="5">
        <v>9801975.0</v>
      </c>
      <c r="F2090" s="5">
        <v>1.2690343E7</v>
      </c>
      <c r="G2090" s="5">
        <v>1.912325E7</v>
      </c>
      <c r="H2090" s="5">
        <v>2.410091E7</v>
      </c>
    </row>
    <row r="2091">
      <c r="A2091" s="62" t="s">
        <v>6816</v>
      </c>
      <c r="B2091" s="23" t="s">
        <v>6817</v>
      </c>
      <c r="C2091" s="5">
        <v>87.0</v>
      </c>
      <c r="D2091" s="5">
        <v>1.86174359770114E7</v>
      </c>
      <c r="E2091" s="5">
        <v>9928241.0</v>
      </c>
      <c r="F2091" s="5">
        <v>1.480324E7</v>
      </c>
      <c r="G2091" s="5">
        <v>2.4701078E7</v>
      </c>
      <c r="H2091" s="5">
        <v>3.8807535E7</v>
      </c>
    </row>
    <row r="2092">
      <c r="A2092" s="62" t="s">
        <v>6818</v>
      </c>
      <c r="B2092" s="23" t="s">
        <v>6819</v>
      </c>
      <c r="C2092" s="5">
        <v>295.0</v>
      </c>
      <c r="D2092" s="5">
        <v>3.16911763084745E7</v>
      </c>
      <c r="E2092" s="5">
        <v>2.4949832E7</v>
      </c>
      <c r="F2092" s="5">
        <v>2.8409922E7</v>
      </c>
      <c r="G2092" s="5">
        <v>4.1948549E7</v>
      </c>
      <c r="H2092" s="5">
        <v>4.8914977E7</v>
      </c>
    </row>
    <row r="2093">
      <c r="A2093" s="62" t="s">
        <v>6820</v>
      </c>
      <c r="B2093" s="23" t="s">
        <v>6821</v>
      </c>
      <c r="C2093" s="5">
        <v>123.0</v>
      </c>
      <c r="D2093" s="5">
        <v>1.78059747886178E7</v>
      </c>
      <c r="E2093" s="5">
        <v>1.4780924E7</v>
      </c>
      <c r="F2093" s="5">
        <v>1.6870959E7</v>
      </c>
      <c r="G2093" s="5">
        <v>1.9787122E7</v>
      </c>
      <c r="H2093" s="5">
        <v>2.6157329E7</v>
      </c>
    </row>
    <row r="2094">
      <c r="A2094" s="62" t="s">
        <v>6822</v>
      </c>
      <c r="B2094" s="23" t="s">
        <v>6823</v>
      </c>
      <c r="C2094" s="5">
        <v>125.0</v>
      </c>
      <c r="D2094" s="5">
        <v>1.42274789519999E7</v>
      </c>
      <c r="E2094" s="5">
        <v>8652970.0</v>
      </c>
      <c r="F2094" s="5">
        <v>1.11487E7</v>
      </c>
      <c r="G2094" s="5">
        <v>1.5417E7</v>
      </c>
      <c r="H2094" s="5">
        <v>2.44435E7</v>
      </c>
    </row>
    <row r="2095">
      <c r="A2095" s="62" t="s">
        <v>6824</v>
      </c>
      <c r="B2095" s="23" t="s">
        <v>6825</v>
      </c>
      <c r="C2095" s="5">
        <v>9.0</v>
      </c>
      <c r="D2095" s="5">
        <v>1.20940932222222E7</v>
      </c>
      <c r="E2095" s="5">
        <v>1.051245E7</v>
      </c>
      <c r="F2095" s="5">
        <v>1.1152026E7</v>
      </c>
      <c r="G2095" s="5">
        <v>1.48379E7</v>
      </c>
      <c r="H2095" s="5">
        <v>2.1630295E7</v>
      </c>
    </row>
    <row r="2096">
      <c r="A2096" s="62" t="s">
        <v>6826</v>
      </c>
      <c r="B2096" s="23" t="s">
        <v>6827</v>
      </c>
      <c r="C2096" s="5">
        <v>3.0</v>
      </c>
      <c r="D2096" s="5">
        <v>1.8337248E7</v>
      </c>
      <c r="E2096" s="5">
        <v>6249381.0</v>
      </c>
      <c r="F2096" s="5">
        <v>1.7176137E7</v>
      </c>
      <c r="G2096" s="5">
        <v>3.1586226E7</v>
      </c>
      <c r="H2096" s="5">
        <v>3.1586226E7</v>
      </c>
    </row>
    <row r="2097">
      <c r="A2097" s="62" t="s">
        <v>6828</v>
      </c>
      <c r="B2097" s="23" t="s">
        <v>6829</v>
      </c>
      <c r="C2097" s="5">
        <v>3.0</v>
      </c>
      <c r="D2097" s="5">
        <v>1.59145223333333E7</v>
      </c>
      <c r="E2097" s="5">
        <v>5917000.0</v>
      </c>
      <c r="F2097" s="5">
        <v>1.16898E7</v>
      </c>
      <c r="G2097" s="5">
        <v>3.0136767E7</v>
      </c>
      <c r="H2097" s="5">
        <v>3.0136767E7</v>
      </c>
    </row>
    <row r="2098">
      <c r="A2098" s="62" t="s">
        <v>6830</v>
      </c>
      <c r="B2098" s="23" t="s">
        <v>6831</v>
      </c>
      <c r="C2098" s="5">
        <v>3.0</v>
      </c>
      <c r="D2098" s="5">
        <v>1.11385436666666E7</v>
      </c>
      <c r="E2098" s="5">
        <v>7347900.0</v>
      </c>
      <c r="F2098" s="5">
        <v>1.2712231E7</v>
      </c>
      <c r="G2098" s="5">
        <v>1.33555E7</v>
      </c>
      <c r="H2098" s="5">
        <v>1.33555E7</v>
      </c>
    </row>
    <row r="2099">
      <c r="A2099" s="62" t="s">
        <v>6832</v>
      </c>
      <c r="B2099" s="23" t="s">
        <v>6833</v>
      </c>
      <c r="C2099" s="5">
        <v>21.0</v>
      </c>
      <c r="D2099" s="5">
        <v>1.01756323333333E7</v>
      </c>
      <c r="E2099" s="5">
        <v>6859831.0</v>
      </c>
      <c r="F2099" s="5">
        <v>7535122.0</v>
      </c>
      <c r="G2099" s="5">
        <v>9730000.0</v>
      </c>
      <c r="H2099" s="5">
        <v>1.3102247E7</v>
      </c>
    </row>
    <row r="2100">
      <c r="A2100" s="62" t="s">
        <v>6834</v>
      </c>
      <c r="B2100" s="23" t="s">
        <v>6835</v>
      </c>
      <c r="C2100" s="5">
        <v>87.0</v>
      </c>
      <c r="D2100" s="5">
        <v>1.47675844597701E7</v>
      </c>
      <c r="E2100" s="5">
        <v>7664354.0</v>
      </c>
      <c r="F2100" s="5">
        <v>1.1508152E7</v>
      </c>
      <c r="G2100" s="5">
        <v>1.7558026E7</v>
      </c>
      <c r="H2100" s="5">
        <v>2.7747558E7</v>
      </c>
    </row>
    <row r="2101">
      <c r="A2101" s="62" t="s">
        <v>6836</v>
      </c>
      <c r="B2101" s="23" t="s">
        <v>6837</v>
      </c>
      <c r="C2101" s="5">
        <v>22.0</v>
      </c>
      <c r="D2101" s="5">
        <v>8022649.31818181</v>
      </c>
      <c r="E2101" s="5">
        <v>3079346.0</v>
      </c>
      <c r="F2101" s="5">
        <v>4911370.0</v>
      </c>
      <c r="G2101" s="5">
        <v>1.167829E7</v>
      </c>
      <c r="H2101" s="5">
        <v>1.7335406E7</v>
      </c>
    </row>
    <row r="2102">
      <c r="A2102" s="62" t="s">
        <v>6838</v>
      </c>
      <c r="B2102" s="23" t="s">
        <v>6839</v>
      </c>
      <c r="C2102" s="5">
        <v>254.0</v>
      </c>
      <c r="D2102" s="5">
        <v>7077336.9527559</v>
      </c>
      <c r="E2102" s="5">
        <v>4678493.0</v>
      </c>
      <c r="F2102" s="5">
        <v>5506211.0</v>
      </c>
      <c r="G2102" s="5">
        <v>8255424.0</v>
      </c>
      <c r="H2102" s="5">
        <v>1.1075709E7</v>
      </c>
    </row>
    <row r="2103">
      <c r="A2103" s="62" t="s">
        <v>6840</v>
      </c>
      <c r="B2103" s="23" t="s">
        <v>6841</v>
      </c>
      <c r="C2103" s="5">
        <v>1061.0</v>
      </c>
      <c r="D2103" s="5">
        <v>8387987.45617341</v>
      </c>
      <c r="E2103" s="5">
        <v>4741563.0</v>
      </c>
      <c r="F2103" s="5">
        <v>6819500.0</v>
      </c>
      <c r="G2103" s="5">
        <v>9596314.0</v>
      </c>
      <c r="H2103" s="5">
        <v>1.3575244E7</v>
      </c>
    </row>
    <row r="2104">
      <c r="A2104" s="62" t="s">
        <v>6842</v>
      </c>
      <c r="B2104" s="23" t="s">
        <v>6843</v>
      </c>
      <c r="C2104" s="5">
        <v>8463.0</v>
      </c>
      <c r="D2104" s="5">
        <v>9948704.43192821</v>
      </c>
      <c r="E2104" s="5">
        <v>4647570.0</v>
      </c>
      <c r="F2104" s="5">
        <v>6933930.0</v>
      </c>
      <c r="G2104" s="5">
        <v>1.0711001E7</v>
      </c>
      <c r="H2104" s="5">
        <v>1.7825188E7</v>
      </c>
    </row>
    <row r="2105">
      <c r="A2105" s="62" t="s">
        <v>6844</v>
      </c>
      <c r="B2105" s="23" t="s">
        <v>6845</v>
      </c>
      <c r="C2105" s="5">
        <v>146.0</v>
      </c>
      <c r="D2105" s="5">
        <v>9355644.72602739</v>
      </c>
      <c r="E2105" s="5">
        <v>3690792.0</v>
      </c>
      <c r="F2105" s="5">
        <v>6204969.0</v>
      </c>
      <c r="G2105" s="5">
        <v>1.0181713E7</v>
      </c>
      <c r="H2105" s="5">
        <v>1.552608E7</v>
      </c>
    </row>
    <row r="2106">
      <c r="A2106" s="62" t="s">
        <v>6846</v>
      </c>
      <c r="B2106" s="23" t="s">
        <v>6847</v>
      </c>
      <c r="C2106" s="5">
        <v>878.0</v>
      </c>
      <c r="D2106" s="5">
        <v>7757713.69248291</v>
      </c>
      <c r="E2106" s="5">
        <v>4054800.0</v>
      </c>
      <c r="F2106" s="5">
        <v>5963262.0</v>
      </c>
      <c r="G2106" s="5">
        <v>9385810.0</v>
      </c>
      <c r="H2106" s="5">
        <v>1.2935186E7</v>
      </c>
    </row>
    <row r="2107">
      <c r="A2107" s="62" t="s">
        <v>6848</v>
      </c>
      <c r="B2107" s="23" t="s">
        <v>6849</v>
      </c>
      <c r="C2107" s="5">
        <v>48.0</v>
      </c>
      <c r="D2107" s="5">
        <v>9825059.31249999</v>
      </c>
      <c r="E2107" s="5">
        <v>4362700.0</v>
      </c>
      <c r="F2107" s="5">
        <v>5815810.0</v>
      </c>
      <c r="G2107" s="5">
        <v>1.09678E7</v>
      </c>
      <c r="H2107" s="5">
        <v>2.2425937E7</v>
      </c>
    </row>
    <row r="2108">
      <c r="A2108" s="62" t="s">
        <v>6850</v>
      </c>
      <c r="B2108" s="23" t="s">
        <v>6851</v>
      </c>
      <c r="C2108" s="5">
        <v>3240.0</v>
      </c>
      <c r="D2108" s="5">
        <v>8137979.3528686</v>
      </c>
      <c r="E2108" s="5">
        <v>4637488.0</v>
      </c>
      <c r="F2108" s="5">
        <v>7192000.0</v>
      </c>
      <c r="G2108" s="5">
        <v>9731720.0</v>
      </c>
      <c r="H2108" s="5">
        <v>1.4226851E7</v>
      </c>
    </row>
    <row r="2109">
      <c r="A2109" s="62" t="s">
        <v>6852</v>
      </c>
      <c r="B2109" s="23" t="s">
        <v>6853</v>
      </c>
      <c r="C2109" s="5">
        <v>88.0</v>
      </c>
      <c r="D2109" s="5">
        <v>1.18003776931818E7</v>
      </c>
      <c r="E2109" s="5">
        <v>5146600.0</v>
      </c>
      <c r="F2109" s="5">
        <v>7439751.0</v>
      </c>
      <c r="G2109" s="5">
        <v>1.1485929E7</v>
      </c>
      <c r="H2109" s="5">
        <v>2.3689172E7</v>
      </c>
    </row>
    <row r="2110">
      <c r="A2110" s="62" t="s">
        <v>6854</v>
      </c>
      <c r="B2110" s="23" t="s">
        <v>6855</v>
      </c>
      <c r="C2110" s="5">
        <v>4102.0</v>
      </c>
      <c r="D2110" s="5">
        <v>9126572.07311722</v>
      </c>
      <c r="E2110" s="5">
        <v>4770596.0</v>
      </c>
      <c r="F2110" s="5">
        <v>6877973.0</v>
      </c>
      <c r="G2110" s="5">
        <v>1.01915E7</v>
      </c>
      <c r="H2110" s="5">
        <v>1.6568462E7</v>
      </c>
    </row>
    <row r="2111">
      <c r="A2111" s="62" t="s">
        <v>6856</v>
      </c>
      <c r="B2111" s="23" t="s">
        <v>6857</v>
      </c>
      <c r="C2111" s="5">
        <v>267.0</v>
      </c>
      <c r="D2111" s="5">
        <v>2.47422144194756E7</v>
      </c>
      <c r="E2111" s="5">
        <v>7477589.0</v>
      </c>
      <c r="F2111" s="5">
        <v>1.5442902E7</v>
      </c>
      <c r="G2111" s="5">
        <v>2.5702272E7</v>
      </c>
      <c r="H2111" s="5">
        <v>5.1433015E7</v>
      </c>
    </row>
    <row r="2112">
      <c r="A2112" s="62" t="s">
        <v>6858</v>
      </c>
      <c r="B2112" s="23" t="s">
        <v>6859</v>
      </c>
      <c r="C2112" s="5">
        <v>874.0</v>
      </c>
      <c r="D2112" s="5">
        <v>1.00839267837528E7</v>
      </c>
      <c r="E2112" s="5">
        <v>5328704.0</v>
      </c>
      <c r="F2112" s="5">
        <v>8276792.0</v>
      </c>
      <c r="G2112" s="5">
        <v>1.2703588E7</v>
      </c>
      <c r="H2112" s="5">
        <v>1.78597E7</v>
      </c>
    </row>
    <row r="2113">
      <c r="A2113" s="62" t="s">
        <v>6860</v>
      </c>
      <c r="B2113" s="23" t="s">
        <v>6861</v>
      </c>
      <c r="C2113" s="5">
        <v>571.0</v>
      </c>
      <c r="D2113" s="5">
        <v>9752766.41856391</v>
      </c>
      <c r="E2113" s="5">
        <v>5276700.0</v>
      </c>
      <c r="F2113" s="5">
        <v>7442100.0</v>
      </c>
      <c r="G2113" s="5">
        <v>1.151732E7</v>
      </c>
      <c r="H2113" s="5">
        <v>1.5666805E7</v>
      </c>
    </row>
    <row r="2114">
      <c r="A2114" s="62" t="s">
        <v>6862</v>
      </c>
      <c r="B2114" s="23" t="s">
        <v>6863</v>
      </c>
      <c r="C2114" s="5">
        <v>136.0</v>
      </c>
      <c r="D2114" s="5">
        <v>9431919.39705882</v>
      </c>
      <c r="E2114" s="5">
        <v>4803415.0</v>
      </c>
      <c r="F2114" s="5">
        <v>7645000.0</v>
      </c>
      <c r="G2114" s="5">
        <v>1.2115824E7</v>
      </c>
      <c r="H2114" s="5">
        <v>1.6219512E7</v>
      </c>
    </row>
    <row r="2115">
      <c r="A2115" s="62" t="s">
        <v>6864</v>
      </c>
      <c r="B2115" s="23" t="s">
        <v>6865</v>
      </c>
      <c r="C2115" s="5">
        <v>6.0</v>
      </c>
      <c r="D2115" s="5">
        <v>1.19499073333333E7</v>
      </c>
      <c r="E2115" s="5">
        <v>6090500.0</v>
      </c>
      <c r="F2115" s="5">
        <v>6404321.0</v>
      </c>
      <c r="G2115" s="5">
        <v>1.7338967E7</v>
      </c>
      <c r="H2115" s="5">
        <v>2.9561055E7</v>
      </c>
    </row>
    <row r="2116">
      <c r="A2116" s="62" t="s">
        <v>6866</v>
      </c>
      <c r="B2116" s="23" t="s">
        <v>6867</v>
      </c>
      <c r="C2116" s="5">
        <v>100.0</v>
      </c>
      <c r="D2116" s="5">
        <v>1.12711170990099E7</v>
      </c>
      <c r="E2116" s="5">
        <v>4510918.0</v>
      </c>
      <c r="F2116" s="5">
        <v>7008712.0</v>
      </c>
      <c r="G2116" s="5">
        <v>1.174705E7</v>
      </c>
      <c r="H2116" s="5">
        <v>1.5127938E7</v>
      </c>
    </row>
    <row r="2117">
      <c r="A2117" s="62" t="s">
        <v>6868</v>
      </c>
      <c r="B2117" s="23" t="s">
        <v>6869</v>
      </c>
      <c r="C2117" s="5">
        <v>107.0</v>
      </c>
      <c r="D2117" s="5">
        <v>1.08858433364485E7</v>
      </c>
      <c r="E2117" s="5">
        <v>6912501.0</v>
      </c>
      <c r="F2117" s="5">
        <v>8423700.0</v>
      </c>
      <c r="G2117" s="5">
        <v>1.2790984E7</v>
      </c>
      <c r="H2117" s="5">
        <v>1.8604299E7</v>
      </c>
    </row>
    <row r="2118">
      <c r="A2118" s="62" t="s">
        <v>6870</v>
      </c>
      <c r="B2118" s="23" t="s">
        <v>6871</v>
      </c>
      <c r="C2118" s="5">
        <v>438.0</v>
      </c>
      <c r="D2118" s="5">
        <v>1.77691041552511E7</v>
      </c>
      <c r="E2118" s="5">
        <v>9062500.0</v>
      </c>
      <c r="F2118" s="5">
        <v>1.2058303E7</v>
      </c>
      <c r="G2118" s="5">
        <v>1.8896255E7</v>
      </c>
      <c r="H2118" s="5">
        <v>3.19926E7</v>
      </c>
    </row>
    <row r="2119">
      <c r="A2119" s="62" t="s">
        <v>6872</v>
      </c>
      <c r="B2119" s="23" t="s">
        <v>6873</v>
      </c>
      <c r="C2119" s="5">
        <v>2237.0</v>
      </c>
      <c r="D2119" s="5">
        <v>5977499.10102816</v>
      </c>
      <c r="E2119" s="5">
        <v>3308048.0</v>
      </c>
      <c r="F2119" s="5">
        <v>5142236.0</v>
      </c>
      <c r="G2119" s="5">
        <v>7225436.0</v>
      </c>
      <c r="H2119" s="5">
        <v>1.1729E7</v>
      </c>
    </row>
    <row r="2120">
      <c r="A2120" s="62" t="s">
        <v>6874</v>
      </c>
      <c r="B2120" s="23" t="s">
        <v>6875</v>
      </c>
      <c r="C2120" s="5">
        <v>2335.0</v>
      </c>
      <c r="D2120" s="5">
        <v>2.21915561537473E7</v>
      </c>
      <c r="E2120" s="5">
        <v>1.01195E7</v>
      </c>
      <c r="F2120" s="5">
        <v>1.7751351E7</v>
      </c>
      <c r="G2120" s="5">
        <v>3.1217436E7</v>
      </c>
      <c r="H2120" s="5">
        <v>4.0343698E7</v>
      </c>
    </row>
    <row r="2121">
      <c r="A2121" s="62" t="s">
        <v>6876</v>
      </c>
      <c r="B2121" s="23" t="s">
        <v>6877</v>
      </c>
      <c r="C2121" s="5">
        <v>3250.0</v>
      </c>
      <c r="D2121" s="5">
        <v>2.27191667393846E7</v>
      </c>
      <c r="E2121" s="5">
        <v>8350725.0</v>
      </c>
      <c r="F2121" s="5">
        <v>1.1572782E7</v>
      </c>
      <c r="G2121" s="5">
        <v>2.0457148E7</v>
      </c>
      <c r="H2121" s="5">
        <v>4.4017456E7</v>
      </c>
    </row>
    <row r="2122">
      <c r="A2122" s="62" t="s">
        <v>6878</v>
      </c>
      <c r="B2122" s="23" t="s">
        <v>6879</v>
      </c>
      <c r="C2122" s="5">
        <v>22.0</v>
      </c>
      <c r="D2122" s="5">
        <v>2.05710892727272E7</v>
      </c>
      <c r="E2122" s="5">
        <v>9911482.0</v>
      </c>
      <c r="F2122" s="5">
        <v>1.109141E7</v>
      </c>
      <c r="G2122" s="5">
        <v>1.721194E7</v>
      </c>
      <c r="H2122" s="5">
        <v>4.497533E7</v>
      </c>
    </row>
    <row r="2123">
      <c r="A2123" s="62" t="s">
        <v>6880</v>
      </c>
      <c r="B2123" s="23" t="s">
        <v>6881</v>
      </c>
      <c r="C2123" s="5">
        <v>12.0</v>
      </c>
      <c r="D2123" s="5">
        <v>1.42128053333333E7</v>
      </c>
      <c r="E2123" s="5">
        <v>6653080.0</v>
      </c>
      <c r="F2123" s="5">
        <v>1.3385448E7</v>
      </c>
      <c r="G2123" s="5">
        <v>1.7549134E7</v>
      </c>
      <c r="H2123" s="5">
        <v>1.9854533E7</v>
      </c>
    </row>
    <row r="2124">
      <c r="A2124" s="62" t="s">
        <v>6882</v>
      </c>
      <c r="B2124" s="23" t="s">
        <v>6883</v>
      </c>
      <c r="C2124" s="5">
        <v>4672.0</v>
      </c>
      <c r="D2124" s="5">
        <v>1.32701919265996E7</v>
      </c>
      <c r="E2124" s="5">
        <v>6784027.0</v>
      </c>
      <c r="F2124" s="5">
        <v>1.0765625E7</v>
      </c>
      <c r="G2124" s="5">
        <v>1.543175E7</v>
      </c>
      <c r="H2124" s="5">
        <v>2.1962548E7</v>
      </c>
    </row>
    <row r="2125">
      <c r="A2125" s="62" t="s">
        <v>6884</v>
      </c>
      <c r="B2125" s="23" t="s">
        <v>6885</v>
      </c>
      <c r="C2125" s="5">
        <v>141.0</v>
      </c>
      <c r="D2125" s="5">
        <v>1.50554331134751E7</v>
      </c>
      <c r="E2125" s="5">
        <v>5138042.0</v>
      </c>
      <c r="F2125" s="5">
        <v>9706500.0</v>
      </c>
      <c r="G2125" s="5">
        <v>1.641844E7</v>
      </c>
      <c r="H2125" s="5">
        <v>3.6642734E7</v>
      </c>
    </row>
    <row r="2126">
      <c r="A2126" s="62" t="s">
        <v>6886</v>
      </c>
      <c r="B2126" s="23" t="s">
        <v>6887</v>
      </c>
      <c r="C2126" s="5">
        <v>134.0</v>
      </c>
      <c r="D2126" s="5">
        <v>1.46416631567164E7</v>
      </c>
      <c r="E2126" s="5">
        <v>1.1027389E7</v>
      </c>
      <c r="F2126" s="5">
        <v>1.2168332E7</v>
      </c>
      <c r="G2126" s="5">
        <v>1.6029477E7</v>
      </c>
      <c r="H2126" s="5">
        <v>2.6997231E7</v>
      </c>
    </row>
    <row r="2127">
      <c r="A2127" s="62" t="s">
        <v>6888</v>
      </c>
      <c r="B2127" s="23" t="s">
        <v>6889</v>
      </c>
      <c r="C2127" s="5">
        <v>37.0</v>
      </c>
      <c r="D2127" s="5">
        <v>2.06000395405405E7</v>
      </c>
      <c r="E2127" s="5">
        <v>7819700.0</v>
      </c>
      <c r="F2127" s="5">
        <v>1.1796488E7</v>
      </c>
      <c r="G2127" s="5">
        <v>2.16065E7</v>
      </c>
      <c r="H2127" s="5">
        <v>3.8793277E7</v>
      </c>
    </row>
    <row r="2128">
      <c r="A2128" s="62" t="s">
        <v>6890</v>
      </c>
      <c r="B2128" s="23" t="s">
        <v>6891</v>
      </c>
      <c r="C2128" s="5">
        <v>1727.0</v>
      </c>
      <c r="D2128" s="5">
        <v>1.29013787440648E7</v>
      </c>
      <c r="E2128" s="5">
        <v>8212799.0</v>
      </c>
      <c r="F2128" s="5">
        <v>8712257.0</v>
      </c>
      <c r="G2128" s="5">
        <v>1.4903104E7</v>
      </c>
      <c r="H2128" s="5">
        <v>2.444074E7</v>
      </c>
    </row>
    <row r="2129">
      <c r="A2129" s="62" t="s">
        <v>6892</v>
      </c>
      <c r="B2129" s="23" t="s">
        <v>6893</v>
      </c>
      <c r="C2129" s="5">
        <v>23402.0</v>
      </c>
      <c r="D2129" s="5">
        <v>1.85229621488553E7</v>
      </c>
      <c r="E2129" s="5">
        <v>8931823.0</v>
      </c>
      <c r="F2129" s="5">
        <v>1.3589279E7</v>
      </c>
      <c r="G2129" s="5">
        <v>2.2134029E7</v>
      </c>
      <c r="H2129" s="5">
        <v>3.4593876E7</v>
      </c>
    </row>
    <row r="2130">
      <c r="A2130" s="62" t="s">
        <v>6894</v>
      </c>
      <c r="B2130" s="23" t="s">
        <v>6895</v>
      </c>
      <c r="C2130" s="5">
        <v>96.0</v>
      </c>
      <c r="D2130" s="5">
        <v>2.180900025E7</v>
      </c>
      <c r="E2130" s="5">
        <v>1.0266395E7</v>
      </c>
      <c r="F2130" s="5">
        <v>1.3538505E7</v>
      </c>
      <c r="G2130" s="5">
        <v>2.5442075E7</v>
      </c>
      <c r="H2130" s="5">
        <v>4.0479301E7</v>
      </c>
    </row>
    <row r="2131">
      <c r="A2131" s="62" t="s">
        <v>6896</v>
      </c>
      <c r="B2131" s="23" t="s">
        <v>6897</v>
      </c>
      <c r="C2131" s="5">
        <v>7129.0</v>
      </c>
      <c r="D2131" s="5">
        <v>1.89055747690689E7</v>
      </c>
      <c r="E2131" s="5">
        <v>1.006215E7</v>
      </c>
      <c r="F2131" s="5">
        <v>1.3955443E7</v>
      </c>
      <c r="G2131" s="5">
        <v>2.1745E7</v>
      </c>
      <c r="H2131" s="5">
        <v>3.4309477E7</v>
      </c>
    </row>
    <row r="2132">
      <c r="A2132" s="62" t="s">
        <v>6898</v>
      </c>
      <c r="B2132" s="23" t="s">
        <v>6899</v>
      </c>
      <c r="C2132" s="5">
        <v>1596.0</v>
      </c>
      <c r="D2132" s="5">
        <v>2.29166311583229E7</v>
      </c>
      <c r="E2132" s="5">
        <v>1.1304722E7</v>
      </c>
      <c r="F2132" s="5">
        <v>1.5991E7</v>
      </c>
      <c r="G2132" s="5">
        <v>2.6858213E7</v>
      </c>
      <c r="H2132" s="5">
        <v>4.6671025E7</v>
      </c>
    </row>
    <row r="2133">
      <c r="A2133" s="62" t="s">
        <v>6900</v>
      </c>
      <c r="B2133" s="23" t="s">
        <v>6901</v>
      </c>
      <c r="C2133" s="5">
        <v>35794.0</v>
      </c>
      <c r="D2133" s="5">
        <v>2.67543214497221E7</v>
      </c>
      <c r="E2133" s="5">
        <v>1.1372333E7</v>
      </c>
      <c r="F2133" s="5">
        <v>1.7444742E7</v>
      </c>
      <c r="G2133" s="5">
        <v>3.1321578E7</v>
      </c>
      <c r="H2133" s="5">
        <v>5.172435E7</v>
      </c>
    </row>
    <row r="2134">
      <c r="A2134" s="62" t="s">
        <v>6902</v>
      </c>
      <c r="B2134" s="23" t="s">
        <v>6903</v>
      </c>
      <c r="C2134" s="5">
        <v>125.0</v>
      </c>
      <c r="D2134" s="5">
        <v>3.23976708559999E7</v>
      </c>
      <c r="E2134" s="5">
        <v>9908780.0</v>
      </c>
      <c r="F2134" s="5">
        <v>1.9049034E7</v>
      </c>
      <c r="G2134" s="5">
        <v>3.1897539E7</v>
      </c>
      <c r="H2134" s="5">
        <v>6.6250921E7</v>
      </c>
    </row>
    <row r="2135">
      <c r="A2135" s="62" t="s">
        <v>6904</v>
      </c>
      <c r="B2135" s="23" t="s">
        <v>6905</v>
      </c>
      <c r="C2135" s="5">
        <v>7008.0</v>
      </c>
      <c r="D2135" s="5">
        <v>2.23947521303047E7</v>
      </c>
      <c r="E2135" s="5">
        <v>9994203.0</v>
      </c>
      <c r="F2135" s="5">
        <v>1.4856856E7</v>
      </c>
      <c r="G2135" s="5">
        <v>2.5452855E7</v>
      </c>
      <c r="H2135" s="5">
        <v>4.315955E7</v>
      </c>
    </row>
    <row r="2136">
      <c r="A2136" s="62" t="s">
        <v>6906</v>
      </c>
      <c r="B2136" s="23" t="s">
        <v>6907</v>
      </c>
      <c r="C2136" s="5">
        <v>96.0</v>
      </c>
      <c r="D2136" s="5">
        <v>2.458517959375E7</v>
      </c>
      <c r="E2136" s="5">
        <v>1.0369191E7</v>
      </c>
      <c r="F2136" s="5">
        <v>1.6205896E7</v>
      </c>
      <c r="G2136" s="5">
        <v>2.8837886E7</v>
      </c>
      <c r="H2136" s="5">
        <v>4.4190289E7</v>
      </c>
    </row>
    <row r="2137">
      <c r="A2137" s="62" t="s">
        <v>6908</v>
      </c>
      <c r="B2137" s="23" t="s">
        <v>6909</v>
      </c>
      <c r="C2137" s="5">
        <v>2091.0</v>
      </c>
      <c r="D2137" s="5">
        <v>3.38133252027737E7</v>
      </c>
      <c r="E2137" s="5">
        <v>1.4463918E7</v>
      </c>
      <c r="F2137" s="5">
        <v>2.3602804E7</v>
      </c>
      <c r="G2137" s="5">
        <v>4.26296E7</v>
      </c>
      <c r="H2137" s="5">
        <v>6.3535463E7</v>
      </c>
    </row>
    <row r="2138">
      <c r="A2138" s="62" t="s">
        <v>6910</v>
      </c>
      <c r="B2138" s="23" t="s">
        <v>6911</v>
      </c>
      <c r="C2138" s="5">
        <v>21.0</v>
      </c>
      <c r="D2138" s="5">
        <v>2.4123021047619E7</v>
      </c>
      <c r="E2138" s="5">
        <v>1.3811216E7</v>
      </c>
      <c r="F2138" s="5">
        <v>2.2750229E7</v>
      </c>
      <c r="G2138" s="5">
        <v>2.6692682E7</v>
      </c>
      <c r="H2138" s="5">
        <v>3.8040344E7</v>
      </c>
    </row>
    <row r="2139">
      <c r="A2139" s="62" t="s">
        <v>6912</v>
      </c>
      <c r="B2139" s="23" t="s">
        <v>6913</v>
      </c>
      <c r="C2139" s="5">
        <v>407.0</v>
      </c>
      <c r="D2139" s="5">
        <v>1.96128642776412E7</v>
      </c>
      <c r="E2139" s="5">
        <v>9673588.0</v>
      </c>
      <c r="F2139" s="5">
        <v>1.4418691E7</v>
      </c>
      <c r="G2139" s="5">
        <v>2.3903887E7</v>
      </c>
      <c r="H2139" s="5">
        <v>3.7096149E7</v>
      </c>
    </row>
    <row r="2140">
      <c r="A2140" s="62" t="s">
        <v>6914</v>
      </c>
      <c r="B2140" s="23" t="s">
        <v>6915</v>
      </c>
      <c r="C2140" s="5">
        <v>23.0</v>
      </c>
      <c r="D2140" s="5">
        <v>4.47773977826086E7</v>
      </c>
      <c r="E2140" s="5">
        <v>1.1101489E7</v>
      </c>
      <c r="F2140" s="5">
        <v>1.7189788E7</v>
      </c>
      <c r="G2140" s="5">
        <v>6.7680285E7</v>
      </c>
      <c r="H2140" s="5">
        <v>9.7764164E7</v>
      </c>
    </row>
    <row r="2141">
      <c r="A2141" s="62" t="s">
        <v>6916</v>
      </c>
      <c r="B2141" s="23" t="s">
        <v>6917</v>
      </c>
      <c r="C2141" s="5">
        <v>7067.0</v>
      </c>
      <c r="D2141" s="5">
        <v>1.75446001138935E7</v>
      </c>
      <c r="E2141" s="5">
        <v>9943750.0</v>
      </c>
      <c r="F2141" s="5">
        <v>1.4165712E7</v>
      </c>
      <c r="G2141" s="5">
        <v>2.01627E7</v>
      </c>
      <c r="H2141" s="5">
        <v>3.0161695E7</v>
      </c>
    </row>
    <row r="2142">
      <c r="A2142" s="62" t="s">
        <v>6918</v>
      </c>
      <c r="B2142" s="23" t="s">
        <v>6919</v>
      </c>
      <c r="C2142" s="5">
        <v>49602.0</v>
      </c>
      <c r="D2142" s="5">
        <v>5462557.64242387</v>
      </c>
      <c r="E2142" s="5">
        <v>3477854.0</v>
      </c>
      <c r="F2142" s="5">
        <v>4708946.0</v>
      </c>
      <c r="G2142" s="5">
        <v>6476705.0</v>
      </c>
      <c r="H2142" s="5">
        <v>8934263.0</v>
      </c>
    </row>
    <row r="2143">
      <c r="A2143" s="62" t="s">
        <v>6920</v>
      </c>
      <c r="B2143" s="23" t="s">
        <v>6921</v>
      </c>
      <c r="C2143" s="5">
        <v>154521.0</v>
      </c>
      <c r="D2143" s="5">
        <v>5864840.27791972</v>
      </c>
      <c r="E2143" s="5">
        <v>3592500.0</v>
      </c>
      <c r="F2143" s="5">
        <v>4928406.0</v>
      </c>
      <c r="G2143" s="5">
        <v>6975103.0</v>
      </c>
      <c r="H2143" s="5">
        <v>9975266.0</v>
      </c>
    </row>
    <row r="2144">
      <c r="A2144" s="62" t="s">
        <v>6922</v>
      </c>
      <c r="B2144" s="23" t="s">
        <v>6923</v>
      </c>
      <c r="C2144" s="5">
        <v>78201.0</v>
      </c>
      <c r="D2144" s="5">
        <v>6968364.31248322</v>
      </c>
      <c r="E2144" s="5">
        <v>3912403.0</v>
      </c>
      <c r="F2144" s="5">
        <v>5512161.0</v>
      </c>
      <c r="G2144" s="5">
        <v>8103999.0</v>
      </c>
      <c r="H2144" s="5">
        <v>1.2131867E7</v>
      </c>
    </row>
    <row r="2145">
      <c r="A2145" s="62" t="s">
        <v>6924</v>
      </c>
      <c r="B2145" s="23" t="s">
        <v>6925</v>
      </c>
      <c r="C2145" s="5">
        <v>410.0</v>
      </c>
      <c r="D2145" s="5">
        <v>2.39999419195121E7</v>
      </c>
      <c r="E2145" s="5">
        <v>8844929.0</v>
      </c>
      <c r="F2145" s="5">
        <v>1.4305176E7</v>
      </c>
      <c r="G2145" s="5">
        <v>2.6904219E7</v>
      </c>
      <c r="H2145" s="5">
        <v>5.5222706E7</v>
      </c>
    </row>
    <row r="2146">
      <c r="A2146" s="62" t="s">
        <v>6926</v>
      </c>
      <c r="B2146" s="23" t="s">
        <v>6927</v>
      </c>
      <c r="C2146" s="5">
        <v>7.0</v>
      </c>
      <c r="D2146" s="5">
        <v>2.01808278571428E7</v>
      </c>
      <c r="E2146" s="5">
        <v>5576385.0</v>
      </c>
      <c r="F2146" s="5">
        <v>7529280.0</v>
      </c>
      <c r="G2146" s="5">
        <v>3.1337516E7</v>
      </c>
      <c r="H2146" s="5">
        <v>6.3700978E7</v>
      </c>
    </row>
    <row r="2147">
      <c r="A2147" s="62" t="s">
        <v>6928</v>
      </c>
      <c r="B2147" s="23" t="s">
        <v>6929</v>
      </c>
      <c r="C2147" s="5">
        <v>423.0</v>
      </c>
      <c r="D2147" s="5">
        <v>2.11041387706855E7</v>
      </c>
      <c r="E2147" s="5">
        <v>9656280.0</v>
      </c>
      <c r="F2147" s="5">
        <v>1.2963221E7</v>
      </c>
      <c r="G2147" s="5">
        <v>2.2069143E7</v>
      </c>
      <c r="H2147" s="5">
        <v>4.5916284E7</v>
      </c>
    </row>
    <row r="2148">
      <c r="A2148" s="62" t="s">
        <v>6930</v>
      </c>
      <c r="B2148" s="23" t="s">
        <v>6931</v>
      </c>
      <c r="C2148" s="5">
        <v>6.0</v>
      </c>
      <c r="D2148" s="5">
        <v>9321906.0</v>
      </c>
      <c r="E2148" s="5">
        <v>9049371.0</v>
      </c>
      <c r="F2148" s="5">
        <v>9155313.0</v>
      </c>
      <c r="G2148" s="5">
        <v>1.01105E7</v>
      </c>
      <c r="H2148" s="5">
        <v>1.1134219E7</v>
      </c>
    </row>
    <row r="2149">
      <c r="A2149" s="62" t="s">
        <v>6932</v>
      </c>
      <c r="B2149" s="23" t="s">
        <v>6933</v>
      </c>
      <c r="C2149" s="5">
        <v>174.0</v>
      </c>
      <c r="D2149" s="5">
        <v>1.52872205114942E7</v>
      </c>
      <c r="E2149" s="5">
        <v>8414700.0</v>
      </c>
      <c r="F2149" s="5">
        <v>1.2377187E7</v>
      </c>
      <c r="G2149" s="5">
        <v>1.758957E7</v>
      </c>
      <c r="H2149" s="5">
        <v>2.8227219E7</v>
      </c>
    </row>
    <row r="2150">
      <c r="A2150" s="62" t="s">
        <v>6934</v>
      </c>
      <c r="B2150" s="23" t="s">
        <v>6935</v>
      </c>
      <c r="C2150" s="5">
        <v>4.0</v>
      </c>
      <c r="D2150" s="5">
        <v>8730088.6</v>
      </c>
      <c r="E2150" s="5">
        <v>7975211.0</v>
      </c>
      <c r="F2150" s="5">
        <v>9291620.0</v>
      </c>
      <c r="G2150" s="5">
        <v>9291620.0</v>
      </c>
      <c r="H2150" s="5">
        <v>1.2614491E7</v>
      </c>
    </row>
    <row r="2151">
      <c r="A2151" s="62" t="s">
        <v>6936</v>
      </c>
      <c r="B2151" s="23" t="s">
        <v>6937</v>
      </c>
      <c r="C2151" s="5">
        <v>597.0</v>
      </c>
      <c r="D2151" s="5">
        <v>1.85633571809045E7</v>
      </c>
      <c r="E2151" s="5">
        <v>8820409.0</v>
      </c>
      <c r="F2151" s="5">
        <v>1.3119643E7</v>
      </c>
      <c r="G2151" s="5">
        <v>2.112469E7</v>
      </c>
      <c r="H2151" s="5">
        <v>3.3683186E7</v>
      </c>
    </row>
    <row r="2152">
      <c r="A2152" s="62" t="s">
        <v>6939</v>
      </c>
      <c r="B2152" s="23" t="s">
        <v>6940</v>
      </c>
      <c r="C2152" s="5">
        <v>12.0</v>
      </c>
      <c r="D2152" s="5">
        <v>1.66893243333333E7</v>
      </c>
      <c r="E2152" s="5">
        <v>5932294.0</v>
      </c>
      <c r="F2152" s="5">
        <v>6809398.0</v>
      </c>
      <c r="G2152" s="5">
        <v>1.2512696E7</v>
      </c>
      <c r="H2152" s="5">
        <v>2.017706E7</v>
      </c>
    </row>
    <row r="2153">
      <c r="A2153" s="62" t="s">
        <v>6941</v>
      </c>
      <c r="B2153" s="23" t="s">
        <v>6942</v>
      </c>
      <c r="C2153" s="5">
        <v>374.0</v>
      </c>
      <c r="D2153" s="5">
        <v>2.0444645446524E7</v>
      </c>
      <c r="E2153" s="5">
        <v>9891952.0</v>
      </c>
      <c r="F2153" s="5">
        <v>1.4237438E7</v>
      </c>
      <c r="G2153" s="5">
        <v>2.5170901E7</v>
      </c>
      <c r="H2153" s="5">
        <v>4.0778208E7</v>
      </c>
    </row>
    <row r="2154">
      <c r="A2154" s="62" t="s">
        <v>6943</v>
      </c>
      <c r="B2154" s="23" t="s">
        <v>6944</v>
      </c>
      <c r="C2154" s="5">
        <v>619.0</v>
      </c>
      <c r="D2154" s="5">
        <v>7250674.11954765</v>
      </c>
      <c r="E2154" s="5">
        <v>3675850.0</v>
      </c>
      <c r="F2154" s="5">
        <v>5448173.0</v>
      </c>
      <c r="G2154" s="5">
        <v>8443002.0</v>
      </c>
      <c r="H2154" s="5">
        <v>1.3406144E7</v>
      </c>
    </row>
    <row r="2155">
      <c r="A2155" s="62" t="s">
        <v>6945</v>
      </c>
      <c r="B2155" s="23" t="s">
        <v>6946</v>
      </c>
      <c r="C2155" s="5">
        <v>3320.0</v>
      </c>
      <c r="D2155" s="5">
        <v>5789857.13283132</v>
      </c>
      <c r="E2155" s="5">
        <v>3237779.0</v>
      </c>
      <c r="F2155" s="5">
        <v>4459993.0</v>
      </c>
      <c r="G2155" s="5">
        <v>6923003.0</v>
      </c>
      <c r="H2155" s="5">
        <v>1.0493602E7</v>
      </c>
    </row>
    <row r="2156">
      <c r="A2156" s="62" t="s">
        <v>6947</v>
      </c>
      <c r="B2156" s="23" t="s">
        <v>6948</v>
      </c>
      <c r="C2156" s="5">
        <v>2818.0</v>
      </c>
      <c r="D2156" s="5">
        <v>7413011.53477643</v>
      </c>
      <c r="E2156" s="5">
        <v>3908746.0</v>
      </c>
      <c r="F2156" s="5">
        <v>5599650.0</v>
      </c>
      <c r="G2156" s="5">
        <v>8769944.0</v>
      </c>
      <c r="H2156" s="5">
        <v>1.4249607E7</v>
      </c>
    </row>
    <row r="2157">
      <c r="A2157" s="62" t="s">
        <v>6949</v>
      </c>
      <c r="B2157" s="23" t="s">
        <v>6950</v>
      </c>
      <c r="C2157" s="5">
        <v>25.0</v>
      </c>
      <c r="D2157" s="5">
        <v>6636968.24</v>
      </c>
      <c r="E2157" s="5">
        <v>4900157.0</v>
      </c>
      <c r="F2157" s="5">
        <v>6450700.0</v>
      </c>
      <c r="G2157" s="5">
        <v>7397638.0</v>
      </c>
      <c r="H2157" s="5">
        <v>9140180.0</v>
      </c>
    </row>
    <row r="2158">
      <c r="A2158" s="62" t="s">
        <v>6951</v>
      </c>
      <c r="B2158" s="23" t="s">
        <v>6952</v>
      </c>
      <c r="C2158" s="5">
        <v>61729.0</v>
      </c>
      <c r="D2158" s="5">
        <v>1.04878425400763E7</v>
      </c>
      <c r="E2158" s="5">
        <v>6523661.0</v>
      </c>
      <c r="F2158" s="5">
        <v>8971152.0</v>
      </c>
      <c r="G2158" s="5">
        <v>1.2301191E7</v>
      </c>
      <c r="H2158" s="5">
        <v>1.6881501E7</v>
      </c>
    </row>
    <row r="2159">
      <c r="A2159" s="62" t="s">
        <v>6953</v>
      </c>
      <c r="B2159" s="23" t="s">
        <v>6954</v>
      </c>
      <c r="C2159" s="5">
        <v>73.0</v>
      </c>
      <c r="D2159" s="5">
        <v>1.10053155068493E7</v>
      </c>
      <c r="E2159" s="5">
        <v>6999338.0</v>
      </c>
      <c r="F2159" s="5">
        <v>8880122.0</v>
      </c>
      <c r="G2159" s="5">
        <v>1.3368329E7</v>
      </c>
      <c r="H2159" s="5">
        <v>1.8891581E7</v>
      </c>
    </row>
    <row r="2160">
      <c r="A2160" s="62" t="s">
        <v>6955</v>
      </c>
      <c r="B2160" s="23" t="s">
        <v>6956</v>
      </c>
      <c r="C2160" s="5">
        <v>4509.0</v>
      </c>
      <c r="D2160" s="5">
        <v>6499163.12071633</v>
      </c>
      <c r="E2160" s="5">
        <v>4464260.0</v>
      </c>
      <c r="F2160" s="5">
        <v>5795925.0</v>
      </c>
      <c r="G2160" s="5">
        <v>7475900.0</v>
      </c>
      <c r="H2160" s="5">
        <v>1.0863136E7</v>
      </c>
    </row>
    <row r="2161">
      <c r="A2161" s="62" t="s">
        <v>6957</v>
      </c>
      <c r="B2161" s="23" t="s">
        <v>6958</v>
      </c>
      <c r="C2161" s="5">
        <v>68.0</v>
      </c>
      <c r="D2161" s="5">
        <v>9110079.76470588</v>
      </c>
      <c r="E2161" s="5">
        <v>3764131.0</v>
      </c>
      <c r="F2161" s="5">
        <v>5256058.0</v>
      </c>
      <c r="G2161" s="5">
        <v>8027744.0</v>
      </c>
      <c r="H2161" s="5">
        <v>1.8869052E7</v>
      </c>
    </row>
    <row r="2162">
      <c r="A2162" s="62" t="s">
        <v>6959</v>
      </c>
      <c r="B2162" s="23" t="s">
        <v>6960</v>
      </c>
      <c r="C2162" s="5">
        <v>67.0</v>
      </c>
      <c r="D2162" s="5">
        <v>1.15767316268656E7</v>
      </c>
      <c r="E2162" s="5">
        <v>4969300.0</v>
      </c>
      <c r="F2162" s="5">
        <v>6339621.0</v>
      </c>
      <c r="G2162" s="5">
        <v>1.4859868E7</v>
      </c>
      <c r="H2162" s="5">
        <v>2.8345978E7</v>
      </c>
    </row>
    <row r="2163">
      <c r="A2163" s="62" t="s">
        <v>6961</v>
      </c>
      <c r="B2163" s="23" t="s">
        <v>6962</v>
      </c>
      <c r="C2163" s="5">
        <v>254.0</v>
      </c>
      <c r="D2163" s="5">
        <v>1.3759853015748E7</v>
      </c>
      <c r="E2163" s="5">
        <v>5889115.0</v>
      </c>
      <c r="F2163" s="5">
        <v>1.0972663E7</v>
      </c>
      <c r="G2163" s="5">
        <v>1.9277273E7</v>
      </c>
      <c r="H2163" s="5">
        <v>2.7011459E7</v>
      </c>
    </row>
    <row r="2164">
      <c r="A2164" s="62" t="s">
        <v>6963</v>
      </c>
      <c r="B2164" s="23" t="s">
        <v>6964</v>
      </c>
      <c r="C2164" s="5">
        <v>17.0</v>
      </c>
      <c r="D2164" s="5">
        <v>7073964.35294117</v>
      </c>
      <c r="E2164" s="5">
        <v>3721361.0</v>
      </c>
      <c r="F2164" s="5">
        <v>4982269.0</v>
      </c>
      <c r="G2164" s="5">
        <v>7865051.0</v>
      </c>
      <c r="H2164" s="5">
        <v>1.2518458E7</v>
      </c>
    </row>
    <row r="2165">
      <c r="A2165" s="62" t="s">
        <v>6965</v>
      </c>
      <c r="B2165" s="23" t="s">
        <v>6966</v>
      </c>
      <c r="C2165" s="5">
        <v>74.0</v>
      </c>
      <c r="D2165" s="5">
        <v>1.62322894594594E7</v>
      </c>
      <c r="E2165" s="5">
        <v>8849400.0</v>
      </c>
      <c r="F2165" s="5">
        <v>1.2419948E7</v>
      </c>
      <c r="G2165" s="5">
        <v>1.8248692E7</v>
      </c>
      <c r="H2165" s="5">
        <v>3.3162191E7</v>
      </c>
    </row>
    <row r="2166">
      <c r="A2166" s="62" t="s">
        <v>6967</v>
      </c>
      <c r="B2166" s="23" t="s">
        <v>6968</v>
      </c>
      <c r="C2166" s="5">
        <v>825.0</v>
      </c>
      <c r="D2166" s="5">
        <v>1.82541933078787E7</v>
      </c>
      <c r="E2166" s="5">
        <v>1.1352535E7</v>
      </c>
      <c r="F2166" s="5">
        <v>1.431971E7</v>
      </c>
      <c r="G2166" s="5">
        <v>2.0435414E7</v>
      </c>
      <c r="H2166" s="5">
        <v>3.4118407E7</v>
      </c>
    </row>
    <row r="2167">
      <c r="A2167" s="62" t="s">
        <v>6969</v>
      </c>
      <c r="B2167" s="23" t="s">
        <v>6970</v>
      </c>
      <c r="C2167" s="5">
        <v>3.0</v>
      </c>
      <c r="D2167" s="5">
        <v>4989547.33333333</v>
      </c>
      <c r="E2167" s="5">
        <v>3296014.0</v>
      </c>
      <c r="F2167" s="5">
        <v>5057295.0</v>
      </c>
      <c r="G2167" s="5">
        <v>6615333.0</v>
      </c>
      <c r="H2167" s="5">
        <v>6615333.0</v>
      </c>
    </row>
    <row r="2168">
      <c r="A2168" s="62" t="s">
        <v>6971</v>
      </c>
      <c r="B2168" s="23" t="s">
        <v>6972</v>
      </c>
      <c r="C2168" s="5">
        <v>23.0</v>
      </c>
      <c r="D2168" s="5">
        <v>1.86299308260869E7</v>
      </c>
      <c r="E2168" s="5">
        <v>3607824.0</v>
      </c>
      <c r="F2168" s="5">
        <v>8312775.0</v>
      </c>
      <c r="G2168" s="5">
        <v>1.832644E7</v>
      </c>
      <c r="H2168" s="5">
        <v>3.408375E7</v>
      </c>
    </row>
    <row r="2169">
      <c r="A2169" s="62" t="s">
        <v>6973</v>
      </c>
      <c r="B2169" s="23" t="s">
        <v>6974</v>
      </c>
      <c r="C2169" s="5">
        <v>167.0</v>
      </c>
      <c r="D2169" s="5">
        <v>8299072.60479041</v>
      </c>
      <c r="E2169" s="5">
        <v>4298856.0</v>
      </c>
      <c r="F2169" s="5">
        <v>5895573.0</v>
      </c>
      <c r="G2169" s="5">
        <v>9491600.0</v>
      </c>
      <c r="H2169" s="5">
        <v>1.6872313E7</v>
      </c>
    </row>
    <row r="2170">
      <c r="A2170" s="62" t="s">
        <v>6975</v>
      </c>
      <c r="B2170" s="23" t="s">
        <v>6976</v>
      </c>
      <c r="C2170" s="5">
        <v>31.0</v>
      </c>
      <c r="D2170" s="5">
        <v>1.98539388709677E7</v>
      </c>
      <c r="E2170" s="5">
        <v>1.202955E7</v>
      </c>
      <c r="F2170" s="5">
        <v>1.5286829E7</v>
      </c>
      <c r="G2170" s="5">
        <v>1.7313316E7</v>
      </c>
      <c r="H2170" s="5">
        <v>2.5083814E7</v>
      </c>
    </row>
    <row r="2171">
      <c r="A2171" s="62" t="s">
        <v>6977</v>
      </c>
      <c r="B2171" s="23" t="s">
        <v>6978</v>
      </c>
      <c r="C2171" s="5">
        <v>42.0</v>
      </c>
      <c r="D2171" s="5">
        <v>1.25753229523809E7</v>
      </c>
      <c r="E2171" s="5">
        <v>6586922.0</v>
      </c>
      <c r="F2171" s="5">
        <v>1.2418637E7</v>
      </c>
      <c r="G2171" s="5">
        <v>1.7797813E7</v>
      </c>
      <c r="H2171" s="5">
        <v>2.2113041E7</v>
      </c>
    </row>
    <row r="2172">
      <c r="A2172" s="62" t="s">
        <v>6979</v>
      </c>
      <c r="B2172" s="23" t="s">
        <v>6980</v>
      </c>
      <c r="C2172" s="5">
        <v>261.0</v>
      </c>
      <c r="D2172" s="5">
        <v>2.07711086781609E7</v>
      </c>
      <c r="E2172" s="5">
        <v>5744734.0</v>
      </c>
      <c r="F2172" s="5">
        <v>1.1168937E7</v>
      </c>
      <c r="G2172" s="5">
        <v>2.5215701E7</v>
      </c>
      <c r="H2172" s="5">
        <v>4.1471571E7</v>
      </c>
    </row>
    <row r="2173">
      <c r="A2173" s="62" t="s">
        <v>6981</v>
      </c>
      <c r="B2173" s="23" t="s">
        <v>6982</v>
      </c>
      <c r="C2173" s="5">
        <v>187.0</v>
      </c>
      <c r="D2173" s="5">
        <v>1.87724612941176E7</v>
      </c>
      <c r="E2173" s="5">
        <v>6146041.0</v>
      </c>
      <c r="F2173" s="5">
        <v>9677766.0</v>
      </c>
      <c r="G2173" s="5">
        <v>1.6891749E7</v>
      </c>
      <c r="H2173" s="5">
        <v>3.7999098E7</v>
      </c>
    </row>
    <row r="2174">
      <c r="A2174" s="62" t="s">
        <v>6983</v>
      </c>
      <c r="B2174" s="23" t="s">
        <v>6984</v>
      </c>
      <c r="C2174" s="5">
        <v>4.0</v>
      </c>
      <c r="D2174" s="5">
        <v>6149431.75</v>
      </c>
      <c r="E2174" s="5">
        <v>4350000.0</v>
      </c>
      <c r="F2174" s="5">
        <v>4350000.0</v>
      </c>
      <c r="G2174" s="5">
        <v>4350000.0</v>
      </c>
      <c r="H2174" s="5">
        <v>1.1547727E7</v>
      </c>
    </row>
    <row r="2175">
      <c r="A2175" s="62" t="s">
        <v>6985</v>
      </c>
      <c r="B2175" s="23" t="s">
        <v>6986</v>
      </c>
      <c r="C2175" s="5">
        <v>5.0</v>
      </c>
      <c r="D2175" s="5">
        <v>1.29411894E7</v>
      </c>
      <c r="E2175" s="5">
        <v>6953062.0</v>
      </c>
      <c r="F2175" s="5">
        <v>1.6689326E7</v>
      </c>
      <c r="G2175" s="5">
        <v>1.703263E7</v>
      </c>
      <c r="H2175" s="5">
        <v>1.8814192E7</v>
      </c>
    </row>
    <row r="2176">
      <c r="A2176" s="62" t="s">
        <v>6987</v>
      </c>
      <c r="B2176" s="23" t="s">
        <v>6988</v>
      </c>
      <c r="C2176" s="5">
        <v>625.0</v>
      </c>
      <c r="D2176" s="5">
        <v>1.29119188096E7</v>
      </c>
      <c r="E2176" s="5">
        <v>4769369.0</v>
      </c>
      <c r="F2176" s="5">
        <v>7676531.0</v>
      </c>
      <c r="G2176" s="5">
        <v>1.3718657E7</v>
      </c>
      <c r="H2176" s="5">
        <v>2.4322876E7</v>
      </c>
    </row>
    <row r="2177">
      <c r="A2177" s="62" t="s">
        <v>6989</v>
      </c>
      <c r="B2177" s="23" t="s">
        <v>6990</v>
      </c>
      <c r="C2177" s="5">
        <v>153.0</v>
      </c>
      <c r="D2177" s="5">
        <v>2.11179772222222E7</v>
      </c>
      <c r="E2177" s="5">
        <v>2491300.0</v>
      </c>
      <c r="F2177" s="5">
        <v>6569867.0</v>
      </c>
      <c r="G2177" s="5">
        <v>2.6031116E7</v>
      </c>
      <c r="H2177" s="5">
        <v>7.9263113E7</v>
      </c>
    </row>
    <row r="2178">
      <c r="A2178" s="62" t="s">
        <v>6991</v>
      </c>
      <c r="B2178" s="23" t="s">
        <v>6992</v>
      </c>
      <c r="C2178" s="5">
        <v>306.0</v>
      </c>
      <c r="D2178" s="5">
        <v>1.044105624183E7</v>
      </c>
      <c r="E2178" s="5">
        <v>5016700.0</v>
      </c>
      <c r="F2178" s="5">
        <v>7304137.0</v>
      </c>
      <c r="G2178" s="5">
        <v>1.0475551E7</v>
      </c>
      <c r="H2178" s="5">
        <v>1.5761166E7</v>
      </c>
    </row>
    <row r="2179">
      <c r="A2179" s="62" t="s">
        <v>6993</v>
      </c>
      <c r="B2179" s="23" t="s">
        <v>6994</v>
      </c>
      <c r="C2179" s="5">
        <v>20.0</v>
      </c>
      <c r="D2179" s="5">
        <v>2.80513779999999E7</v>
      </c>
      <c r="E2179" s="5">
        <v>4906490.0</v>
      </c>
      <c r="F2179" s="5">
        <v>9797102.0</v>
      </c>
      <c r="G2179" s="5">
        <v>3.4733504E7</v>
      </c>
      <c r="H2179" s="5">
        <v>7.6534036E7</v>
      </c>
    </row>
    <row r="2180">
      <c r="A2180" s="62" t="s">
        <v>6995</v>
      </c>
      <c r="B2180" s="23" t="s">
        <v>6996</v>
      </c>
      <c r="C2180" s="5">
        <v>2025.0</v>
      </c>
      <c r="D2180" s="5">
        <v>9658452.90128332</v>
      </c>
      <c r="E2180" s="5">
        <v>4874309.0</v>
      </c>
      <c r="F2180" s="5">
        <v>6992085.0</v>
      </c>
      <c r="G2180" s="5">
        <v>1.0170195E7</v>
      </c>
      <c r="H2180" s="5">
        <v>1.6132593E7</v>
      </c>
    </row>
    <row r="2181">
      <c r="A2181" s="62" t="s">
        <v>6997</v>
      </c>
      <c r="B2181" s="23" t="s">
        <v>6998</v>
      </c>
      <c r="C2181" s="5">
        <v>151.0</v>
      </c>
      <c r="D2181" s="5">
        <v>2.62086447086092E7</v>
      </c>
      <c r="E2181" s="5">
        <v>7434802.0</v>
      </c>
      <c r="F2181" s="5">
        <v>1.3793308E7</v>
      </c>
      <c r="G2181" s="5">
        <v>2.0377601E7</v>
      </c>
      <c r="H2181" s="5">
        <v>5.8268542E7</v>
      </c>
    </row>
    <row r="2182">
      <c r="A2182" s="62" t="s">
        <v>6999</v>
      </c>
      <c r="B2182" s="23" t="s">
        <v>7000</v>
      </c>
      <c r="C2182" s="5">
        <v>53.0</v>
      </c>
      <c r="D2182" s="5">
        <v>1.28462437735849E7</v>
      </c>
      <c r="E2182" s="5">
        <v>7397788.0</v>
      </c>
      <c r="F2182" s="5">
        <v>1.25395E7</v>
      </c>
      <c r="G2182" s="5">
        <v>1.7439469E7</v>
      </c>
      <c r="H2182" s="5">
        <v>2.1556301E7</v>
      </c>
    </row>
    <row r="2183">
      <c r="A2183" s="62" t="s">
        <v>7001</v>
      </c>
      <c r="B2183" s="23" t="s">
        <v>7000</v>
      </c>
      <c r="C2183" s="5">
        <v>1432.0</v>
      </c>
      <c r="D2183" s="5">
        <v>2.4548710167364E7</v>
      </c>
      <c r="E2183" s="5">
        <v>1.156061E7</v>
      </c>
      <c r="F2183" s="5">
        <v>1.8346234E7</v>
      </c>
      <c r="G2183" s="5">
        <v>2.8666825E7</v>
      </c>
      <c r="H2183" s="5">
        <v>4.6349697E7</v>
      </c>
    </row>
    <row r="2184">
      <c r="A2184" s="62" t="s">
        <v>7002</v>
      </c>
      <c r="B2184" s="23" t="s">
        <v>7003</v>
      </c>
      <c r="C2184" s="5">
        <v>1493.0</v>
      </c>
      <c r="D2184" s="5">
        <v>2.89070756967871E7</v>
      </c>
      <c r="E2184" s="5">
        <v>1.0577137E7</v>
      </c>
      <c r="F2184" s="5">
        <v>1.6739031E7</v>
      </c>
      <c r="G2184" s="5">
        <v>3.3055433E7</v>
      </c>
      <c r="H2184" s="5">
        <v>8.3146445E7</v>
      </c>
    </row>
    <row r="2185">
      <c r="A2185" s="62" t="s">
        <v>7004</v>
      </c>
      <c r="B2185" s="23" t="s">
        <v>7005</v>
      </c>
      <c r="C2185" s="5">
        <v>562.0</v>
      </c>
      <c r="D2185" s="5">
        <v>2.60493660888099E7</v>
      </c>
      <c r="E2185" s="5">
        <v>9412390.0</v>
      </c>
      <c r="F2185" s="5">
        <v>1.6136294E7</v>
      </c>
      <c r="G2185" s="5">
        <v>2.843616E7</v>
      </c>
      <c r="H2185" s="5">
        <v>6.9494427E7</v>
      </c>
    </row>
    <row r="2186">
      <c r="A2186" s="62" t="s">
        <v>7006</v>
      </c>
      <c r="B2186" s="23" t="s">
        <v>7007</v>
      </c>
      <c r="C2186" s="5">
        <v>78.0</v>
      </c>
      <c r="D2186" s="5">
        <v>1.69064180897435E7</v>
      </c>
      <c r="E2186" s="5">
        <v>9350808.0</v>
      </c>
      <c r="F2186" s="5">
        <v>1.172724E7</v>
      </c>
      <c r="G2186" s="5">
        <v>2.229411E7</v>
      </c>
      <c r="H2186" s="5">
        <v>3.427965E7</v>
      </c>
    </row>
    <row r="2187">
      <c r="A2187" s="62" t="s">
        <v>7009</v>
      </c>
      <c r="B2187" s="23" t="s">
        <v>7010</v>
      </c>
      <c r="C2187" s="5">
        <v>16.0</v>
      </c>
      <c r="D2187" s="5">
        <v>3.59766149375E7</v>
      </c>
      <c r="E2187" s="5">
        <v>1.2701571E7</v>
      </c>
      <c r="F2187" s="5">
        <v>2.9327949E7</v>
      </c>
      <c r="G2187" s="5">
        <v>4.6881298E7</v>
      </c>
      <c r="H2187" s="5">
        <v>6.4983579E7</v>
      </c>
    </row>
    <row r="2188">
      <c r="A2188" s="62" t="s">
        <v>7012</v>
      </c>
      <c r="B2188" s="23" t="s">
        <v>7013</v>
      </c>
      <c r="C2188" s="5">
        <v>7.0</v>
      </c>
      <c r="D2188" s="5">
        <v>1.75290212857142E7</v>
      </c>
      <c r="E2188" s="5">
        <v>6847178.0</v>
      </c>
      <c r="F2188" s="5">
        <v>1.0332114E7</v>
      </c>
      <c r="G2188" s="5">
        <v>2.8954097E7</v>
      </c>
      <c r="H2188" s="5">
        <v>3.7189412E7</v>
      </c>
    </row>
    <row r="2189">
      <c r="A2189" s="62" t="s">
        <v>7014</v>
      </c>
      <c r="B2189" s="23" t="s">
        <v>7015</v>
      </c>
      <c r="C2189" s="5">
        <v>52.0</v>
      </c>
      <c r="D2189" s="5">
        <v>3.52639658461538E7</v>
      </c>
      <c r="E2189" s="5">
        <v>1.2971482E7</v>
      </c>
      <c r="F2189" s="5">
        <v>2.432135E7</v>
      </c>
      <c r="G2189" s="5">
        <v>3.3651574E7</v>
      </c>
      <c r="H2189" s="5">
        <v>5.4757126E7</v>
      </c>
    </row>
    <row r="2190">
      <c r="A2190" s="62" t="s">
        <v>7016</v>
      </c>
      <c r="B2190" s="23" t="s">
        <v>7017</v>
      </c>
      <c r="C2190" s="5">
        <v>459.0</v>
      </c>
      <c r="D2190" s="5">
        <v>2.29940647363834E7</v>
      </c>
      <c r="E2190" s="5">
        <v>9999004.0</v>
      </c>
      <c r="F2190" s="5">
        <v>1.6696834E7</v>
      </c>
      <c r="G2190" s="5">
        <v>2.5693234E7</v>
      </c>
      <c r="H2190" s="5">
        <v>4.1783884E7</v>
      </c>
    </row>
    <row r="2191">
      <c r="A2191" s="62" t="s">
        <v>7018</v>
      </c>
      <c r="B2191" s="23" t="s">
        <v>7019</v>
      </c>
      <c r="C2191" s="5">
        <v>14.0</v>
      </c>
      <c r="D2191" s="5">
        <v>1.70765639285714E7</v>
      </c>
      <c r="E2191" s="5">
        <v>1.1887786E7</v>
      </c>
      <c r="F2191" s="5">
        <v>1.4891579E7</v>
      </c>
      <c r="G2191" s="5">
        <v>1.8175236E7</v>
      </c>
      <c r="H2191" s="5">
        <v>2.9723105E7</v>
      </c>
    </row>
    <row r="2192">
      <c r="A2192" s="62" t="s">
        <v>7020</v>
      </c>
      <c r="B2192" s="23" t="s">
        <v>7021</v>
      </c>
      <c r="C2192" s="5">
        <v>25.0</v>
      </c>
      <c r="D2192" s="5">
        <v>2.025191832E7</v>
      </c>
      <c r="E2192" s="5">
        <v>7765440.0</v>
      </c>
      <c r="F2192" s="5">
        <v>1.5522134E7</v>
      </c>
      <c r="G2192" s="5">
        <v>2.5796127E7</v>
      </c>
      <c r="H2192" s="5">
        <v>4.5776531E7</v>
      </c>
    </row>
    <row r="2193">
      <c r="A2193" s="62" t="s">
        <v>7022</v>
      </c>
      <c r="B2193" s="23" t="s">
        <v>7023</v>
      </c>
      <c r="C2193" s="5">
        <v>1215.0</v>
      </c>
      <c r="D2193" s="5">
        <v>3.02690130790123E7</v>
      </c>
      <c r="E2193" s="5">
        <v>8056403.0</v>
      </c>
      <c r="F2193" s="5">
        <v>1.6604073E7</v>
      </c>
      <c r="G2193" s="5">
        <v>3.951281E7</v>
      </c>
      <c r="H2193" s="5">
        <v>8.7750177E7</v>
      </c>
    </row>
    <row r="2194">
      <c r="A2194" s="62" t="s">
        <v>7024</v>
      </c>
      <c r="B2194" s="23" t="s">
        <v>7025</v>
      </c>
      <c r="C2194" s="5">
        <v>10.0</v>
      </c>
      <c r="D2194" s="5">
        <v>2.71687027999999E7</v>
      </c>
      <c r="E2194" s="5">
        <v>9122525.0</v>
      </c>
      <c r="F2194" s="5">
        <v>3.0171894E7</v>
      </c>
      <c r="G2194" s="5">
        <v>3.6326678E7</v>
      </c>
      <c r="H2194" s="5">
        <v>5.3095582E7</v>
      </c>
    </row>
    <row r="2195">
      <c r="A2195" s="62" t="s">
        <v>7026</v>
      </c>
      <c r="B2195" s="23" t="s">
        <v>7027</v>
      </c>
      <c r="C2195" s="5">
        <v>314.0</v>
      </c>
      <c r="D2195" s="5">
        <v>2.74740798280254E7</v>
      </c>
      <c r="E2195" s="5">
        <v>1.0959699E7</v>
      </c>
      <c r="F2195" s="5">
        <v>1.9989811E7</v>
      </c>
      <c r="G2195" s="5">
        <v>2.8743339E7</v>
      </c>
      <c r="H2195" s="5">
        <v>4.79116E7</v>
      </c>
    </row>
    <row r="2196">
      <c r="A2196" s="62" t="s">
        <v>7028</v>
      </c>
      <c r="B2196" s="23" t="s">
        <v>7029</v>
      </c>
      <c r="C2196" s="5">
        <v>10.0</v>
      </c>
      <c r="D2196" s="5">
        <v>4.52501715E7</v>
      </c>
      <c r="E2196" s="5">
        <v>1.150986E7</v>
      </c>
      <c r="F2196" s="5">
        <v>3.1304989E7</v>
      </c>
      <c r="G2196" s="5">
        <v>6.4610496E7</v>
      </c>
      <c r="H2196" s="5">
        <v>9.12823E7</v>
      </c>
    </row>
    <row r="2197">
      <c r="A2197" s="62" t="s">
        <v>7030</v>
      </c>
      <c r="B2197" s="23" t="s">
        <v>7031</v>
      </c>
      <c r="C2197" s="5">
        <v>184.0</v>
      </c>
      <c r="D2197" s="5">
        <v>1.9679340625E7</v>
      </c>
      <c r="E2197" s="5">
        <v>6261709.0</v>
      </c>
      <c r="F2197" s="5">
        <v>1.3717674E7</v>
      </c>
      <c r="G2197" s="5">
        <v>2.4781258E7</v>
      </c>
      <c r="H2197" s="5">
        <v>3.7654547E7</v>
      </c>
    </row>
    <row r="2198">
      <c r="A2198" s="62" t="s">
        <v>7032</v>
      </c>
      <c r="B2198" s="23" t="s">
        <v>7033</v>
      </c>
      <c r="C2198" s="5">
        <v>82.0</v>
      </c>
      <c r="D2198" s="5">
        <v>1.57489329146341E7</v>
      </c>
      <c r="E2198" s="5">
        <v>6444620.0</v>
      </c>
      <c r="F2198" s="5">
        <v>1.0386839E7</v>
      </c>
      <c r="G2198" s="5">
        <v>2.0298362E7</v>
      </c>
      <c r="H2198" s="5">
        <v>3.2028523E7</v>
      </c>
    </row>
    <row r="2199">
      <c r="A2199" s="62" t="s">
        <v>7034</v>
      </c>
      <c r="B2199" s="23" t="s">
        <v>7035</v>
      </c>
      <c r="C2199" s="5">
        <v>225.0</v>
      </c>
      <c r="D2199" s="5">
        <v>3.13496169244444E7</v>
      </c>
      <c r="E2199" s="5">
        <v>1.6911858E7</v>
      </c>
      <c r="F2199" s="5">
        <v>2.6106103E7</v>
      </c>
      <c r="G2199" s="5">
        <v>3.9778925E7</v>
      </c>
      <c r="H2199" s="5">
        <v>5.0812015E7</v>
      </c>
    </row>
    <row r="2200">
      <c r="A2200" s="62" t="s">
        <v>7036</v>
      </c>
      <c r="B2200" s="23" t="s">
        <v>7037</v>
      </c>
      <c r="C2200" s="5">
        <v>39.0</v>
      </c>
      <c r="D2200" s="5">
        <v>2.80328686410256E7</v>
      </c>
      <c r="E2200" s="5">
        <v>1.2052218E7</v>
      </c>
      <c r="F2200" s="5">
        <v>2.8483349E7</v>
      </c>
      <c r="G2200" s="5">
        <v>3.067237E7</v>
      </c>
      <c r="H2200" s="5">
        <v>5.1288591E7</v>
      </c>
    </row>
    <row r="2201">
      <c r="A2201" s="62" t="s">
        <v>7038</v>
      </c>
      <c r="B2201" s="23" t="s">
        <v>7039</v>
      </c>
      <c r="C2201" s="5">
        <v>804.0</v>
      </c>
      <c r="D2201" s="5">
        <v>2.17428121977612E7</v>
      </c>
      <c r="E2201" s="5">
        <v>7370000.0</v>
      </c>
      <c r="F2201" s="5">
        <v>1.1364056E7</v>
      </c>
      <c r="G2201" s="5">
        <v>2.0473935E7</v>
      </c>
      <c r="H2201" s="5">
        <v>2.9637903E7</v>
      </c>
    </row>
    <row r="2202">
      <c r="A2202" s="62" t="s">
        <v>7040</v>
      </c>
      <c r="B2202" s="23" t="s">
        <v>7041</v>
      </c>
      <c r="C2202" s="5">
        <v>660.0</v>
      </c>
      <c r="D2202" s="5">
        <v>4.14864408333333E7</v>
      </c>
      <c r="E2202" s="5">
        <v>1.4061208E7</v>
      </c>
      <c r="F2202" s="5">
        <v>2.718425E7</v>
      </c>
      <c r="G2202" s="5">
        <v>4.9485476E7</v>
      </c>
      <c r="H2202" s="5">
        <v>1.01635401E8</v>
      </c>
    </row>
    <row r="2203">
      <c r="A2203" s="62" t="s">
        <v>7042</v>
      </c>
      <c r="B2203" s="23" t="s">
        <v>7043</v>
      </c>
      <c r="C2203" s="5">
        <v>67.0</v>
      </c>
      <c r="D2203" s="5">
        <v>2.09917616567164E7</v>
      </c>
      <c r="E2203" s="5">
        <v>6059870.0</v>
      </c>
      <c r="F2203" s="5">
        <v>9773819.0</v>
      </c>
      <c r="G2203" s="5">
        <v>1.6132031E7</v>
      </c>
      <c r="H2203" s="5">
        <v>3.2000463E7</v>
      </c>
    </row>
    <row r="2204">
      <c r="A2204" s="62" t="s">
        <v>7044</v>
      </c>
      <c r="B2204" s="23" t="s">
        <v>7045</v>
      </c>
      <c r="C2204" s="5">
        <v>35.0</v>
      </c>
      <c r="D2204" s="5">
        <v>1.95498121714285E7</v>
      </c>
      <c r="E2204" s="5">
        <v>1.3084211E7</v>
      </c>
      <c r="F2204" s="5">
        <v>1.8043838E7</v>
      </c>
      <c r="G2204" s="5">
        <v>2.2537801E7</v>
      </c>
      <c r="H2204" s="5">
        <v>3.02925E7</v>
      </c>
    </row>
    <row r="2205">
      <c r="A2205" s="62" t="s">
        <v>7046</v>
      </c>
      <c r="B2205" s="23" t="s">
        <v>7047</v>
      </c>
      <c r="C2205" s="5">
        <v>1.0</v>
      </c>
      <c r="D2205" s="5">
        <v>2.1406E7</v>
      </c>
      <c r="E2205" s="5">
        <v>2.1406E7</v>
      </c>
      <c r="F2205" s="5">
        <v>2.1406E7</v>
      </c>
      <c r="G2205" s="5">
        <v>2.1406E7</v>
      </c>
      <c r="H2205" s="5">
        <v>2.1406E7</v>
      </c>
    </row>
    <row r="2206">
      <c r="A2206" s="62" t="s">
        <v>7048</v>
      </c>
      <c r="B2206" s="23" t="s">
        <v>7049</v>
      </c>
      <c r="C2206" s="5">
        <v>7.0</v>
      </c>
      <c r="D2206" s="5">
        <v>2.76310987142857E7</v>
      </c>
      <c r="E2206" s="5">
        <v>1.0704913E7</v>
      </c>
      <c r="F2206" s="5">
        <v>1.9752328E7</v>
      </c>
      <c r="G2206" s="5">
        <v>4.6799974E7</v>
      </c>
      <c r="H2206" s="5">
        <v>5.1830626E7</v>
      </c>
    </row>
    <row r="2207">
      <c r="A2207" s="62" t="s">
        <v>7050</v>
      </c>
      <c r="B2207" s="23" t="s">
        <v>7051</v>
      </c>
      <c r="C2207" s="5">
        <v>6.0</v>
      </c>
      <c r="D2207" s="5">
        <v>2.8993073E7</v>
      </c>
      <c r="E2207" s="5">
        <v>2.57105E7</v>
      </c>
      <c r="F2207" s="5">
        <v>2.9325048E7</v>
      </c>
      <c r="G2207" s="5">
        <v>3.7048019E7</v>
      </c>
      <c r="H2207" s="5">
        <v>3.9746656E7</v>
      </c>
    </row>
    <row r="2208">
      <c r="A2208" s="62" t="s">
        <v>7052</v>
      </c>
      <c r="B2208" s="23" t="s">
        <v>7053</v>
      </c>
      <c r="C2208" s="5">
        <v>70.0</v>
      </c>
      <c r="D2208" s="5">
        <v>1.37218946571428E7</v>
      </c>
      <c r="E2208" s="5">
        <v>6005167.0</v>
      </c>
      <c r="F2208" s="5">
        <v>8725934.0</v>
      </c>
      <c r="G2208" s="5">
        <v>1.5353467E7</v>
      </c>
      <c r="H2208" s="5">
        <v>3.1335706E7</v>
      </c>
    </row>
    <row r="2209">
      <c r="A2209" s="62" t="s">
        <v>7054</v>
      </c>
      <c r="B2209" s="23" t="s">
        <v>7055</v>
      </c>
      <c r="C2209" s="5">
        <v>609.0</v>
      </c>
      <c r="D2209" s="5">
        <v>1.01757576600985E7</v>
      </c>
      <c r="E2209" s="5">
        <v>4951608.0</v>
      </c>
      <c r="F2209" s="5">
        <v>7405236.0</v>
      </c>
      <c r="G2209" s="5">
        <v>1.1467E7</v>
      </c>
      <c r="H2209" s="5">
        <v>1.7383487E7</v>
      </c>
    </row>
    <row r="2210">
      <c r="A2210" s="62" t="s">
        <v>7056</v>
      </c>
      <c r="B2210" s="23" t="s">
        <v>7057</v>
      </c>
      <c r="C2210" s="5">
        <v>424.0</v>
      </c>
      <c r="D2210" s="5">
        <v>9131928.50235849</v>
      </c>
      <c r="E2210" s="5">
        <v>4655440.0</v>
      </c>
      <c r="F2210" s="5">
        <v>6903667.0</v>
      </c>
      <c r="G2210" s="5">
        <v>9661925.0</v>
      </c>
      <c r="H2210" s="5">
        <v>1.5667896E7</v>
      </c>
    </row>
    <row r="2211">
      <c r="A2211" s="62" t="s">
        <v>7058</v>
      </c>
      <c r="B2211" s="23" t="s">
        <v>7059</v>
      </c>
      <c r="C2211" s="5">
        <v>22.0</v>
      </c>
      <c r="D2211" s="5">
        <v>4667005.5</v>
      </c>
      <c r="E2211" s="5">
        <v>3301964.0</v>
      </c>
      <c r="F2211" s="5">
        <v>3508022.0</v>
      </c>
      <c r="G2211" s="5">
        <v>6160400.0</v>
      </c>
      <c r="H2211" s="5">
        <v>8376500.0</v>
      </c>
    </row>
    <row r="2212">
      <c r="A2212" s="62" t="s">
        <v>7060</v>
      </c>
      <c r="B2212" s="23" t="s">
        <v>7061</v>
      </c>
      <c r="C2212" s="5">
        <v>32.0</v>
      </c>
      <c r="D2212" s="5">
        <v>7935278.81249999</v>
      </c>
      <c r="E2212" s="5">
        <v>4979255.0</v>
      </c>
      <c r="F2212" s="5">
        <v>6940300.0</v>
      </c>
      <c r="G2212" s="5">
        <v>9945000.0</v>
      </c>
      <c r="H2212" s="5">
        <v>1.2887767E7</v>
      </c>
    </row>
    <row r="2213">
      <c r="A2213" s="62" t="s">
        <v>7062</v>
      </c>
      <c r="B2213" s="23" t="s">
        <v>7063</v>
      </c>
      <c r="C2213" s="5">
        <v>2664.0</v>
      </c>
      <c r="D2213" s="5">
        <v>6857168.34771192</v>
      </c>
      <c r="E2213" s="5">
        <v>4176453.0</v>
      </c>
      <c r="F2213" s="5">
        <v>5792848.0</v>
      </c>
      <c r="G2213" s="5">
        <v>8125729.0</v>
      </c>
      <c r="H2213" s="5">
        <v>1.1312035E7</v>
      </c>
    </row>
    <row r="2214">
      <c r="A2214" s="62" t="s">
        <v>7064</v>
      </c>
      <c r="B2214" s="23" t="s">
        <v>7065</v>
      </c>
      <c r="C2214" s="5">
        <v>7398.0</v>
      </c>
      <c r="D2214" s="5">
        <v>7555952.14852822</v>
      </c>
      <c r="E2214" s="5">
        <v>4541054.0</v>
      </c>
      <c r="F2214" s="5">
        <v>6300724.0</v>
      </c>
      <c r="G2214" s="5">
        <v>9027405.0</v>
      </c>
      <c r="H2214" s="5">
        <v>1.2797742E7</v>
      </c>
    </row>
    <row r="2215">
      <c r="A2215" s="62" t="s">
        <v>7066</v>
      </c>
      <c r="B2215" s="23" t="s">
        <v>7067</v>
      </c>
      <c r="C2215" s="5">
        <v>2272.0</v>
      </c>
      <c r="D2215" s="5">
        <v>7935531.96920369</v>
      </c>
      <c r="E2215" s="5">
        <v>4919108.0</v>
      </c>
      <c r="F2215" s="5">
        <v>6781033.0</v>
      </c>
      <c r="G2215" s="5">
        <v>9255255.0</v>
      </c>
      <c r="H2215" s="5">
        <v>1.3113084E7</v>
      </c>
    </row>
    <row r="2216">
      <c r="A2216" s="62" t="s">
        <v>7068</v>
      </c>
      <c r="B2216" s="23" t="s">
        <v>7069</v>
      </c>
      <c r="C2216" s="5">
        <v>132.0</v>
      </c>
      <c r="D2216" s="5">
        <v>8139308.11111111</v>
      </c>
      <c r="E2216" s="5">
        <v>4967450.0</v>
      </c>
      <c r="F2216" s="5">
        <v>6806115.0</v>
      </c>
      <c r="G2216" s="5">
        <v>9521554.0</v>
      </c>
      <c r="H2216" s="5">
        <v>1.3827234E7</v>
      </c>
    </row>
    <row r="2217">
      <c r="A2217" s="62" t="s">
        <v>7070</v>
      </c>
      <c r="B2217" s="23" t="s">
        <v>7071</v>
      </c>
      <c r="C2217" s="5">
        <v>1482.0</v>
      </c>
      <c r="D2217" s="5">
        <v>9747183.45614035</v>
      </c>
      <c r="E2217" s="5">
        <v>4943200.0</v>
      </c>
      <c r="F2217" s="5">
        <v>7254150.0</v>
      </c>
      <c r="G2217" s="5">
        <v>1.0754378E7</v>
      </c>
      <c r="H2217" s="5">
        <v>1.6940054E7</v>
      </c>
    </row>
    <row r="2218">
      <c r="A2218" s="62" t="s">
        <v>7072</v>
      </c>
      <c r="B2218" s="23" t="s">
        <v>7073</v>
      </c>
      <c r="C2218" s="5">
        <v>40.0</v>
      </c>
      <c r="D2218" s="5">
        <v>2.389483755E7</v>
      </c>
      <c r="E2218" s="5">
        <v>9523600.0</v>
      </c>
      <c r="F2218" s="5">
        <v>1.5523498E7</v>
      </c>
      <c r="G2218" s="5">
        <v>3.7485127E7</v>
      </c>
      <c r="H2218" s="5">
        <v>4.2325355E7</v>
      </c>
    </row>
    <row r="2219">
      <c r="A2219" s="62" t="s">
        <v>7074</v>
      </c>
      <c r="B2219" s="23" t="s">
        <v>7075</v>
      </c>
      <c r="C2219" s="5">
        <v>85.0</v>
      </c>
      <c r="D2219" s="5">
        <v>2.94455266588235E7</v>
      </c>
      <c r="E2219" s="5">
        <v>1.1814549E7</v>
      </c>
      <c r="F2219" s="5">
        <v>1.8494073E7</v>
      </c>
      <c r="G2219" s="5">
        <v>3.2657671E7</v>
      </c>
      <c r="H2219" s="5">
        <v>5.7960434E7</v>
      </c>
    </row>
    <row r="2220">
      <c r="A2220" s="62" t="s">
        <v>7076</v>
      </c>
      <c r="B2220" s="23" t="s">
        <v>7077</v>
      </c>
      <c r="C2220" s="5">
        <v>112.0</v>
      </c>
      <c r="D2220" s="5">
        <v>1.18030365446428E7</v>
      </c>
      <c r="E2220" s="5">
        <v>5513000.0</v>
      </c>
      <c r="F2220" s="5">
        <v>7918468.0</v>
      </c>
      <c r="G2220" s="5">
        <v>1.3484383E7</v>
      </c>
      <c r="H2220" s="5">
        <v>2.147435E7</v>
      </c>
    </row>
    <row r="2221">
      <c r="A2221" s="62" t="s">
        <v>7078</v>
      </c>
      <c r="B2221" s="23" t="s">
        <v>7079</v>
      </c>
      <c r="C2221" s="5">
        <v>97.0</v>
      </c>
      <c r="D2221" s="5">
        <v>1.33774173814433E7</v>
      </c>
      <c r="E2221" s="5">
        <v>5367231.0</v>
      </c>
      <c r="F2221" s="5">
        <v>8897997.0</v>
      </c>
      <c r="G2221" s="5">
        <v>1.6013549E7</v>
      </c>
      <c r="H2221" s="5">
        <v>3.1472861E7</v>
      </c>
    </row>
    <row r="2222">
      <c r="A2222" s="62" t="s">
        <v>7080</v>
      </c>
      <c r="B2222" s="23" t="s">
        <v>7081</v>
      </c>
      <c r="C2222" s="5">
        <v>1316.0</v>
      </c>
      <c r="D2222" s="5">
        <v>1.01640540091185E7</v>
      </c>
      <c r="E2222" s="5">
        <v>4310877.0</v>
      </c>
      <c r="F2222" s="5">
        <v>6228927.0</v>
      </c>
      <c r="G2222" s="5">
        <v>1.0604967E7</v>
      </c>
      <c r="H2222" s="5">
        <v>1.8655804E7</v>
      </c>
    </row>
    <row r="2223">
      <c r="A2223" s="62" t="s">
        <v>7082</v>
      </c>
      <c r="B2223" s="23" t="s">
        <v>7083</v>
      </c>
      <c r="C2223" s="5">
        <v>140.0</v>
      </c>
      <c r="D2223" s="5">
        <v>1.05706162340425E7</v>
      </c>
      <c r="E2223" s="5">
        <v>4764817.0</v>
      </c>
      <c r="F2223" s="5">
        <v>6907678.0</v>
      </c>
      <c r="G2223" s="5">
        <v>1.1481504E7</v>
      </c>
      <c r="H2223" s="5">
        <v>1.722701E7</v>
      </c>
    </row>
    <row r="2224">
      <c r="A2224" s="62" t="s">
        <v>7084</v>
      </c>
      <c r="B2224" s="23" t="s">
        <v>7085</v>
      </c>
      <c r="C2224" s="5">
        <v>1109.0</v>
      </c>
      <c r="D2224" s="5">
        <v>1.03293221307484E7</v>
      </c>
      <c r="E2224" s="5">
        <v>4465998.0</v>
      </c>
      <c r="F2224" s="5">
        <v>6847760.0</v>
      </c>
      <c r="G2224" s="5">
        <v>1.1637097E7</v>
      </c>
      <c r="H2224" s="5">
        <v>1.8275134E7</v>
      </c>
    </row>
    <row r="2225">
      <c r="A2225" s="62" t="s">
        <v>7086</v>
      </c>
      <c r="B2225" s="23" t="s">
        <v>7087</v>
      </c>
      <c r="C2225" s="5">
        <v>51.0</v>
      </c>
      <c r="D2225" s="5">
        <v>9380119.76470588</v>
      </c>
      <c r="E2225" s="5">
        <v>5258311.0</v>
      </c>
      <c r="F2225" s="5">
        <v>7054560.0</v>
      </c>
      <c r="G2225" s="5">
        <v>1.0744388E7</v>
      </c>
      <c r="H2225" s="5">
        <v>1.7057793E7</v>
      </c>
    </row>
    <row r="2226">
      <c r="A2226" s="62" t="s">
        <v>7088</v>
      </c>
      <c r="B2226" s="23" t="s">
        <v>7089</v>
      </c>
      <c r="C2226" s="5">
        <v>58.0</v>
      </c>
      <c r="D2226" s="5">
        <v>9340876.94827586</v>
      </c>
      <c r="E2226" s="5">
        <v>5118000.0</v>
      </c>
      <c r="F2226" s="5">
        <v>7830410.0</v>
      </c>
      <c r="G2226" s="5">
        <v>1.2197291E7</v>
      </c>
      <c r="H2226" s="5">
        <v>1.7314293E7</v>
      </c>
    </row>
    <row r="2227">
      <c r="A2227" s="62" t="s">
        <v>7090</v>
      </c>
      <c r="B2227" s="23" t="s">
        <v>7091</v>
      </c>
      <c r="C2227" s="5">
        <v>5.0</v>
      </c>
      <c r="D2227" s="5">
        <v>5645635.4</v>
      </c>
      <c r="E2227" s="5">
        <v>4615678.0</v>
      </c>
      <c r="F2227" s="5">
        <v>5226400.0</v>
      </c>
      <c r="G2227" s="5">
        <v>6691300.0</v>
      </c>
      <c r="H2227" s="5">
        <v>7270799.0</v>
      </c>
    </row>
    <row r="2228">
      <c r="A2228" s="62" t="s">
        <v>7092</v>
      </c>
      <c r="B2228" s="23" t="s">
        <v>7093</v>
      </c>
      <c r="C2228" s="5">
        <v>9.0</v>
      </c>
      <c r="D2228" s="5">
        <v>1.29311393333333E7</v>
      </c>
      <c r="E2228" s="5">
        <v>4648947.0</v>
      </c>
      <c r="F2228" s="5">
        <v>8866900.0</v>
      </c>
      <c r="G2228" s="5">
        <v>1.0204247E7</v>
      </c>
      <c r="H2228" s="5">
        <v>5.1664407E7</v>
      </c>
    </row>
    <row r="2229">
      <c r="A2229" s="62" t="s">
        <v>7094</v>
      </c>
      <c r="B2229" s="23" t="s">
        <v>7095</v>
      </c>
      <c r="C2229" s="5">
        <v>47.0</v>
      </c>
      <c r="D2229" s="5">
        <v>7673110.68085106</v>
      </c>
      <c r="E2229" s="5">
        <v>3355000.0</v>
      </c>
      <c r="F2229" s="5">
        <v>6576491.0</v>
      </c>
      <c r="G2229" s="5">
        <v>1.1791E7</v>
      </c>
      <c r="H2229" s="5">
        <v>1.6115827E7</v>
      </c>
    </row>
    <row r="2230">
      <c r="A2230" s="62" t="s">
        <v>7096</v>
      </c>
      <c r="B2230" s="23" t="s">
        <v>7097</v>
      </c>
      <c r="C2230" s="5">
        <v>31.0</v>
      </c>
      <c r="D2230" s="5">
        <v>4158065.19354838</v>
      </c>
      <c r="E2230" s="5">
        <v>3588007.0</v>
      </c>
      <c r="F2230" s="5">
        <v>3880740.0</v>
      </c>
      <c r="G2230" s="5">
        <v>4607063.0</v>
      </c>
      <c r="H2230" s="5">
        <v>4756359.0</v>
      </c>
    </row>
    <row r="2231">
      <c r="A2231" s="62" t="s">
        <v>7098</v>
      </c>
      <c r="B2231" s="23" t="s">
        <v>7099</v>
      </c>
      <c r="C2231" s="5">
        <v>24.0</v>
      </c>
      <c r="D2231" s="5">
        <v>4570843.08333333</v>
      </c>
      <c r="E2231" s="5">
        <v>3152248.0</v>
      </c>
      <c r="F2231" s="5">
        <v>5022000.0</v>
      </c>
      <c r="G2231" s="5">
        <v>5442000.0</v>
      </c>
      <c r="H2231" s="5">
        <v>6019860.0</v>
      </c>
    </row>
    <row r="2232">
      <c r="A2232" s="62" t="s">
        <v>7100</v>
      </c>
      <c r="B2232" s="23" t="s">
        <v>7101</v>
      </c>
      <c r="C2232" s="5">
        <v>6.0</v>
      </c>
      <c r="D2232" s="5">
        <v>6889919.16666666</v>
      </c>
      <c r="E2232" s="5">
        <v>2615599.0</v>
      </c>
      <c r="F2232" s="5">
        <v>2885200.0</v>
      </c>
      <c r="G2232" s="5">
        <v>8802730.0</v>
      </c>
      <c r="H2232" s="5">
        <v>1.7935486E7</v>
      </c>
    </row>
    <row r="2233">
      <c r="A2233" s="62" t="s">
        <v>7102</v>
      </c>
      <c r="B2233" s="23" t="s">
        <v>7103</v>
      </c>
      <c r="C2233" s="5">
        <v>4.0</v>
      </c>
      <c r="D2233" s="5">
        <v>7146166.0</v>
      </c>
      <c r="E2233" s="5">
        <v>2778651.0</v>
      </c>
      <c r="F2233" s="5">
        <v>2899199.0</v>
      </c>
      <c r="G2233" s="5">
        <v>3500451.0</v>
      </c>
      <c r="H2233" s="5">
        <v>1.9406363E7</v>
      </c>
    </row>
    <row r="2234">
      <c r="A2234" s="62" t="s">
        <v>7104</v>
      </c>
      <c r="B2234" s="23" t="s">
        <v>7105</v>
      </c>
      <c r="C2234" s="5">
        <v>29.0</v>
      </c>
      <c r="D2234" s="5">
        <v>6108185.96551724</v>
      </c>
      <c r="E2234" s="5">
        <v>3541814.0</v>
      </c>
      <c r="F2234" s="5">
        <v>4027386.0</v>
      </c>
      <c r="G2234" s="5">
        <v>6343054.0</v>
      </c>
      <c r="H2234" s="5">
        <v>8733304.0</v>
      </c>
    </row>
    <row r="2235">
      <c r="A2235" s="62" t="s">
        <v>7106</v>
      </c>
      <c r="B2235" s="23" t="s">
        <v>7107</v>
      </c>
      <c r="C2235" s="5">
        <v>13.0</v>
      </c>
      <c r="D2235" s="5">
        <v>5211940.07692307</v>
      </c>
      <c r="E2235" s="5">
        <v>2833444.0</v>
      </c>
      <c r="F2235" s="5">
        <v>4906488.0</v>
      </c>
      <c r="G2235" s="5">
        <v>8550456.0</v>
      </c>
      <c r="H2235" s="5">
        <v>9206436.0</v>
      </c>
    </row>
    <row r="2236">
      <c r="A2236" s="62" t="s">
        <v>7108</v>
      </c>
      <c r="B2236" s="23" t="s">
        <v>7109</v>
      </c>
      <c r="C2236" s="5">
        <v>1711.0</v>
      </c>
      <c r="D2236" s="5">
        <v>5237164.48860316</v>
      </c>
      <c r="E2236" s="5">
        <v>3304000.0</v>
      </c>
      <c r="F2236" s="5">
        <v>4528879.0</v>
      </c>
      <c r="G2236" s="5">
        <v>6057421.0</v>
      </c>
      <c r="H2236" s="5">
        <v>8153893.0</v>
      </c>
    </row>
    <row r="2237">
      <c r="A2237" s="62" t="s">
        <v>7110</v>
      </c>
      <c r="B2237" s="23" t="s">
        <v>7111</v>
      </c>
      <c r="C2237" s="5">
        <v>7.0</v>
      </c>
      <c r="D2237" s="5">
        <v>5331172.85714285</v>
      </c>
      <c r="E2237" s="5">
        <v>3287990.0</v>
      </c>
      <c r="F2237" s="5">
        <v>3865000.0</v>
      </c>
      <c r="G2237" s="5">
        <v>6935000.0</v>
      </c>
      <c r="H2237" s="5">
        <v>1.04287E7</v>
      </c>
    </row>
    <row r="2238">
      <c r="A2238" s="62" t="s">
        <v>7112</v>
      </c>
      <c r="B2238" s="23" t="s">
        <v>7113</v>
      </c>
      <c r="C2238" s="5">
        <v>929.0</v>
      </c>
      <c r="D2238" s="5">
        <v>4474741.3035522</v>
      </c>
      <c r="E2238" s="5">
        <v>2702676.0</v>
      </c>
      <c r="F2238" s="5">
        <v>4015987.0</v>
      </c>
      <c r="G2238" s="5">
        <v>5316398.0</v>
      </c>
      <c r="H2238" s="5">
        <v>7454104.0</v>
      </c>
    </row>
    <row r="2239">
      <c r="A2239" s="62" t="s">
        <v>7114</v>
      </c>
      <c r="B2239" s="23" t="s">
        <v>7115</v>
      </c>
      <c r="C2239" s="5">
        <v>15.0</v>
      </c>
      <c r="D2239" s="5">
        <v>6775620.2</v>
      </c>
      <c r="E2239" s="5">
        <v>3381298.0</v>
      </c>
      <c r="F2239" s="5">
        <v>4326464.0</v>
      </c>
      <c r="G2239" s="5">
        <v>7407868.0</v>
      </c>
      <c r="H2239" s="5">
        <v>9587779.0</v>
      </c>
    </row>
    <row r="2240">
      <c r="A2240" s="62" t="s">
        <v>7116</v>
      </c>
      <c r="B2240" s="23" t="s">
        <v>7117</v>
      </c>
      <c r="C2240" s="5">
        <v>4065.0</v>
      </c>
      <c r="D2240" s="5">
        <v>5707792.91931119</v>
      </c>
      <c r="E2240" s="5">
        <v>3817745.0</v>
      </c>
      <c r="F2240" s="5">
        <v>5098507.0</v>
      </c>
      <c r="G2240" s="5">
        <v>6803782.0</v>
      </c>
      <c r="H2240" s="5">
        <v>9005000.0</v>
      </c>
    </row>
    <row r="2241">
      <c r="A2241" s="62" t="s">
        <v>7118</v>
      </c>
      <c r="B2241" s="23" t="s">
        <v>7119</v>
      </c>
      <c r="C2241" s="5">
        <v>7128.0</v>
      </c>
      <c r="D2241" s="5">
        <v>5645908.30326833</v>
      </c>
      <c r="E2241" s="5">
        <v>3553854.0</v>
      </c>
      <c r="F2241" s="5">
        <v>4815373.0</v>
      </c>
      <c r="G2241" s="5">
        <v>6485325.0</v>
      </c>
      <c r="H2241" s="5">
        <v>8814472.0</v>
      </c>
    </row>
    <row r="2242">
      <c r="A2242" s="62" t="s">
        <v>7120</v>
      </c>
      <c r="B2242" s="23" t="s">
        <v>7121</v>
      </c>
      <c r="C2242" s="5">
        <v>25.0</v>
      </c>
      <c r="D2242" s="5">
        <v>7032681.12</v>
      </c>
      <c r="E2242" s="5">
        <v>3152000.0</v>
      </c>
      <c r="F2242" s="5">
        <v>4147522.0</v>
      </c>
      <c r="G2242" s="5">
        <v>7331646.0</v>
      </c>
      <c r="H2242" s="5">
        <v>1.2540401E7</v>
      </c>
    </row>
    <row r="2243">
      <c r="A2243" s="62" t="s">
        <v>7122</v>
      </c>
      <c r="B2243" s="23" t="s">
        <v>7123</v>
      </c>
      <c r="C2243" s="5">
        <v>41.0</v>
      </c>
      <c r="D2243" s="5">
        <v>7919302.68292683</v>
      </c>
      <c r="E2243" s="5">
        <v>3932443.0</v>
      </c>
      <c r="F2243" s="5">
        <v>5827616.0</v>
      </c>
      <c r="G2243" s="5">
        <v>7679312.0</v>
      </c>
      <c r="H2243" s="5">
        <v>1.6009007E7</v>
      </c>
    </row>
    <row r="2244">
      <c r="A2244" s="62" t="s">
        <v>7124</v>
      </c>
      <c r="B2244" s="23" t="s">
        <v>7125</v>
      </c>
      <c r="C2244" s="5">
        <v>1408.0</v>
      </c>
      <c r="D2244" s="5">
        <v>6539608.29900567</v>
      </c>
      <c r="E2244" s="5">
        <v>4291665.0</v>
      </c>
      <c r="F2244" s="5">
        <v>5890409.0</v>
      </c>
      <c r="G2244" s="5">
        <v>8480455.0</v>
      </c>
      <c r="H2244" s="5">
        <v>9530448.0</v>
      </c>
    </row>
    <row r="2245">
      <c r="A2245" s="62" t="s">
        <v>7126</v>
      </c>
      <c r="B2245" s="23" t="s">
        <v>7127</v>
      </c>
      <c r="C2245" s="5">
        <v>1274.0</v>
      </c>
      <c r="D2245" s="5">
        <v>6801118.15306122</v>
      </c>
      <c r="E2245" s="5">
        <v>4416259.0</v>
      </c>
      <c r="F2245" s="5">
        <v>4887547.0</v>
      </c>
      <c r="G2245" s="5">
        <v>8838917.0</v>
      </c>
      <c r="H2245" s="5">
        <v>1.3523267E7</v>
      </c>
    </row>
    <row r="2246">
      <c r="A2246" s="62" t="s">
        <v>7128</v>
      </c>
      <c r="B2246" s="23" t="s">
        <v>7129</v>
      </c>
      <c r="C2246" s="5">
        <v>468.0</v>
      </c>
      <c r="D2246" s="5">
        <v>7777913.55341879</v>
      </c>
      <c r="E2246" s="5">
        <v>3204952.0</v>
      </c>
      <c r="F2246" s="5">
        <v>5325721.0</v>
      </c>
      <c r="G2246" s="5">
        <v>8762597.0</v>
      </c>
      <c r="H2246" s="5">
        <v>1.7097909E7</v>
      </c>
    </row>
    <row r="2247">
      <c r="A2247" s="62" t="s">
        <v>7130</v>
      </c>
      <c r="B2247" s="23" t="s">
        <v>7131</v>
      </c>
      <c r="C2247" s="5">
        <v>8.0</v>
      </c>
      <c r="D2247" s="5">
        <v>8898984.0</v>
      </c>
      <c r="E2247" s="5">
        <v>4200710.0</v>
      </c>
      <c r="F2247" s="5">
        <v>5404451.0</v>
      </c>
      <c r="G2247" s="5">
        <v>7349200.0</v>
      </c>
      <c r="H2247" s="5">
        <v>3.2784694E7</v>
      </c>
    </row>
    <row r="2248">
      <c r="A2248" s="62" t="s">
        <v>7132</v>
      </c>
      <c r="B2248" s="23" t="s">
        <v>7133</v>
      </c>
      <c r="C2248" s="5">
        <v>10.0</v>
      </c>
      <c r="D2248" s="5">
        <v>6107037.2</v>
      </c>
      <c r="E2248" s="5">
        <v>2178000.0</v>
      </c>
      <c r="F2248" s="5">
        <v>3397436.0</v>
      </c>
      <c r="G2248" s="5">
        <v>7403070.0</v>
      </c>
      <c r="H2248" s="5">
        <v>8195194.0</v>
      </c>
    </row>
    <row r="2249">
      <c r="A2249" s="62" t="s">
        <v>7134</v>
      </c>
      <c r="B2249" s="23" t="s">
        <v>7135</v>
      </c>
      <c r="C2249" s="5">
        <v>38.0</v>
      </c>
      <c r="D2249" s="5">
        <v>7780731.05263157</v>
      </c>
      <c r="E2249" s="5">
        <v>7061400.0</v>
      </c>
      <c r="F2249" s="5">
        <v>8107800.0</v>
      </c>
      <c r="G2249" s="5">
        <v>8864900.0</v>
      </c>
      <c r="H2249" s="5">
        <v>9796800.0</v>
      </c>
    </row>
    <row r="2250">
      <c r="A2250" s="62" t="s">
        <v>7136</v>
      </c>
      <c r="B2250" s="23" t="s">
        <v>7137</v>
      </c>
      <c r="C2250" s="5">
        <v>178856.0</v>
      </c>
      <c r="D2250" s="5">
        <v>5663903.06629584</v>
      </c>
      <c r="E2250" s="5">
        <v>3445415.0</v>
      </c>
      <c r="F2250" s="5">
        <v>4740871.0</v>
      </c>
      <c r="G2250" s="5">
        <v>6713598.0</v>
      </c>
      <c r="H2250" s="5">
        <v>1.00377E7</v>
      </c>
    </row>
    <row r="2251">
      <c r="A2251" s="62" t="s">
        <v>7138</v>
      </c>
      <c r="B2251" s="23" t="s">
        <v>7139</v>
      </c>
      <c r="C2251" s="5">
        <v>3442.0</v>
      </c>
      <c r="D2251" s="5">
        <v>3812328.49302731</v>
      </c>
      <c r="E2251" s="5">
        <v>2496706.0</v>
      </c>
      <c r="F2251" s="5">
        <v>3203902.0</v>
      </c>
      <c r="G2251" s="5">
        <v>4272000.0</v>
      </c>
      <c r="H2251" s="5">
        <v>6236569.0</v>
      </c>
    </row>
    <row r="2252">
      <c r="A2252" s="62" t="s">
        <v>7140</v>
      </c>
      <c r="B2252" s="23" t="s">
        <v>7141</v>
      </c>
      <c r="C2252" s="5">
        <v>446698.0</v>
      </c>
      <c r="D2252" s="5">
        <v>4772731.44014508</v>
      </c>
      <c r="E2252" s="5">
        <v>3040339.0</v>
      </c>
      <c r="F2252" s="5">
        <v>4054182.0</v>
      </c>
      <c r="G2252" s="5">
        <v>5597299.0</v>
      </c>
      <c r="H2252" s="5">
        <v>7676402.0</v>
      </c>
    </row>
    <row r="2253">
      <c r="A2253" s="62" t="s">
        <v>7142</v>
      </c>
      <c r="B2253" s="23" t="s">
        <v>7143</v>
      </c>
      <c r="C2253" s="5">
        <v>52738.0</v>
      </c>
      <c r="D2253" s="5">
        <v>4686264.96954892</v>
      </c>
      <c r="E2253" s="5">
        <v>2972382.0</v>
      </c>
      <c r="F2253" s="5">
        <v>3937483.0</v>
      </c>
      <c r="G2253" s="5">
        <v>5472459.0</v>
      </c>
      <c r="H2253" s="5">
        <v>7645000.0</v>
      </c>
    </row>
    <row r="2254">
      <c r="A2254" s="62" t="s">
        <v>7144</v>
      </c>
      <c r="B2254" s="23" t="s">
        <v>7145</v>
      </c>
      <c r="C2254" s="5">
        <v>28.0</v>
      </c>
      <c r="D2254" s="5">
        <v>6272789.39285714</v>
      </c>
      <c r="E2254" s="5">
        <v>2901390.0</v>
      </c>
      <c r="F2254" s="5">
        <v>5716189.0</v>
      </c>
      <c r="G2254" s="5">
        <v>7739710.0</v>
      </c>
      <c r="H2254" s="5">
        <v>1.4219432E7</v>
      </c>
    </row>
    <row r="2255">
      <c r="A2255" s="62" t="s">
        <v>7146</v>
      </c>
      <c r="B2255" s="23" t="s">
        <v>7147</v>
      </c>
      <c r="C2255" s="5">
        <v>12.0</v>
      </c>
      <c r="D2255" s="5">
        <v>5497686.41666666</v>
      </c>
      <c r="E2255" s="5">
        <v>2001683.0</v>
      </c>
      <c r="F2255" s="5">
        <v>4050773.0</v>
      </c>
      <c r="G2255" s="5">
        <v>4496841.0</v>
      </c>
      <c r="H2255" s="5">
        <v>8515030.0</v>
      </c>
    </row>
    <row r="2256">
      <c r="A2256" s="62" t="s">
        <v>7148</v>
      </c>
      <c r="B2256" s="23" t="s">
        <v>7149</v>
      </c>
      <c r="C2256" s="5">
        <v>6.0</v>
      </c>
      <c r="D2256" s="5">
        <v>7332108.66666666</v>
      </c>
      <c r="E2256" s="5">
        <v>3950000.0</v>
      </c>
      <c r="F2256" s="5">
        <v>5756818.0</v>
      </c>
      <c r="G2256" s="5">
        <v>9293100.0</v>
      </c>
      <c r="H2256" s="5">
        <v>1.4265E7</v>
      </c>
    </row>
    <row r="2257">
      <c r="A2257" s="62" t="s">
        <v>7150</v>
      </c>
      <c r="B2257" s="23" t="s">
        <v>7151</v>
      </c>
      <c r="C2257" s="5">
        <v>5.0</v>
      </c>
      <c r="D2257" s="5">
        <v>4598450.4</v>
      </c>
      <c r="E2257" s="5">
        <v>2399331.0</v>
      </c>
      <c r="F2257" s="5">
        <v>3183634.0</v>
      </c>
      <c r="G2257" s="5">
        <v>5086204.0</v>
      </c>
      <c r="H2257" s="5">
        <v>1.0339501E7</v>
      </c>
    </row>
    <row r="2258">
      <c r="A2258" s="62" t="s">
        <v>7152</v>
      </c>
      <c r="B2258" s="23" t="s">
        <v>7153</v>
      </c>
      <c r="C2258" s="5">
        <v>5.0</v>
      </c>
      <c r="D2258" s="5">
        <v>4507515.0</v>
      </c>
      <c r="E2258" s="5">
        <v>2491862.0</v>
      </c>
      <c r="F2258" s="5">
        <v>4228501.0</v>
      </c>
      <c r="G2258" s="5">
        <v>4922746.0</v>
      </c>
      <c r="H2258" s="5">
        <v>8575852.0</v>
      </c>
    </row>
    <row r="2259">
      <c r="A2259" s="62" t="s">
        <v>7154</v>
      </c>
      <c r="B2259" s="23" t="s">
        <v>7155</v>
      </c>
      <c r="C2259" s="5">
        <v>399.0</v>
      </c>
      <c r="D2259" s="5">
        <v>3952817.56390977</v>
      </c>
      <c r="E2259" s="5">
        <v>3170005.0</v>
      </c>
      <c r="F2259" s="5">
        <v>3543638.0</v>
      </c>
      <c r="G2259" s="5">
        <v>4110715.0</v>
      </c>
      <c r="H2259" s="5">
        <v>5345524.0</v>
      </c>
    </row>
    <row r="2260">
      <c r="A2260" s="62" t="s">
        <v>7156</v>
      </c>
      <c r="B2260" s="23" t="s">
        <v>7157</v>
      </c>
      <c r="C2260" s="5">
        <v>43280.0</v>
      </c>
      <c r="D2260" s="5">
        <v>1.23763375478923E7</v>
      </c>
      <c r="E2260" s="5">
        <v>7714285.0</v>
      </c>
      <c r="F2260" s="5">
        <v>1.1128569E7</v>
      </c>
      <c r="G2260" s="5">
        <v>1.489727E7</v>
      </c>
      <c r="H2260" s="5">
        <v>2.0500021E7</v>
      </c>
    </row>
    <row r="2261">
      <c r="A2261" s="62" t="s">
        <v>7158</v>
      </c>
      <c r="B2261" s="23" t="s">
        <v>7159</v>
      </c>
      <c r="C2261" s="5">
        <v>56124.0</v>
      </c>
      <c r="D2261" s="5">
        <v>1.18725695592438E7</v>
      </c>
      <c r="E2261" s="5">
        <v>7302172.0</v>
      </c>
      <c r="F2261" s="5">
        <v>1.0236535E7</v>
      </c>
      <c r="G2261" s="5">
        <v>1.384985E7</v>
      </c>
      <c r="H2261" s="5">
        <v>1.9568114E7</v>
      </c>
    </row>
    <row r="2262">
      <c r="A2262" s="62" t="s">
        <v>7160</v>
      </c>
      <c r="B2262" s="23" t="s">
        <v>7161</v>
      </c>
      <c r="C2262" s="5">
        <v>588805.0</v>
      </c>
      <c r="D2262" s="5">
        <v>1.0833998605489E7</v>
      </c>
      <c r="E2262" s="5">
        <v>7048113.0</v>
      </c>
      <c r="F2262" s="5">
        <v>9433700.0</v>
      </c>
      <c r="G2262" s="5">
        <v>1.2823338E7</v>
      </c>
      <c r="H2262" s="5">
        <v>1.7337457E7</v>
      </c>
    </row>
    <row r="2263">
      <c r="A2263" s="62" t="s">
        <v>7162</v>
      </c>
      <c r="B2263" s="23" t="s">
        <v>7163</v>
      </c>
      <c r="C2263" s="5">
        <v>10655.0</v>
      </c>
      <c r="D2263" s="5">
        <v>1.0954901805725E7</v>
      </c>
      <c r="E2263" s="5">
        <v>6686206.0</v>
      </c>
      <c r="F2263" s="5">
        <v>1.0010957E7</v>
      </c>
      <c r="G2263" s="5">
        <v>1.3024678E7</v>
      </c>
      <c r="H2263" s="5">
        <v>1.9070592E7</v>
      </c>
    </row>
    <row r="2264">
      <c r="A2264" s="62" t="s">
        <v>7164</v>
      </c>
      <c r="B2264" s="23" t="s">
        <v>7165</v>
      </c>
      <c r="C2264" s="5">
        <v>443.0</v>
      </c>
      <c r="D2264" s="5">
        <v>1.60675566501128E7</v>
      </c>
      <c r="E2264" s="5">
        <v>9086615.0</v>
      </c>
      <c r="F2264" s="5">
        <v>1.2672931E7</v>
      </c>
      <c r="G2264" s="5">
        <v>1.9149917E7</v>
      </c>
      <c r="H2264" s="5">
        <v>2.8600571E7</v>
      </c>
    </row>
    <row r="2265">
      <c r="A2265" s="62" t="s">
        <v>7166</v>
      </c>
      <c r="B2265" s="23" t="s">
        <v>7167</v>
      </c>
      <c r="C2265" s="5">
        <v>445631.0</v>
      </c>
      <c r="D2265" s="5">
        <v>1.07840667937382E7</v>
      </c>
      <c r="E2265" s="5">
        <v>6965093.0</v>
      </c>
      <c r="F2265" s="5">
        <v>9351800.0</v>
      </c>
      <c r="G2265" s="5">
        <v>1.2878413E7</v>
      </c>
      <c r="H2265" s="5">
        <v>1.7422409E7</v>
      </c>
    </row>
    <row r="2266">
      <c r="A2266" s="62" t="s">
        <v>7168</v>
      </c>
      <c r="B2266" s="23" t="s">
        <v>7169</v>
      </c>
      <c r="C2266" s="5">
        <v>180.0</v>
      </c>
      <c r="D2266" s="5">
        <v>1.93193001833333E7</v>
      </c>
      <c r="E2266" s="5">
        <v>8098500.0</v>
      </c>
      <c r="F2266" s="5">
        <v>1.24272E7</v>
      </c>
      <c r="G2266" s="5">
        <v>2.0746301E7</v>
      </c>
      <c r="H2266" s="5">
        <v>3.7905182E7</v>
      </c>
    </row>
    <row r="2267">
      <c r="A2267" s="62" t="s">
        <v>7170</v>
      </c>
      <c r="B2267" s="23" t="s">
        <v>7171</v>
      </c>
      <c r="C2267" s="5">
        <v>237739.0</v>
      </c>
      <c r="D2267" s="5">
        <v>1.10149131610516E7</v>
      </c>
      <c r="E2267" s="5">
        <v>7155550.0</v>
      </c>
      <c r="F2267" s="5">
        <v>9300102.0</v>
      </c>
      <c r="G2267" s="5">
        <v>1.2698557E7</v>
      </c>
      <c r="H2267" s="5">
        <v>1.8551004E7</v>
      </c>
    </row>
    <row r="2268">
      <c r="A2268" s="62" t="s">
        <v>7172</v>
      </c>
      <c r="B2268" s="23" t="s">
        <v>7173</v>
      </c>
      <c r="C2268" s="5">
        <v>45.0</v>
      </c>
      <c r="D2268" s="5">
        <v>2875116.08888888</v>
      </c>
      <c r="E2268" s="5">
        <v>2015500.0</v>
      </c>
      <c r="F2268" s="5">
        <v>2946364.0</v>
      </c>
      <c r="G2268" s="5">
        <v>3373500.0</v>
      </c>
      <c r="H2268" s="5">
        <v>4017713.0</v>
      </c>
    </row>
    <row r="2269">
      <c r="A2269" s="62" t="s">
        <v>7174</v>
      </c>
      <c r="B2269" s="23" t="s">
        <v>7175</v>
      </c>
      <c r="C2269" s="5">
        <v>145.0</v>
      </c>
      <c r="D2269" s="5">
        <v>5322493.00689655</v>
      </c>
      <c r="E2269" s="5">
        <v>2120178.0</v>
      </c>
      <c r="F2269" s="5">
        <v>3576174.0</v>
      </c>
      <c r="G2269" s="5">
        <v>4498568.0</v>
      </c>
      <c r="H2269" s="5">
        <v>9989350.0</v>
      </c>
    </row>
    <row r="2270">
      <c r="A2270" s="62" t="s">
        <v>7176</v>
      </c>
      <c r="B2270" s="23" t="s">
        <v>7177</v>
      </c>
      <c r="C2270" s="5">
        <v>329.0</v>
      </c>
      <c r="D2270" s="5">
        <v>1.12515767416413E7</v>
      </c>
      <c r="E2270" s="5">
        <v>4723966.0</v>
      </c>
      <c r="F2270" s="5">
        <v>7326917.0</v>
      </c>
      <c r="G2270" s="5">
        <v>1.14728E7</v>
      </c>
      <c r="H2270" s="5">
        <v>1.8829229E7</v>
      </c>
    </row>
    <row r="2271">
      <c r="A2271" s="62" t="s">
        <v>7178</v>
      </c>
      <c r="B2271" s="23" t="s">
        <v>7179</v>
      </c>
      <c r="C2271" s="5">
        <v>43.0</v>
      </c>
      <c r="D2271" s="5">
        <v>1.83845777674418E7</v>
      </c>
      <c r="E2271" s="5">
        <v>5741756.0</v>
      </c>
      <c r="F2271" s="5">
        <v>9631100.0</v>
      </c>
      <c r="G2271" s="5">
        <v>1.8584934E7</v>
      </c>
      <c r="H2271" s="5">
        <v>4.5313588E7</v>
      </c>
    </row>
    <row r="2272">
      <c r="A2272" s="62" t="s">
        <v>7180</v>
      </c>
      <c r="B2272" s="23" t="s">
        <v>7181</v>
      </c>
      <c r="C2272" s="5">
        <v>37.0</v>
      </c>
      <c r="D2272" s="5">
        <v>4.21627722162162E7</v>
      </c>
      <c r="E2272" s="5">
        <v>1.3266568E7</v>
      </c>
      <c r="F2272" s="5">
        <v>2.6636685E7</v>
      </c>
      <c r="G2272" s="5">
        <v>6.8421945E7</v>
      </c>
      <c r="H2272" s="5">
        <v>9.7065726E7</v>
      </c>
    </row>
    <row r="2273">
      <c r="A2273" s="62" t="s">
        <v>7182</v>
      </c>
      <c r="B2273" s="23" t="s">
        <v>7183</v>
      </c>
      <c r="C2273" s="5">
        <v>110459.0</v>
      </c>
      <c r="D2273" s="5">
        <v>9069873.78816627</v>
      </c>
      <c r="E2273" s="5">
        <v>4470232.0</v>
      </c>
      <c r="F2273" s="5">
        <v>7291438.0</v>
      </c>
      <c r="G2273" s="5">
        <v>1.1643268E7</v>
      </c>
      <c r="H2273" s="5">
        <v>1.62708E7</v>
      </c>
    </row>
    <row r="2274">
      <c r="A2274" s="62" t="s">
        <v>7184</v>
      </c>
      <c r="B2274" s="23" t="s">
        <v>7185</v>
      </c>
      <c r="C2274" s="5">
        <v>22.0</v>
      </c>
      <c r="D2274" s="5">
        <v>1.06680244090909E7</v>
      </c>
      <c r="E2274" s="5">
        <v>4797539.0</v>
      </c>
      <c r="F2274" s="5">
        <v>7505997.0</v>
      </c>
      <c r="G2274" s="5">
        <v>1.0362619E7</v>
      </c>
      <c r="H2274" s="5">
        <v>2.20386E7</v>
      </c>
    </row>
    <row r="2275">
      <c r="A2275" s="62" t="s">
        <v>7186</v>
      </c>
      <c r="B2275" s="23" t="s">
        <v>7187</v>
      </c>
      <c r="C2275" s="5">
        <v>182433.0</v>
      </c>
      <c r="D2275" s="5">
        <v>8060365.32649305</v>
      </c>
      <c r="E2275" s="5">
        <v>3985000.0</v>
      </c>
      <c r="F2275" s="5">
        <v>6851507.0</v>
      </c>
      <c r="G2275" s="5">
        <v>1.0218731E7</v>
      </c>
      <c r="H2275" s="5">
        <v>1.43856E7</v>
      </c>
    </row>
    <row r="2276">
      <c r="A2276" s="62" t="s">
        <v>7188</v>
      </c>
      <c r="B2276" s="23" t="s">
        <v>7189</v>
      </c>
      <c r="C2276" s="5">
        <v>1677.0</v>
      </c>
      <c r="D2276" s="5">
        <v>7614279.39534883</v>
      </c>
      <c r="E2276" s="5">
        <v>3283441.0</v>
      </c>
      <c r="F2276" s="5">
        <v>5373728.0</v>
      </c>
      <c r="G2276" s="5">
        <v>9919041.0</v>
      </c>
      <c r="H2276" s="5">
        <v>1.3648724E7</v>
      </c>
    </row>
    <row r="2277">
      <c r="A2277" s="62" t="s">
        <v>7190</v>
      </c>
      <c r="B2277" s="23" t="s">
        <v>7191</v>
      </c>
      <c r="C2277" s="5">
        <v>47.0</v>
      </c>
      <c r="D2277" s="5">
        <v>1.9174392680851E7</v>
      </c>
      <c r="E2277" s="5">
        <v>1.0270374E7</v>
      </c>
      <c r="F2277" s="5">
        <v>1.6707467E7</v>
      </c>
      <c r="G2277" s="5">
        <v>2.5886348E7</v>
      </c>
      <c r="H2277" s="5">
        <v>3.3899596E7</v>
      </c>
    </row>
    <row r="2278">
      <c r="A2278" s="62" t="s">
        <v>7192</v>
      </c>
      <c r="B2278" s="23" t="s">
        <v>7193</v>
      </c>
      <c r="C2278" s="5">
        <v>265.0</v>
      </c>
      <c r="D2278" s="5">
        <v>1.21202359735849E7</v>
      </c>
      <c r="E2278" s="5">
        <v>4783600.0</v>
      </c>
      <c r="F2278" s="5">
        <v>6528165.0</v>
      </c>
      <c r="G2278" s="5">
        <v>1.2776515E7</v>
      </c>
      <c r="H2278" s="5">
        <v>2.7255598E7</v>
      </c>
    </row>
    <row r="2279">
      <c r="A2279" s="62" t="s">
        <v>7194</v>
      </c>
      <c r="B2279" s="23" t="s">
        <v>7195</v>
      </c>
      <c r="C2279" s="5">
        <v>1231.0</v>
      </c>
      <c r="D2279" s="5">
        <v>1.51809157761557E7</v>
      </c>
      <c r="E2279" s="5">
        <v>5952579.0</v>
      </c>
      <c r="F2279" s="5">
        <v>1.0883776E7</v>
      </c>
      <c r="G2279" s="5">
        <v>2.2338217E7</v>
      </c>
      <c r="H2279" s="5">
        <v>2.9202972E7</v>
      </c>
    </row>
    <row r="2280">
      <c r="A2280" s="62" t="s">
        <v>7196</v>
      </c>
      <c r="B2280" s="23" t="s">
        <v>7197</v>
      </c>
      <c r="C2280" s="5">
        <v>14006.0</v>
      </c>
      <c r="D2280" s="5">
        <v>5601743.14846258</v>
      </c>
      <c r="E2280" s="5">
        <v>3000000.0</v>
      </c>
      <c r="F2280" s="5">
        <v>4476271.0</v>
      </c>
      <c r="G2280" s="5">
        <v>6726233.0</v>
      </c>
      <c r="H2280" s="5">
        <v>9746302.0</v>
      </c>
    </row>
    <row r="2281">
      <c r="A2281" s="62" t="s">
        <v>7198</v>
      </c>
      <c r="B2281" s="23" t="s">
        <v>7199</v>
      </c>
      <c r="C2281" s="5">
        <v>23.0</v>
      </c>
      <c r="D2281" s="5">
        <v>1.29741841304347E7</v>
      </c>
      <c r="E2281" s="5">
        <v>6543400.0</v>
      </c>
      <c r="F2281" s="5">
        <v>1.0602101E7</v>
      </c>
      <c r="G2281" s="5">
        <v>1.8609848E7</v>
      </c>
      <c r="H2281" s="5">
        <v>2.1148056E7</v>
      </c>
    </row>
    <row r="2282">
      <c r="A2282" s="62" t="s">
        <v>7200</v>
      </c>
      <c r="B2282" s="23" t="s">
        <v>7201</v>
      </c>
      <c r="C2282" s="5">
        <v>439.0</v>
      </c>
      <c r="D2282" s="5">
        <v>1.58988152687927E7</v>
      </c>
      <c r="E2282" s="5">
        <v>8326900.0</v>
      </c>
      <c r="F2282" s="5">
        <v>1.1726942E7</v>
      </c>
      <c r="G2282" s="5">
        <v>1.8481839E7</v>
      </c>
      <c r="H2282" s="5">
        <v>2.8686158E7</v>
      </c>
    </row>
    <row r="2283">
      <c r="A2283" s="62" t="s">
        <v>7202</v>
      </c>
      <c r="B2283" s="23" t="s">
        <v>7203</v>
      </c>
      <c r="C2283" s="5">
        <v>523.0</v>
      </c>
      <c r="D2283" s="5">
        <v>7720568.47709923</v>
      </c>
      <c r="E2283" s="5">
        <v>4003747.0</v>
      </c>
      <c r="F2283" s="5">
        <v>6023318.0</v>
      </c>
      <c r="G2283" s="5">
        <v>9734242.0</v>
      </c>
      <c r="H2283" s="5">
        <v>1.4451775E7</v>
      </c>
    </row>
    <row r="2284">
      <c r="A2284" s="62" t="s">
        <v>7204</v>
      </c>
      <c r="B2284" s="23" t="s">
        <v>7205</v>
      </c>
      <c r="C2284" s="5">
        <v>61.0</v>
      </c>
      <c r="D2284" s="5">
        <v>1.70216811639344E7</v>
      </c>
      <c r="E2284" s="5">
        <v>1.0687775E7</v>
      </c>
      <c r="F2284" s="5">
        <v>1.357374E7</v>
      </c>
      <c r="G2284" s="5">
        <v>1.7249537E7</v>
      </c>
      <c r="H2284" s="5">
        <v>2.9589562E7</v>
      </c>
    </row>
    <row r="2285">
      <c r="A2285" s="62" t="s">
        <v>7206</v>
      </c>
      <c r="B2285" s="23" t="s">
        <v>7207</v>
      </c>
      <c r="C2285" s="5">
        <v>237.0</v>
      </c>
      <c r="D2285" s="5">
        <v>3.00045439662447E7</v>
      </c>
      <c r="E2285" s="5">
        <v>1.09365E7</v>
      </c>
      <c r="F2285" s="5">
        <v>1.7590071E7</v>
      </c>
      <c r="G2285" s="5">
        <v>3.7244413E7</v>
      </c>
      <c r="H2285" s="5">
        <v>6.1730594E7</v>
      </c>
    </row>
    <row r="2286">
      <c r="A2286" s="62" t="s">
        <v>7208</v>
      </c>
      <c r="B2286" s="23" t="s">
        <v>7209</v>
      </c>
      <c r="C2286" s="5">
        <v>1546.0</v>
      </c>
      <c r="D2286" s="5">
        <v>7607005.1293661</v>
      </c>
      <c r="E2286" s="5">
        <v>4390850.0</v>
      </c>
      <c r="F2286" s="5">
        <v>6016216.0</v>
      </c>
      <c r="G2286" s="5">
        <v>8855888.0</v>
      </c>
      <c r="H2286" s="5">
        <v>1.2463853E7</v>
      </c>
    </row>
    <row r="2287">
      <c r="A2287" s="62" t="s">
        <v>7210</v>
      </c>
      <c r="B2287" s="23" t="s">
        <v>7211</v>
      </c>
      <c r="C2287" s="5">
        <v>21982.0</v>
      </c>
      <c r="D2287" s="5">
        <v>5570101.68928197</v>
      </c>
      <c r="E2287" s="5">
        <v>3219200.0</v>
      </c>
      <c r="F2287" s="5">
        <v>4710891.0</v>
      </c>
      <c r="G2287" s="5">
        <v>6451974.0</v>
      </c>
      <c r="H2287" s="5">
        <v>9437489.0</v>
      </c>
    </row>
    <row r="2288">
      <c r="A2288" s="62" t="s">
        <v>7212</v>
      </c>
      <c r="B2288" s="23" t="s">
        <v>7213</v>
      </c>
      <c r="C2288" s="5">
        <v>4773.0</v>
      </c>
      <c r="D2288" s="5">
        <v>5426868.61889796</v>
      </c>
      <c r="E2288" s="5">
        <v>3356600.0</v>
      </c>
      <c r="F2288" s="5">
        <v>4442060.0</v>
      </c>
      <c r="G2288" s="5">
        <v>6378975.0</v>
      </c>
      <c r="H2288" s="5">
        <v>1.0288681E7</v>
      </c>
    </row>
    <row r="2289">
      <c r="A2289" s="62" t="s">
        <v>7214</v>
      </c>
      <c r="B2289" s="23" t="s">
        <v>7215</v>
      </c>
      <c r="C2289" s="5">
        <v>4585.0</v>
      </c>
      <c r="D2289" s="5">
        <v>5804496.29770992</v>
      </c>
      <c r="E2289" s="5">
        <v>3632000.0</v>
      </c>
      <c r="F2289" s="5">
        <v>5057600.0</v>
      </c>
      <c r="G2289" s="5">
        <v>6394400.0</v>
      </c>
      <c r="H2289" s="5">
        <v>9071100.0</v>
      </c>
    </row>
    <row r="2290">
      <c r="A2290" s="62" t="s">
        <v>7216</v>
      </c>
      <c r="B2290" s="23" t="s">
        <v>7217</v>
      </c>
      <c r="C2290" s="5">
        <v>154.0</v>
      </c>
      <c r="D2290" s="5">
        <v>1.37300094675324E7</v>
      </c>
      <c r="E2290" s="5">
        <v>6306504.0</v>
      </c>
      <c r="F2290" s="5">
        <v>9206245.0</v>
      </c>
      <c r="G2290" s="5">
        <v>1.4032158E7</v>
      </c>
      <c r="H2290" s="5">
        <v>2.368651E7</v>
      </c>
    </row>
    <row r="2291">
      <c r="A2291" s="62" t="s">
        <v>7218</v>
      </c>
      <c r="B2291" s="23" t="s">
        <v>7219</v>
      </c>
      <c r="C2291" s="5">
        <v>370.0</v>
      </c>
      <c r="D2291" s="5">
        <v>1.15111098894878E7</v>
      </c>
      <c r="E2291" s="5">
        <v>5671191.0</v>
      </c>
      <c r="F2291" s="5">
        <v>9086994.0</v>
      </c>
      <c r="G2291" s="5">
        <v>1.3547253E7</v>
      </c>
      <c r="H2291" s="5">
        <v>2.0008313E7</v>
      </c>
    </row>
    <row r="2292">
      <c r="A2292" s="62" t="s">
        <v>7220</v>
      </c>
      <c r="B2292" s="23" t="s">
        <v>7221</v>
      </c>
      <c r="C2292" s="5">
        <v>16.0</v>
      </c>
      <c r="D2292" s="5">
        <v>1.52633648124999E7</v>
      </c>
      <c r="E2292" s="5">
        <v>8494860.0</v>
      </c>
      <c r="F2292" s="5">
        <v>1.3233195E7</v>
      </c>
      <c r="G2292" s="5">
        <v>1.927987E7</v>
      </c>
      <c r="H2292" s="5">
        <v>2.9753413E7</v>
      </c>
    </row>
    <row r="2293">
      <c r="A2293" s="62" t="s">
        <v>7222</v>
      </c>
      <c r="B2293" s="23" t="s">
        <v>7223</v>
      </c>
      <c r="C2293" s="5">
        <v>80.0</v>
      </c>
      <c r="D2293" s="5">
        <v>7984742.475</v>
      </c>
      <c r="E2293" s="5">
        <v>2915300.0</v>
      </c>
      <c r="F2293" s="5">
        <v>5230500.0</v>
      </c>
      <c r="G2293" s="5">
        <v>1.0417574E7</v>
      </c>
      <c r="H2293" s="5">
        <v>1.6056201E7</v>
      </c>
    </row>
    <row r="2294">
      <c r="A2294" s="62" t="s">
        <v>7224</v>
      </c>
      <c r="B2294" s="23" t="s">
        <v>7173</v>
      </c>
      <c r="C2294" s="5">
        <v>27.0</v>
      </c>
      <c r="D2294" s="5">
        <v>1.44861533333333E7</v>
      </c>
      <c r="E2294" s="5">
        <v>6769800.0</v>
      </c>
      <c r="F2294" s="5">
        <v>1.028005E7</v>
      </c>
      <c r="G2294" s="5">
        <v>1.7708181E7</v>
      </c>
      <c r="H2294" s="5">
        <v>2.6453071E7</v>
      </c>
    </row>
    <row r="2295">
      <c r="A2295" s="62" t="s">
        <v>7225</v>
      </c>
      <c r="B2295" s="23" t="s">
        <v>7226</v>
      </c>
      <c r="C2295" s="5">
        <v>511.0</v>
      </c>
      <c r="D2295" s="5">
        <v>1.45383191193737E7</v>
      </c>
      <c r="E2295" s="5">
        <v>6703508.0</v>
      </c>
      <c r="F2295" s="5">
        <v>1.017745E7</v>
      </c>
      <c r="G2295" s="5">
        <v>1.8977438E7</v>
      </c>
      <c r="H2295" s="5">
        <v>2.5303299E7</v>
      </c>
    </row>
    <row r="2296">
      <c r="A2296" s="62" t="s">
        <v>7227</v>
      </c>
      <c r="B2296" s="23" t="s">
        <v>7228</v>
      </c>
      <c r="C2296" s="5">
        <v>113.0</v>
      </c>
      <c r="D2296" s="5">
        <v>1.79151300265486E7</v>
      </c>
      <c r="E2296" s="5">
        <v>1.1930281E7</v>
      </c>
      <c r="F2296" s="5">
        <v>1.7331204E7</v>
      </c>
      <c r="G2296" s="5">
        <v>1.9252624E7</v>
      </c>
      <c r="H2296" s="5">
        <v>2.7363048E7</v>
      </c>
    </row>
    <row r="2297">
      <c r="A2297" s="62" t="s">
        <v>7229</v>
      </c>
      <c r="B2297" s="23" t="s">
        <v>7230</v>
      </c>
      <c r="C2297" s="5">
        <v>472.0</v>
      </c>
      <c r="D2297" s="5">
        <v>1.71893246822033E7</v>
      </c>
      <c r="E2297" s="5">
        <v>7240252.0</v>
      </c>
      <c r="F2297" s="5">
        <v>1.11315E7</v>
      </c>
      <c r="G2297" s="5">
        <v>1.8742344E7</v>
      </c>
      <c r="H2297" s="5">
        <v>2.868526E7</v>
      </c>
    </row>
    <row r="2298">
      <c r="A2298" s="62" t="s">
        <v>7231</v>
      </c>
      <c r="B2298" s="23" t="s">
        <v>7232</v>
      </c>
      <c r="C2298" s="5">
        <v>11.0</v>
      </c>
      <c r="D2298" s="5">
        <v>1.46548297272727E7</v>
      </c>
      <c r="E2298" s="5">
        <v>5452159.0</v>
      </c>
      <c r="F2298" s="5">
        <v>9901108.0</v>
      </c>
      <c r="G2298" s="5">
        <v>2.1006686E7</v>
      </c>
      <c r="H2298" s="5">
        <v>2.4109847E7</v>
      </c>
    </row>
    <row r="2299">
      <c r="A2299" s="62" t="s">
        <v>7233</v>
      </c>
      <c r="B2299" s="23" t="s">
        <v>7234</v>
      </c>
      <c r="C2299" s="5">
        <v>1730.0</v>
      </c>
      <c r="D2299" s="5">
        <v>1.94013796655112E7</v>
      </c>
      <c r="E2299" s="5">
        <v>7908497.0</v>
      </c>
      <c r="F2299" s="5">
        <v>1.0045401E7</v>
      </c>
      <c r="G2299" s="5">
        <v>1.7703714E7</v>
      </c>
      <c r="H2299" s="5">
        <v>4.0602332E7</v>
      </c>
    </row>
    <row r="2300">
      <c r="A2300" s="62" t="s">
        <v>7235</v>
      </c>
      <c r="B2300" s="23" t="s">
        <v>7236</v>
      </c>
      <c r="C2300" s="5">
        <v>667.0</v>
      </c>
      <c r="D2300" s="5">
        <v>4.87031042233883E7</v>
      </c>
      <c r="E2300" s="5">
        <v>1.6598076E7</v>
      </c>
      <c r="F2300" s="5">
        <v>3.1178272E7</v>
      </c>
      <c r="G2300" s="5">
        <v>5.3309698E7</v>
      </c>
      <c r="H2300" s="5">
        <v>1.15582434E8</v>
      </c>
    </row>
    <row r="2301">
      <c r="A2301" s="62" t="s">
        <v>7237</v>
      </c>
      <c r="B2301" s="23" t="s">
        <v>7238</v>
      </c>
      <c r="C2301" s="5">
        <v>564.0</v>
      </c>
      <c r="D2301" s="5">
        <v>3.71925110088652E7</v>
      </c>
      <c r="E2301" s="5">
        <v>1.325831E7</v>
      </c>
      <c r="F2301" s="5">
        <v>2.5533574E7</v>
      </c>
      <c r="G2301" s="5">
        <v>4.0285994E7</v>
      </c>
      <c r="H2301" s="5">
        <v>7.1312257E7</v>
      </c>
    </row>
    <row r="2302">
      <c r="A2302" s="62" t="s">
        <v>7239</v>
      </c>
      <c r="B2302" s="23" t="s">
        <v>7240</v>
      </c>
      <c r="C2302" s="5">
        <v>168.0</v>
      </c>
      <c r="D2302" s="5">
        <v>1.1275974407738E8</v>
      </c>
      <c r="E2302" s="5">
        <v>3.6526696E7</v>
      </c>
      <c r="F2302" s="5">
        <v>7.4979015E7</v>
      </c>
      <c r="G2302" s="5">
        <v>1.63801327E8</v>
      </c>
      <c r="H2302" s="5">
        <v>2.43050996E8</v>
      </c>
    </row>
    <row r="2303">
      <c r="A2303" s="62" t="s">
        <v>7241</v>
      </c>
      <c r="B2303" s="23" t="s">
        <v>7242</v>
      </c>
      <c r="C2303" s="5">
        <v>36.0</v>
      </c>
      <c r="D2303" s="5">
        <v>4.74464496666666E7</v>
      </c>
      <c r="E2303" s="5">
        <v>1.7321257E7</v>
      </c>
      <c r="F2303" s="5">
        <v>2.689E7</v>
      </c>
      <c r="G2303" s="5">
        <v>4.5091353E7</v>
      </c>
      <c r="H2303" s="5">
        <v>1.11813927E8</v>
      </c>
    </row>
    <row r="2304">
      <c r="A2304" s="62" t="s">
        <v>7243</v>
      </c>
      <c r="B2304" s="23" t="s">
        <v>7244</v>
      </c>
      <c r="C2304" s="5">
        <v>1052.0</v>
      </c>
      <c r="D2304" s="5">
        <v>4.61876426928909E7</v>
      </c>
      <c r="E2304" s="5">
        <v>2.5125634E7</v>
      </c>
      <c r="F2304" s="5">
        <v>3.68634E7</v>
      </c>
      <c r="G2304" s="5">
        <v>5.3491588E7</v>
      </c>
      <c r="H2304" s="5">
        <v>8.2600272E7</v>
      </c>
    </row>
    <row r="2305">
      <c r="A2305" s="62" t="s">
        <v>7245</v>
      </c>
      <c r="B2305" s="23" t="s">
        <v>7246</v>
      </c>
      <c r="C2305" s="5">
        <v>60.0</v>
      </c>
      <c r="D2305" s="5">
        <v>9.22483656166666E7</v>
      </c>
      <c r="E2305" s="5">
        <v>2.6807072E7</v>
      </c>
      <c r="F2305" s="5">
        <v>5.2138389E7</v>
      </c>
      <c r="G2305" s="5">
        <v>1.30615435E8</v>
      </c>
      <c r="H2305" s="5">
        <v>1.9996536E8</v>
      </c>
    </row>
    <row r="2306">
      <c r="A2306" s="62" t="s">
        <v>7247</v>
      </c>
      <c r="B2306" s="23" t="s">
        <v>7248</v>
      </c>
      <c r="C2306" s="5">
        <v>26.0</v>
      </c>
      <c r="D2306" s="5">
        <v>7.04815332692307E7</v>
      </c>
      <c r="E2306" s="5">
        <v>3.8317201E7</v>
      </c>
      <c r="F2306" s="5">
        <v>5.6048785E7</v>
      </c>
      <c r="G2306" s="5">
        <v>8.4382165E7</v>
      </c>
      <c r="H2306" s="5">
        <v>1.44203077E8</v>
      </c>
    </row>
    <row r="2307">
      <c r="A2307" s="62" t="s">
        <v>7249</v>
      </c>
      <c r="B2307" s="23" t="s">
        <v>7250</v>
      </c>
      <c r="C2307" s="5">
        <v>2974.0</v>
      </c>
      <c r="D2307" s="5">
        <v>5.11082720298959E7</v>
      </c>
      <c r="E2307" s="5">
        <v>2.6730477E7</v>
      </c>
      <c r="F2307" s="5">
        <v>4.0035623E7</v>
      </c>
      <c r="G2307" s="5">
        <v>6.3296868E7</v>
      </c>
      <c r="H2307" s="5">
        <v>9.6438603E7</v>
      </c>
    </row>
    <row r="2308">
      <c r="A2308" s="62" t="s">
        <v>7251</v>
      </c>
      <c r="B2308" s="23" t="s">
        <v>7252</v>
      </c>
      <c r="C2308" s="5">
        <v>91.0</v>
      </c>
      <c r="D2308" s="5">
        <v>3.5593289010989E7</v>
      </c>
      <c r="E2308" s="5">
        <v>1.8910068E7</v>
      </c>
      <c r="F2308" s="5">
        <v>3.1399067E7</v>
      </c>
      <c r="G2308" s="5">
        <v>4.3591767E7</v>
      </c>
      <c r="H2308" s="5">
        <v>5.6741389E7</v>
      </c>
    </row>
    <row r="2309">
      <c r="A2309" s="62" t="s">
        <v>7253</v>
      </c>
      <c r="B2309" s="23" t="s">
        <v>7254</v>
      </c>
      <c r="C2309" s="5">
        <v>7.0</v>
      </c>
      <c r="D2309" s="5">
        <v>5.52927372857142E7</v>
      </c>
      <c r="E2309" s="5">
        <v>1.025145E7</v>
      </c>
      <c r="F2309" s="5">
        <v>3.5672333E7</v>
      </c>
      <c r="G2309" s="5">
        <v>4.5016876E7</v>
      </c>
      <c r="H2309" s="5">
        <v>2.41212272E8</v>
      </c>
    </row>
    <row r="2310">
      <c r="A2310" s="62" t="s">
        <v>7255</v>
      </c>
      <c r="B2310" s="23" t="s">
        <v>7256</v>
      </c>
      <c r="C2310" s="5">
        <v>31.0</v>
      </c>
      <c r="D2310" s="5">
        <v>3.89205722903225E7</v>
      </c>
      <c r="E2310" s="5">
        <v>1.5592064E7</v>
      </c>
      <c r="F2310" s="5">
        <v>2.8690994E7</v>
      </c>
      <c r="G2310" s="5">
        <v>5.6000222E7</v>
      </c>
      <c r="H2310" s="5">
        <v>6.800103E7</v>
      </c>
    </row>
    <row r="2311">
      <c r="A2311" s="62" t="s">
        <v>7257</v>
      </c>
      <c r="B2311" s="23" t="s">
        <v>7258</v>
      </c>
      <c r="C2311" s="5">
        <v>90.0</v>
      </c>
      <c r="D2311" s="5">
        <v>2.93911338333333E7</v>
      </c>
      <c r="E2311" s="5">
        <v>1.2546543E7</v>
      </c>
      <c r="F2311" s="5">
        <v>2.5125634E7</v>
      </c>
      <c r="G2311" s="5">
        <v>4.594301E7</v>
      </c>
      <c r="H2311" s="5">
        <v>5.7618771E7</v>
      </c>
    </row>
    <row r="2312">
      <c r="A2312" s="62" t="s">
        <v>7259</v>
      </c>
      <c r="B2312" s="23" t="s">
        <v>7260</v>
      </c>
      <c r="C2312" s="5">
        <v>122.0</v>
      </c>
      <c r="D2312" s="5">
        <v>4.20505435819672E7</v>
      </c>
      <c r="E2312" s="5">
        <v>1.7702619E7</v>
      </c>
      <c r="F2312" s="5">
        <v>2.948895E7</v>
      </c>
      <c r="G2312" s="5">
        <v>5.4699116E7</v>
      </c>
      <c r="H2312" s="5">
        <v>9.1079395E7</v>
      </c>
    </row>
    <row r="2313">
      <c r="A2313" s="62" t="s">
        <v>7261</v>
      </c>
      <c r="B2313" s="23" t="s">
        <v>7262</v>
      </c>
      <c r="C2313" s="5">
        <v>432.0</v>
      </c>
      <c r="D2313" s="5">
        <v>3.10981209722222E7</v>
      </c>
      <c r="E2313" s="5">
        <v>1.7066751E7</v>
      </c>
      <c r="F2313" s="5">
        <v>2.6537246E7</v>
      </c>
      <c r="G2313" s="5">
        <v>3.5112004E7</v>
      </c>
      <c r="H2313" s="5">
        <v>5.549078E7</v>
      </c>
    </row>
    <row r="2314">
      <c r="A2314" s="62" t="s">
        <v>7263</v>
      </c>
      <c r="B2314" s="23" t="s">
        <v>7264</v>
      </c>
      <c r="C2314" s="5">
        <v>83.0</v>
      </c>
      <c r="D2314" s="5">
        <v>3.70259254457831E7</v>
      </c>
      <c r="E2314" s="5">
        <v>1.3607076E7</v>
      </c>
      <c r="F2314" s="5">
        <v>2.8078557E7</v>
      </c>
      <c r="G2314" s="5">
        <v>4.582145E7</v>
      </c>
      <c r="H2314" s="5">
        <v>6.4091452E7</v>
      </c>
    </row>
    <row r="2315">
      <c r="A2315" s="62" t="s">
        <v>7265</v>
      </c>
      <c r="B2315" s="23" t="s">
        <v>7266</v>
      </c>
      <c r="C2315" s="5">
        <v>5.0</v>
      </c>
      <c r="D2315" s="5">
        <v>1.945134E7</v>
      </c>
      <c r="E2315" s="5">
        <v>8613900.0</v>
      </c>
      <c r="F2315" s="5">
        <v>9994966.0</v>
      </c>
      <c r="G2315" s="5">
        <v>1.3074234E7</v>
      </c>
      <c r="H2315" s="5">
        <v>5.8671466E7</v>
      </c>
    </row>
    <row r="2316">
      <c r="A2316" s="62" t="s">
        <v>7267</v>
      </c>
      <c r="B2316" s="23" t="s">
        <v>7268</v>
      </c>
      <c r="C2316" s="5">
        <v>8.0</v>
      </c>
      <c r="D2316" s="5">
        <v>4.209579375E7</v>
      </c>
      <c r="E2316" s="5">
        <v>9458630.0</v>
      </c>
      <c r="F2316" s="5">
        <v>2.3024042E7</v>
      </c>
      <c r="G2316" s="5">
        <v>5.6000222E7</v>
      </c>
      <c r="H2316" s="5">
        <v>9.4834746E7</v>
      </c>
    </row>
    <row r="2317">
      <c r="A2317" s="62" t="s">
        <v>7269</v>
      </c>
      <c r="B2317" s="23" t="s">
        <v>7270</v>
      </c>
      <c r="C2317" s="5">
        <v>158.0</v>
      </c>
      <c r="D2317" s="5">
        <v>3.06350276012658E7</v>
      </c>
      <c r="E2317" s="5">
        <v>9572440.0</v>
      </c>
      <c r="F2317" s="5">
        <v>1.994559E7</v>
      </c>
      <c r="G2317" s="5">
        <v>3.73198E7</v>
      </c>
      <c r="H2317" s="5">
        <v>7.2450811E7</v>
      </c>
    </row>
    <row r="2318">
      <c r="A2318" s="62" t="s">
        <v>7271</v>
      </c>
      <c r="B2318" s="23" t="s">
        <v>7272</v>
      </c>
      <c r="C2318" s="5">
        <v>15.0</v>
      </c>
      <c r="D2318" s="5">
        <v>2.31102465999999E7</v>
      </c>
      <c r="E2318" s="5">
        <v>1.0117811E7</v>
      </c>
      <c r="F2318" s="5">
        <v>2.3627814E7</v>
      </c>
      <c r="G2318" s="5">
        <v>3.2512971E7</v>
      </c>
      <c r="H2318" s="5">
        <v>3.716116E7</v>
      </c>
    </row>
    <row r="2319">
      <c r="A2319" s="62" t="s">
        <v>2917</v>
      </c>
      <c r="B2319" s="23" t="s">
        <v>600</v>
      </c>
      <c r="C2319" s="5">
        <v>53.0</v>
      </c>
      <c r="D2319" s="5">
        <v>4.50624808490566E7</v>
      </c>
      <c r="E2319" s="5">
        <v>1.9976897E7</v>
      </c>
      <c r="F2319" s="5">
        <v>3.3773808E7</v>
      </c>
      <c r="G2319" s="5">
        <v>5.1314636E7</v>
      </c>
      <c r="H2319" s="5">
        <v>8.4464627E7</v>
      </c>
    </row>
    <row r="2320">
      <c r="A2320" s="62" t="s">
        <v>7273</v>
      </c>
      <c r="B2320" s="23" t="s">
        <v>7274</v>
      </c>
      <c r="C2320" s="5">
        <v>151.0</v>
      </c>
      <c r="D2320" s="5">
        <v>3.69687558013245E7</v>
      </c>
      <c r="E2320" s="5">
        <v>1.4634905E7</v>
      </c>
      <c r="F2320" s="5">
        <v>2.6410266E7</v>
      </c>
      <c r="G2320" s="5">
        <v>4.6079981E7</v>
      </c>
      <c r="H2320" s="5">
        <v>7.78212E7</v>
      </c>
    </row>
    <row r="2321">
      <c r="A2321" s="62" t="s">
        <v>2918</v>
      </c>
      <c r="B2321" s="23" t="s">
        <v>602</v>
      </c>
      <c r="C2321" s="5">
        <v>2152.0</v>
      </c>
      <c r="D2321" s="5">
        <v>5.19606862224802E7</v>
      </c>
      <c r="E2321" s="5">
        <v>2.453725E7</v>
      </c>
      <c r="F2321" s="5">
        <v>3.8038583E7</v>
      </c>
      <c r="G2321" s="5">
        <v>6.556581E7</v>
      </c>
      <c r="H2321" s="5">
        <v>1.03740664E8</v>
      </c>
    </row>
    <row r="2322">
      <c r="A2322" s="62" t="s">
        <v>7275</v>
      </c>
      <c r="B2322" s="23" t="s">
        <v>7276</v>
      </c>
      <c r="C2322" s="5">
        <v>590.0</v>
      </c>
      <c r="D2322" s="5">
        <v>2.33331711745762E7</v>
      </c>
      <c r="E2322" s="5">
        <v>8898067.0</v>
      </c>
      <c r="F2322" s="5">
        <v>1.5859689E7</v>
      </c>
      <c r="G2322" s="5">
        <v>2.8571662E7</v>
      </c>
      <c r="H2322" s="5">
        <v>4.8410621E7</v>
      </c>
    </row>
    <row r="2323">
      <c r="A2323" s="62" t="s">
        <v>2919</v>
      </c>
      <c r="B2323" s="23" t="s">
        <v>604</v>
      </c>
      <c r="C2323" s="5">
        <v>4317.0</v>
      </c>
      <c r="D2323" s="5">
        <v>4.36340803893006E7</v>
      </c>
      <c r="E2323" s="5">
        <v>2.1164493E7</v>
      </c>
      <c r="F2323" s="5">
        <v>3.1541746E7</v>
      </c>
      <c r="G2323" s="5">
        <v>5.2162063E7</v>
      </c>
      <c r="H2323" s="5">
        <v>8.831055E7</v>
      </c>
    </row>
    <row r="2324">
      <c r="A2324" s="62" t="s">
        <v>7277</v>
      </c>
      <c r="B2324" s="23" t="s">
        <v>7278</v>
      </c>
      <c r="C2324" s="5">
        <v>528.0</v>
      </c>
      <c r="D2324" s="5">
        <v>2.117024306203E7</v>
      </c>
      <c r="E2324" s="5">
        <v>8986890.0</v>
      </c>
      <c r="F2324" s="5">
        <v>1.4590899E7</v>
      </c>
      <c r="G2324" s="5">
        <v>2.6001971E7</v>
      </c>
      <c r="H2324" s="5">
        <v>4.35718E7</v>
      </c>
    </row>
    <row r="2325">
      <c r="A2325" s="62" t="s">
        <v>2920</v>
      </c>
      <c r="B2325" s="23" t="s">
        <v>606</v>
      </c>
      <c r="C2325" s="5">
        <v>3783.0</v>
      </c>
      <c r="D2325" s="5">
        <v>3.95142340644649E7</v>
      </c>
      <c r="E2325" s="5">
        <v>1.89805E7</v>
      </c>
      <c r="F2325" s="5">
        <v>2.9106948E7</v>
      </c>
      <c r="G2325" s="5">
        <v>4.7669498E7</v>
      </c>
      <c r="H2325" s="5">
        <v>7.844818E7</v>
      </c>
    </row>
    <row r="2326">
      <c r="A2326" s="62" t="s">
        <v>2921</v>
      </c>
      <c r="B2326" s="23" t="s">
        <v>609</v>
      </c>
      <c r="C2326" s="5">
        <v>470.0</v>
      </c>
      <c r="D2326" s="5">
        <v>2.58313370851063E7</v>
      </c>
      <c r="E2326" s="5">
        <v>1.1474876E7</v>
      </c>
      <c r="F2326" s="5">
        <v>1.9864525E7</v>
      </c>
      <c r="G2326" s="5">
        <v>3.1484138E7</v>
      </c>
      <c r="H2326" s="5">
        <v>5.1249138E7</v>
      </c>
    </row>
    <row r="2327">
      <c r="A2327" s="62" t="s">
        <v>7279</v>
      </c>
      <c r="B2327" s="23" t="s">
        <v>7280</v>
      </c>
      <c r="C2327" s="5">
        <v>151.0</v>
      </c>
      <c r="D2327" s="5">
        <v>3.34497845231788E7</v>
      </c>
      <c r="E2327" s="5">
        <v>1.3175254E7</v>
      </c>
      <c r="F2327" s="5">
        <v>2.2784237E7</v>
      </c>
      <c r="G2327" s="5">
        <v>4.211738E7</v>
      </c>
      <c r="H2327" s="5">
        <v>6.9967E7</v>
      </c>
    </row>
    <row r="2328">
      <c r="A2328" s="62" t="s">
        <v>2922</v>
      </c>
      <c r="B2328" s="23" t="s">
        <v>612</v>
      </c>
      <c r="C2328" s="5">
        <v>1608.0</v>
      </c>
      <c r="D2328" s="5">
        <v>6.03843901883157E7</v>
      </c>
      <c r="E2328" s="5">
        <v>2.8596E7</v>
      </c>
      <c r="F2328" s="5">
        <v>4.7108187E7</v>
      </c>
      <c r="G2328" s="5">
        <v>7.9732163E7</v>
      </c>
      <c r="H2328" s="5">
        <v>1.18142007E8</v>
      </c>
    </row>
    <row r="2329">
      <c r="A2329" s="62" t="s">
        <v>7281</v>
      </c>
      <c r="B2329" s="23" t="s">
        <v>7282</v>
      </c>
      <c r="C2329" s="5">
        <v>392.0</v>
      </c>
      <c r="D2329" s="5">
        <v>3.43272113749999E7</v>
      </c>
      <c r="E2329" s="5">
        <v>1.2236391E7</v>
      </c>
      <c r="F2329" s="5">
        <v>2.5382167E7</v>
      </c>
      <c r="G2329" s="5">
        <v>4.2810988E7</v>
      </c>
      <c r="H2329" s="5">
        <v>7.1792468E7</v>
      </c>
    </row>
    <row r="2330">
      <c r="A2330" s="62" t="s">
        <v>7283</v>
      </c>
      <c r="B2330" s="23" t="s">
        <v>7284</v>
      </c>
      <c r="C2330" s="5">
        <v>310.0</v>
      </c>
      <c r="D2330" s="5">
        <v>6.85929818258065E7</v>
      </c>
      <c r="E2330" s="5">
        <v>3.5166187E7</v>
      </c>
      <c r="F2330" s="5">
        <v>5.4901473E7</v>
      </c>
      <c r="G2330" s="5">
        <v>8.224542E7</v>
      </c>
      <c r="H2330" s="5">
        <v>1.32088655E8</v>
      </c>
    </row>
    <row r="2331">
      <c r="A2331" s="62" t="s">
        <v>7285</v>
      </c>
      <c r="B2331" s="23" t="s">
        <v>7286</v>
      </c>
      <c r="C2331" s="5">
        <v>689.0</v>
      </c>
      <c r="D2331" s="5">
        <v>1.05887034136429E7</v>
      </c>
      <c r="E2331" s="5">
        <v>4748900.0</v>
      </c>
      <c r="F2331" s="5">
        <v>7023845.0</v>
      </c>
      <c r="G2331" s="5">
        <v>9926038.0</v>
      </c>
      <c r="H2331" s="5">
        <v>1.91484E7</v>
      </c>
    </row>
    <row r="2332">
      <c r="A2332" s="62" t="s">
        <v>7287</v>
      </c>
      <c r="B2332" s="23" t="s">
        <v>7288</v>
      </c>
      <c r="C2332" s="5">
        <v>38.0</v>
      </c>
      <c r="D2332" s="5">
        <v>3.84554797631578E7</v>
      </c>
      <c r="E2332" s="5">
        <v>8464598.0</v>
      </c>
      <c r="F2332" s="5">
        <v>1.8444394E7</v>
      </c>
      <c r="G2332" s="5">
        <v>4.5638653E7</v>
      </c>
      <c r="H2332" s="5">
        <v>1.12009964E8</v>
      </c>
    </row>
    <row r="2333">
      <c r="A2333" s="62" t="s">
        <v>7289</v>
      </c>
      <c r="B2333" s="23" t="s">
        <v>7290</v>
      </c>
      <c r="C2333" s="5">
        <v>114.0</v>
      </c>
      <c r="D2333" s="5">
        <v>1.29037462631578E7</v>
      </c>
      <c r="E2333" s="5">
        <v>5423090.0</v>
      </c>
      <c r="F2333" s="5">
        <v>6809018.0</v>
      </c>
      <c r="G2333" s="5">
        <v>1.1146552E7</v>
      </c>
      <c r="H2333" s="5">
        <v>2.5942582E7</v>
      </c>
    </row>
    <row r="2334">
      <c r="A2334" s="62" t="s">
        <v>7291</v>
      </c>
      <c r="B2334" s="23" t="s">
        <v>7292</v>
      </c>
      <c r="C2334" s="5">
        <v>40.0</v>
      </c>
      <c r="D2334" s="5">
        <v>1.14071325E7</v>
      </c>
      <c r="E2334" s="5">
        <v>7120043.0</v>
      </c>
      <c r="F2334" s="5">
        <v>9207477.0</v>
      </c>
      <c r="G2334" s="5">
        <v>1.3060962E7</v>
      </c>
      <c r="H2334" s="5">
        <v>1.95049E7</v>
      </c>
    </row>
    <row r="2335">
      <c r="A2335" s="62" t="s">
        <v>7293</v>
      </c>
      <c r="B2335" s="23" t="s">
        <v>7294</v>
      </c>
      <c r="C2335" s="5">
        <v>2452.0</v>
      </c>
      <c r="D2335" s="5">
        <v>1.38917824618834E7</v>
      </c>
      <c r="E2335" s="5">
        <v>6141163.0</v>
      </c>
      <c r="F2335" s="5">
        <v>9324418.0</v>
      </c>
      <c r="G2335" s="5">
        <v>1.6495516E7</v>
      </c>
      <c r="H2335" s="5">
        <v>2.5624981E7</v>
      </c>
    </row>
    <row r="2336">
      <c r="A2336" s="62" t="s">
        <v>7295</v>
      </c>
      <c r="B2336" s="23" t="s">
        <v>7296</v>
      </c>
      <c r="C2336" s="5">
        <v>36.0</v>
      </c>
      <c r="D2336" s="5">
        <v>2.46375054166666E7</v>
      </c>
      <c r="E2336" s="5">
        <v>8792796.0</v>
      </c>
      <c r="F2336" s="5">
        <v>1.3754987E7</v>
      </c>
      <c r="G2336" s="5">
        <v>2.6277761E7</v>
      </c>
      <c r="H2336" s="5">
        <v>5.5150762E7</v>
      </c>
    </row>
    <row r="2337">
      <c r="A2337" s="62" t="s">
        <v>7297</v>
      </c>
      <c r="B2337" s="23" t="s">
        <v>7298</v>
      </c>
      <c r="C2337" s="5">
        <v>256.0</v>
      </c>
      <c r="D2337" s="5">
        <v>1.19678367539062E7</v>
      </c>
      <c r="E2337" s="5">
        <v>7082470.0</v>
      </c>
      <c r="F2337" s="5">
        <v>1.01493E7</v>
      </c>
      <c r="G2337" s="5">
        <v>1.4929487E7</v>
      </c>
      <c r="H2337" s="5">
        <v>2.1162556E7</v>
      </c>
    </row>
    <row r="2338">
      <c r="A2338" s="62" t="s">
        <v>7299</v>
      </c>
      <c r="B2338" s="23" t="s">
        <v>7300</v>
      </c>
      <c r="C2338" s="5">
        <v>832.0</v>
      </c>
      <c r="D2338" s="5">
        <v>1.5473124619904E7</v>
      </c>
      <c r="E2338" s="5">
        <v>8624300.0</v>
      </c>
      <c r="F2338" s="5">
        <v>1.2567962E7</v>
      </c>
      <c r="G2338" s="5">
        <v>1.8943894E7</v>
      </c>
      <c r="H2338" s="5">
        <v>2.6348873E7</v>
      </c>
    </row>
    <row r="2339">
      <c r="A2339" s="62" t="s">
        <v>7301</v>
      </c>
      <c r="B2339" s="23" t="s">
        <v>7302</v>
      </c>
      <c r="C2339" s="5">
        <v>193.0</v>
      </c>
      <c r="D2339" s="5">
        <v>1.14972641968911E7</v>
      </c>
      <c r="E2339" s="5">
        <v>6620566.0</v>
      </c>
      <c r="F2339" s="5">
        <v>8880380.0</v>
      </c>
      <c r="G2339" s="5">
        <v>1.38435E7</v>
      </c>
      <c r="H2339" s="5">
        <v>1.943305E7</v>
      </c>
    </row>
    <row r="2340">
      <c r="A2340" s="62" t="s">
        <v>7303</v>
      </c>
      <c r="B2340" s="23" t="s">
        <v>7304</v>
      </c>
      <c r="C2340" s="5">
        <v>364.0</v>
      </c>
      <c r="D2340" s="5">
        <v>1.49672709697802E7</v>
      </c>
      <c r="E2340" s="5">
        <v>8226140.0</v>
      </c>
      <c r="F2340" s="5">
        <v>1.1605689E7</v>
      </c>
      <c r="G2340" s="5">
        <v>1.7527559E7</v>
      </c>
      <c r="H2340" s="5">
        <v>2.8384377E7</v>
      </c>
    </row>
    <row r="2341">
      <c r="A2341" s="62" t="s">
        <v>7305</v>
      </c>
      <c r="B2341" s="23" t="s">
        <v>7306</v>
      </c>
      <c r="C2341" s="5">
        <v>706.0</v>
      </c>
      <c r="D2341" s="5">
        <v>1.39217209830028E7</v>
      </c>
      <c r="E2341" s="5">
        <v>6859727.0</v>
      </c>
      <c r="F2341" s="5">
        <v>1.002592E7</v>
      </c>
      <c r="G2341" s="5">
        <v>1.5116553E7</v>
      </c>
      <c r="H2341" s="5">
        <v>2.4783851E7</v>
      </c>
    </row>
    <row r="2342">
      <c r="A2342" s="62" t="s">
        <v>7307</v>
      </c>
      <c r="B2342" s="23" t="s">
        <v>7308</v>
      </c>
      <c r="C2342" s="5">
        <v>445.0</v>
      </c>
      <c r="D2342" s="5">
        <v>1.24719234067415E7</v>
      </c>
      <c r="E2342" s="5">
        <v>6890000.0</v>
      </c>
      <c r="F2342" s="5">
        <v>9548750.0</v>
      </c>
      <c r="G2342" s="5">
        <v>1.4567E7</v>
      </c>
      <c r="H2342" s="5">
        <v>2.1669839E7</v>
      </c>
    </row>
    <row r="2343">
      <c r="A2343" s="62" t="s">
        <v>7309</v>
      </c>
      <c r="B2343" s="23" t="s">
        <v>7310</v>
      </c>
      <c r="C2343" s="5">
        <v>1516.0</v>
      </c>
      <c r="D2343" s="5">
        <v>2.1720873614116E7</v>
      </c>
      <c r="E2343" s="5">
        <v>1.0500979E7</v>
      </c>
      <c r="F2343" s="5">
        <v>1.5530662E7</v>
      </c>
      <c r="G2343" s="5">
        <v>2.57501E7</v>
      </c>
      <c r="H2343" s="5">
        <v>4.20071E7</v>
      </c>
    </row>
    <row r="2344">
      <c r="A2344" s="62" t="s">
        <v>7311</v>
      </c>
      <c r="B2344" s="23" t="s">
        <v>7312</v>
      </c>
      <c r="C2344" s="5">
        <v>178.0</v>
      </c>
      <c r="D2344" s="5">
        <v>1.59773281235955E7</v>
      </c>
      <c r="E2344" s="5">
        <v>8323000.0</v>
      </c>
      <c r="F2344" s="5">
        <v>1.1710685E7</v>
      </c>
      <c r="G2344" s="5">
        <v>1.7776887E7</v>
      </c>
      <c r="H2344" s="5">
        <v>2.8196506E7</v>
      </c>
    </row>
    <row r="2345">
      <c r="A2345" s="62" t="s">
        <v>7313</v>
      </c>
      <c r="B2345" s="23" t="s">
        <v>7314</v>
      </c>
      <c r="C2345" s="5">
        <v>3375.0</v>
      </c>
      <c r="D2345" s="5">
        <v>1.75674892973933E7</v>
      </c>
      <c r="E2345" s="5">
        <v>9059001.0</v>
      </c>
      <c r="F2345" s="5">
        <v>1.2976369E7</v>
      </c>
      <c r="G2345" s="5">
        <v>2.0158577E7</v>
      </c>
      <c r="H2345" s="5">
        <v>3.1934433E7</v>
      </c>
    </row>
    <row r="2346">
      <c r="A2346" s="62" t="s">
        <v>7315</v>
      </c>
      <c r="B2346" s="23" t="s">
        <v>7316</v>
      </c>
      <c r="C2346" s="5">
        <v>1971.0</v>
      </c>
      <c r="D2346" s="5">
        <v>1.44726836768137E7</v>
      </c>
      <c r="E2346" s="5">
        <v>8201511.0</v>
      </c>
      <c r="F2346" s="5">
        <v>1.18907E7</v>
      </c>
      <c r="G2346" s="5">
        <v>1.745616E7</v>
      </c>
      <c r="H2346" s="5">
        <v>2.3881135E7</v>
      </c>
    </row>
    <row r="2347">
      <c r="A2347" s="62" t="s">
        <v>7317</v>
      </c>
      <c r="B2347" s="23" t="s">
        <v>7318</v>
      </c>
      <c r="C2347" s="5">
        <v>1918.0</v>
      </c>
      <c r="D2347" s="5">
        <v>1.47960106042752E7</v>
      </c>
      <c r="E2347" s="5">
        <v>7620412.0</v>
      </c>
      <c r="F2347" s="5">
        <v>1.0975675E7</v>
      </c>
      <c r="G2347" s="5">
        <v>1.72752E7</v>
      </c>
      <c r="H2347" s="5">
        <v>2.713389E7</v>
      </c>
    </row>
    <row r="2348">
      <c r="A2348" s="62" t="s">
        <v>7319</v>
      </c>
      <c r="B2348" s="23" t="s">
        <v>7320</v>
      </c>
      <c r="C2348" s="5">
        <v>5.0</v>
      </c>
      <c r="D2348" s="5">
        <v>6216832.2</v>
      </c>
      <c r="E2348" s="5">
        <v>5061009.0</v>
      </c>
      <c r="F2348" s="5">
        <v>5726985.0</v>
      </c>
      <c r="G2348" s="5">
        <v>7100247.0</v>
      </c>
      <c r="H2348" s="5">
        <v>1.0598383E7</v>
      </c>
    </row>
    <row r="2349">
      <c r="A2349" s="62" t="s">
        <v>7321</v>
      </c>
      <c r="B2349" s="23" t="s">
        <v>7322</v>
      </c>
      <c r="C2349" s="5">
        <v>30.0</v>
      </c>
      <c r="D2349" s="5">
        <v>3.27087094666666E7</v>
      </c>
      <c r="E2349" s="5">
        <v>6825958.0</v>
      </c>
      <c r="F2349" s="5">
        <v>1.0042786E7</v>
      </c>
      <c r="G2349" s="5">
        <v>2.5052384E7</v>
      </c>
      <c r="H2349" s="5">
        <v>7.2158021E7</v>
      </c>
    </row>
    <row r="2350">
      <c r="A2350" s="62" t="s">
        <v>7323</v>
      </c>
      <c r="B2350" s="23" t="s">
        <v>7324</v>
      </c>
      <c r="C2350" s="5">
        <v>61.0</v>
      </c>
      <c r="D2350" s="5">
        <v>1.37518095967213E8</v>
      </c>
      <c r="E2350" s="5">
        <v>1.606E7</v>
      </c>
      <c r="F2350" s="5">
        <v>8.7781E7</v>
      </c>
      <c r="G2350" s="5">
        <v>2.15779671E8</v>
      </c>
      <c r="H2350" s="5">
        <v>3.00559227E8</v>
      </c>
    </row>
    <row r="2351">
      <c r="A2351" s="62" t="s">
        <v>7325</v>
      </c>
      <c r="B2351" s="23" t="s">
        <v>7326</v>
      </c>
      <c r="C2351" s="5">
        <v>18.0</v>
      </c>
      <c r="D2351" s="5">
        <v>2.13238195E7</v>
      </c>
      <c r="E2351" s="5">
        <v>6534653.0</v>
      </c>
      <c r="F2351" s="5">
        <v>1.09913E7</v>
      </c>
      <c r="G2351" s="5">
        <v>2.1779173E7</v>
      </c>
      <c r="H2351" s="5">
        <v>7.9945707E7</v>
      </c>
    </row>
    <row r="2352">
      <c r="A2352" s="62" t="s">
        <v>7327</v>
      </c>
      <c r="B2352" s="23" t="s">
        <v>7328</v>
      </c>
      <c r="C2352" s="5">
        <v>16.0</v>
      </c>
      <c r="D2352" s="5">
        <v>1.82242927499999E7</v>
      </c>
      <c r="E2352" s="5">
        <v>7378300.0</v>
      </c>
      <c r="F2352" s="5">
        <v>1.1301985E7</v>
      </c>
      <c r="G2352" s="5">
        <v>1.8232511E7</v>
      </c>
      <c r="H2352" s="5">
        <v>4.7525313E7</v>
      </c>
    </row>
    <row r="2353">
      <c r="A2353" s="62" t="s">
        <v>7329</v>
      </c>
      <c r="B2353" s="23" t="s">
        <v>7330</v>
      </c>
      <c r="C2353" s="5">
        <v>5.0</v>
      </c>
      <c r="D2353" s="5">
        <v>1.22527646E7</v>
      </c>
      <c r="E2353" s="5">
        <v>7220000.0</v>
      </c>
      <c r="F2353" s="5">
        <v>8610701.0</v>
      </c>
      <c r="G2353" s="5">
        <v>1.4713659E7</v>
      </c>
      <c r="H2353" s="5">
        <v>2.3807546E7</v>
      </c>
    </row>
    <row r="2354">
      <c r="A2354" s="62" t="s">
        <v>7331</v>
      </c>
      <c r="B2354" s="23" t="s">
        <v>7332</v>
      </c>
      <c r="C2354" s="5">
        <v>63.0</v>
      </c>
      <c r="D2354" s="5">
        <v>3.54602863492063E7</v>
      </c>
      <c r="E2354" s="5">
        <v>1.3813818E7</v>
      </c>
      <c r="F2354" s="5">
        <v>2.3558192E7</v>
      </c>
      <c r="G2354" s="5">
        <v>3.7291901E7</v>
      </c>
      <c r="H2354" s="5">
        <v>6.8979842E7</v>
      </c>
    </row>
    <row r="2355">
      <c r="A2355" s="62" t="s">
        <v>7333</v>
      </c>
      <c r="B2355" s="23" t="s">
        <v>7334</v>
      </c>
      <c r="C2355" s="5">
        <v>16.0</v>
      </c>
      <c r="D2355" s="5">
        <v>2.26147663125E7</v>
      </c>
      <c r="E2355" s="5">
        <v>6533645.0</v>
      </c>
      <c r="F2355" s="5">
        <v>1.0308141E7</v>
      </c>
      <c r="G2355" s="5">
        <v>3.429784E7</v>
      </c>
      <c r="H2355" s="5">
        <v>5.8290685E7</v>
      </c>
    </row>
    <row r="2356">
      <c r="A2356" s="62" t="s">
        <v>7335</v>
      </c>
      <c r="B2356" s="23" t="s">
        <v>7336</v>
      </c>
      <c r="C2356" s="5">
        <v>36.0</v>
      </c>
      <c r="D2356" s="5">
        <v>2.30151063055555E7</v>
      </c>
      <c r="E2356" s="5">
        <v>1.0411202E7</v>
      </c>
      <c r="F2356" s="5">
        <v>1.2788039E7</v>
      </c>
      <c r="G2356" s="5">
        <v>2.4147309E7</v>
      </c>
      <c r="H2356" s="5">
        <v>3.7277101E7</v>
      </c>
    </row>
    <row r="2357">
      <c r="A2357" s="62" t="s">
        <v>7337</v>
      </c>
      <c r="B2357" s="23" t="s">
        <v>7338</v>
      </c>
      <c r="C2357" s="5">
        <v>17.0</v>
      </c>
      <c r="D2357" s="5">
        <v>1.53334089411764E7</v>
      </c>
      <c r="E2357" s="5">
        <v>8279623.0</v>
      </c>
      <c r="F2357" s="5">
        <v>1.1869842E7</v>
      </c>
      <c r="G2357" s="5">
        <v>1.7265756E7</v>
      </c>
      <c r="H2357" s="5">
        <v>3.4016545E7</v>
      </c>
    </row>
    <row r="2358">
      <c r="A2358" s="62" t="s">
        <v>7339</v>
      </c>
      <c r="B2358" s="23" t="s">
        <v>7340</v>
      </c>
      <c r="C2358" s="5">
        <v>60.0</v>
      </c>
      <c r="D2358" s="5">
        <v>2.403935585E7</v>
      </c>
      <c r="E2358" s="5">
        <v>8352150.0</v>
      </c>
      <c r="F2358" s="5">
        <v>1.9535958E7</v>
      </c>
      <c r="G2358" s="5">
        <v>2.583349E7</v>
      </c>
      <c r="H2358" s="5">
        <v>4.7784703E7</v>
      </c>
    </row>
    <row r="2359">
      <c r="A2359" s="62" t="s">
        <v>7341</v>
      </c>
      <c r="B2359" s="23" t="s">
        <v>7342</v>
      </c>
      <c r="C2359" s="5">
        <v>40.0</v>
      </c>
      <c r="D2359" s="5">
        <v>1.46028718E7</v>
      </c>
      <c r="E2359" s="5">
        <v>6736948.0</v>
      </c>
      <c r="F2359" s="5">
        <v>1.0041303E7</v>
      </c>
      <c r="G2359" s="5">
        <v>1.7026178E7</v>
      </c>
      <c r="H2359" s="5">
        <v>2.4422261E7</v>
      </c>
    </row>
    <row r="2360">
      <c r="A2360" s="62" t="s">
        <v>7343</v>
      </c>
      <c r="B2360" s="23" t="s">
        <v>7344</v>
      </c>
      <c r="C2360" s="5">
        <v>136.0</v>
      </c>
      <c r="D2360" s="5">
        <v>1.67577842352941E7</v>
      </c>
      <c r="E2360" s="5">
        <v>7186696.0</v>
      </c>
      <c r="F2360" s="5">
        <v>1.0083892E7</v>
      </c>
      <c r="G2360" s="5">
        <v>2.0816671E7</v>
      </c>
      <c r="H2360" s="5">
        <v>3.15248E7</v>
      </c>
    </row>
    <row r="2361">
      <c r="A2361" s="62" t="s">
        <v>7345</v>
      </c>
      <c r="B2361" s="23" t="s">
        <v>7346</v>
      </c>
      <c r="C2361" s="5">
        <v>97.0</v>
      </c>
      <c r="D2361" s="5">
        <v>2.41925475876288E7</v>
      </c>
      <c r="E2361" s="5">
        <v>1.1643369E7</v>
      </c>
      <c r="F2361" s="5">
        <v>1.5723601E7</v>
      </c>
      <c r="G2361" s="5">
        <v>2.6150959E7</v>
      </c>
      <c r="H2361" s="5">
        <v>4.7987566E7</v>
      </c>
    </row>
    <row r="2362">
      <c r="A2362" s="62" t="s">
        <v>7347</v>
      </c>
      <c r="B2362" s="23" t="s">
        <v>7348</v>
      </c>
      <c r="C2362" s="5">
        <v>338.0</v>
      </c>
      <c r="D2362" s="5">
        <v>2.11113623609467E7</v>
      </c>
      <c r="E2362" s="5">
        <v>1.11005E7</v>
      </c>
      <c r="F2362" s="5">
        <v>1.613557E7</v>
      </c>
      <c r="G2362" s="5">
        <v>2.7386002E7</v>
      </c>
      <c r="H2362" s="5">
        <v>4.0305501E7</v>
      </c>
    </row>
    <row r="2363">
      <c r="A2363" s="62" t="s">
        <v>7349</v>
      </c>
      <c r="B2363" s="23" t="s">
        <v>7350</v>
      </c>
      <c r="C2363" s="5">
        <v>548.0</v>
      </c>
      <c r="D2363" s="5">
        <v>2.06018704744525E7</v>
      </c>
      <c r="E2363" s="5">
        <v>1.0828261E7</v>
      </c>
      <c r="F2363" s="5">
        <v>1.563706E7</v>
      </c>
      <c r="G2363" s="5">
        <v>2.4785415E7</v>
      </c>
      <c r="H2363" s="5">
        <v>4.1650501E7</v>
      </c>
    </row>
    <row r="2364">
      <c r="A2364" s="62" t="s">
        <v>7351</v>
      </c>
      <c r="B2364" s="23" t="s">
        <v>7352</v>
      </c>
      <c r="C2364" s="5">
        <v>126.0</v>
      </c>
      <c r="D2364" s="5">
        <v>1.62163797698412E7</v>
      </c>
      <c r="E2364" s="5">
        <v>8113646.0</v>
      </c>
      <c r="F2364" s="5">
        <v>1.1633747E7</v>
      </c>
      <c r="G2364" s="5">
        <v>1.9378295E7</v>
      </c>
      <c r="H2364" s="5">
        <v>3.299519E7</v>
      </c>
    </row>
    <row r="2365">
      <c r="A2365" s="62" t="s">
        <v>7353</v>
      </c>
      <c r="B2365" s="23" t="s">
        <v>7354</v>
      </c>
      <c r="C2365" s="5">
        <v>531.0</v>
      </c>
      <c r="D2365" s="5">
        <v>3.0715797772128E7</v>
      </c>
      <c r="E2365" s="5">
        <v>1.37E7</v>
      </c>
      <c r="F2365" s="5">
        <v>2.89663E7</v>
      </c>
      <c r="G2365" s="5">
        <v>3.8522E7</v>
      </c>
      <c r="H2365" s="5">
        <v>5.3137065E7</v>
      </c>
    </row>
    <row r="2366">
      <c r="A2366" s="62" t="s">
        <v>7355</v>
      </c>
      <c r="B2366" s="23" t="s">
        <v>7356</v>
      </c>
      <c r="C2366" s="5">
        <v>55.0</v>
      </c>
      <c r="D2366" s="5">
        <v>2.19110529272727E7</v>
      </c>
      <c r="E2366" s="5">
        <v>1.1749088E7</v>
      </c>
      <c r="F2366" s="5">
        <v>1.6338319E7</v>
      </c>
      <c r="G2366" s="5">
        <v>2.6368424E7</v>
      </c>
      <c r="H2366" s="5">
        <v>4.010465E7</v>
      </c>
    </row>
    <row r="2367">
      <c r="A2367" s="62" t="s">
        <v>7357</v>
      </c>
      <c r="B2367" s="23" t="s">
        <v>7358</v>
      </c>
      <c r="C2367" s="5">
        <v>740.0</v>
      </c>
      <c r="D2367" s="5">
        <v>2.17740788905405E7</v>
      </c>
      <c r="E2367" s="5">
        <v>1.1692226E7</v>
      </c>
      <c r="F2367" s="5">
        <v>1.6572743E7</v>
      </c>
      <c r="G2367" s="5">
        <v>2.8159497E7</v>
      </c>
      <c r="H2367" s="5">
        <v>3.937892E7</v>
      </c>
    </row>
    <row r="2368">
      <c r="A2368" s="62" t="s">
        <v>7359</v>
      </c>
      <c r="B2368" s="23" t="s">
        <v>7360</v>
      </c>
      <c r="C2368" s="5">
        <v>279.0</v>
      </c>
      <c r="D2368" s="5">
        <v>1.5666450078853E7</v>
      </c>
      <c r="E2368" s="5">
        <v>7743527.0</v>
      </c>
      <c r="F2368" s="5">
        <v>1.1312049E7</v>
      </c>
      <c r="G2368" s="5">
        <v>1.9010282E7</v>
      </c>
      <c r="H2368" s="5">
        <v>3.31859E7</v>
      </c>
    </row>
    <row r="2369">
      <c r="A2369" s="62" t="s">
        <v>7361</v>
      </c>
      <c r="B2369" s="23" t="s">
        <v>7362</v>
      </c>
      <c r="C2369" s="5">
        <v>372.0</v>
      </c>
      <c r="D2369" s="5">
        <v>2.19719147607526E7</v>
      </c>
      <c r="E2369" s="5">
        <v>7184604.0</v>
      </c>
      <c r="F2369" s="5">
        <v>1.2030376E7</v>
      </c>
      <c r="G2369" s="5">
        <v>2.2100371E7</v>
      </c>
      <c r="H2369" s="5">
        <v>4.8424317E7</v>
      </c>
    </row>
    <row r="2370">
      <c r="A2370" s="62" t="s">
        <v>7363</v>
      </c>
      <c r="B2370" s="23" t="s">
        <v>7364</v>
      </c>
      <c r="C2370" s="5">
        <v>46.0</v>
      </c>
      <c r="D2370" s="5">
        <v>1.14614561956521E7</v>
      </c>
      <c r="E2370" s="5">
        <v>7390333.0</v>
      </c>
      <c r="F2370" s="5">
        <v>1.0674086E7</v>
      </c>
      <c r="G2370" s="5">
        <v>1.5093582E7</v>
      </c>
      <c r="H2370" s="5">
        <v>1.903665E7</v>
      </c>
    </row>
    <row r="2371">
      <c r="A2371" s="62" t="s">
        <v>7365</v>
      </c>
      <c r="B2371" s="23" t="s">
        <v>7366</v>
      </c>
      <c r="C2371" s="5">
        <v>149.0</v>
      </c>
      <c r="D2371" s="5">
        <v>2.6850809E7</v>
      </c>
      <c r="E2371" s="5">
        <v>8777066.0</v>
      </c>
      <c r="F2371" s="5">
        <v>1.3254432E7</v>
      </c>
      <c r="G2371" s="5">
        <v>2.3165944E7</v>
      </c>
      <c r="H2371" s="5">
        <v>5.3308822E7</v>
      </c>
    </row>
    <row r="2372">
      <c r="A2372" s="62" t="s">
        <v>7367</v>
      </c>
      <c r="B2372" s="23" t="s">
        <v>7368</v>
      </c>
      <c r="C2372" s="5">
        <v>562.0</v>
      </c>
      <c r="D2372" s="5">
        <v>1.11950190784697E8</v>
      </c>
      <c r="E2372" s="5">
        <v>4.4101473E7</v>
      </c>
      <c r="F2372" s="5">
        <v>9.6804667E7</v>
      </c>
      <c r="G2372" s="5">
        <v>1.3736103E8</v>
      </c>
      <c r="H2372" s="5">
        <v>2.26099116E8</v>
      </c>
    </row>
    <row r="2373">
      <c r="A2373" s="62" t="s">
        <v>7369</v>
      </c>
      <c r="B2373" s="23" t="s">
        <v>7370</v>
      </c>
      <c r="C2373" s="5">
        <v>406.0</v>
      </c>
      <c r="D2373" s="5">
        <v>2.73741993916256E7</v>
      </c>
      <c r="E2373" s="5">
        <v>1.55217E7</v>
      </c>
      <c r="F2373" s="5">
        <v>2.398818E7</v>
      </c>
      <c r="G2373" s="5">
        <v>3.1342546E7</v>
      </c>
      <c r="H2373" s="5">
        <v>4.4821185E7</v>
      </c>
    </row>
    <row r="2374">
      <c r="A2374" s="62" t="s">
        <v>7371</v>
      </c>
      <c r="B2374" s="23" t="s">
        <v>7372</v>
      </c>
      <c r="C2374" s="5">
        <v>656.0</v>
      </c>
      <c r="D2374" s="5">
        <v>2.74654177553191E7</v>
      </c>
      <c r="E2374" s="5">
        <v>1.2819485E7</v>
      </c>
      <c r="F2374" s="5">
        <v>2.1534713E7</v>
      </c>
      <c r="G2374" s="5">
        <v>3.1307159E7</v>
      </c>
      <c r="H2374" s="5">
        <v>5.0330652E7</v>
      </c>
    </row>
    <row r="2375">
      <c r="A2375" s="62" t="s">
        <v>7373</v>
      </c>
      <c r="B2375" s="23" t="s">
        <v>7374</v>
      </c>
      <c r="C2375" s="5">
        <v>128.0</v>
      </c>
      <c r="D2375" s="5">
        <v>2.13534475546875E7</v>
      </c>
      <c r="E2375" s="5">
        <v>1.003696E7</v>
      </c>
      <c r="F2375" s="5">
        <v>1.4979435E7</v>
      </c>
      <c r="G2375" s="5">
        <v>2.4865248E7</v>
      </c>
      <c r="H2375" s="5">
        <v>3.8755E7</v>
      </c>
    </row>
    <row r="2376">
      <c r="A2376" s="62" t="s">
        <v>7375</v>
      </c>
      <c r="B2376" s="23" t="s">
        <v>7376</v>
      </c>
      <c r="C2376" s="5">
        <v>836.0</v>
      </c>
      <c r="D2376" s="5">
        <v>4.26757343480861E7</v>
      </c>
      <c r="E2376" s="5">
        <v>1.960758E7</v>
      </c>
      <c r="F2376" s="5">
        <v>3.1725224E7</v>
      </c>
      <c r="G2376" s="5">
        <v>5.0453421E7</v>
      </c>
      <c r="H2376" s="5">
        <v>8.6525461E7</v>
      </c>
    </row>
    <row r="2377">
      <c r="A2377" s="62" t="s">
        <v>7377</v>
      </c>
      <c r="B2377" s="23" t="s">
        <v>7378</v>
      </c>
      <c r="C2377" s="5">
        <v>60.0</v>
      </c>
      <c r="D2377" s="5">
        <v>4.80789523499999E7</v>
      </c>
      <c r="E2377" s="5">
        <v>1.719871E7</v>
      </c>
      <c r="F2377" s="5">
        <v>2.7681034E7</v>
      </c>
      <c r="G2377" s="5">
        <v>5.1217616E7</v>
      </c>
      <c r="H2377" s="5">
        <v>1.02753222E8</v>
      </c>
    </row>
    <row r="2378">
      <c r="A2378" s="62" t="s">
        <v>7379</v>
      </c>
      <c r="B2378" s="23" t="s">
        <v>7380</v>
      </c>
      <c r="C2378" s="5">
        <v>831.0</v>
      </c>
      <c r="D2378" s="5">
        <v>3.17598496666666E7</v>
      </c>
      <c r="E2378" s="5">
        <v>1.505105E7</v>
      </c>
      <c r="F2378" s="5">
        <v>2.5837092E7</v>
      </c>
      <c r="G2378" s="5">
        <v>3.6484146E7</v>
      </c>
      <c r="H2378" s="5">
        <v>5.6789634E7</v>
      </c>
    </row>
    <row r="2379">
      <c r="A2379" s="62" t="s">
        <v>7381</v>
      </c>
      <c r="B2379" s="23" t="s">
        <v>7382</v>
      </c>
      <c r="C2379" s="5">
        <v>203.0</v>
      </c>
      <c r="D2379" s="5">
        <v>2.00674270640394E7</v>
      </c>
      <c r="E2379" s="5">
        <v>8912000.0</v>
      </c>
      <c r="F2379" s="5">
        <v>1.4393918E7</v>
      </c>
      <c r="G2379" s="5">
        <v>2.4947151E7</v>
      </c>
      <c r="H2379" s="5">
        <v>4.062309E7</v>
      </c>
    </row>
    <row r="2380">
      <c r="A2380" s="62" t="s">
        <v>7383</v>
      </c>
      <c r="B2380" s="23" t="s">
        <v>7384</v>
      </c>
      <c r="C2380" s="5">
        <v>680.0</v>
      </c>
      <c r="D2380" s="5">
        <v>3.40422999367647E7</v>
      </c>
      <c r="E2380" s="5">
        <v>9567414.0</v>
      </c>
      <c r="F2380" s="5">
        <v>1.6834092E7</v>
      </c>
      <c r="G2380" s="5">
        <v>3.6880108E7</v>
      </c>
      <c r="H2380" s="5">
        <v>8.1614337E7</v>
      </c>
    </row>
    <row r="2381">
      <c r="A2381" s="62" t="s">
        <v>7385</v>
      </c>
      <c r="B2381" s="23" t="s">
        <v>7386</v>
      </c>
      <c r="C2381" s="5">
        <v>35.0</v>
      </c>
      <c r="D2381" s="5">
        <v>1.34513246285714E7</v>
      </c>
      <c r="E2381" s="5">
        <v>8149095.0</v>
      </c>
      <c r="F2381" s="5">
        <v>1.134895E7</v>
      </c>
      <c r="G2381" s="5">
        <v>1.6123364E7</v>
      </c>
      <c r="H2381" s="5">
        <v>2.4307495E7</v>
      </c>
    </row>
    <row r="2382">
      <c r="A2382" s="62" t="s">
        <v>7387</v>
      </c>
      <c r="B2382" s="23" t="s">
        <v>7388</v>
      </c>
      <c r="C2382" s="5">
        <v>150.0</v>
      </c>
      <c r="D2382" s="5">
        <v>3.31798351333333E7</v>
      </c>
      <c r="E2382" s="5">
        <v>9969050.0</v>
      </c>
      <c r="F2382" s="5">
        <v>1.9052384E7</v>
      </c>
      <c r="G2382" s="5">
        <v>4.4629918E7</v>
      </c>
      <c r="H2382" s="5">
        <v>8.1659665E7</v>
      </c>
    </row>
    <row r="2383">
      <c r="A2383" s="62" t="s">
        <v>7389</v>
      </c>
      <c r="B2383" s="23" t="s">
        <v>7390</v>
      </c>
      <c r="C2383" s="5">
        <v>252.0</v>
      </c>
      <c r="D2383" s="5">
        <v>2.79300894801587E7</v>
      </c>
      <c r="E2383" s="5">
        <v>1.0087E7</v>
      </c>
      <c r="F2383" s="5">
        <v>1.6589018E7</v>
      </c>
      <c r="G2383" s="5">
        <v>3.5725186E7</v>
      </c>
      <c r="H2383" s="5">
        <v>6.7551778E7</v>
      </c>
    </row>
    <row r="2384">
      <c r="A2384" s="62" t="s">
        <v>7391</v>
      </c>
      <c r="B2384" s="23" t="s">
        <v>7392</v>
      </c>
      <c r="C2384" s="5">
        <v>455.0</v>
      </c>
      <c r="D2384" s="5">
        <v>2.94776480681318E7</v>
      </c>
      <c r="E2384" s="5">
        <v>1.3256725E7</v>
      </c>
      <c r="F2384" s="5">
        <v>2.0344777E7</v>
      </c>
      <c r="G2384" s="5">
        <v>3.7555693E7</v>
      </c>
      <c r="H2384" s="5">
        <v>6.23248E7</v>
      </c>
    </row>
    <row r="2385">
      <c r="A2385" s="62" t="s">
        <v>7393</v>
      </c>
      <c r="B2385" s="23" t="s">
        <v>7394</v>
      </c>
      <c r="C2385" s="5">
        <v>183.0</v>
      </c>
      <c r="D2385" s="5">
        <v>2.10682364754098E7</v>
      </c>
      <c r="E2385" s="5">
        <v>1.1037974E7</v>
      </c>
      <c r="F2385" s="5">
        <v>1.7150434E7</v>
      </c>
      <c r="G2385" s="5">
        <v>2.4541193E7</v>
      </c>
      <c r="H2385" s="5">
        <v>3.7806624E7</v>
      </c>
    </row>
    <row r="2386">
      <c r="A2386" s="62" t="s">
        <v>7395</v>
      </c>
      <c r="B2386" s="23" t="s">
        <v>7396</v>
      </c>
      <c r="C2386" s="5">
        <v>49.0</v>
      </c>
      <c r="D2386" s="5">
        <v>2.12151162448979E7</v>
      </c>
      <c r="E2386" s="5">
        <v>6132900.0</v>
      </c>
      <c r="F2386" s="5">
        <v>1.4876783E7</v>
      </c>
      <c r="G2386" s="5">
        <v>2.476674E7</v>
      </c>
      <c r="H2386" s="5">
        <v>5.0863385E7</v>
      </c>
    </row>
    <row r="2387">
      <c r="A2387" s="62" t="s">
        <v>7397</v>
      </c>
      <c r="B2387" s="23" t="s">
        <v>7398</v>
      </c>
      <c r="C2387" s="5">
        <v>1390.0</v>
      </c>
      <c r="D2387" s="5">
        <v>3.52568268763479E7</v>
      </c>
      <c r="E2387" s="5">
        <v>1.44799E7</v>
      </c>
      <c r="F2387" s="5">
        <v>2.3089267E7</v>
      </c>
      <c r="G2387" s="5">
        <v>4.5691726E7</v>
      </c>
      <c r="H2387" s="5">
        <v>7.3730349E7</v>
      </c>
    </row>
    <row r="2388">
      <c r="A2388" s="62" t="s">
        <v>7399</v>
      </c>
      <c r="B2388" s="23" t="s">
        <v>7400</v>
      </c>
      <c r="C2388" s="5">
        <v>85.0</v>
      </c>
      <c r="D2388" s="5">
        <v>1.99301020705882E7</v>
      </c>
      <c r="E2388" s="5">
        <v>8911001.0</v>
      </c>
      <c r="F2388" s="5">
        <v>1.66925E7</v>
      </c>
      <c r="G2388" s="5">
        <v>2.2772751E7</v>
      </c>
      <c r="H2388" s="5">
        <v>4.4861274E7</v>
      </c>
    </row>
    <row r="2389">
      <c r="A2389" s="62" t="s">
        <v>7401</v>
      </c>
      <c r="B2389" s="23" t="s">
        <v>7402</v>
      </c>
      <c r="C2389" s="5">
        <v>626.0</v>
      </c>
      <c r="D2389" s="5">
        <v>2.40328394657097E7</v>
      </c>
      <c r="E2389" s="5">
        <v>1.166415E7</v>
      </c>
      <c r="F2389" s="5">
        <v>1.6889469E7</v>
      </c>
      <c r="G2389" s="5">
        <v>2.5709812E7</v>
      </c>
      <c r="H2389" s="5">
        <v>4.9050977E7</v>
      </c>
    </row>
    <row r="2390">
      <c r="A2390" s="62" t="s">
        <v>7403</v>
      </c>
      <c r="B2390" s="23" t="s">
        <v>7404</v>
      </c>
      <c r="C2390" s="5">
        <v>73.0</v>
      </c>
      <c r="D2390" s="5">
        <v>1.43120859315068E7</v>
      </c>
      <c r="E2390" s="5">
        <v>8834329.0</v>
      </c>
      <c r="F2390" s="5">
        <v>1.2179421E7</v>
      </c>
      <c r="G2390" s="5">
        <v>1.7772024E7</v>
      </c>
      <c r="H2390" s="5">
        <v>2.4838631E7</v>
      </c>
    </row>
    <row r="2391">
      <c r="A2391" s="62" t="s">
        <v>7405</v>
      </c>
      <c r="B2391" s="23" t="s">
        <v>7406</v>
      </c>
      <c r="C2391" s="5">
        <v>1252.0</v>
      </c>
      <c r="D2391" s="5">
        <v>3.93035766674641E7</v>
      </c>
      <c r="E2391" s="5">
        <v>1.4061781E7</v>
      </c>
      <c r="F2391" s="5">
        <v>2.3580361E7</v>
      </c>
      <c r="G2391" s="5">
        <v>5.7483464E7</v>
      </c>
      <c r="H2391" s="5">
        <v>9.1696342E7</v>
      </c>
    </row>
    <row r="2392">
      <c r="A2392" s="62" t="s">
        <v>7407</v>
      </c>
      <c r="B2392" s="23" t="s">
        <v>7408</v>
      </c>
      <c r="C2392" s="5">
        <v>67.0</v>
      </c>
      <c r="D2392" s="5">
        <v>2.59953750298507E7</v>
      </c>
      <c r="E2392" s="5">
        <v>1.141669E7</v>
      </c>
      <c r="F2392" s="5">
        <v>2.1524616E7</v>
      </c>
      <c r="G2392" s="5">
        <v>3.531655E7</v>
      </c>
      <c r="H2392" s="5">
        <v>4.3493673E7</v>
      </c>
    </row>
    <row r="2393">
      <c r="A2393" s="62" t="s">
        <v>7409</v>
      </c>
      <c r="B2393" s="23" t="s">
        <v>7410</v>
      </c>
      <c r="C2393" s="5">
        <v>9.0</v>
      </c>
      <c r="D2393" s="5">
        <v>2.0132034E7</v>
      </c>
      <c r="E2393" s="5">
        <v>1.2260991E7</v>
      </c>
      <c r="F2393" s="5">
        <v>1.69697E7</v>
      </c>
      <c r="G2393" s="5">
        <v>2.4422251E7</v>
      </c>
      <c r="H2393" s="5">
        <v>3.9794276E7</v>
      </c>
    </row>
    <row r="2394">
      <c r="A2394" s="62" t="s">
        <v>7411</v>
      </c>
      <c r="B2394" s="23" t="s">
        <v>7412</v>
      </c>
      <c r="C2394" s="5">
        <v>9.0</v>
      </c>
      <c r="D2394" s="5">
        <v>1.55652948888888E7</v>
      </c>
      <c r="E2394" s="5">
        <v>1.0624278E7</v>
      </c>
      <c r="F2394" s="5">
        <v>1.2569866E7</v>
      </c>
      <c r="G2394" s="5">
        <v>1.5495001E7</v>
      </c>
      <c r="H2394" s="5">
        <v>4.611952E7</v>
      </c>
    </row>
    <row r="2395">
      <c r="A2395" s="62" t="s">
        <v>7413</v>
      </c>
      <c r="B2395" s="23" t="s">
        <v>7414</v>
      </c>
      <c r="C2395" s="5">
        <v>7.0</v>
      </c>
      <c r="D2395" s="5">
        <v>1.6322932E7</v>
      </c>
      <c r="E2395" s="5">
        <v>7382691.0</v>
      </c>
      <c r="F2395" s="5">
        <v>1.2887429E7</v>
      </c>
      <c r="G2395" s="5">
        <v>2.6177443E7</v>
      </c>
      <c r="H2395" s="5">
        <v>3.0083496E7</v>
      </c>
    </row>
    <row r="2396">
      <c r="A2396" s="62" t="s">
        <v>7415</v>
      </c>
      <c r="B2396" s="23" t="s">
        <v>7416</v>
      </c>
      <c r="C2396" s="5">
        <v>22.0</v>
      </c>
      <c r="D2396" s="5">
        <v>1.45487614090909E7</v>
      </c>
      <c r="E2396" s="5">
        <v>7600000.0</v>
      </c>
      <c r="F2396" s="5">
        <v>1.3096649E7</v>
      </c>
      <c r="G2396" s="5">
        <v>1.5998237E7</v>
      </c>
      <c r="H2396" s="5">
        <v>2.7337414E7</v>
      </c>
    </row>
    <row r="2397">
      <c r="A2397" s="62" t="s">
        <v>7417</v>
      </c>
      <c r="B2397" s="23" t="s">
        <v>7418</v>
      </c>
      <c r="C2397" s="5">
        <v>29.0</v>
      </c>
      <c r="D2397" s="5">
        <v>1.89736433793103E7</v>
      </c>
      <c r="E2397" s="5">
        <v>7361910.0</v>
      </c>
      <c r="F2397" s="5">
        <v>1.4994451E7</v>
      </c>
      <c r="G2397" s="5">
        <v>2.0783628E7</v>
      </c>
      <c r="H2397" s="5">
        <v>3.6822742E7</v>
      </c>
    </row>
    <row r="2398">
      <c r="A2398" s="62" t="s">
        <v>7419</v>
      </c>
      <c r="B2398" s="23" t="s">
        <v>7420</v>
      </c>
      <c r="C2398" s="5">
        <v>160.0</v>
      </c>
      <c r="D2398" s="5">
        <v>1.53972677124999E7</v>
      </c>
      <c r="E2398" s="5">
        <v>9463691.0</v>
      </c>
      <c r="F2398" s="5">
        <v>1.2679121E7</v>
      </c>
      <c r="G2398" s="5">
        <v>1.8630559E7</v>
      </c>
      <c r="H2398" s="5">
        <v>2.5539296E7</v>
      </c>
    </row>
    <row r="2399">
      <c r="A2399" s="62" t="s">
        <v>7421</v>
      </c>
      <c r="B2399" s="23" t="s">
        <v>7422</v>
      </c>
      <c r="C2399" s="5">
        <v>77.0</v>
      </c>
      <c r="D2399" s="5">
        <v>1.91045093896103E7</v>
      </c>
      <c r="E2399" s="5">
        <v>7945994.0</v>
      </c>
      <c r="F2399" s="5">
        <v>1.3013853E7</v>
      </c>
      <c r="G2399" s="5">
        <v>2.54205E7</v>
      </c>
      <c r="H2399" s="5">
        <v>3.8993965E7</v>
      </c>
    </row>
    <row r="2400">
      <c r="A2400" s="62" t="s">
        <v>7423</v>
      </c>
      <c r="B2400" s="23" t="s">
        <v>7424</v>
      </c>
      <c r="C2400" s="5">
        <v>92.0</v>
      </c>
      <c r="D2400" s="5">
        <v>1.19882262282608E7</v>
      </c>
      <c r="E2400" s="5">
        <v>6461993.0</v>
      </c>
      <c r="F2400" s="5">
        <v>9152970.0</v>
      </c>
      <c r="G2400" s="5">
        <v>1.352905E7</v>
      </c>
      <c r="H2400" s="5">
        <v>2.4887435E7</v>
      </c>
    </row>
    <row r="2401">
      <c r="A2401" s="62" t="s">
        <v>7425</v>
      </c>
      <c r="B2401" s="23" t="s">
        <v>7426</v>
      </c>
      <c r="C2401" s="5">
        <v>189.0</v>
      </c>
      <c r="D2401" s="5">
        <v>2.21787857460317E7</v>
      </c>
      <c r="E2401" s="5">
        <v>6736320.0</v>
      </c>
      <c r="F2401" s="5">
        <v>9864726.0</v>
      </c>
      <c r="G2401" s="5">
        <v>2.330185E7</v>
      </c>
      <c r="H2401" s="5">
        <v>5.0761851E7</v>
      </c>
    </row>
    <row r="2402">
      <c r="A2402" s="62" t="s">
        <v>7427</v>
      </c>
      <c r="B2402" s="23" t="s">
        <v>7428</v>
      </c>
      <c r="C2402" s="5">
        <v>216.0</v>
      </c>
      <c r="D2402" s="5">
        <v>3.08051261157407E7</v>
      </c>
      <c r="E2402" s="5">
        <v>8195485.0</v>
      </c>
      <c r="F2402" s="5">
        <v>1.5950734E7</v>
      </c>
      <c r="G2402" s="5">
        <v>3.8058384E7</v>
      </c>
      <c r="H2402" s="5">
        <v>7.5904867E7</v>
      </c>
    </row>
    <row r="2403">
      <c r="A2403" s="62" t="s">
        <v>7429</v>
      </c>
      <c r="B2403" s="23" t="s">
        <v>7430</v>
      </c>
      <c r="C2403" s="5">
        <v>238.0</v>
      </c>
      <c r="D2403" s="5">
        <v>3.11298163823529E7</v>
      </c>
      <c r="E2403" s="5">
        <v>1.0004661E7</v>
      </c>
      <c r="F2403" s="5">
        <v>2.1298551E7</v>
      </c>
      <c r="G2403" s="5">
        <v>4.1230841E7</v>
      </c>
      <c r="H2403" s="5">
        <v>7.0062955E7</v>
      </c>
    </row>
    <row r="2404">
      <c r="A2404" s="62" t="s">
        <v>7431</v>
      </c>
      <c r="B2404" s="23" t="s">
        <v>7432</v>
      </c>
      <c r="C2404" s="5">
        <v>224.0</v>
      </c>
      <c r="D2404" s="5">
        <v>2.12970708928571E7</v>
      </c>
      <c r="E2404" s="5">
        <v>8064753.0</v>
      </c>
      <c r="F2404" s="5">
        <v>1.3384142E7</v>
      </c>
      <c r="G2404" s="5">
        <v>2.3424925E7</v>
      </c>
      <c r="H2404" s="5">
        <v>3.8130764E7</v>
      </c>
    </row>
    <row r="2405">
      <c r="A2405" s="62" t="s">
        <v>7433</v>
      </c>
      <c r="B2405" s="23" t="s">
        <v>7434</v>
      </c>
      <c r="C2405" s="5">
        <v>106.0</v>
      </c>
      <c r="D2405" s="5">
        <v>2.30873019339622E7</v>
      </c>
      <c r="E2405" s="5">
        <v>8545141.0</v>
      </c>
      <c r="F2405" s="5">
        <v>1.5339248E7</v>
      </c>
      <c r="G2405" s="5">
        <v>2.6573865E7</v>
      </c>
      <c r="H2405" s="5">
        <v>4.7718226E7</v>
      </c>
    </row>
    <row r="2406">
      <c r="A2406" s="62" t="s">
        <v>7435</v>
      </c>
      <c r="B2406" s="23" t="s">
        <v>7436</v>
      </c>
      <c r="C2406" s="5">
        <v>857.0</v>
      </c>
      <c r="D2406" s="5">
        <v>4.41265749369895E7</v>
      </c>
      <c r="E2406" s="5">
        <v>1.3017161E7</v>
      </c>
      <c r="F2406" s="5">
        <v>2.8851505E7</v>
      </c>
      <c r="G2406" s="5">
        <v>5.6820516E7</v>
      </c>
      <c r="H2406" s="5">
        <v>1.02705375E8</v>
      </c>
    </row>
    <row r="2407">
      <c r="A2407" s="62" t="s">
        <v>7437</v>
      </c>
      <c r="B2407" s="23" t="s">
        <v>7438</v>
      </c>
      <c r="C2407" s="5">
        <v>141.0</v>
      </c>
      <c r="D2407" s="5">
        <v>2.41975678297872E7</v>
      </c>
      <c r="E2407" s="5">
        <v>7874332.0</v>
      </c>
      <c r="F2407" s="5">
        <v>2.01386E7</v>
      </c>
      <c r="G2407" s="5">
        <v>3.4905162E7</v>
      </c>
      <c r="H2407" s="5">
        <v>4.4542527E7</v>
      </c>
    </row>
    <row r="2408">
      <c r="A2408" s="62" t="s">
        <v>7439</v>
      </c>
      <c r="B2408" s="23" t="s">
        <v>7440</v>
      </c>
      <c r="C2408" s="5">
        <v>581.0</v>
      </c>
      <c r="D2408" s="5">
        <v>2.7509827010327E7</v>
      </c>
      <c r="E2408" s="5">
        <v>1.0636409E7</v>
      </c>
      <c r="F2408" s="5">
        <v>1.8001351E7</v>
      </c>
      <c r="G2408" s="5">
        <v>3.1418644E7</v>
      </c>
      <c r="H2408" s="5">
        <v>5.2589898E7</v>
      </c>
    </row>
    <row r="2409">
      <c r="A2409" s="62" t="s">
        <v>7441</v>
      </c>
      <c r="B2409" s="23" t="s">
        <v>7442</v>
      </c>
      <c r="C2409" s="5">
        <v>241.0</v>
      </c>
      <c r="D2409" s="5">
        <v>1.77507449543568E7</v>
      </c>
      <c r="E2409" s="5">
        <v>7028175.0</v>
      </c>
      <c r="F2409" s="5">
        <v>1.2038678E7</v>
      </c>
      <c r="G2409" s="5">
        <v>2.1614079E7</v>
      </c>
      <c r="H2409" s="5">
        <v>3.2693196E7</v>
      </c>
    </row>
    <row r="2410">
      <c r="A2410" s="62" t="s">
        <v>7443</v>
      </c>
      <c r="B2410" s="23" t="s">
        <v>7444</v>
      </c>
      <c r="C2410" s="5">
        <v>955.0</v>
      </c>
      <c r="D2410" s="5">
        <v>2.80587832795811E7</v>
      </c>
      <c r="E2410" s="5">
        <v>8311173.0</v>
      </c>
      <c r="F2410" s="5">
        <v>1.4245751E7</v>
      </c>
      <c r="G2410" s="5">
        <v>3.0680899E7</v>
      </c>
      <c r="H2410" s="5">
        <v>6.89588E7</v>
      </c>
    </row>
    <row r="2411">
      <c r="A2411" s="62" t="s">
        <v>7445</v>
      </c>
      <c r="B2411" s="23" t="s">
        <v>7446</v>
      </c>
      <c r="C2411" s="5">
        <v>2.0</v>
      </c>
      <c r="D2411" s="5">
        <v>6.8688998E7</v>
      </c>
      <c r="E2411" s="5">
        <v>1.2537194E7</v>
      </c>
      <c r="F2411" s="5">
        <v>1.2537194E7</v>
      </c>
      <c r="G2411" s="5">
        <v>1.24840802E8</v>
      </c>
      <c r="H2411" s="5">
        <v>1.24840802E8</v>
      </c>
    </row>
    <row r="2412">
      <c r="A2412" s="62" t="s">
        <v>7447</v>
      </c>
      <c r="B2412" s="23" t="s">
        <v>7448</v>
      </c>
      <c r="C2412" s="5">
        <v>14.0</v>
      </c>
      <c r="D2412" s="5">
        <v>9.41354522857142E7</v>
      </c>
      <c r="E2412" s="5">
        <v>1.299E7</v>
      </c>
      <c r="F2412" s="5">
        <v>6.1274414E7</v>
      </c>
      <c r="G2412" s="5">
        <v>9.8520545E7</v>
      </c>
      <c r="H2412" s="5">
        <v>3.03048984E8</v>
      </c>
    </row>
    <row r="2413">
      <c r="A2413" s="62" t="s">
        <v>7449</v>
      </c>
      <c r="B2413" s="23" t="s">
        <v>7450</v>
      </c>
      <c r="C2413" s="5">
        <v>51.0</v>
      </c>
      <c r="D2413" s="5">
        <v>8.3463364E7</v>
      </c>
      <c r="E2413" s="5">
        <v>3.0801583E7</v>
      </c>
      <c r="F2413" s="5">
        <v>6.3439544E7</v>
      </c>
      <c r="G2413" s="5">
        <v>1.21889755E8</v>
      </c>
      <c r="H2413" s="5">
        <v>1.49866883E8</v>
      </c>
    </row>
    <row r="2414">
      <c r="A2414" s="62" t="s">
        <v>7451</v>
      </c>
      <c r="B2414" s="23" t="s">
        <v>7452</v>
      </c>
      <c r="C2414" s="5">
        <v>8.0</v>
      </c>
      <c r="D2414" s="5">
        <v>4.17807845E7</v>
      </c>
      <c r="E2414" s="5">
        <v>9160127.0</v>
      </c>
      <c r="F2414" s="5">
        <v>2.7739251E7</v>
      </c>
      <c r="G2414" s="5">
        <v>4.4468172E7</v>
      </c>
      <c r="H2414" s="5">
        <v>1.44225568E8</v>
      </c>
    </row>
    <row r="2415">
      <c r="A2415" s="62" t="s">
        <v>7453</v>
      </c>
      <c r="B2415" s="23" t="s">
        <v>7454</v>
      </c>
      <c r="C2415" s="5">
        <v>11.0</v>
      </c>
      <c r="D2415" s="5">
        <v>2.76067714545454E7</v>
      </c>
      <c r="E2415" s="5">
        <v>1.571705E7</v>
      </c>
      <c r="F2415" s="5">
        <v>2.5981574E7</v>
      </c>
      <c r="G2415" s="5">
        <v>3.76863E7</v>
      </c>
      <c r="H2415" s="5">
        <v>4.1879401E7</v>
      </c>
    </row>
    <row r="2416">
      <c r="A2416" s="62" t="s">
        <v>7455</v>
      </c>
      <c r="B2416" s="23" t="s">
        <v>7456</v>
      </c>
      <c r="C2416" s="5">
        <v>4.0</v>
      </c>
      <c r="D2416" s="5">
        <v>2.731909725E7</v>
      </c>
      <c r="E2416" s="5">
        <v>4873656.0</v>
      </c>
      <c r="F2416" s="5">
        <v>2.1854337E7</v>
      </c>
      <c r="G2416" s="5">
        <v>2.3241654E7</v>
      </c>
      <c r="H2416" s="5">
        <v>5.9306742E7</v>
      </c>
    </row>
    <row r="2417">
      <c r="A2417" s="62" t="s">
        <v>7457</v>
      </c>
      <c r="B2417" s="23" t="s">
        <v>7458</v>
      </c>
      <c r="C2417" s="5">
        <v>35.0</v>
      </c>
      <c r="D2417" s="5">
        <v>4.25967872571428E7</v>
      </c>
      <c r="E2417" s="5">
        <v>1.6311862E7</v>
      </c>
      <c r="F2417" s="5">
        <v>2.9884001E7</v>
      </c>
      <c r="G2417" s="5">
        <v>5.2480101E7</v>
      </c>
      <c r="H2417" s="5">
        <v>1.17867501E8</v>
      </c>
    </row>
    <row r="2418">
      <c r="A2418" s="62" t="s">
        <v>7459</v>
      </c>
      <c r="B2418" s="23" t="s">
        <v>7460</v>
      </c>
      <c r="C2418" s="5">
        <v>5.0</v>
      </c>
      <c r="D2418" s="5">
        <v>2.41973408E7</v>
      </c>
      <c r="E2418" s="5">
        <v>6224207.0</v>
      </c>
      <c r="F2418" s="5">
        <v>1.2803567E7</v>
      </c>
      <c r="G2418" s="5">
        <v>3.7609668E7</v>
      </c>
      <c r="H2418" s="5">
        <v>5.9352508E7</v>
      </c>
    </row>
    <row r="2419">
      <c r="A2419" s="62" t="s">
        <v>7461</v>
      </c>
      <c r="B2419" s="23" t="s">
        <v>7462</v>
      </c>
      <c r="C2419" s="5">
        <v>51.0</v>
      </c>
      <c r="D2419" s="5">
        <v>4.51576347254902E7</v>
      </c>
      <c r="E2419" s="5">
        <v>1.6153636E7</v>
      </c>
      <c r="F2419" s="5">
        <v>2.790733E7</v>
      </c>
      <c r="G2419" s="5">
        <v>5.5109018E7</v>
      </c>
      <c r="H2419" s="5">
        <v>1.02229072E8</v>
      </c>
    </row>
    <row r="2420">
      <c r="A2420" s="62" t="s">
        <v>7463</v>
      </c>
      <c r="B2420" s="23" t="s">
        <v>7464</v>
      </c>
      <c r="C2420" s="5">
        <v>14.0</v>
      </c>
      <c r="D2420" s="5">
        <v>1.92637213571428E7</v>
      </c>
      <c r="E2420" s="5">
        <v>6678426.0</v>
      </c>
      <c r="F2420" s="5">
        <v>1.6203667E7</v>
      </c>
      <c r="G2420" s="5">
        <v>2.2800067E7</v>
      </c>
      <c r="H2420" s="5">
        <v>4.8944532E7</v>
      </c>
    </row>
    <row r="2421">
      <c r="A2421" s="62" t="s">
        <v>7465</v>
      </c>
      <c r="B2421" s="23" t="s">
        <v>7466</v>
      </c>
      <c r="C2421" s="5">
        <v>124.0</v>
      </c>
      <c r="D2421" s="5">
        <v>7.52875284112903E7</v>
      </c>
      <c r="E2421" s="5">
        <v>2.7407E7</v>
      </c>
      <c r="F2421" s="5">
        <v>5.469682E7</v>
      </c>
      <c r="G2421" s="5">
        <v>8.9614665E7</v>
      </c>
      <c r="H2421" s="5">
        <v>1.62584539E8</v>
      </c>
    </row>
    <row r="2422">
      <c r="A2422" s="62" t="s">
        <v>7467</v>
      </c>
      <c r="B2422" s="23" t="s">
        <v>7468</v>
      </c>
      <c r="C2422" s="5">
        <v>23.0</v>
      </c>
      <c r="D2422" s="5">
        <v>1.21204327391304E7</v>
      </c>
      <c r="E2422" s="5">
        <v>7445982.0</v>
      </c>
      <c r="F2422" s="5">
        <v>8672117.0</v>
      </c>
      <c r="G2422" s="5">
        <v>1.33209E7</v>
      </c>
      <c r="H2422" s="5">
        <v>2.5545272E7</v>
      </c>
    </row>
    <row r="2423">
      <c r="A2423" s="62" t="s">
        <v>7469</v>
      </c>
      <c r="B2423" s="23" t="s">
        <v>7470</v>
      </c>
      <c r="C2423" s="5">
        <v>78.0</v>
      </c>
      <c r="D2423" s="5">
        <v>1.70789258333333E7</v>
      </c>
      <c r="E2423" s="5">
        <v>8095664.0</v>
      </c>
      <c r="F2423" s="5">
        <v>1.065547E7</v>
      </c>
      <c r="G2423" s="5">
        <v>1.7271026E7</v>
      </c>
      <c r="H2423" s="5">
        <v>3.4064544E7</v>
      </c>
    </row>
    <row r="2424">
      <c r="A2424" s="62" t="s">
        <v>1410</v>
      </c>
      <c r="B2424" s="23" t="s">
        <v>471</v>
      </c>
      <c r="C2424" s="5">
        <v>121.0</v>
      </c>
      <c r="D2424" s="5">
        <v>3.81615259586776E7</v>
      </c>
      <c r="E2424" s="5">
        <v>8518840.0</v>
      </c>
      <c r="F2424" s="5">
        <v>1.5333076E7</v>
      </c>
      <c r="G2424" s="5">
        <v>3.2317948E7</v>
      </c>
      <c r="H2424" s="5">
        <v>1.02633976E8</v>
      </c>
    </row>
    <row r="2425">
      <c r="A2425" s="62" t="s">
        <v>7471</v>
      </c>
      <c r="B2425" s="23" t="s">
        <v>7472</v>
      </c>
      <c r="C2425" s="5">
        <v>151.0</v>
      </c>
      <c r="D2425" s="5">
        <v>2.05116854172185E7</v>
      </c>
      <c r="E2425" s="5">
        <v>8819000.0</v>
      </c>
      <c r="F2425" s="5">
        <v>1.3413248E7</v>
      </c>
      <c r="G2425" s="5">
        <v>2.2227784E7</v>
      </c>
      <c r="H2425" s="5">
        <v>4.0481244E7</v>
      </c>
    </row>
    <row r="2426">
      <c r="A2426" s="62" t="s">
        <v>7473</v>
      </c>
      <c r="B2426" s="23" t="s">
        <v>7474</v>
      </c>
      <c r="C2426" s="5">
        <v>324.0</v>
      </c>
      <c r="D2426" s="5">
        <v>1.88252848523076E7</v>
      </c>
      <c r="E2426" s="5">
        <v>9027892.0</v>
      </c>
      <c r="F2426" s="5">
        <v>1.3889E7</v>
      </c>
      <c r="G2426" s="5">
        <v>2.2228136E7</v>
      </c>
      <c r="H2426" s="5">
        <v>3.67525E7</v>
      </c>
    </row>
    <row r="2427">
      <c r="A2427" s="62" t="s">
        <v>7475</v>
      </c>
      <c r="B2427" s="23" t="s">
        <v>7476</v>
      </c>
      <c r="C2427" s="5">
        <v>59.0</v>
      </c>
      <c r="D2427" s="5">
        <v>1.68361292033898E7</v>
      </c>
      <c r="E2427" s="5">
        <v>6028569.0</v>
      </c>
      <c r="F2427" s="5">
        <v>8533636.0</v>
      </c>
      <c r="G2427" s="5">
        <v>2.0337628E7</v>
      </c>
      <c r="H2427" s="5">
        <v>4.019799E7</v>
      </c>
    </row>
    <row r="2428">
      <c r="A2428" s="62" t="s">
        <v>7477</v>
      </c>
      <c r="B2428" s="23" t="s">
        <v>7478</v>
      </c>
      <c r="C2428" s="5">
        <v>325.0</v>
      </c>
      <c r="D2428" s="5">
        <v>3.84066235015385E7</v>
      </c>
      <c r="E2428" s="5">
        <v>1.1417013E7</v>
      </c>
      <c r="F2428" s="5">
        <v>2.152398E7</v>
      </c>
      <c r="G2428" s="5">
        <v>4.526036E7</v>
      </c>
      <c r="H2428" s="5">
        <v>8.4012744E7</v>
      </c>
    </row>
    <row r="2429">
      <c r="A2429" s="62" t="s">
        <v>7479</v>
      </c>
      <c r="B2429" s="23" t="s">
        <v>7480</v>
      </c>
      <c r="C2429" s="5">
        <v>42.0</v>
      </c>
      <c r="D2429" s="5">
        <v>2.17115363571428E7</v>
      </c>
      <c r="E2429" s="5">
        <v>1.11205E7</v>
      </c>
      <c r="F2429" s="5">
        <v>1.4333661E7</v>
      </c>
      <c r="G2429" s="5">
        <v>2.9846764E7</v>
      </c>
      <c r="H2429" s="5">
        <v>3.88374E7</v>
      </c>
    </row>
    <row r="2430">
      <c r="A2430" s="62" t="s">
        <v>7481</v>
      </c>
      <c r="B2430" s="23" t="s">
        <v>7482</v>
      </c>
      <c r="C2430" s="5">
        <v>332.0</v>
      </c>
      <c r="D2430" s="5">
        <v>1.97975996475903E7</v>
      </c>
      <c r="E2430" s="5">
        <v>8664191.0</v>
      </c>
      <c r="F2430" s="5">
        <v>1.3151792E7</v>
      </c>
      <c r="G2430" s="5">
        <v>2.1465715E7</v>
      </c>
      <c r="H2430" s="5">
        <v>3.4091811E7</v>
      </c>
    </row>
    <row r="2431">
      <c r="A2431" s="62" t="s">
        <v>7483</v>
      </c>
      <c r="B2431" s="23" t="s">
        <v>7484</v>
      </c>
      <c r="C2431" s="5">
        <v>106.0</v>
      </c>
      <c r="D2431" s="5">
        <v>1.96410438018867E7</v>
      </c>
      <c r="E2431" s="5">
        <v>8618767.0</v>
      </c>
      <c r="F2431" s="5">
        <v>1.3667887E7</v>
      </c>
      <c r="G2431" s="5">
        <v>2.28697E7</v>
      </c>
      <c r="H2431" s="5">
        <v>4.1614017E7</v>
      </c>
    </row>
    <row r="2432">
      <c r="A2432" s="62" t="s">
        <v>7485</v>
      </c>
      <c r="B2432" s="23" t="s">
        <v>7486</v>
      </c>
      <c r="C2432" s="5">
        <v>366.0</v>
      </c>
      <c r="D2432" s="5">
        <v>4.25745823661201E7</v>
      </c>
      <c r="E2432" s="5">
        <v>9644473.0</v>
      </c>
      <c r="F2432" s="5">
        <v>1.78585E7</v>
      </c>
      <c r="G2432" s="5">
        <v>5.4335545E7</v>
      </c>
      <c r="H2432" s="5">
        <v>1.09329356E8</v>
      </c>
    </row>
    <row r="2433">
      <c r="A2433" s="62" t="s">
        <v>7487</v>
      </c>
      <c r="B2433" s="23" t="s">
        <v>7488</v>
      </c>
      <c r="C2433" s="5">
        <v>4.0</v>
      </c>
      <c r="D2433" s="5">
        <v>8439933.0</v>
      </c>
      <c r="E2433" s="5">
        <v>5077027.0</v>
      </c>
      <c r="F2433" s="5">
        <v>5941505.0</v>
      </c>
      <c r="G2433" s="5">
        <v>9640000.0</v>
      </c>
      <c r="H2433" s="5">
        <v>1.31012E7</v>
      </c>
    </row>
    <row r="2434">
      <c r="A2434" s="62" t="s">
        <v>7489</v>
      </c>
      <c r="B2434" s="23" t="s">
        <v>7490</v>
      </c>
      <c r="C2434" s="5">
        <v>17.0</v>
      </c>
      <c r="D2434" s="5">
        <v>1.36462248823529E7</v>
      </c>
      <c r="E2434" s="5">
        <v>8221400.0</v>
      </c>
      <c r="F2434" s="5">
        <v>1.1612147E7</v>
      </c>
      <c r="G2434" s="5">
        <v>1.7649245E7</v>
      </c>
      <c r="H2434" s="5">
        <v>2.4826942E7</v>
      </c>
    </row>
    <row r="2435">
      <c r="A2435" s="62" t="s">
        <v>1455</v>
      </c>
      <c r="B2435" s="23" t="s">
        <v>473</v>
      </c>
      <c r="C2435" s="5">
        <v>61.0</v>
      </c>
      <c r="D2435" s="5">
        <v>4.8177047704918E7</v>
      </c>
      <c r="E2435" s="5">
        <v>1.5263017E7</v>
      </c>
      <c r="F2435" s="5">
        <v>3.0053842E7</v>
      </c>
      <c r="G2435" s="5">
        <v>6.39333E7</v>
      </c>
      <c r="H2435" s="5">
        <v>1.12482408E8</v>
      </c>
    </row>
    <row r="2436">
      <c r="A2436" s="62" t="s">
        <v>7491</v>
      </c>
      <c r="B2436" s="23" t="s">
        <v>7492</v>
      </c>
      <c r="C2436" s="5">
        <v>29.0</v>
      </c>
      <c r="D2436" s="5">
        <v>1.7746832137931E7</v>
      </c>
      <c r="E2436" s="5">
        <v>1.0501284E7</v>
      </c>
      <c r="F2436" s="5">
        <v>1.4025991E7</v>
      </c>
      <c r="G2436" s="5">
        <v>1.652347E7</v>
      </c>
      <c r="H2436" s="5">
        <v>2.9155727E7</v>
      </c>
    </row>
    <row r="2437">
      <c r="A2437" s="62" t="s">
        <v>7493</v>
      </c>
      <c r="B2437" s="23" t="s">
        <v>7494</v>
      </c>
      <c r="C2437" s="5">
        <v>60.0</v>
      </c>
      <c r="D2437" s="5">
        <v>1.75144313833333E7</v>
      </c>
      <c r="E2437" s="5">
        <v>1.1464397E7</v>
      </c>
      <c r="F2437" s="5">
        <v>1.4118309E7</v>
      </c>
      <c r="G2437" s="5">
        <v>1.8688615E7</v>
      </c>
      <c r="H2437" s="5">
        <v>2.3756799E7</v>
      </c>
    </row>
    <row r="2438">
      <c r="A2438" s="62" t="s">
        <v>7495</v>
      </c>
      <c r="B2438" s="23" t="s">
        <v>7496</v>
      </c>
      <c r="C2438" s="5">
        <v>16.0</v>
      </c>
      <c r="D2438" s="5">
        <v>1.903901175E7</v>
      </c>
      <c r="E2438" s="5">
        <v>1.1679401E7</v>
      </c>
      <c r="F2438" s="5">
        <v>1.5035855E7</v>
      </c>
      <c r="G2438" s="5">
        <v>2.155882E7</v>
      </c>
      <c r="H2438" s="5">
        <v>3.1114857E7</v>
      </c>
    </row>
    <row r="2439">
      <c r="A2439" s="62" t="s">
        <v>7497</v>
      </c>
      <c r="B2439" s="23" t="s">
        <v>7498</v>
      </c>
      <c r="C2439" s="5">
        <v>46.0</v>
      </c>
      <c r="D2439" s="5">
        <v>3.0763756E7</v>
      </c>
      <c r="E2439" s="5">
        <v>1.3374188E7</v>
      </c>
      <c r="F2439" s="5">
        <v>1.7824781E7</v>
      </c>
      <c r="G2439" s="5">
        <v>2.4724767E7</v>
      </c>
      <c r="H2439" s="5">
        <v>5.1060822E7</v>
      </c>
    </row>
    <row r="2440">
      <c r="A2440" s="62" t="s">
        <v>7499</v>
      </c>
      <c r="B2440" s="23" t="s">
        <v>7500</v>
      </c>
      <c r="C2440" s="5">
        <v>14.0</v>
      </c>
      <c r="D2440" s="5">
        <v>3.57963602142857E7</v>
      </c>
      <c r="E2440" s="5">
        <v>1.3839979E7</v>
      </c>
      <c r="F2440" s="5">
        <v>2.3847886E7</v>
      </c>
      <c r="G2440" s="5">
        <v>3.533313E7</v>
      </c>
      <c r="H2440" s="5">
        <v>5.7459941E7</v>
      </c>
    </row>
    <row r="2441">
      <c r="A2441" s="62" t="s">
        <v>7501</v>
      </c>
      <c r="B2441" s="23" t="s">
        <v>7502</v>
      </c>
      <c r="C2441" s="5">
        <v>82.0</v>
      </c>
      <c r="D2441" s="5">
        <v>1.70704762195121E7</v>
      </c>
      <c r="E2441" s="5">
        <v>8100000.0</v>
      </c>
      <c r="F2441" s="5">
        <v>1.3200346E7</v>
      </c>
      <c r="G2441" s="5">
        <v>1.6350651E7</v>
      </c>
      <c r="H2441" s="5">
        <v>2.4273419E7</v>
      </c>
    </row>
    <row r="2442">
      <c r="A2442" s="62" t="s">
        <v>7503</v>
      </c>
      <c r="B2442" s="23" t="s">
        <v>7504</v>
      </c>
      <c r="C2442" s="5">
        <v>75.0</v>
      </c>
      <c r="D2442" s="5">
        <v>2.32733992933333E7</v>
      </c>
      <c r="E2442" s="5">
        <v>1.3856054E7</v>
      </c>
      <c r="F2442" s="5">
        <v>2.0950786E7</v>
      </c>
      <c r="G2442" s="5">
        <v>2.6012716E7</v>
      </c>
      <c r="H2442" s="5">
        <v>3.5622225E7</v>
      </c>
    </row>
    <row r="2443">
      <c r="A2443" s="62" t="s">
        <v>7505</v>
      </c>
      <c r="B2443" s="23" t="s">
        <v>7506</v>
      </c>
      <c r="C2443" s="5">
        <v>63.0</v>
      </c>
      <c r="D2443" s="5">
        <v>3.36424579206349E7</v>
      </c>
      <c r="E2443" s="5">
        <v>8526042.0</v>
      </c>
      <c r="F2443" s="5">
        <v>1.4532156E7</v>
      </c>
      <c r="G2443" s="5">
        <v>2.4212477E7</v>
      </c>
      <c r="H2443" s="5">
        <v>8.7040604E7</v>
      </c>
    </row>
    <row r="2444">
      <c r="A2444" s="62" t="s">
        <v>7507</v>
      </c>
      <c r="B2444" s="23" t="s">
        <v>7508</v>
      </c>
      <c r="C2444" s="5">
        <v>7.0</v>
      </c>
      <c r="D2444" s="5">
        <v>1.86174235714285E7</v>
      </c>
      <c r="E2444" s="5">
        <v>1.486018E7</v>
      </c>
      <c r="F2444" s="5">
        <v>1.60338E7</v>
      </c>
      <c r="G2444" s="5">
        <v>2.5037461E7</v>
      </c>
      <c r="H2444" s="5">
        <v>2.5254083E7</v>
      </c>
    </row>
    <row r="2445">
      <c r="A2445" s="62" t="s">
        <v>7509</v>
      </c>
      <c r="B2445" s="23" t="s">
        <v>7510</v>
      </c>
      <c r="C2445" s="5">
        <v>300.0</v>
      </c>
      <c r="D2445" s="5">
        <v>3.700740509E7</v>
      </c>
      <c r="E2445" s="5">
        <v>1.1278105E7</v>
      </c>
      <c r="F2445" s="5">
        <v>2.4321651E7</v>
      </c>
      <c r="G2445" s="5">
        <v>5.2496746E7</v>
      </c>
      <c r="H2445" s="5">
        <v>7.8817982E7</v>
      </c>
    </row>
    <row r="2446">
      <c r="A2446" s="62" t="s">
        <v>7511</v>
      </c>
      <c r="B2446" s="23" t="s">
        <v>7512</v>
      </c>
      <c r="C2446" s="5">
        <v>527.0</v>
      </c>
      <c r="D2446" s="5">
        <v>2.76018244715909E7</v>
      </c>
      <c r="E2446" s="5">
        <v>1.4424438E7</v>
      </c>
      <c r="F2446" s="5">
        <v>2.098178E7</v>
      </c>
      <c r="G2446" s="5">
        <v>3.1318118E7</v>
      </c>
      <c r="H2446" s="5">
        <v>5.335538E7</v>
      </c>
    </row>
    <row r="2447">
      <c r="A2447" s="62" t="s">
        <v>7513</v>
      </c>
      <c r="B2447" s="23" t="s">
        <v>7514</v>
      </c>
      <c r="C2447" s="5">
        <v>781.0</v>
      </c>
      <c r="D2447" s="5">
        <v>3.15170397503201E7</v>
      </c>
      <c r="E2447" s="5">
        <v>1.7717434E7</v>
      </c>
      <c r="F2447" s="5">
        <v>2.7246491E7</v>
      </c>
      <c r="G2447" s="5">
        <v>3.833495E7</v>
      </c>
      <c r="H2447" s="5">
        <v>5.2514E7</v>
      </c>
    </row>
    <row r="2448">
      <c r="A2448" s="62" t="s">
        <v>7515</v>
      </c>
      <c r="B2448" s="23" t="s">
        <v>7516</v>
      </c>
      <c r="C2448" s="5">
        <v>1040.0</v>
      </c>
      <c r="D2448" s="5">
        <v>2.46994905191938E7</v>
      </c>
      <c r="E2448" s="5">
        <v>1.248296E7</v>
      </c>
      <c r="F2448" s="5">
        <v>2.0160404E7</v>
      </c>
      <c r="G2448" s="5">
        <v>3.0098466E7</v>
      </c>
      <c r="H2448" s="5">
        <v>4.4141215E7</v>
      </c>
    </row>
    <row r="2449">
      <c r="A2449" s="62" t="s">
        <v>7517</v>
      </c>
      <c r="B2449" s="23" t="s">
        <v>7518</v>
      </c>
      <c r="C2449" s="5">
        <v>99.0</v>
      </c>
      <c r="D2449" s="5">
        <v>2.17787819696969E7</v>
      </c>
      <c r="E2449" s="5">
        <v>1.1024617E7</v>
      </c>
      <c r="F2449" s="5">
        <v>1.9251486E7</v>
      </c>
      <c r="G2449" s="5">
        <v>2.6171689E7</v>
      </c>
      <c r="H2449" s="5">
        <v>4.0904362E7</v>
      </c>
    </row>
    <row r="2450">
      <c r="A2450" s="62" t="s">
        <v>7519</v>
      </c>
      <c r="B2450" s="23" t="s">
        <v>7520</v>
      </c>
      <c r="C2450" s="5">
        <v>1904.0</v>
      </c>
      <c r="D2450" s="5">
        <v>3.6223788512605E7</v>
      </c>
      <c r="E2450" s="5">
        <v>2.1378284E7</v>
      </c>
      <c r="F2450" s="5">
        <v>3.1401275E7</v>
      </c>
      <c r="G2450" s="5">
        <v>4.360788E7</v>
      </c>
      <c r="H2450" s="5">
        <v>6.3925156E7</v>
      </c>
    </row>
    <row r="2451">
      <c r="A2451" s="62" t="s">
        <v>7521</v>
      </c>
      <c r="B2451" s="23" t="s">
        <v>7522</v>
      </c>
      <c r="C2451" s="5">
        <v>86.0</v>
      </c>
      <c r="D2451" s="5">
        <v>3.15774033255813E7</v>
      </c>
      <c r="E2451" s="5">
        <v>1.2228259E7</v>
      </c>
      <c r="F2451" s="5">
        <v>2.0468773E7</v>
      </c>
      <c r="G2451" s="5">
        <v>3.6041474E7</v>
      </c>
      <c r="H2451" s="5">
        <v>5.643385E7</v>
      </c>
    </row>
    <row r="2452">
      <c r="A2452" s="62" t="s">
        <v>7523</v>
      </c>
      <c r="B2452" s="23" t="s">
        <v>7524</v>
      </c>
      <c r="C2452" s="5">
        <v>1466.0</v>
      </c>
      <c r="D2452" s="5">
        <v>3.17303613585548E7</v>
      </c>
      <c r="E2452" s="5">
        <v>1.7094092E7</v>
      </c>
      <c r="F2452" s="5">
        <v>2.649514E7</v>
      </c>
      <c r="G2452" s="5">
        <v>3.7002852E7</v>
      </c>
      <c r="H2452" s="5">
        <v>5.6228079E7</v>
      </c>
    </row>
    <row r="2453">
      <c r="A2453" s="62" t="s">
        <v>7525</v>
      </c>
      <c r="B2453" s="23" t="s">
        <v>7526</v>
      </c>
      <c r="C2453" s="5">
        <v>73.0</v>
      </c>
      <c r="D2453" s="5">
        <v>2.33082899726027E7</v>
      </c>
      <c r="E2453" s="5">
        <v>1.0563365E7</v>
      </c>
      <c r="F2453" s="5">
        <v>1.7817802E7</v>
      </c>
      <c r="G2453" s="5">
        <v>2.979765E7</v>
      </c>
      <c r="H2453" s="5">
        <v>4.2282951E7</v>
      </c>
    </row>
    <row r="2454">
      <c r="A2454" s="62" t="s">
        <v>7527</v>
      </c>
      <c r="B2454" s="23" t="s">
        <v>7528</v>
      </c>
      <c r="C2454" s="5">
        <v>408.0</v>
      </c>
      <c r="D2454" s="5">
        <v>3.89373297163814E7</v>
      </c>
      <c r="E2454" s="5">
        <v>1.2919977E7</v>
      </c>
      <c r="F2454" s="5">
        <v>2.440585E7</v>
      </c>
      <c r="G2454" s="5">
        <v>5.4815249E7</v>
      </c>
      <c r="H2454" s="5">
        <v>8.9669595E7</v>
      </c>
    </row>
    <row r="2455">
      <c r="A2455" s="62" t="s">
        <v>7529</v>
      </c>
      <c r="B2455" s="23" t="s">
        <v>7530</v>
      </c>
      <c r="C2455" s="5">
        <v>30.0</v>
      </c>
      <c r="D2455" s="5">
        <v>1.17611186333333E7</v>
      </c>
      <c r="E2455" s="5">
        <v>7366284.0</v>
      </c>
      <c r="F2455" s="5">
        <v>8421170.0</v>
      </c>
      <c r="G2455" s="5">
        <v>1.2322458E7</v>
      </c>
      <c r="H2455" s="5">
        <v>1.9966511E7</v>
      </c>
    </row>
    <row r="2456">
      <c r="A2456" s="62" t="s">
        <v>7531</v>
      </c>
      <c r="B2456" s="23" t="s">
        <v>7532</v>
      </c>
      <c r="C2456" s="5">
        <v>179.0</v>
      </c>
      <c r="D2456" s="5">
        <v>3.59552559497206E7</v>
      </c>
      <c r="E2456" s="5">
        <v>9991746.0</v>
      </c>
      <c r="F2456" s="5">
        <v>1.7480727E7</v>
      </c>
      <c r="G2456" s="5">
        <v>4.4861047E7</v>
      </c>
      <c r="H2456" s="5">
        <v>9.5684158E7</v>
      </c>
    </row>
    <row r="2457">
      <c r="A2457" s="62" t="s">
        <v>7533</v>
      </c>
      <c r="B2457" s="23" t="s">
        <v>7534</v>
      </c>
      <c r="C2457" s="5">
        <v>299.0</v>
      </c>
      <c r="D2457" s="5">
        <v>5.13940559331103E7</v>
      </c>
      <c r="E2457" s="5">
        <v>1.4898992E7</v>
      </c>
      <c r="F2457" s="5">
        <v>4.1040231E7</v>
      </c>
      <c r="G2457" s="5">
        <v>7.7690229E7</v>
      </c>
      <c r="H2457" s="5">
        <v>1.06660856E8</v>
      </c>
    </row>
    <row r="2458">
      <c r="A2458" s="62" t="s">
        <v>7535</v>
      </c>
      <c r="B2458" s="23" t="s">
        <v>7536</v>
      </c>
      <c r="C2458" s="5">
        <v>286.0</v>
      </c>
      <c r="D2458" s="5">
        <v>4.51885657237762E7</v>
      </c>
      <c r="E2458" s="5">
        <v>1.4421948E7</v>
      </c>
      <c r="F2458" s="5">
        <v>3.3100775E7</v>
      </c>
      <c r="G2458" s="5">
        <v>5.8370646E7</v>
      </c>
      <c r="H2458" s="5">
        <v>8.8156278E7</v>
      </c>
    </row>
    <row r="2459">
      <c r="A2459" s="62" t="s">
        <v>7537</v>
      </c>
      <c r="B2459" s="23" t="s">
        <v>7538</v>
      </c>
      <c r="C2459" s="5">
        <v>559.0</v>
      </c>
      <c r="D2459" s="5">
        <v>4.18456934239713E7</v>
      </c>
      <c r="E2459" s="5">
        <v>1.0963143E7</v>
      </c>
      <c r="F2459" s="5">
        <v>2.6913236E7</v>
      </c>
      <c r="G2459" s="5">
        <v>5.3749564E7</v>
      </c>
      <c r="H2459" s="5">
        <v>1.06812455E8</v>
      </c>
    </row>
    <row r="2460">
      <c r="A2460" s="62" t="s">
        <v>7539</v>
      </c>
      <c r="B2460" s="23" t="s">
        <v>7540</v>
      </c>
      <c r="C2460" s="5">
        <v>216.0</v>
      </c>
      <c r="D2460" s="5">
        <v>3.89247931111111E7</v>
      </c>
      <c r="E2460" s="5">
        <v>1.1887818E7</v>
      </c>
      <c r="F2460" s="5">
        <v>2.5269573E7</v>
      </c>
      <c r="G2460" s="5">
        <v>5.5560517E7</v>
      </c>
      <c r="H2460" s="5">
        <v>9.495806E7</v>
      </c>
    </row>
    <row r="2461">
      <c r="A2461" s="62" t="s">
        <v>7541</v>
      </c>
      <c r="B2461" s="23" t="s">
        <v>7542</v>
      </c>
      <c r="C2461" s="5">
        <v>923.0</v>
      </c>
      <c r="D2461" s="5">
        <v>6.26067758743228E7</v>
      </c>
      <c r="E2461" s="5">
        <v>3.26486E7</v>
      </c>
      <c r="F2461" s="5">
        <v>4.6606942E7</v>
      </c>
      <c r="G2461" s="5">
        <v>7.8343075E7</v>
      </c>
      <c r="H2461" s="5">
        <v>1.25205611E8</v>
      </c>
    </row>
    <row r="2462">
      <c r="A2462" s="62" t="s">
        <v>7543</v>
      </c>
      <c r="B2462" s="23" t="s">
        <v>7544</v>
      </c>
      <c r="C2462" s="5">
        <v>100.0</v>
      </c>
      <c r="D2462" s="5">
        <v>4.72587440099999E7</v>
      </c>
      <c r="E2462" s="5">
        <v>1.6605492E7</v>
      </c>
      <c r="F2462" s="5">
        <v>3.5351023E7</v>
      </c>
      <c r="G2462" s="5">
        <v>5.352408E7</v>
      </c>
      <c r="H2462" s="5">
        <v>9.331148E7</v>
      </c>
    </row>
    <row r="2463">
      <c r="A2463" s="62" t="s">
        <v>7545</v>
      </c>
      <c r="B2463" s="23" t="s">
        <v>7546</v>
      </c>
      <c r="C2463" s="5">
        <v>1729.0</v>
      </c>
      <c r="D2463" s="5">
        <v>4.56435584046242E7</v>
      </c>
      <c r="E2463" s="5">
        <v>2.347185E7</v>
      </c>
      <c r="F2463" s="5">
        <v>3.6190992E7</v>
      </c>
      <c r="G2463" s="5">
        <v>5.1737819E7</v>
      </c>
      <c r="H2463" s="5">
        <v>8.7687334E7</v>
      </c>
    </row>
    <row r="2464">
      <c r="A2464" s="62" t="s">
        <v>7547</v>
      </c>
      <c r="B2464" s="23" t="s">
        <v>7548</v>
      </c>
      <c r="C2464" s="5">
        <v>166.0</v>
      </c>
      <c r="D2464" s="5">
        <v>3.31205601385542E7</v>
      </c>
      <c r="E2464" s="5">
        <v>1.0885139E7</v>
      </c>
      <c r="F2464" s="5">
        <v>2.3062171E7</v>
      </c>
      <c r="G2464" s="5">
        <v>4.442775E7</v>
      </c>
      <c r="H2464" s="5">
        <v>7.207529E7</v>
      </c>
    </row>
    <row r="2465">
      <c r="A2465" s="62" t="s">
        <v>7549</v>
      </c>
      <c r="B2465" s="23" t="s">
        <v>7550</v>
      </c>
      <c r="C2465" s="5">
        <v>526.0</v>
      </c>
      <c r="D2465" s="5">
        <v>4.25168112623574E7</v>
      </c>
      <c r="E2465" s="5">
        <v>1.0474779E7</v>
      </c>
      <c r="F2465" s="5">
        <v>2.1944195E7</v>
      </c>
      <c r="G2465" s="5">
        <v>6.1650509E7</v>
      </c>
      <c r="H2465" s="5">
        <v>1.08203743E8</v>
      </c>
    </row>
    <row r="2466">
      <c r="A2466" s="62" t="s">
        <v>7551</v>
      </c>
      <c r="B2466" s="23" t="s">
        <v>7552</v>
      </c>
      <c r="C2466" s="5">
        <v>10.0</v>
      </c>
      <c r="D2466" s="5">
        <v>2.55408971E7</v>
      </c>
      <c r="E2466" s="5">
        <v>1.0829997E7</v>
      </c>
      <c r="F2466" s="5">
        <v>1.3616937E7</v>
      </c>
      <c r="G2466" s="5">
        <v>2.8375343E7</v>
      </c>
      <c r="H2466" s="5">
        <v>4.732885E7</v>
      </c>
    </row>
    <row r="2467">
      <c r="A2467" s="62" t="s">
        <v>7553</v>
      </c>
      <c r="B2467" s="23" t="s">
        <v>7554</v>
      </c>
      <c r="C2467" s="5">
        <v>5.0</v>
      </c>
      <c r="D2467" s="5">
        <v>1.39069884E7</v>
      </c>
      <c r="E2467" s="5">
        <v>9831380.0</v>
      </c>
      <c r="F2467" s="5">
        <v>1.2598991E7</v>
      </c>
      <c r="G2467" s="5">
        <v>1.9318025E7</v>
      </c>
      <c r="H2467" s="5">
        <v>2.4592146E7</v>
      </c>
    </row>
    <row r="2468">
      <c r="A2468" s="62" t="s">
        <v>7555</v>
      </c>
      <c r="B2468" s="23" t="s">
        <v>7556</v>
      </c>
      <c r="C2468" s="5">
        <v>34.0</v>
      </c>
      <c r="D2468" s="5">
        <v>3.04579862058823E7</v>
      </c>
      <c r="E2468" s="5">
        <v>1.6701057E7</v>
      </c>
      <c r="F2468" s="5">
        <v>2.4316985E7</v>
      </c>
      <c r="G2468" s="5">
        <v>3.474163E7</v>
      </c>
      <c r="H2468" s="5">
        <v>4.9287043E7</v>
      </c>
    </row>
    <row r="2469">
      <c r="A2469" s="62" t="s">
        <v>7557</v>
      </c>
      <c r="B2469" s="23" t="s">
        <v>7558</v>
      </c>
      <c r="C2469" s="5">
        <v>5.0</v>
      </c>
      <c r="D2469" s="5">
        <v>4.57075058E7</v>
      </c>
      <c r="E2469" s="5">
        <v>1.9935577E7</v>
      </c>
      <c r="F2469" s="5">
        <v>3.1888741E7</v>
      </c>
      <c r="G2469" s="5">
        <v>7.328369E7</v>
      </c>
      <c r="H2469" s="5">
        <v>1.00205523E8</v>
      </c>
    </row>
    <row r="2470">
      <c r="A2470" s="62" t="s">
        <v>7559</v>
      </c>
      <c r="B2470" s="23" t="s">
        <v>7560</v>
      </c>
      <c r="C2470" s="5">
        <v>27.0</v>
      </c>
      <c r="D2470" s="5">
        <v>3.82723244444444E7</v>
      </c>
      <c r="E2470" s="5">
        <v>1.87441E7</v>
      </c>
      <c r="F2470" s="5">
        <v>2.7939497E7</v>
      </c>
      <c r="G2470" s="5">
        <v>4.0106729E7</v>
      </c>
      <c r="H2470" s="5">
        <v>5.7257169E7</v>
      </c>
    </row>
    <row r="2471">
      <c r="A2471" s="62" t="s">
        <v>7561</v>
      </c>
      <c r="B2471" s="23" t="s">
        <v>7562</v>
      </c>
      <c r="C2471" s="5">
        <v>30.0</v>
      </c>
      <c r="D2471" s="5">
        <v>3.26747162333333E7</v>
      </c>
      <c r="E2471" s="5">
        <v>2.0175814E7</v>
      </c>
      <c r="F2471" s="5">
        <v>2.624495E7</v>
      </c>
      <c r="G2471" s="5">
        <v>3.8108245E7</v>
      </c>
      <c r="H2471" s="5">
        <v>4.7116362E7</v>
      </c>
    </row>
    <row r="2472">
      <c r="A2472" s="62" t="s">
        <v>7563</v>
      </c>
      <c r="B2472" s="23" t="s">
        <v>7564</v>
      </c>
      <c r="C2472" s="5">
        <v>8.0</v>
      </c>
      <c r="D2472" s="5">
        <v>1.30396385E7</v>
      </c>
      <c r="E2472" s="5">
        <v>6683950.0</v>
      </c>
      <c r="F2472" s="5">
        <v>7831950.0</v>
      </c>
      <c r="G2472" s="5">
        <v>1.3587536E7</v>
      </c>
      <c r="H2472" s="5">
        <v>2.7874744E7</v>
      </c>
    </row>
    <row r="2473">
      <c r="A2473" s="62" t="s">
        <v>7565</v>
      </c>
      <c r="B2473" s="23" t="s">
        <v>7566</v>
      </c>
      <c r="C2473" s="5">
        <v>40.0</v>
      </c>
      <c r="D2473" s="5">
        <v>2.2228677675E7</v>
      </c>
      <c r="E2473" s="5">
        <v>7755052.0</v>
      </c>
      <c r="F2473" s="5">
        <v>1.1199092E7</v>
      </c>
      <c r="G2473" s="5">
        <v>1.6707868E7</v>
      </c>
      <c r="H2473" s="5">
        <v>3.7852176E7</v>
      </c>
    </row>
    <row r="2474">
      <c r="A2474" s="62" t="s">
        <v>7567</v>
      </c>
      <c r="B2474" s="23" t="s">
        <v>7568</v>
      </c>
      <c r="C2474" s="5">
        <v>8.0</v>
      </c>
      <c r="D2474" s="5">
        <v>1.04348415E7</v>
      </c>
      <c r="E2474" s="5">
        <v>4870081.0</v>
      </c>
      <c r="F2474" s="5">
        <v>6480247.0</v>
      </c>
      <c r="G2474" s="5">
        <v>9096507.0</v>
      </c>
      <c r="H2474" s="5">
        <v>2.5570373E7</v>
      </c>
    </row>
    <row r="2475">
      <c r="A2475" s="62" t="s">
        <v>7569</v>
      </c>
      <c r="B2475" s="23" t="s">
        <v>7570</v>
      </c>
      <c r="C2475" s="5">
        <v>17.0</v>
      </c>
      <c r="D2475" s="5">
        <v>4.08879537647058E7</v>
      </c>
      <c r="E2475" s="5">
        <v>1.8547034E7</v>
      </c>
      <c r="F2475" s="5">
        <v>3.5485513E7</v>
      </c>
      <c r="G2475" s="5">
        <v>5.7889567E7</v>
      </c>
      <c r="H2475" s="5">
        <v>8.3832548E7</v>
      </c>
    </row>
    <row r="2476">
      <c r="A2476" s="62" t="s">
        <v>7571</v>
      </c>
      <c r="B2476" s="23" t="s">
        <v>7572</v>
      </c>
      <c r="C2476" s="5">
        <v>23.0</v>
      </c>
      <c r="D2476" s="5">
        <v>2.14488214782608E7</v>
      </c>
      <c r="E2476" s="5">
        <v>1.0491973E7</v>
      </c>
      <c r="F2476" s="5">
        <v>1.9905E7</v>
      </c>
      <c r="G2476" s="5">
        <v>2.9050309E7</v>
      </c>
      <c r="H2476" s="5">
        <v>4.2058718E7</v>
      </c>
    </row>
    <row r="2477">
      <c r="A2477" s="62" t="s">
        <v>7573</v>
      </c>
      <c r="B2477" s="23" t="s">
        <v>7574</v>
      </c>
      <c r="C2477" s="5">
        <v>26.0</v>
      </c>
      <c r="D2477" s="5">
        <v>3.28071201153846E7</v>
      </c>
      <c r="E2477" s="5">
        <v>1.8819038E7</v>
      </c>
      <c r="F2477" s="5">
        <v>3.0467543E7</v>
      </c>
      <c r="G2477" s="5">
        <v>3.926396E7</v>
      </c>
      <c r="H2477" s="5">
        <v>4.7229896E7</v>
      </c>
    </row>
    <row r="2478">
      <c r="A2478" s="62" t="s">
        <v>7575</v>
      </c>
      <c r="B2478" s="23" t="s">
        <v>7576</v>
      </c>
      <c r="C2478" s="5">
        <v>7.0</v>
      </c>
      <c r="D2478" s="5">
        <v>1.71069031428571E7</v>
      </c>
      <c r="E2478" s="5">
        <v>3149870.0</v>
      </c>
      <c r="F2478" s="5">
        <v>1.9370101E7</v>
      </c>
      <c r="G2478" s="5">
        <v>2.696465E7</v>
      </c>
      <c r="H2478" s="5">
        <v>3.926396E7</v>
      </c>
    </row>
    <row r="2479">
      <c r="A2479" s="62" t="s">
        <v>7577</v>
      </c>
      <c r="B2479" s="23" t="s">
        <v>7578</v>
      </c>
      <c r="C2479" s="5">
        <v>147.0</v>
      </c>
      <c r="D2479" s="5">
        <v>4.00575680136054E7</v>
      </c>
      <c r="E2479" s="5">
        <v>2.58207E7</v>
      </c>
      <c r="F2479" s="5">
        <v>3.612489E7</v>
      </c>
      <c r="G2479" s="5">
        <v>4.6994745E7</v>
      </c>
      <c r="H2479" s="5">
        <v>6.3150747E7</v>
      </c>
    </row>
    <row r="2480">
      <c r="A2480" s="62" t="s">
        <v>7579</v>
      </c>
      <c r="B2480" s="23" t="s">
        <v>7580</v>
      </c>
      <c r="C2480" s="5">
        <v>138.0</v>
      </c>
      <c r="D2480" s="5">
        <v>4.13415169637681E7</v>
      </c>
      <c r="E2480" s="5">
        <v>2.3038824E7</v>
      </c>
      <c r="F2480" s="5">
        <v>3.6039818E7</v>
      </c>
      <c r="G2480" s="5">
        <v>4.8552535E7</v>
      </c>
      <c r="H2480" s="5">
        <v>7.7481E7</v>
      </c>
    </row>
    <row r="2481">
      <c r="A2481" s="62" t="s">
        <v>7581</v>
      </c>
      <c r="B2481" s="23" t="s">
        <v>7582</v>
      </c>
      <c r="C2481" s="5">
        <v>13.0</v>
      </c>
      <c r="D2481" s="5">
        <v>2.80426953076923E7</v>
      </c>
      <c r="E2481" s="5">
        <v>8034425.0</v>
      </c>
      <c r="F2481" s="5">
        <v>1.8699973E7</v>
      </c>
      <c r="G2481" s="5">
        <v>3.075775E7</v>
      </c>
      <c r="H2481" s="5">
        <v>6.2448241E7</v>
      </c>
    </row>
    <row r="2482">
      <c r="A2482" s="62" t="s">
        <v>7583</v>
      </c>
      <c r="B2482" s="23" t="s">
        <v>7584</v>
      </c>
      <c r="C2482" s="5">
        <v>41.0</v>
      </c>
      <c r="D2482" s="5">
        <v>2.12324066829268E7</v>
      </c>
      <c r="E2482" s="5">
        <v>1.0895083E7</v>
      </c>
      <c r="F2482" s="5">
        <v>1.5734934E7</v>
      </c>
      <c r="G2482" s="5">
        <v>2.4728804E7</v>
      </c>
      <c r="H2482" s="5">
        <v>3.5542748E7</v>
      </c>
    </row>
    <row r="2483">
      <c r="A2483" s="62" t="s">
        <v>7585</v>
      </c>
      <c r="B2483" s="23" t="s">
        <v>7586</v>
      </c>
      <c r="C2483" s="5">
        <v>17.0</v>
      </c>
      <c r="D2483" s="5">
        <v>1.75830952941176E7</v>
      </c>
      <c r="E2483" s="5">
        <v>1.2096347E7</v>
      </c>
      <c r="F2483" s="5">
        <v>1.5831559E7</v>
      </c>
      <c r="G2483" s="5">
        <v>2.2709798E7</v>
      </c>
      <c r="H2483" s="5">
        <v>2.682511E7</v>
      </c>
    </row>
    <row r="2484">
      <c r="A2484" s="62" t="s">
        <v>7587</v>
      </c>
      <c r="B2484" s="23" t="s">
        <v>7588</v>
      </c>
      <c r="C2484" s="5">
        <v>54.0</v>
      </c>
      <c r="D2484" s="5">
        <v>3.45038899259259E7</v>
      </c>
      <c r="E2484" s="5">
        <v>1.34912E7</v>
      </c>
      <c r="F2484" s="5">
        <v>2.6749009E7</v>
      </c>
      <c r="G2484" s="5">
        <v>4.4398484E7</v>
      </c>
      <c r="H2484" s="5">
        <v>7.3139112E7</v>
      </c>
    </row>
    <row r="2485">
      <c r="A2485" s="62" t="s">
        <v>7589</v>
      </c>
      <c r="B2485" s="23" t="s">
        <v>7590</v>
      </c>
      <c r="C2485" s="5">
        <v>99.0</v>
      </c>
      <c r="D2485" s="5">
        <v>5.94211385050505E7</v>
      </c>
      <c r="E2485" s="5">
        <v>1.5134651E7</v>
      </c>
      <c r="F2485" s="5">
        <v>2.8773E7</v>
      </c>
      <c r="G2485" s="5">
        <v>4.8105241E7</v>
      </c>
      <c r="H2485" s="5">
        <v>1.48480034E8</v>
      </c>
    </row>
    <row r="2486">
      <c r="A2486" s="62" t="s">
        <v>7591</v>
      </c>
      <c r="B2486" s="23" t="s">
        <v>7592</v>
      </c>
      <c r="C2486" s="5">
        <v>297.0</v>
      </c>
      <c r="D2486" s="5">
        <v>3.2976589043771E7</v>
      </c>
      <c r="E2486" s="5">
        <v>2.2711666E7</v>
      </c>
      <c r="F2486" s="5">
        <v>2.6999485E7</v>
      </c>
      <c r="G2486" s="5">
        <v>3.833495E7</v>
      </c>
      <c r="H2486" s="5">
        <v>5.4657342E7</v>
      </c>
    </row>
    <row r="2487">
      <c r="A2487" s="62" t="s">
        <v>7593</v>
      </c>
      <c r="B2487" s="23" t="s">
        <v>7594</v>
      </c>
      <c r="C2487" s="5">
        <v>347.0</v>
      </c>
      <c r="D2487" s="5">
        <v>3.23329173976945E7</v>
      </c>
      <c r="E2487" s="5">
        <v>2.0954002E7</v>
      </c>
      <c r="F2487" s="5">
        <v>2.839505E7</v>
      </c>
      <c r="G2487" s="5">
        <v>3.5782173E7</v>
      </c>
      <c r="H2487" s="5">
        <v>5.287259E7</v>
      </c>
    </row>
    <row r="2488">
      <c r="A2488" s="62" t="s">
        <v>7595</v>
      </c>
      <c r="B2488" s="23" t="s">
        <v>7596</v>
      </c>
      <c r="C2488" s="5">
        <v>105.0</v>
      </c>
      <c r="D2488" s="5">
        <v>2.22655880857142E7</v>
      </c>
      <c r="E2488" s="5">
        <v>1.2462E7</v>
      </c>
      <c r="F2488" s="5">
        <v>2.0274062E7</v>
      </c>
      <c r="G2488" s="5">
        <v>2.5127336E7</v>
      </c>
      <c r="H2488" s="5">
        <v>3.3115023E7</v>
      </c>
    </row>
    <row r="2489">
      <c r="A2489" s="62" t="s">
        <v>7597</v>
      </c>
      <c r="B2489" s="23" t="s">
        <v>7598</v>
      </c>
      <c r="C2489" s="5">
        <v>490.0</v>
      </c>
      <c r="D2489" s="5">
        <v>4.51938024367347E7</v>
      </c>
      <c r="E2489" s="5">
        <v>2.9867532E7</v>
      </c>
      <c r="F2489" s="5">
        <v>3.735595E7</v>
      </c>
      <c r="G2489" s="5">
        <v>5.0939073E7</v>
      </c>
      <c r="H2489" s="5">
        <v>7.2933191E7</v>
      </c>
    </row>
    <row r="2490">
      <c r="A2490" s="62" t="s">
        <v>7599</v>
      </c>
      <c r="B2490" s="23" t="s">
        <v>7600</v>
      </c>
      <c r="C2490" s="5">
        <v>64.0</v>
      </c>
      <c r="D2490" s="5">
        <v>3.22555094062499E7</v>
      </c>
      <c r="E2490" s="5">
        <v>1.8018002E7</v>
      </c>
      <c r="F2490" s="5">
        <v>3.211005E7</v>
      </c>
      <c r="G2490" s="5">
        <v>3.9242575E7</v>
      </c>
      <c r="H2490" s="5">
        <v>5.1731467E7</v>
      </c>
    </row>
    <row r="2491">
      <c r="A2491" s="62" t="s">
        <v>7601</v>
      </c>
      <c r="B2491" s="23" t="s">
        <v>7602</v>
      </c>
      <c r="C2491" s="5">
        <v>424.0</v>
      </c>
      <c r="D2491" s="5">
        <v>3.72546839386792E7</v>
      </c>
      <c r="E2491" s="5">
        <v>2.518106E7</v>
      </c>
      <c r="F2491" s="5">
        <v>3.26277E7</v>
      </c>
      <c r="G2491" s="5">
        <v>4.014585E7</v>
      </c>
      <c r="H2491" s="5">
        <v>6.190204E7</v>
      </c>
    </row>
    <row r="2492">
      <c r="A2492" s="62" t="s">
        <v>7603</v>
      </c>
      <c r="B2492" s="23" t="s">
        <v>7604</v>
      </c>
      <c r="C2492" s="5">
        <v>78.0</v>
      </c>
      <c r="D2492" s="5">
        <v>3.05191723717948E7</v>
      </c>
      <c r="E2492" s="5">
        <v>2.4268658E7</v>
      </c>
      <c r="F2492" s="5">
        <v>2.9093134E7</v>
      </c>
      <c r="G2492" s="5">
        <v>3.86343E7</v>
      </c>
      <c r="H2492" s="5">
        <v>4.2967779E7</v>
      </c>
    </row>
    <row r="2493">
      <c r="A2493" s="62" t="s">
        <v>7605</v>
      </c>
      <c r="B2493" s="23" t="s">
        <v>7606</v>
      </c>
      <c r="C2493" s="5">
        <v>229.0</v>
      </c>
      <c r="D2493" s="5">
        <v>3.23910502794759E7</v>
      </c>
      <c r="E2493" s="5">
        <v>1.5864143E7</v>
      </c>
      <c r="F2493" s="5">
        <v>2.4447E7</v>
      </c>
      <c r="G2493" s="5">
        <v>3.6083466E7</v>
      </c>
      <c r="H2493" s="5">
        <v>6.732425E7</v>
      </c>
    </row>
    <row r="2494">
      <c r="A2494" s="62" t="s">
        <v>7607</v>
      </c>
      <c r="B2494" s="23" t="s">
        <v>7608</v>
      </c>
      <c r="C2494" s="5">
        <v>22.0</v>
      </c>
      <c r="D2494" s="5">
        <v>2.55285246363636E7</v>
      </c>
      <c r="E2494" s="5">
        <v>1.5561602E7</v>
      </c>
      <c r="F2494" s="5">
        <v>1.9750073E7</v>
      </c>
      <c r="G2494" s="5">
        <v>2.8179816E7</v>
      </c>
      <c r="H2494" s="5">
        <v>3.5933332E7</v>
      </c>
    </row>
    <row r="2495">
      <c r="A2495" s="62" t="s">
        <v>7609</v>
      </c>
      <c r="B2495" s="23" t="s">
        <v>7610</v>
      </c>
      <c r="C2495" s="5">
        <v>91.0</v>
      </c>
      <c r="D2495" s="5">
        <v>3.44301724395604E7</v>
      </c>
      <c r="E2495" s="5">
        <v>1.4259838E7</v>
      </c>
      <c r="F2495" s="5">
        <v>3.0996973E7</v>
      </c>
      <c r="G2495" s="5">
        <v>4.303408E7</v>
      </c>
      <c r="H2495" s="5">
        <v>6.3711981E7</v>
      </c>
    </row>
    <row r="2496">
      <c r="A2496" s="62" t="s">
        <v>7611</v>
      </c>
      <c r="B2496" s="23" t="s">
        <v>7612</v>
      </c>
      <c r="C2496" s="5">
        <v>2535.0</v>
      </c>
      <c r="D2496" s="5">
        <v>3.93464415468873E7</v>
      </c>
      <c r="E2496" s="5">
        <v>1.43906E7</v>
      </c>
      <c r="F2496" s="5">
        <v>2.5268262E7</v>
      </c>
      <c r="G2496" s="5">
        <v>4.864648E7</v>
      </c>
      <c r="H2496" s="5">
        <v>8.1118477E7</v>
      </c>
    </row>
    <row r="2497">
      <c r="A2497" s="62" t="s">
        <v>7613</v>
      </c>
      <c r="B2497" s="23" t="s">
        <v>7614</v>
      </c>
      <c r="C2497" s="5">
        <v>243.0</v>
      </c>
      <c r="D2497" s="5">
        <v>3.13931214074074E7</v>
      </c>
      <c r="E2497" s="5">
        <v>1.7971486E7</v>
      </c>
      <c r="F2497" s="5">
        <v>2.6912958E7</v>
      </c>
      <c r="G2497" s="5">
        <v>4.1368124E7</v>
      </c>
      <c r="H2497" s="5">
        <v>5.615002E7</v>
      </c>
    </row>
    <row r="2498">
      <c r="A2498" s="62" t="s">
        <v>7615</v>
      </c>
      <c r="B2498" s="23" t="s">
        <v>7616</v>
      </c>
      <c r="C2498" s="5">
        <v>396.0</v>
      </c>
      <c r="D2498" s="5">
        <v>2.60001163964646E7</v>
      </c>
      <c r="E2498" s="5">
        <v>1.1246E7</v>
      </c>
      <c r="F2498" s="5">
        <v>2.0466851E7</v>
      </c>
      <c r="G2498" s="5">
        <v>3.1513501E7</v>
      </c>
      <c r="H2498" s="5">
        <v>4.9761884E7</v>
      </c>
    </row>
    <row r="2499">
      <c r="A2499" s="62" t="s">
        <v>7617</v>
      </c>
      <c r="B2499" s="23" t="s">
        <v>7618</v>
      </c>
      <c r="C2499" s="5">
        <v>127.0</v>
      </c>
      <c r="D2499" s="5">
        <v>2.75476529212598E7</v>
      </c>
      <c r="E2499" s="5">
        <v>1.0111529E7</v>
      </c>
      <c r="F2499" s="5">
        <v>1.6761869E7</v>
      </c>
      <c r="G2499" s="5">
        <v>3.137355E7</v>
      </c>
      <c r="H2499" s="5">
        <v>7.0505241E7</v>
      </c>
    </row>
    <row r="2500">
      <c r="A2500" s="62" t="s">
        <v>7619</v>
      </c>
      <c r="B2500" s="23" t="s">
        <v>7620</v>
      </c>
      <c r="C2500" s="5">
        <v>623.0</v>
      </c>
      <c r="D2500" s="5">
        <v>4.0818904518459E7</v>
      </c>
      <c r="E2500" s="5">
        <v>2.1025778E7</v>
      </c>
      <c r="F2500" s="5">
        <v>3.3669145E7</v>
      </c>
      <c r="G2500" s="5">
        <v>5.0115515E7</v>
      </c>
      <c r="H2500" s="5">
        <v>7.5680136E7</v>
      </c>
    </row>
    <row r="2501">
      <c r="A2501" s="62" t="s">
        <v>7621</v>
      </c>
      <c r="B2501" s="23" t="s">
        <v>7622</v>
      </c>
      <c r="C2501" s="5">
        <v>314.0</v>
      </c>
      <c r="D2501" s="5">
        <v>2.47740698917197E7</v>
      </c>
      <c r="E2501" s="5">
        <v>1.1582869E7</v>
      </c>
      <c r="F2501" s="5">
        <v>1.7503E7</v>
      </c>
      <c r="G2501" s="5">
        <v>3.188056E7</v>
      </c>
      <c r="H2501" s="5">
        <v>4.7238985E7</v>
      </c>
    </row>
    <row r="2502">
      <c r="A2502" s="62" t="s">
        <v>7623</v>
      </c>
      <c r="B2502" s="23" t="s">
        <v>7624</v>
      </c>
      <c r="C2502" s="5">
        <v>553.0</v>
      </c>
      <c r="D2502" s="5">
        <v>3.50716771717902E7</v>
      </c>
      <c r="E2502" s="5">
        <v>1.940268E7</v>
      </c>
      <c r="F2502" s="5">
        <v>3.0051387E7</v>
      </c>
      <c r="G2502" s="5">
        <v>4.19622E7</v>
      </c>
      <c r="H2502" s="5">
        <v>5.9929326E7</v>
      </c>
    </row>
    <row r="2503">
      <c r="A2503" s="62" t="s">
        <v>7625</v>
      </c>
      <c r="B2503" s="23" t="s">
        <v>7626</v>
      </c>
      <c r="C2503" s="5">
        <v>96.0</v>
      </c>
      <c r="D2503" s="5">
        <v>3.12284161666666E7</v>
      </c>
      <c r="E2503" s="5">
        <v>1.1715841E7</v>
      </c>
      <c r="F2503" s="5">
        <v>2.1391563E7</v>
      </c>
      <c r="G2503" s="5">
        <v>4.0547902E7</v>
      </c>
      <c r="H2503" s="5">
        <v>6.6513662E7</v>
      </c>
    </row>
    <row r="2504">
      <c r="A2504" s="62" t="s">
        <v>7627</v>
      </c>
      <c r="B2504" s="23" t="s">
        <v>7628</v>
      </c>
      <c r="C2504" s="5">
        <v>407.0</v>
      </c>
      <c r="D2504" s="5">
        <v>3.64526028157248E7</v>
      </c>
      <c r="E2504" s="5">
        <v>1.1066205E7</v>
      </c>
      <c r="F2504" s="5">
        <v>2.0742044E7</v>
      </c>
      <c r="G2504" s="5">
        <v>3.933749E7</v>
      </c>
      <c r="H2504" s="5">
        <v>9.1633453E7</v>
      </c>
    </row>
    <row r="2505">
      <c r="A2505" s="62" t="s">
        <v>7629</v>
      </c>
      <c r="B2505" s="23" t="s">
        <v>7630</v>
      </c>
      <c r="C2505" s="5">
        <v>2847.0</v>
      </c>
      <c r="D2505" s="5">
        <v>1.22005139273938E7</v>
      </c>
      <c r="E2505" s="5">
        <v>5945846.0</v>
      </c>
      <c r="F2505" s="5">
        <v>8965293.0</v>
      </c>
      <c r="G2505" s="5">
        <v>1.5334566E7</v>
      </c>
      <c r="H2505" s="5">
        <v>2.504065E7</v>
      </c>
    </row>
    <row r="2506">
      <c r="A2506" s="62" t="s">
        <v>7631</v>
      </c>
      <c r="B2506" s="23" t="s">
        <v>7632</v>
      </c>
      <c r="C2506" s="5">
        <v>3575.0</v>
      </c>
      <c r="D2506" s="5">
        <v>1.27071660128491E7</v>
      </c>
      <c r="E2506" s="5">
        <v>5951280.0</v>
      </c>
      <c r="F2506" s="5">
        <v>8821959.0</v>
      </c>
      <c r="G2506" s="5">
        <v>1.4977211E7</v>
      </c>
      <c r="H2506" s="5">
        <v>2.3766599E7</v>
      </c>
    </row>
    <row r="2507">
      <c r="A2507" s="62" t="s">
        <v>7633</v>
      </c>
      <c r="B2507" s="23" t="s">
        <v>7634</v>
      </c>
      <c r="C2507" s="5">
        <v>11289.0</v>
      </c>
      <c r="D2507" s="5">
        <v>1.06160216708266E7</v>
      </c>
      <c r="E2507" s="5">
        <v>5833345.0</v>
      </c>
      <c r="F2507" s="5">
        <v>7992100.0</v>
      </c>
      <c r="G2507" s="5">
        <v>1.2067993E7</v>
      </c>
      <c r="H2507" s="5">
        <v>2.0497942E7</v>
      </c>
    </row>
    <row r="2508">
      <c r="A2508" s="62" t="s">
        <v>7635</v>
      </c>
      <c r="B2508" s="23" t="s">
        <v>7636</v>
      </c>
      <c r="C2508" s="5">
        <v>11873.0</v>
      </c>
      <c r="D2508" s="5">
        <v>1.12268152821548E7</v>
      </c>
      <c r="E2508" s="5">
        <v>5628707.0</v>
      </c>
      <c r="F2508" s="5">
        <v>7982988.0</v>
      </c>
      <c r="G2508" s="5">
        <v>1.3114423E7</v>
      </c>
      <c r="H2508" s="5">
        <v>2.2932824E7</v>
      </c>
    </row>
    <row r="2509">
      <c r="A2509" s="62" t="s">
        <v>7637</v>
      </c>
      <c r="B2509" s="23" t="s">
        <v>7638</v>
      </c>
      <c r="C2509" s="5">
        <v>34204.0</v>
      </c>
      <c r="D2509" s="5">
        <v>9797503.09739348</v>
      </c>
      <c r="E2509" s="5">
        <v>5169704.0</v>
      </c>
      <c r="F2509" s="5">
        <v>7074480.0</v>
      </c>
      <c r="G2509" s="5">
        <v>1.1027901E7</v>
      </c>
      <c r="H2509" s="5">
        <v>1.9776757E7</v>
      </c>
    </row>
    <row r="2510">
      <c r="A2510" s="62" t="s">
        <v>7639</v>
      </c>
      <c r="B2510" s="23" t="s">
        <v>7640</v>
      </c>
      <c r="C2510" s="5">
        <v>7318.0</v>
      </c>
      <c r="D2510" s="5">
        <v>9880884.79901692</v>
      </c>
      <c r="E2510" s="5">
        <v>5050320.0</v>
      </c>
      <c r="F2510" s="5">
        <v>7099000.0</v>
      </c>
      <c r="G2510" s="5">
        <v>1.1773821E7</v>
      </c>
      <c r="H2510" s="5">
        <v>1.9981342E7</v>
      </c>
    </row>
    <row r="2511">
      <c r="A2511" s="62" t="s">
        <v>7641</v>
      </c>
      <c r="B2511" s="23" t="s">
        <v>7642</v>
      </c>
      <c r="C2511" s="5">
        <v>9911.0</v>
      </c>
      <c r="D2511" s="5">
        <v>1.53641350331619E7</v>
      </c>
      <c r="E2511" s="5">
        <v>6647766.0</v>
      </c>
      <c r="F2511" s="5">
        <v>9885136.0</v>
      </c>
      <c r="G2511" s="5">
        <v>1.797047E7</v>
      </c>
      <c r="H2511" s="5">
        <v>3.048914E7</v>
      </c>
    </row>
    <row r="2512">
      <c r="A2512" s="62" t="s">
        <v>7643</v>
      </c>
      <c r="B2512" s="23" t="s">
        <v>7644</v>
      </c>
      <c r="C2512" s="5">
        <v>2067.0</v>
      </c>
      <c r="D2512" s="5">
        <v>1.19818997135945E7</v>
      </c>
      <c r="E2512" s="5">
        <v>5776700.0</v>
      </c>
      <c r="F2512" s="5">
        <v>8474158.0</v>
      </c>
      <c r="G2512" s="5">
        <v>1.4064246E7</v>
      </c>
      <c r="H2512" s="5">
        <v>2.4827886E7</v>
      </c>
    </row>
    <row r="2513">
      <c r="A2513" s="62" t="s">
        <v>7645</v>
      </c>
      <c r="B2513" s="23" t="s">
        <v>7646</v>
      </c>
      <c r="C2513" s="5">
        <v>18991.0</v>
      </c>
      <c r="D2513" s="5">
        <v>1.17939881618606E7</v>
      </c>
      <c r="E2513" s="5">
        <v>5809153.0</v>
      </c>
      <c r="F2513" s="5">
        <v>8292498.0</v>
      </c>
      <c r="G2513" s="5">
        <v>1.3433852E7</v>
      </c>
      <c r="H2513" s="5">
        <v>2.3754198E7</v>
      </c>
    </row>
    <row r="2514">
      <c r="A2514" s="62" t="s">
        <v>7647</v>
      </c>
      <c r="B2514" s="23" t="s">
        <v>7648</v>
      </c>
      <c r="C2514" s="5">
        <v>6270.0</v>
      </c>
      <c r="D2514" s="5">
        <v>9782275.39955392</v>
      </c>
      <c r="E2514" s="5">
        <v>5018045.0</v>
      </c>
      <c r="F2514" s="5">
        <v>6960489.0</v>
      </c>
      <c r="G2514" s="5">
        <v>1.14585E7</v>
      </c>
      <c r="H2514" s="5">
        <v>1.9987875E7</v>
      </c>
    </row>
    <row r="2515">
      <c r="A2515" s="62" t="s">
        <v>7649</v>
      </c>
      <c r="B2515" s="23" t="s">
        <v>7651</v>
      </c>
      <c r="C2515" s="5">
        <v>14167.0</v>
      </c>
      <c r="D2515" s="5">
        <v>1.06754359379363E7</v>
      </c>
      <c r="E2515" s="5">
        <v>5182900.0</v>
      </c>
      <c r="F2515" s="5">
        <v>7280495.0</v>
      </c>
      <c r="G2515" s="5">
        <v>1.1650441E7</v>
      </c>
      <c r="H2515" s="5">
        <v>2.1127767E7</v>
      </c>
    </row>
    <row r="2516">
      <c r="A2516" s="62" t="s">
        <v>7653</v>
      </c>
      <c r="B2516" s="23" t="s">
        <v>7654</v>
      </c>
      <c r="C2516" s="5">
        <v>7.0</v>
      </c>
      <c r="D2516" s="5">
        <v>6853860.14285714</v>
      </c>
      <c r="E2516" s="5">
        <v>3676480.0</v>
      </c>
      <c r="F2516" s="5">
        <v>4741269.0</v>
      </c>
      <c r="G2516" s="5">
        <v>1.2120995E7</v>
      </c>
      <c r="H2516" s="5">
        <v>1.4580379E7</v>
      </c>
    </row>
    <row r="2517">
      <c r="A2517" s="62" t="s">
        <v>7656</v>
      </c>
      <c r="B2517" s="23" t="s">
        <v>7657</v>
      </c>
      <c r="C2517" s="5">
        <v>69.0</v>
      </c>
      <c r="D2517" s="5">
        <v>2.27782657101449E7</v>
      </c>
      <c r="E2517" s="5">
        <v>8478342.0</v>
      </c>
      <c r="F2517" s="5">
        <v>1.4474307E7</v>
      </c>
      <c r="G2517" s="5">
        <v>2.916561E7</v>
      </c>
      <c r="H2517" s="5">
        <v>5.589436E7</v>
      </c>
    </row>
    <row r="2518">
      <c r="A2518" s="62" t="s">
        <v>7658</v>
      </c>
      <c r="B2518" s="23" t="s">
        <v>7659</v>
      </c>
      <c r="C2518" s="5">
        <v>159.0</v>
      </c>
      <c r="D2518" s="5">
        <v>2.21070091886792E7</v>
      </c>
      <c r="E2518" s="5">
        <v>1.2060131E7</v>
      </c>
      <c r="F2518" s="5">
        <v>1.849242E7</v>
      </c>
      <c r="G2518" s="5">
        <v>3.0801583E7</v>
      </c>
      <c r="H2518" s="5">
        <v>3.7330321E7</v>
      </c>
    </row>
    <row r="2519">
      <c r="A2519" s="62" t="s">
        <v>7660</v>
      </c>
      <c r="B2519" s="23" t="s">
        <v>7661</v>
      </c>
      <c r="C2519" s="5">
        <v>168.0</v>
      </c>
      <c r="D2519" s="5">
        <v>2.14205819047618E7</v>
      </c>
      <c r="E2519" s="5">
        <v>1.012132E7</v>
      </c>
      <c r="F2519" s="5">
        <v>1.492446E7</v>
      </c>
      <c r="G2519" s="5">
        <v>2.8468228E7</v>
      </c>
      <c r="H2519" s="5">
        <v>4.2634305E7</v>
      </c>
    </row>
    <row r="2520">
      <c r="A2520" s="62" t="s">
        <v>7663</v>
      </c>
      <c r="B2520" s="23" t="s">
        <v>7664</v>
      </c>
      <c r="C2520" s="5">
        <v>464.0</v>
      </c>
      <c r="D2520" s="5">
        <v>1.85676694137931E7</v>
      </c>
      <c r="E2520" s="5">
        <v>8820193.0</v>
      </c>
      <c r="F2520" s="5">
        <v>1.3506868E7</v>
      </c>
      <c r="G2520" s="5">
        <v>2.17967E7</v>
      </c>
      <c r="H2520" s="5">
        <v>3.733585E7</v>
      </c>
    </row>
    <row r="2521">
      <c r="A2521" s="62" t="s">
        <v>7667</v>
      </c>
      <c r="B2521" s="23" t="s">
        <v>7668</v>
      </c>
      <c r="C2521" s="5">
        <v>66.0</v>
      </c>
      <c r="D2521" s="5">
        <v>1.34584958181818E7</v>
      </c>
      <c r="E2521" s="5">
        <v>6396300.0</v>
      </c>
      <c r="F2521" s="5">
        <v>9230655.0</v>
      </c>
      <c r="G2521" s="5">
        <v>1.401778E7</v>
      </c>
      <c r="H2521" s="5">
        <v>2.8460451E7</v>
      </c>
    </row>
    <row r="2522">
      <c r="A2522" s="62" t="s">
        <v>7670</v>
      </c>
      <c r="B2522" s="23" t="s">
        <v>7671</v>
      </c>
      <c r="C2522" s="5">
        <v>251.0</v>
      </c>
      <c r="D2522" s="5">
        <v>3.05463045099601E7</v>
      </c>
      <c r="E2522" s="5">
        <v>1.3269797E7</v>
      </c>
      <c r="F2522" s="5">
        <v>2.16975E7</v>
      </c>
      <c r="G2522" s="5">
        <v>4.3393003E7</v>
      </c>
      <c r="H2522" s="5">
        <v>5.7060698E7</v>
      </c>
    </row>
    <row r="2523">
      <c r="A2523" s="62" t="s">
        <v>7672</v>
      </c>
      <c r="B2523" s="23" t="s">
        <v>7673</v>
      </c>
      <c r="C2523" s="5">
        <v>23.0</v>
      </c>
      <c r="D2523" s="5">
        <v>2.43788298695652E7</v>
      </c>
      <c r="E2523" s="5">
        <v>1.0298E7</v>
      </c>
      <c r="F2523" s="5">
        <v>1.5485283E7</v>
      </c>
      <c r="G2523" s="5">
        <v>2.8419321E7</v>
      </c>
      <c r="H2523" s="5">
        <v>3.8910803E7</v>
      </c>
    </row>
    <row r="2524">
      <c r="A2524" s="62" t="s">
        <v>7674</v>
      </c>
      <c r="B2524" s="23" t="s">
        <v>7675</v>
      </c>
      <c r="C2524" s="5">
        <v>329.0</v>
      </c>
      <c r="D2524" s="5">
        <v>2.19099204954407E7</v>
      </c>
      <c r="E2524" s="5">
        <v>9682654.0</v>
      </c>
      <c r="F2524" s="5">
        <v>1.5804945E7</v>
      </c>
      <c r="G2524" s="5">
        <v>2.731798E7</v>
      </c>
      <c r="H2524" s="5">
        <v>4.1618133E7</v>
      </c>
    </row>
    <row r="2525">
      <c r="A2525" s="62" t="s">
        <v>7678</v>
      </c>
      <c r="B2525" s="23" t="s">
        <v>7679</v>
      </c>
      <c r="C2525" s="5">
        <v>102.0</v>
      </c>
      <c r="D2525" s="5">
        <v>1.22216840294117E7</v>
      </c>
      <c r="E2525" s="5">
        <v>7425291.0</v>
      </c>
      <c r="F2525" s="5">
        <v>8710943.0</v>
      </c>
      <c r="G2525" s="5">
        <v>1.1598512E7</v>
      </c>
      <c r="H2525" s="5">
        <v>2.0094514E7</v>
      </c>
    </row>
    <row r="2526">
      <c r="A2526" s="62" t="s">
        <v>7681</v>
      </c>
      <c r="B2526" s="23" t="s">
        <v>7682</v>
      </c>
      <c r="C2526" s="5">
        <v>118.0</v>
      </c>
      <c r="D2526" s="5">
        <v>1.77338656779661E7</v>
      </c>
      <c r="E2526" s="5">
        <v>8273730.0</v>
      </c>
      <c r="F2526" s="5">
        <v>1.4444369E7</v>
      </c>
      <c r="G2526" s="5">
        <v>2.2270104E7</v>
      </c>
      <c r="H2526" s="5">
        <v>3.461652E7</v>
      </c>
    </row>
    <row r="2527">
      <c r="A2527" s="62" t="s">
        <v>7683</v>
      </c>
      <c r="B2527" s="23" t="s">
        <v>7684</v>
      </c>
      <c r="C2527" s="5">
        <v>3.0</v>
      </c>
      <c r="D2527" s="5">
        <v>2.20393423333333E7</v>
      </c>
      <c r="E2527" s="5">
        <v>6830275.0</v>
      </c>
      <c r="F2527" s="5">
        <v>2.9030817E7</v>
      </c>
      <c r="G2527" s="5">
        <v>3.0256935E7</v>
      </c>
      <c r="H2527" s="5">
        <v>3.0256935E7</v>
      </c>
    </row>
    <row r="2528">
      <c r="A2528" s="62" t="s">
        <v>7685</v>
      </c>
      <c r="B2528" s="23" t="s">
        <v>7686</v>
      </c>
      <c r="C2528" s="5">
        <v>9.0</v>
      </c>
      <c r="D2528" s="5">
        <v>2.16743534444444E7</v>
      </c>
      <c r="E2528" s="5">
        <v>7436294.0</v>
      </c>
      <c r="F2528" s="5">
        <v>8952004.0</v>
      </c>
      <c r="G2528" s="5">
        <v>2.09889E7</v>
      </c>
      <c r="H2528" s="5">
        <v>8.2569741E7</v>
      </c>
    </row>
    <row r="2529">
      <c r="A2529" s="62" t="s">
        <v>7687</v>
      </c>
      <c r="B2529" s="23" t="s">
        <v>7689</v>
      </c>
      <c r="C2529" s="5">
        <v>4.0</v>
      </c>
      <c r="D2529" s="5">
        <v>1.749776025E7</v>
      </c>
      <c r="E2529" s="5">
        <v>1.1030057E7</v>
      </c>
      <c r="F2529" s="5">
        <v>1.2219474E7</v>
      </c>
      <c r="G2529" s="5">
        <v>1.2822129E7</v>
      </c>
      <c r="H2529" s="5">
        <v>3.3919381E7</v>
      </c>
    </row>
    <row r="2530">
      <c r="A2530" s="62" t="s">
        <v>7690</v>
      </c>
      <c r="B2530" s="23" t="s">
        <v>7691</v>
      </c>
      <c r="C2530" s="5">
        <v>15.0</v>
      </c>
      <c r="D2530" s="5">
        <v>3.23678762666666E7</v>
      </c>
      <c r="E2530" s="5">
        <v>8376270.0</v>
      </c>
      <c r="F2530" s="5">
        <v>1.8129284E7</v>
      </c>
      <c r="G2530" s="5">
        <v>4.2808531E7</v>
      </c>
      <c r="H2530" s="5">
        <v>5.9794654E7</v>
      </c>
    </row>
    <row r="2531">
      <c r="A2531" s="62" t="s">
        <v>7692</v>
      </c>
      <c r="B2531" s="23" t="s">
        <v>7693</v>
      </c>
      <c r="C2531" s="5">
        <v>12.0</v>
      </c>
      <c r="D2531" s="5">
        <v>3.81230746666666E7</v>
      </c>
      <c r="E2531" s="5">
        <v>9365800.0</v>
      </c>
      <c r="F2531" s="5">
        <v>2.2809227E7</v>
      </c>
      <c r="G2531" s="5">
        <v>4.8307609E7</v>
      </c>
      <c r="H2531" s="5">
        <v>8.9463186E7</v>
      </c>
    </row>
    <row r="2532">
      <c r="A2532" s="62" t="s">
        <v>7694</v>
      </c>
      <c r="B2532" s="23" t="s">
        <v>7695</v>
      </c>
      <c r="C2532" s="5">
        <v>6.0</v>
      </c>
      <c r="D2532" s="5">
        <v>2.66622626666666E7</v>
      </c>
      <c r="E2532" s="5">
        <v>8417000.0</v>
      </c>
      <c r="F2532" s="5">
        <v>1.0874429E7</v>
      </c>
      <c r="G2532" s="5">
        <v>3.6373068E7</v>
      </c>
      <c r="H2532" s="5">
        <v>7.7345945E7</v>
      </c>
    </row>
    <row r="2533">
      <c r="A2533" s="62" t="s">
        <v>7696</v>
      </c>
      <c r="B2533" s="23" t="s">
        <v>7697</v>
      </c>
      <c r="C2533" s="5">
        <v>5.0</v>
      </c>
      <c r="D2533" s="5">
        <v>2.01790772E7</v>
      </c>
      <c r="E2533" s="5">
        <v>1.0E7</v>
      </c>
      <c r="F2533" s="5">
        <v>1.1516631E7</v>
      </c>
      <c r="G2533" s="5">
        <v>1.6370035E7</v>
      </c>
      <c r="H2533" s="5">
        <v>5.4603145E7</v>
      </c>
    </row>
    <row r="2534">
      <c r="A2534" s="62" t="s">
        <v>7698</v>
      </c>
      <c r="B2534" s="23" t="s">
        <v>7699</v>
      </c>
      <c r="C2534" s="5">
        <v>8.0</v>
      </c>
      <c r="D2534" s="5">
        <v>1.138426925E7</v>
      </c>
      <c r="E2534" s="5">
        <v>6706596.0</v>
      </c>
      <c r="F2534" s="5">
        <v>8143221.0</v>
      </c>
      <c r="G2534" s="5">
        <v>1.4736814E7</v>
      </c>
      <c r="H2534" s="5">
        <v>1.9790235E7</v>
      </c>
    </row>
    <row r="2535">
      <c r="A2535" s="62" t="s">
        <v>7700</v>
      </c>
      <c r="B2535" s="23" t="s">
        <v>7701</v>
      </c>
      <c r="C2535" s="5">
        <v>13.0</v>
      </c>
      <c r="D2535" s="5">
        <v>6.05624109230769E7</v>
      </c>
      <c r="E2535" s="5">
        <v>3.1984243E7</v>
      </c>
      <c r="F2535" s="5">
        <v>3.6224879E7</v>
      </c>
      <c r="G2535" s="5">
        <v>6.9596742E7</v>
      </c>
      <c r="H2535" s="5">
        <v>1.12851981E8</v>
      </c>
    </row>
    <row r="2536">
      <c r="A2536" s="62" t="s">
        <v>7702</v>
      </c>
      <c r="B2536" s="23" t="s">
        <v>7703</v>
      </c>
      <c r="C2536" s="5">
        <v>1.0</v>
      </c>
      <c r="D2536" s="5">
        <v>4670397.0</v>
      </c>
      <c r="E2536" s="5">
        <v>4670397.0</v>
      </c>
      <c r="F2536" s="5">
        <v>4670397.0</v>
      </c>
      <c r="G2536" s="5">
        <v>4670397.0</v>
      </c>
      <c r="H2536" s="5">
        <v>4670397.0</v>
      </c>
    </row>
    <row r="2537">
      <c r="A2537" s="62" t="s">
        <v>7704</v>
      </c>
      <c r="B2537" s="23" t="s">
        <v>7705</v>
      </c>
      <c r="C2537" s="5">
        <v>1.0</v>
      </c>
      <c r="D2537" s="5">
        <v>3769310.0</v>
      </c>
      <c r="E2537" s="5">
        <v>3769310.0</v>
      </c>
      <c r="F2537" s="5">
        <v>3769310.0</v>
      </c>
      <c r="G2537" s="5">
        <v>3769310.0</v>
      </c>
      <c r="H2537" s="5">
        <v>3769310.0</v>
      </c>
    </row>
    <row r="2538">
      <c r="A2538" s="62" t="s">
        <v>7706</v>
      </c>
      <c r="B2538" s="23" t="s">
        <v>7707</v>
      </c>
      <c r="C2538" s="5">
        <v>6.0</v>
      </c>
      <c r="D2538" s="5">
        <v>3.98809158333333E7</v>
      </c>
      <c r="E2538" s="5">
        <v>4705862.0</v>
      </c>
      <c r="F2538" s="5">
        <v>1.1178032E7</v>
      </c>
      <c r="G2538" s="5">
        <v>2.3002753E7</v>
      </c>
      <c r="H2538" s="5">
        <v>1.82269482E8</v>
      </c>
    </row>
    <row r="2539">
      <c r="A2539" s="62" t="s">
        <v>7708</v>
      </c>
      <c r="B2539" s="23" t="s">
        <v>7709</v>
      </c>
      <c r="C2539" s="5">
        <v>2.0</v>
      </c>
      <c r="D2539" s="5">
        <v>2.66133965E7</v>
      </c>
      <c r="E2539" s="5">
        <v>1.92445E7</v>
      </c>
      <c r="F2539" s="5">
        <v>1.92445E7</v>
      </c>
      <c r="G2539" s="5">
        <v>3.3982293E7</v>
      </c>
      <c r="H2539" s="5">
        <v>3.3982293E7</v>
      </c>
    </row>
    <row r="2540">
      <c r="A2540" s="62" t="s">
        <v>7711</v>
      </c>
      <c r="B2540" s="23" t="s">
        <v>7712</v>
      </c>
      <c r="C2540" s="5">
        <v>1.0</v>
      </c>
      <c r="D2540" s="5">
        <v>1.252664E7</v>
      </c>
      <c r="E2540" s="5">
        <v>1.252664E7</v>
      </c>
      <c r="F2540" s="5">
        <v>1.252664E7</v>
      </c>
      <c r="G2540" s="5">
        <v>1.252664E7</v>
      </c>
      <c r="H2540" s="5">
        <v>1.252664E7</v>
      </c>
    </row>
    <row r="2541">
      <c r="A2541" s="62" t="s">
        <v>7713</v>
      </c>
      <c r="B2541" s="23" t="s">
        <v>7714</v>
      </c>
      <c r="C2541" s="5">
        <v>1.0</v>
      </c>
      <c r="D2541" s="5">
        <v>7507191.0</v>
      </c>
      <c r="E2541" s="5">
        <v>7507191.0</v>
      </c>
      <c r="F2541" s="5">
        <v>7507191.0</v>
      </c>
      <c r="G2541" s="5">
        <v>7507191.0</v>
      </c>
      <c r="H2541" s="5">
        <v>7507191.0</v>
      </c>
    </row>
    <row r="2542">
      <c r="A2542" s="62" t="s">
        <v>7715</v>
      </c>
      <c r="B2542" s="23" t="s">
        <v>7716</v>
      </c>
      <c r="C2542" s="5">
        <v>7.0</v>
      </c>
      <c r="D2542" s="5">
        <v>3.50979121428571E7</v>
      </c>
      <c r="E2542" s="5">
        <v>2.9076062E7</v>
      </c>
      <c r="F2542" s="5">
        <v>3.3432633E7</v>
      </c>
      <c r="G2542" s="5">
        <v>4.2551752E7</v>
      </c>
      <c r="H2542" s="5">
        <v>4.4507193E7</v>
      </c>
    </row>
    <row r="2543">
      <c r="A2543" s="62" t="s">
        <v>7718</v>
      </c>
      <c r="B2543" s="23" t="s">
        <v>7719</v>
      </c>
      <c r="C2543" s="5">
        <v>1.0</v>
      </c>
      <c r="D2543" s="5">
        <v>2.4449227E7</v>
      </c>
      <c r="E2543" s="5">
        <v>2.4449227E7</v>
      </c>
      <c r="F2543" s="5">
        <v>2.4449227E7</v>
      </c>
      <c r="G2543" s="5">
        <v>2.4449227E7</v>
      </c>
      <c r="H2543" s="5">
        <v>2.4449227E7</v>
      </c>
    </row>
    <row r="2544">
      <c r="A2544" s="62" t="s">
        <v>7720</v>
      </c>
      <c r="B2544" s="23" t="s">
        <v>7721</v>
      </c>
      <c r="C2544" s="5">
        <v>7.0</v>
      </c>
      <c r="D2544" s="5">
        <v>3.89034787142857E7</v>
      </c>
      <c r="E2544" s="5">
        <v>1.0806175E7</v>
      </c>
      <c r="F2544" s="5">
        <v>2.9952718E7</v>
      </c>
      <c r="G2544" s="5">
        <v>5.3719426E7</v>
      </c>
      <c r="H2544" s="5">
        <v>1.21814563E8</v>
      </c>
    </row>
    <row r="2545">
      <c r="A2545" s="62" t="s">
        <v>7722</v>
      </c>
      <c r="B2545" s="23" t="s">
        <v>7723</v>
      </c>
      <c r="C2545" s="5">
        <v>8.0</v>
      </c>
      <c r="D2545" s="5">
        <v>1.974155525E7</v>
      </c>
      <c r="E2545" s="5">
        <v>7944645.0</v>
      </c>
      <c r="F2545" s="5">
        <v>1.3359653E7</v>
      </c>
      <c r="G2545" s="5">
        <v>1.9643536E7</v>
      </c>
      <c r="H2545" s="5">
        <v>4.58979E7</v>
      </c>
    </row>
    <row r="2546">
      <c r="A2546" s="62" t="s">
        <v>7724</v>
      </c>
      <c r="B2546" s="23" t="s">
        <v>7725</v>
      </c>
      <c r="C2546" s="5">
        <v>229.0</v>
      </c>
      <c r="D2546" s="5">
        <v>8848717.05676855</v>
      </c>
      <c r="E2546" s="5">
        <v>4606966.0</v>
      </c>
      <c r="F2546" s="5">
        <v>6922700.0</v>
      </c>
      <c r="G2546" s="5">
        <v>1.0370673E7</v>
      </c>
      <c r="H2546" s="5">
        <v>1.8429063E7</v>
      </c>
    </row>
    <row r="2547">
      <c r="A2547" s="62" t="s">
        <v>7726</v>
      </c>
      <c r="B2547" s="23" t="s">
        <v>7728</v>
      </c>
      <c r="C2547" s="5">
        <v>758.0</v>
      </c>
      <c r="D2547" s="5">
        <v>1.07505622187088E7</v>
      </c>
      <c r="E2547" s="5">
        <v>4824954.0</v>
      </c>
      <c r="F2547" s="5">
        <v>7681387.0</v>
      </c>
      <c r="G2547" s="5">
        <v>1.1516713E7</v>
      </c>
      <c r="H2547" s="5">
        <v>2.1351745E7</v>
      </c>
    </row>
    <row r="2548">
      <c r="A2548" s="62" t="s">
        <v>7729</v>
      </c>
      <c r="B2548" s="23" t="s">
        <v>7730</v>
      </c>
      <c r="C2548" s="5">
        <v>5235.0</v>
      </c>
      <c r="D2548" s="5">
        <v>1.14485924206909E7</v>
      </c>
      <c r="E2548" s="5">
        <v>5179540.0</v>
      </c>
      <c r="F2548" s="5">
        <v>7467100.0</v>
      </c>
      <c r="G2548" s="5">
        <v>1.1985182E7</v>
      </c>
      <c r="H2548" s="5">
        <v>2.0419441E7</v>
      </c>
    </row>
    <row r="2549">
      <c r="A2549" s="62" t="s">
        <v>7731</v>
      </c>
      <c r="B2549" s="23" t="s">
        <v>7732</v>
      </c>
      <c r="C2549" s="5">
        <v>15869.0</v>
      </c>
      <c r="D2549" s="5">
        <v>1.06774544478222E7</v>
      </c>
      <c r="E2549" s="5">
        <v>5157585.0</v>
      </c>
      <c r="F2549" s="5">
        <v>7404413.0</v>
      </c>
      <c r="G2549" s="5">
        <v>1.1798582E7</v>
      </c>
      <c r="H2549" s="5">
        <v>2.0061452E7</v>
      </c>
    </row>
    <row r="2550">
      <c r="A2550" s="62" t="s">
        <v>7733</v>
      </c>
      <c r="B2550" s="23" t="s">
        <v>7735</v>
      </c>
      <c r="C2550" s="5">
        <v>1051.0</v>
      </c>
      <c r="D2550" s="5">
        <v>1.20920717747148E7</v>
      </c>
      <c r="E2550" s="5">
        <v>5237700.0</v>
      </c>
      <c r="F2550" s="5">
        <v>7830098.0</v>
      </c>
      <c r="G2550" s="5">
        <v>1.3573098E7</v>
      </c>
      <c r="H2550" s="5">
        <v>2.3848156E7</v>
      </c>
    </row>
    <row r="2551">
      <c r="A2551" s="62" t="s">
        <v>7738</v>
      </c>
      <c r="B2551" s="23" t="s">
        <v>7739</v>
      </c>
      <c r="C2551" s="5">
        <v>701.0</v>
      </c>
      <c r="D2551" s="5">
        <v>1.16299947061341E7</v>
      </c>
      <c r="E2551" s="5">
        <v>5340556.0</v>
      </c>
      <c r="F2551" s="5">
        <v>7938982.0</v>
      </c>
      <c r="G2551" s="5">
        <v>1.30461E7</v>
      </c>
      <c r="H2551" s="5">
        <v>2.2989854E7</v>
      </c>
    </row>
    <row r="2552">
      <c r="A2552" s="62" t="s">
        <v>7740</v>
      </c>
      <c r="B2552" s="23" t="s">
        <v>7741</v>
      </c>
      <c r="C2552" s="5">
        <v>1324.0</v>
      </c>
      <c r="D2552" s="5">
        <v>1.66467169093655E7</v>
      </c>
      <c r="E2552" s="5">
        <v>6510952.0</v>
      </c>
      <c r="F2552" s="5">
        <v>9888574.0</v>
      </c>
      <c r="G2552" s="5">
        <v>1.71632E7</v>
      </c>
      <c r="H2552" s="5">
        <v>3.233365E7</v>
      </c>
    </row>
    <row r="2553">
      <c r="A2553" s="62" t="s">
        <v>7742</v>
      </c>
      <c r="B2553" s="23" t="s">
        <v>7743</v>
      </c>
      <c r="C2553" s="5">
        <v>4583.0</v>
      </c>
      <c r="D2553" s="5">
        <v>1.17103934990193E7</v>
      </c>
      <c r="E2553" s="5">
        <v>5638678.0</v>
      </c>
      <c r="F2553" s="5">
        <v>8077900.0</v>
      </c>
      <c r="G2553" s="5">
        <v>1.2909601E7</v>
      </c>
      <c r="H2553" s="5">
        <v>2.245381E7</v>
      </c>
    </row>
    <row r="2554">
      <c r="A2554" s="62" t="s">
        <v>7744</v>
      </c>
      <c r="B2554" s="23" t="s">
        <v>7745</v>
      </c>
      <c r="C2554" s="5">
        <v>1583.0</v>
      </c>
      <c r="D2554" s="5">
        <v>1.03895446607706E7</v>
      </c>
      <c r="E2554" s="5">
        <v>4970000.0</v>
      </c>
      <c r="F2554" s="5">
        <v>7500000.0</v>
      </c>
      <c r="G2554" s="5">
        <v>1.2008849E7</v>
      </c>
      <c r="H2554" s="5">
        <v>2.0482325E7</v>
      </c>
    </row>
    <row r="2555">
      <c r="A2555" s="62" t="s">
        <v>7748</v>
      </c>
      <c r="B2555" s="23" t="s">
        <v>7749</v>
      </c>
      <c r="C2555" s="5">
        <v>543.0</v>
      </c>
      <c r="D2555" s="5">
        <v>1.13369126721915E7</v>
      </c>
      <c r="E2555" s="5">
        <v>5558266.0</v>
      </c>
      <c r="F2555" s="5">
        <v>8289000.0</v>
      </c>
      <c r="G2555" s="5">
        <v>1.2826537E7</v>
      </c>
      <c r="H2555" s="5">
        <v>2.0783628E7</v>
      </c>
    </row>
    <row r="2556">
      <c r="A2556" s="62" t="s">
        <v>7750</v>
      </c>
      <c r="B2556" s="23" t="s">
        <v>7751</v>
      </c>
      <c r="C2556" s="5">
        <v>2120.0</v>
      </c>
      <c r="D2556" s="5">
        <v>1.10032863910377E7</v>
      </c>
      <c r="E2556" s="5">
        <v>5092990.0</v>
      </c>
      <c r="F2556" s="5">
        <v>7441946.0</v>
      </c>
      <c r="G2556" s="5">
        <v>1.2191834E7</v>
      </c>
      <c r="H2556" s="5">
        <v>2.1418419E7</v>
      </c>
    </row>
    <row r="2557">
      <c r="A2557" s="62" t="s">
        <v>7752</v>
      </c>
      <c r="B2557" s="23" t="s">
        <v>7753</v>
      </c>
      <c r="C2557" s="5">
        <v>79.0</v>
      </c>
      <c r="D2557" s="5">
        <v>1.64775441518987E7</v>
      </c>
      <c r="E2557" s="5">
        <v>8221158.0</v>
      </c>
      <c r="F2557" s="5">
        <v>1.4111155E7</v>
      </c>
      <c r="G2557" s="5">
        <v>2.0032801E7</v>
      </c>
      <c r="H2557" s="5">
        <v>2.9486436E7</v>
      </c>
    </row>
    <row r="2558">
      <c r="A2558" s="62" t="s">
        <v>7754</v>
      </c>
      <c r="B2558" s="23" t="s">
        <v>7755</v>
      </c>
      <c r="C2558" s="5">
        <v>114.0</v>
      </c>
      <c r="D2558" s="5">
        <v>1.77228970526315E7</v>
      </c>
      <c r="E2558" s="5">
        <v>6775717.0</v>
      </c>
      <c r="F2558" s="5">
        <v>1.0413568E7</v>
      </c>
      <c r="G2558" s="5">
        <v>2.0914027E7</v>
      </c>
      <c r="H2558" s="5">
        <v>4.2177678E7</v>
      </c>
    </row>
    <row r="2559">
      <c r="A2559" s="62" t="s">
        <v>7756</v>
      </c>
      <c r="B2559" s="23" t="s">
        <v>7757</v>
      </c>
      <c r="C2559" s="5">
        <v>1019.0</v>
      </c>
      <c r="D2559" s="5">
        <v>1.8843473110893E7</v>
      </c>
      <c r="E2559" s="5">
        <v>8787542.0</v>
      </c>
      <c r="F2559" s="5">
        <v>1.3319674E7</v>
      </c>
      <c r="G2559" s="5">
        <v>2.2771505E7</v>
      </c>
      <c r="H2559" s="5">
        <v>3.798743E7</v>
      </c>
    </row>
    <row r="2560">
      <c r="A2560" s="62" t="s">
        <v>7758</v>
      </c>
      <c r="B2560" s="23" t="s">
        <v>7759</v>
      </c>
      <c r="C2560" s="5">
        <v>3115.0</v>
      </c>
      <c r="D2560" s="5">
        <v>1.62979891168539E7</v>
      </c>
      <c r="E2560" s="5">
        <v>7548945.0</v>
      </c>
      <c r="F2560" s="5">
        <v>1.0666883E7</v>
      </c>
      <c r="G2560" s="5">
        <v>1.7230549E7</v>
      </c>
      <c r="H2560" s="5">
        <v>3.1888741E7</v>
      </c>
    </row>
    <row r="2561">
      <c r="A2561" s="62" t="s">
        <v>7762</v>
      </c>
      <c r="B2561" s="23" t="s">
        <v>7763</v>
      </c>
      <c r="C2561" s="5">
        <v>419.0</v>
      </c>
      <c r="D2561" s="5">
        <v>2.11890791145584E7</v>
      </c>
      <c r="E2561" s="5">
        <v>8316191.0</v>
      </c>
      <c r="F2561" s="5">
        <v>1.2614725E7</v>
      </c>
      <c r="G2561" s="5">
        <v>2.5380831E7</v>
      </c>
      <c r="H2561" s="5">
        <v>4.8998969E7</v>
      </c>
    </row>
    <row r="2562">
      <c r="A2562" s="62" t="s">
        <v>7764</v>
      </c>
      <c r="B2562" s="23" t="s">
        <v>7765</v>
      </c>
      <c r="C2562" s="5">
        <v>546.0</v>
      </c>
      <c r="D2562" s="5">
        <v>1.66090419212454E7</v>
      </c>
      <c r="E2562" s="5">
        <v>7259860.0</v>
      </c>
      <c r="F2562" s="5">
        <v>1.0108323E7</v>
      </c>
      <c r="G2562" s="5">
        <v>1.7834115E7</v>
      </c>
      <c r="H2562" s="5">
        <v>3.0990557E7</v>
      </c>
    </row>
    <row r="2563">
      <c r="A2563" s="62" t="s">
        <v>7767</v>
      </c>
      <c r="B2563" s="23" t="s">
        <v>7768</v>
      </c>
      <c r="C2563" s="5">
        <v>1117.0</v>
      </c>
      <c r="D2563" s="5">
        <v>4.58591070017905E7</v>
      </c>
      <c r="E2563" s="5">
        <v>2.8675149E7</v>
      </c>
      <c r="F2563" s="5">
        <v>3.983705E7</v>
      </c>
      <c r="G2563" s="5">
        <v>5.26926E7</v>
      </c>
      <c r="H2563" s="5">
        <v>7.9324031E7</v>
      </c>
    </row>
    <row r="2564">
      <c r="A2564" s="62" t="s">
        <v>7769</v>
      </c>
      <c r="B2564" s="23" t="s">
        <v>7770</v>
      </c>
      <c r="C2564" s="5">
        <v>789.0</v>
      </c>
      <c r="D2564" s="5">
        <v>2.76003607303797E7</v>
      </c>
      <c r="E2564" s="5">
        <v>1.2009199E7</v>
      </c>
      <c r="F2564" s="5">
        <v>2.0045192E7</v>
      </c>
      <c r="G2564" s="5">
        <v>3.4219E7</v>
      </c>
      <c r="H2564" s="5">
        <v>5.4296966E7</v>
      </c>
    </row>
    <row r="2565">
      <c r="A2565" s="62" t="s">
        <v>7771</v>
      </c>
      <c r="B2565" s="23" t="s">
        <v>7772</v>
      </c>
      <c r="C2565" s="5">
        <v>416.0</v>
      </c>
      <c r="D2565" s="5">
        <v>1.94674516298077E7</v>
      </c>
      <c r="E2565" s="5">
        <v>7969686.0</v>
      </c>
      <c r="F2565" s="5">
        <v>1.1751715E7</v>
      </c>
      <c r="G2565" s="5">
        <v>2.2471661E7</v>
      </c>
      <c r="H2565" s="5">
        <v>4.2357965E7</v>
      </c>
    </row>
    <row r="2566">
      <c r="A2566" s="62" t="s">
        <v>7773</v>
      </c>
      <c r="B2566" s="23" t="s">
        <v>7774</v>
      </c>
      <c r="C2566" s="5">
        <v>474.0</v>
      </c>
      <c r="D2566" s="5">
        <v>1.48278161265822E7</v>
      </c>
      <c r="E2566" s="5">
        <v>7353650.0</v>
      </c>
      <c r="F2566" s="5">
        <v>9767112.0</v>
      </c>
      <c r="G2566" s="5">
        <v>1.7039334E7</v>
      </c>
      <c r="H2566" s="5">
        <v>2.573766E7</v>
      </c>
    </row>
    <row r="2567">
      <c r="A2567" s="62" t="s">
        <v>7775</v>
      </c>
      <c r="B2567" s="23" t="s">
        <v>7776</v>
      </c>
      <c r="C2567" s="5">
        <v>419.0</v>
      </c>
      <c r="D2567" s="5">
        <v>2.31903371789976E7</v>
      </c>
      <c r="E2567" s="5">
        <v>8708690.0</v>
      </c>
      <c r="F2567" s="5">
        <v>1.369179E7</v>
      </c>
      <c r="G2567" s="5">
        <v>2.4079202E7</v>
      </c>
      <c r="H2567" s="5">
        <v>5.8334606E7</v>
      </c>
    </row>
    <row r="2568">
      <c r="A2568" s="62" t="s">
        <v>7777</v>
      </c>
      <c r="B2568" s="23" t="s">
        <v>7778</v>
      </c>
      <c r="C2568" s="5">
        <v>71.0</v>
      </c>
      <c r="D2568" s="5">
        <v>2.15685661549295E7</v>
      </c>
      <c r="E2568" s="5">
        <v>1.1214E7</v>
      </c>
      <c r="F2568" s="5">
        <v>1.7770848E7</v>
      </c>
      <c r="G2568" s="5">
        <v>3.1477608E7</v>
      </c>
      <c r="H2568" s="5">
        <v>4.307507E7</v>
      </c>
    </row>
    <row r="2569">
      <c r="A2569" s="62" t="s">
        <v>7779</v>
      </c>
      <c r="B2569" s="23" t="s">
        <v>7780</v>
      </c>
      <c r="C2569" s="5">
        <v>171.0</v>
      </c>
      <c r="D2569" s="5">
        <v>2.13103051511627E7</v>
      </c>
      <c r="E2569" s="5">
        <v>9403000.0</v>
      </c>
      <c r="F2569" s="5">
        <v>1.2930884E7</v>
      </c>
      <c r="G2569" s="5">
        <v>2.3945947E7</v>
      </c>
      <c r="H2569" s="5">
        <v>3.9207481E7</v>
      </c>
    </row>
    <row r="2570">
      <c r="A2570" s="62" t="s">
        <v>7781</v>
      </c>
      <c r="B2570" s="23" t="s">
        <v>7782</v>
      </c>
      <c r="C2570" s="5">
        <v>473.0</v>
      </c>
      <c r="D2570" s="5">
        <v>2.03619937019027E7</v>
      </c>
      <c r="E2570" s="5">
        <v>9500540.0</v>
      </c>
      <c r="F2570" s="5">
        <v>1.45455E7</v>
      </c>
      <c r="G2570" s="5">
        <v>2.59044E7</v>
      </c>
      <c r="H2570" s="5">
        <v>4.2203703E7</v>
      </c>
    </row>
    <row r="2571">
      <c r="A2571" s="62" t="s">
        <v>7783</v>
      </c>
      <c r="B2571" s="23" t="s">
        <v>7784</v>
      </c>
      <c r="C2571" s="5">
        <v>1132.0</v>
      </c>
      <c r="D2571" s="5">
        <v>1.79248818720211E7</v>
      </c>
      <c r="E2571" s="5">
        <v>8604387.0</v>
      </c>
      <c r="F2571" s="5">
        <v>1.2228707E7</v>
      </c>
      <c r="G2571" s="5">
        <v>1.9839674E7</v>
      </c>
      <c r="H2571" s="5">
        <v>3.5419778E7</v>
      </c>
    </row>
    <row r="2572">
      <c r="A2572" s="62" t="s">
        <v>7785</v>
      </c>
      <c r="B2572" s="23" t="s">
        <v>7786</v>
      </c>
      <c r="C2572" s="5">
        <v>345.0</v>
      </c>
      <c r="D2572" s="5">
        <v>1.75871224492753E7</v>
      </c>
      <c r="E2572" s="5">
        <v>8620000.0</v>
      </c>
      <c r="F2572" s="5">
        <v>1.1448036E7</v>
      </c>
      <c r="G2572" s="5">
        <v>1.7788514E7</v>
      </c>
      <c r="H2572" s="5">
        <v>3.6104144E7</v>
      </c>
    </row>
    <row r="2573">
      <c r="A2573" s="62" t="s">
        <v>7787</v>
      </c>
      <c r="B2573" s="23" t="s">
        <v>7788</v>
      </c>
      <c r="C2573" s="5">
        <v>734.0</v>
      </c>
      <c r="D2573" s="5">
        <v>1.4282323647619E7</v>
      </c>
      <c r="E2573" s="5">
        <v>7235137.0</v>
      </c>
      <c r="F2573" s="5">
        <v>9995097.0</v>
      </c>
      <c r="G2573" s="5">
        <v>1.4984759E7</v>
      </c>
      <c r="H2573" s="5">
        <v>3.0287158E7</v>
      </c>
    </row>
    <row r="2574">
      <c r="A2574" s="62" t="s">
        <v>7789</v>
      </c>
      <c r="B2574" s="23" t="s">
        <v>7790</v>
      </c>
      <c r="C2574" s="5">
        <v>426.0</v>
      </c>
      <c r="D2574" s="5">
        <v>3.39113215140845E7</v>
      </c>
      <c r="E2574" s="5">
        <v>1.4367562E7</v>
      </c>
      <c r="F2574" s="5">
        <v>2.3639915E7</v>
      </c>
      <c r="G2574" s="5">
        <v>3.9654029E7</v>
      </c>
      <c r="H2574" s="5">
        <v>6.6610781E7</v>
      </c>
    </row>
    <row r="2575">
      <c r="A2575" s="62" t="s">
        <v>7791</v>
      </c>
      <c r="B2575" s="23" t="s">
        <v>7792</v>
      </c>
      <c r="C2575" s="5">
        <v>1160.0</v>
      </c>
      <c r="D2575" s="5">
        <v>2.74336848612069E7</v>
      </c>
      <c r="E2575" s="5">
        <v>1.1882547E7</v>
      </c>
      <c r="F2575" s="5">
        <v>2.0356342E7</v>
      </c>
      <c r="G2575" s="5">
        <v>3.2863998E7</v>
      </c>
      <c r="H2575" s="5">
        <v>5.2531939E7</v>
      </c>
    </row>
    <row r="2576">
      <c r="A2576" s="62" t="s">
        <v>7793</v>
      </c>
      <c r="B2576" s="23" t="s">
        <v>7794</v>
      </c>
      <c r="C2576" s="5">
        <v>308.0</v>
      </c>
      <c r="D2576" s="5">
        <v>1.73035986948051E7</v>
      </c>
      <c r="E2576" s="5">
        <v>8661048.0</v>
      </c>
      <c r="F2576" s="5">
        <v>1.2154952E7</v>
      </c>
      <c r="G2576" s="5">
        <v>2.1051999E7</v>
      </c>
      <c r="H2576" s="5">
        <v>3.3672334E7</v>
      </c>
    </row>
    <row r="2577">
      <c r="A2577" s="62" t="s">
        <v>7795</v>
      </c>
      <c r="B2577" s="23" t="s">
        <v>7796</v>
      </c>
      <c r="C2577" s="5">
        <v>402.0</v>
      </c>
      <c r="D2577" s="5">
        <v>1.54538845472636E7</v>
      </c>
      <c r="E2577" s="5">
        <v>7889255.0</v>
      </c>
      <c r="F2577" s="5">
        <v>1.0620487E7</v>
      </c>
      <c r="G2577" s="5">
        <v>1.72155E7</v>
      </c>
      <c r="H2577" s="5">
        <v>3.1487647E7</v>
      </c>
    </row>
    <row r="2578">
      <c r="A2578" s="62" t="s">
        <v>7797</v>
      </c>
      <c r="B2578" s="23" t="s">
        <v>7798</v>
      </c>
      <c r="C2578" s="5">
        <v>398.0</v>
      </c>
      <c r="D2578" s="5">
        <v>2.57074448090452E7</v>
      </c>
      <c r="E2578" s="5">
        <v>1.0311143E7</v>
      </c>
      <c r="F2578" s="5">
        <v>1.691175E7</v>
      </c>
      <c r="G2578" s="5">
        <v>2.9375202E7</v>
      </c>
      <c r="H2578" s="5">
        <v>4.9326427E7</v>
      </c>
    </row>
    <row r="2579">
      <c r="A2579" s="62" t="s">
        <v>7799</v>
      </c>
      <c r="B2579" s="23" t="s">
        <v>7800</v>
      </c>
      <c r="C2579" s="5">
        <v>1921.0</v>
      </c>
      <c r="D2579" s="5">
        <v>1.9460585519521E7</v>
      </c>
      <c r="E2579" s="5">
        <v>1.0790392E7</v>
      </c>
      <c r="F2579" s="5">
        <v>1.5726043E7</v>
      </c>
      <c r="G2579" s="5">
        <v>2.3730431E7</v>
      </c>
      <c r="H2579" s="5">
        <v>3.8749576E7</v>
      </c>
    </row>
    <row r="2580">
      <c r="A2580" s="62" t="s">
        <v>7801</v>
      </c>
      <c r="B2580" s="23" t="s">
        <v>7802</v>
      </c>
      <c r="C2580" s="5">
        <v>3432.0</v>
      </c>
      <c r="D2580" s="5">
        <v>2.49408808850174E7</v>
      </c>
      <c r="E2580" s="5">
        <v>1.1484587E7</v>
      </c>
      <c r="F2580" s="5">
        <v>1.75532E7</v>
      </c>
      <c r="G2580" s="5">
        <v>2.8770844E7</v>
      </c>
      <c r="H2580" s="5">
        <v>4.8283291E7</v>
      </c>
    </row>
    <row r="2581">
      <c r="A2581" s="62" t="s">
        <v>7803</v>
      </c>
      <c r="B2581" s="23" t="s">
        <v>7804</v>
      </c>
      <c r="C2581" s="5">
        <v>21521.0</v>
      </c>
      <c r="D2581" s="5">
        <v>2.38671159187218E7</v>
      </c>
      <c r="E2581" s="5">
        <v>1.1578006E7</v>
      </c>
      <c r="F2581" s="5">
        <v>1.7654816E7</v>
      </c>
      <c r="G2581" s="5">
        <v>2.884033E7</v>
      </c>
      <c r="H2581" s="5">
        <v>4.4808224E7</v>
      </c>
    </row>
    <row r="2582">
      <c r="A2582" s="62" t="s">
        <v>7805</v>
      </c>
      <c r="B2582" s="23" t="s">
        <v>7806</v>
      </c>
      <c r="C2582" s="5">
        <v>49480.0</v>
      </c>
      <c r="D2582" s="5">
        <v>2.04537917513888E7</v>
      </c>
      <c r="E2582" s="5">
        <v>9893712.0</v>
      </c>
      <c r="F2582" s="5">
        <v>1.4426624E7</v>
      </c>
      <c r="G2582" s="5">
        <v>2.443214E7</v>
      </c>
      <c r="H2582" s="5">
        <v>3.8954904E7</v>
      </c>
    </row>
    <row r="2583">
      <c r="A2583" s="62" t="s">
        <v>7807</v>
      </c>
      <c r="B2583" s="23" t="s">
        <v>7808</v>
      </c>
      <c r="C2583" s="5">
        <v>8316.0</v>
      </c>
      <c r="D2583" s="5">
        <v>1.99345627775775E7</v>
      </c>
      <c r="E2583" s="5">
        <v>9028103.0</v>
      </c>
      <c r="F2583" s="5">
        <v>1.3600689E7</v>
      </c>
      <c r="G2583" s="5">
        <v>2.421384E7</v>
      </c>
      <c r="H2583" s="5">
        <v>3.9396312E7</v>
      </c>
    </row>
    <row r="2584">
      <c r="A2584" s="62" t="s">
        <v>7809</v>
      </c>
      <c r="B2584" s="23" t="s">
        <v>7810</v>
      </c>
      <c r="C2584" s="5">
        <v>13314.0</v>
      </c>
      <c r="D2584" s="5">
        <v>1.64955911106941E7</v>
      </c>
      <c r="E2584" s="5">
        <v>8338324.0</v>
      </c>
      <c r="F2584" s="5">
        <v>1.1955891E7</v>
      </c>
      <c r="G2584" s="5">
        <v>1.9301614E7</v>
      </c>
      <c r="H2584" s="5">
        <v>3.099203E7</v>
      </c>
    </row>
    <row r="2585">
      <c r="A2585" s="62" t="s">
        <v>7811</v>
      </c>
      <c r="B2585" s="23" t="s">
        <v>7812</v>
      </c>
      <c r="C2585" s="5">
        <v>24867.0</v>
      </c>
      <c r="D2585" s="5">
        <v>3.39953191270893E7</v>
      </c>
      <c r="E2585" s="5">
        <v>1.79645E7</v>
      </c>
      <c r="F2585" s="5">
        <v>2.7431663E7</v>
      </c>
      <c r="G2585" s="5">
        <v>4.0516399E7</v>
      </c>
      <c r="H2585" s="5">
        <v>5.9763821E7</v>
      </c>
    </row>
    <row r="2586">
      <c r="A2586" s="62" t="s">
        <v>7814</v>
      </c>
      <c r="B2586" s="23" t="s">
        <v>7815</v>
      </c>
      <c r="C2586" s="5">
        <v>31247.0</v>
      </c>
      <c r="D2586" s="5">
        <v>2.67006243116305E7</v>
      </c>
      <c r="E2586" s="5">
        <v>1.3605647E7</v>
      </c>
      <c r="F2586" s="5">
        <v>2.1061805E7</v>
      </c>
      <c r="G2586" s="5">
        <v>3.2168407E7</v>
      </c>
      <c r="H2586" s="5">
        <v>4.8387093E7</v>
      </c>
    </row>
    <row r="2587">
      <c r="A2587" s="62" t="s">
        <v>7816</v>
      </c>
      <c r="B2587" s="23" t="s">
        <v>7817</v>
      </c>
      <c r="C2587" s="5">
        <v>7315.0</v>
      </c>
      <c r="D2587" s="5">
        <v>1.90523325412681E7</v>
      </c>
      <c r="E2587" s="5">
        <v>8758779.0</v>
      </c>
      <c r="F2587" s="5">
        <v>1.3253786E7</v>
      </c>
      <c r="G2587" s="5">
        <v>2.3340897E7</v>
      </c>
      <c r="H2587" s="5">
        <v>3.6855358E7</v>
      </c>
    </row>
    <row r="2588">
      <c r="A2588" s="62" t="s">
        <v>7818</v>
      </c>
      <c r="B2588" s="23" t="s">
        <v>7819</v>
      </c>
      <c r="C2588" s="5">
        <v>8645.0</v>
      </c>
      <c r="D2588" s="5">
        <v>1.59541953832812E7</v>
      </c>
      <c r="E2588" s="5">
        <v>8104850.0</v>
      </c>
      <c r="F2588" s="5">
        <v>1.146303E7</v>
      </c>
      <c r="G2588" s="5">
        <v>1.8600643E7</v>
      </c>
      <c r="H2588" s="5">
        <v>3.01756E7</v>
      </c>
    </row>
    <row r="2589">
      <c r="A2589" s="62" t="s">
        <v>7820</v>
      </c>
      <c r="B2589" s="23" t="s">
        <v>7821</v>
      </c>
      <c r="C2589" s="5">
        <v>23317.0</v>
      </c>
      <c r="D2589" s="5">
        <v>2.47498000856199E7</v>
      </c>
      <c r="E2589" s="5">
        <v>1.1079918E7</v>
      </c>
      <c r="F2589" s="5">
        <v>1.6608259E7</v>
      </c>
      <c r="G2589" s="5">
        <v>2.8242841E7</v>
      </c>
      <c r="H2589" s="5">
        <v>4.764097E7</v>
      </c>
    </row>
    <row r="2590">
      <c r="A2590" s="62" t="s">
        <v>7823</v>
      </c>
      <c r="B2590" s="23" t="s">
        <v>7824</v>
      </c>
      <c r="C2590" s="5">
        <v>4.0</v>
      </c>
      <c r="D2590" s="5">
        <v>1.27749035E7</v>
      </c>
      <c r="E2590" s="5">
        <v>8469960.0</v>
      </c>
      <c r="F2590" s="5">
        <v>9123000.0</v>
      </c>
      <c r="G2590" s="5">
        <v>1.467658E7</v>
      </c>
      <c r="H2590" s="5">
        <v>1.8830074E7</v>
      </c>
    </row>
    <row r="2591">
      <c r="A2591" s="62" t="s">
        <v>7825</v>
      </c>
      <c r="B2591" s="23" t="s">
        <v>7826</v>
      </c>
      <c r="C2591" s="5">
        <v>25.0</v>
      </c>
      <c r="D2591" s="5">
        <v>1.262664208E7</v>
      </c>
      <c r="E2591" s="5">
        <v>5751426.0</v>
      </c>
      <c r="F2591" s="5">
        <v>9229287.0</v>
      </c>
      <c r="G2591" s="5">
        <v>1.7739238E7</v>
      </c>
      <c r="H2591" s="5">
        <v>2.4184915E7</v>
      </c>
    </row>
    <row r="2592">
      <c r="A2592" s="62" t="s">
        <v>7828</v>
      </c>
      <c r="B2592" s="23" t="s">
        <v>7829</v>
      </c>
      <c r="C2592" s="5">
        <v>317.0</v>
      </c>
      <c r="D2592" s="5">
        <v>1.14877755709779E7</v>
      </c>
      <c r="E2592" s="5">
        <v>6966611.0</v>
      </c>
      <c r="F2592" s="5">
        <v>9218610.0</v>
      </c>
      <c r="G2592" s="5">
        <v>1.25237E7</v>
      </c>
      <c r="H2592" s="5">
        <v>2.0668837E7</v>
      </c>
    </row>
    <row r="2593">
      <c r="A2593" s="62" t="s">
        <v>7830</v>
      </c>
      <c r="B2593" s="23" t="s">
        <v>7831</v>
      </c>
      <c r="C2593" s="5">
        <v>503.0</v>
      </c>
      <c r="D2593" s="5">
        <v>1.35429747276341E7</v>
      </c>
      <c r="E2593" s="5">
        <v>7013200.0</v>
      </c>
      <c r="F2593" s="5">
        <v>9641167.0</v>
      </c>
      <c r="G2593" s="5">
        <v>1.5086484E7</v>
      </c>
      <c r="H2593" s="5">
        <v>2.374305E7</v>
      </c>
    </row>
    <row r="2594">
      <c r="A2594" s="62" t="s">
        <v>7832</v>
      </c>
      <c r="B2594" s="23" t="s">
        <v>7834</v>
      </c>
      <c r="C2594" s="5">
        <v>61.0</v>
      </c>
      <c r="D2594" s="5">
        <v>2.1722844704918E7</v>
      </c>
      <c r="E2594" s="5">
        <v>1.1141578E7</v>
      </c>
      <c r="F2594" s="5">
        <v>1.5679E7</v>
      </c>
      <c r="G2594" s="5">
        <v>2.8486485E7</v>
      </c>
      <c r="H2594" s="5">
        <v>4.5434287E7</v>
      </c>
    </row>
    <row r="2595">
      <c r="A2595" s="62" t="s">
        <v>7835</v>
      </c>
      <c r="B2595" s="23" t="s">
        <v>7836</v>
      </c>
      <c r="C2595" s="5">
        <v>202.0</v>
      </c>
      <c r="D2595" s="5">
        <v>1.33948276435643E7</v>
      </c>
      <c r="E2595" s="5">
        <v>8412400.0</v>
      </c>
      <c r="F2595" s="5">
        <v>1.0416934E7</v>
      </c>
      <c r="G2595" s="5">
        <v>1.5094539E7</v>
      </c>
      <c r="H2595" s="5">
        <v>2.2410592E7</v>
      </c>
    </row>
    <row r="2596">
      <c r="A2596" s="62" t="s">
        <v>7837</v>
      </c>
      <c r="B2596" s="23" t="s">
        <v>7838</v>
      </c>
      <c r="C2596" s="5">
        <v>96.0</v>
      </c>
      <c r="D2596" s="5">
        <v>1.13768346458333E7</v>
      </c>
      <c r="E2596" s="5">
        <v>7654064.0</v>
      </c>
      <c r="F2596" s="5">
        <v>9672148.0</v>
      </c>
      <c r="G2596" s="5">
        <v>1.2543686E7</v>
      </c>
      <c r="H2596" s="5">
        <v>2.0449594E7</v>
      </c>
    </row>
    <row r="2597">
      <c r="A2597" s="62" t="s">
        <v>7839</v>
      </c>
      <c r="B2597" s="23" t="s">
        <v>7840</v>
      </c>
      <c r="C2597" s="5">
        <v>1.0</v>
      </c>
      <c r="D2597" s="5">
        <v>1.1435594E7</v>
      </c>
      <c r="E2597" s="5">
        <v>1.1435594E7</v>
      </c>
      <c r="F2597" s="5">
        <v>1.1435594E7</v>
      </c>
      <c r="G2597" s="5">
        <v>1.1435594E7</v>
      </c>
      <c r="H2597" s="5">
        <v>1.1435594E7</v>
      </c>
    </row>
    <row r="2598">
      <c r="A2598" s="62" t="s">
        <v>7842</v>
      </c>
      <c r="B2598" s="23" t="s">
        <v>7843</v>
      </c>
      <c r="C2598" s="5">
        <v>8.0</v>
      </c>
      <c r="D2598" s="5">
        <v>1.3535646875E7</v>
      </c>
      <c r="E2598" s="5">
        <v>7908000.0</v>
      </c>
      <c r="F2598" s="5">
        <v>1.1989472E7</v>
      </c>
      <c r="G2598" s="5">
        <v>1.8390328E7</v>
      </c>
      <c r="H2598" s="5">
        <v>2.1786926E7</v>
      </c>
    </row>
    <row r="2599">
      <c r="A2599" s="62" t="s">
        <v>7844</v>
      </c>
      <c r="B2599" s="23" t="s">
        <v>7845</v>
      </c>
      <c r="C2599" s="5">
        <v>68.0</v>
      </c>
      <c r="D2599" s="5">
        <v>1.66887781764705E7</v>
      </c>
      <c r="E2599" s="5">
        <v>6455367.0</v>
      </c>
      <c r="F2599" s="5">
        <v>1.2547874E7</v>
      </c>
      <c r="G2599" s="5">
        <v>1.979845E7</v>
      </c>
      <c r="H2599" s="5">
        <v>3.3414659E7</v>
      </c>
    </row>
    <row r="2600">
      <c r="A2600" s="62" t="s">
        <v>7846</v>
      </c>
      <c r="B2600" s="23" t="s">
        <v>7847</v>
      </c>
      <c r="C2600" s="5">
        <v>101.0</v>
      </c>
      <c r="D2600" s="5">
        <v>1.77541603366336E7</v>
      </c>
      <c r="E2600" s="5">
        <v>9420000.0</v>
      </c>
      <c r="F2600" s="5">
        <v>1.3421818E7</v>
      </c>
      <c r="G2600" s="5">
        <v>2.080356E7</v>
      </c>
      <c r="H2600" s="5">
        <v>3.19488E7</v>
      </c>
    </row>
    <row r="2601">
      <c r="A2601" s="62" t="s">
        <v>7848</v>
      </c>
      <c r="B2601" s="23" t="s">
        <v>7849</v>
      </c>
      <c r="C2601" s="5">
        <v>29.0</v>
      </c>
      <c r="D2601" s="5">
        <v>3.25432523448275E7</v>
      </c>
      <c r="E2601" s="5">
        <v>1.83122E7</v>
      </c>
      <c r="F2601" s="5">
        <v>2.57501E7</v>
      </c>
      <c r="G2601" s="5">
        <v>3.9743945E7</v>
      </c>
      <c r="H2601" s="5">
        <v>7.3504226E7</v>
      </c>
    </row>
    <row r="2602">
      <c r="A2602" s="62" t="s">
        <v>7852</v>
      </c>
      <c r="B2602" s="23" t="s">
        <v>7853</v>
      </c>
      <c r="C2602" s="5">
        <v>53.0</v>
      </c>
      <c r="D2602" s="5">
        <v>2.47173375660377E7</v>
      </c>
      <c r="E2602" s="5">
        <v>1.14943E7</v>
      </c>
      <c r="F2602" s="5">
        <v>1.6321934E7</v>
      </c>
      <c r="G2602" s="5">
        <v>2.833705E7</v>
      </c>
      <c r="H2602" s="5">
        <v>5.35939E7</v>
      </c>
    </row>
    <row r="2603">
      <c r="A2603" s="62" t="s">
        <v>7854</v>
      </c>
      <c r="B2603" s="23" t="s">
        <v>7855</v>
      </c>
      <c r="C2603" s="5">
        <v>30.0</v>
      </c>
      <c r="D2603" s="5">
        <v>2.09002671666666E7</v>
      </c>
      <c r="E2603" s="5">
        <v>8253000.0</v>
      </c>
      <c r="F2603" s="5">
        <v>1.5425294E7</v>
      </c>
      <c r="G2603" s="5">
        <v>2.7101654E7</v>
      </c>
      <c r="H2603" s="5">
        <v>3.9762496E7</v>
      </c>
    </row>
    <row r="2604">
      <c r="A2604" s="62" t="s">
        <v>7856</v>
      </c>
      <c r="B2604" s="23" t="s">
        <v>7857</v>
      </c>
      <c r="C2604" s="5">
        <v>146.0</v>
      </c>
      <c r="D2604" s="5">
        <v>1.23285746643835E7</v>
      </c>
      <c r="E2604" s="5">
        <v>7114920.0</v>
      </c>
      <c r="F2604" s="5">
        <v>8983685.0</v>
      </c>
      <c r="G2604" s="5">
        <v>1.4680487E7</v>
      </c>
      <c r="H2604" s="5">
        <v>2.1623671E7</v>
      </c>
    </row>
    <row r="2605">
      <c r="A2605" s="62" t="s">
        <v>7858</v>
      </c>
      <c r="B2605" s="23" t="s">
        <v>7859</v>
      </c>
      <c r="C2605" s="5">
        <v>508.0</v>
      </c>
      <c r="D2605" s="5">
        <v>2.2135605777559E7</v>
      </c>
      <c r="E2605" s="5">
        <v>8991411.0</v>
      </c>
      <c r="F2605" s="5">
        <v>1.399314E7</v>
      </c>
      <c r="G2605" s="5">
        <v>2.6284621E7</v>
      </c>
      <c r="H2605" s="5">
        <v>4.5242905E7</v>
      </c>
    </row>
    <row r="2606">
      <c r="A2606" s="62" t="s">
        <v>7861</v>
      </c>
      <c r="B2606" s="23" t="s">
        <v>7862</v>
      </c>
      <c r="C2606" s="5">
        <v>409.0</v>
      </c>
      <c r="D2606" s="5">
        <v>2.79166905672371E7</v>
      </c>
      <c r="E2606" s="5">
        <v>1.1542601E7</v>
      </c>
      <c r="F2606" s="5">
        <v>1.8659716E7</v>
      </c>
      <c r="G2606" s="5">
        <v>3.440562E7</v>
      </c>
      <c r="H2606" s="5">
        <v>5.728774E7</v>
      </c>
    </row>
    <row r="2607">
      <c r="A2607" s="62" t="s">
        <v>7863</v>
      </c>
      <c r="B2607" s="23" t="s">
        <v>7864</v>
      </c>
      <c r="C2607" s="5">
        <v>1256.0</v>
      </c>
      <c r="D2607" s="5">
        <v>2.70895657841269E7</v>
      </c>
      <c r="E2607" s="5">
        <v>1.1521E7</v>
      </c>
      <c r="F2607" s="5">
        <v>1.787494E7</v>
      </c>
      <c r="G2607" s="5">
        <v>3.1216898E7</v>
      </c>
      <c r="H2607" s="5">
        <v>5.6051814E7</v>
      </c>
    </row>
    <row r="2608">
      <c r="A2608" s="62" t="s">
        <v>7865</v>
      </c>
      <c r="B2608" s="23" t="s">
        <v>7866</v>
      </c>
      <c r="C2608" s="5">
        <v>940.0</v>
      </c>
      <c r="D2608" s="5">
        <v>1.82349789915074E7</v>
      </c>
      <c r="E2608" s="5">
        <v>7897370.0</v>
      </c>
      <c r="F2608" s="5">
        <v>1.1607198E7</v>
      </c>
      <c r="G2608" s="5">
        <v>2.045E7</v>
      </c>
      <c r="H2608" s="5">
        <v>3.6322291E7</v>
      </c>
    </row>
    <row r="2609">
      <c r="A2609" s="62" t="s">
        <v>7867</v>
      </c>
      <c r="B2609" s="23" t="s">
        <v>7868</v>
      </c>
      <c r="C2609" s="5">
        <v>3950.0</v>
      </c>
      <c r="D2609" s="5">
        <v>1.42832105082257E7</v>
      </c>
      <c r="E2609" s="5">
        <v>7569547.0</v>
      </c>
      <c r="F2609" s="5">
        <v>1.0701686E7</v>
      </c>
      <c r="G2609" s="5">
        <v>1.5896E7</v>
      </c>
      <c r="H2609" s="5">
        <v>2.5423453E7</v>
      </c>
    </row>
    <row r="2610">
      <c r="A2610" s="62" t="s">
        <v>7869</v>
      </c>
      <c r="B2610" s="23" t="s">
        <v>7870</v>
      </c>
      <c r="C2610" s="5">
        <v>831.0</v>
      </c>
      <c r="D2610" s="5">
        <v>4.71816202069795E7</v>
      </c>
      <c r="E2610" s="5">
        <v>2.045873E7</v>
      </c>
      <c r="F2610" s="5">
        <v>3.5251051E7</v>
      </c>
      <c r="G2610" s="5">
        <v>5.8872753E7</v>
      </c>
      <c r="H2610" s="5">
        <v>9.1554825E7</v>
      </c>
    </row>
    <row r="2611">
      <c r="A2611" s="62" t="s">
        <v>7871</v>
      </c>
      <c r="B2611" s="23" t="s">
        <v>7872</v>
      </c>
      <c r="C2611" s="5">
        <v>2903.0</v>
      </c>
      <c r="D2611" s="5">
        <v>3.24291031194903E7</v>
      </c>
      <c r="E2611" s="5">
        <v>1.3913116E7</v>
      </c>
      <c r="F2611" s="5">
        <v>2.3641204E7</v>
      </c>
      <c r="G2611" s="5">
        <v>3.7956634E7</v>
      </c>
      <c r="H2611" s="5">
        <v>6.1764043E7</v>
      </c>
    </row>
    <row r="2612">
      <c r="A2612" s="62" t="s">
        <v>7873</v>
      </c>
      <c r="B2612" s="23" t="s">
        <v>7875</v>
      </c>
      <c r="C2612" s="5">
        <v>1150.0</v>
      </c>
      <c r="D2612" s="5">
        <v>1.9859331433913E7</v>
      </c>
      <c r="E2612" s="5">
        <v>8429782.0</v>
      </c>
      <c r="F2612" s="5">
        <v>1.326652E7</v>
      </c>
      <c r="G2612" s="5">
        <v>2.3350013E7</v>
      </c>
      <c r="H2612" s="5">
        <v>3.8148908E7</v>
      </c>
    </row>
    <row r="2613">
      <c r="A2613" s="62" t="s">
        <v>7876</v>
      </c>
      <c r="B2613" s="23" t="s">
        <v>7877</v>
      </c>
      <c r="C2613" s="5">
        <v>2166.0</v>
      </c>
      <c r="D2613" s="5">
        <v>1.61245857174515E7</v>
      </c>
      <c r="E2613" s="5">
        <v>7847810.0</v>
      </c>
      <c r="F2613" s="5">
        <v>1.1336653E7</v>
      </c>
      <c r="G2613" s="5">
        <v>1.8348179E7</v>
      </c>
      <c r="H2613" s="5">
        <v>3.0824093E7</v>
      </c>
    </row>
    <row r="2614">
      <c r="A2614" s="62" t="s">
        <v>7878</v>
      </c>
      <c r="B2614" s="23" t="s">
        <v>7879</v>
      </c>
      <c r="C2614" s="5">
        <v>1003.0</v>
      </c>
      <c r="D2614" s="5">
        <v>2.18655591155378E7</v>
      </c>
      <c r="E2614" s="5">
        <v>8659620.0</v>
      </c>
      <c r="F2614" s="5">
        <v>1.284461E7</v>
      </c>
      <c r="G2614" s="5">
        <v>2.5049887E7</v>
      </c>
      <c r="H2614" s="5">
        <v>4.6229419E7</v>
      </c>
    </row>
    <row r="2615">
      <c r="A2615" s="62" t="s">
        <v>7880</v>
      </c>
      <c r="B2615" s="23" t="s">
        <v>7881</v>
      </c>
      <c r="C2615" s="5">
        <v>39.0</v>
      </c>
      <c r="D2615" s="5">
        <v>9698118.23076923</v>
      </c>
      <c r="E2615" s="5">
        <v>5905080.0</v>
      </c>
      <c r="F2615" s="5">
        <v>7626486.0</v>
      </c>
      <c r="G2615" s="5">
        <v>1.2085201E7</v>
      </c>
      <c r="H2615" s="5">
        <v>1.6160434E7</v>
      </c>
    </row>
    <row r="2616">
      <c r="A2616" s="62" t="s">
        <v>7882</v>
      </c>
      <c r="B2616" s="23" t="s">
        <v>7883</v>
      </c>
      <c r="C2616" s="5">
        <v>147.0</v>
      </c>
      <c r="D2616" s="5">
        <v>1.58975259999999E7</v>
      </c>
      <c r="E2616" s="5">
        <v>5742070.0</v>
      </c>
      <c r="F2616" s="5">
        <v>8687574.0</v>
      </c>
      <c r="G2616" s="5">
        <v>1.8842081E7</v>
      </c>
      <c r="H2616" s="5">
        <v>3.8623454E7</v>
      </c>
    </row>
    <row r="2617">
      <c r="A2617" s="62" t="s">
        <v>7884</v>
      </c>
      <c r="B2617" s="23" t="s">
        <v>7885</v>
      </c>
      <c r="C2617" s="5">
        <v>3137.0</v>
      </c>
      <c r="D2617" s="5">
        <v>1.11864841184713E7</v>
      </c>
      <c r="E2617" s="5">
        <v>5543564.0</v>
      </c>
      <c r="F2617" s="5">
        <v>8049254.0</v>
      </c>
      <c r="G2617" s="5">
        <v>1.2674512E7</v>
      </c>
      <c r="H2617" s="5">
        <v>2.1157887E7</v>
      </c>
    </row>
    <row r="2618">
      <c r="A2618" s="62" t="s">
        <v>7886</v>
      </c>
      <c r="B2618" s="23" t="s">
        <v>7887</v>
      </c>
      <c r="C2618" s="5">
        <v>1366.0</v>
      </c>
      <c r="D2618" s="5">
        <v>1.31800621418128E7</v>
      </c>
      <c r="E2618" s="5">
        <v>5605585.0</v>
      </c>
      <c r="F2618" s="5">
        <v>8398864.0</v>
      </c>
      <c r="G2618" s="5">
        <v>1.4667473E7</v>
      </c>
      <c r="H2618" s="5">
        <v>2.5485562E7</v>
      </c>
    </row>
    <row r="2619">
      <c r="A2619" s="62" t="s">
        <v>7889</v>
      </c>
      <c r="B2619" s="23" t="s">
        <v>7890</v>
      </c>
      <c r="C2619" s="5">
        <v>345.0</v>
      </c>
      <c r="D2619" s="5">
        <v>1.25005559043478E7</v>
      </c>
      <c r="E2619" s="5">
        <v>5593869.0</v>
      </c>
      <c r="F2619" s="5">
        <v>7697800.0</v>
      </c>
      <c r="G2619" s="5">
        <v>1.3170854E7</v>
      </c>
      <c r="H2619" s="5">
        <v>2.6237143E7</v>
      </c>
    </row>
    <row r="2620">
      <c r="A2620" s="62" t="s">
        <v>7891</v>
      </c>
      <c r="B2620" s="23" t="s">
        <v>7892</v>
      </c>
      <c r="C2620" s="5">
        <v>436.0</v>
      </c>
      <c r="D2620" s="5">
        <v>1.28392328764302E7</v>
      </c>
      <c r="E2620" s="5">
        <v>5911767.0</v>
      </c>
      <c r="F2620" s="5">
        <v>8994000.0</v>
      </c>
      <c r="G2620" s="5">
        <v>1.4695726E7</v>
      </c>
      <c r="H2620" s="5">
        <v>2.6236465E7</v>
      </c>
    </row>
    <row r="2621">
      <c r="A2621" s="62" t="s">
        <v>7893</v>
      </c>
      <c r="B2621" s="23" t="s">
        <v>7894</v>
      </c>
      <c r="C2621" s="5">
        <v>852.0</v>
      </c>
      <c r="D2621" s="5">
        <v>2.54490308229777E7</v>
      </c>
      <c r="E2621" s="5">
        <v>8319600.0</v>
      </c>
      <c r="F2621" s="5">
        <v>1.4898221E7</v>
      </c>
      <c r="G2621" s="5">
        <v>2.8905093E7</v>
      </c>
      <c r="H2621" s="5">
        <v>5.18036E7</v>
      </c>
    </row>
    <row r="2622">
      <c r="A2622" s="62" t="s">
        <v>7895</v>
      </c>
      <c r="B2622" s="23" t="s">
        <v>7896</v>
      </c>
      <c r="C2622" s="5">
        <v>507.0</v>
      </c>
      <c r="D2622" s="5">
        <v>1.41594913897637E7</v>
      </c>
      <c r="E2622" s="5">
        <v>5602986.0</v>
      </c>
      <c r="F2622" s="5">
        <v>9067137.0</v>
      </c>
      <c r="G2622" s="5">
        <v>1.4492748E7</v>
      </c>
      <c r="H2622" s="5">
        <v>2.4531499E7</v>
      </c>
    </row>
    <row r="2623">
      <c r="A2623" s="62" t="s">
        <v>7897</v>
      </c>
      <c r="B2623" s="23" t="s">
        <v>7898</v>
      </c>
      <c r="C2623" s="5">
        <v>468.0</v>
      </c>
      <c r="D2623" s="5">
        <v>1.12454348376068E7</v>
      </c>
      <c r="E2623" s="5">
        <v>4420000.0</v>
      </c>
      <c r="F2623" s="5">
        <v>7815562.0</v>
      </c>
      <c r="G2623" s="5">
        <v>1.3954382E7</v>
      </c>
      <c r="H2623" s="5">
        <v>2.3386637E7</v>
      </c>
    </row>
    <row r="2624">
      <c r="A2624" s="62" t="s">
        <v>7899</v>
      </c>
      <c r="B2624" s="23" t="s">
        <v>7900</v>
      </c>
      <c r="C2624" s="5">
        <v>282.0</v>
      </c>
      <c r="D2624" s="5">
        <v>1.13202912624113E7</v>
      </c>
      <c r="E2624" s="5">
        <v>5488500.0</v>
      </c>
      <c r="F2624" s="5">
        <v>8155870.0</v>
      </c>
      <c r="G2624" s="5">
        <v>1.2940506E7</v>
      </c>
      <c r="H2624" s="5">
        <v>2.384298E7</v>
      </c>
    </row>
    <row r="2625">
      <c r="A2625" s="62" t="s">
        <v>7901</v>
      </c>
      <c r="B2625" s="23" t="s">
        <v>7902</v>
      </c>
      <c r="C2625" s="5">
        <v>189.0</v>
      </c>
      <c r="D2625" s="5">
        <v>1.44894494814814E7</v>
      </c>
      <c r="E2625" s="5">
        <v>5814000.0</v>
      </c>
      <c r="F2625" s="5">
        <v>9125000.0</v>
      </c>
      <c r="G2625" s="5">
        <v>1.4934082E7</v>
      </c>
      <c r="H2625" s="5">
        <v>2.6286245E7</v>
      </c>
    </row>
    <row r="2626">
      <c r="A2626" s="62" t="s">
        <v>7903</v>
      </c>
      <c r="B2626" s="23" t="s">
        <v>7904</v>
      </c>
      <c r="C2626" s="5">
        <v>14.0</v>
      </c>
      <c r="D2626" s="5">
        <v>1.71396640625E7</v>
      </c>
      <c r="E2626" s="5">
        <v>8767000.0</v>
      </c>
      <c r="F2626" s="5">
        <v>1.4401497E7</v>
      </c>
      <c r="G2626" s="5">
        <v>1.9123739E7</v>
      </c>
      <c r="H2626" s="5">
        <v>2.870348E7</v>
      </c>
    </row>
    <row r="2627">
      <c r="A2627" s="62" t="s">
        <v>7905</v>
      </c>
      <c r="B2627" s="23" t="s">
        <v>7906</v>
      </c>
      <c r="C2627" s="5">
        <v>56.0</v>
      </c>
      <c r="D2627" s="5">
        <v>1.55888753392857E7</v>
      </c>
      <c r="E2627" s="5">
        <v>8304580.0</v>
      </c>
      <c r="F2627" s="5">
        <v>1.24744E7</v>
      </c>
      <c r="G2627" s="5">
        <v>1.8495345E7</v>
      </c>
      <c r="H2627" s="5">
        <v>2.4949497E7</v>
      </c>
    </row>
    <row r="2628">
      <c r="A2628" s="62" t="s">
        <v>7907</v>
      </c>
      <c r="B2628" s="23" t="s">
        <v>7908</v>
      </c>
      <c r="C2628" s="5">
        <v>792.0</v>
      </c>
      <c r="D2628" s="5">
        <v>1.93502678017676E7</v>
      </c>
      <c r="E2628" s="5">
        <v>9512983.0</v>
      </c>
      <c r="F2628" s="5">
        <v>1.4533874E7</v>
      </c>
      <c r="G2628" s="5">
        <v>2.3380859E7</v>
      </c>
      <c r="H2628" s="5">
        <v>3.7221603E7</v>
      </c>
    </row>
    <row r="2629">
      <c r="A2629" s="62" t="s">
        <v>7909</v>
      </c>
      <c r="B2629" s="23" t="s">
        <v>7910</v>
      </c>
      <c r="C2629" s="5">
        <v>836.0</v>
      </c>
      <c r="D2629" s="5">
        <v>2.13464365382775E7</v>
      </c>
      <c r="E2629" s="5">
        <v>1.010674E7</v>
      </c>
      <c r="F2629" s="5">
        <v>1.467442E7</v>
      </c>
      <c r="G2629" s="5">
        <v>2.5758668E7</v>
      </c>
      <c r="H2629" s="5">
        <v>4.0143474E7</v>
      </c>
    </row>
    <row r="2630">
      <c r="A2630" s="62" t="s">
        <v>7911</v>
      </c>
      <c r="B2630" s="23" t="s">
        <v>7912</v>
      </c>
      <c r="C2630" s="5">
        <v>332.0</v>
      </c>
      <c r="D2630" s="5">
        <v>2.06311108554216E7</v>
      </c>
      <c r="E2630" s="5">
        <v>8912000.0</v>
      </c>
      <c r="F2630" s="5">
        <v>1.3894961E7</v>
      </c>
      <c r="G2630" s="5">
        <v>2.803175E7</v>
      </c>
      <c r="H2630" s="5">
        <v>4.5554554E7</v>
      </c>
    </row>
    <row r="2631">
      <c r="A2631" s="62" t="s">
        <v>7913</v>
      </c>
      <c r="B2631" s="23" t="s">
        <v>7914</v>
      </c>
      <c r="C2631" s="5">
        <v>818.0</v>
      </c>
      <c r="D2631" s="5">
        <v>1.59668209315403E7</v>
      </c>
      <c r="E2631" s="5">
        <v>8150946.0</v>
      </c>
      <c r="F2631" s="5">
        <v>1.1349352E7</v>
      </c>
      <c r="G2631" s="5">
        <v>1.8733979E7</v>
      </c>
      <c r="H2631" s="5">
        <v>3.170285E7</v>
      </c>
    </row>
    <row r="2632">
      <c r="A2632" s="62" t="s">
        <v>7915</v>
      </c>
      <c r="B2632" s="23" t="s">
        <v>7916</v>
      </c>
      <c r="C2632" s="5">
        <v>602.0</v>
      </c>
      <c r="D2632" s="5">
        <v>3.26266849468438E7</v>
      </c>
      <c r="E2632" s="5">
        <v>1.3971E7</v>
      </c>
      <c r="F2632" s="5">
        <v>2.2965154E7</v>
      </c>
      <c r="G2632" s="5">
        <v>3.8776036E7</v>
      </c>
      <c r="H2632" s="5">
        <v>6.5058827E7</v>
      </c>
    </row>
    <row r="2633">
      <c r="A2633" s="62" t="s">
        <v>7917</v>
      </c>
      <c r="B2633" s="23" t="s">
        <v>7918</v>
      </c>
      <c r="C2633" s="5">
        <v>162.0</v>
      </c>
      <c r="D2633" s="5">
        <v>2.22725006419753E7</v>
      </c>
      <c r="E2633" s="5">
        <v>1.03275E7</v>
      </c>
      <c r="F2633" s="5">
        <v>1.65998E7</v>
      </c>
      <c r="G2633" s="5">
        <v>2.8479502E7</v>
      </c>
      <c r="H2633" s="5">
        <v>4.2783115E7</v>
      </c>
    </row>
    <row r="2634">
      <c r="A2634" s="62" t="s">
        <v>7919</v>
      </c>
      <c r="B2634" s="23" t="s">
        <v>7920</v>
      </c>
      <c r="C2634" s="5">
        <v>254.0</v>
      </c>
      <c r="D2634" s="5">
        <v>2.64785859960629E7</v>
      </c>
      <c r="E2634" s="5">
        <v>1.1708E7</v>
      </c>
      <c r="F2634" s="5">
        <v>1.9242308E7</v>
      </c>
      <c r="G2634" s="5">
        <v>3.2667182E7</v>
      </c>
      <c r="H2634" s="5">
        <v>5.339777E7</v>
      </c>
    </row>
    <row r="2635">
      <c r="A2635" s="62" t="s">
        <v>7921</v>
      </c>
      <c r="B2635" s="23" t="s">
        <v>7922</v>
      </c>
      <c r="C2635" s="5">
        <v>570.0</v>
      </c>
      <c r="D2635" s="5">
        <v>1.65650225350877E7</v>
      </c>
      <c r="E2635" s="5">
        <v>8256800.0</v>
      </c>
      <c r="F2635" s="5">
        <v>1.2120672E7</v>
      </c>
      <c r="G2635" s="5">
        <v>1.842522E7</v>
      </c>
      <c r="H2635" s="5">
        <v>2.9344036E7</v>
      </c>
    </row>
    <row r="2636">
      <c r="A2636" s="62" t="s">
        <v>7923</v>
      </c>
      <c r="B2636" s="23" t="s">
        <v>7924</v>
      </c>
      <c r="C2636" s="5">
        <v>93.0</v>
      </c>
      <c r="D2636" s="5">
        <v>2.50187547204301E7</v>
      </c>
      <c r="E2636" s="5">
        <v>1.0985025E7</v>
      </c>
      <c r="F2636" s="5">
        <v>1.6231434E7</v>
      </c>
      <c r="G2636" s="5">
        <v>3.0004109E7</v>
      </c>
      <c r="H2636" s="5">
        <v>5.6905904E7</v>
      </c>
    </row>
    <row r="2637">
      <c r="A2637" s="62" t="s">
        <v>7928</v>
      </c>
      <c r="B2637" s="23" t="s">
        <v>7929</v>
      </c>
      <c r="C2637" s="5">
        <v>6.0</v>
      </c>
      <c r="D2637" s="5">
        <v>1.5951447E7</v>
      </c>
      <c r="E2637" s="5">
        <v>1.446966E7</v>
      </c>
      <c r="F2637" s="5">
        <v>1.5812262E7</v>
      </c>
      <c r="G2637" s="5">
        <v>1.6997223E7</v>
      </c>
      <c r="H2637" s="5">
        <v>1.8707128E7</v>
      </c>
    </row>
    <row r="2638">
      <c r="A2638" s="62" t="s">
        <v>7930</v>
      </c>
      <c r="B2638" s="23" t="s">
        <v>7931</v>
      </c>
      <c r="C2638" s="5">
        <v>14.0</v>
      </c>
      <c r="D2638" s="5">
        <v>3.30487148571428E7</v>
      </c>
      <c r="E2638" s="5">
        <v>1.1274984E7</v>
      </c>
      <c r="F2638" s="5">
        <v>1.9252334E7</v>
      </c>
      <c r="G2638" s="5">
        <v>4.2760057E7</v>
      </c>
      <c r="H2638" s="5">
        <v>7.2063557E7</v>
      </c>
    </row>
    <row r="2639">
      <c r="A2639" s="62" t="s">
        <v>7932</v>
      </c>
      <c r="B2639" s="23" t="s">
        <v>7933</v>
      </c>
      <c r="C2639" s="5">
        <v>6.0</v>
      </c>
      <c r="D2639" s="5">
        <v>1.17642858333333E7</v>
      </c>
      <c r="E2639" s="5">
        <v>6352867.0</v>
      </c>
      <c r="F2639" s="5">
        <v>7102423.0</v>
      </c>
      <c r="G2639" s="5">
        <v>1.0219E7</v>
      </c>
      <c r="H2639" s="5">
        <v>3.344432E7</v>
      </c>
    </row>
    <row r="2640">
      <c r="A2640" s="62" t="s">
        <v>7934</v>
      </c>
      <c r="B2640" s="23" t="s">
        <v>7935</v>
      </c>
      <c r="C2640" s="5">
        <v>11.0</v>
      </c>
      <c r="D2640" s="5">
        <v>4.51766261818181E7</v>
      </c>
      <c r="E2640" s="5">
        <v>1.9140935E7</v>
      </c>
      <c r="F2640" s="5">
        <v>4.4873293E7</v>
      </c>
      <c r="G2640" s="5">
        <v>5.4723297E7</v>
      </c>
      <c r="H2640" s="5">
        <v>7.2287394E7</v>
      </c>
    </row>
    <row r="2641">
      <c r="A2641" s="62" t="s">
        <v>7936</v>
      </c>
      <c r="B2641" s="23" t="s">
        <v>7937</v>
      </c>
      <c r="C2641" s="5">
        <v>7.0</v>
      </c>
      <c r="D2641" s="5">
        <v>2.09590702857142E7</v>
      </c>
      <c r="E2641" s="5">
        <v>8421471.0</v>
      </c>
      <c r="F2641" s="5">
        <v>1.1154257E7</v>
      </c>
      <c r="G2641" s="5">
        <v>3.4105596E7</v>
      </c>
      <c r="H2641" s="5">
        <v>6.2595624E7</v>
      </c>
    </row>
    <row r="2642">
      <c r="A2642" s="62" t="s">
        <v>7938</v>
      </c>
      <c r="B2642" s="23" t="s">
        <v>7939</v>
      </c>
      <c r="C2642" s="5">
        <v>16.0</v>
      </c>
      <c r="D2642" s="5">
        <v>1.39624956874999E7</v>
      </c>
      <c r="E2642" s="5">
        <v>7174982.0</v>
      </c>
      <c r="F2642" s="5">
        <v>1.0939055E7</v>
      </c>
      <c r="G2642" s="5">
        <v>1.3445762E7</v>
      </c>
      <c r="H2642" s="5">
        <v>3.4189369E7</v>
      </c>
    </row>
    <row r="2643">
      <c r="A2643" s="62" t="s">
        <v>7940</v>
      </c>
      <c r="B2643" s="23" t="s">
        <v>7941</v>
      </c>
      <c r="C2643" s="5">
        <v>10.0</v>
      </c>
      <c r="D2643" s="5">
        <v>6.32047659E7</v>
      </c>
      <c r="E2643" s="5">
        <v>4.0728166E7</v>
      </c>
      <c r="F2643" s="5">
        <v>7.101666E7</v>
      </c>
      <c r="G2643" s="5">
        <v>7.7080387E7</v>
      </c>
      <c r="H2643" s="5">
        <v>1.11185092E8</v>
      </c>
    </row>
    <row r="2644">
      <c r="A2644" s="62" t="s">
        <v>7942</v>
      </c>
      <c r="B2644" s="23" t="s">
        <v>7943</v>
      </c>
      <c r="C2644" s="5">
        <v>13.0</v>
      </c>
      <c r="D2644" s="5">
        <v>3.15225936153846E7</v>
      </c>
      <c r="E2644" s="5">
        <v>1.0320271E7</v>
      </c>
      <c r="F2644" s="5">
        <v>2.1009717E7</v>
      </c>
      <c r="G2644" s="5">
        <v>5.2699981E7</v>
      </c>
      <c r="H2644" s="5">
        <v>5.7058939E7</v>
      </c>
    </row>
    <row r="2645">
      <c r="A2645" s="62" t="s">
        <v>7944</v>
      </c>
      <c r="B2645" s="23" t="s">
        <v>7945</v>
      </c>
      <c r="C2645" s="5">
        <v>3.0</v>
      </c>
      <c r="D2645" s="5">
        <v>1.09434266666666E7</v>
      </c>
      <c r="E2645" s="5">
        <v>1.0426683E7</v>
      </c>
      <c r="F2645" s="5">
        <v>1.1198597E7</v>
      </c>
      <c r="G2645" s="5">
        <v>1.1205E7</v>
      </c>
      <c r="H2645" s="5">
        <v>1.1205E7</v>
      </c>
    </row>
    <row r="2646">
      <c r="A2646" s="62" t="s">
        <v>7946</v>
      </c>
      <c r="B2646" s="23" t="s">
        <v>7947</v>
      </c>
      <c r="C2646" s="5">
        <v>4.0</v>
      </c>
      <c r="D2646" s="5">
        <v>1.497300975E7</v>
      </c>
      <c r="E2646" s="5">
        <v>8117832.0</v>
      </c>
      <c r="F2646" s="5">
        <v>8723214.0</v>
      </c>
      <c r="G2646" s="5">
        <v>1.1293853E7</v>
      </c>
      <c r="H2646" s="5">
        <v>3.175714E7</v>
      </c>
    </row>
    <row r="2647">
      <c r="A2647" s="62" t="s">
        <v>7948</v>
      </c>
      <c r="B2647" s="23" t="s">
        <v>7949</v>
      </c>
      <c r="C2647" s="5">
        <v>12.0</v>
      </c>
      <c r="D2647" s="5">
        <v>9932902.91666666</v>
      </c>
      <c r="E2647" s="5">
        <v>6949463.0</v>
      </c>
      <c r="F2647" s="5">
        <v>8706403.0</v>
      </c>
      <c r="G2647" s="5">
        <v>1.1351E7</v>
      </c>
      <c r="H2647" s="5">
        <v>1.2112313E7</v>
      </c>
    </row>
    <row r="2648">
      <c r="A2648" s="62" t="s">
        <v>7950</v>
      </c>
      <c r="B2648" s="23" t="s">
        <v>7951</v>
      </c>
      <c r="C2648" s="5">
        <v>3.0</v>
      </c>
      <c r="D2648" s="5">
        <v>2.32642796666666E7</v>
      </c>
      <c r="E2648" s="5">
        <v>1.0825175E7</v>
      </c>
      <c r="F2648" s="5">
        <v>2.3302447E7</v>
      </c>
      <c r="G2648" s="5">
        <v>3.5665217E7</v>
      </c>
      <c r="H2648" s="5">
        <v>3.5665217E7</v>
      </c>
    </row>
    <row r="2649">
      <c r="A2649" s="62" t="s">
        <v>7952</v>
      </c>
      <c r="B2649" s="23" t="s">
        <v>7953</v>
      </c>
      <c r="C2649" s="5">
        <v>8.0</v>
      </c>
      <c r="D2649" s="5">
        <v>2.5591937125E7</v>
      </c>
      <c r="E2649" s="5">
        <v>9456000.0</v>
      </c>
      <c r="F2649" s="5">
        <v>1.8028875E7</v>
      </c>
      <c r="G2649" s="5">
        <v>3.5830095E7</v>
      </c>
      <c r="H2649" s="5">
        <v>4.6818866E7</v>
      </c>
    </row>
    <row r="2650">
      <c r="A2650" s="62" t="s">
        <v>7954</v>
      </c>
      <c r="B2650" s="23" t="s">
        <v>7955</v>
      </c>
      <c r="C2650" s="5">
        <v>23.0</v>
      </c>
      <c r="D2650" s="5">
        <v>2.03973734347826E7</v>
      </c>
      <c r="E2650" s="5">
        <v>9855000.0</v>
      </c>
      <c r="F2650" s="5">
        <v>1.399873E7</v>
      </c>
      <c r="G2650" s="5">
        <v>3.1891341E7</v>
      </c>
      <c r="H2650" s="5">
        <v>3.4709875E7</v>
      </c>
    </row>
    <row r="2651">
      <c r="A2651" s="62" t="s">
        <v>7956</v>
      </c>
      <c r="B2651" s="23" t="s">
        <v>7957</v>
      </c>
      <c r="C2651" s="5">
        <v>38.0</v>
      </c>
      <c r="D2651" s="5">
        <v>1.56256185E7</v>
      </c>
      <c r="E2651" s="5">
        <v>8111787.0</v>
      </c>
      <c r="F2651" s="5">
        <v>1.0271556E7</v>
      </c>
      <c r="G2651" s="5">
        <v>1.7909E7</v>
      </c>
      <c r="H2651" s="5">
        <v>4.2945678E7</v>
      </c>
    </row>
    <row r="2652">
      <c r="A2652" s="62" t="s">
        <v>7958</v>
      </c>
      <c r="B2652" s="23" t="s">
        <v>7959</v>
      </c>
      <c r="C2652" s="5">
        <v>30.0</v>
      </c>
      <c r="D2652" s="5">
        <v>1.45933672666666E7</v>
      </c>
      <c r="E2652" s="5">
        <v>8250432.0</v>
      </c>
      <c r="F2652" s="5">
        <v>1.0071118E7</v>
      </c>
      <c r="G2652" s="5">
        <v>1.3039E7</v>
      </c>
      <c r="H2652" s="5">
        <v>2.007597E7</v>
      </c>
    </row>
    <row r="2653">
      <c r="A2653" s="62" t="s">
        <v>7960</v>
      </c>
      <c r="B2653" s="23" t="s">
        <v>7961</v>
      </c>
      <c r="C2653" s="5">
        <v>87.0</v>
      </c>
      <c r="D2653" s="5">
        <v>1.53290380804597E7</v>
      </c>
      <c r="E2653" s="5">
        <v>5942602.0</v>
      </c>
      <c r="F2653" s="5">
        <v>1.1025934E7</v>
      </c>
      <c r="G2653" s="5">
        <v>2.2654276E7</v>
      </c>
      <c r="H2653" s="5">
        <v>3.2531292E7</v>
      </c>
    </row>
    <row r="2654">
      <c r="A2654" s="62" t="s">
        <v>7962</v>
      </c>
      <c r="B2654" s="23" t="s">
        <v>7963</v>
      </c>
      <c r="C2654" s="5">
        <v>85.0</v>
      </c>
      <c r="D2654" s="5">
        <v>3.78433701999999E7</v>
      </c>
      <c r="E2654" s="5">
        <v>1.8499727E7</v>
      </c>
      <c r="F2654" s="5">
        <v>3.41597E7</v>
      </c>
      <c r="G2654" s="5">
        <v>5.276158E7</v>
      </c>
      <c r="H2654" s="5">
        <v>6.8063664E7</v>
      </c>
    </row>
    <row r="2655">
      <c r="A2655" s="62" t="s">
        <v>7964</v>
      </c>
      <c r="B2655" s="23" t="s">
        <v>7965</v>
      </c>
      <c r="C2655" s="5">
        <v>100.0</v>
      </c>
      <c r="D2655" s="5">
        <v>2.737584842E7</v>
      </c>
      <c r="E2655" s="5">
        <v>7831843.0</v>
      </c>
      <c r="F2655" s="5">
        <v>1.8878416E7</v>
      </c>
      <c r="G2655" s="5">
        <v>4.53379E7</v>
      </c>
      <c r="H2655" s="5">
        <v>5.68495E7</v>
      </c>
    </row>
    <row r="2656">
      <c r="A2656" s="62" t="s">
        <v>7966</v>
      </c>
      <c r="B2656" s="23" t="s">
        <v>7967</v>
      </c>
      <c r="C2656" s="5">
        <v>31.0</v>
      </c>
      <c r="D2656" s="5">
        <v>1.6903687516129E7</v>
      </c>
      <c r="E2656" s="5">
        <v>6755736.0</v>
      </c>
      <c r="F2656" s="5">
        <v>9354393.0</v>
      </c>
      <c r="G2656" s="5">
        <v>1.5686939E7</v>
      </c>
      <c r="H2656" s="5">
        <v>3.5076662E7</v>
      </c>
    </row>
    <row r="2657">
      <c r="A2657" s="62" t="s">
        <v>7968</v>
      </c>
      <c r="B2657" s="23" t="s">
        <v>7969</v>
      </c>
      <c r="C2657" s="5">
        <v>38.0</v>
      </c>
      <c r="D2657" s="5">
        <v>1.50184071578947E7</v>
      </c>
      <c r="E2657" s="5">
        <v>6588600.0</v>
      </c>
      <c r="F2657" s="5">
        <v>1.0808116E7</v>
      </c>
      <c r="G2657" s="5">
        <v>2.2202587E7</v>
      </c>
      <c r="H2657" s="5">
        <v>2.6525437E7</v>
      </c>
    </row>
    <row r="2658">
      <c r="A2658" s="62" t="s">
        <v>7970</v>
      </c>
      <c r="B2658" s="23" t="s">
        <v>7971</v>
      </c>
      <c r="C2658" s="5">
        <v>76.0</v>
      </c>
      <c r="D2658" s="5">
        <v>1.97088477763157E7</v>
      </c>
      <c r="E2658" s="5">
        <v>8859500.0</v>
      </c>
      <c r="F2658" s="5">
        <v>1.5136578E7</v>
      </c>
      <c r="G2658" s="5">
        <v>2.4346017E7</v>
      </c>
      <c r="H2658" s="5">
        <v>3.71224E7</v>
      </c>
    </row>
    <row r="2659">
      <c r="A2659" s="62" t="s">
        <v>7972</v>
      </c>
      <c r="B2659" s="23" t="s">
        <v>7973</v>
      </c>
      <c r="C2659" s="5">
        <v>40.0</v>
      </c>
      <c r="D2659" s="5">
        <v>1.5362515425E7</v>
      </c>
      <c r="E2659" s="5">
        <v>6620525.0</v>
      </c>
      <c r="F2659" s="5">
        <v>1.4201552E7</v>
      </c>
      <c r="G2659" s="5">
        <v>2.1990963E7</v>
      </c>
      <c r="H2659" s="5">
        <v>2.7240103E7</v>
      </c>
    </row>
    <row r="2660">
      <c r="A2660" s="62" t="s">
        <v>7974</v>
      </c>
      <c r="B2660" s="23" t="s">
        <v>7975</v>
      </c>
      <c r="C2660" s="5">
        <v>178.0</v>
      </c>
      <c r="D2660" s="5">
        <v>1.5211366477528E7</v>
      </c>
      <c r="E2660" s="5">
        <v>3754962.0</v>
      </c>
      <c r="F2660" s="5">
        <v>8300520.0</v>
      </c>
      <c r="G2660" s="5">
        <v>2.0531773E7</v>
      </c>
      <c r="H2660" s="5">
        <v>3.8288632E7</v>
      </c>
    </row>
    <row r="2661">
      <c r="A2661" s="62" t="s">
        <v>7976</v>
      </c>
      <c r="B2661" s="23" t="s">
        <v>7977</v>
      </c>
      <c r="C2661" s="5">
        <v>504.0</v>
      </c>
      <c r="D2661" s="5">
        <v>1.51213169345238E7</v>
      </c>
      <c r="E2661" s="5">
        <v>8828000.0</v>
      </c>
      <c r="F2661" s="5">
        <v>1.2414658E7</v>
      </c>
      <c r="G2661" s="5">
        <v>1.9220253E7</v>
      </c>
      <c r="H2661" s="5">
        <v>2.7194956E7</v>
      </c>
    </row>
    <row r="2662">
      <c r="A2662" s="62" t="s">
        <v>7978</v>
      </c>
      <c r="B2662" s="23" t="s">
        <v>7979</v>
      </c>
      <c r="C2662" s="5">
        <v>367.0</v>
      </c>
      <c r="D2662" s="5">
        <v>1.53115206239781E7</v>
      </c>
      <c r="E2662" s="5">
        <v>8415061.0</v>
      </c>
      <c r="F2662" s="5">
        <v>1.1548412E7</v>
      </c>
      <c r="G2662" s="5">
        <v>1.8423046E7</v>
      </c>
      <c r="H2662" s="5">
        <v>2.8850628E7</v>
      </c>
    </row>
    <row r="2663">
      <c r="A2663" s="62" t="s">
        <v>7980</v>
      </c>
      <c r="B2663" s="23" t="s">
        <v>7981</v>
      </c>
      <c r="C2663" s="5">
        <v>521.0</v>
      </c>
      <c r="D2663" s="5">
        <v>1.28614537754318E7</v>
      </c>
      <c r="E2663" s="5">
        <v>7151000.0</v>
      </c>
      <c r="F2663" s="5">
        <v>1.0518102E7</v>
      </c>
      <c r="G2663" s="5">
        <v>1.59E7</v>
      </c>
      <c r="H2663" s="5">
        <v>2.2991069E7</v>
      </c>
    </row>
    <row r="2664">
      <c r="A2664" s="62" t="s">
        <v>7982</v>
      </c>
      <c r="B2664" s="23" t="s">
        <v>7983</v>
      </c>
      <c r="C2664" s="5">
        <v>367.0</v>
      </c>
      <c r="D2664" s="5">
        <v>1.39344919891008E7</v>
      </c>
      <c r="E2664" s="5">
        <v>7846171.0</v>
      </c>
      <c r="F2664" s="5">
        <v>1.1044488E7</v>
      </c>
      <c r="G2664" s="5">
        <v>1.7830107E7</v>
      </c>
      <c r="H2664" s="5">
        <v>2.3297709E7</v>
      </c>
    </row>
    <row r="2665">
      <c r="A2665" s="62" t="s">
        <v>7984</v>
      </c>
      <c r="B2665" s="23" t="s">
        <v>7985</v>
      </c>
      <c r="C2665" s="5">
        <v>395.0</v>
      </c>
      <c r="D2665" s="5">
        <v>2.68634215367088E7</v>
      </c>
      <c r="E2665" s="5">
        <v>1.3128883E7</v>
      </c>
      <c r="F2665" s="5">
        <v>2.2084277E7</v>
      </c>
      <c r="G2665" s="5">
        <v>3.7083085E7</v>
      </c>
      <c r="H2665" s="5">
        <v>4.7420214E7</v>
      </c>
    </row>
    <row r="2666">
      <c r="A2666" s="62" t="s">
        <v>7986</v>
      </c>
      <c r="B2666" s="23" t="s">
        <v>7987</v>
      </c>
      <c r="C2666" s="5">
        <v>4614.0</v>
      </c>
      <c r="D2666" s="5">
        <v>1.70811991819757E7</v>
      </c>
      <c r="E2666" s="5">
        <v>8976981.0</v>
      </c>
      <c r="F2666" s="5">
        <v>1.3442312E7</v>
      </c>
      <c r="G2666" s="5">
        <v>2.115884E7</v>
      </c>
      <c r="H2666" s="5">
        <v>3.1071796E7</v>
      </c>
    </row>
    <row r="2667">
      <c r="A2667" s="62" t="s">
        <v>7988</v>
      </c>
      <c r="B2667" s="23" t="s">
        <v>7989</v>
      </c>
      <c r="C2667" s="5">
        <v>760.0</v>
      </c>
      <c r="D2667" s="5">
        <v>1.48045773302631E7</v>
      </c>
      <c r="E2667" s="5">
        <v>9052532.0</v>
      </c>
      <c r="F2667" s="5">
        <v>1.236622E7</v>
      </c>
      <c r="G2667" s="5">
        <v>1.8692632E7</v>
      </c>
      <c r="H2667" s="5">
        <v>2.5792292E7</v>
      </c>
    </row>
    <row r="2668">
      <c r="A2668" s="62" t="s">
        <v>7990</v>
      </c>
      <c r="B2668" s="23" t="s">
        <v>7991</v>
      </c>
      <c r="C2668" s="5">
        <v>230.0</v>
      </c>
      <c r="D2668" s="5">
        <v>1.49520820913043E7</v>
      </c>
      <c r="E2668" s="5">
        <v>7107894.0</v>
      </c>
      <c r="F2668" s="5">
        <v>1.0576091E7</v>
      </c>
      <c r="G2668" s="5">
        <v>1.72863E7</v>
      </c>
      <c r="H2668" s="5">
        <v>2.9783519E7</v>
      </c>
    </row>
    <row r="2669">
      <c r="A2669" s="62" t="s">
        <v>7992</v>
      </c>
      <c r="B2669" s="23" t="s">
        <v>7993</v>
      </c>
      <c r="C2669" s="5">
        <v>137.0</v>
      </c>
      <c r="D2669" s="5">
        <v>1.64349045507246E7</v>
      </c>
      <c r="E2669" s="5">
        <v>8490478.0</v>
      </c>
      <c r="F2669" s="5">
        <v>1.1689201E7</v>
      </c>
      <c r="G2669" s="5">
        <v>2.1138243E7</v>
      </c>
      <c r="H2669" s="5">
        <v>3.3375015E7</v>
      </c>
    </row>
    <row r="2670">
      <c r="A2670" s="62" t="s">
        <v>7994</v>
      </c>
      <c r="B2670" s="23" t="s">
        <v>7995</v>
      </c>
      <c r="C2670" s="5">
        <v>2.0</v>
      </c>
      <c r="D2670" s="5">
        <v>2.77192265E7</v>
      </c>
      <c r="E2670" s="5">
        <v>2.7174164E7</v>
      </c>
      <c r="F2670" s="5">
        <v>2.7174164E7</v>
      </c>
      <c r="G2670" s="5">
        <v>2.8264289E7</v>
      </c>
      <c r="H2670" s="5">
        <v>2.8264289E7</v>
      </c>
    </row>
    <row r="2671">
      <c r="A2671" s="62" t="s">
        <v>7996</v>
      </c>
      <c r="B2671" s="23" t="s">
        <v>7997</v>
      </c>
      <c r="C2671" s="5">
        <v>11.0</v>
      </c>
      <c r="D2671" s="5">
        <v>3.22036902727272E7</v>
      </c>
      <c r="E2671" s="5">
        <v>2.1282547E7</v>
      </c>
      <c r="F2671" s="5">
        <v>3.0150584E7</v>
      </c>
      <c r="G2671" s="5">
        <v>4.6066716E7</v>
      </c>
      <c r="H2671" s="5">
        <v>4.82739E7</v>
      </c>
    </row>
    <row r="2672">
      <c r="A2672" s="62" t="s">
        <v>7998</v>
      </c>
      <c r="B2672" s="23" t="s">
        <v>7999</v>
      </c>
      <c r="C2672" s="5">
        <v>229.0</v>
      </c>
      <c r="D2672" s="5">
        <v>4.12071097554585E7</v>
      </c>
      <c r="E2672" s="5">
        <v>2.1958597E7</v>
      </c>
      <c r="F2672" s="5">
        <v>2.9138823E7</v>
      </c>
      <c r="G2672" s="5">
        <v>4.607138E7</v>
      </c>
      <c r="H2672" s="5">
        <v>7.7034883E7</v>
      </c>
    </row>
    <row r="2673">
      <c r="A2673" s="62" t="s">
        <v>8000</v>
      </c>
      <c r="B2673" s="23" t="s">
        <v>8001</v>
      </c>
      <c r="C2673" s="5">
        <v>22.0</v>
      </c>
      <c r="D2673" s="5">
        <v>3.90602727727272E7</v>
      </c>
      <c r="E2673" s="5">
        <v>1.7046271E7</v>
      </c>
      <c r="F2673" s="5">
        <v>2.2511343E7</v>
      </c>
      <c r="G2673" s="5">
        <v>3.4803764E7</v>
      </c>
      <c r="H2673" s="5">
        <v>1.02766071E8</v>
      </c>
    </row>
    <row r="2674">
      <c r="A2674" s="62" t="s">
        <v>8002</v>
      </c>
      <c r="B2674" s="23" t="s">
        <v>8003</v>
      </c>
      <c r="C2674" s="5">
        <v>73.0</v>
      </c>
      <c r="D2674" s="5">
        <v>3.51248153972602E7</v>
      </c>
      <c r="E2674" s="5">
        <v>1.665051E7</v>
      </c>
      <c r="F2674" s="5">
        <v>2.3848202E7</v>
      </c>
      <c r="G2674" s="5">
        <v>3.6289828E7</v>
      </c>
      <c r="H2674" s="5">
        <v>7.1235019E7</v>
      </c>
    </row>
    <row r="2675">
      <c r="A2675" s="62" t="s">
        <v>8004</v>
      </c>
      <c r="B2675" s="23" t="s">
        <v>8005</v>
      </c>
      <c r="C2675" s="5">
        <v>19.0</v>
      </c>
      <c r="D2675" s="5">
        <v>2.13872435263157E7</v>
      </c>
      <c r="E2675" s="5">
        <v>1.2676926E7</v>
      </c>
      <c r="F2675" s="5">
        <v>2.2044759E7</v>
      </c>
      <c r="G2675" s="5">
        <v>2.4049565E7</v>
      </c>
      <c r="H2675" s="5">
        <v>4.4249916E7</v>
      </c>
    </row>
    <row r="2676">
      <c r="A2676" s="62" t="s">
        <v>8006</v>
      </c>
      <c r="B2676" s="23" t="s">
        <v>8007</v>
      </c>
      <c r="C2676" s="5">
        <v>52.0</v>
      </c>
      <c r="D2676" s="5">
        <v>3.55222869423076E7</v>
      </c>
      <c r="E2676" s="5">
        <v>1.6096183E7</v>
      </c>
      <c r="F2676" s="5">
        <v>2.5257359E7</v>
      </c>
      <c r="G2676" s="5">
        <v>4.7703163E7</v>
      </c>
      <c r="H2676" s="5">
        <v>6.5512799E7</v>
      </c>
    </row>
    <row r="2677">
      <c r="A2677" s="62" t="s">
        <v>8008</v>
      </c>
      <c r="B2677" s="23" t="s">
        <v>8009</v>
      </c>
      <c r="C2677" s="5">
        <v>1243.0</v>
      </c>
      <c r="D2677" s="5">
        <v>3.56011605502815E7</v>
      </c>
      <c r="E2677" s="5">
        <v>1.9097996E7</v>
      </c>
      <c r="F2677" s="5">
        <v>2.7513116E7</v>
      </c>
      <c r="G2677" s="5">
        <v>4.3879944E7</v>
      </c>
      <c r="H2677" s="5">
        <v>6.5471072E7</v>
      </c>
    </row>
    <row r="2678">
      <c r="A2678" s="62" t="s">
        <v>8010</v>
      </c>
      <c r="B2678" s="23" t="s">
        <v>8011</v>
      </c>
      <c r="C2678" s="5">
        <v>90.0</v>
      </c>
      <c r="D2678" s="5">
        <v>3.74346864444444E7</v>
      </c>
      <c r="E2678" s="5">
        <v>2.364645E7</v>
      </c>
      <c r="F2678" s="5">
        <v>2.9791537E7</v>
      </c>
      <c r="G2678" s="5">
        <v>4.5436236E7</v>
      </c>
      <c r="H2678" s="5">
        <v>6.7899113E7</v>
      </c>
    </row>
    <row r="2679">
      <c r="A2679" s="62" t="s">
        <v>8012</v>
      </c>
      <c r="B2679" s="23" t="s">
        <v>8013</v>
      </c>
      <c r="C2679" s="5">
        <v>24.0</v>
      </c>
      <c r="D2679" s="5">
        <v>3.17649363333333E7</v>
      </c>
      <c r="E2679" s="5">
        <v>9690020.0</v>
      </c>
      <c r="F2679" s="5">
        <v>3.3555105E7</v>
      </c>
      <c r="G2679" s="5">
        <v>4.3320522E7</v>
      </c>
      <c r="H2679" s="5">
        <v>5.5497082E7</v>
      </c>
    </row>
    <row r="2680">
      <c r="A2680" s="62" t="s">
        <v>8014</v>
      </c>
      <c r="B2680" s="23" t="s">
        <v>8015</v>
      </c>
      <c r="C2680" s="5">
        <v>22.0</v>
      </c>
      <c r="D2680" s="5">
        <v>3.6942053E7</v>
      </c>
      <c r="E2680" s="5">
        <v>2.2558539E7</v>
      </c>
      <c r="F2680" s="5">
        <v>2.3460354E7</v>
      </c>
      <c r="G2680" s="5">
        <v>3.6973653E7</v>
      </c>
      <c r="H2680" s="5">
        <v>5.5397801E7</v>
      </c>
    </row>
    <row r="2681">
      <c r="A2681" s="62" t="s">
        <v>8016</v>
      </c>
      <c r="B2681" s="23" t="s">
        <v>8017</v>
      </c>
      <c r="C2681" s="5">
        <v>4.0</v>
      </c>
      <c r="D2681" s="5">
        <v>1.120845175E7</v>
      </c>
      <c r="E2681" s="5">
        <v>3629473.0</v>
      </c>
      <c r="F2681" s="5">
        <v>4058396.0</v>
      </c>
      <c r="G2681" s="5">
        <v>1.4768381E7</v>
      </c>
      <c r="H2681" s="5">
        <v>2.2377557E7</v>
      </c>
    </row>
    <row r="2682">
      <c r="A2682" s="62" t="s">
        <v>8018</v>
      </c>
      <c r="B2682" s="23" t="s">
        <v>8019</v>
      </c>
      <c r="C2682" s="5">
        <v>8.0</v>
      </c>
      <c r="D2682" s="5">
        <v>2.563915175E7</v>
      </c>
      <c r="E2682" s="5">
        <v>1.1021697E7</v>
      </c>
      <c r="F2682" s="5">
        <v>1.3885672E7</v>
      </c>
      <c r="G2682" s="5">
        <v>1.9989384E7</v>
      </c>
      <c r="H2682" s="5">
        <v>7.65243E7</v>
      </c>
    </row>
    <row r="2683">
      <c r="A2683" s="62" t="s">
        <v>8020</v>
      </c>
      <c r="B2683" s="23" t="s">
        <v>8021</v>
      </c>
      <c r="C2683" s="5">
        <v>40.0</v>
      </c>
      <c r="D2683" s="5">
        <v>1.3632963725E7</v>
      </c>
      <c r="E2683" s="5">
        <v>6086380.0</v>
      </c>
      <c r="F2683" s="5">
        <v>8080636.0</v>
      </c>
      <c r="G2683" s="5">
        <v>1.5709927E7</v>
      </c>
      <c r="H2683" s="5">
        <v>3.3452247E7</v>
      </c>
    </row>
    <row r="2684">
      <c r="A2684" s="62" t="s">
        <v>8022</v>
      </c>
      <c r="B2684" s="23" t="s">
        <v>8023</v>
      </c>
      <c r="C2684" s="5">
        <v>59.0</v>
      </c>
      <c r="D2684" s="5">
        <v>1.50315772711864E7</v>
      </c>
      <c r="E2684" s="5">
        <v>7555085.0</v>
      </c>
      <c r="F2684" s="5">
        <v>1.0730847E7</v>
      </c>
      <c r="G2684" s="5">
        <v>2.2333254E7</v>
      </c>
      <c r="H2684" s="5">
        <v>2.8637464E7</v>
      </c>
    </row>
    <row r="2685">
      <c r="A2685" s="62" t="s">
        <v>8024</v>
      </c>
      <c r="B2685" s="23" t="s">
        <v>8025</v>
      </c>
      <c r="C2685" s="5">
        <v>106.0</v>
      </c>
      <c r="D2685" s="5">
        <v>1.11676873490566E7</v>
      </c>
      <c r="E2685" s="5">
        <v>5892185.0</v>
      </c>
      <c r="F2685" s="5">
        <v>8877073.0</v>
      </c>
      <c r="G2685" s="5">
        <v>1.2049508E7</v>
      </c>
      <c r="H2685" s="5">
        <v>2.057992E7</v>
      </c>
    </row>
    <row r="2686">
      <c r="A2686" s="62" t="s">
        <v>8026</v>
      </c>
      <c r="B2686" s="23" t="s">
        <v>8027</v>
      </c>
      <c r="C2686" s="5">
        <v>62.0</v>
      </c>
      <c r="D2686" s="5">
        <v>1.74461832741935E7</v>
      </c>
      <c r="E2686" s="5">
        <v>6292500.0</v>
      </c>
      <c r="F2686" s="5">
        <v>9746500.0</v>
      </c>
      <c r="G2686" s="5">
        <v>1.6333958E7</v>
      </c>
      <c r="H2686" s="5">
        <v>3.52685E7</v>
      </c>
    </row>
    <row r="2687">
      <c r="A2687" s="62" t="s">
        <v>8028</v>
      </c>
      <c r="B2687" s="23" t="s">
        <v>8029</v>
      </c>
      <c r="C2687" s="5">
        <v>39.0</v>
      </c>
      <c r="D2687" s="5">
        <v>2.41495847435897E7</v>
      </c>
      <c r="E2687" s="5">
        <v>1.2402612E7</v>
      </c>
      <c r="F2687" s="5">
        <v>1.8626656E7</v>
      </c>
      <c r="G2687" s="5">
        <v>3.41597E7</v>
      </c>
      <c r="H2687" s="5">
        <v>4.4578602E7</v>
      </c>
    </row>
    <row r="2688">
      <c r="A2688" s="62" t="s">
        <v>8030</v>
      </c>
      <c r="B2688" s="23" t="s">
        <v>8031</v>
      </c>
      <c r="C2688" s="5">
        <v>269.0</v>
      </c>
      <c r="D2688" s="5">
        <v>2.0795703437037E7</v>
      </c>
      <c r="E2688" s="5">
        <v>8679986.0</v>
      </c>
      <c r="F2688" s="5">
        <v>1.25838E7</v>
      </c>
      <c r="G2688" s="5">
        <v>2.5218934E7</v>
      </c>
      <c r="H2688" s="5">
        <v>4.7610034E7</v>
      </c>
    </row>
    <row r="2689">
      <c r="A2689" s="62" t="s">
        <v>8032</v>
      </c>
      <c r="B2689" s="23" t="s">
        <v>8033</v>
      </c>
      <c r="C2689" s="5">
        <v>55.0</v>
      </c>
      <c r="D2689" s="5">
        <v>2.03545267636363E7</v>
      </c>
      <c r="E2689" s="5">
        <v>8865250.0</v>
      </c>
      <c r="F2689" s="5">
        <v>1.4933747E7</v>
      </c>
      <c r="G2689" s="5">
        <v>3.026585E7</v>
      </c>
      <c r="H2689" s="5">
        <v>4.6186591E7</v>
      </c>
    </row>
    <row r="2690">
      <c r="A2690" s="62" t="s">
        <v>8034</v>
      </c>
      <c r="B2690" s="23" t="s">
        <v>8035</v>
      </c>
      <c r="C2690" s="5">
        <v>46.0</v>
      </c>
      <c r="D2690" s="5">
        <v>1.30509215434782E7</v>
      </c>
      <c r="E2690" s="5">
        <v>7029092.0</v>
      </c>
      <c r="F2690" s="5">
        <v>1.0192597E7</v>
      </c>
      <c r="G2690" s="5">
        <v>1.61024E7</v>
      </c>
      <c r="H2690" s="5">
        <v>2.5231169E7</v>
      </c>
    </row>
    <row r="2691">
      <c r="A2691" s="62" t="s">
        <v>8036</v>
      </c>
      <c r="B2691" s="23" t="s">
        <v>8037</v>
      </c>
      <c r="C2691" s="5">
        <v>25.0</v>
      </c>
      <c r="D2691" s="5">
        <v>3.485184272E7</v>
      </c>
      <c r="E2691" s="5">
        <v>1.0575464E7</v>
      </c>
      <c r="F2691" s="5">
        <v>2.165461E7</v>
      </c>
      <c r="G2691" s="5">
        <v>4.1119692E7</v>
      </c>
      <c r="H2691" s="5">
        <v>9.291061E7</v>
      </c>
    </row>
    <row r="2692">
      <c r="A2692" s="62" t="s">
        <v>8038</v>
      </c>
      <c r="B2692" s="23" t="s">
        <v>8039</v>
      </c>
      <c r="C2692" s="5">
        <v>147.0</v>
      </c>
      <c r="D2692" s="5">
        <v>1.28928358095238E7</v>
      </c>
      <c r="E2692" s="5">
        <v>6497417.0</v>
      </c>
      <c r="F2692" s="5">
        <v>9933134.0</v>
      </c>
      <c r="G2692" s="5">
        <v>1.44267E7</v>
      </c>
      <c r="H2692" s="5">
        <v>2.3587E7</v>
      </c>
    </row>
    <row r="2693">
      <c r="A2693" s="62" t="s">
        <v>8040</v>
      </c>
      <c r="B2693" s="23" t="s">
        <v>8041</v>
      </c>
      <c r="C2693" s="5">
        <v>497.0</v>
      </c>
      <c r="D2693" s="5">
        <v>1.75026615110663E7</v>
      </c>
      <c r="E2693" s="5">
        <v>6713385.0</v>
      </c>
      <c r="F2693" s="5">
        <v>1.107661E7</v>
      </c>
      <c r="G2693" s="5">
        <v>2.4731351E7</v>
      </c>
      <c r="H2693" s="5">
        <v>3.8626973E7</v>
      </c>
    </row>
    <row r="2694">
      <c r="A2694" s="62" t="s">
        <v>8042</v>
      </c>
      <c r="B2694" s="23" t="s">
        <v>8043</v>
      </c>
      <c r="C2694" s="5">
        <v>1495.0</v>
      </c>
      <c r="D2694" s="5">
        <v>1.35820019150501E7</v>
      </c>
      <c r="E2694" s="5">
        <v>6865000.0</v>
      </c>
      <c r="F2694" s="5">
        <v>9886400.0</v>
      </c>
      <c r="G2694" s="5">
        <v>1.5086766E7</v>
      </c>
      <c r="H2694" s="5">
        <v>2.6019213E7</v>
      </c>
    </row>
    <row r="2695">
      <c r="A2695" s="62" t="s">
        <v>8044</v>
      </c>
      <c r="B2695" s="23" t="s">
        <v>8045</v>
      </c>
      <c r="C2695" s="5">
        <v>938.0</v>
      </c>
      <c r="D2695" s="5">
        <v>1.49446151599147E7</v>
      </c>
      <c r="E2695" s="5">
        <v>7328900.0</v>
      </c>
      <c r="F2695" s="5">
        <v>1.124796E7</v>
      </c>
      <c r="G2695" s="5">
        <v>1.7921034E7</v>
      </c>
      <c r="H2695" s="5">
        <v>2.8953731E7</v>
      </c>
    </row>
    <row r="2696">
      <c r="A2696" s="62" t="s">
        <v>8046</v>
      </c>
      <c r="B2696" s="23" t="s">
        <v>8047</v>
      </c>
      <c r="C2696" s="5">
        <v>1191.0</v>
      </c>
      <c r="D2696" s="5">
        <v>1.29044709118387E7</v>
      </c>
      <c r="E2696" s="5">
        <v>6868262.0</v>
      </c>
      <c r="F2696" s="5">
        <v>9642559.0</v>
      </c>
      <c r="G2696" s="5">
        <v>1.5295281E7</v>
      </c>
      <c r="H2696" s="5">
        <v>2.3757457E7</v>
      </c>
    </row>
    <row r="2697">
      <c r="A2697" s="62" t="s">
        <v>8048</v>
      </c>
      <c r="B2697" s="23" t="s">
        <v>8049</v>
      </c>
      <c r="C2697" s="5">
        <v>2174.0</v>
      </c>
      <c r="D2697" s="5">
        <v>1.39083599369825E7</v>
      </c>
      <c r="E2697" s="5">
        <v>6989869.0</v>
      </c>
      <c r="F2697" s="5">
        <v>1.00746E7</v>
      </c>
      <c r="G2697" s="5">
        <v>1.6506258E7</v>
      </c>
      <c r="H2697" s="5">
        <v>2.5778769E7</v>
      </c>
    </row>
    <row r="2698">
      <c r="A2698" s="62" t="s">
        <v>8050</v>
      </c>
      <c r="B2698" s="23" t="s">
        <v>8051</v>
      </c>
      <c r="C2698" s="5">
        <v>334.0</v>
      </c>
      <c r="D2698" s="5">
        <v>2.78245366047904E7</v>
      </c>
      <c r="E2698" s="5">
        <v>1.3176222E7</v>
      </c>
      <c r="F2698" s="5">
        <v>1.9805379E7</v>
      </c>
      <c r="G2698" s="5">
        <v>3.57866E7</v>
      </c>
      <c r="H2698" s="5">
        <v>5.9077516E7</v>
      </c>
    </row>
    <row r="2699">
      <c r="A2699" s="62" t="s">
        <v>8052</v>
      </c>
      <c r="B2699" s="23" t="s">
        <v>8053</v>
      </c>
      <c r="C2699" s="5">
        <v>1106.0</v>
      </c>
      <c r="D2699" s="5">
        <v>1.90783102115732E7</v>
      </c>
      <c r="E2699" s="5">
        <v>9943682.0</v>
      </c>
      <c r="F2699" s="5">
        <v>1.439673E7</v>
      </c>
      <c r="G2699" s="5">
        <v>2.3991204E7</v>
      </c>
      <c r="H2699" s="5">
        <v>3.5743009E7</v>
      </c>
    </row>
    <row r="2700">
      <c r="A2700" s="62" t="s">
        <v>8054</v>
      </c>
      <c r="B2700" s="23" t="s">
        <v>8055</v>
      </c>
      <c r="C2700" s="5">
        <v>658.0</v>
      </c>
      <c r="D2700" s="5">
        <v>1.64996694756838E7</v>
      </c>
      <c r="E2700" s="5">
        <v>8766775.0</v>
      </c>
      <c r="F2700" s="5">
        <v>1.2323766E7</v>
      </c>
      <c r="G2700" s="5">
        <v>2.0207334E7</v>
      </c>
      <c r="H2700" s="5">
        <v>3.2467644E7</v>
      </c>
    </row>
    <row r="2701">
      <c r="A2701" s="62" t="s">
        <v>8056</v>
      </c>
      <c r="B2701" s="23" t="s">
        <v>8057</v>
      </c>
      <c r="C2701" s="5">
        <v>492.0</v>
      </c>
      <c r="D2701" s="5">
        <v>1.37943593719512E7</v>
      </c>
      <c r="E2701" s="5">
        <v>6968933.0</v>
      </c>
      <c r="F2701" s="5">
        <v>9953225.0</v>
      </c>
      <c r="G2701" s="5">
        <v>1.5769149E7</v>
      </c>
      <c r="H2701" s="5">
        <v>2.6303857E7</v>
      </c>
    </row>
    <row r="2702">
      <c r="A2702" s="62" t="s">
        <v>8058</v>
      </c>
      <c r="B2702" s="23" t="s">
        <v>8059</v>
      </c>
      <c r="C2702" s="5">
        <v>180.0</v>
      </c>
      <c r="D2702" s="5">
        <v>2.07782728388888E7</v>
      </c>
      <c r="E2702" s="5">
        <v>9189776.0</v>
      </c>
      <c r="F2702" s="5">
        <v>1.538797E7</v>
      </c>
      <c r="G2702" s="5">
        <v>2.615378E7</v>
      </c>
      <c r="H2702" s="5">
        <v>4.204732E7</v>
      </c>
    </row>
    <row r="2703">
      <c r="A2703" s="62" t="s">
        <v>8060</v>
      </c>
      <c r="B2703" s="23" t="s">
        <v>8061</v>
      </c>
      <c r="C2703" s="5">
        <v>18.0</v>
      </c>
      <c r="D2703" s="5">
        <v>1.93001622222222E7</v>
      </c>
      <c r="E2703" s="5">
        <v>3049541.0</v>
      </c>
      <c r="F2703" s="5">
        <v>4434789.0</v>
      </c>
      <c r="G2703" s="5">
        <v>2.6604384E7</v>
      </c>
      <c r="H2703" s="5">
        <v>5.6732928E7</v>
      </c>
    </row>
    <row r="2704">
      <c r="A2704" s="62" t="s">
        <v>2989</v>
      </c>
      <c r="B2704" s="23" t="s">
        <v>516</v>
      </c>
      <c r="C2704" s="5">
        <v>42.0</v>
      </c>
      <c r="D2704" s="5">
        <v>8.63290605E7</v>
      </c>
      <c r="E2704" s="5">
        <v>3.528484E7</v>
      </c>
      <c r="F2704" s="5">
        <v>7.9183103E7</v>
      </c>
      <c r="G2704" s="5">
        <v>1.23638193E8</v>
      </c>
      <c r="H2704" s="5">
        <v>1.46439349E8</v>
      </c>
    </row>
    <row r="2705">
      <c r="A2705" s="62" t="s">
        <v>3004</v>
      </c>
      <c r="B2705" s="23" t="s">
        <v>518</v>
      </c>
      <c r="C2705" s="5">
        <v>1965.0</v>
      </c>
      <c r="D2705" s="5">
        <v>5.96036467126204E7</v>
      </c>
      <c r="E2705" s="5">
        <v>2.9736265E7</v>
      </c>
      <c r="F2705" s="5">
        <v>5.0547263E7</v>
      </c>
      <c r="G2705" s="5">
        <v>7.7617583E7</v>
      </c>
      <c r="H2705" s="5">
        <v>1.09449002E8</v>
      </c>
    </row>
    <row r="2706">
      <c r="A2706" s="62" t="s">
        <v>8062</v>
      </c>
      <c r="B2706" s="23" t="s">
        <v>8063</v>
      </c>
      <c r="C2706" s="5">
        <v>34.0</v>
      </c>
      <c r="D2706" s="5">
        <v>1.60322351470588E7</v>
      </c>
      <c r="E2706" s="5">
        <v>4942197.0</v>
      </c>
      <c r="F2706" s="5">
        <v>9405928.0</v>
      </c>
      <c r="G2706" s="5">
        <v>2.6359208E7</v>
      </c>
      <c r="H2706" s="5">
        <v>3.566606E7</v>
      </c>
    </row>
    <row r="2707">
      <c r="A2707" s="62" t="s">
        <v>2964</v>
      </c>
      <c r="B2707" s="23" t="s">
        <v>474</v>
      </c>
      <c r="C2707" s="5">
        <v>3.0</v>
      </c>
      <c r="D2707" s="5">
        <v>7.19468766666666E7</v>
      </c>
      <c r="E2707" s="5">
        <v>2.0867957E7</v>
      </c>
      <c r="F2707" s="5">
        <v>7.8890244E7</v>
      </c>
      <c r="G2707" s="5">
        <v>1.16082429E8</v>
      </c>
      <c r="H2707" s="5">
        <v>1.16082429E8</v>
      </c>
    </row>
    <row r="2708">
      <c r="A2708" s="62" t="s">
        <v>2965</v>
      </c>
      <c r="B2708" s="23" t="s">
        <v>477</v>
      </c>
      <c r="C2708" s="5">
        <v>18.0</v>
      </c>
      <c r="D2708" s="5">
        <v>6.53964082222222E7</v>
      </c>
      <c r="E2708" s="5">
        <v>2.78588E7</v>
      </c>
      <c r="F2708" s="5">
        <v>3.5038723E7</v>
      </c>
      <c r="G2708" s="5">
        <v>8.01805E7</v>
      </c>
      <c r="H2708" s="5">
        <v>1.94914702E8</v>
      </c>
    </row>
    <row r="2709">
      <c r="A2709" s="62" t="s">
        <v>3023</v>
      </c>
      <c r="B2709" s="23" t="s">
        <v>524</v>
      </c>
      <c r="C2709" s="5">
        <v>870.0</v>
      </c>
      <c r="D2709" s="5">
        <v>4.20744322586206E7</v>
      </c>
      <c r="E2709" s="5">
        <v>1.6447586E7</v>
      </c>
      <c r="F2709" s="5">
        <v>2.4928788E7</v>
      </c>
      <c r="G2709" s="5">
        <v>6.6541035E7</v>
      </c>
      <c r="H2709" s="5">
        <v>9.3196358E7</v>
      </c>
    </row>
    <row r="2710">
      <c r="A2710" s="62" t="s">
        <v>8064</v>
      </c>
      <c r="B2710" s="23" t="s">
        <v>8065</v>
      </c>
      <c r="C2710" s="5">
        <v>995.0</v>
      </c>
      <c r="D2710" s="5">
        <v>3.90800403155778E7</v>
      </c>
      <c r="E2710" s="5">
        <v>2.1860248E7</v>
      </c>
      <c r="F2710" s="5">
        <v>3.2218325E7</v>
      </c>
      <c r="G2710" s="5">
        <v>5.0326161E7</v>
      </c>
      <c r="H2710" s="5">
        <v>7.0406975E7</v>
      </c>
    </row>
    <row r="2711">
      <c r="A2711" s="62" t="s">
        <v>8066</v>
      </c>
      <c r="B2711" s="23" t="s">
        <v>8067</v>
      </c>
      <c r="C2711" s="5">
        <v>119.0</v>
      </c>
      <c r="D2711" s="5">
        <v>1.04153995378151E7</v>
      </c>
      <c r="E2711" s="5">
        <v>5728256.0</v>
      </c>
      <c r="F2711" s="5">
        <v>7733895.0</v>
      </c>
      <c r="G2711" s="5">
        <v>1.090918E7</v>
      </c>
      <c r="H2711" s="5">
        <v>1.9728281E7</v>
      </c>
    </row>
    <row r="2712">
      <c r="A2712" s="62" t="s">
        <v>8068</v>
      </c>
      <c r="B2712" s="23" t="s">
        <v>8069</v>
      </c>
      <c r="C2712" s="5">
        <v>148.0</v>
      </c>
      <c r="D2712" s="5">
        <v>2.56140703648648E7</v>
      </c>
      <c r="E2712" s="5">
        <v>7667757.0</v>
      </c>
      <c r="F2712" s="5">
        <v>1.4971497E7</v>
      </c>
      <c r="G2712" s="5">
        <v>3.5214152E7</v>
      </c>
      <c r="H2712" s="5">
        <v>5.877652E7</v>
      </c>
    </row>
    <row r="2713">
      <c r="A2713" s="62" t="s">
        <v>8070</v>
      </c>
      <c r="B2713" s="23" t="s">
        <v>8071</v>
      </c>
      <c r="C2713" s="5">
        <v>446.0</v>
      </c>
      <c r="D2713" s="5">
        <v>2.95173218452914E7</v>
      </c>
      <c r="E2713" s="5">
        <v>1.4127594E7</v>
      </c>
      <c r="F2713" s="5">
        <v>2.5852342E7</v>
      </c>
      <c r="G2713" s="5">
        <v>3.9149639E7</v>
      </c>
      <c r="H2713" s="5">
        <v>5.2708673E7</v>
      </c>
    </row>
    <row r="2714">
      <c r="A2714" s="62" t="s">
        <v>8072</v>
      </c>
      <c r="B2714" s="23" t="s">
        <v>8073</v>
      </c>
      <c r="C2714" s="5">
        <v>418.0</v>
      </c>
      <c r="D2714" s="5">
        <v>1.95203795454545E7</v>
      </c>
      <c r="E2714" s="5">
        <v>8205000.0</v>
      </c>
      <c r="F2714" s="5">
        <v>1.1814177E7</v>
      </c>
      <c r="G2714" s="5">
        <v>2.3000477E7</v>
      </c>
      <c r="H2714" s="5">
        <v>4.6784144E7</v>
      </c>
    </row>
    <row r="2715">
      <c r="A2715" s="62" t="s">
        <v>8074</v>
      </c>
      <c r="B2715" s="23" t="s">
        <v>8075</v>
      </c>
      <c r="C2715" s="5">
        <v>1327.0</v>
      </c>
      <c r="D2715" s="5">
        <v>1.44232080648078E7</v>
      </c>
      <c r="E2715" s="5">
        <v>6566400.0</v>
      </c>
      <c r="F2715" s="5">
        <v>9726029.0</v>
      </c>
      <c r="G2715" s="5">
        <v>1.6792519E7</v>
      </c>
      <c r="H2715" s="5">
        <v>2.9736918E7</v>
      </c>
    </row>
    <row r="2716">
      <c r="A2716" s="62" t="s">
        <v>8076</v>
      </c>
      <c r="B2716" s="23" t="s">
        <v>8077</v>
      </c>
      <c r="C2716" s="5">
        <v>1138.0</v>
      </c>
      <c r="D2716" s="5">
        <v>1.60321860842105E7</v>
      </c>
      <c r="E2716" s="5">
        <v>6556729.0</v>
      </c>
      <c r="F2716" s="5">
        <v>9678686.0</v>
      </c>
      <c r="G2716" s="5">
        <v>1.8312666E7</v>
      </c>
      <c r="H2716" s="5">
        <v>3.8567117E7</v>
      </c>
    </row>
    <row r="2717">
      <c r="A2717" s="62" t="s">
        <v>8078</v>
      </c>
      <c r="B2717" s="23" t="s">
        <v>8079</v>
      </c>
      <c r="C2717" s="5">
        <v>185.0</v>
      </c>
      <c r="D2717" s="5">
        <v>3.63524756864864E7</v>
      </c>
      <c r="E2717" s="5">
        <v>1.3464457E7</v>
      </c>
      <c r="F2717" s="5">
        <v>2.623575E7</v>
      </c>
      <c r="G2717" s="5">
        <v>5.3474559E7</v>
      </c>
      <c r="H2717" s="5">
        <v>7.8650654E7</v>
      </c>
    </row>
    <row r="2718">
      <c r="A2718" s="62" t="s">
        <v>8080</v>
      </c>
      <c r="B2718" s="23" t="s">
        <v>8081</v>
      </c>
      <c r="C2718" s="5">
        <v>4645.0</v>
      </c>
      <c r="D2718" s="5">
        <v>2.35601315990961E7</v>
      </c>
      <c r="E2718" s="5">
        <v>1.046685E7</v>
      </c>
      <c r="F2718" s="5">
        <v>1.7134151E7</v>
      </c>
      <c r="G2718" s="5">
        <v>3.1211453E7</v>
      </c>
      <c r="H2718" s="5">
        <v>4.5704091E7</v>
      </c>
    </row>
    <row r="2719">
      <c r="A2719" s="62" t="s">
        <v>8082</v>
      </c>
      <c r="B2719" s="23" t="s">
        <v>8083</v>
      </c>
      <c r="C2719" s="5">
        <v>667.0</v>
      </c>
      <c r="D2719" s="5">
        <v>2.01551457976012E7</v>
      </c>
      <c r="E2719" s="5">
        <v>9000925.0</v>
      </c>
      <c r="F2719" s="5">
        <v>1.4216051E7</v>
      </c>
      <c r="G2719" s="5">
        <v>2.5920069E7</v>
      </c>
      <c r="H2719" s="5">
        <v>4.2541731E7</v>
      </c>
    </row>
    <row r="2720">
      <c r="A2720" s="62" t="s">
        <v>8084</v>
      </c>
      <c r="B2720" s="23" t="s">
        <v>8085</v>
      </c>
      <c r="C2720" s="5">
        <v>532.0</v>
      </c>
      <c r="D2720" s="5">
        <v>1.42368049699248E7</v>
      </c>
      <c r="E2720" s="5">
        <v>6217550.0</v>
      </c>
      <c r="F2720" s="5">
        <v>8761051.0</v>
      </c>
      <c r="G2720" s="5">
        <v>1.434838E7</v>
      </c>
      <c r="H2720" s="5">
        <v>2.7115385E7</v>
      </c>
    </row>
    <row r="2721">
      <c r="A2721" s="62" t="s">
        <v>8086</v>
      </c>
      <c r="B2721" s="23" t="s">
        <v>8087</v>
      </c>
      <c r="C2721" s="5">
        <v>152.0</v>
      </c>
      <c r="D2721" s="5">
        <v>1.47660655460526E7</v>
      </c>
      <c r="E2721" s="5">
        <v>6548629.0</v>
      </c>
      <c r="F2721" s="5">
        <v>9769300.0</v>
      </c>
      <c r="G2721" s="5">
        <v>1.47902E7</v>
      </c>
      <c r="H2721" s="5">
        <v>2.4438112E7</v>
      </c>
    </row>
    <row r="2722">
      <c r="A2722" s="62" t="s">
        <v>8088</v>
      </c>
      <c r="B2722" s="23" t="s">
        <v>8090</v>
      </c>
      <c r="C2722" s="5">
        <v>34.0</v>
      </c>
      <c r="D2722" s="5">
        <v>9159109.26470588</v>
      </c>
      <c r="E2722" s="5">
        <v>4315115.0</v>
      </c>
      <c r="F2722" s="5">
        <v>6382660.0</v>
      </c>
      <c r="G2722" s="5">
        <v>1.1015742E7</v>
      </c>
      <c r="H2722" s="5">
        <v>1.5397268E7</v>
      </c>
    </row>
    <row r="2723">
      <c r="A2723" s="62" t="s">
        <v>8091</v>
      </c>
      <c r="B2723" s="23" t="s">
        <v>8092</v>
      </c>
      <c r="C2723" s="5">
        <v>38.0</v>
      </c>
      <c r="D2723" s="5">
        <v>1.26199149736842E7</v>
      </c>
      <c r="E2723" s="5">
        <v>6654079.0</v>
      </c>
      <c r="F2723" s="5">
        <v>9198061.0</v>
      </c>
      <c r="G2723" s="5">
        <v>1.2619935E7</v>
      </c>
      <c r="H2723" s="5">
        <v>2.2681208E7</v>
      </c>
    </row>
    <row r="2724">
      <c r="A2724" s="62" t="s">
        <v>8093</v>
      </c>
      <c r="B2724" s="23" t="s">
        <v>8094</v>
      </c>
      <c r="C2724" s="5">
        <v>76.0</v>
      </c>
      <c r="D2724" s="5">
        <v>1.65890592337662E7</v>
      </c>
      <c r="E2724" s="5">
        <v>5235300.0</v>
      </c>
      <c r="F2724" s="5">
        <v>8058638.0</v>
      </c>
      <c r="G2724" s="5">
        <v>1.6137243E7</v>
      </c>
      <c r="H2724" s="5">
        <v>4.055228E7</v>
      </c>
    </row>
    <row r="2725">
      <c r="A2725" s="62" t="s">
        <v>8095</v>
      </c>
      <c r="B2725" s="23" t="s">
        <v>8096</v>
      </c>
      <c r="C2725" s="5">
        <v>138.0</v>
      </c>
      <c r="D2725" s="5">
        <v>1.41049529637681E7</v>
      </c>
      <c r="E2725" s="5">
        <v>6972714.0</v>
      </c>
      <c r="F2725" s="5">
        <v>1.0386727E7</v>
      </c>
      <c r="G2725" s="5">
        <v>1.7091115E7</v>
      </c>
      <c r="H2725" s="5">
        <v>2.94989E7</v>
      </c>
    </row>
    <row r="2726">
      <c r="A2726" s="62" t="s">
        <v>8097</v>
      </c>
      <c r="B2726" s="23" t="s">
        <v>8098</v>
      </c>
      <c r="C2726" s="5">
        <v>168.0</v>
      </c>
      <c r="D2726" s="5">
        <v>1.14498158869047E7</v>
      </c>
      <c r="E2726" s="5">
        <v>6577420.0</v>
      </c>
      <c r="F2726" s="5">
        <v>8408305.0</v>
      </c>
      <c r="G2726" s="5">
        <v>1.1930827E7</v>
      </c>
      <c r="H2726" s="5">
        <v>2.2784E7</v>
      </c>
    </row>
    <row r="2727">
      <c r="A2727" s="62" t="s">
        <v>8099</v>
      </c>
      <c r="B2727" s="23" t="s">
        <v>8100</v>
      </c>
      <c r="C2727" s="5">
        <v>226.0</v>
      </c>
      <c r="D2727" s="5">
        <v>1.2782077238938E7</v>
      </c>
      <c r="E2727" s="5">
        <v>6683581.0</v>
      </c>
      <c r="F2727" s="5">
        <v>1.001266E7</v>
      </c>
      <c r="G2727" s="5">
        <v>1.3327409E7</v>
      </c>
      <c r="H2727" s="5">
        <v>2.51403E7</v>
      </c>
    </row>
    <row r="2728">
      <c r="A2728" s="62" t="s">
        <v>8101</v>
      </c>
      <c r="B2728" s="23" t="s">
        <v>8102</v>
      </c>
      <c r="C2728" s="5">
        <v>131.0</v>
      </c>
      <c r="D2728" s="5">
        <v>2.13119453664122E7</v>
      </c>
      <c r="E2728" s="5">
        <v>5576412.0</v>
      </c>
      <c r="F2728" s="5">
        <v>1.2910004E7</v>
      </c>
      <c r="G2728" s="5">
        <v>2.97625E7</v>
      </c>
      <c r="H2728" s="5">
        <v>4.9685993E7</v>
      </c>
    </row>
    <row r="2729">
      <c r="A2729" s="62" t="s">
        <v>8103</v>
      </c>
      <c r="B2729" s="23" t="s">
        <v>8104</v>
      </c>
      <c r="C2729" s="5">
        <v>602.0</v>
      </c>
      <c r="D2729" s="5">
        <v>1.81079733887043E7</v>
      </c>
      <c r="E2729" s="5">
        <v>5870845.0</v>
      </c>
      <c r="F2729" s="5">
        <v>1.108E7</v>
      </c>
      <c r="G2729" s="5">
        <v>2.5028041E7</v>
      </c>
      <c r="H2729" s="5">
        <v>4.2230421E7</v>
      </c>
    </row>
    <row r="2730">
      <c r="A2730" s="62" t="s">
        <v>8105</v>
      </c>
      <c r="B2730" s="23" t="s">
        <v>8106</v>
      </c>
      <c r="C2730" s="5">
        <v>226.0</v>
      </c>
      <c r="D2730" s="5">
        <v>1.65955898893805E7</v>
      </c>
      <c r="E2730" s="5">
        <v>8098545.0</v>
      </c>
      <c r="F2730" s="5">
        <v>1.1497673E7</v>
      </c>
      <c r="G2730" s="5">
        <v>1.8292694E7</v>
      </c>
      <c r="H2730" s="5">
        <v>3.3857749E7</v>
      </c>
    </row>
    <row r="2731">
      <c r="A2731" s="62" t="s">
        <v>8107</v>
      </c>
      <c r="B2731" s="23" t="s">
        <v>8108</v>
      </c>
      <c r="C2731" s="5">
        <v>326.0</v>
      </c>
      <c r="D2731" s="5">
        <v>1.21974499355828E7</v>
      </c>
      <c r="E2731" s="5">
        <v>7059500.0</v>
      </c>
      <c r="F2731" s="5">
        <v>9905059.0</v>
      </c>
      <c r="G2731" s="5">
        <v>1.3418805E7</v>
      </c>
      <c r="H2731" s="5">
        <v>1.8515098E7</v>
      </c>
    </row>
    <row r="2732">
      <c r="A2732" s="62" t="s">
        <v>8109</v>
      </c>
      <c r="B2732" s="23" t="s">
        <v>8110</v>
      </c>
      <c r="C2732" s="5">
        <v>64.0</v>
      </c>
      <c r="D2732" s="5">
        <v>1.8342724640625E7</v>
      </c>
      <c r="E2732" s="5">
        <v>4654259.0</v>
      </c>
      <c r="F2732" s="5">
        <v>7572700.0</v>
      </c>
      <c r="G2732" s="5">
        <v>1.6576327E7</v>
      </c>
      <c r="H2732" s="5">
        <v>6.7148628E7</v>
      </c>
    </row>
    <row r="2733">
      <c r="A2733" s="62" t="s">
        <v>8111</v>
      </c>
      <c r="B2733" s="23" t="s">
        <v>8112</v>
      </c>
      <c r="C2733" s="5">
        <v>12.0</v>
      </c>
      <c r="D2733" s="5">
        <v>1.58899298333333E7</v>
      </c>
      <c r="E2733" s="5">
        <v>6255320.0</v>
      </c>
      <c r="F2733" s="5">
        <v>1.0901266E7</v>
      </c>
      <c r="G2733" s="5">
        <v>1.5940787E7</v>
      </c>
      <c r="H2733" s="5">
        <v>3.2707578E7</v>
      </c>
    </row>
    <row r="2734">
      <c r="A2734" s="62" t="s">
        <v>8113</v>
      </c>
      <c r="B2734" s="23" t="s">
        <v>8114</v>
      </c>
      <c r="C2734" s="5">
        <v>40.0</v>
      </c>
      <c r="D2734" s="5">
        <v>3.773150865E7</v>
      </c>
      <c r="E2734" s="5">
        <v>1.0224512E7</v>
      </c>
      <c r="F2734" s="5">
        <v>2.5246938E7</v>
      </c>
      <c r="G2734" s="5">
        <v>5.8281184E7</v>
      </c>
      <c r="H2734" s="5">
        <v>8.5767519E7</v>
      </c>
    </row>
    <row r="2735">
      <c r="A2735" s="62" t="s">
        <v>8115</v>
      </c>
      <c r="B2735" s="23" t="s">
        <v>8116</v>
      </c>
      <c r="C2735" s="5">
        <v>72.0</v>
      </c>
      <c r="D2735" s="5">
        <v>2.37028666527777E7</v>
      </c>
      <c r="E2735" s="5">
        <v>9894389.0</v>
      </c>
      <c r="F2735" s="5">
        <v>1.5332852E7</v>
      </c>
      <c r="G2735" s="5">
        <v>3.3178769E7</v>
      </c>
      <c r="H2735" s="5">
        <v>5.5161274E7</v>
      </c>
    </row>
    <row r="2736">
      <c r="A2736" s="62" t="s">
        <v>8117</v>
      </c>
      <c r="B2736" s="23" t="s">
        <v>8118</v>
      </c>
      <c r="C2736" s="5">
        <v>77.0</v>
      </c>
      <c r="D2736" s="5">
        <v>2.32159271168831E7</v>
      </c>
      <c r="E2736" s="5">
        <v>1.1244953E7</v>
      </c>
      <c r="F2736" s="5">
        <v>1.7949475E7</v>
      </c>
      <c r="G2736" s="5">
        <v>3.1774054E7</v>
      </c>
      <c r="H2736" s="5">
        <v>5.034187E7</v>
      </c>
    </row>
    <row r="2737">
      <c r="A2737" s="62" t="s">
        <v>8119</v>
      </c>
      <c r="B2737" s="23" t="s">
        <v>8120</v>
      </c>
      <c r="C2737" s="5">
        <v>87.0</v>
      </c>
      <c r="D2737" s="5">
        <v>1.43676888620689E7</v>
      </c>
      <c r="E2737" s="5">
        <v>6205800.0</v>
      </c>
      <c r="F2737" s="5">
        <v>8659403.0</v>
      </c>
      <c r="G2737" s="5">
        <v>1.4383236E7</v>
      </c>
      <c r="H2737" s="5">
        <v>3.0206986E7</v>
      </c>
    </row>
    <row r="2738">
      <c r="A2738" s="62" t="s">
        <v>8121</v>
      </c>
      <c r="B2738" s="23" t="s">
        <v>8122</v>
      </c>
      <c r="C2738" s="5">
        <v>124.0</v>
      </c>
      <c r="D2738" s="5">
        <v>1.7263003016129E7</v>
      </c>
      <c r="E2738" s="5">
        <v>7869444.0</v>
      </c>
      <c r="F2738" s="5">
        <v>1.18792E7</v>
      </c>
      <c r="G2738" s="5">
        <v>2.1628343E7</v>
      </c>
      <c r="H2738" s="5">
        <v>3.5602819E7</v>
      </c>
    </row>
    <row r="2739">
      <c r="A2739" s="62" t="s">
        <v>8123</v>
      </c>
      <c r="B2739" s="23" t="s">
        <v>8124</v>
      </c>
      <c r="C2739" s="5">
        <v>44.0</v>
      </c>
      <c r="D2739" s="5">
        <v>2.79464286590909E7</v>
      </c>
      <c r="E2739" s="5">
        <v>1.5238885E7</v>
      </c>
      <c r="F2739" s="5">
        <v>1.8979366E7</v>
      </c>
      <c r="G2739" s="5">
        <v>3.7601549E7</v>
      </c>
      <c r="H2739" s="5">
        <v>6.2937183E7</v>
      </c>
    </row>
    <row r="2740">
      <c r="A2740" s="62" t="s">
        <v>8125</v>
      </c>
      <c r="B2740" s="23" t="s">
        <v>8126</v>
      </c>
      <c r="C2740" s="5">
        <v>239.0</v>
      </c>
      <c r="D2740" s="5">
        <v>2.95009302875E7</v>
      </c>
      <c r="E2740" s="5">
        <v>9841025.0</v>
      </c>
      <c r="F2740" s="5">
        <v>1.4882418E7</v>
      </c>
      <c r="G2740" s="5">
        <v>2.7036695E7</v>
      </c>
      <c r="H2740" s="5">
        <v>7.1392133E7</v>
      </c>
    </row>
    <row r="2741">
      <c r="A2741" s="62" t="s">
        <v>8127</v>
      </c>
      <c r="B2741" s="23" t="s">
        <v>8128</v>
      </c>
      <c r="C2741" s="5">
        <v>84.0</v>
      </c>
      <c r="D2741" s="5">
        <v>1.7711567297619E7</v>
      </c>
      <c r="E2741" s="5">
        <v>9341325.0</v>
      </c>
      <c r="F2741" s="5">
        <v>1.3554344E7</v>
      </c>
      <c r="G2741" s="5">
        <v>2.1599386E7</v>
      </c>
      <c r="H2741" s="5">
        <v>3.0015488E7</v>
      </c>
    </row>
    <row r="2742">
      <c r="A2742" s="62" t="s">
        <v>8129</v>
      </c>
      <c r="B2742" s="23" t="s">
        <v>8130</v>
      </c>
      <c r="C2742" s="5">
        <v>105.0</v>
      </c>
      <c r="D2742" s="5">
        <v>2.30744027047619E7</v>
      </c>
      <c r="E2742" s="5">
        <v>8634303.0</v>
      </c>
      <c r="F2742" s="5">
        <v>1.2942254E7</v>
      </c>
      <c r="G2742" s="5">
        <v>2.9407159E7</v>
      </c>
      <c r="H2742" s="5">
        <v>5.4859987E7</v>
      </c>
    </row>
    <row r="2743">
      <c r="A2743" s="62" t="s">
        <v>8131</v>
      </c>
      <c r="B2743" s="23" t="s">
        <v>8132</v>
      </c>
      <c r="C2743" s="5">
        <v>138.0</v>
      </c>
      <c r="D2743" s="5">
        <v>9.19017606014493E7</v>
      </c>
      <c r="E2743" s="5">
        <v>5.258825E7</v>
      </c>
      <c r="F2743" s="5">
        <v>7.4378924E7</v>
      </c>
      <c r="G2743" s="5">
        <v>1.16326126E8</v>
      </c>
      <c r="H2743" s="5">
        <v>1.55390131E8</v>
      </c>
    </row>
    <row r="2744">
      <c r="A2744" s="62" t="s">
        <v>8133</v>
      </c>
      <c r="B2744" s="23" t="s">
        <v>8134</v>
      </c>
      <c r="C2744" s="5">
        <v>344.0</v>
      </c>
      <c r="D2744" s="5">
        <v>7.17398213284883E7</v>
      </c>
      <c r="E2744" s="5">
        <v>5.2674455E7</v>
      </c>
      <c r="F2744" s="5">
        <v>7.0112416E7</v>
      </c>
      <c r="G2744" s="5">
        <v>9.1381647E7</v>
      </c>
      <c r="H2744" s="5">
        <v>1.08543635E8</v>
      </c>
    </row>
    <row r="2745">
      <c r="A2745" s="62" t="s">
        <v>1516</v>
      </c>
      <c r="B2745" s="23" t="s">
        <v>94</v>
      </c>
      <c r="C2745" s="5">
        <v>1528.0</v>
      </c>
      <c r="D2745" s="5">
        <v>6.56749086734293E7</v>
      </c>
      <c r="E2745" s="5">
        <v>4.9936194E7</v>
      </c>
      <c r="F2745" s="5">
        <v>6.12343E7</v>
      </c>
      <c r="G2745" s="5">
        <v>7.4515004E7</v>
      </c>
      <c r="H2745" s="5">
        <v>9.7919911E7</v>
      </c>
    </row>
    <row r="2746">
      <c r="A2746" s="62" t="s">
        <v>1537</v>
      </c>
      <c r="B2746" s="23" t="s">
        <v>97</v>
      </c>
      <c r="C2746" s="5">
        <v>27.0</v>
      </c>
      <c r="D2746" s="5">
        <v>1.24672828296296E8</v>
      </c>
      <c r="E2746" s="5">
        <v>5.2639588E7</v>
      </c>
      <c r="F2746" s="5">
        <v>8.7551311E7</v>
      </c>
      <c r="G2746" s="5">
        <v>1.15964551E8</v>
      </c>
      <c r="H2746" s="5">
        <v>2.08639207E8</v>
      </c>
    </row>
    <row r="2747">
      <c r="A2747" s="62" t="s">
        <v>1576</v>
      </c>
      <c r="B2747" s="23" t="s">
        <v>99</v>
      </c>
      <c r="C2747" s="5">
        <v>1124.0</v>
      </c>
      <c r="D2747" s="5">
        <v>8.13939643235555E7</v>
      </c>
      <c r="E2747" s="5">
        <v>4.9774876E7</v>
      </c>
      <c r="F2747" s="5">
        <v>6.86848E7</v>
      </c>
      <c r="G2747" s="5">
        <v>9.7992005E7</v>
      </c>
      <c r="H2747" s="5">
        <v>1.41735725E8</v>
      </c>
    </row>
    <row r="2748">
      <c r="A2748" s="62" t="s">
        <v>1608</v>
      </c>
      <c r="B2748" s="23" t="s">
        <v>102</v>
      </c>
      <c r="C2748" s="5">
        <v>875.0</v>
      </c>
      <c r="D2748" s="5">
        <v>9.45290352822856E7</v>
      </c>
      <c r="E2748" s="5">
        <v>5.6619127E7</v>
      </c>
      <c r="F2748" s="5">
        <v>7.8073992E7</v>
      </c>
      <c r="G2748" s="5">
        <v>1.10993428E8</v>
      </c>
      <c r="H2748" s="5">
        <v>1.60154433E8</v>
      </c>
    </row>
    <row r="2749">
      <c r="A2749" s="62" t="s">
        <v>1661</v>
      </c>
      <c r="B2749" s="23" t="s">
        <v>111</v>
      </c>
      <c r="C2749" s="5">
        <v>156.0</v>
      </c>
      <c r="D2749" s="5">
        <v>6.25748267307692E7</v>
      </c>
      <c r="E2749" s="5">
        <v>3.8373771E7</v>
      </c>
      <c r="F2749" s="5">
        <v>4.7165305E7</v>
      </c>
      <c r="G2749" s="5">
        <v>7.26152E7</v>
      </c>
      <c r="H2749" s="5">
        <v>1.22341412E8</v>
      </c>
    </row>
    <row r="2750">
      <c r="A2750" s="62" t="s">
        <v>1714</v>
      </c>
      <c r="B2750" s="23" t="s">
        <v>116</v>
      </c>
      <c r="C2750" s="5">
        <v>3213.0</v>
      </c>
      <c r="D2750" s="5">
        <v>8.47931891391223E7</v>
      </c>
      <c r="E2750" s="5">
        <v>5.3141009E7</v>
      </c>
      <c r="F2750" s="5">
        <v>7.7159544E7</v>
      </c>
      <c r="G2750" s="5">
        <v>1.09024391E8</v>
      </c>
      <c r="H2750" s="5">
        <v>1.33632798E8</v>
      </c>
    </row>
    <row r="2751">
      <c r="A2751" s="62" t="s">
        <v>1760</v>
      </c>
      <c r="B2751" s="23" t="s">
        <v>120</v>
      </c>
      <c r="C2751" s="5">
        <v>517.0</v>
      </c>
      <c r="D2751" s="5">
        <v>6.86931048433267E7</v>
      </c>
      <c r="E2751" s="5">
        <v>4.6359588E7</v>
      </c>
      <c r="F2751" s="5">
        <v>6.1443163E7</v>
      </c>
      <c r="G2751" s="5">
        <v>8.5773937E7</v>
      </c>
      <c r="H2751" s="5">
        <v>1.0763633E8</v>
      </c>
    </row>
    <row r="2752">
      <c r="A2752" s="62" t="s">
        <v>1805</v>
      </c>
      <c r="B2752" s="23" t="s">
        <v>123</v>
      </c>
      <c r="C2752" s="5">
        <v>431.0</v>
      </c>
      <c r="D2752" s="5">
        <v>5.79436733410673E7</v>
      </c>
      <c r="E2752" s="5">
        <v>3.58225E7</v>
      </c>
      <c r="F2752" s="5">
        <v>5.024499E7</v>
      </c>
      <c r="G2752" s="5">
        <v>7.0447761E7</v>
      </c>
      <c r="H2752" s="5">
        <v>1.05761272E8</v>
      </c>
    </row>
    <row r="2753">
      <c r="A2753" s="62" t="s">
        <v>1848</v>
      </c>
      <c r="B2753" s="23" t="s">
        <v>126</v>
      </c>
      <c r="C2753" s="5">
        <v>8521.0</v>
      </c>
      <c r="D2753" s="5">
        <v>6.76894155084964E7</v>
      </c>
      <c r="E2753" s="5">
        <v>4.6180007E7</v>
      </c>
      <c r="F2753" s="5">
        <v>5.8731728E7</v>
      </c>
      <c r="G2753" s="5">
        <v>7.8160513E7</v>
      </c>
      <c r="H2753" s="5">
        <v>1.09551144E8</v>
      </c>
    </row>
    <row r="2754">
      <c r="A2754" s="62" t="s">
        <v>8135</v>
      </c>
      <c r="B2754" s="23" t="s">
        <v>8136</v>
      </c>
      <c r="C2754" s="5">
        <v>560.0</v>
      </c>
      <c r="D2754" s="5">
        <v>3.20001011357142E7</v>
      </c>
      <c r="E2754" s="5">
        <v>2.0288198E7</v>
      </c>
      <c r="F2754" s="5">
        <v>3.0883002E7</v>
      </c>
      <c r="G2754" s="5">
        <v>3.95429E7</v>
      </c>
      <c r="H2754" s="5">
        <v>5.1131046E7</v>
      </c>
    </row>
    <row r="2755">
      <c r="A2755" s="62" t="s">
        <v>8137</v>
      </c>
      <c r="B2755" s="23" t="s">
        <v>8138</v>
      </c>
      <c r="C2755" s="5">
        <v>53.0</v>
      </c>
      <c r="D2755" s="5">
        <v>3.42953126037735E7</v>
      </c>
      <c r="E2755" s="5">
        <v>1.95988E7</v>
      </c>
      <c r="F2755" s="5">
        <v>2.9285323E7</v>
      </c>
      <c r="G2755" s="5">
        <v>4.2780435E7</v>
      </c>
      <c r="H2755" s="5">
        <v>6.16399E7</v>
      </c>
    </row>
    <row r="2756">
      <c r="A2756" s="62" t="s">
        <v>8139</v>
      </c>
      <c r="B2756" s="23" t="s">
        <v>8140</v>
      </c>
      <c r="C2756" s="5">
        <v>31.0</v>
      </c>
      <c r="D2756" s="5">
        <v>2.64023461935483E7</v>
      </c>
      <c r="E2756" s="5">
        <v>2.0083826E7</v>
      </c>
      <c r="F2756" s="5">
        <v>2.69055E7</v>
      </c>
      <c r="G2756" s="5">
        <v>3.4695152E7</v>
      </c>
      <c r="H2756" s="5">
        <v>4.2870132E7</v>
      </c>
    </row>
    <row r="2757">
      <c r="A2757" s="62" t="s">
        <v>8141</v>
      </c>
      <c r="B2757" s="23" t="s">
        <v>8142</v>
      </c>
      <c r="C2757" s="5">
        <v>9.0</v>
      </c>
      <c r="D2757" s="5">
        <v>1.73777615555555E7</v>
      </c>
      <c r="E2757" s="5">
        <v>7363422.0</v>
      </c>
      <c r="F2757" s="5">
        <v>7861999.0</v>
      </c>
      <c r="G2757" s="5">
        <v>2.31786E7</v>
      </c>
      <c r="H2757" s="5">
        <v>5.3718885E7</v>
      </c>
    </row>
    <row r="2758">
      <c r="A2758" s="62" t="s">
        <v>8143</v>
      </c>
      <c r="B2758" s="23" t="s">
        <v>8144</v>
      </c>
      <c r="C2758" s="5">
        <v>17.0</v>
      </c>
      <c r="D2758" s="5">
        <v>2.29937625882352E7</v>
      </c>
      <c r="E2758" s="5">
        <v>7966770.0</v>
      </c>
      <c r="F2758" s="5">
        <v>1.9735256E7</v>
      </c>
      <c r="G2758" s="5">
        <v>3.0573648E7</v>
      </c>
      <c r="H2758" s="5">
        <v>4.8229881E7</v>
      </c>
    </row>
    <row r="2759">
      <c r="A2759" s="62" t="s">
        <v>8145</v>
      </c>
      <c r="B2759" s="23" t="s">
        <v>8146</v>
      </c>
      <c r="C2759" s="5">
        <v>16.0</v>
      </c>
      <c r="D2759" s="5">
        <v>2.7751349E7</v>
      </c>
      <c r="E2759" s="5">
        <v>1.1360787E7</v>
      </c>
      <c r="F2759" s="5">
        <v>1.8411968E7</v>
      </c>
      <c r="G2759" s="5">
        <v>2.365825E7</v>
      </c>
      <c r="H2759" s="5">
        <v>3.4680728E7</v>
      </c>
    </row>
    <row r="2760">
      <c r="A2760" s="62" t="s">
        <v>8147</v>
      </c>
      <c r="B2760" s="23" t="s">
        <v>8148</v>
      </c>
      <c r="C2760" s="5">
        <v>32.0</v>
      </c>
      <c r="D2760" s="5">
        <v>3.408123209375E7</v>
      </c>
      <c r="E2760" s="5">
        <v>1.857532E7</v>
      </c>
      <c r="F2760" s="5">
        <v>2.7538739E7</v>
      </c>
      <c r="G2760" s="5">
        <v>4.24637E7</v>
      </c>
      <c r="H2760" s="5">
        <v>6.295615E7</v>
      </c>
    </row>
    <row r="2761">
      <c r="A2761" s="62" t="s">
        <v>8149</v>
      </c>
      <c r="B2761" s="23" t="s">
        <v>8150</v>
      </c>
      <c r="C2761" s="5">
        <v>22.0</v>
      </c>
      <c r="D2761" s="5">
        <v>2.04080029090909E7</v>
      </c>
      <c r="E2761" s="5">
        <v>1.3737888E7</v>
      </c>
      <c r="F2761" s="5">
        <v>1.8103967E7</v>
      </c>
      <c r="G2761" s="5">
        <v>2.73915E7</v>
      </c>
      <c r="H2761" s="5">
        <v>3.0665105E7</v>
      </c>
    </row>
    <row r="2762">
      <c r="A2762" s="62" t="s">
        <v>8151</v>
      </c>
      <c r="B2762" s="23" t="s">
        <v>8152</v>
      </c>
      <c r="C2762" s="5">
        <v>27.0</v>
      </c>
      <c r="D2762" s="5">
        <v>1.79845071111111E7</v>
      </c>
      <c r="E2762" s="5">
        <v>6597843.0</v>
      </c>
      <c r="F2762" s="5">
        <v>1.3792206E7</v>
      </c>
      <c r="G2762" s="5">
        <v>2.4846592E7</v>
      </c>
      <c r="H2762" s="5">
        <v>4.5989504E7</v>
      </c>
    </row>
    <row r="2763">
      <c r="A2763" s="62" t="s">
        <v>8153</v>
      </c>
      <c r="B2763" s="23" t="s">
        <v>8154</v>
      </c>
      <c r="C2763" s="5">
        <v>37.0</v>
      </c>
      <c r="D2763" s="5">
        <v>3.50122465945945E7</v>
      </c>
      <c r="E2763" s="5">
        <v>1.1526531E7</v>
      </c>
      <c r="F2763" s="5">
        <v>3.1863651E7</v>
      </c>
      <c r="G2763" s="5">
        <v>4.8516351E7</v>
      </c>
      <c r="H2763" s="5">
        <v>7.2287394E7</v>
      </c>
    </row>
    <row r="2764">
      <c r="A2764" s="62" t="s">
        <v>8155</v>
      </c>
      <c r="B2764" s="23" t="s">
        <v>8156</v>
      </c>
      <c r="C2764" s="5">
        <v>29.0</v>
      </c>
      <c r="D2764" s="5">
        <v>3.9276824275862E7</v>
      </c>
      <c r="E2764" s="5">
        <v>1.5331979E7</v>
      </c>
      <c r="F2764" s="5">
        <v>2.6314192E7</v>
      </c>
      <c r="G2764" s="5">
        <v>4.7222436E7</v>
      </c>
      <c r="H2764" s="5">
        <v>1.00582157E8</v>
      </c>
    </row>
    <row r="2765">
      <c r="A2765" s="62" t="s">
        <v>8157</v>
      </c>
      <c r="B2765" s="23" t="s">
        <v>8158</v>
      </c>
      <c r="C2765" s="5">
        <v>186.0</v>
      </c>
      <c r="D2765" s="5">
        <v>4.41495067849462E7</v>
      </c>
      <c r="E2765" s="5">
        <v>2.0971054E7</v>
      </c>
      <c r="F2765" s="5">
        <v>3.4101E7</v>
      </c>
      <c r="G2765" s="5">
        <v>5.0565401E7</v>
      </c>
      <c r="H2765" s="5">
        <v>8.4251421E7</v>
      </c>
    </row>
    <row r="2766">
      <c r="A2766" s="62" t="s">
        <v>8159</v>
      </c>
      <c r="B2766" s="23" t="s">
        <v>8160</v>
      </c>
      <c r="C2766" s="5">
        <v>40.0</v>
      </c>
      <c r="D2766" s="5">
        <v>2.23751974999999E7</v>
      </c>
      <c r="E2766" s="5">
        <v>1.234652E7</v>
      </c>
      <c r="F2766" s="5">
        <v>2.0944125E7</v>
      </c>
      <c r="G2766" s="5">
        <v>2.7495059E7</v>
      </c>
      <c r="H2766" s="5">
        <v>2.977545E7</v>
      </c>
    </row>
    <row r="2767">
      <c r="A2767" s="62" t="s">
        <v>8161</v>
      </c>
      <c r="B2767" s="23" t="s">
        <v>8162</v>
      </c>
      <c r="C2767" s="5">
        <v>53.0</v>
      </c>
      <c r="D2767" s="5">
        <v>3.36051741320754E7</v>
      </c>
      <c r="E2767" s="5">
        <v>1.8712346E7</v>
      </c>
      <c r="F2767" s="5">
        <v>2.8838759E7</v>
      </c>
      <c r="G2767" s="5">
        <v>4.131695E7</v>
      </c>
      <c r="H2767" s="5">
        <v>5.9169479E7</v>
      </c>
    </row>
    <row r="2768">
      <c r="A2768" s="62" t="s">
        <v>8163</v>
      </c>
      <c r="B2768" s="23" t="s">
        <v>8164</v>
      </c>
      <c r="C2768" s="5">
        <v>23.0</v>
      </c>
      <c r="D2768" s="5">
        <v>2.52013138695652E7</v>
      </c>
      <c r="E2768" s="5">
        <v>1.6369964E7</v>
      </c>
      <c r="F2768" s="5">
        <v>2.62667E7</v>
      </c>
      <c r="G2768" s="5">
        <v>2.98666E7</v>
      </c>
      <c r="H2768" s="5">
        <v>3.36763E7</v>
      </c>
    </row>
    <row r="2769">
      <c r="A2769" s="62" t="s">
        <v>6153</v>
      </c>
      <c r="B2769" s="23" t="s">
        <v>6155</v>
      </c>
      <c r="C2769" s="5">
        <v>66.0</v>
      </c>
      <c r="D2769" s="5">
        <v>3.25175752424242E7</v>
      </c>
      <c r="E2769" s="5">
        <v>1.8941441E7</v>
      </c>
      <c r="F2769" s="5">
        <v>2.78367E7</v>
      </c>
      <c r="G2769" s="5">
        <v>3.956895E7</v>
      </c>
      <c r="H2769" s="5">
        <v>5.1044574E7</v>
      </c>
    </row>
    <row r="2770">
      <c r="A2770" s="62" t="s">
        <v>8165</v>
      </c>
      <c r="B2770" s="23" t="s">
        <v>8166</v>
      </c>
      <c r="C2770" s="5">
        <v>8.0</v>
      </c>
      <c r="D2770" s="5">
        <v>2.2981249375E7</v>
      </c>
      <c r="E2770" s="5">
        <v>1.5083173E7</v>
      </c>
      <c r="F2770" s="5">
        <v>2.51403E7</v>
      </c>
      <c r="G2770" s="5">
        <v>2.7862825E7</v>
      </c>
      <c r="H2770" s="5">
        <v>3.3914375E7</v>
      </c>
    </row>
    <row r="2771">
      <c r="A2771" s="62" t="s">
        <v>8167</v>
      </c>
      <c r="B2771" s="23" t="s">
        <v>8168</v>
      </c>
      <c r="C2771" s="5">
        <v>91.0</v>
      </c>
      <c r="D2771" s="5">
        <v>2.42781776923076E7</v>
      </c>
      <c r="E2771" s="5">
        <v>1.4217317E7</v>
      </c>
      <c r="F2771" s="5">
        <v>2.1450352E7</v>
      </c>
      <c r="G2771" s="5">
        <v>2.8524996E7</v>
      </c>
      <c r="H2771" s="5">
        <v>3.8125514E7</v>
      </c>
    </row>
    <row r="2772">
      <c r="A2772" s="62" t="s">
        <v>8169</v>
      </c>
      <c r="B2772" s="23" t="s">
        <v>8170</v>
      </c>
      <c r="C2772" s="5">
        <v>102.0</v>
      </c>
      <c r="D2772" s="5">
        <v>2.50096569509803E7</v>
      </c>
      <c r="E2772" s="5">
        <v>1.1578417E7</v>
      </c>
      <c r="F2772" s="5">
        <v>2.0551792E7</v>
      </c>
      <c r="G2772" s="5">
        <v>3.0558989E7</v>
      </c>
      <c r="H2772" s="5">
        <v>3.9455465E7</v>
      </c>
    </row>
    <row r="2773">
      <c r="A2773" s="62" t="s">
        <v>8171</v>
      </c>
      <c r="B2773" s="23" t="s">
        <v>8172</v>
      </c>
      <c r="C2773" s="5">
        <v>39.0</v>
      </c>
      <c r="D2773" s="5">
        <v>7.74166087179487E7</v>
      </c>
      <c r="E2773" s="5">
        <v>7.3528744E7</v>
      </c>
      <c r="F2773" s="5">
        <v>7.9722542E7</v>
      </c>
      <c r="G2773" s="5">
        <v>8.5369651E7</v>
      </c>
      <c r="H2773" s="5">
        <v>9.5728825E7</v>
      </c>
    </row>
    <row r="2774">
      <c r="A2774" s="62" t="s">
        <v>1897</v>
      </c>
      <c r="B2774" s="23" t="s">
        <v>129</v>
      </c>
      <c r="C2774" s="5">
        <v>35.0</v>
      </c>
      <c r="D2774" s="5">
        <v>7.03182406285714E7</v>
      </c>
      <c r="E2774" s="5">
        <v>5.4490054E7</v>
      </c>
      <c r="F2774" s="5">
        <v>7.5165616E7</v>
      </c>
      <c r="G2774" s="5">
        <v>8.6883828E7</v>
      </c>
      <c r="H2774" s="5">
        <v>9.2794264E7</v>
      </c>
    </row>
    <row r="2775">
      <c r="A2775" s="62" t="s">
        <v>1946</v>
      </c>
      <c r="B2775" s="23" t="s">
        <v>138</v>
      </c>
      <c r="C2775" s="5">
        <v>12.0</v>
      </c>
      <c r="D2775" s="5">
        <v>9.35423279166666E7</v>
      </c>
      <c r="E2775" s="5">
        <v>5.9016369E7</v>
      </c>
      <c r="F2775" s="5">
        <v>8.6014412E7</v>
      </c>
      <c r="G2775" s="5">
        <v>9.426577E7</v>
      </c>
      <c r="H2775" s="5">
        <v>1.39788621E8</v>
      </c>
    </row>
    <row r="2776">
      <c r="A2776" s="62" t="s">
        <v>1988</v>
      </c>
      <c r="B2776" s="23" t="s">
        <v>143</v>
      </c>
      <c r="C2776" s="5">
        <v>15.0</v>
      </c>
      <c r="D2776" s="5">
        <v>6.27301936666666E7</v>
      </c>
      <c r="E2776" s="5">
        <v>2.6799353E7</v>
      </c>
      <c r="F2776" s="5">
        <v>6.2937527E7</v>
      </c>
      <c r="G2776" s="5">
        <v>9.5353673E7</v>
      </c>
      <c r="H2776" s="5">
        <v>9.9702768E7</v>
      </c>
    </row>
    <row r="2777">
      <c r="A2777" s="62" t="s">
        <v>2036</v>
      </c>
      <c r="B2777" s="23" t="s">
        <v>146</v>
      </c>
      <c r="C2777" s="5">
        <v>7.0</v>
      </c>
      <c r="D2777" s="5">
        <v>1.17399562571428E8</v>
      </c>
      <c r="E2777" s="5">
        <v>9003207.0</v>
      </c>
      <c r="F2777" s="5">
        <v>1.119046E8</v>
      </c>
      <c r="G2777" s="5">
        <v>1.25308086E8</v>
      </c>
      <c r="H2777" s="5">
        <v>3.50784753E8</v>
      </c>
    </row>
    <row r="2778">
      <c r="A2778" s="62" t="s">
        <v>2086</v>
      </c>
      <c r="B2778" s="23" t="s">
        <v>149</v>
      </c>
      <c r="C2778" s="5">
        <v>185.0</v>
      </c>
      <c r="D2778" s="5">
        <v>9.13751863783783E7</v>
      </c>
      <c r="E2778" s="5">
        <v>7.1476844E7</v>
      </c>
      <c r="F2778" s="5">
        <v>9.248562E7</v>
      </c>
      <c r="G2778" s="5">
        <v>1.0818701E8</v>
      </c>
      <c r="H2778" s="5">
        <v>1.24520887E8</v>
      </c>
    </row>
    <row r="2779">
      <c r="A2779" s="62" t="s">
        <v>2123</v>
      </c>
      <c r="B2779" s="23" t="s">
        <v>152</v>
      </c>
      <c r="C2779" s="5">
        <v>14.0</v>
      </c>
      <c r="D2779" s="5">
        <v>7.46019049285714E7</v>
      </c>
      <c r="E2779" s="5">
        <v>4.8056191E7</v>
      </c>
      <c r="F2779" s="5">
        <v>7.8794765E7</v>
      </c>
      <c r="G2779" s="5">
        <v>1.00591222E8</v>
      </c>
      <c r="H2779" s="5">
        <v>1.07748085E8</v>
      </c>
    </row>
    <row r="2780">
      <c r="A2780" s="62" t="s">
        <v>2133</v>
      </c>
      <c r="B2780" s="23" t="s">
        <v>158</v>
      </c>
      <c r="C2780" s="5">
        <v>9.0</v>
      </c>
      <c r="D2780" s="5">
        <v>1.05752489444444E8</v>
      </c>
      <c r="E2780" s="5">
        <v>9.8390202E7</v>
      </c>
      <c r="F2780" s="5">
        <v>1.09876684E8</v>
      </c>
      <c r="G2780" s="5">
        <v>1.48569122E8</v>
      </c>
      <c r="H2780" s="5">
        <v>1.50380731E8</v>
      </c>
    </row>
    <row r="2781">
      <c r="A2781" s="62" t="s">
        <v>2135</v>
      </c>
      <c r="B2781" s="23" t="s">
        <v>161</v>
      </c>
      <c r="C2781" s="5">
        <v>135.0</v>
      </c>
      <c r="D2781" s="5">
        <v>7.67302684888888E7</v>
      </c>
      <c r="E2781" s="5">
        <v>4.5214948E7</v>
      </c>
      <c r="F2781" s="5">
        <v>8.5161186E7</v>
      </c>
      <c r="G2781" s="5">
        <v>1.0432391E8</v>
      </c>
      <c r="H2781" s="5">
        <v>1.26089406E8</v>
      </c>
    </row>
    <row r="2782">
      <c r="A2782" s="62" t="s">
        <v>2138</v>
      </c>
      <c r="B2782" s="23" t="s">
        <v>163</v>
      </c>
      <c r="C2782" s="5">
        <v>68.0</v>
      </c>
      <c r="D2782" s="5">
        <v>7.68084555147059E7</v>
      </c>
      <c r="E2782" s="5">
        <v>5.1487642E7</v>
      </c>
      <c r="F2782" s="5">
        <v>7.7173066E7</v>
      </c>
      <c r="G2782" s="5">
        <v>9.4742454E7</v>
      </c>
      <c r="H2782" s="5">
        <v>1.05626015E8</v>
      </c>
    </row>
    <row r="2783">
      <c r="A2783" s="62" t="s">
        <v>8173</v>
      </c>
      <c r="B2783" s="23" t="s">
        <v>8174</v>
      </c>
      <c r="C2783" s="5">
        <v>79.0</v>
      </c>
      <c r="D2783" s="5">
        <v>3.3904948670886E7</v>
      </c>
      <c r="E2783" s="5">
        <v>1.9833767E7</v>
      </c>
      <c r="F2783" s="5">
        <v>3.11927E7</v>
      </c>
      <c r="G2783" s="5">
        <v>4.4105295E7</v>
      </c>
      <c r="H2783" s="5">
        <v>5.957375E7</v>
      </c>
    </row>
    <row r="2784">
      <c r="A2784" s="62" t="s">
        <v>8175</v>
      </c>
      <c r="B2784" s="23" t="s">
        <v>8176</v>
      </c>
      <c r="C2784" s="5">
        <v>232.0</v>
      </c>
      <c r="D2784" s="5">
        <v>4.78243576810344E7</v>
      </c>
      <c r="E2784" s="5">
        <v>2.2576334E7</v>
      </c>
      <c r="F2784" s="5">
        <v>4.4636175E7</v>
      </c>
      <c r="G2784" s="5">
        <v>6.396965E7</v>
      </c>
      <c r="H2784" s="5">
        <v>8.935629E7</v>
      </c>
    </row>
    <row r="2785">
      <c r="A2785" s="62" t="s">
        <v>8177</v>
      </c>
      <c r="B2785" s="23" t="s">
        <v>8178</v>
      </c>
      <c r="C2785" s="5">
        <v>9.0</v>
      </c>
      <c r="D2785" s="5">
        <v>4.39285601111111E7</v>
      </c>
      <c r="E2785" s="5">
        <v>2.7332051E7</v>
      </c>
      <c r="F2785" s="5">
        <v>4.5059133E7</v>
      </c>
      <c r="G2785" s="5">
        <v>5.2405807E7</v>
      </c>
      <c r="H2785" s="5">
        <v>8.164756E7</v>
      </c>
    </row>
    <row r="2786">
      <c r="A2786" s="62" t="s">
        <v>8179</v>
      </c>
      <c r="B2786" s="23" t="s">
        <v>8180</v>
      </c>
      <c r="C2786" s="5">
        <v>112.0</v>
      </c>
      <c r="D2786" s="5">
        <v>3.88891614196428E7</v>
      </c>
      <c r="E2786" s="5">
        <v>2.2820992E7</v>
      </c>
      <c r="F2786" s="5">
        <v>3.1837347E7</v>
      </c>
      <c r="G2786" s="5">
        <v>4.8637095E7</v>
      </c>
      <c r="H2786" s="5">
        <v>6.894174E7</v>
      </c>
    </row>
    <row r="2787">
      <c r="A2787" s="62" t="s">
        <v>8181</v>
      </c>
      <c r="B2787" s="23" t="s">
        <v>8182</v>
      </c>
      <c r="C2787" s="5">
        <v>145.0</v>
      </c>
      <c r="D2787" s="5">
        <v>2.52153466206896E7</v>
      </c>
      <c r="E2787" s="5">
        <v>1.1022582E7</v>
      </c>
      <c r="F2787" s="5">
        <v>1.8616897E7</v>
      </c>
      <c r="G2787" s="5">
        <v>3.1377117E7</v>
      </c>
      <c r="H2787" s="5">
        <v>4.53306E7</v>
      </c>
    </row>
    <row r="2788">
      <c r="A2788" s="62" t="s">
        <v>8183</v>
      </c>
      <c r="B2788" s="23" t="s">
        <v>8184</v>
      </c>
      <c r="C2788" s="5">
        <v>4654.0</v>
      </c>
      <c r="D2788" s="5">
        <v>5.09907608510958E7</v>
      </c>
      <c r="E2788" s="5">
        <v>3.3108562E7</v>
      </c>
      <c r="F2788" s="5">
        <v>4.38253E7</v>
      </c>
      <c r="G2788" s="5">
        <v>6.3300296E7</v>
      </c>
      <c r="H2788" s="5">
        <v>8.8134867E7</v>
      </c>
    </row>
    <row r="2789">
      <c r="A2789" s="62" t="s">
        <v>8185</v>
      </c>
      <c r="B2789" s="23" t="s">
        <v>8186</v>
      </c>
      <c r="C2789" s="5">
        <v>222.0</v>
      </c>
      <c r="D2789" s="5">
        <v>3.63001447927927E7</v>
      </c>
      <c r="E2789" s="5">
        <v>1.2529978E7</v>
      </c>
      <c r="F2789" s="5">
        <v>2.457524E7</v>
      </c>
      <c r="G2789" s="5">
        <v>4.7535E7</v>
      </c>
      <c r="H2789" s="5">
        <v>7.5415705E7</v>
      </c>
    </row>
    <row r="2790">
      <c r="A2790" s="62" t="s">
        <v>8187</v>
      </c>
      <c r="B2790" s="23" t="s">
        <v>8188</v>
      </c>
      <c r="C2790" s="5">
        <v>2218.0</v>
      </c>
      <c r="D2790" s="5">
        <v>4.37621158710549E7</v>
      </c>
      <c r="E2790" s="5">
        <v>2.104856E7</v>
      </c>
      <c r="F2790" s="5">
        <v>3.550545E7</v>
      </c>
      <c r="G2790" s="5">
        <v>5.751313E7</v>
      </c>
      <c r="H2790" s="5">
        <v>8.133239E7</v>
      </c>
    </row>
    <row r="2791">
      <c r="A2791" s="62" t="s">
        <v>8189</v>
      </c>
      <c r="B2791" s="23" t="s">
        <v>8190</v>
      </c>
      <c r="C2791" s="5">
        <v>623.0</v>
      </c>
      <c r="D2791" s="5">
        <v>2.79682689406099E7</v>
      </c>
      <c r="E2791" s="5">
        <v>1.3326748E7</v>
      </c>
      <c r="F2791" s="5">
        <v>2.2619197E7</v>
      </c>
      <c r="G2791" s="5">
        <v>3.658834E7</v>
      </c>
      <c r="H2791" s="5">
        <v>5.3856419E7</v>
      </c>
    </row>
    <row r="2792">
      <c r="A2792" s="62" t="s">
        <v>8191</v>
      </c>
      <c r="B2792" s="23" t="s">
        <v>8192</v>
      </c>
      <c r="C2792" s="5">
        <v>9100.0</v>
      </c>
      <c r="D2792" s="5">
        <v>5.58490207125123E7</v>
      </c>
      <c r="E2792" s="5">
        <v>3.8233552E7</v>
      </c>
      <c r="F2792" s="5">
        <v>5.0777467E7</v>
      </c>
      <c r="G2792" s="5">
        <v>6.7251561E7</v>
      </c>
      <c r="H2792" s="5">
        <v>8.6745818E7</v>
      </c>
    </row>
    <row r="2793">
      <c r="A2793" s="62" t="s">
        <v>8193</v>
      </c>
      <c r="B2793" s="23" t="s">
        <v>8194</v>
      </c>
      <c r="C2793" s="5">
        <v>15476.0</v>
      </c>
      <c r="D2793" s="5">
        <v>4.70552428621892E7</v>
      </c>
      <c r="E2793" s="5">
        <v>3.227724E7</v>
      </c>
      <c r="F2793" s="5">
        <v>4.1594559E7</v>
      </c>
      <c r="G2793" s="5">
        <v>5.5235361E7</v>
      </c>
      <c r="H2793" s="5">
        <v>7.4880884E7</v>
      </c>
    </row>
    <row r="2794">
      <c r="A2794" s="62" t="s">
        <v>8195</v>
      </c>
      <c r="B2794" s="23" t="s">
        <v>8196</v>
      </c>
      <c r="C2794" s="5">
        <v>446.0</v>
      </c>
      <c r="D2794" s="5">
        <v>6.46240904730941E7</v>
      </c>
      <c r="E2794" s="5">
        <v>4.0289357E7</v>
      </c>
      <c r="F2794" s="5">
        <v>5.6448246E7</v>
      </c>
      <c r="G2794" s="5">
        <v>7.8298936E7</v>
      </c>
      <c r="H2794" s="5">
        <v>1.13219806E8</v>
      </c>
    </row>
    <row r="2795">
      <c r="A2795" s="62" t="s">
        <v>8197</v>
      </c>
      <c r="B2795" s="23" t="s">
        <v>8198</v>
      </c>
      <c r="C2795" s="5">
        <v>12096.0</v>
      </c>
      <c r="D2795" s="5">
        <v>5.55377958988847E7</v>
      </c>
      <c r="E2795" s="5">
        <v>3.8832186E7</v>
      </c>
      <c r="F2795" s="5">
        <v>4.9875959E7</v>
      </c>
      <c r="G2795" s="5">
        <v>6.6836745E7</v>
      </c>
      <c r="H2795" s="5">
        <v>8.597566E7</v>
      </c>
    </row>
    <row r="2796">
      <c r="A2796" s="62" t="s">
        <v>8199</v>
      </c>
      <c r="B2796" s="23" t="s">
        <v>8200</v>
      </c>
      <c r="C2796" s="5">
        <v>207.0</v>
      </c>
      <c r="D2796" s="5">
        <v>8.1735351879227E7</v>
      </c>
      <c r="E2796" s="5">
        <v>4.1953839E7</v>
      </c>
      <c r="F2796" s="5">
        <v>7.6337878E7</v>
      </c>
      <c r="G2796" s="5">
        <v>1.10099057E8</v>
      </c>
      <c r="H2796" s="5">
        <v>1.51281859E8</v>
      </c>
    </row>
    <row r="2797">
      <c r="A2797" s="62" t="s">
        <v>8201</v>
      </c>
      <c r="B2797" s="23" t="s">
        <v>8202</v>
      </c>
      <c r="C2797" s="5">
        <v>11.0</v>
      </c>
      <c r="D2797" s="5">
        <v>5.65941682727272E7</v>
      </c>
      <c r="E2797" s="5">
        <v>2.3621914E7</v>
      </c>
      <c r="F2797" s="5">
        <v>6.4660447E7</v>
      </c>
      <c r="G2797" s="5">
        <v>8.1038898E7</v>
      </c>
      <c r="H2797" s="5">
        <v>8.276305E7</v>
      </c>
    </row>
    <row r="2798">
      <c r="A2798" s="62" t="s">
        <v>8203</v>
      </c>
      <c r="B2798" s="23" t="s">
        <v>8204</v>
      </c>
      <c r="C2798" s="5">
        <v>90.0</v>
      </c>
      <c r="D2798" s="5">
        <v>2.16253411444444E7</v>
      </c>
      <c r="E2798" s="5">
        <v>9647213.0</v>
      </c>
      <c r="F2798" s="5">
        <v>1.7583318E7</v>
      </c>
      <c r="G2798" s="5">
        <v>2.5385639E7</v>
      </c>
      <c r="H2798" s="5">
        <v>4.2735034E7</v>
      </c>
    </row>
    <row r="2799">
      <c r="A2799" s="62" t="s">
        <v>8205</v>
      </c>
      <c r="B2799" s="23" t="s">
        <v>8206</v>
      </c>
      <c r="C2799" s="5">
        <v>30.0</v>
      </c>
      <c r="D2799" s="5">
        <v>2.06621209E7</v>
      </c>
      <c r="E2799" s="5">
        <v>6177026.0</v>
      </c>
      <c r="F2799" s="5">
        <v>1.0986457E7</v>
      </c>
      <c r="G2799" s="5">
        <v>2.1689238E7</v>
      </c>
      <c r="H2799" s="5">
        <v>5.5385043E7</v>
      </c>
    </row>
    <row r="2800">
      <c r="A2800" s="62" t="s">
        <v>8207</v>
      </c>
      <c r="B2800" s="23" t="s">
        <v>8208</v>
      </c>
      <c r="C2800" s="5">
        <v>2094.0</v>
      </c>
      <c r="D2800" s="5">
        <v>7.6410761014272E7</v>
      </c>
      <c r="E2800" s="5">
        <v>5.1659545E7</v>
      </c>
      <c r="F2800" s="5">
        <v>6.575335E7</v>
      </c>
      <c r="G2800" s="5">
        <v>8.7947243E7</v>
      </c>
      <c r="H2800" s="5">
        <v>1.16729281E8</v>
      </c>
    </row>
    <row r="2801">
      <c r="A2801" s="62" t="s">
        <v>8209</v>
      </c>
      <c r="B2801" s="23" t="s">
        <v>8210</v>
      </c>
      <c r="C2801" s="5">
        <v>1845.0</v>
      </c>
      <c r="D2801" s="5">
        <v>9.43624213486735E7</v>
      </c>
      <c r="E2801" s="5">
        <v>6.5678115E7</v>
      </c>
      <c r="F2801" s="5">
        <v>8.1085717E7</v>
      </c>
      <c r="G2801" s="5">
        <v>1.0684408E8</v>
      </c>
      <c r="H2801" s="5">
        <v>1.44790663E8</v>
      </c>
    </row>
    <row r="2802">
      <c r="A2802" s="62" t="s">
        <v>8211</v>
      </c>
      <c r="B2802" s="23" t="s">
        <v>8212</v>
      </c>
      <c r="C2802" s="5">
        <v>291.0</v>
      </c>
      <c r="D2802" s="5">
        <v>1.10768976646048E8</v>
      </c>
      <c r="E2802" s="5">
        <v>9.20917E7</v>
      </c>
      <c r="F2802" s="5">
        <v>1.01138164E8</v>
      </c>
      <c r="G2802" s="5">
        <v>1.26240285E8</v>
      </c>
      <c r="H2802" s="5">
        <v>1.42478583E8</v>
      </c>
    </row>
    <row r="2803">
      <c r="A2803" s="62" t="s">
        <v>8213</v>
      </c>
      <c r="B2803" s="23" t="s">
        <v>8214</v>
      </c>
      <c r="C2803" s="5">
        <v>121.0</v>
      </c>
      <c r="D2803" s="5">
        <v>5.59885572975206E7</v>
      </c>
      <c r="E2803" s="5">
        <v>3.4876156E7</v>
      </c>
      <c r="F2803" s="5">
        <v>4.7498604E7</v>
      </c>
      <c r="G2803" s="5">
        <v>6.7642704E7</v>
      </c>
      <c r="H2803" s="5">
        <v>1.01592332E8</v>
      </c>
    </row>
    <row r="2804">
      <c r="A2804" s="62" t="s">
        <v>2149</v>
      </c>
      <c r="B2804" s="23" t="s">
        <v>484</v>
      </c>
      <c r="C2804" s="5">
        <v>666.0</v>
      </c>
      <c r="D2804" s="5">
        <v>4.70653089969969E7</v>
      </c>
      <c r="E2804" s="5">
        <v>3.15254E7</v>
      </c>
      <c r="F2804" s="5">
        <v>4.2013112E7</v>
      </c>
      <c r="G2804" s="5">
        <v>5.7545001E7</v>
      </c>
      <c r="H2804" s="5">
        <v>7.5413325E7</v>
      </c>
    </row>
    <row r="2805">
      <c r="A2805" s="62" t="s">
        <v>8215</v>
      </c>
      <c r="B2805" s="23" t="s">
        <v>8216</v>
      </c>
      <c r="C2805" s="5">
        <v>51.0</v>
      </c>
      <c r="D2805" s="5">
        <v>3.73009330196078E7</v>
      </c>
      <c r="E2805" s="5">
        <v>1.8692767E7</v>
      </c>
      <c r="F2805" s="5">
        <v>2.7071222E7</v>
      </c>
      <c r="G2805" s="5">
        <v>4.7467569E7</v>
      </c>
      <c r="H2805" s="5">
        <v>7.6335082E7</v>
      </c>
    </row>
    <row r="2806">
      <c r="A2806" s="62" t="s">
        <v>8217</v>
      </c>
      <c r="B2806" s="23" t="s">
        <v>8218</v>
      </c>
      <c r="C2806" s="5">
        <v>134.0</v>
      </c>
      <c r="D2806" s="5">
        <v>2.09483095298507E7</v>
      </c>
      <c r="E2806" s="5">
        <v>1.0449834E7</v>
      </c>
      <c r="F2806" s="5">
        <v>1.7301934E7</v>
      </c>
      <c r="G2806" s="5">
        <v>2.8222651E7</v>
      </c>
      <c r="H2806" s="5">
        <v>4.1009957E7</v>
      </c>
    </row>
    <row r="2807">
      <c r="A2807" s="62" t="s">
        <v>8219</v>
      </c>
      <c r="B2807" s="23" t="s">
        <v>8220</v>
      </c>
      <c r="C2807" s="5">
        <v>3.0</v>
      </c>
      <c r="D2807" s="5">
        <v>5.31588653333333E7</v>
      </c>
      <c r="E2807" s="5">
        <v>2.5521019E7</v>
      </c>
      <c r="F2807" s="5">
        <v>3.1360367E7</v>
      </c>
      <c r="G2807" s="5">
        <v>1.0259521E8</v>
      </c>
      <c r="H2807" s="5">
        <v>1.0259521E8</v>
      </c>
    </row>
    <row r="2808">
      <c r="A2808" s="62" t="s">
        <v>8221</v>
      </c>
      <c r="B2808" s="23" t="s">
        <v>8222</v>
      </c>
      <c r="C2808" s="5">
        <v>24.0</v>
      </c>
      <c r="D2808" s="5">
        <v>3.382073975E7</v>
      </c>
      <c r="E2808" s="5">
        <v>1.7962435E7</v>
      </c>
      <c r="F2808" s="5">
        <v>2.7443234E7</v>
      </c>
      <c r="G2808" s="5">
        <v>4.1696463E7</v>
      </c>
      <c r="H2808" s="5">
        <v>6.1964212E7</v>
      </c>
    </row>
    <row r="2809">
      <c r="A2809" s="62" t="s">
        <v>8223</v>
      </c>
      <c r="B2809" s="23" t="s">
        <v>8224</v>
      </c>
      <c r="C2809" s="5">
        <v>54.0</v>
      </c>
      <c r="D2809" s="5">
        <v>2.63491422592592E7</v>
      </c>
      <c r="E2809" s="5">
        <v>1.6370167E7</v>
      </c>
      <c r="F2809" s="5">
        <v>2.1878404E7</v>
      </c>
      <c r="G2809" s="5">
        <v>2.7482374E7</v>
      </c>
      <c r="H2809" s="5">
        <v>5.2181637E7</v>
      </c>
    </row>
    <row r="2810">
      <c r="A2810" s="62" t="s">
        <v>8225</v>
      </c>
      <c r="B2810" s="23" t="s">
        <v>8226</v>
      </c>
      <c r="C2810" s="5">
        <v>963.0</v>
      </c>
      <c r="D2810" s="5">
        <v>1.38685522398753E7</v>
      </c>
      <c r="E2810" s="5">
        <v>7095465.0</v>
      </c>
      <c r="F2810" s="5">
        <v>9875018.0</v>
      </c>
      <c r="G2810" s="5">
        <v>1.5416232E7</v>
      </c>
      <c r="H2810" s="5">
        <v>2.7123362E7</v>
      </c>
    </row>
    <row r="2811">
      <c r="A2811" s="62" t="s">
        <v>8227</v>
      </c>
      <c r="B2811" s="23" t="s">
        <v>8228</v>
      </c>
      <c r="C2811" s="5">
        <v>10.0</v>
      </c>
      <c r="D2811" s="5">
        <v>3.8103709E7</v>
      </c>
      <c r="E2811" s="5">
        <v>2.301278E7</v>
      </c>
      <c r="F2811" s="5">
        <v>3.2204452E7</v>
      </c>
      <c r="G2811" s="5">
        <v>4.0711417E7</v>
      </c>
      <c r="H2811" s="5">
        <v>6.2735389E7</v>
      </c>
    </row>
    <row r="2812">
      <c r="A2812" s="62" t="s">
        <v>8229</v>
      </c>
      <c r="B2812" s="23" t="s">
        <v>8230</v>
      </c>
      <c r="C2812" s="5">
        <v>17.0</v>
      </c>
      <c r="D2812" s="5">
        <v>8.14506024117647E7</v>
      </c>
      <c r="E2812" s="5">
        <v>4.5493254E7</v>
      </c>
      <c r="F2812" s="5">
        <v>6.0165458E7</v>
      </c>
      <c r="G2812" s="5">
        <v>1.16678445E8</v>
      </c>
      <c r="H2812" s="5">
        <v>1.74299692E8</v>
      </c>
    </row>
    <row r="2813">
      <c r="A2813" s="62" t="s">
        <v>8231</v>
      </c>
      <c r="B2813" s="23" t="s">
        <v>8232</v>
      </c>
      <c r="C2813" s="5">
        <v>117.0</v>
      </c>
      <c r="D2813" s="5">
        <v>6.08040468376068E7</v>
      </c>
      <c r="E2813" s="5">
        <v>4.2101E7</v>
      </c>
      <c r="F2813" s="5">
        <v>5.1041992E7</v>
      </c>
      <c r="G2813" s="5">
        <v>7.1635131E7</v>
      </c>
      <c r="H2813" s="5">
        <v>9.7928754E7</v>
      </c>
    </row>
    <row r="2814">
      <c r="A2814" s="62" t="s">
        <v>8233</v>
      </c>
      <c r="B2814" s="23" t="s">
        <v>8234</v>
      </c>
      <c r="C2814" s="5">
        <v>143.0</v>
      </c>
      <c r="D2814" s="5">
        <v>3.88462758251748E7</v>
      </c>
      <c r="E2814" s="5">
        <v>1.5401708E7</v>
      </c>
      <c r="F2814" s="5">
        <v>2.9273609E7</v>
      </c>
      <c r="G2814" s="5">
        <v>5.2800069E7</v>
      </c>
      <c r="H2814" s="5">
        <v>6.7240852E7</v>
      </c>
    </row>
    <row r="2815">
      <c r="A2815" s="62" t="s">
        <v>8235</v>
      </c>
      <c r="B2815" s="23" t="s">
        <v>8236</v>
      </c>
      <c r="C2815" s="5">
        <v>580.0</v>
      </c>
      <c r="D2815" s="5">
        <v>3.57578902551724E7</v>
      </c>
      <c r="E2815" s="5">
        <v>1.7302216E7</v>
      </c>
      <c r="F2815" s="5">
        <v>2.8184693E7</v>
      </c>
      <c r="G2815" s="5">
        <v>4.8141613E7</v>
      </c>
      <c r="H2815" s="5">
        <v>6.2476857E7</v>
      </c>
    </row>
    <row r="2816">
      <c r="A2816" s="62" t="s">
        <v>8237</v>
      </c>
      <c r="B2816" s="23" t="s">
        <v>8238</v>
      </c>
      <c r="C2816" s="5">
        <v>76.0</v>
      </c>
      <c r="D2816" s="5">
        <v>5.40274188157894E7</v>
      </c>
      <c r="E2816" s="5">
        <v>3.6513145E7</v>
      </c>
      <c r="F2816" s="5">
        <v>4.83211E7</v>
      </c>
      <c r="G2816" s="5">
        <v>6.5593351E7</v>
      </c>
      <c r="H2816" s="5">
        <v>8.97845E7</v>
      </c>
    </row>
    <row r="2817">
      <c r="A2817" s="62" t="s">
        <v>8239</v>
      </c>
      <c r="B2817" s="23" t="s">
        <v>8240</v>
      </c>
      <c r="C2817" s="5">
        <v>283.0</v>
      </c>
      <c r="D2817" s="5">
        <v>2.92067799787985E7</v>
      </c>
      <c r="E2817" s="5">
        <v>1.3602551E7</v>
      </c>
      <c r="F2817" s="5">
        <v>2.0255203E7</v>
      </c>
      <c r="G2817" s="5">
        <v>3.962895E7</v>
      </c>
      <c r="H2817" s="5">
        <v>6.0796239E7</v>
      </c>
    </row>
    <row r="2818">
      <c r="A2818" s="62" t="s">
        <v>8241</v>
      </c>
      <c r="B2818" s="23" t="s">
        <v>8242</v>
      </c>
      <c r="C2818" s="5">
        <v>2.0</v>
      </c>
      <c r="D2818" s="5">
        <v>1.98841335E7</v>
      </c>
      <c r="E2818" s="5">
        <v>1.8550467E7</v>
      </c>
      <c r="F2818" s="5">
        <v>1.8550467E7</v>
      </c>
      <c r="G2818" s="5">
        <v>2.12178E7</v>
      </c>
      <c r="H2818" s="5">
        <v>2.12178E7</v>
      </c>
    </row>
    <row r="2819">
      <c r="A2819" s="62" t="s">
        <v>8243</v>
      </c>
      <c r="B2819" s="23" t="s">
        <v>8244</v>
      </c>
      <c r="C2819" s="5">
        <v>3762.0</v>
      </c>
      <c r="D2819" s="5">
        <v>1.1511381451022E7</v>
      </c>
      <c r="E2819" s="5">
        <v>4084150.0</v>
      </c>
      <c r="F2819" s="5">
        <v>6510126.0</v>
      </c>
      <c r="G2819" s="5">
        <v>1.1713245E7</v>
      </c>
      <c r="H2819" s="5">
        <v>2.2829112E7</v>
      </c>
    </row>
    <row r="2820">
      <c r="A2820" s="62" t="s">
        <v>8245</v>
      </c>
      <c r="B2820" s="23" t="s">
        <v>8246</v>
      </c>
      <c r="C2820" s="5">
        <v>3385.0</v>
      </c>
      <c r="D2820" s="5">
        <v>1.63812585821027E7</v>
      </c>
      <c r="E2820" s="5">
        <v>3994000.0</v>
      </c>
      <c r="F2820" s="5">
        <v>6459000.0</v>
      </c>
      <c r="G2820" s="5">
        <v>1.2318039E7</v>
      </c>
      <c r="H2820" s="5">
        <v>2.7210244E7</v>
      </c>
    </row>
    <row r="2821">
      <c r="A2821" s="62" t="s">
        <v>8247</v>
      </c>
      <c r="B2821" s="23" t="s">
        <v>8248</v>
      </c>
      <c r="C2821" s="5">
        <v>131.0</v>
      </c>
      <c r="D2821" s="5">
        <v>2.31825064045801E7</v>
      </c>
      <c r="E2821" s="5">
        <v>8864000.0</v>
      </c>
      <c r="F2821" s="5">
        <v>1.4196075E7</v>
      </c>
      <c r="G2821" s="5">
        <v>2.580729E7</v>
      </c>
      <c r="H2821" s="5">
        <v>3.8465409E7</v>
      </c>
    </row>
    <row r="2822">
      <c r="A2822" s="62" t="s">
        <v>8249</v>
      </c>
      <c r="B2822" s="23" t="s">
        <v>8250</v>
      </c>
      <c r="C2822" s="5">
        <v>199.0</v>
      </c>
      <c r="D2822" s="5">
        <v>2.1853096201005E7</v>
      </c>
      <c r="E2822" s="5">
        <v>8304733.0</v>
      </c>
      <c r="F2822" s="5">
        <v>1.3475909E7</v>
      </c>
      <c r="G2822" s="5">
        <v>2.7062377E7</v>
      </c>
      <c r="H2822" s="5">
        <v>4.8420622E7</v>
      </c>
    </row>
    <row r="2823">
      <c r="A2823" s="62" t="s">
        <v>8251</v>
      </c>
      <c r="B2823" s="23" t="s">
        <v>8252</v>
      </c>
      <c r="C2823" s="5">
        <v>121.0</v>
      </c>
      <c r="D2823" s="5">
        <v>2.3074502876033E7</v>
      </c>
      <c r="E2823" s="5">
        <v>8703420.0</v>
      </c>
      <c r="F2823" s="5">
        <v>1.499155E7</v>
      </c>
      <c r="G2823" s="5">
        <v>3.1687961E7</v>
      </c>
      <c r="H2823" s="5">
        <v>5.1828497E7</v>
      </c>
    </row>
    <row r="2824">
      <c r="A2824" s="62" t="s">
        <v>8253</v>
      </c>
      <c r="B2824" s="23" t="s">
        <v>8254</v>
      </c>
      <c r="C2824" s="5">
        <v>591.0</v>
      </c>
      <c r="D2824" s="5">
        <v>2.19344060575295E7</v>
      </c>
      <c r="E2824" s="5">
        <v>7731570.0</v>
      </c>
      <c r="F2824" s="5">
        <v>1.4061031E7</v>
      </c>
      <c r="G2824" s="5">
        <v>2.3754501E7</v>
      </c>
      <c r="H2824" s="5">
        <v>4.8755608E7</v>
      </c>
    </row>
    <row r="2825">
      <c r="A2825" s="62" t="s">
        <v>8255</v>
      </c>
      <c r="B2825" s="23" t="s">
        <v>8256</v>
      </c>
      <c r="C2825" s="5">
        <v>28.0</v>
      </c>
      <c r="D2825" s="5">
        <v>2.04428085714285E7</v>
      </c>
      <c r="E2825" s="5">
        <v>5416676.0</v>
      </c>
      <c r="F2825" s="5">
        <v>1.2954395E7</v>
      </c>
      <c r="G2825" s="5">
        <v>3.4406546E7</v>
      </c>
      <c r="H2825" s="5">
        <v>4.5913352E7</v>
      </c>
    </row>
    <row r="2826">
      <c r="A2826" s="62" t="s">
        <v>8257</v>
      </c>
      <c r="B2826" s="23" t="s">
        <v>8258</v>
      </c>
      <c r="C2826" s="5">
        <v>50.0</v>
      </c>
      <c r="D2826" s="5">
        <v>2.10127274199999E7</v>
      </c>
      <c r="E2826" s="5">
        <v>1.146816E7</v>
      </c>
      <c r="F2826" s="5">
        <v>1.6249066E7</v>
      </c>
      <c r="G2826" s="5">
        <v>2.3083171E7</v>
      </c>
      <c r="H2826" s="5">
        <v>3.0350704E7</v>
      </c>
    </row>
    <row r="2827">
      <c r="A2827" s="62" t="s">
        <v>8259</v>
      </c>
      <c r="B2827" s="23" t="s">
        <v>8260</v>
      </c>
      <c r="C2827" s="5">
        <v>38.0</v>
      </c>
      <c r="D2827" s="5">
        <v>1.39174812894736E7</v>
      </c>
      <c r="E2827" s="5">
        <v>6518237.0</v>
      </c>
      <c r="F2827" s="5">
        <v>9727529.0</v>
      </c>
      <c r="G2827" s="5">
        <v>1.7603361E7</v>
      </c>
      <c r="H2827" s="5">
        <v>2.4664558E7</v>
      </c>
    </row>
    <row r="2828">
      <c r="A2828" s="62" t="s">
        <v>8261</v>
      </c>
      <c r="B2828" s="23" t="s">
        <v>8262</v>
      </c>
      <c r="C2828" s="5">
        <v>4231.0</v>
      </c>
      <c r="D2828" s="5">
        <v>1.2637126582822E7</v>
      </c>
      <c r="E2828" s="5">
        <v>6632731.0</v>
      </c>
      <c r="F2828" s="5">
        <v>9424407.0</v>
      </c>
      <c r="G2828" s="5">
        <v>1.4737888E7</v>
      </c>
      <c r="H2828" s="5">
        <v>2.363818E7</v>
      </c>
    </row>
    <row r="2829">
      <c r="A2829" s="62" t="s">
        <v>8263</v>
      </c>
      <c r="B2829" s="23" t="s">
        <v>8264</v>
      </c>
      <c r="C2829" s="5">
        <v>61.0</v>
      </c>
      <c r="D2829" s="5">
        <v>1.37920787704918E7</v>
      </c>
      <c r="E2829" s="5">
        <v>7506937.0</v>
      </c>
      <c r="F2829" s="5">
        <v>1.0625527E7</v>
      </c>
      <c r="G2829" s="5">
        <v>1.4591726E7</v>
      </c>
      <c r="H2829" s="5">
        <v>2.7526693E7</v>
      </c>
    </row>
    <row r="2830">
      <c r="A2830" s="62" t="s">
        <v>8265</v>
      </c>
      <c r="B2830" s="23" t="s">
        <v>8266</v>
      </c>
      <c r="C2830" s="5">
        <v>18.0</v>
      </c>
      <c r="D2830" s="5">
        <v>1.47542521666666E7</v>
      </c>
      <c r="E2830" s="5">
        <v>6225630.0</v>
      </c>
      <c r="F2830" s="5">
        <v>7894100.0</v>
      </c>
      <c r="G2830" s="5">
        <v>1.0330514E7</v>
      </c>
      <c r="H2830" s="5">
        <v>6.0073616E7</v>
      </c>
    </row>
    <row r="2831">
      <c r="A2831" s="62" t="s">
        <v>8267</v>
      </c>
      <c r="B2831" s="23" t="s">
        <v>8268</v>
      </c>
      <c r="C2831" s="5">
        <v>41.0</v>
      </c>
      <c r="D2831" s="5">
        <v>9033529.90243902</v>
      </c>
      <c r="E2831" s="5">
        <v>5019649.0</v>
      </c>
      <c r="F2831" s="5">
        <v>7443961.0</v>
      </c>
      <c r="G2831" s="5">
        <v>1.1193186E7</v>
      </c>
      <c r="H2831" s="5">
        <v>1.576408E7</v>
      </c>
    </row>
    <row r="2832">
      <c r="A2832" s="62" t="s">
        <v>8269</v>
      </c>
      <c r="B2832" s="23" t="s">
        <v>8270</v>
      </c>
      <c r="C2832" s="5">
        <v>216.0</v>
      </c>
      <c r="D2832" s="5">
        <v>1.2742826949074E7</v>
      </c>
      <c r="E2832" s="5">
        <v>6085540.0</v>
      </c>
      <c r="F2832" s="5">
        <v>9442161.0</v>
      </c>
      <c r="G2832" s="5">
        <v>1.4056123E7</v>
      </c>
      <c r="H2832" s="5">
        <v>2.346779E7</v>
      </c>
    </row>
    <row r="2833">
      <c r="A2833" s="62" t="s">
        <v>8271</v>
      </c>
      <c r="B2833" s="23" t="s">
        <v>8272</v>
      </c>
      <c r="C2833" s="5">
        <v>623.0</v>
      </c>
      <c r="D2833" s="5">
        <v>1.53548671733547E7</v>
      </c>
      <c r="E2833" s="5">
        <v>7144252.0</v>
      </c>
      <c r="F2833" s="5">
        <v>1.0162434E7</v>
      </c>
      <c r="G2833" s="5">
        <v>1.5389311E7</v>
      </c>
      <c r="H2833" s="5">
        <v>2.5146975E7</v>
      </c>
    </row>
    <row r="2834">
      <c r="A2834" s="62" t="s">
        <v>8273</v>
      </c>
      <c r="B2834" s="23" t="s">
        <v>8274</v>
      </c>
      <c r="C2834" s="5">
        <v>1060.0</v>
      </c>
      <c r="D2834" s="5">
        <v>1.57643162330188E7</v>
      </c>
      <c r="E2834" s="5">
        <v>7270400.0</v>
      </c>
      <c r="F2834" s="5">
        <v>1.0278828E7</v>
      </c>
      <c r="G2834" s="5">
        <v>1.4971826E7</v>
      </c>
      <c r="H2834" s="5">
        <v>2.4599925E7</v>
      </c>
    </row>
    <row r="2835">
      <c r="A2835" s="62" t="s">
        <v>8275</v>
      </c>
      <c r="B2835" s="23" t="s">
        <v>8276</v>
      </c>
      <c r="C2835" s="5">
        <v>208.0</v>
      </c>
      <c r="D2835" s="5">
        <v>1.37328314951923E7</v>
      </c>
      <c r="E2835" s="5">
        <v>6975392.0</v>
      </c>
      <c r="F2835" s="5">
        <v>9750576.0</v>
      </c>
      <c r="G2835" s="5">
        <v>1.6298185E7</v>
      </c>
      <c r="H2835" s="5">
        <v>2.73032E7</v>
      </c>
    </row>
    <row r="2836">
      <c r="A2836" s="62" t="s">
        <v>8277</v>
      </c>
      <c r="B2836" s="23" t="s">
        <v>8278</v>
      </c>
      <c r="C2836" s="5">
        <v>10578.0</v>
      </c>
      <c r="D2836" s="5">
        <v>8560524.36242561</v>
      </c>
      <c r="E2836" s="5">
        <v>5547709.0</v>
      </c>
      <c r="F2836" s="5">
        <v>7273475.0</v>
      </c>
      <c r="G2836" s="5">
        <v>9923638.0</v>
      </c>
      <c r="H2836" s="5">
        <v>1.3740133E7</v>
      </c>
    </row>
    <row r="2837">
      <c r="A2837" s="62" t="s">
        <v>8279</v>
      </c>
      <c r="B2837" s="23" t="s">
        <v>8280</v>
      </c>
      <c r="C2837" s="5">
        <v>146.0</v>
      </c>
      <c r="D2837" s="5">
        <v>9909164.74657534</v>
      </c>
      <c r="E2837" s="5">
        <v>6037300.0</v>
      </c>
      <c r="F2837" s="5">
        <v>7971280.0</v>
      </c>
      <c r="G2837" s="5">
        <v>1.2230234E7</v>
      </c>
      <c r="H2837" s="5">
        <v>1.5751553E7</v>
      </c>
    </row>
    <row r="2838">
      <c r="A2838" s="62" t="s">
        <v>8281</v>
      </c>
      <c r="B2838" s="23" t="s">
        <v>8282</v>
      </c>
      <c r="C2838" s="5">
        <v>1138.0</v>
      </c>
      <c r="D2838" s="5">
        <v>1.00469544999999E7</v>
      </c>
      <c r="E2838" s="5">
        <v>6070100.0</v>
      </c>
      <c r="F2838" s="5">
        <v>7608606.0</v>
      </c>
      <c r="G2838" s="5">
        <v>1.0734445E7</v>
      </c>
      <c r="H2838" s="5">
        <v>1.7122837E7</v>
      </c>
    </row>
    <row r="2839">
      <c r="A2839" s="62" t="s">
        <v>8283</v>
      </c>
      <c r="B2839" s="23" t="s">
        <v>8284</v>
      </c>
      <c r="C2839" s="5">
        <v>394.0</v>
      </c>
      <c r="D2839" s="5">
        <v>8934160.39340101</v>
      </c>
      <c r="E2839" s="5">
        <v>5262586.0</v>
      </c>
      <c r="F2839" s="5">
        <v>7583502.0</v>
      </c>
      <c r="G2839" s="5">
        <v>1.121358E7</v>
      </c>
      <c r="H2839" s="5">
        <v>1.4845304E7</v>
      </c>
    </row>
    <row r="2840">
      <c r="A2840" s="62" t="s">
        <v>8285</v>
      </c>
      <c r="B2840" s="23" t="s">
        <v>8286</v>
      </c>
      <c r="C2840" s="5">
        <v>17.0</v>
      </c>
      <c r="D2840" s="5">
        <v>1.06653754705882E7</v>
      </c>
      <c r="E2840" s="5">
        <v>5041995.0</v>
      </c>
      <c r="F2840" s="5">
        <v>8993239.0</v>
      </c>
      <c r="G2840" s="5">
        <v>1.1257238E7</v>
      </c>
      <c r="H2840" s="5">
        <v>2.2368932E7</v>
      </c>
    </row>
    <row r="2841">
      <c r="A2841" s="62" t="s">
        <v>8287</v>
      </c>
      <c r="B2841" s="23" t="s">
        <v>8288</v>
      </c>
      <c r="C2841" s="5">
        <v>285.0</v>
      </c>
      <c r="D2841" s="5">
        <v>1.23000537368421E7</v>
      </c>
      <c r="E2841" s="5">
        <v>6659543.0</v>
      </c>
      <c r="F2841" s="5">
        <v>8754754.0</v>
      </c>
      <c r="G2841" s="5">
        <v>1.4923085E7</v>
      </c>
      <c r="H2841" s="5">
        <v>2.4844432E7</v>
      </c>
    </row>
    <row r="2842">
      <c r="A2842" s="62" t="s">
        <v>8289</v>
      </c>
      <c r="B2842" s="23" t="s">
        <v>8290</v>
      </c>
      <c r="C2842" s="5">
        <v>24.0</v>
      </c>
      <c r="D2842" s="5">
        <v>1.30269003333333E7</v>
      </c>
      <c r="E2842" s="5">
        <v>6804487.0</v>
      </c>
      <c r="F2842" s="5">
        <v>9551400.0</v>
      </c>
      <c r="G2842" s="5">
        <v>1.41957E7</v>
      </c>
      <c r="H2842" s="5">
        <v>2.2121454E7</v>
      </c>
    </row>
    <row r="2843">
      <c r="A2843" s="62" t="s">
        <v>8291</v>
      </c>
      <c r="B2843" s="23" t="s">
        <v>8292</v>
      </c>
      <c r="C2843" s="5">
        <v>510.0</v>
      </c>
      <c r="D2843" s="5">
        <v>1.22030194705882E7</v>
      </c>
      <c r="E2843" s="5">
        <v>6465902.0</v>
      </c>
      <c r="F2843" s="5">
        <v>8734651.0</v>
      </c>
      <c r="G2843" s="5">
        <v>1.4366835E7</v>
      </c>
      <c r="H2843" s="5">
        <v>2.2341795E7</v>
      </c>
    </row>
    <row r="2844">
      <c r="A2844" s="62" t="s">
        <v>8293</v>
      </c>
      <c r="B2844" s="23" t="s">
        <v>8294</v>
      </c>
      <c r="C2844" s="5">
        <v>226.0</v>
      </c>
      <c r="D2844" s="5">
        <v>1.36993687699115E7</v>
      </c>
      <c r="E2844" s="5">
        <v>7046118.0</v>
      </c>
      <c r="F2844" s="5">
        <v>1.0303699E7</v>
      </c>
      <c r="G2844" s="5">
        <v>1.5104912E7</v>
      </c>
      <c r="H2844" s="5">
        <v>2.0690487E7</v>
      </c>
    </row>
    <row r="2845">
      <c r="A2845" s="62" t="s">
        <v>8295</v>
      </c>
      <c r="B2845" s="23" t="s">
        <v>8296</v>
      </c>
      <c r="C2845" s="5">
        <v>296.0</v>
      </c>
      <c r="D2845" s="5">
        <v>1.09869377195945E7</v>
      </c>
      <c r="E2845" s="5">
        <v>5975163.0</v>
      </c>
      <c r="F2845" s="5">
        <v>7556038.0</v>
      </c>
      <c r="G2845" s="5">
        <v>1.327836E7</v>
      </c>
      <c r="H2845" s="5">
        <v>2.0548463E7</v>
      </c>
    </row>
    <row r="2846">
      <c r="A2846" s="62" t="s">
        <v>8297</v>
      </c>
      <c r="B2846" s="23" t="s">
        <v>8298</v>
      </c>
      <c r="C2846" s="5">
        <v>1068.0</v>
      </c>
      <c r="D2846" s="5">
        <v>1.19233820177736E7</v>
      </c>
      <c r="E2846" s="5">
        <v>6443101.0</v>
      </c>
      <c r="F2846" s="5">
        <v>8870000.0</v>
      </c>
      <c r="G2846" s="5">
        <v>1.3128036E7</v>
      </c>
      <c r="H2846" s="5">
        <v>2.1566085E7</v>
      </c>
    </row>
    <row r="2847">
      <c r="A2847" s="62" t="s">
        <v>8299</v>
      </c>
      <c r="B2847" s="23" t="s">
        <v>8300</v>
      </c>
      <c r="C2847" s="5">
        <v>50.0</v>
      </c>
      <c r="D2847" s="5">
        <v>1.85298526799999E7</v>
      </c>
      <c r="E2847" s="5">
        <v>8436200.0</v>
      </c>
      <c r="F2847" s="5">
        <v>1.13544E7</v>
      </c>
      <c r="G2847" s="5">
        <v>1.8664096E7</v>
      </c>
      <c r="H2847" s="5">
        <v>3.6773503E7</v>
      </c>
    </row>
    <row r="2848">
      <c r="A2848" s="62" t="s">
        <v>8301</v>
      </c>
      <c r="B2848" s="23" t="s">
        <v>8302</v>
      </c>
      <c r="C2848" s="5">
        <v>56.0</v>
      </c>
      <c r="D2848" s="5">
        <v>1.79145287321428E7</v>
      </c>
      <c r="E2848" s="5">
        <v>7148262.0</v>
      </c>
      <c r="F2848" s="5">
        <v>1.0815143E7</v>
      </c>
      <c r="G2848" s="5">
        <v>2.2218978E7</v>
      </c>
      <c r="H2848" s="5">
        <v>4.9463594E7</v>
      </c>
    </row>
    <row r="2849">
      <c r="A2849" s="62" t="s">
        <v>8303</v>
      </c>
      <c r="B2849" s="23" t="s">
        <v>8304</v>
      </c>
      <c r="C2849" s="5">
        <v>801.0</v>
      </c>
      <c r="D2849" s="5">
        <v>1.55781680210396E7</v>
      </c>
      <c r="E2849" s="5">
        <v>7894900.0</v>
      </c>
      <c r="F2849" s="5">
        <v>1.1479413E7</v>
      </c>
      <c r="G2849" s="5">
        <v>1.726067E7</v>
      </c>
      <c r="H2849" s="5">
        <v>2.779871E7</v>
      </c>
    </row>
    <row r="2850">
      <c r="A2850" s="62" t="s">
        <v>8305</v>
      </c>
      <c r="B2850" s="23" t="s">
        <v>8306</v>
      </c>
      <c r="C2850" s="5">
        <v>3103.0</v>
      </c>
      <c r="D2850" s="5">
        <v>1.32021670293075E7</v>
      </c>
      <c r="E2850" s="5">
        <v>7062962.0</v>
      </c>
      <c r="F2850" s="5">
        <v>1.0067578E7</v>
      </c>
      <c r="G2850" s="5">
        <v>1.4390984E7</v>
      </c>
      <c r="H2850" s="5">
        <v>2.30637E7</v>
      </c>
    </row>
    <row r="2851">
      <c r="A2851" s="62" t="s">
        <v>8307</v>
      </c>
      <c r="B2851" s="23" t="s">
        <v>8308</v>
      </c>
      <c r="C2851" s="5">
        <v>867.0</v>
      </c>
      <c r="D2851" s="5">
        <v>1.15825336309111E7</v>
      </c>
      <c r="E2851" s="5">
        <v>6097842.0</v>
      </c>
      <c r="F2851" s="5">
        <v>8504855.0</v>
      </c>
      <c r="G2851" s="5">
        <v>1.3336946E7</v>
      </c>
      <c r="H2851" s="5">
        <v>2.1974887E7</v>
      </c>
    </row>
    <row r="2852">
      <c r="A2852" s="62" t="s">
        <v>8309</v>
      </c>
      <c r="B2852" s="23" t="s">
        <v>8310</v>
      </c>
      <c r="C2852" s="5">
        <v>31.0</v>
      </c>
      <c r="D2852" s="5">
        <v>1.31908023225806E7</v>
      </c>
      <c r="E2852" s="5">
        <v>7456638.0</v>
      </c>
      <c r="F2852" s="5">
        <v>1.0642911E7</v>
      </c>
      <c r="G2852" s="5">
        <v>1.6674831E7</v>
      </c>
      <c r="H2852" s="5">
        <v>2.194232E7</v>
      </c>
    </row>
    <row r="2853">
      <c r="A2853" s="62" t="s">
        <v>8311</v>
      </c>
      <c r="B2853" s="23" t="s">
        <v>8312</v>
      </c>
      <c r="C2853" s="5">
        <v>24.0</v>
      </c>
      <c r="D2853" s="5">
        <v>1.8369433375E7</v>
      </c>
      <c r="E2853" s="5">
        <v>7424658.0</v>
      </c>
      <c r="F2853" s="5">
        <v>1.3588642E7</v>
      </c>
      <c r="G2853" s="5">
        <v>1.9974578E7</v>
      </c>
      <c r="H2853" s="5">
        <v>3.1879987E7</v>
      </c>
    </row>
    <row r="2854">
      <c r="A2854" s="62" t="s">
        <v>8313</v>
      </c>
      <c r="B2854" s="23" t="s">
        <v>8314</v>
      </c>
      <c r="C2854" s="5">
        <v>640.0</v>
      </c>
      <c r="D2854" s="5">
        <v>1.4662428715625E7</v>
      </c>
      <c r="E2854" s="5">
        <v>7341727.0</v>
      </c>
      <c r="F2854" s="5">
        <v>1.0616573E7</v>
      </c>
      <c r="G2854" s="5">
        <v>1.5779E7</v>
      </c>
      <c r="H2854" s="5">
        <v>2.5638546E7</v>
      </c>
    </row>
    <row r="2855">
      <c r="A2855" s="62" t="s">
        <v>8315</v>
      </c>
      <c r="B2855" s="23" t="s">
        <v>8316</v>
      </c>
      <c r="C2855" s="5">
        <v>48.0</v>
      </c>
      <c r="D2855" s="5">
        <v>1.13518825E7</v>
      </c>
      <c r="E2855" s="5">
        <v>5229067.0</v>
      </c>
      <c r="F2855" s="5">
        <v>8529406.0</v>
      </c>
      <c r="G2855" s="5">
        <v>1.2710425E7</v>
      </c>
      <c r="H2855" s="5">
        <v>2.139105E7</v>
      </c>
    </row>
    <row r="2856">
      <c r="A2856" s="62" t="s">
        <v>2923</v>
      </c>
      <c r="B2856" s="23" t="s">
        <v>614</v>
      </c>
      <c r="C2856" s="5">
        <v>47.0</v>
      </c>
      <c r="D2856" s="5">
        <v>2.61018503191489E7</v>
      </c>
      <c r="E2856" s="5">
        <v>9828072.0</v>
      </c>
      <c r="F2856" s="5">
        <v>2.0076934E7</v>
      </c>
      <c r="G2856" s="5">
        <v>3.3817452E7</v>
      </c>
      <c r="H2856" s="5">
        <v>6.5305904E7</v>
      </c>
    </row>
    <row r="2857">
      <c r="A2857" s="62" t="s">
        <v>2924</v>
      </c>
      <c r="B2857" s="23" t="s">
        <v>616</v>
      </c>
      <c r="C2857" s="5">
        <v>114.0</v>
      </c>
      <c r="D2857" s="5">
        <v>3.4267833368421E7</v>
      </c>
      <c r="E2857" s="5">
        <v>1.444035E7</v>
      </c>
      <c r="F2857" s="5">
        <v>2.639654E7</v>
      </c>
      <c r="G2857" s="5">
        <v>4.1808898E7</v>
      </c>
      <c r="H2857" s="5">
        <v>6.5782325E7</v>
      </c>
    </row>
    <row r="2858">
      <c r="A2858" s="62" t="s">
        <v>8317</v>
      </c>
      <c r="B2858" s="23" t="s">
        <v>8318</v>
      </c>
      <c r="C2858" s="5">
        <v>10.0</v>
      </c>
      <c r="D2858" s="5">
        <v>2.40368935E7</v>
      </c>
      <c r="E2858" s="5">
        <v>1.1208788E7</v>
      </c>
      <c r="F2858" s="5">
        <v>1.1625838E7</v>
      </c>
      <c r="G2858" s="5">
        <v>2.661692E7</v>
      </c>
      <c r="H2858" s="5">
        <v>4.5127204E7</v>
      </c>
    </row>
    <row r="2859">
      <c r="A2859" s="62" t="s">
        <v>2925</v>
      </c>
      <c r="B2859" s="23" t="s">
        <v>618</v>
      </c>
      <c r="C2859" s="5">
        <v>15.0</v>
      </c>
      <c r="D2859" s="5">
        <v>6.74558519333333E7</v>
      </c>
      <c r="E2859" s="5">
        <v>4.1675767E7</v>
      </c>
      <c r="F2859" s="5">
        <v>5.9915991E7</v>
      </c>
      <c r="G2859" s="5">
        <v>7.0514089E7</v>
      </c>
      <c r="H2859" s="5">
        <v>1.15963381E8</v>
      </c>
    </row>
    <row r="2860">
      <c r="A2860" s="62" t="s">
        <v>8319</v>
      </c>
      <c r="B2860" s="23" t="s">
        <v>8320</v>
      </c>
      <c r="C2860" s="5">
        <v>5.0</v>
      </c>
      <c r="D2860" s="5">
        <v>1.2278848E7</v>
      </c>
      <c r="E2860" s="5">
        <v>7036150.0</v>
      </c>
      <c r="F2860" s="5">
        <v>9043600.0</v>
      </c>
      <c r="G2860" s="5">
        <v>1.5210156E7</v>
      </c>
      <c r="H2860" s="5">
        <v>2.4027E7</v>
      </c>
    </row>
    <row r="2861">
      <c r="A2861" s="62" t="s">
        <v>8321</v>
      </c>
      <c r="B2861" s="23" t="s">
        <v>8322</v>
      </c>
      <c r="C2861" s="5">
        <v>3.0</v>
      </c>
      <c r="D2861" s="5">
        <v>3.22436536666666E7</v>
      </c>
      <c r="E2861" s="5">
        <v>1.3340351E7</v>
      </c>
      <c r="F2861" s="5">
        <v>1.6890847E7</v>
      </c>
      <c r="G2861" s="5">
        <v>6.6499763E7</v>
      </c>
      <c r="H2861" s="5">
        <v>6.6499763E7</v>
      </c>
    </row>
    <row r="2862">
      <c r="A2862" s="62" t="s">
        <v>8323</v>
      </c>
      <c r="B2862" s="23" t="s">
        <v>8324</v>
      </c>
      <c r="C2862" s="5">
        <v>183.0</v>
      </c>
      <c r="D2862" s="5">
        <v>1.6013741704918E7</v>
      </c>
      <c r="E2862" s="5">
        <v>7272963.0</v>
      </c>
      <c r="F2862" s="5">
        <v>1.0548174E7</v>
      </c>
      <c r="G2862" s="5">
        <v>2.0483403E7</v>
      </c>
      <c r="H2862" s="5">
        <v>3.338022E7</v>
      </c>
    </row>
    <row r="2863">
      <c r="A2863" s="62" t="s">
        <v>8325</v>
      </c>
      <c r="B2863" s="23" t="s">
        <v>8326</v>
      </c>
      <c r="C2863" s="5">
        <v>665.0</v>
      </c>
      <c r="D2863" s="5">
        <v>1.40979994917293E7</v>
      </c>
      <c r="E2863" s="5">
        <v>7448658.0</v>
      </c>
      <c r="F2863" s="5">
        <v>1.0698927E7</v>
      </c>
      <c r="G2863" s="5">
        <v>1.5426848E7</v>
      </c>
      <c r="H2863" s="5">
        <v>2.8367977E7</v>
      </c>
    </row>
    <row r="2864">
      <c r="A2864" s="62" t="s">
        <v>8327</v>
      </c>
      <c r="B2864" s="23" t="s">
        <v>8328</v>
      </c>
      <c r="C2864" s="5">
        <v>72.0</v>
      </c>
      <c r="D2864" s="5">
        <v>1.77010135138888E7</v>
      </c>
      <c r="E2864" s="5">
        <v>8829221.0</v>
      </c>
      <c r="F2864" s="5">
        <v>1.2807224E7</v>
      </c>
      <c r="G2864" s="5">
        <v>2.21867E7</v>
      </c>
      <c r="H2864" s="5">
        <v>3.3469457E7</v>
      </c>
    </row>
    <row r="2865">
      <c r="A2865" s="62" t="s">
        <v>8329</v>
      </c>
      <c r="B2865" s="23" t="s">
        <v>8330</v>
      </c>
      <c r="C2865" s="5">
        <v>207.0</v>
      </c>
      <c r="D2865" s="5">
        <v>2.4318458289855E7</v>
      </c>
      <c r="E2865" s="5">
        <v>1.0057994E7</v>
      </c>
      <c r="F2865" s="5">
        <v>1.6007954E7</v>
      </c>
      <c r="G2865" s="5">
        <v>3.3258984E7</v>
      </c>
      <c r="H2865" s="5">
        <v>4.8264586E7</v>
      </c>
    </row>
    <row r="2866">
      <c r="A2866" s="62" t="s">
        <v>8331</v>
      </c>
      <c r="B2866" s="23" t="s">
        <v>8332</v>
      </c>
      <c r="C2866" s="5">
        <v>6.0</v>
      </c>
      <c r="D2866" s="5">
        <v>1.6194943E7</v>
      </c>
      <c r="E2866" s="5">
        <v>8571892.0</v>
      </c>
      <c r="F2866" s="5">
        <v>1.3377313E7</v>
      </c>
      <c r="G2866" s="5">
        <v>2.4061234E7</v>
      </c>
      <c r="H2866" s="5">
        <v>2.528525E7</v>
      </c>
    </row>
    <row r="2867">
      <c r="A2867" s="62" t="s">
        <v>8333</v>
      </c>
      <c r="B2867" s="23" t="s">
        <v>8334</v>
      </c>
      <c r="C2867" s="5">
        <v>9.0</v>
      </c>
      <c r="D2867" s="5">
        <v>2.30865784444444E7</v>
      </c>
      <c r="E2867" s="5">
        <v>7071288.0</v>
      </c>
      <c r="F2867" s="5">
        <v>1.0825362E7</v>
      </c>
      <c r="G2867" s="5">
        <v>3.1568973E7</v>
      </c>
      <c r="H2867" s="5">
        <v>7.7727576E7</v>
      </c>
    </row>
    <row r="2868">
      <c r="A2868" s="62" t="s">
        <v>8335</v>
      </c>
      <c r="B2868" s="23" t="s">
        <v>8336</v>
      </c>
      <c r="C2868" s="5">
        <v>19.0</v>
      </c>
      <c r="D2868" s="5">
        <v>2.94339340526315E7</v>
      </c>
      <c r="E2868" s="5">
        <v>1.202235E7</v>
      </c>
      <c r="F2868" s="5">
        <v>2.429435E7</v>
      </c>
      <c r="G2868" s="5">
        <v>4.2614399E7</v>
      </c>
      <c r="H2868" s="5">
        <v>6.3976468E7</v>
      </c>
    </row>
    <row r="2869">
      <c r="A2869" s="62" t="s">
        <v>8337</v>
      </c>
      <c r="B2869" s="23" t="s">
        <v>8338</v>
      </c>
      <c r="C2869" s="5">
        <v>224.0</v>
      </c>
      <c r="D2869" s="5">
        <v>1.42097165089285E7</v>
      </c>
      <c r="E2869" s="5">
        <v>6270103.0</v>
      </c>
      <c r="F2869" s="5">
        <v>9000885.0</v>
      </c>
      <c r="G2869" s="5">
        <v>1.8148534E7</v>
      </c>
      <c r="H2869" s="5">
        <v>2.9914185E7</v>
      </c>
    </row>
    <row r="2870">
      <c r="A2870" s="62" t="s">
        <v>2926</v>
      </c>
      <c r="B2870" s="23" t="s">
        <v>620</v>
      </c>
      <c r="C2870" s="5">
        <v>102.0</v>
      </c>
      <c r="D2870" s="5">
        <v>2.11494449223301E7</v>
      </c>
      <c r="E2870" s="5">
        <v>1.0309649E7</v>
      </c>
      <c r="F2870" s="5">
        <v>1.1832575E7</v>
      </c>
      <c r="G2870" s="5">
        <v>2.5328507E7</v>
      </c>
      <c r="H2870" s="5">
        <v>4.7489001E7</v>
      </c>
    </row>
    <row r="2871">
      <c r="A2871" s="62" t="s">
        <v>8339</v>
      </c>
      <c r="B2871" s="23" t="s">
        <v>8340</v>
      </c>
      <c r="C2871" s="5">
        <v>1861.0</v>
      </c>
      <c r="D2871" s="5">
        <v>1.45896877158177E7</v>
      </c>
      <c r="E2871" s="5">
        <v>7304423.0</v>
      </c>
      <c r="F2871" s="5">
        <v>1.0206734E7</v>
      </c>
      <c r="G2871" s="5">
        <v>1.5545328E7</v>
      </c>
      <c r="H2871" s="5">
        <v>2.6405466E7</v>
      </c>
    </row>
    <row r="2872">
      <c r="A2872" s="62" t="s">
        <v>8341</v>
      </c>
      <c r="B2872" s="23" t="s">
        <v>8342</v>
      </c>
      <c r="C2872" s="5">
        <v>343.0</v>
      </c>
      <c r="D2872" s="5">
        <v>1.78430224314868E7</v>
      </c>
      <c r="E2872" s="5">
        <v>7675405.0</v>
      </c>
      <c r="F2872" s="5">
        <v>1.0789517E7</v>
      </c>
      <c r="G2872" s="5">
        <v>2.0076966E7</v>
      </c>
      <c r="H2872" s="5">
        <v>3.8556228E7</v>
      </c>
    </row>
    <row r="2873">
      <c r="A2873" s="62" t="s">
        <v>8343</v>
      </c>
      <c r="B2873" s="23" t="s">
        <v>8344</v>
      </c>
      <c r="C2873" s="5">
        <v>704.0</v>
      </c>
      <c r="D2873" s="5">
        <v>1.25850152599431E7</v>
      </c>
      <c r="E2873" s="5">
        <v>6991672.0</v>
      </c>
      <c r="F2873" s="5">
        <v>9204702.0</v>
      </c>
      <c r="G2873" s="5">
        <v>1.336097E7</v>
      </c>
      <c r="H2873" s="5">
        <v>2.4411452E7</v>
      </c>
    </row>
    <row r="2874">
      <c r="A2874" s="62" t="s">
        <v>8345</v>
      </c>
      <c r="B2874" s="23" t="s">
        <v>8346</v>
      </c>
      <c r="C2874" s="5">
        <v>8.0</v>
      </c>
      <c r="D2874" s="5">
        <v>2.1497660625E7</v>
      </c>
      <c r="E2874" s="5">
        <v>5422156.0</v>
      </c>
      <c r="F2874" s="5">
        <v>8707278.0</v>
      </c>
      <c r="G2874" s="5">
        <v>2.298125E7</v>
      </c>
      <c r="H2874" s="5">
        <v>8.4402333E7</v>
      </c>
    </row>
    <row r="2875">
      <c r="A2875" s="62" t="s">
        <v>8347</v>
      </c>
      <c r="B2875" s="23" t="s">
        <v>8348</v>
      </c>
      <c r="C2875" s="5">
        <v>4.0</v>
      </c>
      <c r="D2875" s="5">
        <v>2.8832442E7</v>
      </c>
      <c r="E2875" s="5">
        <v>5742190.0</v>
      </c>
      <c r="F2875" s="5">
        <v>1.2640601E7</v>
      </c>
      <c r="G2875" s="5">
        <v>1.5807605E7</v>
      </c>
      <c r="H2875" s="5">
        <v>8.1139372E7</v>
      </c>
    </row>
    <row r="2876">
      <c r="A2876" s="62" t="s">
        <v>8349</v>
      </c>
      <c r="B2876" s="23" t="s">
        <v>8350</v>
      </c>
      <c r="C2876" s="5">
        <v>9.0</v>
      </c>
      <c r="D2876" s="5">
        <v>7654368.44444444</v>
      </c>
      <c r="E2876" s="5">
        <v>4989420.0</v>
      </c>
      <c r="F2876" s="5">
        <v>6357400.0</v>
      </c>
      <c r="G2876" s="5">
        <v>7704999.0</v>
      </c>
      <c r="H2876" s="5">
        <v>1.82588E7</v>
      </c>
    </row>
    <row r="2877">
      <c r="A2877" s="62" t="s">
        <v>8351</v>
      </c>
      <c r="B2877" s="23" t="s">
        <v>8352</v>
      </c>
      <c r="C2877" s="5">
        <v>7.0</v>
      </c>
      <c r="D2877" s="5">
        <v>2.27086242857142E7</v>
      </c>
      <c r="E2877" s="5">
        <v>7158902.0</v>
      </c>
      <c r="F2877" s="5">
        <v>2.7103881E7</v>
      </c>
      <c r="G2877" s="5">
        <v>3.0553945E7</v>
      </c>
      <c r="H2877" s="5">
        <v>4.3963108E7</v>
      </c>
    </row>
    <row r="2878">
      <c r="A2878" s="62" t="s">
        <v>8353</v>
      </c>
      <c r="B2878" s="23" t="s">
        <v>8354</v>
      </c>
      <c r="C2878" s="5">
        <v>23.0</v>
      </c>
      <c r="D2878" s="5">
        <v>9925751.78260869</v>
      </c>
      <c r="E2878" s="5">
        <v>3332959.0</v>
      </c>
      <c r="F2878" s="5">
        <v>7698802.0</v>
      </c>
      <c r="G2878" s="5">
        <v>1.2785268E7</v>
      </c>
      <c r="H2878" s="5">
        <v>1.770351E7</v>
      </c>
    </row>
    <row r="2879">
      <c r="A2879" s="62" t="s">
        <v>8355</v>
      </c>
      <c r="B2879" s="23" t="s">
        <v>8356</v>
      </c>
      <c r="C2879" s="5">
        <v>294.0</v>
      </c>
      <c r="D2879" s="5">
        <v>1.34437312755102E7</v>
      </c>
      <c r="E2879" s="5">
        <v>6837556.0</v>
      </c>
      <c r="F2879" s="5">
        <v>9238596.0</v>
      </c>
      <c r="G2879" s="5">
        <v>1.52294E7</v>
      </c>
      <c r="H2879" s="5">
        <v>2.678574E7</v>
      </c>
    </row>
    <row r="2880">
      <c r="A2880" s="62" t="s">
        <v>8357</v>
      </c>
      <c r="B2880" s="23" t="s">
        <v>8358</v>
      </c>
      <c r="C2880" s="5">
        <v>1030.0</v>
      </c>
      <c r="D2880" s="5">
        <v>1.30697394451988E7</v>
      </c>
      <c r="E2880" s="5">
        <v>6159964.0</v>
      </c>
      <c r="F2880" s="5">
        <v>9338333.0</v>
      </c>
      <c r="G2880" s="5">
        <v>1.4248599E7</v>
      </c>
      <c r="H2880" s="5">
        <v>2.4374177E7</v>
      </c>
    </row>
    <row r="2881">
      <c r="A2881" s="62" t="s">
        <v>8359</v>
      </c>
      <c r="B2881" s="23" t="s">
        <v>8360</v>
      </c>
      <c r="C2881" s="5">
        <v>420.0</v>
      </c>
      <c r="D2881" s="5">
        <v>1.64761605666666E7</v>
      </c>
      <c r="E2881" s="5">
        <v>8236880.0</v>
      </c>
      <c r="F2881" s="5">
        <v>1.09053E7</v>
      </c>
      <c r="G2881" s="5">
        <v>1.8393517E7</v>
      </c>
      <c r="H2881" s="5">
        <v>3.212447E7</v>
      </c>
    </row>
    <row r="2882">
      <c r="A2882" s="62" t="s">
        <v>8361</v>
      </c>
      <c r="B2882" s="23" t="s">
        <v>8362</v>
      </c>
      <c r="C2882" s="5">
        <v>69.0</v>
      </c>
      <c r="D2882" s="5">
        <v>1.13873443043478E7</v>
      </c>
      <c r="E2882" s="5">
        <v>6633666.0</v>
      </c>
      <c r="F2882" s="5">
        <v>9965434.0</v>
      </c>
      <c r="G2882" s="5">
        <v>1.273705E7</v>
      </c>
      <c r="H2882" s="5">
        <v>2.0742568E7</v>
      </c>
    </row>
    <row r="2883">
      <c r="A2883" s="62" t="s">
        <v>8363</v>
      </c>
      <c r="B2883" s="23" t="s">
        <v>8364</v>
      </c>
      <c r="C2883" s="5">
        <v>1789.0</v>
      </c>
      <c r="D2883" s="5">
        <v>1.34444770692737E7</v>
      </c>
      <c r="E2883" s="5">
        <v>6430016.0</v>
      </c>
      <c r="F2883" s="5">
        <v>1.0382E7</v>
      </c>
      <c r="G2883" s="5">
        <v>1.4690868E7</v>
      </c>
      <c r="H2883" s="5">
        <v>2.117782E7</v>
      </c>
    </row>
    <row r="2884">
      <c r="A2884" s="62" t="s">
        <v>8365</v>
      </c>
      <c r="B2884" s="23" t="s">
        <v>8366</v>
      </c>
      <c r="C2884" s="5">
        <v>564.0</v>
      </c>
      <c r="D2884" s="5">
        <v>1.69229612836879E7</v>
      </c>
      <c r="E2884" s="5">
        <v>8016894.0</v>
      </c>
      <c r="F2884" s="5">
        <v>1.1445547E7</v>
      </c>
      <c r="G2884" s="5">
        <v>1.9809931E7</v>
      </c>
      <c r="H2884" s="5">
        <v>3.5308661E7</v>
      </c>
    </row>
    <row r="2885">
      <c r="A2885" s="62" t="s">
        <v>8367</v>
      </c>
      <c r="B2885" s="23" t="s">
        <v>8368</v>
      </c>
      <c r="C2885" s="5">
        <v>207.0</v>
      </c>
      <c r="D2885" s="5">
        <v>3.35758589710145E7</v>
      </c>
      <c r="E2885" s="5">
        <v>1.9195478E7</v>
      </c>
      <c r="F2885" s="5">
        <v>2.4591574E7</v>
      </c>
      <c r="G2885" s="5">
        <v>4.4306753E7</v>
      </c>
      <c r="H2885" s="5">
        <v>6.4790111E7</v>
      </c>
    </row>
    <row r="2886">
      <c r="A2886" s="62" t="s">
        <v>2927</v>
      </c>
      <c r="B2886" s="23" t="s">
        <v>622</v>
      </c>
      <c r="C2886" s="5">
        <v>722.0</v>
      </c>
      <c r="D2886" s="5">
        <v>1.83434453737931E7</v>
      </c>
      <c r="E2886" s="5">
        <v>7199611.0</v>
      </c>
      <c r="F2886" s="5">
        <v>1.1182957E7</v>
      </c>
      <c r="G2886" s="5">
        <v>2.363397E7</v>
      </c>
      <c r="H2886" s="5">
        <v>3.5735706E7</v>
      </c>
    </row>
    <row r="2887">
      <c r="A2887" s="62" t="s">
        <v>8369</v>
      </c>
      <c r="B2887" s="23" t="s">
        <v>8370</v>
      </c>
      <c r="C2887" s="5">
        <v>15992.0</v>
      </c>
      <c r="D2887" s="5">
        <v>1.52753823928415E7</v>
      </c>
      <c r="E2887" s="5">
        <v>7376519.0</v>
      </c>
      <c r="F2887" s="5">
        <v>1.0808108E7</v>
      </c>
      <c r="G2887" s="5">
        <v>1.6276359E7</v>
      </c>
      <c r="H2887" s="5">
        <v>2.6739278E7</v>
      </c>
    </row>
    <row r="2888">
      <c r="A2888" s="62" t="s">
        <v>2928</v>
      </c>
      <c r="B2888" s="23" t="s">
        <v>624</v>
      </c>
      <c r="C2888" s="5">
        <v>566.0</v>
      </c>
      <c r="D2888" s="5">
        <v>2.12637145706713E7</v>
      </c>
      <c r="E2888" s="5">
        <v>8172809.0</v>
      </c>
      <c r="F2888" s="5">
        <v>1.5254778E7</v>
      </c>
      <c r="G2888" s="5">
        <v>2.554195E7</v>
      </c>
      <c r="H2888" s="5">
        <v>4.076766E7</v>
      </c>
    </row>
    <row r="2889">
      <c r="A2889" s="62" t="s">
        <v>3005</v>
      </c>
      <c r="B2889" s="23" t="s">
        <v>702</v>
      </c>
      <c r="C2889" s="5">
        <v>22108.0</v>
      </c>
      <c r="D2889" s="5">
        <v>1.01995943964363E7</v>
      </c>
      <c r="E2889" s="5">
        <v>5635012.0</v>
      </c>
      <c r="F2889" s="5">
        <v>7799216.0</v>
      </c>
      <c r="G2889" s="5">
        <v>1.1088889E7</v>
      </c>
      <c r="H2889" s="5">
        <v>1.7449059E7</v>
      </c>
    </row>
    <row r="2890">
      <c r="A2890" s="62" t="s">
        <v>8371</v>
      </c>
      <c r="B2890" s="23" t="s">
        <v>8372</v>
      </c>
      <c r="C2890" s="5">
        <v>132.0</v>
      </c>
      <c r="D2890" s="5">
        <v>1.51269703181818E7</v>
      </c>
      <c r="E2890" s="5">
        <v>6426794.0</v>
      </c>
      <c r="F2890" s="5">
        <v>9324326.0</v>
      </c>
      <c r="G2890" s="5">
        <v>1.3371E7</v>
      </c>
      <c r="H2890" s="5">
        <v>2.787016E7</v>
      </c>
    </row>
    <row r="2891">
      <c r="A2891" s="62" t="s">
        <v>8373</v>
      </c>
      <c r="B2891" s="23" t="s">
        <v>8374</v>
      </c>
      <c r="C2891" s="5">
        <v>5332.0</v>
      </c>
      <c r="D2891" s="5">
        <v>8342523.00654327</v>
      </c>
      <c r="E2891" s="5">
        <v>5273500.0</v>
      </c>
      <c r="F2891" s="5">
        <v>6848925.0</v>
      </c>
      <c r="G2891" s="5">
        <v>9431594.0</v>
      </c>
      <c r="H2891" s="5">
        <v>1.3203129E7</v>
      </c>
    </row>
    <row r="2892">
      <c r="A2892" s="62" t="s">
        <v>8375</v>
      </c>
      <c r="B2892" s="23" t="s">
        <v>8376</v>
      </c>
      <c r="C2892" s="5">
        <v>2035.0</v>
      </c>
      <c r="D2892" s="5">
        <v>1.0806343239312E7</v>
      </c>
      <c r="E2892" s="5">
        <v>6186798.0</v>
      </c>
      <c r="F2892" s="5">
        <v>9814650.0</v>
      </c>
      <c r="G2892" s="5">
        <v>1.20237E7</v>
      </c>
      <c r="H2892" s="5">
        <v>1.558333E7</v>
      </c>
    </row>
    <row r="2893">
      <c r="A2893" s="62" t="s">
        <v>8377</v>
      </c>
      <c r="B2893" s="23" t="s">
        <v>8378</v>
      </c>
      <c r="C2893" s="5">
        <v>49676.0</v>
      </c>
      <c r="D2893" s="5">
        <v>9841416.74707397</v>
      </c>
      <c r="E2893" s="5">
        <v>5815023.0</v>
      </c>
      <c r="F2893" s="5">
        <v>7802430.0</v>
      </c>
      <c r="G2893" s="5">
        <v>1.0947354E7</v>
      </c>
      <c r="H2893" s="5">
        <v>1.6041646E7</v>
      </c>
    </row>
    <row r="2894">
      <c r="A2894" s="62" t="s">
        <v>8379</v>
      </c>
      <c r="B2894" s="23" t="s">
        <v>8380</v>
      </c>
      <c r="C2894" s="5">
        <v>24.0</v>
      </c>
      <c r="D2894" s="5">
        <v>1.70042946249999E7</v>
      </c>
      <c r="E2894" s="5">
        <v>7390000.0</v>
      </c>
      <c r="F2894" s="5">
        <v>1.0201166E7</v>
      </c>
      <c r="G2894" s="5">
        <v>1.2207977E7</v>
      </c>
      <c r="H2894" s="5">
        <v>2.831999E7</v>
      </c>
    </row>
    <row r="2895">
      <c r="A2895" s="62" t="s">
        <v>8381</v>
      </c>
      <c r="B2895" s="23" t="s">
        <v>8382</v>
      </c>
      <c r="C2895" s="5">
        <v>219.0</v>
      </c>
      <c r="D2895" s="5">
        <v>1.2716162849315E7</v>
      </c>
      <c r="E2895" s="5">
        <v>6485603.0</v>
      </c>
      <c r="F2895" s="5">
        <v>9523750.0</v>
      </c>
      <c r="G2895" s="5">
        <v>1.430155E7</v>
      </c>
      <c r="H2895" s="5">
        <v>2.1911988E7</v>
      </c>
    </row>
    <row r="2896">
      <c r="A2896" s="62" t="s">
        <v>8383</v>
      </c>
      <c r="B2896" s="23" t="s">
        <v>8384</v>
      </c>
      <c r="C2896" s="5">
        <v>57.0</v>
      </c>
      <c r="D2896" s="5">
        <v>2.68538496666666E7</v>
      </c>
      <c r="E2896" s="5">
        <v>1.0005905E7</v>
      </c>
      <c r="F2896" s="5">
        <v>1.4676149E7</v>
      </c>
      <c r="G2896" s="5">
        <v>2.1196983E7</v>
      </c>
      <c r="H2896" s="5">
        <v>3.8411982E7</v>
      </c>
    </row>
    <row r="2897">
      <c r="A2897" s="62" t="s">
        <v>8385</v>
      </c>
      <c r="B2897" s="23" t="s">
        <v>8386</v>
      </c>
      <c r="C2897" s="5">
        <v>6084.0</v>
      </c>
      <c r="D2897" s="5">
        <v>1.21255151900772E7</v>
      </c>
      <c r="E2897" s="5">
        <v>6517300.0</v>
      </c>
      <c r="F2897" s="5">
        <v>9099103.0</v>
      </c>
      <c r="G2897" s="5">
        <v>1.3840493E7</v>
      </c>
      <c r="H2897" s="5">
        <v>2.1233949E7</v>
      </c>
    </row>
    <row r="2898">
      <c r="A2898" s="62" t="s">
        <v>3006</v>
      </c>
      <c r="B2898" s="23" t="s">
        <v>704</v>
      </c>
      <c r="C2898" s="5">
        <v>6790.0</v>
      </c>
      <c r="D2898" s="5">
        <v>1.12790261170839E7</v>
      </c>
      <c r="E2898" s="5">
        <v>6216058.0</v>
      </c>
      <c r="F2898" s="5">
        <v>8662223.0</v>
      </c>
      <c r="G2898" s="5">
        <v>1.2336893E7</v>
      </c>
      <c r="H2898" s="5">
        <v>1.8424425E7</v>
      </c>
    </row>
    <row r="2899">
      <c r="A2899" s="62" t="s">
        <v>8387</v>
      </c>
      <c r="B2899" s="23" t="s">
        <v>8388</v>
      </c>
      <c r="C2899" s="5">
        <v>2192.0</v>
      </c>
      <c r="D2899" s="5">
        <v>1.13192536008211E7</v>
      </c>
      <c r="E2899" s="5">
        <v>5765370.0</v>
      </c>
      <c r="F2899" s="5">
        <v>7844324.0</v>
      </c>
      <c r="G2899" s="5">
        <v>1.19589E7</v>
      </c>
      <c r="H2899" s="5">
        <v>1.9853844E7</v>
      </c>
    </row>
    <row r="2900">
      <c r="A2900" s="62" t="s">
        <v>8389</v>
      </c>
      <c r="B2900" s="23" t="s">
        <v>8390</v>
      </c>
      <c r="C2900" s="5">
        <v>1717.0</v>
      </c>
      <c r="D2900" s="5">
        <v>1.24638443364377E7</v>
      </c>
      <c r="E2900" s="5">
        <v>5188064.0</v>
      </c>
      <c r="F2900" s="5">
        <v>7162140.0</v>
      </c>
      <c r="G2900" s="5">
        <v>1.1267154E7</v>
      </c>
      <c r="H2900" s="5">
        <v>1.9163655E7</v>
      </c>
    </row>
    <row r="2901">
      <c r="A2901" s="62" t="s">
        <v>8391</v>
      </c>
      <c r="B2901" s="23" t="s">
        <v>8392</v>
      </c>
      <c r="C2901" s="5">
        <v>1265.0</v>
      </c>
      <c r="D2901" s="5">
        <v>1.28955678158102E7</v>
      </c>
      <c r="E2901" s="5">
        <v>6540217.0</v>
      </c>
      <c r="F2901" s="5">
        <v>9603493.0</v>
      </c>
      <c r="G2901" s="5">
        <v>1.4033656E7</v>
      </c>
      <c r="H2901" s="5">
        <v>2.3385835E7</v>
      </c>
    </row>
    <row r="2902">
      <c r="A2902" s="62" t="s">
        <v>8393</v>
      </c>
      <c r="B2902" s="23" t="s">
        <v>8394</v>
      </c>
      <c r="C2902" s="5">
        <v>66.0</v>
      </c>
      <c r="D2902" s="5">
        <v>1.79780949090909E7</v>
      </c>
      <c r="E2902" s="5">
        <v>7639931.0</v>
      </c>
      <c r="F2902" s="5">
        <v>1.0972197E7</v>
      </c>
      <c r="G2902" s="5">
        <v>2.2962494E7</v>
      </c>
      <c r="H2902" s="5">
        <v>4.9502756E7</v>
      </c>
    </row>
    <row r="2903">
      <c r="A2903" s="62" t="s">
        <v>8395</v>
      </c>
      <c r="B2903" s="23" t="s">
        <v>8396</v>
      </c>
      <c r="C2903" s="5">
        <v>495.0</v>
      </c>
      <c r="D2903" s="5">
        <v>3.26518532323232E7</v>
      </c>
      <c r="E2903" s="5">
        <v>1.2730007E7</v>
      </c>
      <c r="F2903" s="5">
        <v>2.54333E7</v>
      </c>
      <c r="G2903" s="5">
        <v>4.2009509E7</v>
      </c>
      <c r="H2903" s="5">
        <v>5.9365906E7</v>
      </c>
    </row>
    <row r="2904">
      <c r="A2904" s="62" t="s">
        <v>8397</v>
      </c>
      <c r="B2904" s="23" t="s">
        <v>8398</v>
      </c>
      <c r="C2904" s="5">
        <v>6544.0</v>
      </c>
      <c r="D2904" s="5">
        <v>1.36813537167277E7</v>
      </c>
      <c r="E2904" s="5">
        <v>6800350.0</v>
      </c>
      <c r="F2904" s="5">
        <v>9857316.0</v>
      </c>
      <c r="G2904" s="5">
        <v>1.47758E7</v>
      </c>
      <c r="H2904" s="5">
        <v>2.5076784E7</v>
      </c>
    </row>
    <row r="2905">
      <c r="A2905" s="62" t="s">
        <v>8399</v>
      </c>
      <c r="B2905" s="23" t="s">
        <v>8400</v>
      </c>
      <c r="C2905" s="5">
        <v>2997.0</v>
      </c>
      <c r="D2905" s="5">
        <v>1.43548352786666E7</v>
      </c>
      <c r="E2905" s="5">
        <v>6606513.0</v>
      </c>
      <c r="F2905" s="5">
        <v>9360330.0</v>
      </c>
      <c r="G2905" s="5">
        <v>1.4660243E7</v>
      </c>
      <c r="H2905" s="5">
        <v>2.6095095E7</v>
      </c>
    </row>
    <row r="2906">
      <c r="A2906" s="62" t="s">
        <v>2929</v>
      </c>
      <c r="B2906" s="23" t="s">
        <v>626</v>
      </c>
      <c r="C2906" s="5">
        <v>70.0</v>
      </c>
      <c r="D2906" s="5">
        <v>1.78712397285714E7</v>
      </c>
      <c r="E2906" s="5">
        <v>7556651.0</v>
      </c>
      <c r="F2906" s="5">
        <v>1.1571176E7</v>
      </c>
      <c r="G2906" s="5">
        <v>1.8039833E7</v>
      </c>
      <c r="H2906" s="5">
        <v>2.7350251E7</v>
      </c>
    </row>
    <row r="2907">
      <c r="A2907" s="62" t="s">
        <v>2930</v>
      </c>
      <c r="B2907" s="23" t="s">
        <v>630</v>
      </c>
      <c r="C2907" s="5">
        <v>107.0</v>
      </c>
      <c r="D2907" s="5">
        <v>1.47109610186915E7</v>
      </c>
      <c r="E2907" s="5">
        <v>7338700.0</v>
      </c>
      <c r="F2907" s="5">
        <v>1.3086218E7</v>
      </c>
      <c r="G2907" s="5">
        <v>2.1354952E7</v>
      </c>
      <c r="H2907" s="5">
        <v>2.7378534E7</v>
      </c>
    </row>
    <row r="2908">
      <c r="A2908" s="62" t="s">
        <v>3007</v>
      </c>
      <c r="B2908" s="23" t="s">
        <v>707</v>
      </c>
      <c r="C2908" s="5">
        <v>1804.0</v>
      </c>
      <c r="D2908" s="5">
        <v>1.34647691368421E7</v>
      </c>
      <c r="E2908" s="5">
        <v>6761545.0</v>
      </c>
      <c r="F2908" s="5">
        <v>1.025E7</v>
      </c>
      <c r="G2908" s="5">
        <v>1.5139E7</v>
      </c>
      <c r="H2908" s="5">
        <v>2.6502508E7</v>
      </c>
    </row>
    <row r="2909">
      <c r="A2909" s="62" t="s">
        <v>3008</v>
      </c>
      <c r="B2909" s="23" t="s">
        <v>710</v>
      </c>
      <c r="C2909" s="5">
        <v>568.0</v>
      </c>
      <c r="D2909" s="5">
        <v>1.23816012746478E7</v>
      </c>
      <c r="E2909" s="5">
        <v>6421100.0</v>
      </c>
      <c r="F2909" s="5">
        <v>8730779.0</v>
      </c>
      <c r="G2909" s="5">
        <v>1.2918207E7</v>
      </c>
      <c r="H2909" s="5">
        <v>2.3793E7</v>
      </c>
    </row>
    <row r="2910">
      <c r="A2910" s="62" t="s">
        <v>2931</v>
      </c>
      <c r="B2910" s="23" t="s">
        <v>631</v>
      </c>
      <c r="C2910" s="5">
        <v>271.0</v>
      </c>
      <c r="D2910" s="5">
        <v>2.98694580479704E7</v>
      </c>
      <c r="E2910" s="5">
        <v>1.65104E7</v>
      </c>
      <c r="F2910" s="5">
        <v>2.6444034E7</v>
      </c>
      <c r="G2910" s="5">
        <v>3.7698993E7</v>
      </c>
      <c r="H2910" s="5">
        <v>5.2951E7</v>
      </c>
    </row>
    <row r="2911">
      <c r="A2911" s="62" t="s">
        <v>2932</v>
      </c>
      <c r="B2911" s="23" t="s">
        <v>633</v>
      </c>
      <c r="C2911" s="5">
        <v>54.0</v>
      </c>
      <c r="D2911" s="5">
        <v>1.71099701851851E7</v>
      </c>
      <c r="E2911" s="5">
        <v>6205266.0</v>
      </c>
      <c r="F2911" s="5">
        <v>9655223.0</v>
      </c>
      <c r="G2911" s="5">
        <v>1.7116932E7</v>
      </c>
      <c r="H2911" s="5">
        <v>3.6218643E7</v>
      </c>
    </row>
    <row r="2912">
      <c r="A2912" s="62" t="s">
        <v>2933</v>
      </c>
      <c r="B2912" s="23" t="s">
        <v>635</v>
      </c>
      <c r="C2912" s="5">
        <v>54.0</v>
      </c>
      <c r="D2912" s="5">
        <v>3.2513092574074E7</v>
      </c>
      <c r="E2912" s="5">
        <v>1.6675036E7</v>
      </c>
      <c r="F2912" s="5">
        <v>2.88032E7</v>
      </c>
      <c r="G2912" s="5">
        <v>4.407081E7</v>
      </c>
      <c r="H2912" s="5">
        <v>5.6924769E7</v>
      </c>
    </row>
    <row r="2913">
      <c r="A2913" s="62" t="s">
        <v>3009</v>
      </c>
      <c r="B2913" s="23" t="s">
        <v>712</v>
      </c>
      <c r="C2913" s="5">
        <v>165.0</v>
      </c>
      <c r="D2913" s="5">
        <v>8320023.03030302</v>
      </c>
      <c r="E2913" s="5">
        <v>3198342.0</v>
      </c>
      <c r="F2913" s="5">
        <v>4326980.0</v>
      </c>
      <c r="G2913" s="5">
        <v>9171039.0</v>
      </c>
      <c r="H2913" s="5">
        <v>1.6033116E7</v>
      </c>
    </row>
    <row r="2914">
      <c r="A2914" s="62" t="s">
        <v>8401</v>
      </c>
      <c r="B2914" s="23" t="s">
        <v>8402</v>
      </c>
      <c r="C2914" s="5">
        <v>163.0</v>
      </c>
      <c r="D2914" s="5">
        <v>1.99351049085365E7</v>
      </c>
      <c r="E2914" s="5">
        <v>8203000.0</v>
      </c>
      <c r="F2914" s="5">
        <v>1.3724794E7</v>
      </c>
      <c r="G2914" s="5">
        <v>2.2259277E7</v>
      </c>
      <c r="H2914" s="5">
        <v>4.17322E7</v>
      </c>
    </row>
    <row r="2915">
      <c r="A2915" s="62" t="s">
        <v>8403</v>
      </c>
      <c r="B2915" s="23" t="s">
        <v>8404</v>
      </c>
      <c r="C2915" s="5">
        <v>153.0</v>
      </c>
      <c r="D2915" s="5">
        <v>2.90476236535947E7</v>
      </c>
      <c r="E2915" s="5">
        <v>1.0333863E7</v>
      </c>
      <c r="F2915" s="5">
        <v>1.4750898E7</v>
      </c>
      <c r="G2915" s="5">
        <v>2.9475423E7</v>
      </c>
      <c r="H2915" s="5">
        <v>6.1642314E7</v>
      </c>
    </row>
    <row r="2916">
      <c r="A2916" s="62" t="s">
        <v>8405</v>
      </c>
      <c r="B2916" s="23" t="s">
        <v>8406</v>
      </c>
      <c r="C2916" s="5">
        <v>508.0</v>
      </c>
      <c r="D2916" s="5">
        <v>1.60966722795275E7</v>
      </c>
      <c r="E2916" s="5">
        <v>7633628.0</v>
      </c>
      <c r="F2916" s="5">
        <v>1.1708E7</v>
      </c>
      <c r="G2916" s="5">
        <v>1.9603327E7</v>
      </c>
      <c r="H2916" s="5">
        <v>3.038806E7</v>
      </c>
    </row>
    <row r="2917">
      <c r="A2917" s="62" t="s">
        <v>8407</v>
      </c>
      <c r="B2917" s="23" t="s">
        <v>8408</v>
      </c>
      <c r="C2917" s="5">
        <v>785.0</v>
      </c>
      <c r="D2917" s="5">
        <v>1.72238629375796E7</v>
      </c>
      <c r="E2917" s="5">
        <v>8073000.0</v>
      </c>
      <c r="F2917" s="5">
        <v>1.2650295E7</v>
      </c>
      <c r="G2917" s="5">
        <v>2.370155E7</v>
      </c>
      <c r="H2917" s="5">
        <v>3.8156794E7</v>
      </c>
    </row>
    <row r="2918">
      <c r="A2918" s="62" t="s">
        <v>3010</v>
      </c>
      <c r="B2918" s="23" t="s">
        <v>714</v>
      </c>
      <c r="C2918" s="5">
        <v>742.0</v>
      </c>
      <c r="D2918" s="5">
        <v>2.07947782695417E7</v>
      </c>
      <c r="E2918" s="5">
        <v>1.0064639E7</v>
      </c>
      <c r="F2918" s="5">
        <v>1.6268558E7</v>
      </c>
      <c r="G2918" s="5">
        <v>2.6689024E7</v>
      </c>
      <c r="H2918" s="5">
        <v>4.03937E7</v>
      </c>
    </row>
    <row r="2919">
      <c r="A2919" s="62" t="s">
        <v>8409</v>
      </c>
      <c r="B2919" s="23" t="s">
        <v>8410</v>
      </c>
      <c r="C2919" s="5">
        <v>119.0</v>
      </c>
      <c r="D2919" s="5">
        <v>2.22181245798319E7</v>
      </c>
      <c r="E2919" s="5">
        <v>9068553.0</v>
      </c>
      <c r="F2919" s="5">
        <v>1.7355501E7</v>
      </c>
      <c r="G2919" s="5">
        <v>3.0968795E7</v>
      </c>
      <c r="H2919" s="5">
        <v>4.6573554E7</v>
      </c>
    </row>
    <row r="2920">
      <c r="A2920" s="62" t="s">
        <v>3011</v>
      </c>
      <c r="B2920" s="23" t="s">
        <v>717</v>
      </c>
      <c r="C2920" s="5">
        <v>910.0</v>
      </c>
      <c r="D2920" s="5">
        <v>2.09346992313596E7</v>
      </c>
      <c r="E2920" s="5">
        <v>7335000.0</v>
      </c>
      <c r="F2920" s="5">
        <v>1.1631395E7</v>
      </c>
      <c r="G2920" s="5">
        <v>2.1694126E7</v>
      </c>
      <c r="H2920" s="5">
        <v>4.3535484E7</v>
      </c>
    </row>
    <row r="2921">
      <c r="A2921" s="62" t="s">
        <v>3012</v>
      </c>
      <c r="B2921" s="23" t="s">
        <v>719</v>
      </c>
      <c r="C2921" s="5">
        <v>3884.0</v>
      </c>
      <c r="D2921" s="5">
        <v>1.53612212470406E7</v>
      </c>
      <c r="E2921" s="5">
        <v>7418207.0</v>
      </c>
      <c r="F2921" s="5">
        <v>1.0666653E7</v>
      </c>
      <c r="G2921" s="5">
        <v>1.7109123E7</v>
      </c>
      <c r="H2921" s="5">
        <v>2.9612763E7</v>
      </c>
    </row>
    <row r="2922">
      <c r="A2922" s="62" t="s">
        <v>3013</v>
      </c>
      <c r="B2922" s="23" t="s">
        <v>721</v>
      </c>
      <c r="C2922" s="5">
        <v>126.0</v>
      </c>
      <c r="D2922" s="5">
        <v>1.62736048650793E7</v>
      </c>
      <c r="E2922" s="5">
        <v>6049903.0</v>
      </c>
      <c r="F2922" s="5">
        <v>1.0384795E7</v>
      </c>
      <c r="G2922" s="5">
        <v>2.2073716E7</v>
      </c>
      <c r="H2922" s="5">
        <v>2.8540192E7</v>
      </c>
    </row>
    <row r="2923">
      <c r="A2923" s="62" t="s">
        <v>8411</v>
      </c>
      <c r="B2923" s="23" t="s">
        <v>109</v>
      </c>
      <c r="C2923" s="5">
        <v>878.0</v>
      </c>
      <c r="D2923" s="5">
        <v>1.45597895364464E7</v>
      </c>
      <c r="E2923" s="5">
        <v>5970332.0</v>
      </c>
      <c r="F2923" s="5">
        <v>9180137.0</v>
      </c>
      <c r="G2923" s="5">
        <v>1.584434E7</v>
      </c>
      <c r="H2923" s="5">
        <v>3.0130146E7</v>
      </c>
    </row>
    <row r="2924">
      <c r="A2924" s="62" t="s">
        <v>8412</v>
      </c>
      <c r="B2924" s="23" t="s">
        <v>8413</v>
      </c>
      <c r="C2924" s="5">
        <v>8.0</v>
      </c>
      <c r="D2924" s="5">
        <v>1.107244275E7</v>
      </c>
      <c r="E2924" s="5">
        <v>4085824.0</v>
      </c>
      <c r="F2924" s="5">
        <v>5547857.0</v>
      </c>
      <c r="G2924" s="5">
        <v>1.8248787E7</v>
      </c>
      <c r="H2924" s="5">
        <v>2.73338E7</v>
      </c>
    </row>
    <row r="2925">
      <c r="A2925" s="62" t="s">
        <v>3014</v>
      </c>
      <c r="B2925" s="23" t="s">
        <v>723</v>
      </c>
      <c r="C2925" s="5">
        <v>10.0</v>
      </c>
      <c r="D2925" s="5">
        <v>3.80750764E7</v>
      </c>
      <c r="E2925" s="5">
        <v>5959589.0</v>
      </c>
      <c r="F2925" s="5">
        <v>1.1313477E7</v>
      </c>
      <c r="G2925" s="5">
        <v>5.5577875E7</v>
      </c>
      <c r="H2925" s="5">
        <v>9.9334743E7</v>
      </c>
    </row>
    <row r="2926">
      <c r="A2926" s="62" t="s">
        <v>8414</v>
      </c>
      <c r="B2926" s="23" t="s">
        <v>8415</v>
      </c>
      <c r="C2926" s="5">
        <v>119.0</v>
      </c>
      <c r="D2926" s="5">
        <v>1.81720226134453E7</v>
      </c>
      <c r="E2926" s="5">
        <v>4278380.0</v>
      </c>
      <c r="F2926" s="5">
        <v>8808116.0</v>
      </c>
      <c r="G2926" s="5">
        <v>2.5340744E7</v>
      </c>
      <c r="H2926" s="5">
        <v>5.0058301E7</v>
      </c>
    </row>
    <row r="2927">
      <c r="A2927" s="62" t="s">
        <v>8416</v>
      </c>
      <c r="B2927" s="23" t="s">
        <v>8417</v>
      </c>
      <c r="C2927" s="5">
        <v>179.0</v>
      </c>
      <c r="D2927" s="5">
        <v>2.13873483184357E7</v>
      </c>
      <c r="E2927" s="5">
        <v>6649200.0</v>
      </c>
      <c r="F2927" s="5">
        <v>1.11348E7</v>
      </c>
      <c r="G2927" s="5">
        <v>2.6698992E7</v>
      </c>
      <c r="H2927" s="5">
        <v>5.6621576E7</v>
      </c>
    </row>
    <row r="2928">
      <c r="A2928" s="62" t="s">
        <v>8418</v>
      </c>
      <c r="B2928" s="23" t="s">
        <v>8419</v>
      </c>
      <c r="C2928" s="5">
        <v>122.0</v>
      </c>
      <c r="D2928" s="5">
        <v>1.05707150901639E7</v>
      </c>
      <c r="E2928" s="5">
        <v>3580200.0</v>
      </c>
      <c r="F2928" s="5">
        <v>7329781.0</v>
      </c>
      <c r="G2928" s="5">
        <v>1.1959018E7</v>
      </c>
      <c r="H2928" s="5">
        <v>2.3610476E7</v>
      </c>
    </row>
    <row r="2929">
      <c r="A2929" s="62" t="s">
        <v>8420</v>
      </c>
      <c r="B2929" s="23" t="s">
        <v>8421</v>
      </c>
      <c r="C2929" s="5">
        <v>176.0</v>
      </c>
      <c r="D2929" s="5">
        <v>1.03118670681818E7</v>
      </c>
      <c r="E2929" s="5">
        <v>3619887.0</v>
      </c>
      <c r="F2929" s="5">
        <v>5662860.0</v>
      </c>
      <c r="G2929" s="5">
        <v>1.054394E7</v>
      </c>
      <c r="H2929" s="5">
        <v>2.2875195E7</v>
      </c>
    </row>
    <row r="2930">
      <c r="A2930" s="62" t="s">
        <v>8422</v>
      </c>
      <c r="B2930" s="23" t="s">
        <v>8423</v>
      </c>
      <c r="C2930" s="5">
        <v>477.0</v>
      </c>
      <c r="D2930" s="5">
        <v>2.0632172966457E7</v>
      </c>
      <c r="E2930" s="5">
        <v>5508600.0</v>
      </c>
      <c r="F2930" s="5">
        <v>9530193.0</v>
      </c>
      <c r="G2930" s="5">
        <v>2.6175965E7</v>
      </c>
      <c r="H2930" s="5">
        <v>7.1193455E7</v>
      </c>
    </row>
    <row r="2931">
      <c r="A2931" s="62" t="s">
        <v>8424</v>
      </c>
      <c r="B2931" s="23" t="s">
        <v>8425</v>
      </c>
      <c r="C2931" s="5">
        <v>676.0</v>
      </c>
      <c r="D2931" s="5">
        <v>1.26732598121301E7</v>
      </c>
      <c r="E2931" s="5">
        <v>6221000.0</v>
      </c>
      <c r="F2931" s="5">
        <v>8897954.0</v>
      </c>
      <c r="G2931" s="5">
        <v>1.42445E7</v>
      </c>
      <c r="H2931" s="5">
        <v>2.2717267E7</v>
      </c>
    </row>
    <row r="2932">
      <c r="A2932" s="62" t="s">
        <v>8426</v>
      </c>
      <c r="B2932" s="23" t="s">
        <v>8427</v>
      </c>
      <c r="C2932" s="5">
        <v>13.0</v>
      </c>
      <c r="D2932" s="5">
        <v>1.55583827692307E7</v>
      </c>
      <c r="E2932" s="5">
        <v>6444377.0</v>
      </c>
      <c r="F2932" s="5">
        <v>9956469.0</v>
      </c>
      <c r="G2932" s="5">
        <v>1.8035E7</v>
      </c>
      <c r="H2932" s="5">
        <v>3.5617E7</v>
      </c>
    </row>
    <row r="2933">
      <c r="A2933" s="62" t="s">
        <v>8428</v>
      </c>
      <c r="B2933" s="23" t="s">
        <v>8429</v>
      </c>
      <c r="C2933" s="5">
        <v>63.0</v>
      </c>
      <c r="D2933" s="5">
        <v>2.73797686984126E7</v>
      </c>
      <c r="E2933" s="5">
        <v>8478000.0</v>
      </c>
      <c r="F2933" s="5">
        <v>1.5135124E7</v>
      </c>
      <c r="G2933" s="5">
        <v>2.5973595E7</v>
      </c>
      <c r="H2933" s="5">
        <v>5.591267E7</v>
      </c>
    </row>
    <row r="2934">
      <c r="A2934" s="62" t="s">
        <v>8430</v>
      </c>
      <c r="B2934" s="23" t="s">
        <v>8431</v>
      </c>
      <c r="C2934" s="5">
        <v>10568.0</v>
      </c>
      <c r="D2934" s="5">
        <v>1.28478199984879E7</v>
      </c>
      <c r="E2934" s="5">
        <v>6677000.0</v>
      </c>
      <c r="F2934" s="5">
        <v>9240930.0</v>
      </c>
      <c r="G2934" s="5">
        <v>1.38891E7</v>
      </c>
      <c r="H2934" s="5">
        <v>2.274885E7</v>
      </c>
    </row>
    <row r="2935">
      <c r="A2935" s="62" t="s">
        <v>8432</v>
      </c>
      <c r="B2935" s="23" t="s">
        <v>8433</v>
      </c>
      <c r="C2935" s="5">
        <v>903.0</v>
      </c>
      <c r="D2935" s="5">
        <v>1.37021940907079E7</v>
      </c>
      <c r="E2935" s="5">
        <v>6900232.0</v>
      </c>
      <c r="F2935" s="5">
        <v>9606166.0</v>
      </c>
      <c r="G2935" s="5">
        <v>1.5118413E7</v>
      </c>
      <c r="H2935" s="5">
        <v>2.5214413E7</v>
      </c>
    </row>
    <row r="2936">
      <c r="A2936" s="62" t="s">
        <v>8434</v>
      </c>
      <c r="B2936" s="23" t="s">
        <v>8435</v>
      </c>
      <c r="C2936" s="5">
        <v>237.0</v>
      </c>
      <c r="D2936" s="5">
        <v>1.88187437257383E7</v>
      </c>
      <c r="E2936" s="5">
        <v>7753861.0</v>
      </c>
      <c r="F2936" s="5">
        <v>1.1161442E7</v>
      </c>
      <c r="G2936" s="5">
        <v>1.8478409E7</v>
      </c>
      <c r="H2936" s="5">
        <v>4.4202111E7</v>
      </c>
    </row>
    <row r="2937">
      <c r="A2937" s="62" t="s">
        <v>8436</v>
      </c>
      <c r="B2937" s="23" t="s">
        <v>8437</v>
      </c>
      <c r="C2937" s="5">
        <v>95.0</v>
      </c>
      <c r="D2937" s="5">
        <v>2.54528585157894E7</v>
      </c>
      <c r="E2937" s="5">
        <v>6516675.0</v>
      </c>
      <c r="F2937" s="5">
        <v>1.1923334E7</v>
      </c>
      <c r="G2937" s="5">
        <v>2.3336122E7</v>
      </c>
      <c r="H2937" s="5">
        <v>7.3096114E7</v>
      </c>
    </row>
    <row r="2938">
      <c r="A2938" s="62" t="s">
        <v>8438</v>
      </c>
      <c r="B2938" s="23" t="s">
        <v>8439</v>
      </c>
      <c r="C2938" s="5">
        <v>178.0</v>
      </c>
      <c r="D2938" s="5">
        <v>3.66003406629213E7</v>
      </c>
      <c r="E2938" s="5">
        <v>1.305372E7</v>
      </c>
      <c r="F2938" s="5">
        <v>2.0204764E7</v>
      </c>
      <c r="G2938" s="5">
        <v>4.0628347E7</v>
      </c>
      <c r="H2938" s="5">
        <v>7.7344786E7</v>
      </c>
    </row>
    <row r="2939">
      <c r="A2939" s="62" t="s">
        <v>8440</v>
      </c>
      <c r="B2939" s="23" t="s">
        <v>8441</v>
      </c>
      <c r="C2939" s="5">
        <v>88.0</v>
      </c>
      <c r="D2939" s="5">
        <v>4.35484705955056E7</v>
      </c>
      <c r="E2939" s="5">
        <v>1.18174E7</v>
      </c>
      <c r="F2939" s="5">
        <v>1.9270957E7</v>
      </c>
      <c r="G2939" s="5">
        <v>4.362394E7</v>
      </c>
      <c r="H2939" s="5">
        <v>1.09231499E8</v>
      </c>
    </row>
    <row r="2940">
      <c r="A2940" s="62" t="s">
        <v>8442</v>
      </c>
      <c r="B2940" s="23" t="s">
        <v>8443</v>
      </c>
      <c r="C2940" s="5">
        <v>173.0</v>
      </c>
      <c r="D2940" s="5">
        <v>4.80898347398844E7</v>
      </c>
      <c r="E2940" s="5">
        <v>1.64563E7</v>
      </c>
      <c r="F2940" s="5">
        <v>3.0289431E7</v>
      </c>
      <c r="G2940" s="5">
        <v>5.6003374E7</v>
      </c>
      <c r="H2940" s="5">
        <v>1.01681534E8</v>
      </c>
    </row>
    <row r="2941">
      <c r="A2941" s="62" t="s">
        <v>8444</v>
      </c>
      <c r="B2941" s="23" t="s">
        <v>8445</v>
      </c>
      <c r="C2941" s="5">
        <v>39.0</v>
      </c>
      <c r="D2941" s="5">
        <v>4.17965152307692E7</v>
      </c>
      <c r="E2941" s="5">
        <v>2.1245829E7</v>
      </c>
      <c r="F2941" s="5">
        <v>3.6882849E7</v>
      </c>
      <c r="G2941" s="5">
        <v>5.5104295E7</v>
      </c>
      <c r="H2941" s="5">
        <v>9.74403E7</v>
      </c>
    </row>
    <row r="2942">
      <c r="A2942" s="62" t="s">
        <v>8446</v>
      </c>
      <c r="B2942" s="23" t="s">
        <v>8447</v>
      </c>
      <c r="C2942" s="5">
        <v>26.0</v>
      </c>
      <c r="D2942" s="5">
        <v>5.53457497692307E7</v>
      </c>
      <c r="E2942" s="5">
        <v>2.0551034E7</v>
      </c>
      <c r="F2942" s="5">
        <v>3.12271E7</v>
      </c>
      <c r="G2942" s="5">
        <v>7.2789199E7</v>
      </c>
      <c r="H2942" s="5">
        <v>1.62979452E8</v>
      </c>
    </row>
    <row r="2943">
      <c r="A2943" s="62" t="s">
        <v>8448</v>
      </c>
      <c r="B2943" s="23" t="s">
        <v>8449</v>
      </c>
      <c r="C2943" s="5">
        <v>50.0</v>
      </c>
      <c r="D2943" s="5">
        <v>1.72870037599999E7</v>
      </c>
      <c r="E2943" s="5">
        <v>8180564.0</v>
      </c>
      <c r="F2943" s="5">
        <v>1.351188E7</v>
      </c>
      <c r="G2943" s="5">
        <v>1.901661E7</v>
      </c>
      <c r="H2943" s="5">
        <v>3.4309999E7</v>
      </c>
    </row>
    <row r="2944">
      <c r="A2944" s="62" t="s">
        <v>8450</v>
      </c>
      <c r="B2944" s="23" t="s">
        <v>8451</v>
      </c>
      <c r="C2944" s="5">
        <v>274.0</v>
      </c>
      <c r="D2944" s="5">
        <v>2.66266223832116E7</v>
      </c>
      <c r="E2944" s="5">
        <v>1.0346374E7</v>
      </c>
      <c r="F2944" s="5">
        <v>1.6520046E7</v>
      </c>
      <c r="G2944" s="5">
        <v>2.8323357E7</v>
      </c>
      <c r="H2944" s="5">
        <v>4.8231792E7</v>
      </c>
    </row>
    <row r="2945">
      <c r="A2945" s="62" t="s">
        <v>3015</v>
      </c>
      <c r="B2945" s="23" t="s">
        <v>725</v>
      </c>
      <c r="C2945" s="5">
        <v>39173.0</v>
      </c>
      <c r="D2945" s="5">
        <v>1.46276361759004E7</v>
      </c>
      <c r="E2945" s="5">
        <v>7430000.0</v>
      </c>
      <c r="F2945" s="5">
        <v>1.0594436E7</v>
      </c>
      <c r="G2945" s="5">
        <v>1.5975818E7</v>
      </c>
      <c r="H2945" s="5">
        <v>2.6180585E7</v>
      </c>
    </row>
    <row r="2946">
      <c r="A2946" s="62" t="s">
        <v>8452</v>
      </c>
      <c r="B2946" s="23" t="s">
        <v>8453</v>
      </c>
      <c r="C2946" s="5">
        <v>2611.0</v>
      </c>
      <c r="D2946" s="5">
        <v>2.1673736098392E7</v>
      </c>
      <c r="E2946" s="5">
        <v>9084473.0</v>
      </c>
      <c r="F2946" s="5">
        <v>1.401176E7</v>
      </c>
      <c r="G2946" s="5">
        <v>2.3649901E7</v>
      </c>
      <c r="H2946" s="5">
        <v>4.2665114E7</v>
      </c>
    </row>
    <row r="2947">
      <c r="A2947" s="62" t="s">
        <v>8454</v>
      </c>
      <c r="B2947" s="23" t="s">
        <v>8455</v>
      </c>
      <c r="C2947" s="5">
        <v>165.0</v>
      </c>
      <c r="D2947" s="5">
        <v>2.32996969636363E7</v>
      </c>
      <c r="E2947" s="5">
        <v>9812985.0</v>
      </c>
      <c r="F2947" s="5">
        <v>1.4395244E7</v>
      </c>
      <c r="G2947" s="5">
        <v>2.4188745E7</v>
      </c>
      <c r="H2947" s="5">
        <v>4.3046659E7</v>
      </c>
    </row>
    <row r="2948">
      <c r="A2948" s="62" t="s">
        <v>8456</v>
      </c>
      <c r="B2948" s="23" t="s">
        <v>8457</v>
      </c>
      <c r="C2948" s="5">
        <v>339.0</v>
      </c>
      <c r="D2948" s="5">
        <v>2.44919585264705E7</v>
      </c>
      <c r="E2948" s="5">
        <v>1.128272E7</v>
      </c>
      <c r="F2948" s="5">
        <v>1.5768882E7</v>
      </c>
      <c r="G2948" s="5">
        <v>2.650777E7</v>
      </c>
      <c r="H2948" s="5">
        <v>4.4801315E7</v>
      </c>
    </row>
    <row r="2949">
      <c r="A2949" s="62" t="s">
        <v>2934</v>
      </c>
      <c r="B2949" s="23" t="s">
        <v>637</v>
      </c>
      <c r="C2949" s="5">
        <v>7751.0</v>
      </c>
      <c r="D2949" s="5">
        <v>2.96625758594273E7</v>
      </c>
      <c r="E2949" s="5">
        <v>1.3306187E7</v>
      </c>
      <c r="F2949" s="5">
        <v>1.9924205E7</v>
      </c>
      <c r="G2949" s="5">
        <v>3.3424893E7</v>
      </c>
      <c r="H2949" s="5">
        <v>5.9256335E7</v>
      </c>
    </row>
    <row r="2950">
      <c r="A2950" s="62" t="s">
        <v>8458</v>
      </c>
      <c r="B2950" s="23" t="s">
        <v>8459</v>
      </c>
      <c r="C2950" s="5">
        <v>200.0</v>
      </c>
      <c r="D2950" s="5">
        <v>3.7157712545E7</v>
      </c>
      <c r="E2950" s="5">
        <v>1.4660707E7</v>
      </c>
      <c r="F2950" s="5">
        <v>2.4831787E7</v>
      </c>
      <c r="G2950" s="5">
        <v>4.226951E7</v>
      </c>
      <c r="H2950" s="5">
        <v>7.5806378E7</v>
      </c>
    </row>
    <row r="2951">
      <c r="A2951" s="62" t="s">
        <v>2935</v>
      </c>
      <c r="B2951" s="23" t="s">
        <v>640</v>
      </c>
      <c r="C2951" s="5">
        <v>3282.0</v>
      </c>
      <c r="D2951" s="5">
        <v>4.30701734715372E7</v>
      </c>
      <c r="E2951" s="5">
        <v>1.77327E7</v>
      </c>
      <c r="F2951" s="5">
        <v>2.9576853E7</v>
      </c>
      <c r="G2951" s="5">
        <v>5.0700614E7</v>
      </c>
      <c r="H2951" s="5">
        <v>8.7326323E7</v>
      </c>
    </row>
    <row r="2952">
      <c r="A2952" s="62" t="s">
        <v>8460</v>
      </c>
      <c r="B2952" s="23" t="s">
        <v>8461</v>
      </c>
      <c r="C2952" s="5">
        <v>167.0</v>
      </c>
      <c r="D2952" s="5">
        <v>6.40602879640718E7</v>
      </c>
      <c r="E2952" s="5">
        <v>3.2188618E7</v>
      </c>
      <c r="F2952" s="5">
        <v>4.9611177E7</v>
      </c>
      <c r="G2952" s="5">
        <v>8.4918351E7</v>
      </c>
      <c r="H2952" s="5">
        <v>1.24235305E8</v>
      </c>
    </row>
    <row r="2953">
      <c r="A2953" s="62" t="s">
        <v>8462</v>
      </c>
      <c r="B2953" s="23" t="s">
        <v>8463</v>
      </c>
      <c r="C2953" s="5">
        <v>17.0</v>
      </c>
      <c r="D2953" s="5">
        <v>1.23449128941176E8</v>
      </c>
      <c r="E2953" s="5">
        <v>4.7811901E7</v>
      </c>
      <c r="F2953" s="5">
        <v>1.44693278E8</v>
      </c>
      <c r="G2953" s="5">
        <v>2.00040765E8</v>
      </c>
      <c r="H2953" s="5">
        <v>2.28645446E8</v>
      </c>
    </row>
    <row r="2954">
      <c r="A2954" s="62" t="s">
        <v>8464</v>
      </c>
      <c r="B2954" s="23" t="s">
        <v>8465</v>
      </c>
      <c r="C2954" s="5">
        <v>45.0</v>
      </c>
      <c r="D2954" s="5">
        <v>1.79673130444444E7</v>
      </c>
      <c r="E2954" s="5">
        <v>6735963.0</v>
      </c>
      <c r="F2954" s="5">
        <v>9005271.0</v>
      </c>
      <c r="G2954" s="5">
        <v>1.4858772E7</v>
      </c>
      <c r="H2954" s="5">
        <v>3.5481001E7</v>
      </c>
    </row>
    <row r="2955">
      <c r="A2955" s="62" t="s">
        <v>8466</v>
      </c>
      <c r="B2955" s="23" t="s">
        <v>8467</v>
      </c>
      <c r="C2955" s="5">
        <v>351.0</v>
      </c>
      <c r="D2955" s="5">
        <v>1.67231234131054E7</v>
      </c>
      <c r="E2955" s="5">
        <v>7485096.0</v>
      </c>
      <c r="F2955" s="5">
        <v>1.0746785E7</v>
      </c>
      <c r="G2955" s="5">
        <v>1.6264419E7</v>
      </c>
      <c r="H2955" s="5">
        <v>3.0917916E7</v>
      </c>
    </row>
    <row r="2956">
      <c r="A2956" s="62" t="s">
        <v>8468</v>
      </c>
      <c r="B2956" s="23" t="s">
        <v>8469</v>
      </c>
      <c r="C2956" s="5">
        <v>22.0</v>
      </c>
      <c r="D2956" s="5">
        <v>1.77802209545454E7</v>
      </c>
      <c r="E2956" s="5">
        <v>6963819.0</v>
      </c>
      <c r="F2956" s="5">
        <v>1.3343467E7</v>
      </c>
      <c r="G2956" s="5">
        <v>1.6960343E7</v>
      </c>
      <c r="H2956" s="5">
        <v>3.98959E7</v>
      </c>
    </row>
    <row r="2957">
      <c r="A2957" s="62" t="s">
        <v>8470</v>
      </c>
      <c r="B2957" s="23" t="s">
        <v>8471</v>
      </c>
      <c r="C2957" s="5">
        <v>17.0</v>
      </c>
      <c r="D2957" s="5">
        <v>7799686.47058823</v>
      </c>
      <c r="E2957" s="5">
        <v>4350000.0</v>
      </c>
      <c r="F2957" s="5">
        <v>4850000.0</v>
      </c>
      <c r="G2957" s="5">
        <v>6116913.0</v>
      </c>
      <c r="H2957" s="5">
        <v>2.266595E7</v>
      </c>
    </row>
    <row r="2958">
      <c r="A2958" s="62" t="s">
        <v>8472</v>
      </c>
      <c r="B2958" s="23" t="s">
        <v>8473</v>
      </c>
      <c r="C2958" s="5">
        <v>61.0</v>
      </c>
      <c r="D2958" s="5">
        <v>1.49123400491803E7</v>
      </c>
      <c r="E2958" s="5">
        <v>7210533.0</v>
      </c>
      <c r="F2958" s="5">
        <v>1.2371786E7</v>
      </c>
      <c r="G2958" s="5">
        <v>1.7307022E7</v>
      </c>
      <c r="H2958" s="5">
        <v>2.6883878E7</v>
      </c>
    </row>
    <row r="2959">
      <c r="A2959" s="62" t="s">
        <v>8474</v>
      </c>
      <c r="B2959" s="23" t="s">
        <v>8475</v>
      </c>
      <c r="C2959" s="5">
        <v>13.0</v>
      </c>
      <c r="D2959" s="5">
        <v>1.84560413846153E7</v>
      </c>
      <c r="E2959" s="5">
        <v>7158684.0</v>
      </c>
      <c r="F2959" s="5">
        <v>9900000.0</v>
      </c>
      <c r="G2959" s="5">
        <v>1.7301744E7</v>
      </c>
      <c r="H2959" s="5">
        <v>6.3855204E7</v>
      </c>
    </row>
    <row r="2960">
      <c r="A2960" s="62" t="s">
        <v>8476</v>
      </c>
      <c r="B2960" s="23" t="s">
        <v>8477</v>
      </c>
      <c r="C2960" s="5">
        <v>12.0</v>
      </c>
      <c r="D2960" s="5">
        <v>4.50373355833333E7</v>
      </c>
      <c r="E2960" s="5">
        <v>7484729.0</v>
      </c>
      <c r="F2960" s="5">
        <v>1.4686E7</v>
      </c>
      <c r="G2960" s="5">
        <v>2.5989049E7</v>
      </c>
      <c r="H2960" s="5">
        <v>4.0379447E7</v>
      </c>
    </row>
    <row r="2961">
      <c r="A2961" s="62" t="s">
        <v>8478</v>
      </c>
      <c r="B2961" s="23" t="s">
        <v>8479</v>
      </c>
      <c r="C2961" s="5">
        <v>2.0</v>
      </c>
      <c r="D2961" s="5">
        <v>1.004645E7</v>
      </c>
      <c r="E2961" s="5">
        <v>6602000.0</v>
      </c>
      <c r="F2961" s="5">
        <v>6602000.0</v>
      </c>
      <c r="G2961" s="5">
        <v>1.34909E7</v>
      </c>
      <c r="H2961" s="5">
        <v>1.34909E7</v>
      </c>
    </row>
    <row r="2962">
      <c r="A2962" s="62" t="s">
        <v>8480</v>
      </c>
      <c r="B2962" s="23" t="s">
        <v>8481</v>
      </c>
      <c r="C2962" s="5">
        <v>4.0</v>
      </c>
      <c r="D2962" s="5">
        <v>1.376182375E7</v>
      </c>
      <c r="E2962" s="5">
        <v>5772174.0</v>
      </c>
      <c r="F2962" s="5">
        <v>1.1783058E7</v>
      </c>
      <c r="G2962" s="5">
        <v>1.3939063E7</v>
      </c>
      <c r="H2962" s="5">
        <v>2.3553E7</v>
      </c>
    </row>
    <row r="2963">
      <c r="A2963" s="62" t="s">
        <v>8482</v>
      </c>
      <c r="B2963" s="23" t="s">
        <v>8483</v>
      </c>
      <c r="C2963" s="5">
        <v>3567.0</v>
      </c>
      <c r="D2963" s="5">
        <v>1.43164890717086E7</v>
      </c>
      <c r="E2963" s="5">
        <v>6650055.0</v>
      </c>
      <c r="F2963" s="5">
        <v>9731400.0</v>
      </c>
      <c r="G2963" s="5">
        <v>1.4935966E7</v>
      </c>
      <c r="H2963" s="5">
        <v>2.5164343E7</v>
      </c>
    </row>
    <row r="2964">
      <c r="A2964" s="62" t="s">
        <v>8484</v>
      </c>
      <c r="B2964" s="23" t="s">
        <v>8485</v>
      </c>
      <c r="C2964" s="5">
        <v>13.0</v>
      </c>
      <c r="D2964" s="5">
        <v>6.46920741538461E7</v>
      </c>
      <c r="E2964" s="5">
        <v>1.306695E7</v>
      </c>
      <c r="F2964" s="5">
        <v>3.366105E7</v>
      </c>
      <c r="G2964" s="5">
        <v>8.634405E7</v>
      </c>
      <c r="H2964" s="5">
        <v>1.7667785E8</v>
      </c>
    </row>
    <row r="2965">
      <c r="A2965" s="62" t="s">
        <v>8486</v>
      </c>
      <c r="B2965" s="23" t="s">
        <v>8487</v>
      </c>
      <c r="C2965" s="5">
        <v>6.0</v>
      </c>
      <c r="D2965" s="5">
        <v>1.99909533333333E7</v>
      </c>
      <c r="E2965" s="5">
        <v>3335549.0</v>
      </c>
      <c r="F2965" s="5">
        <v>5143616.0</v>
      </c>
      <c r="G2965" s="5">
        <v>3.9169872E7</v>
      </c>
      <c r="H2965" s="5">
        <v>6.0848391E7</v>
      </c>
    </row>
    <row r="2966">
      <c r="A2966" s="62" t="s">
        <v>8488</v>
      </c>
      <c r="B2966" s="23" t="s">
        <v>8489</v>
      </c>
      <c r="C2966" s="5">
        <v>5.0</v>
      </c>
      <c r="D2966" s="5">
        <v>4.71280344E7</v>
      </c>
      <c r="E2966" s="5">
        <v>3829345.0</v>
      </c>
      <c r="F2966" s="5">
        <v>7976702.0</v>
      </c>
      <c r="G2966" s="5">
        <v>1.2352473E7</v>
      </c>
      <c r="H2966" s="5">
        <v>2.09327452E8</v>
      </c>
    </row>
    <row r="2967">
      <c r="A2967" s="62" t="s">
        <v>8490</v>
      </c>
      <c r="B2967" s="23" t="s">
        <v>8491</v>
      </c>
      <c r="C2967" s="5">
        <v>7.0</v>
      </c>
      <c r="D2967" s="5">
        <v>3.16580741428571E7</v>
      </c>
      <c r="E2967" s="5">
        <v>2459600.0</v>
      </c>
      <c r="F2967" s="5">
        <v>6350000.0</v>
      </c>
      <c r="G2967" s="5">
        <v>8.41355E7</v>
      </c>
      <c r="H2967" s="5">
        <v>8.873455E7</v>
      </c>
    </row>
    <row r="2968">
      <c r="A2968" s="62" t="s">
        <v>8492</v>
      </c>
      <c r="B2968" s="23" t="s">
        <v>8493</v>
      </c>
      <c r="C2968" s="5">
        <v>22.0</v>
      </c>
      <c r="D2968" s="5">
        <v>1.25271123636363E7</v>
      </c>
      <c r="E2968" s="5">
        <v>5299833.0</v>
      </c>
      <c r="F2968" s="5">
        <v>6167200.0</v>
      </c>
      <c r="G2968" s="5">
        <v>1.7398934E7</v>
      </c>
      <c r="H2968" s="5">
        <v>2.61062E7</v>
      </c>
    </row>
    <row r="2969">
      <c r="A2969" s="62" t="s">
        <v>8494</v>
      </c>
      <c r="B2969" s="23" t="s">
        <v>8495</v>
      </c>
      <c r="C2969" s="5">
        <v>6.0</v>
      </c>
      <c r="D2969" s="5">
        <v>2.20573578333333E7</v>
      </c>
      <c r="E2969" s="5">
        <v>6130057.0</v>
      </c>
      <c r="F2969" s="5">
        <v>1.023623E7</v>
      </c>
      <c r="G2969" s="5">
        <v>1.8781565E7</v>
      </c>
      <c r="H2969" s="5">
        <v>8.0278617E7</v>
      </c>
    </row>
    <row r="2970">
      <c r="A2970" s="62" t="s">
        <v>8496</v>
      </c>
      <c r="B2970" s="23" t="s">
        <v>8497</v>
      </c>
      <c r="C2970" s="5">
        <v>24.0</v>
      </c>
      <c r="D2970" s="5">
        <v>1.11748015416666E7</v>
      </c>
      <c r="E2970" s="5">
        <v>3048400.0</v>
      </c>
      <c r="F2970" s="5">
        <v>8263392.0</v>
      </c>
      <c r="G2970" s="5">
        <v>1.466539E7</v>
      </c>
      <c r="H2970" s="5">
        <v>2.5112795E7</v>
      </c>
    </row>
    <row r="2971">
      <c r="A2971" s="62" t="s">
        <v>8498</v>
      </c>
      <c r="B2971" s="23" t="s">
        <v>8499</v>
      </c>
      <c r="C2971" s="5">
        <v>16.0</v>
      </c>
      <c r="D2971" s="5">
        <v>7.1025277E7</v>
      </c>
      <c r="E2971" s="5">
        <v>2.8208886E7</v>
      </c>
      <c r="F2971" s="5">
        <v>3.3595935E7</v>
      </c>
      <c r="G2971" s="5">
        <v>5.8610029E7</v>
      </c>
      <c r="H2971" s="5">
        <v>2.47729929E8</v>
      </c>
    </row>
    <row r="2972">
      <c r="A2972" s="62" t="s">
        <v>8500</v>
      </c>
      <c r="B2972" s="23" t="s">
        <v>8501</v>
      </c>
      <c r="C2972" s="5">
        <v>7.0</v>
      </c>
      <c r="D2972" s="5">
        <v>2.67251654285714E7</v>
      </c>
      <c r="E2972" s="5">
        <v>8763768.0</v>
      </c>
      <c r="F2972" s="5">
        <v>3.0168113E7</v>
      </c>
      <c r="G2972" s="5">
        <v>4.1017919E7</v>
      </c>
      <c r="H2972" s="5">
        <v>5.5781499E7</v>
      </c>
    </row>
    <row r="2973">
      <c r="A2973" s="62" t="s">
        <v>8502</v>
      </c>
      <c r="B2973" s="23" t="s">
        <v>8503</v>
      </c>
      <c r="C2973" s="5">
        <v>4284.0</v>
      </c>
      <c r="D2973" s="5">
        <v>8.48888685107375E7</v>
      </c>
      <c r="E2973" s="5">
        <v>5.7550948E7</v>
      </c>
      <c r="F2973" s="5">
        <v>7.4388954E7</v>
      </c>
      <c r="G2973" s="5">
        <v>9.9261952E7</v>
      </c>
      <c r="H2973" s="5">
        <v>1.30835704E8</v>
      </c>
    </row>
    <row r="2974">
      <c r="A2974" s="62" t="s">
        <v>8504</v>
      </c>
      <c r="B2974" s="23" t="s">
        <v>8505</v>
      </c>
      <c r="C2974" s="5">
        <v>362.0</v>
      </c>
      <c r="D2974" s="5">
        <v>4.20432172154695E7</v>
      </c>
      <c r="E2974" s="5">
        <v>1.1311736E7</v>
      </c>
      <c r="F2974" s="5">
        <v>1.8042385E7</v>
      </c>
      <c r="G2974" s="5">
        <v>5.8131803E7</v>
      </c>
      <c r="H2974" s="5">
        <v>9.6294737E7</v>
      </c>
    </row>
    <row r="2975">
      <c r="A2975" s="62" t="s">
        <v>8506</v>
      </c>
      <c r="B2975" s="23" t="s">
        <v>8507</v>
      </c>
      <c r="C2975" s="5">
        <v>8.0</v>
      </c>
      <c r="D2975" s="5">
        <v>2.9006967E7</v>
      </c>
      <c r="E2975" s="5">
        <v>1.22966E7</v>
      </c>
      <c r="F2975" s="5">
        <v>2.4815733E7</v>
      </c>
      <c r="G2975" s="5">
        <v>3.612489E7</v>
      </c>
      <c r="H2975" s="5">
        <v>6.386043E7</v>
      </c>
    </row>
    <row r="2976">
      <c r="A2976" s="62" t="s">
        <v>8508</v>
      </c>
      <c r="B2976" s="23" t="s">
        <v>8509</v>
      </c>
      <c r="C2976" s="5">
        <v>5.0</v>
      </c>
      <c r="D2976" s="5">
        <v>6.95004376E7</v>
      </c>
      <c r="E2976" s="5">
        <v>5.9638754E7</v>
      </c>
      <c r="F2976" s="5">
        <v>7.3561761E7</v>
      </c>
      <c r="G2976" s="5">
        <v>8.0026385E7</v>
      </c>
      <c r="H2976" s="5">
        <v>1.29037918E8</v>
      </c>
    </row>
    <row r="2977">
      <c r="A2977" s="62" t="s">
        <v>8510</v>
      </c>
      <c r="B2977" s="23" t="s">
        <v>8511</v>
      </c>
      <c r="C2977" s="5">
        <v>258.0</v>
      </c>
      <c r="D2977" s="5">
        <v>4.89645614224805E7</v>
      </c>
      <c r="E2977" s="5">
        <v>2.8768651E7</v>
      </c>
      <c r="F2977" s="5">
        <v>4.5283325E7</v>
      </c>
      <c r="G2977" s="5">
        <v>5.7451773E7</v>
      </c>
      <c r="H2977" s="5">
        <v>8.3102608E7</v>
      </c>
    </row>
    <row r="2978">
      <c r="A2978" s="62" t="s">
        <v>8512</v>
      </c>
      <c r="B2978" s="23" t="s">
        <v>8513</v>
      </c>
      <c r="C2978" s="5">
        <v>583.0</v>
      </c>
      <c r="D2978" s="5">
        <v>5.26006109794167E7</v>
      </c>
      <c r="E2978" s="5">
        <v>3.0059381E7</v>
      </c>
      <c r="F2978" s="5">
        <v>4.38428E7</v>
      </c>
      <c r="G2978" s="5">
        <v>6.2207285E7</v>
      </c>
      <c r="H2978" s="5">
        <v>9.5189665E7</v>
      </c>
    </row>
    <row r="2979">
      <c r="A2979" s="62" t="s">
        <v>8514</v>
      </c>
      <c r="B2979" s="23" t="s">
        <v>8515</v>
      </c>
      <c r="C2979" s="5">
        <v>227.0</v>
      </c>
      <c r="D2979" s="5">
        <v>5.77232973259912E7</v>
      </c>
      <c r="E2979" s="5">
        <v>2.8595033E7</v>
      </c>
      <c r="F2979" s="5">
        <v>4.3918391E7</v>
      </c>
      <c r="G2979" s="5">
        <v>6.9078446E7</v>
      </c>
      <c r="H2979" s="5">
        <v>1.17354358E8</v>
      </c>
    </row>
    <row r="2980">
      <c r="A2980" s="62" t="s">
        <v>2155</v>
      </c>
      <c r="B2980" s="23" t="s">
        <v>486</v>
      </c>
      <c r="C2980" s="5">
        <v>88.0</v>
      </c>
      <c r="D2980" s="5">
        <v>6.39716863068181E7</v>
      </c>
      <c r="E2980" s="5">
        <v>3.4988684E7</v>
      </c>
      <c r="F2980" s="5">
        <v>4.4652176E7</v>
      </c>
      <c r="G2980" s="5">
        <v>7.0382521E7</v>
      </c>
      <c r="H2980" s="5">
        <v>1.28858971E8</v>
      </c>
    </row>
    <row r="2981">
      <c r="A2981" s="62" t="s">
        <v>2158</v>
      </c>
      <c r="B2981" s="23" t="s">
        <v>166</v>
      </c>
      <c r="C2981" s="5">
        <v>4.0</v>
      </c>
      <c r="D2981" s="5">
        <v>9.420139625E7</v>
      </c>
      <c r="E2981" s="5">
        <v>1.4919275E7</v>
      </c>
      <c r="F2981" s="5">
        <v>5.4528657E7</v>
      </c>
      <c r="G2981" s="5">
        <v>1.25025777E8</v>
      </c>
      <c r="H2981" s="5">
        <v>1.82331876E8</v>
      </c>
    </row>
    <row r="2982">
      <c r="A2982" s="62" t="s">
        <v>2161</v>
      </c>
      <c r="B2982" s="23" t="s">
        <v>169</v>
      </c>
      <c r="C2982" s="5">
        <v>6.0</v>
      </c>
      <c r="D2982" s="5">
        <v>1.16184758E8</v>
      </c>
      <c r="E2982" s="5">
        <v>7.9665771E7</v>
      </c>
      <c r="F2982" s="5">
        <v>8.3597661E7</v>
      </c>
      <c r="G2982" s="5">
        <v>1.18980329E8</v>
      </c>
      <c r="H2982" s="5">
        <v>2.47386247E8</v>
      </c>
    </row>
    <row r="2983">
      <c r="A2983" s="62" t="s">
        <v>2164</v>
      </c>
      <c r="B2983" s="23" t="s">
        <v>172</v>
      </c>
      <c r="C2983" s="5">
        <v>44.0</v>
      </c>
      <c r="D2983" s="5">
        <v>7.41202189772727E7</v>
      </c>
      <c r="E2983" s="5">
        <v>4.1387044E7</v>
      </c>
      <c r="F2983" s="5">
        <v>5.3099487E7</v>
      </c>
      <c r="G2983" s="5">
        <v>9.5664398E7</v>
      </c>
      <c r="H2983" s="5">
        <v>1.21665285E8</v>
      </c>
    </row>
    <row r="2984">
      <c r="A2984" s="62" t="s">
        <v>2167</v>
      </c>
      <c r="B2984" s="23" t="s">
        <v>175</v>
      </c>
      <c r="C2984" s="5">
        <v>12.0</v>
      </c>
      <c r="D2984" s="5">
        <v>1.22823654666666E8</v>
      </c>
      <c r="E2984" s="5">
        <v>8.0351E7</v>
      </c>
      <c r="F2984" s="5">
        <v>1.18160551E8</v>
      </c>
      <c r="G2984" s="5">
        <v>1.45356945E8</v>
      </c>
      <c r="H2984" s="5">
        <v>1.71520661E8</v>
      </c>
    </row>
    <row r="2985">
      <c r="A2985" s="62" t="s">
        <v>2169</v>
      </c>
      <c r="B2985" s="23" t="s">
        <v>180</v>
      </c>
      <c r="C2985" s="5">
        <v>19.0</v>
      </c>
      <c r="D2985" s="5">
        <v>8.65204965789473E7</v>
      </c>
      <c r="E2985" s="5">
        <v>4.6315877E7</v>
      </c>
      <c r="F2985" s="5">
        <v>7.0536762E7</v>
      </c>
      <c r="G2985" s="5">
        <v>1.21618793E8</v>
      </c>
      <c r="H2985" s="5">
        <v>1.64167112E8</v>
      </c>
    </row>
    <row r="2986">
      <c r="A2986" s="62" t="s">
        <v>2170</v>
      </c>
      <c r="B2986" s="23" t="s">
        <v>183</v>
      </c>
      <c r="C2986" s="5">
        <v>28.0</v>
      </c>
      <c r="D2986" s="5">
        <v>7.12796835714285E7</v>
      </c>
      <c r="E2986" s="5">
        <v>3.5690123E7</v>
      </c>
      <c r="F2986" s="5">
        <v>5.6742122E7</v>
      </c>
      <c r="G2986" s="5">
        <v>6.73456E7</v>
      </c>
      <c r="H2986" s="5">
        <v>1.19591689E8</v>
      </c>
    </row>
    <row r="2987">
      <c r="A2987" s="62" t="s">
        <v>2173</v>
      </c>
      <c r="B2987" s="23" t="s">
        <v>187</v>
      </c>
      <c r="C2987" s="5">
        <v>4.0</v>
      </c>
      <c r="D2987" s="5">
        <v>8.738227075E7</v>
      </c>
      <c r="E2987" s="5">
        <v>6.4268E7</v>
      </c>
      <c r="F2987" s="5">
        <v>7.6760149E7</v>
      </c>
      <c r="G2987" s="5">
        <v>1.0164075E8</v>
      </c>
      <c r="H2987" s="5">
        <v>1.06860184E8</v>
      </c>
    </row>
    <row r="2988">
      <c r="A2988" s="62" t="s">
        <v>2175</v>
      </c>
      <c r="B2988" s="23" t="s">
        <v>189</v>
      </c>
      <c r="C2988" s="5">
        <v>4.0</v>
      </c>
      <c r="D2988" s="5">
        <v>3.844607525E7</v>
      </c>
      <c r="E2988" s="5">
        <v>3.1839029E7</v>
      </c>
      <c r="F2988" s="5">
        <v>3.3485652E7</v>
      </c>
      <c r="G2988" s="5">
        <v>4.3855741E7</v>
      </c>
      <c r="H2988" s="5">
        <v>4.4603879E7</v>
      </c>
    </row>
    <row r="2989">
      <c r="A2989" s="62" t="s">
        <v>2176</v>
      </c>
      <c r="B2989" s="23" t="s">
        <v>194</v>
      </c>
      <c r="C2989" s="5">
        <v>13.0</v>
      </c>
      <c r="D2989" s="5">
        <v>6.41257397692307E7</v>
      </c>
      <c r="E2989" s="5">
        <v>4.59904E7</v>
      </c>
      <c r="F2989" s="5">
        <v>5.2963314E7</v>
      </c>
      <c r="G2989" s="5">
        <v>6.5926454E7</v>
      </c>
      <c r="H2989" s="5">
        <v>9.2014123E7</v>
      </c>
    </row>
    <row r="2990">
      <c r="A2990" s="62" t="s">
        <v>2178</v>
      </c>
      <c r="B2990" s="23" t="s">
        <v>197</v>
      </c>
      <c r="C2990" s="5">
        <v>4.0</v>
      </c>
      <c r="D2990" s="5">
        <v>5.12840175E7</v>
      </c>
      <c r="E2990" s="5">
        <v>3.7181928E7</v>
      </c>
      <c r="F2990" s="5">
        <v>4.8555625E7</v>
      </c>
      <c r="G2990" s="5">
        <v>4.9889576E7</v>
      </c>
      <c r="H2990" s="5">
        <v>6.9508941E7</v>
      </c>
    </row>
    <row r="2991">
      <c r="A2991" s="62" t="s">
        <v>8516</v>
      </c>
      <c r="B2991" s="23" t="s">
        <v>8517</v>
      </c>
      <c r="C2991" s="5">
        <v>423.0</v>
      </c>
      <c r="D2991" s="5">
        <v>4.40642051347517E7</v>
      </c>
      <c r="E2991" s="5">
        <v>3.2893206E7</v>
      </c>
      <c r="F2991" s="5">
        <v>4.181106E7</v>
      </c>
      <c r="G2991" s="5">
        <v>4.8954376E7</v>
      </c>
      <c r="H2991" s="5">
        <v>6.625392E7</v>
      </c>
    </row>
    <row r="2992">
      <c r="A2992" s="62" t="s">
        <v>8518</v>
      </c>
      <c r="B2992" s="23" t="s">
        <v>8519</v>
      </c>
      <c r="C2992" s="5">
        <v>165.0</v>
      </c>
      <c r="D2992" s="5">
        <v>3.9857652090909E7</v>
      </c>
      <c r="E2992" s="5">
        <v>2.4441651E7</v>
      </c>
      <c r="F2992" s="5">
        <v>3.39271E7</v>
      </c>
      <c r="G2992" s="5">
        <v>4.7918065E7</v>
      </c>
      <c r="H2992" s="5">
        <v>5.8832247E7</v>
      </c>
    </row>
    <row r="2993">
      <c r="A2993" s="62" t="s">
        <v>8520</v>
      </c>
      <c r="B2993" s="23" t="s">
        <v>8521</v>
      </c>
      <c r="C2993" s="5">
        <v>13.0</v>
      </c>
      <c r="D2993" s="5">
        <v>4.39438633076923E7</v>
      </c>
      <c r="E2993" s="5">
        <v>1.73345E7</v>
      </c>
      <c r="F2993" s="5">
        <v>3.7595555E7</v>
      </c>
      <c r="G2993" s="5">
        <v>5.5208331E7</v>
      </c>
      <c r="H2993" s="5">
        <v>7.3781079E7</v>
      </c>
    </row>
    <row r="2994">
      <c r="A2994" s="62" t="s">
        <v>8522</v>
      </c>
      <c r="B2994" s="23" t="s">
        <v>8523</v>
      </c>
      <c r="C2994" s="5">
        <v>2.0</v>
      </c>
      <c r="D2994" s="5">
        <v>9.0983579E7</v>
      </c>
      <c r="E2994" s="5">
        <v>3.7370706E7</v>
      </c>
      <c r="F2994" s="5">
        <v>3.7370706E7</v>
      </c>
      <c r="G2994" s="5">
        <v>1.44596452E8</v>
      </c>
      <c r="H2994" s="5">
        <v>1.44596452E8</v>
      </c>
    </row>
    <row r="2995">
      <c r="A2995" s="62" t="s">
        <v>2186</v>
      </c>
      <c r="B2995" s="23" t="s">
        <v>488</v>
      </c>
      <c r="C2995" s="5">
        <v>73.0</v>
      </c>
      <c r="D2995" s="5">
        <v>9.84689967808218E7</v>
      </c>
      <c r="E2995" s="5">
        <v>6.2659973E7</v>
      </c>
      <c r="F2995" s="5">
        <v>8.2972377E7</v>
      </c>
      <c r="G2995" s="5">
        <v>1.27638278E8</v>
      </c>
      <c r="H2995" s="5">
        <v>1.60722439E8</v>
      </c>
    </row>
    <row r="2996">
      <c r="A2996" s="62" t="s">
        <v>8524</v>
      </c>
      <c r="B2996" s="23" t="s">
        <v>8525</v>
      </c>
      <c r="C2996" s="5">
        <v>10.0</v>
      </c>
      <c r="D2996" s="5">
        <v>7.28207063E7</v>
      </c>
      <c r="E2996" s="5">
        <v>1.97436E7</v>
      </c>
      <c r="F2996" s="5">
        <v>7.8911768E7</v>
      </c>
      <c r="G2996" s="5">
        <v>9.8204725E7</v>
      </c>
      <c r="H2996" s="5">
        <v>1.1009105E8</v>
      </c>
    </row>
    <row r="2997">
      <c r="A2997" s="62" t="s">
        <v>2206</v>
      </c>
      <c r="B2997" s="23" t="s">
        <v>490</v>
      </c>
      <c r="C2997" s="5">
        <v>1964.0</v>
      </c>
      <c r="D2997" s="5">
        <v>8.13672239412361E7</v>
      </c>
      <c r="E2997" s="5">
        <v>5.039848E7</v>
      </c>
      <c r="F2997" s="5">
        <v>6.9105655E7</v>
      </c>
      <c r="G2997" s="5">
        <v>9.8444817E7</v>
      </c>
      <c r="H2997" s="5">
        <v>1.358989E8</v>
      </c>
    </row>
    <row r="2998">
      <c r="A2998" s="62" t="s">
        <v>8526</v>
      </c>
      <c r="B2998" s="23" t="s">
        <v>8527</v>
      </c>
      <c r="C2998" s="5">
        <v>33.0</v>
      </c>
      <c r="D2998" s="5">
        <v>8.58454652727272E7</v>
      </c>
      <c r="E2998" s="5">
        <v>3.8019648E7</v>
      </c>
      <c r="F2998" s="5">
        <v>5.4482183E7</v>
      </c>
      <c r="G2998" s="5">
        <v>9.8674181E7</v>
      </c>
      <c r="H2998" s="5">
        <v>1.31690147E8</v>
      </c>
    </row>
    <row r="2999">
      <c r="A2999" s="62" t="s">
        <v>2207</v>
      </c>
      <c r="B2999" s="23" t="s">
        <v>493</v>
      </c>
      <c r="C2999" s="5">
        <v>13.0</v>
      </c>
      <c r="D2999" s="5">
        <v>6.19730788461538E7</v>
      </c>
      <c r="E2999" s="5">
        <v>2.9983006E7</v>
      </c>
      <c r="F2999" s="5">
        <v>4.7919233E7</v>
      </c>
      <c r="G2999" s="5">
        <v>6.0117734E7</v>
      </c>
      <c r="H2999" s="5">
        <v>1.23795084E8</v>
      </c>
    </row>
    <row r="3000">
      <c r="A3000" s="62" t="s">
        <v>8528</v>
      </c>
      <c r="B3000" s="23" t="s">
        <v>8529</v>
      </c>
      <c r="C3000" s="5">
        <v>15.0</v>
      </c>
      <c r="D3000" s="5">
        <v>8.46207633999999E7</v>
      </c>
      <c r="E3000" s="5">
        <v>6.583215E7</v>
      </c>
      <c r="F3000" s="5">
        <v>8.228305E7</v>
      </c>
      <c r="G3000" s="5">
        <v>9.337845E7</v>
      </c>
      <c r="H3000" s="5">
        <v>1.460678E8</v>
      </c>
    </row>
    <row r="3001">
      <c r="A3001" s="62" t="s">
        <v>8530</v>
      </c>
      <c r="B3001" s="23" t="s">
        <v>8531</v>
      </c>
      <c r="C3001" s="5">
        <v>122.0</v>
      </c>
      <c r="D3001" s="5">
        <v>1.78642895983606E7</v>
      </c>
      <c r="E3001" s="5">
        <v>7054400.0</v>
      </c>
      <c r="F3001" s="5">
        <v>1.0517316E7</v>
      </c>
      <c r="G3001" s="5">
        <v>1.9862896E7</v>
      </c>
      <c r="H3001" s="5">
        <v>3.7632629E7</v>
      </c>
    </row>
    <row r="3002">
      <c r="A3002" s="62" t="s">
        <v>8532</v>
      </c>
      <c r="B3002" s="23" t="s">
        <v>8533</v>
      </c>
      <c r="C3002" s="5">
        <v>2.0</v>
      </c>
      <c r="D3002" s="5">
        <v>1.30578384E8</v>
      </c>
      <c r="E3002" s="5">
        <v>1.21124734E8</v>
      </c>
      <c r="F3002" s="5">
        <v>1.21124734E8</v>
      </c>
      <c r="G3002" s="5">
        <v>1.40032034E8</v>
      </c>
      <c r="H3002" s="5">
        <v>1.40032034E8</v>
      </c>
    </row>
    <row r="3003">
      <c r="A3003" s="62" t="s">
        <v>8534</v>
      </c>
      <c r="B3003" s="23" t="s">
        <v>8535</v>
      </c>
      <c r="C3003" s="5">
        <v>11.0</v>
      </c>
      <c r="D3003" s="5">
        <v>7.97027424545454E7</v>
      </c>
      <c r="E3003" s="5">
        <v>1.8401664E7</v>
      </c>
      <c r="F3003" s="5">
        <v>3.4601279E7</v>
      </c>
      <c r="G3003" s="5">
        <v>1.55172345E8</v>
      </c>
      <c r="H3003" s="5">
        <v>1.65436972E8</v>
      </c>
    </row>
    <row r="3004">
      <c r="A3004" s="62" t="s">
        <v>8536</v>
      </c>
      <c r="B3004" s="23" t="s">
        <v>8537</v>
      </c>
      <c r="C3004" s="5">
        <v>59.0</v>
      </c>
      <c r="D3004" s="5">
        <v>1.44444192033898E7</v>
      </c>
      <c r="E3004" s="5">
        <v>7674110.0</v>
      </c>
      <c r="F3004" s="5">
        <v>9517003.0</v>
      </c>
      <c r="G3004" s="5">
        <v>1.2769651E7</v>
      </c>
      <c r="H3004" s="5">
        <v>2.0162567E7</v>
      </c>
    </row>
    <row r="3005">
      <c r="A3005" s="62" t="s">
        <v>8538</v>
      </c>
      <c r="B3005" s="23" t="s">
        <v>8539</v>
      </c>
      <c r="C3005" s="5">
        <v>2740.0</v>
      </c>
      <c r="D3005" s="5">
        <v>8554425.1218089</v>
      </c>
      <c r="E3005" s="5">
        <v>5374100.0</v>
      </c>
      <c r="F3005" s="5">
        <v>7126242.0</v>
      </c>
      <c r="G3005" s="5">
        <v>1.0123553E7</v>
      </c>
      <c r="H3005" s="5">
        <v>1.4385E7</v>
      </c>
    </row>
    <row r="3006">
      <c r="A3006" s="62" t="s">
        <v>8540</v>
      </c>
      <c r="B3006" s="23" t="s">
        <v>8541</v>
      </c>
      <c r="C3006" s="5">
        <v>4457.0</v>
      </c>
      <c r="D3006" s="5">
        <v>9800531.89656719</v>
      </c>
      <c r="E3006" s="5">
        <v>5954756.0</v>
      </c>
      <c r="F3006" s="5">
        <v>8206763.0</v>
      </c>
      <c r="G3006" s="5">
        <v>1.1181649E7</v>
      </c>
      <c r="H3006" s="5">
        <v>1.613846E7</v>
      </c>
    </row>
    <row r="3007">
      <c r="A3007" s="62" t="s">
        <v>8542</v>
      </c>
      <c r="B3007" s="23" t="s">
        <v>8543</v>
      </c>
      <c r="C3007" s="5">
        <v>4193.0</v>
      </c>
      <c r="D3007" s="5">
        <v>1.34537030689079E7</v>
      </c>
      <c r="E3007" s="5">
        <v>6368770.0</v>
      </c>
      <c r="F3007" s="5">
        <v>9480214.0</v>
      </c>
      <c r="G3007" s="5">
        <v>1.4848026E7</v>
      </c>
      <c r="H3007" s="5">
        <v>2.246969E7</v>
      </c>
    </row>
    <row r="3008">
      <c r="A3008" s="62" t="s">
        <v>8544</v>
      </c>
      <c r="B3008" s="23" t="s">
        <v>8545</v>
      </c>
      <c r="C3008" s="5">
        <v>41776.0</v>
      </c>
      <c r="D3008" s="5">
        <v>1.02714592010765E7</v>
      </c>
      <c r="E3008" s="5">
        <v>6176531.0</v>
      </c>
      <c r="F3008" s="5">
        <v>8405000.0</v>
      </c>
      <c r="G3008" s="5">
        <v>1.1785481E7</v>
      </c>
      <c r="H3008" s="5">
        <v>1.7082942E7</v>
      </c>
    </row>
    <row r="3009">
      <c r="A3009" s="62" t="s">
        <v>8546</v>
      </c>
      <c r="B3009" s="23" t="s">
        <v>8547</v>
      </c>
      <c r="C3009" s="5">
        <v>90.0</v>
      </c>
      <c r="D3009" s="5">
        <v>9944459.05555555</v>
      </c>
      <c r="E3009" s="5">
        <v>5552621.0</v>
      </c>
      <c r="F3009" s="5">
        <v>7205829.0</v>
      </c>
      <c r="G3009" s="5">
        <v>1.0787164E7</v>
      </c>
      <c r="H3009" s="5">
        <v>1.9374153E7</v>
      </c>
    </row>
    <row r="3010">
      <c r="A3010" s="62" t="s">
        <v>8548</v>
      </c>
      <c r="B3010" s="23" t="s">
        <v>8549</v>
      </c>
      <c r="C3010" s="5">
        <v>10131.0</v>
      </c>
      <c r="D3010" s="5">
        <v>1.07860809150236E7</v>
      </c>
      <c r="E3010" s="5">
        <v>6406334.0</v>
      </c>
      <c r="F3010" s="5">
        <v>8860320.0</v>
      </c>
      <c r="G3010" s="5">
        <v>1.3273682E7</v>
      </c>
      <c r="H3010" s="5">
        <v>1.8618409E7</v>
      </c>
    </row>
    <row r="3011">
      <c r="A3011" s="62" t="s">
        <v>8550</v>
      </c>
      <c r="B3011" s="23" t="s">
        <v>8551</v>
      </c>
      <c r="C3011" s="5">
        <v>12145.0</v>
      </c>
      <c r="D3011" s="5">
        <v>1.01720779319414E7</v>
      </c>
      <c r="E3011" s="5">
        <v>6376000.0</v>
      </c>
      <c r="F3011" s="5">
        <v>8365497.0</v>
      </c>
      <c r="G3011" s="5">
        <v>1.139267E7</v>
      </c>
      <c r="H3011" s="5">
        <v>1.67501E7</v>
      </c>
    </row>
    <row r="3012">
      <c r="A3012" s="62" t="s">
        <v>8552</v>
      </c>
      <c r="B3012" s="23" t="s">
        <v>8553</v>
      </c>
      <c r="C3012" s="5">
        <v>86548.0</v>
      </c>
      <c r="D3012" s="5">
        <v>9963508.52623557</v>
      </c>
      <c r="E3012" s="5">
        <v>5961632.0</v>
      </c>
      <c r="F3012" s="5">
        <v>8098014.0</v>
      </c>
      <c r="G3012" s="5">
        <v>1.1482233E7</v>
      </c>
      <c r="H3012" s="5">
        <v>1.6884239E7</v>
      </c>
    </row>
    <row r="3013">
      <c r="A3013" s="62" t="s">
        <v>8554</v>
      </c>
      <c r="B3013" s="23" t="s">
        <v>8555</v>
      </c>
      <c r="C3013" s="5">
        <v>1579.0</v>
      </c>
      <c r="D3013" s="5">
        <v>1.55392870360987E7</v>
      </c>
      <c r="E3013" s="5">
        <v>7797000.0</v>
      </c>
      <c r="F3013" s="5">
        <v>1.13396E7</v>
      </c>
      <c r="G3013" s="5">
        <v>2.0798431E7</v>
      </c>
      <c r="H3013" s="5">
        <v>3.0944575E7</v>
      </c>
    </row>
    <row r="3014">
      <c r="A3014" s="62" t="s">
        <v>8556</v>
      </c>
      <c r="B3014" s="23" t="s">
        <v>8557</v>
      </c>
      <c r="C3014" s="5">
        <v>849.0</v>
      </c>
      <c r="D3014" s="5">
        <v>1.28736496407538E7</v>
      </c>
      <c r="E3014" s="5">
        <v>7960997.0</v>
      </c>
      <c r="F3014" s="5">
        <v>1.0544516E7</v>
      </c>
      <c r="G3014" s="5">
        <v>1.33746E7</v>
      </c>
      <c r="H3014" s="5">
        <v>1.9225096E7</v>
      </c>
    </row>
    <row r="3015">
      <c r="A3015" s="62" t="s">
        <v>8558</v>
      </c>
      <c r="B3015" s="23" t="s">
        <v>8559</v>
      </c>
      <c r="C3015" s="5">
        <v>2842.0</v>
      </c>
      <c r="D3015" s="5">
        <v>9461260.7814919</v>
      </c>
      <c r="E3015" s="5">
        <v>6079462.0</v>
      </c>
      <c r="F3015" s="5">
        <v>7669100.0</v>
      </c>
      <c r="G3015" s="5">
        <v>1.0575527E7</v>
      </c>
      <c r="H3015" s="5">
        <v>1.4656733E7</v>
      </c>
    </row>
    <row r="3016">
      <c r="A3016" s="62" t="s">
        <v>8560</v>
      </c>
      <c r="B3016" s="23" t="s">
        <v>8561</v>
      </c>
      <c r="C3016" s="5">
        <v>44.0</v>
      </c>
      <c r="D3016" s="5">
        <v>1.36585377954545E7</v>
      </c>
      <c r="E3016" s="5">
        <v>7714600.0</v>
      </c>
      <c r="F3016" s="5">
        <v>9728970.0</v>
      </c>
      <c r="G3016" s="5">
        <v>1.7121976E7</v>
      </c>
      <c r="H3016" s="5">
        <v>2.5673643E7</v>
      </c>
    </row>
    <row r="3017">
      <c r="A3017" s="62" t="s">
        <v>8562</v>
      </c>
      <c r="B3017" s="23" t="s">
        <v>8563</v>
      </c>
      <c r="C3017" s="5">
        <v>31.0</v>
      </c>
      <c r="D3017" s="5">
        <v>1.39515796451612E7</v>
      </c>
      <c r="E3017" s="5">
        <v>7313999.0</v>
      </c>
      <c r="F3017" s="5">
        <v>1.11649E7</v>
      </c>
      <c r="G3017" s="5">
        <v>1.6822598E7</v>
      </c>
      <c r="H3017" s="5">
        <v>2.3925948E7</v>
      </c>
    </row>
    <row r="3018">
      <c r="A3018" s="62" t="s">
        <v>8564</v>
      </c>
      <c r="B3018" s="23" t="s">
        <v>8565</v>
      </c>
      <c r="C3018" s="5">
        <v>28.0</v>
      </c>
      <c r="D3018" s="5">
        <v>3.34434171785714E7</v>
      </c>
      <c r="E3018" s="5">
        <v>9000151.0</v>
      </c>
      <c r="F3018" s="5">
        <v>1.2454288E7</v>
      </c>
      <c r="G3018" s="5">
        <v>4.8725107E7</v>
      </c>
      <c r="H3018" s="5">
        <v>1.00840457E8</v>
      </c>
    </row>
    <row r="3019">
      <c r="A3019" s="62" t="s">
        <v>8566</v>
      </c>
      <c r="B3019" s="23" t="s">
        <v>8567</v>
      </c>
      <c r="C3019" s="5">
        <v>15.0</v>
      </c>
      <c r="D3019" s="5">
        <v>9547871.66666666</v>
      </c>
      <c r="E3019" s="5">
        <v>6379044.0</v>
      </c>
      <c r="F3019" s="5">
        <v>6850355.0</v>
      </c>
      <c r="G3019" s="5">
        <v>8946536.0</v>
      </c>
      <c r="H3019" s="5">
        <v>2.0940135E7</v>
      </c>
    </row>
    <row r="3020">
      <c r="A3020" s="62" t="s">
        <v>8568</v>
      </c>
      <c r="B3020" s="23" t="s">
        <v>8569</v>
      </c>
      <c r="C3020" s="5">
        <v>867.0</v>
      </c>
      <c r="D3020" s="5">
        <v>1.13081723933102E7</v>
      </c>
      <c r="E3020" s="5">
        <v>6362500.0</v>
      </c>
      <c r="F3020" s="5">
        <v>8770064.0</v>
      </c>
      <c r="G3020" s="5">
        <v>1.2643746E7</v>
      </c>
      <c r="H3020" s="5">
        <v>1.8268674E7</v>
      </c>
    </row>
    <row r="3021">
      <c r="A3021" s="62" t="s">
        <v>8570</v>
      </c>
      <c r="B3021" s="23" t="s">
        <v>8571</v>
      </c>
      <c r="C3021" s="5">
        <v>10.0</v>
      </c>
      <c r="D3021" s="5">
        <v>1.02508233999999E7</v>
      </c>
      <c r="E3021" s="5">
        <v>6568201.0</v>
      </c>
      <c r="F3021" s="5">
        <v>8685913.0</v>
      </c>
      <c r="G3021" s="5">
        <v>1.1256689E7</v>
      </c>
      <c r="H3021" s="5">
        <v>1.3903344E7</v>
      </c>
    </row>
    <row r="3022">
      <c r="A3022" s="62" t="s">
        <v>8572</v>
      </c>
      <c r="B3022" s="23" t="s">
        <v>8573</v>
      </c>
      <c r="C3022" s="5">
        <v>43.0</v>
      </c>
      <c r="D3022" s="5">
        <v>1.19388311860465E7</v>
      </c>
      <c r="E3022" s="5">
        <v>7375363.0</v>
      </c>
      <c r="F3022" s="5">
        <v>9568999.0</v>
      </c>
      <c r="G3022" s="5">
        <v>1.1749211E7</v>
      </c>
      <c r="H3022" s="5">
        <v>1.7165564E7</v>
      </c>
    </row>
    <row r="3023">
      <c r="A3023" s="62" t="s">
        <v>8574</v>
      </c>
      <c r="B3023" s="23" t="s">
        <v>8575</v>
      </c>
      <c r="C3023" s="5">
        <v>7042.0</v>
      </c>
      <c r="D3023" s="5">
        <v>1.40698500978276E7</v>
      </c>
      <c r="E3023" s="5">
        <v>7571917.0</v>
      </c>
      <c r="F3023" s="5">
        <v>1.058065E7</v>
      </c>
      <c r="G3023" s="5">
        <v>1.608256E7</v>
      </c>
      <c r="H3023" s="5">
        <v>2.5302316E7</v>
      </c>
    </row>
    <row r="3024">
      <c r="A3024" s="62" t="s">
        <v>8576</v>
      </c>
      <c r="B3024" s="23" t="s">
        <v>8577</v>
      </c>
      <c r="C3024" s="5">
        <v>295.0</v>
      </c>
      <c r="D3024" s="5">
        <v>1.66221796689189E7</v>
      </c>
      <c r="E3024" s="5">
        <v>7815198.0</v>
      </c>
      <c r="F3024" s="5">
        <v>1.266455E7</v>
      </c>
      <c r="G3024" s="5">
        <v>2.0210812E7</v>
      </c>
      <c r="H3024" s="5">
        <v>2.9882217E7</v>
      </c>
    </row>
    <row r="3025">
      <c r="A3025" s="62" t="s">
        <v>8578</v>
      </c>
      <c r="B3025" s="23" t="s">
        <v>8579</v>
      </c>
      <c r="C3025" s="5">
        <v>11089.0</v>
      </c>
      <c r="D3025" s="5">
        <v>2.08929552014777E7</v>
      </c>
      <c r="E3025" s="5">
        <v>1.1669856E7</v>
      </c>
      <c r="F3025" s="5">
        <v>1.5969738E7</v>
      </c>
      <c r="G3025" s="5">
        <v>2.4532539E7</v>
      </c>
      <c r="H3025" s="5">
        <v>4.0628927E7</v>
      </c>
    </row>
    <row r="3026">
      <c r="A3026" s="62" t="s">
        <v>8580</v>
      </c>
      <c r="B3026" s="23" t="s">
        <v>8581</v>
      </c>
      <c r="C3026" s="5">
        <v>46.0</v>
      </c>
      <c r="D3026" s="5">
        <v>1.57112130869565E7</v>
      </c>
      <c r="E3026" s="5">
        <v>8688997.0</v>
      </c>
      <c r="F3026" s="5">
        <v>1.265856E7</v>
      </c>
      <c r="G3026" s="5">
        <v>1.8325957E7</v>
      </c>
      <c r="H3026" s="5">
        <v>3.0922712E7</v>
      </c>
    </row>
    <row r="3027">
      <c r="A3027" s="62" t="s">
        <v>8582</v>
      </c>
      <c r="B3027" s="23" t="s">
        <v>8583</v>
      </c>
      <c r="C3027" s="5">
        <v>13322.0</v>
      </c>
      <c r="D3027" s="5">
        <v>2.19179888317448E7</v>
      </c>
      <c r="E3027" s="5">
        <v>1.1563203E7</v>
      </c>
      <c r="F3027" s="5">
        <v>1.6920646E7</v>
      </c>
      <c r="G3027" s="5">
        <v>2.6855778E7</v>
      </c>
      <c r="H3027" s="5">
        <v>4.008142E7</v>
      </c>
    </row>
    <row r="3028">
      <c r="A3028" s="62" t="s">
        <v>8584</v>
      </c>
      <c r="B3028" s="23" t="s">
        <v>8585</v>
      </c>
      <c r="C3028" s="5">
        <v>207.0</v>
      </c>
      <c r="D3028" s="5">
        <v>1.82963951062802E7</v>
      </c>
      <c r="E3028" s="5">
        <v>1.013589E7</v>
      </c>
      <c r="F3028" s="5">
        <v>1.4682E7</v>
      </c>
      <c r="G3028" s="5">
        <v>2.151628E7</v>
      </c>
      <c r="H3028" s="5">
        <v>3.2651513E7</v>
      </c>
    </row>
    <row r="3029">
      <c r="A3029" s="62" t="s">
        <v>8586</v>
      </c>
      <c r="B3029" s="23" t="s">
        <v>8587</v>
      </c>
      <c r="C3029" s="5">
        <v>1002.0</v>
      </c>
      <c r="D3029" s="5">
        <v>2.18232813473053E7</v>
      </c>
      <c r="E3029" s="5">
        <v>1.141485E7</v>
      </c>
      <c r="F3029" s="5">
        <v>1.6080453E7</v>
      </c>
      <c r="G3029" s="5">
        <v>2.6795347E7</v>
      </c>
      <c r="H3029" s="5">
        <v>4.6620749E7</v>
      </c>
    </row>
    <row r="3030">
      <c r="A3030" s="62" t="s">
        <v>8588</v>
      </c>
      <c r="B3030" s="23" t="s">
        <v>8589</v>
      </c>
      <c r="C3030" s="5">
        <v>36.0</v>
      </c>
      <c r="D3030" s="5">
        <v>1.96534883055555E7</v>
      </c>
      <c r="E3030" s="5">
        <v>1.183E7</v>
      </c>
      <c r="F3030" s="5">
        <v>1.428E7</v>
      </c>
      <c r="G3030" s="5">
        <v>2.230641E7</v>
      </c>
      <c r="H3030" s="5">
        <v>3.1344576E7</v>
      </c>
    </row>
    <row r="3031">
      <c r="A3031" s="62" t="s">
        <v>8590</v>
      </c>
      <c r="B3031" s="23" t="s">
        <v>8591</v>
      </c>
      <c r="C3031" s="5">
        <v>1.0</v>
      </c>
      <c r="D3031" s="5">
        <v>3.3698443E7</v>
      </c>
      <c r="E3031" s="5">
        <v>3.3698443E7</v>
      </c>
      <c r="F3031" s="5">
        <v>3.3698443E7</v>
      </c>
      <c r="G3031" s="5">
        <v>3.3698443E7</v>
      </c>
      <c r="H3031" s="5">
        <v>3.3698443E7</v>
      </c>
    </row>
    <row r="3032">
      <c r="A3032" s="62" t="s">
        <v>8592</v>
      </c>
      <c r="B3032" s="23" t="s">
        <v>8593</v>
      </c>
      <c r="C3032" s="5">
        <v>2.0</v>
      </c>
      <c r="D3032" s="5">
        <v>4.8598535E7</v>
      </c>
      <c r="E3032" s="5">
        <v>1.8742675E7</v>
      </c>
      <c r="F3032" s="5">
        <v>1.8742675E7</v>
      </c>
      <c r="G3032" s="5">
        <v>7.8454395E7</v>
      </c>
      <c r="H3032" s="5">
        <v>7.8454395E7</v>
      </c>
    </row>
    <row r="3033">
      <c r="A3033" s="62" t="s">
        <v>8594</v>
      </c>
      <c r="B3033" s="23" t="s">
        <v>8595</v>
      </c>
      <c r="C3033" s="5">
        <v>24.0</v>
      </c>
      <c r="D3033" s="5">
        <v>9409962.5</v>
      </c>
      <c r="E3033" s="5">
        <v>3672119.0</v>
      </c>
      <c r="F3033" s="5">
        <v>4516881.0</v>
      </c>
      <c r="G3033" s="5">
        <v>1.1898381E7</v>
      </c>
      <c r="H3033" s="5">
        <v>2.757199E7</v>
      </c>
    </row>
    <row r="3034">
      <c r="A3034" s="62" t="s">
        <v>8596</v>
      </c>
      <c r="B3034" s="23" t="s">
        <v>8597</v>
      </c>
      <c r="C3034" s="5">
        <v>7.0</v>
      </c>
      <c r="D3034" s="5">
        <v>3.52365848571428E7</v>
      </c>
      <c r="E3034" s="5">
        <v>2.0088916E7</v>
      </c>
      <c r="F3034" s="5">
        <v>4.3020302E7</v>
      </c>
      <c r="G3034" s="5">
        <v>4.3484879E7</v>
      </c>
      <c r="H3034" s="5">
        <v>5.2387126E7</v>
      </c>
    </row>
    <row r="3035">
      <c r="A3035" s="62" t="s">
        <v>8598</v>
      </c>
      <c r="B3035" s="23" t="s">
        <v>8599</v>
      </c>
      <c r="C3035" s="5">
        <v>2.0</v>
      </c>
      <c r="D3035" s="5">
        <v>3.0591775E7</v>
      </c>
      <c r="E3035" s="5">
        <v>2.1561631E7</v>
      </c>
      <c r="F3035" s="5">
        <v>2.1561631E7</v>
      </c>
      <c r="G3035" s="5">
        <v>3.9621919E7</v>
      </c>
      <c r="H3035" s="5">
        <v>3.9621919E7</v>
      </c>
    </row>
    <row r="3036">
      <c r="A3036" s="62" t="s">
        <v>8600</v>
      </c>
      <c r="B3036" s="23" t="s">
        <v>8601</v>
      </c>
      <c r="C3036" s="5">
        <v>2.0</v>
      </c>
      <c r="D3036" s="5">
        <v>1.8974589E7</v>
      </c>
      <c r="E3036" s="5">
        <v>1.7561936E7</v>
      </c>
      <c r="F3036" s="5">
        <v>1.7561936E7</v>
      </c>
      <c r="G3036" s="5">
        <v>2.0387242E7</v>
      </c>
      <c r="H3036" s="5">
        <v>2.0387242E7</v>
      </c>
    </row>
    <row r="3037">
      <c r="A3037" s="62" t="s">
        <v>8602</v>
      </c>
      <c r="B3037" s="23" t="s">
        <v>8603</v>
      </c>
      <c r="C3037" s="5">
        <v>26.0</v>
      </c>
      <c r="D3037" s="5">
        <v>3.38758551153846E7</v>
      </c>
      <c r="E3037" s="5">
        <v>1.10558E7</v>
      </c>
      <c r="F3037" s="5">
        <v>1.8403067E7</v>
      </c>
      <c r="G3037" s="5">
        <v>3.6830594E7</v>
      </c>
      <c r="H3037" s="5">
        <v>1.01327193E8</v>
      </c>
    </row>
    <row r="3038">
      <c r="A3038" s="62" t="s">
        <v>8604</v>
      </c>
      <c r="B3038" s="23" t="s">
        <v>8605</v>
      </c>
      <c r="C3038" s="5">
        <v>4.0</v>
      </c>
      <c r="D3038" s="5">
        <v>2.106538375E7</v>
      </c>
      <c r="E3038" s="5">
        <v>1.1146951E7</v>
      </c>
      <c r="F3038" s="5">
        <v>1.180833E7</v>
      </c>
      <c r="G3038" s="5">
        <v>1.5819101E7</v>
      </c>
      <c r="H3038" s="5">
        <v>4.5487153E7</v>
      </c>
    </row>
    <row r="3039">
      <c r="A3039" s="62" t="s">
        <v>8606</v>
      </c>
      <c r="B3039" s="23" t="s">
        <v>8607</v>
      </c>
      <c r="C3039" s="5">
        <v>205.0</v>
      </c>
      <c r="D3039" s="5">
        <v>2.85208472330097E7</v>
      </c>
      <c r="E3039" s="5">
        <v>1.2039717E7</v>
      </c>
      <c r="F3039" s="5">
        <v>1.9049368E7</v>
      </c>
      <c r="G3039" s="5">
        <v>3.4072578E7</v>
      </c>
      <c r="H3039" s="5">
        <v>5.7152442E7</v>
      </c>
    </row>
    <row r="3040">
      <c r="A3040" s="62" t="s">
        <v>8608</v>
      </c>
      <c r="B3040" s="23" t="s">
        <v>8609</v>
      </c>
      <c r="C3040" s="5">
        <v>415.0</v>
      </c>
      <c r="D3040" s="5">
        <v>2.53151616457831E7</v>
      </c>
      <c r="E3040" s="5">
        <v>1.0668569E7</v>
      </c>
      <c r="F3040" s="5">
        <v>1.372624E7</v>
      </c>
      <c r="G3040" s="5">
        <v>2.5328879E7</v>
      </c>
      <c r="H3040" s="5">
        <v>5.2543282E7</v>
      </c>
    </row>
    <row r="3041">
      <c r="A3041" s="62" t="s">
        <v>8610</v>
      </c>
      <c r="B3041" s="23" t="s">
        <v>8611</v>
      </c>
      <c r="C3041" s="5">
        <v>54.0</v>
      </c>
      <c r="D3041" s="5">
        <v>2.96212523333333E7</v>
      </c>
      <c r="E3041" s="5">
        <v>1.1504049E7</v>
      </c>
      <c r="F3041" s="5">
        <v>2.1614751E7</v>
      </c>
      <c r="G3041" s="5">
        <v>3.609431E7</v>
      </c>
      <c r="H3041" s="5">
        <v>5.9215591E7</v>
      </c>
    </row>
    <row r="3042">
      <c r="A3042" s="62" t="s">
        <v>8612</v>
      </c>
      <c r="B3042" s="23" t="s">
        <v>8613</v>
      </c>
      <c r="C3042" s="5">
        <v>124.0</v>
      </c>
      <c r="D3042" s="5">
        <v>2.28501030241935E7</v>
      </c>
      <c r="E3042" s="5">
        <v>1.3818339E7</v>
      </c>
      <c r="F3042" s="5">
        <v>2.1004881E7</v>
      </c>
      <c r="G3042" s="5">
        <v>2.5645733E7</v>
      </c>
      <c r="H3042" s="5">
        <v>3.709711E7</v>
      </c>
    </row>
    <row r="3043">
      <c r="A3043" s="62" t="s">
        <v>8614</v>
      </c>
      <c r="B3043" s="23" t="s">
        <v>8615</v>
      </c>
      <c r="C3043" s="5">
        <v>16.0</v>
      </c>
      <c r="D3043" s="5">
        <v>7.78321009374999E7</v>
      </c>
      <c r="E3043" s="5">
        <v>2.1049846E7</v>
      </c>
      <c r="F3043" s="5">
        <v>5.0963756E7</v>
      </c>
      <c r="G3043" s="5">
        <v>1.11890494E8</v>
      </c>
      <c r="H3043" s="5">
        <v>1.9478355E8</v>
      </c>
    </row>
    <row r="3044">
      <c r="A3044" s="62" t="s">
        <v>8616</v>
      </c>
      <c r="B3044" s="23" t="s">
        <v>8617</v>
      </c>
      <c r="C3044" s="5">
        <v>11.0</v>
      </c>
      <c r="D3044" s="5">
        <v>5.51754153636363E7</v>
      </c>
      <c r="E3044" s="5">
        <v>1.570024E7</v>
      </c>
      <c r="F3044" s="5">
        <v>3.0198623E7</v>
      </c>
      <c r="G3044" s="5">
        <v>5.0372017E7</v>
      </c>
      <c r="H3044" s="5">
        <v>7.111418E7</v>
      </c>
    </row>
    <row r="3045">
      <c r="A3045" s="62" t="s">
        <v>8618</v>
      </c>
      <c r="B3045" s="23" t="s">
        <v>8619</v>
      </c>
      <c r="C3045" s="5">
        <v>13.0</v>
      </c>
      <c r="D3045" s="5">
        <v>3.91581386923076E7</v>
      </c>
      <c r="E3045" s="5">
        <v>1.130638E7</v>
      </c>
      <c r="F3045" s="5">
        <v>2.6188349E7</v>
      </c>
      <c r="G3045" s="5">
        <v>6.4453775E7</v>
      </c>
      <c r="H3045" s="5">
        <v>7.4063475E7</v>
      </c>
    </row>
    <row r="3046">
      <c r="A3046" s="62" t="s">
        <v>8620</v>
      </c>
      <c r="B3046" s="23" t="s">
        <v>8621</v>
      </c>
      <c r="C3046" s="5">
        <v>104.0</v>
      </c>
      <c r="D3046" s="5">
        <v>2.69877185E7</v>
      </c>
      <c r="E3046" s="5">
        <v>1.1498315E7</v>
      </c>
      <c r="F3046" s="5">
        <v>1.9755018E7</v>
      </c>
      <c r="G3046" s="5">
        <v>3.6549938E7</v>
      </c>
      <c r="H3046" s="5">
        <v>5.5213147E7</v>
      </c>
    </row>
    <row r="3047">
      <c r="A3047" s="62" t="s">
        <v>8622</v>
      </c>
      <c r="B3047" s="23" t="s">
        <v>8623</v>
      </c>
      <c r="C3047" s="5">
        <v>135.0</v>
      </c>
      <c r="D3047" s="5">
        <v>1.26362920296296E7</v>
      </c>
      <c r="E3047" s="5">
        <v>7013667.0</v>
      </c>
      <c r="F3047" s="5">
        <v>9659482.0</v>
      </c>
      <c r="G3047" s="5">
        <v>1.39845E7</v>
      </c>
      <c r="H3047" s="5">
        <v>2.0028056E7</v>
      </c>
    </row>
    <row r="3048">
      <c r="A3048" s="62" t="s">
        <v>8624</v>
      </c>
      <c r="B3048" s="23" t="s">
        <v>8625</v>
      </c>
      <c r="C3048" s="5">
        <v>161.0</v>
      </c>
      <c r="D3048" s="5">
        <v>2.1286084037267E7</v>
      </c>
      <c r="E3048" s="5">
        <v>9173251.0</v>
      </c>
      <c r="F3048" s="5">
        <v>1.746564E7</v>
      </c>
      <c r="G3048" s="5">
        <v>2.7604301E7</v>
      </c>
      <c r="H3048" s="5">
        <v>4.0661996E7</v>
      </c>
    </row>
    <row r="3049">
      <c r="A3049" s="62" t="s">
        <v>8626</v>
      </c>
      <c r="B3049" s="23" t="s">
        <v>8627</v>
      </c>
      <c r="C3049" s="5">
        <v>148.0</v>
      </c>
      <c r="D3049" s="5">
        <v>3.54141072567567E7</v>
      </c>
      <c r="E3049" s="5">
        <v>1.560915E7</v>
      </c>
      <c r="F3049" s="5">
        <v>1.994162E7</v>
      </c>
      <c r="G3049" s="5">
        <v>5.6893869E7</v>
      </c>
      <c r="H3049" s="5">
        <v>8.2433083E7</v>
      </c>
    </row>
    <row r="3050">
      <c r="A3050" s="62" t="s">
        <v>8628</v>
      </c>
      <c r="B3050" s="23" t="s">
        <v>8629</v>
      </c>
      <c r="C3050" s="5">
        <v>339.0</v>
      </c>
      <c r="D3050" s="5">
        <v>2.50157391297935E7</v>
      </c>
      <c r="E3050" s="5">
        <v>1.3275808E7</v>
      </c>
      <c r="F3050" s="5">
        <v>1.916204E7</v>
      </c>
      <c r="G3050" s="5">
        <v>2.8550051E7</v>
      </c>
      <c r="H3050" s="5">
        <v>4.1671204E7</v>
      </c>
    </row>
    <row r="3051">
      <c r="A3051" s="62" t="s">
        <v>8630</v>
      </c>
      <c r="B3051" s="23" t="s">
        <v>8631</v>
      </c>
      <c r="C3051" s="5">
        <v>135.0</v>
      </c>
      <c r="D3051" s="5">
        <v>2.94384509629629E7</v>
      </c>
      <c r="E3051" s="5">
        <v>1.475874E7</v>
      </c>
      <c r="F3051" s="5">
        <v>2.2765032E7</v>
      </c>
      <c r="G3051" s="5">
        <v>3.55993E7</v>
      </c>
      <c r="H3051" s="5">
        <v>5.7902334E7</v>
      </c>
    </row>
    <row r="3052">
      <c r="A3052" s="62" t="s">
        <v>8632</v>
      </c>
      <c r="B3052" s="23" t="s">
        <v>8633</v>
      </c>
      <c r="C3052" s="5">
        <v>1.0</v>
      </c>
      <c r="D3052" s="5">
        <v>4.2076934E7</v>
      </c>
      <c r="E3052" s="5">
        <v>4.2076934E7</v>
      </c>
      <c r="F3052" s="5">
        <v>4.2076934E7</v>
      </c>
      <c r="G3052" s="5">
        <v>4.2076934E7</v>
      </c>
      <c r="H3052" s="5">
        <v>4.2076934E7</v>
      </c>
    </row>
    <row r="3053">
      <c r="A3053" s="62" t="s">
        <v>8634</v>
      </c>
      <c r="B3053" s="23" t="s">
        <v>8635</v>
      </c>
      <c r="C3053" s="5">
        <v>19.0</v>
      </c>
      <c r="D3053" s="5">
        <v>2.40271039473684E7</v>
      </c>
      <c r="E3053" s="5">
        <v>1.2335904E7</v>
      </c>
      <c r="F3053" s="5">
        <v>1.5604606E7</v>
      </c>
      <c r="G3053" s="5">
        <v>2.0297551E7</v>
      </c>
      <c r="H3053" s="5">
        <v>6.7404293E7</v>
      </c>
    </row>
    <row r="3054">
      <c r="A3054" s="62" t="s">
        <v>8636</v>
      </c>
      <c r="B3054" s="23" t="s">
        <v>8637</v>
      </c>
      <c r="C3054" s="5">
        <v>111.0</v>
      </c>
      <c r="D3054" s="5">
        <v>2.32184963873873E7</v>
      </c>
      <c r="E3054" s="5">
        <v>1.158161E7</v>
      </c>
      <c r="F3054" s="5">
        <v>1.6113903E7</v>
      </c>
      <c r="G3054" s="5">
        <v>2.1732852E7</v>
      </c>
      <c r="H3054" s="5">
        <v>5.1243775E7</v>
      </c>
    </row>
    <row r="3055">
      <c r="A3055" s="62" t="s">
        <v>8638</v>
      </c>
      <c r="B3055" s="23" t="s">
        <v>8639</v>
      </c>
      <c r="C3055" s="5">
        <v>102.0</v>
      </c>
      <c r="D3055" s="5">
        <v>1.22577646372548E7</v>
      </c>
      <c r="E3055" s="5">
        <v>5463585.0</v>
      </c>
      <c r="F3055" s="5">
        <v>8283545.0</v>
      </c>
      <c r="G3055" s="5">
        <v>1.4647644E7</v>
      </c>
      <c r="H3055" s="5">
        <v>2.6122154E7</v>
      </c>
    </row>
    <row r="3056">
      <c r="A3056" s="62" t="s">
        <v>8640</v>
      </c>
      <c r="B3056" s="23" t="s">
        <v>8641</v>
      </c>
      <c r="C3056" s="5">
        <v>62.0</v>
      </c>
      <c r="D3056" s="5">
        <v>6888280.32258064</v>
      </c>
      <c r="E3056" s="5">
        <v>3306462.0</v>
      </c>
      <c r="F3056" s="5">
        <v>5085067.0</v>
      </c>
      <c r="G3056" s="5">
        <v>8675000.0</v>
      </c>
      <c r="H3056" s="5">
        <v>1.3889E7</v>
      </c>
    </row>
    <row r="3057">
      <c r="A3057" s="62" t="s">
        <v>8642</v>
      </c>
      <c r="B3057" s="23" t="s">
        <v>8643</v>
      </c>
      <c r="C3057" s="5">
        <v>3.0</v>
      </c>
      <c r="D3057" s="5">
        <v>4.12719003333333E7</v>
      </c>
      <c r="E3057" s="5">
        <v>8738000.0</v>
      </c>
      <c r="F3057" s="5">
        <v>1.6364298E7</v>
      </c>
      <c r="G3057" s="5">
        <v>9.8713403E7</v>
      </c>
      <c r="H3057" s="5">
        <v>9.8713403E7</v>
      </c>
    </row>
    <row r="3058">
      <c r="A3058" s="62" t="s">
        <v>8644</v>
      </c>
      <c r="B3058" s="23" t="s">
        <v>8645</v>
      </c>
      <c r="C3058" s="5">
        <v>5.0</v>
      </c>
      <c r="D3058" s="5">
        <v>3.21516816E7</v>
      </c>
      <c r="E3058" s="5">
        <v>1.4414327E7</v>
      </c>
      <c r="F3058" s="5">
        <v>1.8061676E7</v>
      </c>
      <c r="G3058" s="5">
        <v>1.9327091E7</v>
      </c>
      <c r="H3058" s="5">
        <v>1.0E8</v>
      </c>
    </row>
    <row r="3059">
      <c r="A3059" s="62" t="s">
        <v>8646</v>
      </c>
      <c r="B3059" s="23" t="s">
        <v>8647</v>
      </c>
      <c r="C3059" s="5">
        <v>9.0</v>
      </c>
      <c r="D3059" s="5">
        <v>2.20188113333333E7</v>
      </c>
      <c r="E3059" s="5">
        <v>1.2706834E7</v>
      </c>
      <c r="F3059" s="5">
        <v>1.4698525E7</v>
      </c>
      <c r="G3059" s="5">
        <v>3.25572E7</v>
      </c>
      <c r="H3059" s="5">
        <v>5.7005907E7</v>
      </c>
    </row>
    <row r="3060">
      <c r="A3060" s="62" t="s">
        <v>8648</v>
      </c>
      <c r="B3060" s="23" t="s">
        <v>8649</v>
      </c>
      <c r="C3060" s="5">
        <v>21.0</v>
      </c>
      <c r="D3060" s="5">
        <v>9796512.95238095</v>
      </c>
      <c r="E3060" s="5">
        <v>6569788.0</v>
      </c>
      <c r="F3060" s="5">
        <v>8072503.0</v>
      </c>
      <c r="G3060" s="5">
        <v>1.1505853E7</v>
      </c>
      <c r="H3060" s="5">
        <v>1.7780547E7</v>
      </c>
    </row>
    <row r="3061">
      <c r="A3061" s="62" t="s">
        <v>8650</v>
      </c>
      <c r="B3061" s="23" t="s">
        <v>8651</v>
      </c>
      <c r="C3061" s="5">
        <v>333.0</v>
      </c>
      <c r="D3061" s="5">
        <v>1.10007473603603E7</v>
      </c>
      <c r="E3061" s="5">
        <v>6718456.0</v>
      </c>
      <c r="F3061" s="5">
        <v>1.0328168E7</v>
      </c>
      <c r="G3061" s="5">
        <v>1.3135395E7</v>
      </c>
      <c r="H3061" s="5">
        <v>1.5622863E7</v>
      </c>
    </row>
    <row r="3062">
      <c r="A3062" s="62" t="s">
        <v>8652</v>
      </c>
      <c r="B3062" s="23" t="s">
        <v>8653</v>
      </c>
      <c r="C3062" s="5">
        <v>1431.0</v>
      </c>
      <c r="D3062" s="5">
        <v>1.04233512061495E7</v>
      </c>
      <c r="E3062" s="5">
        <v>3452261.0</v>
      </c>
      <c r="F3062" s="5">
        <v>5695182.0</v>
      </c>
      <c r="G3062" s="5">
        <v>1.0743151E7</v>
      </c>
      <c r="H3062" s="5">
        <v>1.9887849E7</v>
      </c>
    </row>
    <row r="3063">
      <c r="A3063" s="62" t="s">
        <v>8654</v>
      </c>
      <c r="B3063" s="23" t="s">
        <v>8655</v>
      </c>
      <c r="C3063" s="5">
        <v>503.0</v>
      </c>
      <c r="D3063" s="5">
        <v>5970797.03976143</v>
      </c>
      <c r="E3063" s="5">
        <v>2947870.0</v>
      </c>
      <c r="F3063" s="5">
        <v>4447374.0</v>
      </c>
      <c r="G3063" s="5">
        <v>6704469.0</v>
      </c>
      <c r="H3063" s="5">
        <v>1.0953967E7</v>
      </c>
    </row>
    <row r="3064">
      <c r="A3064" s="62" t="s">
        <v>8656</v>
      </c>
      <c r="B3064" s="23" t="s">
        <v>8657</v>
      </c>
      <c r="C3064" s="5">
        <v>86.0</v>
      </c>
      <c r="D3064" s="5">
        <v>9948789.44186046</v>
      </c>
      <c r="E3064" s="5">
        <v>5079369.0</v>
      </c>
      <c r="F3064" s="5">
        <v>7255587.0</v>
      </c>
      <c r="G3064" s="5">
        <v>1.09899E7</v>
      </c>
      <c r="H3064" s="5">
        <v>1.7578756E7</v>
      </c>
    </row>
    <row r="3065">
      <c r="A3065" s="62" t="s">
        <v>8658</v>
      </c>
      <c r="B3065" s="23" t="s">
        <v>8659</v>
      </c>
      <c r="C3065" s="5">
        <v>63355.0</v>
      </c>
      <c r="D3065" s="5">
        <v>1.08065558294037E7</v>
      </c>
      <c r="E3065" s="5">
        <v>5613388.0</v>
      </c>
      <c r="F3065" s="5">
        <v>8068438.0</v>
      </c>
      <c r="G3065" s="5">
        <v>1.2031733E7</v>
      </c>
      <c r="H3065" s="5">
        <v>1.8206091E7</v>
      </c>
    </row>
    <row r="3066">
      <c r="A3066" s="62" t="s">
        <v>8660</v>
      </c>
      <c r="B3066" s="23" t="s">
        <v>8661</v>
      </c>
      <c r="C3066" s="5">
        <v>2877.0</v>
      </c>
      <c r="D3066" s="5">
        <v>9814044.44949669</v>
      </c>
      <c r="E3066" s="5">
        <v>5271928.0</v>
      </c>
      <c r="F3066" s="5">
        <v>7312830.0</v>
      </c>
      <c r="G3066" s="5">
        <v>1.0863525E7</v>
      </c>
      <c r="H3066" s="5">
        <v>1.694215E7</v>
      </c>
    </row>
    <row r="3067">
      <c r="A3067" s="62" t="s">
        <v>8662</v>
      </c>
      <c r="B3067" s="23" t="s">
        <v>8663</v>
      </c>
      <c r="C3067" s="5">
        <v>27.0</v>
      </c>
      <c r="D3067" s="5">
        <v>1.6178195037037E7</v>
      </c>
      <c r="E3067" s="5">
        <v>3853000.0</v>
      </c>
      <c r="F3067" s="5">
        <v>1.013305E7</v>
      </c>
      <c r="G3067" s="5">
        <v>2.3038154E7</v>
      </c>
      <c r="H3067" s="5">
        <v>3.6749915E7</v>
      </c>
    </row>
    <row r="3068">
      <c r="A3068" s="62" t="s">
        <v>8664</v>
      </c>
      <c r="B3068" s="23" t="s">
        <v>8665</v>
      </c>
      <c r="C3068" s="5">
        <v>3767.0</v>
      </c>
      <c r="D3068" s="5">
        <v>2.75160364058932E7</v>
      </c>
      <c r="E3068" s="5">
        <v>1.3385855E7</v>
      </c>
      <c r="F3068" s="5">
        <v>1.9661289E7</v>
      </c>
      <c r="G3068" s="5">
        <v>3.1187041E7</v>
      </c>
      <c r="H3068" s="5">
        <v>4.6249602E7</v>
      </c>
    </row>
    <row r="3069">
      <c r="A3069" s="62" t="s">
        <v>8666</v>
      </c>
      <c r="B3069" s="23" t="s">
        <v>8667</v>
      </c>
      <c r="C3069" s="5">
        <v>5848.0</v>
      </c>
      <c r="D3069" s="5">
        <v>1.36271750282099E7</v>
      </c>
      <c r="E3069" s="5">
        <v>5917500.0</v>
      </c>
      <c r="F3069" s="5">
        <v>8832483.0</v>
      </c>
      <c r="G3069" s="5">
        <v>1.410205E7</v>
      </c>
      <c r="H3069" s="5">
        <v>2.3956346E7</v>
      </c>
    </row>
    <row r="3070">
      <c r="A3070" s="62" t="s">
        <v>8668</v>
      </c>
      <c r="B3070" s="23" t="s">
        <v>8669</v>
      </c>
      <c r="C3070" s="5">
        <v>38529.0</v>
      </c>
      <c r="D3070" s="5">
        <v>8779254.61181019</v>
      </c>
      <c r="E3070" s="5">
        <v>5234917.0</v>
      </c>
      <c r="F3070" s="5">
        <v>7054280.0</v>
      </c>
      <c r="G3070" s="5">
        <v>9764575.0</v>
      </c>
      <c r="H3070" s="5">
        <v>1.4366062E7</v>
      </c>
    </row>
    <row r="3071">
      <c r="A3071" s="62" t="s">
        <v>8670</v>
      </c>
      <c r="B3071" s="23" t="s">
        <v>8671</v>
      </c>
      <c r="C3071" s="5">
        <v>8290.0</v>
      </c>
      <c r="D3071" s="5">
        <v>8604084.11556091</v>
      </c>
      <c r="E3071" s="5">
        <v>2199306.0</v>
      </c>
      <c r="F3071" s="5">
        <v>3703817.0</v>
      </c>
      <c r="G3071" s="5">
        <v>6929288.0</v>
      </c>
      <c r="H3071" s="5">
        <v>1.655575E7</v>
      </c>
    </row>
    <row r="3072">
      <c r="A3072" s="62" t="s">
        <v>8672</v>
      </c>
      <c r="B3072" s="23" t="s">
        <v>8673</v>
      </c>
      <c r="C3072" s="5">
        <v>286.0</v>
      </c>
      <c r="D3072" s="5">
        <v>1.07644181289198E7</v>
      </c>
      <c r="E3072" s="5">
        <v>5524224.0</v>
      </c>
      <c r="F3072" s="5">
        <v>8180318.0</v>
      </c>
      <c r="G3072" s="5">
        <v>1.156556E7</v>
      </c>
      <c r="H3072" s="5">
        <v>1.7222316E7</v>
      </c>
    </row>
    <row r="3073">
      <c r="A3073" s="62" t="s">
        <v>3016</v>
      </c>
      <c r="B3073" s="23" t="s">
        <v>110</v>
      </c>
      <c r="C3073" s="5">
        <v>329484.0</v>
      </c>
      <c r="D3073" s="5">
        <v>1.37584962280072E7</v>
      </c>
      <c r="E3073" s="5">
        <v>6409250.0</v>
      </c>
      <c r="F3073" s="5">
        <v>9246589.0</v>
      </c>
      <c r="G3073" s="5">
        <v>1.4179597E7</v>
      </c>
      <c r="H3073" s="5">
        <v>2.3880356E7</v>
      </c>
    </row>
    <row r="3074">
      <c r="A3074" s="62" t="s">
        <v>8674</v>
      </c>
      <c r="B3074" s="23" t="s">
        <v>8675</v>
      </c>
      <c r="C3074" s="5">
        <v>1885.0</v>
      </c>
      <c r="D3074" s="5">
        <v>1.03885620509013E7</v>
      </c>
      <c r="E3074" s="5">
        <v>5107500.0</v>
      </c>
      <c r="F3074" s="5">
        <v>7601386.0</v>
      </c>
      <c r="G3074" s="5">
        <v>1.1446992E7</v>
      </c>
      <c r="H3074" s="5">
        <v>1.7910624E7</v>
      </c>
    </row>
    <row r="3075">
      <c r="A3075" s="62" t="s">
        <v>8676</v>
      </c>
      <c r="B3075" s="23" t="s">
        <v>8677</v>
      </c>
      <c r="C3075" s="5">
        <v>54.0</v>
      </c>
      <c r="D3075" s="5">
        <v>3.20592427962962E7</v>
      </c>
      <c r="E3075" s="5">
        <v>6042706.0</v>
      </c>
      <c r="F3075" s="5">
        <v>1.0354463E7</v>
      </c>
      <c r="G3075" s="5">
        <v>4.4109438E7</v>
      </c>
      <c r="H3075" s="5">
        <v>5.6698911E7</v>
      </c>
    </row>
    <row r="3076">
      <c r="A3076" s="62" t="s">
        <v>8678</v>
      </c>
      <c r="B3076" s="23" t="s">
        <v>8679</v>
      </c>
      <c r="C3076" s="5">
        <v>63.0</v>
      </c>
      <c r="D3076" s="5">
        <v>7.57420130793651E7</v>
      </c>
      <c r="E3076" s="5">
        <v>1.8572237E7</v>
      </c>
      <c r="F3076" s="5">
        <v>5.4351539E7</v>
      </c>
      <c r="G3076" s="5">
        <v>1.05080668E8</v>
      </c>
      <c r="H3076" s="5">
        <v>1.78469581E8</v>
      </c>
    </row>
    <row r="3077">
      <c r="A3077" s="62" t="s">
        <v>8680</v>
      </c>
      <c r="B3077" s="23" t="s">
        <v>8681</v>
      </c>
      <c r="C3077" s="5">
        <v>229.0</v>
      </c>
      <c r="D3077" s="5">
        <v>1.16911713886462E7</v>
      </c>
      <c r="E3077" s="5">
        <v>6074304.0</v>
      </c>
      <c r="F3077" s="5">
        <v>8661100.0</v>
      </c>
      <c r="G3077" s="5">
        <v>1.3094096E7</v>
      </c>
      <c r="H3077" s="5">
        <v>2.3146688E7</v>
      </c>
    </row>
    <row r="3078">
      <c r="A3078" s="62" t="s">
        <v>8682</v>
      </c>
      <c r="B3078" s="23" t="s">
        <v>8683</v>
      </c>
      <c r="C3078" s="5">
        <v>1066.0</v>
      </c>
      <c r="D3078" s="5">
        <v>1.49219061716697E7</v>
      </c>
      <c r="E3078" s="5">
        <v>6955800.0</v>
      </c>
      <c r="F3078" s="5">
        <v>1.055305E7</v>
      </c>
      <c r="G3078" s="5">
        <v>1.7709133E7</v>
      </c>
      <c r="H3078" s="5">
        <v>3.0219016E7</v>
      </c>
    </row>
    <row r="3079">
      <c r="A3079" s="62" t="s">
        <v>8684</v>
      </c>
      <c r="B3079" s="23" t="s">
        <v>8685</v>
      </c>
      <c r="C3079" s="5">
        <v>47349.0</v>
      </c>
      <c r="D3079" s="5">
        <v>1.51749245052951E7</v>
      </c>
      <c r="E3079" s="5">
        <v>5931263.0</v>
      </c>
      <c r="F3079" s="5">
        <v>8700507.0</v>
      </c>
      <c r="G3079" s="5">
        <v>1.4423626E7</v>
      </c>
      <c r="H3079" s="5">
        <v>2.791167E7</v>
      </c>
    </row>
    <row r="3080">
      <c r="A3080" s="62" t="s">
        <v>8686</v>
      </c>
      <c r="B3080" s="23" t="s">
        <v>8687</v>
      </c>
      <c r="C3080" s="5">
        <v>169795.0</v>
      </c>
      <c r="D3080" s="5">
        <v>9120305.19581902</v>
      </c>
      <c r="E3080" s="5">
        <v>5516258.0</v>
      </c>
      <c r="F3080" s="5">
        <v>7499252.0</v>
      </c>
      <c r="G3080" s="5">
        <v>1.0633464E7</v>
      </c>
      <c r="H3080" s="5">
        <v>1.5164671E7</v>
      </c>
    </row>
    <row r="3081">
      <c r="A3081" s="62" t="s">
        <v>8688</v>
      </c>
      <c r="B3081" s="23" t="s">
        <v>8689</v>
      </c>
      <c r="C3081" s="5">
        <v>19357.0</v>
      </c>
      <c r="D3081" s="5">
        <v>1.4740812314721E7</v>
      </c>
      <c r="E3081" s="5">
        <v>7160864.0</v>
      </c>
      <c r="F3081" s="5">
        <v>1.0409324E7</v>
      </c>
      <c r="G3081" s="5">
        <v>1.5843503E7</v>
      </c>
      <c r="H3081" s="5">
        <v>2.6278992E7</v>
      </c>
    </row>
    <row r="3082">
      <c r="A3082" s="62" t="s">
        <v>8690</v>
      </c>
      <c r="B3082" s="23" t="s">
        <v>8691</v>
      </c>
      <c r="C3082" s="5">
        <v>233.0</v>
      </c>
      <c r="D3082" s="5">
        <v>1.58057291021276E7</v>
      </c>
      <c r="E3082" s="5">
        <v>6377135.0</v>
      </c>
      <c r="F3082" s="5">
        <v>1.0302444E7</v>
      </c>
      <c r="G3082" s="5">
        <v>1.660952E7</v>
      </c>
      <c r="H3082" s="5">
        <v>3.17104E7</v>
      </c>
    </row>
    <row r="3083">
      <c r="A3083" s="62" t="s">
        <v>8692</v>
      </c>
      <c r="B3083" s="23" t="s">
        <v>8693</v>
      </c>
      <c r="C3083" s="5">
        <v>33309.0</v>
      </c>
      <c r="D3083" s="5">
        <v>1.39651638989108E7</v>
      </c>
      <c r="E3083" s="5">
        <v>4731343.0</v>
      </c>
      <c r="F3083" s="5">
        <v>8009501.0</v>
      </c>
      <c r="G3083" s="5">
        <v>1.3353738E7</v>
      </c>
      <c r="H3083" s="5">
        <v>2.7406579E7</v>
      </c>
    </row>
    <row r="3084">
      <c r="A3084" s="62" t="s">
        <v>8694</v>
      </c>
      <c r="B3084" s="23" t="s">
        <v>8695</v>
      </c>
      <c r="C3084" s="5">
        <v>179.0</v>
      </c>
      <c r="D3084" s="5">
        <v>1.48259755698324E7</v>
      </c>
      <c r="E3084" s="5">
        <v>8882500.0</v>
      </c>
      <c r="F3084" s="5">
        <v>1.259299E7</v>
      </c>
      <c r="G3084" s="5">
        <v>1.8712301E7</v>
      </c>
      <c r="H3084" s="5">
        <v>2.5065479E7</v>
      </c>
    </row>
    <row r="3085">
      <c r="A3085" s="62" t="s">
        <v>8696</v>
      </c>
      <c r="B3085" s="23" t="s">
        <v>8697</v>
      </c>
      <c r="C3085" s="5">
        <v>789.0</v>
      </c>
      <c r="D3085" s="5">
        <v>4.07981627490494E7</v>
      </c>
      <c r="E3085" s="5">
        <v>1.183977E7</v>
      </c>
      <c r="F3085" s="5">
        <v>2.23183E7</v>
      </c>
      <c r="G3085" s="5">
        <v>4.6709385E7</v>
      </c>
      <c r="H3085" s="5">
        <v>8.87097E7</v>
      </c>
    </row>
    <row r="3086">
      <c r="A3086" s="62" t="s">
        <v>8698</v>
      </c>
      <c r="B3086" s="23" t="s">
        <v>8699</v>
      </c>
      <c r="C3086" s="5">
        <v>594.0</v>
      </c>
      <c r="D3086" s="5">
        <v>2.92619186649831E7</v>
      </c>
      <c r="E3086" s="5">
        <v>1.0926998E7</v>
      </c>
      <c r="F3086" s="5">
        <v>1.7085197E7</v>
      </c>
      <c r="G3086" s="5">
        <v>2.8821678E7</v>
      </c>
      <c r="H3086" s="5">
        <v>5.4119411E7</v>
      </c>
    </row>
    <row r="3087">
      <c r="A3087" s="62" t="s">
        <v>8700</v>
      </c>
      <c r="B3087" s="23" t="s">
        <v>8701</v>
      </c>
      <c r="C3087" s="5">
        <v>480.0</v>
      </c>
      <c r="D3087" s="5">
        <v>2.48926843875E7</v>
      </c>
      <c r="E3087" s="5">
        <v>9097536.0</v>
      </c>
      <c r="F3087" s="5">
        <v>1.4927904E7</v>
      </c>
      <c r="G3087" s="5">
        <v>2.5904821E7</v>
      </c>
      <c r="H3087" s="5">
        <v>4.5118025E7</v>
      </c>
    </row>
    <row r="3088">
      <c r="A3088" s="62" t="s">
        <v>8702</v>
      </c>
      <c r="B3088" s="23" t="s">
        <v>8703</v>
      </c>
      <c r="C3088" s="5">
        <v>2166.0</v>
      </c>
      <c r="D3088" s="5">
        <v>3.16015288088642E7</v>
      </c>
      <c r="E3088" s="5">
        <v>1.0869301E7</v>
      </c>
      <c r="F3088" s="5">
        <v>1.79284E7</v>
      </c>
      <c r="G3088" s="5">
        <v>3.2640085E7</v>
      </c>
      <c r="H3088" s="5">
        <v>6.6150666E7</v>
      </c>
    </row>
    <row r="3089">
      <c r="A3089" s="62" t="s">
        <v>8704</v>
      </c>
      <c r="B3089" s="23" t="s">
        <v>8705</v>
      </c>
      <c r="C3089" s="5">
        <v>20.0</v>
      </c>
      <c r="D3089" s="5">
        <v>5.37113781999999E7</v>
      </c>
      <c r="E3089" s="5">
        <v>5569754.0</v>
      </c>
      <c r="F3089" s="5">
        <v>1.4685518E7</v>
      </c>
      <c r="G3089" s="5">
        <v>2.9423096E7</v>
      </c>
      <c r="H3089" s="5">
        <v>4.449484E7</v>
      </c>
    </row>
    <row r="3090">
      <c r="A3090" s="62" t="s">
        <v>8706</v>
      </c>
      <c r="B3090" s="23" t="s">
        <v>8707</v>
      </c>
      <c r="C3090" s="5">
        <v>11.0</v>
      </c>
      <c r="D3090" s="5">
        <v>3.41034983636363E7</v>
      </c>
      <c r="E3090" s="5">
        <v>1.253358E7</v>
      </c>
      <c r="F3090" s="5">
        <v>1.5907028E7</v>
      </c>
      <c r="G3090" s="5">
        <v>3.4722969E7</v>
      </c>
      <c r="H3090" s="5">
        <v>3.8198906E7</v>
      </c>
    </row>
    <row r="3091">
      <c r="A3091" s="62" t="s">
        <v>8708</v>
      </c>
      <c r="B3091" s="23" t="s">
        <v>8709</v>
      </c>
      <c r="C3091" s="5">
        <v>127.0</v>
      </c>
      <c r="D3091" s="5">
        <v>2.91888328110236E7</v>
      </c>
      <c r="E3091" s="5">
        <v>1.1076378E7</v>
      </c>
      <c r="F3091" s="5">
        <v>1.7626084E7</v>
      </c>
      <c r="G3091" s="5">
        <v>2.7467621E7</v>
      </c>
      <c r="H3091" s="5">
        <v>5.0014403E7</v>
      </c>
    </row>
    <row r="3092">
      <c r="A3092" s="62" t="s">
        <v>8710</v>
      </c>
      <c r="B3092" s="23" t="s">
        <v>8711</v>
      </c>
      <c r="C3092" s="5">
        <v>42.0</v>
      </c>
      <c r="D3092" s="5">
        <v>4.85221252380952E7</v>
      </c>
      <c r="E3092" s="5">
        <v>1.5266609E7</v>
      </c>
      <c r="F3092" s="5">
        <v>2.2209189E7</v>
      </c>
      <c r="G3092" s="5">
        <v>5.0752105E7</v>
      </c>
      <c r="H3092" s="5">
        <v>1.38687871E8</v>
      </c>
    </row>
    <row r="3093">
      <c r="A3093" s="62" t="s">
        <v>8712</v>
      </c>
      <c r="B3093" s="23" t="s">
        <v>8713</v>
      </c>
      <c r="C3093" s="5">
        <v>5845.0</v>
      </c>
      <c r="D3093" s="5">
        <v>3.57166891698597E7</v>
      </c>
      <c r="E3093" s="5">
        <v>1.0594391E7</v>
      </c>
      <c r="F3093" s="5">
        <v>1.85826E7</v>
      </c>
      <c r="G3093" s="5">
        <v>3.7850492E7</v>
      </c>
      <c r="H3093" s="5">
        <v>8.0833361E7</v>
      </c>
    </row>
    <row r="3094">
      <c r="A3094" s="62" t="s">
        <v>8714</v>
      </c>
      <c r="B3094" s="23" t="s">
        <v>8715</v>
      </c>
      <c r="C3094" s="5">
        <v>818.0</v>
      </c>
      <c r="D3094" s="5">
        <v>1.29972174095354E7</v>
      </c>
      <c r="E3094" s="5">
        <v>7453449.0</v>
      </c>
      <c r="F3094" s="5">
        <v>1.0751506E7</v>
      </c>
      <c r="G3094" s="5">
        <v>1.4668778E7</v>
      </c>
      <c r="H3094" s="5">
        <v>2.2251689E7</v>
      </c>
    </row>
    <row r="3095">
      <c r="A3095" s="62" t="s">
        <v>8716</v>
      </c>
      <c r="B3095" s="23" t="s">
        <v>8717</v>
      </c>
      <c r="C3095" s="5">
        <v>3793.0</v>
      </c>
      <c r="D3095" s="5">
        <v>3.15114383267457E7</v>
      </c>
      <c r="E3095" s="5">
        <v>9260015.0</v>
      </c>
      <c r="F3095" s="5">
        <v>1.49282E7</v>
      </c>
      <c r="G3095" s="5">
        <v>3.2488002E7</v>
      </c>
      <c r="H3095" s="5">
        <v>6.9820384E7</v>
      </c>
    </row>
    <row r="3096">
      <c r="A3096" s="62" t="s">
        <v>8718</v>
      </c>
      <c r="B3096" s="23" t="s">
        <v>8719</v>
      </c>
      <c r="C3096" s="5">
        <v>324.0</v>
      </c>
      <c r="D3096" s="5">
        <v>3.36814774166666E7</v>
      </c>
      <c r="E3096" s="5">
        <v>1.0591E7</v>
      </c>
      <c r="F3096" s="5">
        <v>1.8019437E7</v>
      </c>
      <c r="G3096" s="5">
        <v>3.7271182E7</v>
      </c>
      <c r="H3096" s="5">
        <v>8.2247047E7</v>
      </c>
    </row>
    <row r="3097">
      <c r="A3097" s="62" t="s">
        <v>8720</v>
      </c>
      <c r="B3097" s="23" t="s">
        <v>8721</v>
      </c>
      <c r="C3097" s="5">
        <v>1298.0</v>
      </c>
      <c r="D3097" s="5">
        <v>2.90444674446154E7</v>
      </c>
      <c r="E3097" s="5">
        <v>8930161.0</v>
      </c>
      <c r="F3097" s="5">
        <v>1.4582837E7</v>
      </c>
      <c r="G3097" s="5">
        <v>2.9166233E7</v>
      </c>
      <c r="H3097" s="5">
        <v>6.2731741E7</v>
      </c>
    </row>
    <row r="3098">
      <c r="A3098" s="62" t="s">
        <v>8722</v>
      </c>
      <c r="B3098" s="23" t="s">
        <v>8723</v>
      </c>
      <c r="C3098" s="5">
        <v>575.0</v>
      </c>
      <c r="D3098" s="5">
        <v>1.77067059773913E7</v>
      </c>
      <c r="E3098" s="5">
        <v>8161070.0</v>
      </c>
      <c r="F3098" s="5">
        <v>1.17394E7</v>
      </c>
      <c r="G3098" s="5">
        <v>1.9489428E7</v>
      </c>
      <c r="H3098" s="5">
        <v>3.7298444E7</v>
      </c>
    </row>
    <row r="3099">
      <c r="A3099" s="62" t="s">
        <v>8724</v>
      </c>
      <c r="B3099" s="23" t="s">
        <v>8725</v>
      </c>
      <c r="C3099" s="5">
        <v>3577.0</v>
      </c>
      <c r="D3099" s="5">
        <v>3.46342252436435E7</v>
      </c>
      <c r="E3099" s="5">
        <v>1.1048179E7</v>
      </c>
      <c r="F3099" s="5">
        <v>1.7998556E7</v>
      </c>
      <c r="G3099" s="5">
        <v>3.3761482E7</v>
      </c>
      <c r="H3099" s="5">
        <v>6.8751951E7</v>
      </c>
    </row>
    <row r="3100">
      <c r="A3100" s="62" t="s">
        <v>8726</v>
      </c>
      <c r="B3100" s="23" t="s">
        <v>8727</v>
      </c>
      <c r="C3100" s="5">
        <v>569.0</v>
      </c>
      <c r="D3100" s="5">
        <v>2.59658843690685E7</v>
      </c>
      <c r="E3100" s="5">
        <v>9435754.0</v>
      </c>
      <c r="F3100" s="5">
        <v>1.5453502E7</v>
      </c>
      <c r="G3100" s="5">
        <v>2.4865746E7</v>
      </c>
      <c r="H3100" s="5">
        <v>5.680365E7</v>
      </c>
    </row>
    <row r="3101">
      <c r="A3101" s="62" t="s">
        <v>3017</v>
      </c>
      <c r="B3101" s="23" t="s">
        <v>729</v>
      </c>
      <c r="C3101" s="5">
        <v>50.0</v>
      </c>
      <c r="D3101" s="5">
        <v>1.83413987999999E7</v>
      </c>
      <c r="E3101" s="5">
        <v>7388065.0</v>
      </c>
      <c r="F3101" s="5">
        <v>9779500.0</v>
      </c>
      <c r="G3101" s="5">
        <v>1.5580149E7</v>
      </c>
      <c r="H3101" s="5">
        <v>4.487914E7</v>
      </c>
    </row>
    <row r="3102">
      <c r="A3102" s="62" t="s">
        <v>8728</v>
      </c>
      <c r="B3102" s="23" t="s">
        <v>8729</v>
      </c>
      <c r="C3102" s="5">
        <v>7.0</v>
      </c>
      <c r="D3102" s="5">
        <v>1.5005639E7</v>
      </c>
      <c r="E3102" s="5">
        <v>7295513.0</v>
      </c>
      <c r="F3102" s="5">
        <v>7852400.0</v>
      </c>
      <c r="G3102" s="5">
        <v>2.71133E7</v>
      </c>
      <c r="H3102" s="5">
        <v>4.2742934E7</v>
      </c>
    </row>
    <row r="3103">
      <c r="A3103" s="62" t="s">
        <v>8730</v>
      </c>
      <c r="B3103" s="23" t="s">
        <v>8731</v>
      </c>
      <c r="C3103" s="5">
        <v>200.0</v>
      </c>
      <c r="D3103" s="5">
        <v>3.7402986305E7</v>
      </c>
      <c r="E3103" s="5">
        <v>1.2208228E7</v>
      </c>
      <c r="F3103" s="5">
        <v>2.7852172E7</v>
      </c>
      <c r="G3103" s="5">
        <v>5.034836E7</v>
      </c>
      <c r="H3103" s="5">
        <v>6.8121E7</v>
      </c>
    </row>
    <row r="3104">
      <c r="A3104" s="62" t="s">
        <v>8732</v>
      </c>
      <c r="B3104" s="23" t="s">
        <v>8733</v>
      </c>
      <c r="C3104" s="5">
        <v>3709.0</v>
      </c>
      <c r="D3104" s="5">
        <v>1.94809729673854E7</v>
      </c>
      <c r="E3104" s="5">
        <v>7900000.0</v>
      </c>
      <c r="F3104" s="5">
        <v>1.32262E7</v>
      </c>
      <c r="G3104" s="5">
        <v>2.4189583E7</v>
      </c>
      <c r="H3104" s="5">
        <v>3.9553415E7</v>
      </c>
    </row>
    <row r="3105">
      <c r="A3105" s="62" t="s">
        <v>8734</v>
      </c>
      <c r="B3105" s="23" t="s">
        <v>8735</v>
      </c>
      <c r="C3105" s="5">
        <v>413.0</v>
      </c>
      <c r="D3105" s="5">
        <v>2.04858775133172E7</v>
      </c>
      <c r="E3105" s="5">
        <v>9414136.0</v>
      </c>
      <c r="F3105" s="5">
        <v>1.71053E7</v>
      </c>
      <c r="G3105" s="5">
        <v>2.6222781E7</v>
      </c>
      <c r="H3105" s="5">
        <v>4.0604678E7</v>
      </c>
    </row>
    <row r="3106">
      <c r="A3106" s="62" t="s">
        <v>8736</v>
      </c>
      <c r="B3106" s="23" t="s">
        <v>8737</v>
      </c>
      <c r="C3106" s="5">
        <v>82.0</v>
      </c>
      <c r="D3106" s="5">
        <v>9388437.68292682</v>
      </c>
      <c r="E3106" s="5">
        <v>5398156.0</v>
      </c>
      <c r="F3106" s="5">
        <v>7626415.0</v>
      </c>
      <c r="G3106" s="5">
        <v>1.0841E7</v>
      </c>
      <c r="H3106" s="5">
        <v>1.6493345E7</v>
      </c>
    </row>
    <row r="3107">
      <c r="A3107" s="62" t="s">
        <v>8738</v>
      </c>
      <c r="B3107" s="23" t="s">
        <v>8739</v>
      </c>
      <c r="C3107" s="5">
        <v>70.0</v>
      </c>
      <c r="D3107" s="5">
        <v>1.95395884857142E7</v>
      </c>
      <c r="E3107" s="5">
        <v>9632634.0</v>
      </c>
      <c r="F3107" s="5">
        <v>1.47895E7</v>
      </c>
      <c r="G3107" s="5">
        <v>2.6508866E7</v>
      </c>
      <c r="H3107" s="5">
        <v>3.9066007E7</v>
      </c>
    </row>
    <row r="3108">
      <c r="A3108" s="62" t="s">
        <v>8740</v>
      </c>
      <c r="B3108" s="23" t="s">
        <v>8741</v>
      </c>
      <c r="C3108" s="5">
        <v>6614.0</v>
      </c>
      <c r="D3108" s="5">
        <v>1.73895959817054E7</v>
      </c>
      <c r="E3108" s="5">
        <v>6960000.0</v>
      </c>
      <c r="F3108" s="5">
        <v>1.0595645E7</v>
      </c>
      <c r="G3108" s="5">
        <v>1.6500924E7</v>
      </c>
      <c r="H3108" s="5">
        <v>2.933398E7</v>
      </c>
    </row>
    <row r="3109">
      <c r="A3109" s="62" t="s">
        <v>8742</v>
      </c>
      <c r="B3109" s="23" t="s">
        <v>8743</v>
      </c>
      <c r="C3109" s="5">
        <v>1.0</v>
      </c>
      <c r="D3109" s="5">
        <v>7014662.0</v>
      </c>
      <c r="E3109" s="5">
        <v>7014662.0</v>
      </c>
      <c r="F3109" s="5">
        <v>7014662.0</v>
      </c>
      <c r="G3109" s="5">
        <v>7014662.0</v>
      </c>
      <c r="H3109" s="5">
        <v>7014662.0</v>
      </c>
    </row>
    <row r="3110">
      <c r="A3110" s="62" t="s">
        <v>8744</v>
      </c>
      <c r="B3110" s="23" t="s">
        <v>8745</v>
      </c>
      <c r="C3110" s="5">
        <v>14.0</v>
      </c>
      <c r="D3110" s="5">
        <v>1.52156226428571E7</v>
      </c>
      <c r="E3110" s="5">
        <v>9700400.0</v>
      </c>
      <c r="F3110" s="5">
        <v>1.4680234E7</v>
      </c>
      <c r="G3110" s="5">
        <v>2.3627334E7</v>
      </c>
      <c r="H3110" s="5">
        <v>2.7206164E7</v>
      </c>
    </row>
    <row r="3111">
      <c r="A3111" s="62" t="s">
        <v>8746</v>
      </c>
      <c r="B3111" s="23" t="s">
        <v>8747</v>
      </c>
      <c r="C3111" s="5">
        <v>352.0</v>
      </c>
      <c r="D3111" s="5">
        <v>2.49739443778409E7</v>
      </c>
      <c r="E3111" s="5">
        <v>8855000.0</v>
      </c>
      <c r="F3111" s="5">
        <v>1.42251E7</v>
      </c>
      <c r="G3111" s="5">
        <v>2.7661988E7</v>
      </c>
      <c r="H3111" s="5">
        <v>4.6248274E7</v>
      </c>
    </row>
    <row r="3112">
      <c r="A3112" s="62" t="s">
        <v>8748</v>
      </c>
      <c r="B3112" s="23" t="s">
        <v>8749</v>
      </c>
      <c r="C3112" s="5">
        <v>52.0</v>
      </c>
      <c r="D3112" s="5">
        <v>2.21067780384615E7</v>
      </c>
      <c r="E3112" s="5">
        <v>8236000.0</v>
      </c>
      <c r="F3112" s="5">
        <v>1.3831322E7</v>
      </c>
      <c r="G3112" s="5">
        <v>2.3710051E7</v>
      </c>
      <c r="H3112" s="5">
        <v>4.5926838E7</v>
      </c>
    </row>
    <row r="3113">
      <c r="A3113" s="62" t="s">
        <v>8750</v>
      </c>
      <c r="B3113" s="23" t="s">
        <v>8751</v>
      </c>
      <c r="C3113" s="5">
        <v>6.0</v>
      </c>
      <c r="D3113" s="5">
        <v>1.78915106666666E7</v>
      </c>
      <c r="E3113" s="5">
        <v>5971577.0</v>
      </c>
      <c r="F3113" s="5">
        <v>1.0697102E7</v>
      </c>
      <c r="G3113" s="5">
        <v>2.4493992E7</v>
      </c>
      <c r="H3113" s="5">
        <v>5.3242111E7</v>
      </c>
    </row>
    <row r="3114">
      <c r="A3114" s="62" t="s">
        <v>3018</v>
      </c>
      <c r="B3114" s="23" t="s">
        <v>731</v>
      </c>
      <c r="C3114" s="5">
        <v>2.0</v>
      </c>
      <c r="D3114" s="5">
        <v>3.76222935E7</v>
      </c>
      <c r="E3114" s="5">
        <v>1.4114587E7</v>
      </c>
      <c r="F3114" s="5">
        <v>1.4114587E7</v>
      </c>
      <c r="G3114" s="5">
        <v>6.113E7</v>
      </c>
      <c r="H3114" s="5">
        <v>6.113E7</v>
      </c>
    </row>
    <row r="3115">
      <c r="A3115" s="62" t="s">
        <v>3019</v>
      </c>
      <c r="B3115" s="23" t="s">
        <v>733</v>
      </c>
      <c r="C3115" s="5">
        <v>6.0</v>
      </c>
      <c r="D3115" s="5">
        <v>2.92515783333333E7</v>
      </c>
      <c r="E3115" s="5">
        <v>2.5996699E7</v>
      </c>
      <c r="F3115" s="5">
        <v>2.6811275E7</v>
      </c>
      <c r="G3115" s="5">
        <v>3.6240182E7</v>
      </c>
      <c r="H3115" s="5">
        <v>4.2410937E7</v>
      </c>
    </row>
    <row r="3116">
      <c r="A3116" s="62" t="s">
        <v>3020</v>
      </c>
      <c r="B3116" s="23" t="s">
        <v>735</v>
      </c>
      <c r="C3116" s="5">
        <v>7.0</v>
      </c>
      <c r="D3116" s="5">
        <v>2.3475681E7</v>
      </c>
      <c r="E3116" s="5">
        <v>7696988.0</v>
      </c>
      <c r="F3116" s="5">
        <v>1.800815E7</v>
      </c>
      <c r="G3116" s="5">
        <v>3.8324011E7</v>
      </c>
      <c r="H3116" s="5">
        <v>4.8720829E7</v>
      </c>
    </row>
    <row r="3117">
      <c r="A3117" s="62" t="s">
        <v>3021</v>
      </c>
      <c r="B3117" s="23" t="s">
        <v>737</v>
      </c>
      <c r="C3117" s="5">
        <v>1.0</v>
      </c>
      <c r="D3117" s="5">
        <v>1.30995E7</v>
      </c>
      <c r="E3117" s="5">
        <v>1.30995E7</v>
      </c>
      <c r="F3117" s="5">
        <v>1.30995E7</v>
      </c>
      <c r="G3117" s="5">
        <v>1.30995E7</v>
      </c>
      <c r="H3117" s="5">
        <v>1.30995E7</v>
      </c>
    </row>
    <row r="3118">
      <c r="A3118" s="62" t="s">
        <v>3022</v>
      </c>
      <c r="B3118" s="23" t="s">
        <v>740</v>
      </c>
      <c r="C3118" s="5">
        <v>1.0</v>
      </c>
      <c r="D3118" s="5">
        <v>5750000.0</v>
      </c>
      <c r="E3118" s="5">
        <v>5750000.0</v>
      </c>
      <c r="F3118" s="5">
        <v>5750000.0</v>
      </c>
      <c r="G3118" s="5">
        <v>5750000.0</v>
      </c>
      <c r="H3118" s="5">
        <v>5750000.0</v>
      </c>
    </row>
    <row r="3119">
      <c r="A3119" s="62" t="s">
        <v>8752</v>
      </c>
      <c r="B3119" s="23" t="s">
        <v>8743</v>
      </c>
      <c r="C3119" s="5">
        <v>648.0</v>
      </c>
      <c r="D3119" s="5">
        <v>9556027.87037036</v>
      </c>
      <c r="E3119" s="5">
        <v>5372300.0</v>
      </c>
      <c r="F3119" s="5">
        <v>7186860.0</v>
      </c>
      <c r="G3119" s="5">
        <v>1.0500465E7</v>
      </c>
      <c r="H3119" s="5">
        <v>1.4414817E7</v>
      </c>
    </row>
    <row r="3120">
      <c r="A3120" s="62" t="s">
        <v>8753</v>
      </c>
      <c r="B3120" s="23" t="s">
        <v>164</v>
      </c>
      <c r="C3120" s="5">
        <v>216.0</v>
      </c>
      <c r="D3120" s="5">
        <v>1.29836113518518E7</v>
      </c>
      <c r="E3120" s="5">
        <v>4661329.0</v>
      </c>
      <c r="F3120" s="5">
        <v>7170436.0</v>
      </c>
      <c r="G3120" s="5">
        <v>1.2191015E7</v>
      </c>
      <c r="H3120" s="5">
        <v>2.7908444E7</v>
      </c>
    </row>
    <row r="3121">
      <c r="A3121" s="62" t="s">
        <v>8754</v>
      </c>
      <c r="B3121" s="23" t="s">
        <v>167</v>
      </c>
      <c r="C3121" s="5">
        <v>3407.0</v>
      </c>
      <c r="D3121" s="5">
        <v>2.59549074581743E7</v>
      </c>
      <c r="E3121" s="5">
        <v>5976669.0</v>
      </c>
      <c r="F3121" s="5">
        <v>1.1704197E7</v>
      </c>
      <c r="G3121" s="5">
        <v>2.8003386E7</v>
      </c>
      <c r="H3121" s="5">
        <v>6.0639089E7</v>
      </c>
    </row>
    <row r="3122">
      <c r="A3122" s="62" t="s">
        <v>8755</v>
      </c>
      <c r="B3122" s="23" t="s">
        <v>170</v>
      </c>
      <c r="C3122" s="5">
        <v>797355.0</v>
      </c>
      <c r="D3122" s="5">
        <v>1.47621679076208E7</v>
      </c>
      <c r="E3122" s="5">
        <v>4602854.0</v>
      </c>
      <c r="F3122" s="5">
        <v>6911710.0</v>
      </c>
      <c r="G3122" s="5">
        <v>1.2943E7</v>
      </c>
      <c r="H3122" s="5">
        <v>3.0828591E7</v>
      </c>
    </row>
    <row r="3123">
      <c r="A3123" s="62" t="s">
        <v>8756</v>
      </c>
      <c r="B3123" s="23" t="s">
        <v>173</v>
      </c>
      <c r="C3123" s="5">
        <v>5867.0</v>
      </c>
      <c r="D3123" s="5">
        <v>1.13466503246974E7</v>
      </c>
      <c r="E3123" s="5">
        <v>4584000.0</v>
      </c>
      <c r="F3123" s="5">
        <v>6602904.0</v>
      </c>
      <c r="G3123" s="5">
        <v>1.1564013E7</v>
      </c>
      <c r="H3123" s="5">
        <v>2.2491432E7</v>
      </c>
    </row>
    <row r="3124">
      <c r="A3124" s="62" t="s">
        <v>8757</v>
      </c>
      <c r="B3124" s="23" t="s">
        <v>177</v>
      </c>
      <c r="C3124" s="5">
        <v>54.0</v>
      </c>
      <c r="D3124" s="5">
        <v>9956425.01851852</v>
      </c>
      <c r="E3124" s="5">
        <v>2691183.0</v>
      </c>
      <c r="F3124" s="5">
        <v>4587071.0</v>
      </c>
      <c r="G3124" s="5">
        <v>8293488.0</v>
      </c>
      <c r="H3124" s="5">
        <v>1.2876436E7</v>
      </c>
    </row>
    <row r="3125">
      <c r="A3125" s="62" t="s">
        <v>8758</v>
      </c>
      <c r="B3125" s="23" t="s">
        <v>179</v>
      </c>
      <c r="C3125" s="5">
        <v>313.0</v>
      </c>
      <c r="D3125" s="5">
        <v>1.14355159105431E7</v>
      </c>
      <c r="E3125" s="5">
        <v>4673174.0</v>
      </c>
      <c r="F3125" s="5">
        <v>7840577.0</v>
      </c>
      <c r="G3125" s="5">
        <v>1.2080166E7</v>
      </c>
      <c r="H3125" s="5">
        <v>2.0441161E7</v>
      </c>
    </row>
    <row r="3126">
      <c r="A3126" s="62" t="s">
        <v>8759</v>
      </c>
      <c r="B3126" s="23" t="s">
        <v>8760</v>
      </c>
      <c r="C3126" s="5">
        <v>131.0</v>
      </c>
      <c r="D3126" s="5">
        <v>1.72489105757575E7</v>
      </c>
      <c r="E3126" s="5">
        <v>4649740.0</v>
      </c>
      <c r="F3126" s="5">
        <v>7639423.0</v>
      </c>
      <c r="G3126" s="5">
        <v>1.4707376E7</v>
      </c>
      <c r="H3126" s="5">
        <v>4.8633944E7</v>
      </c>
    </row>
    <row r="3127">
      <c r="A3127" s="62" t="s">
        <v>8761</v>
      </c>
      <c r="B3127" s="23" t="s">
        <v>8762</v>
      </c>
      <c r="C3127" s="5">
        <v>23.0</v>
      </c>
      <c r="D3127" s="5">
        <v>2.26591206956521E7</v>
      </c>
      <c r="E3127" s="5">
        <v>4604810.0</v>
      </c>
      <c r="F3127" s="5">
        <v>8964709.0</v>
      </c>
      <c r="G3127" s="5">
        <v>3.5198887E7</v>
      </c>
      <c r="H3127" s="5">
        <v>6.3825044E7</v>
      </c>
    </row>
    <row r="3128">
      <c r="A3128" s="62" t="s">
        <v>8763</v>
      </c>
      <c r="B3128" s="23" t="s">
        <v>8764</v>
      </c>
      <c r="C3128" s="5">
        <v>9314.0</v>
      </c>
      <c r="D3128" s="5">
        <v>1.1888940617325E7</v>
      </c>
      <c r="E3128" s="5">
        <v>3254500.0</v>
      </c>
      <c r="F3128" s="5">
        <v>6024421.0</v>
      </c>
      <c r="G3128" s="5">
        <v>1.1419941E7</v>
      </c>
      <c r="H3128" s="5">
        <v>2.4228425E7</v>
      </c>
    </row>
    <row r="3129">
      <c r="A3129" s="62" t="s">
        <v>8765</v>
      </c>
      <c r="B3129" s="23" t="s">
        <v>8766</v>
      </c>
      <c r="C3129" s="5">
        <v>8765.0</v>
      </c>
      <c r="D3129" s="5">
        <v>1.1285775148203E7</v>
      </c>
      <c r="E3129" s="5">
        <v>5019300.0</v>
      </c>
      <c r="F3129" s="5">
        <v>8142964.0</v>
      </c>
      <c r="G3129" s="5">
        <v>1.2940523E7</v>
      </c>
      <c r="H3129" s="5">
        <v>2.089026E7</v>
      </c>
    </row>
    <row r="3130">
      <c r="A3130" s="62" t="s">
        <v>8767</v>
      </c>
      <c r="B3130" s="23" t="s">
        <v>8768</v>
      </c>
      <c r="C3130" s="5">
        <v>9639.0</v>
      </c>
      <c r="D3130" s="5">
        <v>1.33596410898724E7</v>
      </c>
      <c r="E3130" s="5">
        <v>5578275.0</v>
      </c>
      <c r="F3130" s="5">
        <v>8877062.0</v>
      </c>
      <c r="G3130" s="5">
        <v>1.3878827E7</v>
      </c>
      <c r="H3130" s="5">
        <v>2.31513E7</v>
      </c>
    </row>
    <row r="3131">
      <c r="A3131" s="62" t="s">
        <v>8769</v>
      </c>
      <c r="B3131" s="23" t="s">
        <v>8770</v>
      </c>
      <c r="C3131" s="5">
        <v>55.0</v>
      </c>
      <c r="D3131" s="5">
        <v>1.06288730727272E7</v>
      </c>
      <c r="E3131" s="5">
        <v>3219243.0</v>
      </c>
      <c r="F3131" s="5">
        <v>5568316.0</v>
      </c>
      <c r="G3131" s="5">
        <v>9916946.0</v>
      </c>
      <c r="H3131" s="5">
        <v>2.486525E7</v>
      </c>
    </row>
    <row r="3132">
      <c r="A3132" s="62" t="s">
        <v>8771</v>
      </c>
      <c r="B3132" s="23" t="s">
        <v>182</v>
      </c>
      <c r="C3132" s="5">
        <v>99.0</v>
      </c>
      <c r="D3132" s="5">
        <v>9985857.13131313</v>
      </c>
      <c r="E3132" s="5">
        <v>3505425.0</v>
      </c>
      <c r="F3132" s="5">
        <v>6106731.0</v>
      </c>
      <c r="G3132" s="5">
        <v>1.0850942E7</v>
      </c>
      <c r="H3132" s="5">
        <v>2.3630315E7</v>
      </c>
    </row>
    <row r="3133">
      <c r="A3133" s="62" t="s">
        <v>8773</v>
      </c>
      <c r="B3133" s="23" t="s">
        <v>185</v>
      </c>
      <c r="C3133" s="5">
        <v>563.0</v>
      </c>
      <c r="D3133" s="5">
        <v>1.10435378010657E7</v>
      </c>
      <c r="E3133" s="5">
        <v>3672581.0</v>
      </c>
      <c r="F3133" s="5">
        <v>6875819.0</v>
      </c>
      <c r="G3133" s="5">
        <v>1.0276613E7</v>
      </c>
      <c r="H3133" s="5">
        <v>2.0097364E7</v>
      </c>
    </row>
    <row r="3134">
      <c r="A3134" s="62" t="s">
        <v>8774</v>
      </c>
      <c r="B3134" s="23" t="s">
        <v>8775</v>
      </c>
      <c r="C3134" s="5">
        <v>6082.0</v>
      </c>
      <c r="D3134" s="5">
        <v>1.28699312870734E7</v>
      </c>
      <c r="E3134" s="5">
        <v>4236770.0</v>
      </c>
      <c r="F3134" s="5">
        <v>7251442.0</v>
      </c>
      <c r="G3134" s="5">
        <v>1.3768595E7</v>
      </c>
      <c r="H3134" s="5">
        <v>3.05016E7</v>
      </c>
    </row>
    <row r="3135">
      <c r="A3135" s="62" t="s">
        <v>8776</v>
      </c>
      <c r="B3135" s="23" t="s">
        <v>8777</v>
      </c>
      <c r="C3135" s="5">
        <v>17747.0</v>
      </c>
      <c r="D3135" s="5">
        <v>1.35016319118441E7</v>
      </c>
      <c r="E3135" s="5">
        <v>3161172.0</v>
      </c>
      <c r="F3135" s="5">
        <v>6310278.0</v>
      </c>
      <c r="G3135" s="5">
        <v>1.4775E7</v>
      </c>
      <c r="H3135" s="5">
        <v>3.2128869E7</v>
      </c>
    </row>
    <row r="3136">
      <c r="A3136" s="62" t="s">
        <v>8778</v>
      </c>
      <c r="B3136" s="23" t="s">
        <v>191</v>
      </c>
      <c r="C3136" s="5">
        <v>412.0</v>
      </c>
      <c r="D3136" s="5">
        <v>3.03229683543689E7</v>
      </c>
      <c r="E3136" s="5">
        <v>2.236852E7</v>
      </c>
      <c r="F3136" s="5">
        <v>3.035602E7</v>
      </c>
      <c r="G3136" s="5">
        <v>3.3570988E7</v>
      </c>
      <c r="H3136" s="5">
        <v>4.0301979E7</v>
      </c>
    </row>
    <row r="3137">
      <c r="A3137" s="62" t="s">
        <v>8779</v>
      </c>
      <c r="B3137" s="23" t="s">
        <v>8780</v>
      </c>
      <c r="C3137" s="5">
        <v>27644.0</v>
      </c>
      <c r="D3137" s="5">
        <v>1.94774203709123E7</v>
      </c>
      <c r="E3137" s="5">
        <v>3518724.0</v>
      </c>
      <c r="F3137" s="5">
        <v>6041094.0</v>
      </c>
      <c r="G3137" s="5">
        <v>1.6230726E7</v>
      </c>
      <c r="H3137" s="5">
        <v>5.333655E7</v>
      </c>
    </row>
    <row r="3138">
      <c r="A3138" s="62" t="s">
        <v>8781</v>
      </c>
      <c r="B3138" s="23" t="s">
        <v>8782</v>
      </c>
      <c r="C3138" s="5">
        <v>17947.0</v>
      </c>
      <c r="D3138" s="5">
        <v>1.41112652762021E7</v>
      </c>
      <c r="E3138" s="5">
        <v>3033656.0</v>
      </c>
      <c r="F3138" s="5">
        <v>4671916.0</v>
      </c>
      <c r="G3138" s="5">
        <v>8669727.0</v>
      </c>
      <c r="H3138" s="5">
        <v>3.0860915E7</v>
      </c>
    </row>
    <row r="3139">
      <c r="A3139" s="62" t="s">
        <v>8783</v>
      </c>
      <c r="B3139" s="23" t="s">
        <v>8784</v>
      </c>
      <c r="C3139" s="5">
        <v>125016.0</v>
      </c>
      <c r="D3139" s="5">
        <v>9070996.61337562</v>
      </c>
      <c r="E3139" s="5">
        <v>2860700.0</v>
      </c>
      <c r="F3139" s="5">
        <v>4124217.0</v>
      </c>
      <c r="G3139" s="5">
        <v>6708200.0</v>
      </c>
      <c r="H3139" s="5">
        <v>1.4139211E7</v>
      </c>
    </row>
    <row r="3140">
      <c r="A3140" s="62" t="s">
        <v>8785</v>
      </c>
      <c r="B3140" s="23" t="s">
        <v>8786</v>
      </c>
      <c r="C3140" s="5">
        <v>5722.0</v>
      </c>
      <c r="D3140" s="5">
        <v>1.63207853038548E7</v>
      </c>
      <c r="E3140" s="5">
        <v>3110626.0</v>
      </c>
      <c r="F3140" s="5">
        <v>4875397.0</v>
      </c>
      <c r="G3140" s="5">
        <v>1.0596049E7</v>
      </c>
      <c r="H3140" s="5">
        <v>5.23373E7</v>
      </c>
    </row>
    <row r="3141">
      <c r="A3141" s="62" t="s">
        <v>8787</v>
      </c>
      <c r="B3141" s="23" t="s">
        <v>8788</v>
      </c>
      <c r="C3141" s="5">
        <v>24.0</v>
      </c>
      <c r="D3141" s="5">
        <v>4.659855725E7</v>
      </c>
      <c r="E3141" s="5">
        <v>8354668.0</v>
      </c>
      <c r="F3141" s="5">
        <v>1.5051152E7</v>
      </c>
      <c r="G3141" s="5">
        <v>2.5812022E7</v>
      </c>
      <c r="H3141" s="5">
        <v>1.58916406E8</v>
      </c>
    </row>
    <row r="3142">
      <c r="A3142" s="62" t="s">
        <v>8790</v>
      </c>
      <c r="B3142" s="23" t="s">
        <v>8791</v>
      </c>
      <c r="C3142" s="5">
        <v>167.0</v>
      </c>
      <c r="D3142" s="5">
        <v>1.13357157844311E7</v>
      </c>
      <c r="E3142" s="5">
        <v>6215245.0</v>
      </c>
      <c r="F3142" s="5">
        <v>7879338.0</v>
      </c>
      <c r="G3142" s="5">
        <v>1.0911798E7</v>
      </c>
      <c r="H3142" s="5">
        <v>1.7662681E7</v>
      </c>
    </row>
    <row r="3143">
      <c r="A3143" s="62" t="s">
        <v>8792</v>
      </c>
      <c r="B3143" s="23" t="s">
        <v>8793</v>
      </c>
      <c r="C3143" s="5">
        <v>28.0</v>
      </c>
      <c r="D3143" s="5">
        <v>1.30705252142857E7</v>
      </c>
      <c r="E3143" s="5">
        <v>5038349.0</v>
      </c>
      <c r="F3143" s="5">
        <v>7160800.0</v>
      </c>
      <c r="G3143" s="5">
        <v>1.5413712E7</v>
      </c>
      <c r="H3143" s="5">
        <v>2.0213285E7</v>
      </c>
    </row>
    <row r="3144">
      <c r="A3144" s="62" t="s">
        <v>8794</v>
      </c>
      <c r="B3144" s="23" t="s">
        <v>8795</v>
      </c>
      <c r="C3144" s="5">
        <v>19.0</v>
      </c>
      <c r="D3144" s="5">
        <v>7083243.63157894</v>
      </c>
      <c r="E3144" s="5">
        <v>3365740.0</v>
      </c>
      <c r="F3144" s="5">
        <v>4825269.0</v>
      </c>
      <c r="G3144" s="5">
        <v>8808271.0</v>
      </c>
      <c r="H3144" s="5">
        <v>2.0802199E7</v>
      </c>
    </row>
    <row r="3145">
      <c r="A3145" s="62" t="s">
        <v>8796</v>
      </c>
      <c r="B3145" s="23" t="s">
        <v>8797</v>
      </c>
      <c r="C3145" s="5">
        <v>10.0</v>
      </c>
      <c r="D3145" s="5">
        <v>1.38327953999999E7</v>
      </c>
      <c r="E3145" s="5">
        <v>8583045.0</v>
      </c>
      <c r="F3145" s="5">
        <v>1.3036797E7</v>
      </c>
      <c r="G3145" s="5">
        <v>1.889193E7</v>
      </c>
      <c r="H3145" s="5">
        <v>1.969995E7</v>
      </c>
    </row>
    <row r="3146">
      <c r="A3146" s="62" t="s">
        <v>8798</v>
      </c>
      <c r="B3146" s="23" t="s">
        <v>8799</v>
      </c>
      <c r="C3146" s="5">
        <v>26.0</v>
      </c>
      <c r="D3146" s="5">
        <v>7145944.76923076</v>
      </c>
      <c r="E3146" s="5">
        <v>5356354.0</v>
      </c>
      <c r="F3146" s="5">
        <v>7809459.0</v>
      </c>
      <c r="G3146" s="5">
        <v>9010588.0</v>
      </c>
      <c r="H3146" s="5">
        <v>1.0309022E7</v>
      </c>
    </row>
    <row r="3147">
      <c r="A3147" s="62" t="s">
        <v>8800</v>
      </c>
      <c r="B3147" s="23" t="s">
        <v>8801</v>
      </c>
      <c r="C3147" s="5">
        <v>130.0</v>
      </c>
      <c r="D3147" s="5">
        <v>2.05167426615384E7</v>
      </c>
      <c r="E3147" s="5">
        <v>5123533.0</v>
      </c>
      <c r="F3147" s="5">
        <v>9729572.0</v>
      </c>
      <c r="G3147" s="5">
        <v>2.4485187E7</v>
      </c>
      <c r="H3147" s="5">
        <v>4.253916E7</v>
      </c>
    </row>
    <row r="3148">
      <c r="A3148" s="62" t="s">
        <v>8802</v>
      </c>
      <c r="B3148" s="23" t="s">
        <v>8803</v>
      </c>
      <c r="C3148" s="5">
        <v>370.0</v>
      </c>
      <c r="D3148" s="5">
        <v>2.25238372324324E7</v>
      </c>
      <c r="E3148" s="5">
        <v>4089678.0</v>
      </c>
      <c r="F3148" s="5">
        <v>8935428.0</v>
      </c>
      <c r="G3148" s="5">
        <v>3.1716719E7</v>
      </c>
      <c r="H3148" s="5">
        <v>6.5118406E7</v>
      </c>
    </row>
    <row r="3149">
      <c r="A3149" s="62" t="s">
        <v>8805</v>
      </c>
      <c r="B3149" s="23" t="s">
        <v>8806</v>
      </c>
      <c r="C3149" s="5">
        <v>7171.0</v>
      </c>
      <c r="D3149" s="5">
        <v>5859323.8333798</v>
      </c>
      <c r="E3149" s="5">
        <v>2666517.0</v>
      </c>
      <c r="F3149" s="5">
        <v>3726680.0</v>
      </c>
      <c r="G3149" s="5">
        <v>6222190.0</v>
      </c>
      <c r="H3149" s="5">
        <v>1.0689385E7</v>
      </c>
    </row>
    <row r="3150">
      <c r="A3150" s="62" t="s">
        <v>8807</v>
      </c>
      <c r="B3150" s="23" t="s">
        <v>193</v>
      </c>
      <c r="C3150" s="5">
        <v>51537.0</v>
      </c>
      <c r="D3150" s="5">
        <v>2.31189777497381E7</v>
      </c>
      <c r="E3150" s="5">
        <v>7072963.0</v>
      </c>
      <c r="F3150" s="5">
        <v>1.1785442E7</v>
      </c>
      <c r="G3150" s="5">
        <v>2.37574E7</v>
      </c>
      <c r="H3150" s="5">
        <v>5.0866877E7</v>
      </c>
    </row>
    <row r="3151">
      <c r="A3151" s="62" t="s">
        <v>8808</v>
      </c>
      <c r="B3151" s="23" t="s">
        <v>8809</v>
      </c>
      <c r="C3151" s="5">
        <v>11112.0</v>
      </c>
      <c r="D3151" s="5">
        <v>6523089.14604516</v>
      </c>
      <c r="E3151" s="5">
        <v>2819519.0</v>
      </c>
      <c r="F3151" s="5">
        <v>3884695.0</v>
      </c>
      <c r="G3151" s="5">
        <v>6480500.0</v>
      </c>
      <c r="H3151" s="5">
        <v>1.1418762E7</v>
      </c>
    </row>
    <row r="3152">
      <c r="A3152" s="62" t="s">
        <v>8810</v>
      </c>
      <c r="B3152" s="23" t="s">
        <v>8812</v>
      </c>
      <c r="C3152" s="5">
        <v>23436.0</v>
      </c>
      <c r="D3152" s="5">
        <v>1.09113631104192E7</v>
      </c>
      <c r="E3152" s="5">
        <v>4159633.0</v>
      </c>
      <c r="F3152" s="5">
        <v>6657978.0</v>
      </c>
      <c r="G3152" s="5">
        <v>1.2701808E7</v>
      </c>
      <c r="H3152" s="5">
        <v>2.2128819E7</v>
      </c>
    </row>
    <row r="3153">
      <c r="A3153" s="62" t="s">
        <v>8813</v>
      </c>
      <c r="B3153" s="23" t="s">
        <v>8814</v>
      </c>
      <c r="C3153" s="5">
        <v>2739088.0</v>
      </c>
      <c r="D3153" s="5">
        <v>1.10414084805732E7</v>
      </c>
      <c r="E3153" s="5">
        <v>3604568.0</v>
      </c>
      <c r="F3153" s="5">
        <v>5719100.0</v>
      </c>
      <c r="G3153" s="5">
        <v>1.04058E7</v>
      </c>
      <c r="H3153" s="5">
        <v>2.1274283E7</v>
      </c>
    </row>
    <row r="3154">
      <c r="A3154" s="62" t="s">
        <v>8815</v>
      </c>
      <c r="B3154" s="23" t="s">
        <v>8816</v>
      </c>
      <c r="C3154" s="5">
        <v>1992435.0</v>
      </c>
      <c r="D3154" s="5">
        <v>9226743.72046011</v>
      </c>
      <c r="E3154" s="5">
        <v>3410780.0</v>
      </c>
      <c r="F3154" s="5">
        <v>5260100.0</v>
      </c>
      <c r="G3154" s="5">
        <v>9123844.0</v>
      </c>
      <c r="H3154" s="5">
        <v>1.7311059E7</v>
      </c>
    </row>
    <row r="3155">
      <c r="A3155" s="62" t="s">
        <v>8817</v>
      </c>
      <c r="B3155" s="23" t="s">
        <v>8819</v>
      </c>
      <c r="C3155" s="5">
        <v>25.0</v>
      </c>
      <c r="D3155" s="5">
        <v>2.920318172E7</v>
      </c>
      <c r="E3155" s="5">
        <v>9635000.0</v>
      </c>
      <c r="F3155" s="5">
        <v>2.7405381E7</v>
      </c>
      <c r="G3155" s="5">
        <v>3.8112602E7</v>
      </c>
      <c r="H3155" s="5">
        <v>6.8465158E7</v>
      </c>
    </row>
    <row r="3156">
      <c r="A3156" s="62" t="s">
        <v>8820</v>
      </c>
      <c r="B3156" s="23" t="s">
        <v>8821</v>
      </c>
      <c r="C3156" s="5">
        <v>328.0</v>
      </c>
      <c r="D3156" s="5">
        <v>9074917.4512195</v>
      </c>
      <c r="E3156" s="5">
        <v>3169950.0</v>
      </c>
      <c r="F3156" s="5">
        <v>4905756.0</v>
      </c>
      <c r="G3156" s="5">
        <v>8471859.0</v>
      </c>
      <c r="H3156" s="5">
        <v>1.6546681E7</v>
      </c>
    </row>
    <row r="3157">
      <c r="A3157" s="62" t="s">
        <v>8822</v>
      </c>
      <c r="B3157" s="23" t="s">
        <v>8823</v>
      </c>
      <c r="C3157" s="5">
        <v>731.0</v>
      </c>
      <c r="D3157" s="5">
        <v>4.50923820574554E7</v>
      </c>
      <c r="E3157" s="5">
        <v>2.4315967E7</v>
      </c>
      <c r="F3157" s="5">
        <v>3.7226218E7</v>
      </c>
      <c r="G3157" s="5">
        <v>5.32594E7</v>
      </c>
      <c r="H3157" s="5">
        <v>7.7942344E7</v>
      </c>
    </row>
    <row r="3158">
      <c r="A3158" s="62" t="s">
        <v>8824</v>
      </c>
      <c r="B3158" s="23" t="s">
        <v>8825</v>
      </c>
      <c r="C3158" s="5">
        <v>291.0</v>
      </c>
      <c r="D3158" s="5">
        <v>4.20365921030927E7</v>
      </c>
      <c r="E3158" s="5">
        <v>1.7526194E7</v>
      </c>
      <c r="F3158" s="5">
        <v>3.4157955E7</v>
      </c>
      <c r="G3158" s="5">
        <v>5.5065717E7</v>
      </c>
      <c r="H3158" s="5">
        <v>8.49841E7</v>
      </c>
    </row>
    <row r="3159">
      <c r="A3159" s="62" t="s">
        <v>8827</v>
      </c>
      <c r="B3159" s="23" t="s">
        <v>8828</v>
      </c>
      <c r="C3159" s="5">
        <v>268.0</v>
      </c>
      <c r="D3159" s="5">
        <v>1.04396797537313E7</v>
      </c>
      <c r="E3159" s="5">
        <v>3064056.0</v>
      </c>
      <c r="F3159" s="5">
        <v>4716050.0</v>
      </c>
      <c r="G3159" s="5">
        <v>8762458.0</v>
      </c>
      <c r="H3159" s="5">
        <v>1.7700022E7</v>
      </c>
    </row>
    <row r="3160">
      <c r="A3160" s="62" t="s">
        <v>8829</v>
      </c>
      <c r="B3160" s="23" t="s">
        <v>8830</v>
      </c>
      <c r="C3160" s="5">
        <v>1356.0</v>
      </c>
      <c r="D3160" s="5">
        <v>2.09635097628866E7</v>
      </c>
      <c r="E3160" s="5">
        <v>5935171.0</v>
      </c>
      <c r="F3160" s="5">
        <v>1.016625E7</v>
      </c>
      <c r="G3160" s="5">
        <v>2.0042494E7</v>
      </c>
      <c r="H3160" s="5">
        <v>4.337665E7</v>
      </c>
    </row>
    <row r="3161">
      <c r="A3161" s="62" t="s">
        <v>8831</v>
      </c>
      <c r="B3161" s="23" t="s">
        <v>196</v>
      </c>
      <c r="C3161" s="5">
        <v>320.0</v>
      </c>
      <c r="D3161" s="5">
        <v>2.0724722546875E7</v>
      </c>
      <c r="E3161" s="5">
        <v>4657473.0</v>
      </c>
      <c r="F3161" s="5">
        <v>8558100.0</v>
      </c>
      <c r="G3161" s="5">
        <v>2.0215915E7</v>
      </c>
      <c r="H3161" s="5">
        <v>4.7397462E7</v>
      </c>
    </row>
    <row r="3162">
      <c r="A3162" s="62" t="s">
        <v>8832</v>
      </c>
      <c r="B3162" s="23" t="s">
        <v>201</v>
      </c>
      <c r="C3162" s="5">
        <v>142.0</v>
      </c>
      <c r="D3162" s="5">
        <v>2.06887148802816E7</v>
      </c>
      <c r="E3162" s="5">
        <v>4347600.0</v>
      </c>
      <c r="F3162" s="5">
        <v>8935146.0</v>
      </c>
      <c r="G3162" s="5">
        <v>1.95269E7</v>
      </c>
      <c r="H3162" s="5">
        <v>4.4628199E7</v>
      </c>
    </row>
    <row r="3163">
      <c r="A3163" s="62" t="s">
        <v>8834</v>
      </c>
      <c r="B3163" s="23" t="s">
        <v>204</v>
      </c>
      <c r="C3163" s="5">
        <v>3495.0</v>
      </c>
      <c r="D3163" s="5">
        <v>1.31926809533752E7</v>
      </c>
      <c r="E3163" s="5">
        <v>4344768.0</v>
      </c>
      <c r="F3163" s="5">
        <v>7397942.0</v>
      </c>
      <c r="G3163" s="5">
        <v>1.3913493E7</v>
      </c>
      <c r="H3163" s="5">
        <v>2.6269988E7</v>
      </c>
    </row>
    <row r="3164">
      <c r="A3164" s="62" t="s">
        <v>8835</v>
      </c>
      <c r="B3164" s="23" t="s">
        <v>8836</v>
      </c>
      <c r="C3164" s="5">
        <v>3584.0</v>
      </c>
      <c r="D3164" s="5">
        <v>1.3524535505571E7</v>
      </c>
      <c r="E3164" s="5">
        <v>4540645.0</v>
      </c>
      <c r="F3164" s="5">
        <v>8327435.0</v>
      </c>
      <c r="G3164" s="5">
        <v>1.5520851E7</v>
      </c>
      <c r="H3164" s="5">
        <v>2.8402138E7</v>
      </c>
    </row>
    <row r="3165">
      <c r="A3165" s="62" t="s">
        <v>8837</v>
      </c>
      <c r="B3165" s="23" t="s">
        <v>8838</v>
      </c>
      <c r="C3165" s="5">
        <v>213.0</v>
      </c>
      <c r="D3165" s="5">
        <v>7468912.83568075</v>
      </c>
      <c r="E3165" s="5">
        <v>3179229.0</v>
      </c>
      <c r="F3165" s="5">
        <v>4778800.0</v>
      </c>
      <c r="G3165" s="5">
        <v>8713474.0</v>
      </c>
      <c r="H3165" s="5">
        <v>1.5892902E7</v>
      </c>
    </row>
    <row r="3166">
      <c r="A3166" s="62" t="s">
        <v>8839</v>
      </c>
      <c r="B3166" s="23" t="s">
        <v>8840</v>
      </c>
      <c r="C3166" s="5">
        <v>8583.0</v>
      </c>
      <c r="D3166" s="5">
        <v>1.77375659368666E7</v>
      </c>
      <c r="E3166" s="5">
        <v>3715800.0</v>
      </c>
      <c r="F3166" s="5">
        <v>8519966.0</v>
      </c>
      <c r="G3166" s="5">
        <v>2.0874688E7</v>
      </c>
      <c r="H3166" s="5">
        <v>3.999665E7</v>
      </c>
    </row>
    <row r="3167">
      <c r="A3167" s="62" t="s">
        <v>8841</v>
      </c>
      <c r="B3167" s="23" t="s">
        <v>8842</v>
      </c>
      <c r="C3167" s="5">
        <v>7858.0</v>
      </c>
      <c r="D3167" s="5">
        <v>1.74280408218829E7</v>
      </c>
      <c r="E3167" s="5">
        <v>6837758.0</v>
      </c>
      <c r="F3167" s="5">
        <v>1.1019834E7</v>
      </c>
      <c r="G3167" s="5">
        <v>2.0167612E7</v>
      </c>
      <c r="H3167" s="5">
        <v>4.0244438E7</v>
      </c>
    </row>
    <row r="3168">
      <c r="A3168" s="62" t="s">
        <v>8843</v>
      </c>
      <c r="B3168" s="23" t="s">
        <v>8844</v>
      </c>
      <c r="C3168" s="5">
        <v>81.0</v>
      </c>
      <c r="D3168" s="5">
        <v>2.0426797382716E7</v>
      </c>
      <c r="E3168" s="5">
        <v>5333197.0</v>
      </c>
      <c r="F3168" s="5">
        <v>1.0032449E7</v>
      </c>
      <c r="G3168" s="5">
        <v>2.1599334E7</v>
      </c>
      <c r="H3168" s="5">
        <v>5.397632E7</v>
      </c>
    </row>
    <row r="3169">
      <c r="A3169" s="62" t="s">
        <v>8846</v>
      </c>
      <c r="B3169" s="23" t="s">
        <v>8847</v>
      </c>
      <c r="C3169" s="5">
        <v>1623.0</v>
      </c>
      <c r="D3169" s="5">
        <v>2.18708907997535E7</v>
      </c>
      <c r="E3169" s="5">
        <v>5315939.0</v>
      </c>
      <c r="F3169" s="5">
        <v>1.2808008E7</v>
      </c>
      <c r="G3169" s="5">
        <v>2.9410502E7</v>
      </c>
      <c r="H3169" s="5">
        <v>4.7171044E7</v>
      </c>
    </row>
    <row r="3170">
      <c r="A3170" s="62" t="s">
        <v>8848</v>
      </c>
      <c r="B3170" s="23" t="s">
        <v>8849</v>
      </c>
      <c r="C3170" s="5">
        <v>4079.0</v>
      </c>
      <c r="D3170" s="5">
        <v>3.87897095202255E7</v>
      </c>
      <c r="E3170" s="5">
        <v>1.6263424E7</v>
      </c>
      <c r="F3170" s="5">
        <v>2.457155E7</v>
      </c>
      <c r="G3170" s="5">
        <v>3.95784E7</v>
      </c>
      <c r="H3170" s="5">
        <v>7.2452851E7</v>
      </c>
    </row>
    <row r="3171">
      <c r="A3171" s="62" t="s">
        <v>8850</v>
      </c>
      <c r="B3171" s="23" t="s">
        <v>8851</v>
      </c>
      <c r="C3171" s="5">
        <v>147.0</v>
      </c>
      <c r="D3171" s="5">
        <v>2.55231422380952E7</v>
      </c>
      <c r="E3171" s="5">
        <v>6826898.0</v>
      </c>
      <c r="F3171" s="5">
        <v>1.6180419E7</v>
      </c>
      <c r="G3171" s="5">
        <v>3.2487482E7</v>
      </c>
      <c r="H3171" s="5">
        <v>5.1966211E7</v>
      </c>
    </row>
    <row r="3172">
      <c r="A3172" s="62" t="s">
        <v>8852</v>
      </c>
      <c r="B3172" s="23" t="s">
        <v>8853</v>
      </c>
      <c r="C3172" s="5">
        <v>1057.0</v>
      </c>
      <c r="D3172" s="5">
        <v>2.18414463131504E7</v>
      </c>
      <c r="E3172" s="5">
        <v>7525667.0</v>
      </c>
      <c r="F3172" s="5">
        <v>1.3623254E7</v>
      </c>
      <c r="G3172" s="5">
        <v>2.2579848E7</v>
      </c>
      <c r="H3172" s="5">
        <v>4.2809775E7</v>
      </c>
    </row>
    <row r="3173">
      <c r="A3173" s="62" t="s">
        <v>8854</v>
      </c>
      <c r="B3173" s="23" t="s">
        <v>8855</v>
      </c>
      <c r="C3173" s="5">
        <v>644.0</v>
      </c>
      <c r="D3173" s="5">
        <v>2.09378241599378E7</v>
      </c>
      <c r="E3173" s="5">
        <v>7697679.0</v>
      </c>
      <c r="F3173" s="5">
        <v>1.3043234E7</v>
      </c>
      <c r="G3173" s="5">
        <v>2.0536898E7</v>
      </c>
      <c r="H3173" s="5">
        <v>4.0730264E7</v>
      </c>
    </row>
    <row r="3174">
      <c r="A3174" s="62" t="s">
        <v>8856</v>
      </c>
      <c r="B3174" s="23" t="s">
        <v>8857</v>
      </c>
      <c r="C3174" s="5">
        <v>104.0</v>
      </c>
      <c r="D3174" s="5">
        <v>4.2263747451923E7</v>
      </c>
      <c r="E3174" s="5">
        <v>8228857.0</v>
      </c>
      <c r="F3174" s="5">
        <v>1.6623307E7</v>
      </c>
      <c r="G3174" s="5">
        <v>4.929643E7</v>
      </c>
      <c r="H3174" s="5">
        <v>7.0613872E7</v>
      </c>
    </row>
    <row r="3175">
      <c r="A3175" s="62" t="s">
        <v>8858</v>
      </c>
      <c r="B3175" s="23" t="s">
        <v>8859</v>
      </c>
      <c r="C3175" s="5">
        <v>25345.0</v>
      </c>
      <c r="D3175" s="5">
        <v>1.35258266571191E7</v>
      </c>
      <c r="E3175" s="5">
        <v>3835771.0</v>
      </c>
      <c r="F3175" s="5">
        <v>8467172.0</v>
      </c>
      <c r="G3175" s="5">
        <v>1.5392184E7</v>
      </c>
      <c r="H3175" s="5">
        <v>2.8936451E7</v>
      </c>
    </row>
    <row r="3176">
      <c r="A3176" s="62" t="s">
        <v>8860</v>
      </c>
      <c r="B3176" s="23" t="s">
        <v>8861</v>
      </c>
      <c r="C3176" s="5">
        <v>20.0</v>
      </c>
      <c r="D3176" s="5">
        <v>2.067059685E7</v>
      </c>
      <c r="E3176" s="5">
        <v>3440359.0</v>
      </c>
      <c r="F3176" s="5">
        <v>5649871.0</v>
      </c>
      <c r="G3176" s="5">
        <v>1.7084896E7</v>
      </c>
      <c r="H3176" s="5">
        <v>5.61662E7</v>
      </c>
    </row>
    <row r="3177">
      <c r="A3177" s="62" t="s">
        <v>8862</v>
      </c>
      <c r="B3177" s="23" t="s">
        <v>8863</v>
      </c>
      <c r="C3177" s="5">
        <v>6.0</v>
      </c>
      <c r="D3177" s="5">
        <v>7838246.0</v>
      </c>
      <c r="E3177" s="5">
        <v>2053902.0</v>
      </c>
      <c r="F3177" s="5">
        <v>2195048.0</v>
      </c>
      <c r="G3177" s="5">
        <v>1.2519008E7</v>
      </c>
      <c r="H3177" s="5">
        <v>1.6781173E7</v>
      </c>
    </row>
    <row r="3178">
      <c r="A3178" s="62" t="s">
        <v>8864</v>
      </c>
      <c r="B3178" s="23" t="s">
        <v>8865</v>
      </c>
      <c r="C3178" s="5">
        <v>6.0</v>
      </c>
      <c r="D3178" s="5">
        <v>1.87510703333333E7</v>
      </c>
      <c r="E3178" s="5">
        <v>8353500.0</v>
      </c>
      <c r="F3178" s="5">
        <v>1.1036213E7</v>
      </c>
      <c r="G3178" s="5">
        <v>3.5343599E7</v>
      </c>
      <c r="H3178" s="5">
        <v>4.137823E7</v>
      </c>
    </row>
    <row r="3179">
      <c r="A3179" s="62" t="s">
        <v>8866</v>
      </c>
      <c r="B3179" s="23" t="s">
        <v>8867</v>
      </c>
      <c r="C3179" s="5">
        <v>14.0</v>
      </c>
      <c r="D3179" s="5">
        <v>9555014.78571428</v>
      </c>
      <c r="E3179" s="5">
        <v>3429196.0</v>
      </c>
      <c r="F3179" s="5">
        <v>5787925.0</v>
      </c>
      <c r="G3179" s="5">
        <v>8784673.0</v>
      </c>
      <c r="H3179" s="5">
        <v>1.4394289E7</v>
      </c>
    </row>
    <row r="3180">
      <c r="A3180" s="62" t="s">
        <v>8868</v>
      </c>
      <c r="B3180" s="23" t="s">
        <v>8869</v>
      </c>
      <c r="C3180" s="5">
        <v>54.0</v>
      </c>
      <c r="D3180" s="5">
        <v>7891599.18518518</v>
      </c>
      <c r="E3180" s="5">
        <v>3589000.0</v>
      </c>
      <c r="F3180" s="5">
        <v>6720500.0</v>
      </c>
      <c r="G3180" s="5">
        <v>9115000.0</v>
      </c>
      <c r="H3180" s="5">
        <v>1.4849021E7</v>
      </c>
    </row>
    <row r="3181">
      <c r="A3181" s="62" t="s">
        <v>8870</v>
      </c>
      <c r="B3181" s="23" t="s">
        <v>8871</v>
      </c>
      <c r="C3181" s="5">
        <v>81.0</v>
      </c>
      <c r="D3181" s="5">
        <v>9488248.11111111</v>
      </c>
      <c r="E3181" s="5">
        <v>3531500.0</v>
      </c>
      <c r="F3181" s="5">
        <v>6155600.0</v>
      </c>
      <c r="G3181" s="5">
        <v>1.0879006E7</v>
      </c>
      <c r="H3181" s="5">
        <v>1.7469863E7</v>
      </c>
    </row>
    <row r="3182">
      <c r="A3182" s="62" t="s">
        <v>8872</v>
      </c>
      <c r="B3182" s="23" t="s">
        <v>8873</v>
      </c>
      <c r="C3182" s="5">
        <v>2.0</v>
      </c>
      <c r="D3182" s="5">
        <v>5352329.5</v>
      </c>
      <c r="E3182" s="5">
        <v>3438500.0</v>
      </c>
      <c r="F3182" s="5">
        <v>3438500.0</v>
      </c>
      <c r="G3182" s="5">
        <v>7266159.0</v>
      </c>
      <c r="H3182" s="5">
        <v>7266159.0</v>
      </c>
    </row>
    <row r="3183">
      <c r="A3183" s="62" t="s">
        <v>8874</v>
      </c>
      <c r="B3183" s="23" t="s">
        <v>8875</v>
      </c>
      <c r="C3183" s="5">
        <v>222.0</v>
      </c>
      <c r="D3183" s="5">
        <v>9277560.83783784</v>
      </c>
      <c r="E3183" s="5">
        <v>3282200.0</v>
      </c>
      <c r="F3183" s="5">
        <v>5773202.0</v>
      </c>
      <c r="G3183" s="5">
        <v>1.1883718E7</v>
      </c>
      <c r="H3183" s="5">
        <v>2.2365837E7</v>
      </c>
    </row>
    <row r="3184">
      <c r="A3184" s="62" t="s">
        <v>8876</v>
      </c>
      <c r="B3184" s="23" t="s">
        <v>8877</v>
      </c>
      <c r="C3184" s="5">
        <v>11.0</v>
      </c>
      <c r="D3184" s="5">
        <v>1.00752453636363E7</v>
      </c>
      <c r="E3184" s="5">
        <v>3223200.0</v>
      </c>
      <c r="F3184" s="5">
        <v>5433425.0</v>
      </c>
      <c r="G3184" s="5">
        <v>6826515.0</v>
      </c>
      <c r="H3184" s="5">
        <v>1.7572064E7</v>
      </c>
    </row>
    <row r="3185">
      <c r="A3185" s="62" t="s">
        <v>8878</v>
      </c>
      <c r="B3185" s="23" t="s">
        <v>8879</v>
      </c>
      <c r="C3185" s="5">
        <v>186.0</v>
      </c>
      <c r="D3185" s="5">
        <v>1.11091229086021E7</v>
      </c>
      <c r="E3185" s="5">
        <v>3857597.0</v>
      </c>
      <c r="F3185" s="5">
        <v>7042335.0</v>
      </c>
      <c r="G3185" s="5">
        <v>1.3444599E7</v>
      </c>
      <c r="H3185" s="5">
        <v>2.3283268E7</v>
      </c>
    </row>
    <row r="3186">
      <c r="A3186" s="62" t="s">
        <v>8880</v>
      </c>
      <c r="B3186" s="23" t="s">
        <v>8881</v>
      </c>
      <c r="C3186" s="5">
        <v>44.0</v>
      </c>
      <c r="D3186" s="5">
        <v>6690366.27272727</v>
      </c>
      <c r="E3186" s="5">
        <v>3247000.0</v>
      </c>
      <c r="F3186" s="5">
        <v>4808177.0</v>
      </c>
      <c r="G3186" s="5">
        <v>7944012.0</v>
      </c>
      <c r="H3186" s="5">
        <v>1.1930527E7</v>
      </c>
    </row>
    <row r="3187">
      <c r="A3187" s="62" t="s">
        <v>8882</v>
      </c>
      <c r="B3187" s="23" t="s">
        <v>8883</v>
      </c>
      <c r="C3187" s="5">
        <v>157.0</v>
      </c>
      <c r="D3187" s="5">
        <v>7220610.98734177</v>
      </c>
      <c r="E3187" s="5">
        <v>2885215.0</v>
      </c>
      <c r="F3187" s="5">
        <v>5711137.0</v>
      </c>
      <c r="G3187" s="5">
        <v>1.0039204E7</v>
      </c>
      <c r="H3187" s="5">
        <v>1.3924351E7</v>
      </c>
    </row>
    <row r="3188">
      <c r="A3188" s="62" t="s">
        <v>8884</v>
      </c>
      <c r="B3188" s="23" t="s">
        <v>207</v>
      </c>
      <c r="C3188" s="5">
        <v>87002.0</v>
      </c>
      <c r="D3188" s="5">
        <v>2.14522077305672E7</v>
      </c>
      <c r="E3188" s="5">
        <v>7152054.0</v>
      </c>
      <c r="F3188" s="5">
        <v>1.2581299E7</v>
      </c>
      <c r="G3188" s="5">
        <v>2.4620554E7</v>
      </c>
      <c r="H3188" s="5">
        <v>4.5754164E7</v>
      </c>
    </row>
    <row r="3189">
      <c r="A3189" s="62" t="s">
        <v>8885</v>
      </c>
      <c r="B3189" s="23" t="s">
        <v>8886</v>
      </c>
      <c r="C3189" s="5">
        <v>506.0</v>
      </c>
      <c r="D3189" s="5">
        <v>1.6562661646245E7</v>
      </c>
      <c r="E3189" s="5">
        <v>5477789.0</v>
      </c>
      <c r="F3189" s="5">
        <v>9465791.0</v>
      </c>
      <c r="G3189" s="5">
        <v>1.8340475E7</v>
      </c>
      <c r="H3189" s="5">
        <v>3.8074884E7</v>
      </c>
    </row>
    <row r="3190">
      <c r="A3190" s="62" t="s">
        <v>8887</v>
      </c>
      <c r="B3190" s="23" t="s">
        <v>8888</v>
      </c>
      <c r="C3190" s="5">
        <v>1001.0</v>
      </c>
      <c r="D3190" s="5">
        <v>1.24552831508491E7</v>
      </c>
      <c r="E3190" s="5">
        <v>4448279.0</v>
      </c>
      <c r="F3190" s="5">
        <v>8206555.0</v>
      </c>
      <c r="G3190" s="5">
        <v>1.369197E7</v>
      </c>
      <c r="H3190" s="5">
        <v>2.6296785E7</v>
      </c>
    </row>
    <row r="3191">
      <c r="A3191" s="62" t="s">
        <v>8889</v>
      </c>
      <c r="B3191" s="23" t="s">
        <v>8890</v>
      </c>
      <c r="C3191" s="5">
        <v>72.0</v>
      </c>
      <c r="D3191" s="5">
        <v>2.50918709722222E7</v>
      </c>
      <c r="E3191" s="5">
        <v>6332970.0</v>
      </c>
      <c r="F3191" s="5">
        <v>1.11856E7</v>
      </c>
      <c r="G3191" s="5">
        <v>2.2989031E7</v>
      </c>
      <c r="H3191" s="5">
        <v>7.53618E7</v>
      </c>
    </row>
    <row r="3192">
      <c r="A3192" s="62" t="s">
        <v>8891</v>
      </c>
      <c r="B3192" s="23" t="s">
        <v>8892</v>
      </c>
      <c r="C3192" s="5">
        <v>3327.0</v>
      </c>
      <c r="D3192" s="5">
        <v>9500625.57709648</v>
      </c>
      <c r="E3192" s="5">
        <v>3115441.0</v>
      </c>
      <c r="F3192" s="5">
        <v>5371694.0</v>
      </c>
      <c r="G3192" s="5">
        <v>1.0631834E7</v>
      </c>
      <c r="H3192" s="5">
        <v>1.9023031E7</v>
      </c>
    </row>
    <row r="3193">
      <c r="A3193" s="62" t="s">
        <v>8893</v>
      </c>
      <c r="B3193" s="23" t="s">
        <v>8894</v>
      </c>
      <c r="C3193" s="5">
        <v>96.0</v>
      </c>
      <c r="D3193" s="5">
        <v>1.12421730729166E7</v>
      </c>
      <c r="E3193" s="5">
        <v>3218251.0</v>
      </c>
      <c r="F3193" s="5">
        <v>5610851.0</v>
      </c>
      <c r="G3193" s="5">
        <v>1.1378431E7</v>
      </c>
      <c r="H3193" s="5">
        <v>3.478232E7</v>
      </c>
    </row>
    <row r="3194">
      <c r="A3194" s="62" t="s">
        <v>8895</v>
      </c>
      <c r="B3194" s="23" t="s">
        <v>8896</v>
      </c>
      <c r="C3194" s="5">
        <v>85.0</v>
      </c>
      <c r="D3194" s="5">
        <v>1.43936623058823E7</v>
      </c>
      <c r="E3194" s="5">
        <v>3597831.0</v>
      </c>
      <c r="F3194" s="5">
        <v>6357647.0</v>
      </c>
      <c r="G3194" s="5">
        <v>1.3890555E7</v>
      </c>
      <c r="H3194" s="5">
        <v>3.0681011E7</v>
      </c>
    </row>
    <row r="3195">
      <c r="A3195" s="62" t="s">
        <v>8897</v>
      </c>
      <c r="B3195" s="23" t="s">
        <v>8898</v>
      </c>
      <c r="C3195" s="5">
        <v>23.0</v>
      </c>
      <c r="D3195" s="5">
        <v>2.21611852608695E7</v>
      </c>
      <c r="E3195" s="5">
        <v>3714083.0</v>
      </c>
      <c r="F3195" s="5">
        <v>5530359.0</v>
      </c>
      <c r="G3195" s="5">
        <v>1.613178E7</v>
      </c>
      <c r="H3195" s="5">
        <v>7.6647045E7</v>
      </c>
    </row>
    <row r="3196">
      <c r="A3196" s="62" t="s">
        <v>8899</v>
      </c>
      <c r="B3196" s="23" t="s">
        <v>8900</v>
      </c>
      <c r="C3196" s="5">
        <v>183.0</v>
      </c>
      <c r="D3196" s="5">
        <v>1.50509145300546E7</v>
      </c>
      <c r="E3196" s="5">
        <v>6691050.0</v>
      </c>
      <c r="F3196" s="5">
        <v>1.0102132E7</v>
      </c>
      <c r="G3196" s="5">
        <v>1.8411506E7</v>
      </c>
      <c r="H3196" s="5">
        <v>3.0759234E7</v>
      </c>
    </row>
    <row r="3197">
      <c r="A3197" s="62" t="s">
        <v>8902</v>
      </c>
      <c r="B3197" s="23" t="s">
        <v>8903</v>
      </c>
      <c r="C3197" s="5">
        <v>6.0</v>
      </c>
      <c r="D3197" s="5">
        <v>1.40149758333333E7</v>
      </c>
      <c r="E3197" s="5">
        <v>6288660.0</v>
      </c>
      <c r="F3197" s="5">
        <v>7275689.0</v>
      </c>
      <c r="G3197" s="5">
        <v>2.7192624E7</v>
      </c>
      <c r="H3197" s="5">
        <v>3.0001192E7</v>
      </c>
    </row>
    <row r="3198">
      <c r="A3198" s="62" t="s">
        <v>8904</v>
      </c>
      <c r="B3198" s="23" t="s">
        <v>8905</v>
      </c>
      <c r="C3198" s="5">
        <v>193.0</v>
      </c>
      <c r="D3198" s="5">
        <v>1.6743507746114E7</v>
      </c>
      <c r="E3198" s="5">
        <v>4214038.0</v>
      </c>
      <c r="F3198" s="5">
        <v>1.1088325E7</v>
      </c>
      <c r="G3198" s="5">
        <v>1.99463E7</v>
      </c>
      <c r="H3198" s="5">
        <v>3.2578907E7</v>
      </c>
    </row>
    <row r="3199">
      <c r="A3199" s="62" t="s">
        <v>8906</v>
      </c>
      <c r="B3199" s="23" t="s">
        <v>8907</v>
      </c>
      <c r="C3199" s="5">
        <v>187128.0</v>
      </c>
      <c r="D3199" s="5">
        <v>1.36988893304417E7</v>
      </c>
      <c r="E3199" s="5">
        <v>3591230.0</v>
      </c>
      <c r="F3199" s="5">
        <v>7314160.0</v>
      </c>
      <c r="G3199" s="5">
        <v>1.5097363E7</v>
      </c>
      <c r="H3199" s="5">
        <v>2.845033E7</v>
      </c>
    </row>
    <row r="3200">
      <c r="A3200" s="62" t="s">
        <v>8908</v>
      </c>
      <c r="B3200" s="23" t="s">
        <v>8909</v>
      </c>
      <c r="C3200" s="5">
        <v>30279.0</v>
      </c>
      <c r="D3200" s="5">
        <v>1.76316338161898E7</v>
      </c>
      <c r="E3200" s="5">
        <v>5996541.0</v>
      </c>
      <c r="F3200" s="5">
        <v>1.1388238E7</v>
      </c>
      <c r="G3200" s="5">
        <v>2.1046065E7</v>
      </c>
      <c r="H3200" s="5">
        <v>3.643509E7</v>
      </c>
    </row>
    <row r="3201">
      <c r="A3201" s="62" t="s">
        <v>8910</v>
      </c>
      <c r="B3201" s="23" t="s">
        <v>8911</v>
      </c>
      <c r="C3201" s="5">
        <v>29297.0</v>
      </c>
      <c r="D3201" s="5">
        <v>1.70463451817375E7</v>
      </c>
      <c r="E3201" s="5">
        <v>6523216.0</v>
      </c>
      <c r="F3201" s="5">
        <v>1.087E7</v>
      </c>
      <c r="G3201" s="5">
        <v>1.9478159E7</v>
      </c>
      <c r="H3201" s="5">
        <v>3.4072946E7</v>
      </c>
    </row>
    <row r="3202">
      <c r="A3202" s="62" t="s">
        <v>8912</v>
      </c>
      <c r="B3202" s="23" t="s">
        <v>8913</v>
      </c>
      <c r="C3202" s="5">
        <v>71790.0</v>
      </c>
      <c r="D3202" s="5">
        <v>1.52578438070739E7</v>
      </c>
      <c r="E3202" s="5">
        <v>6714026.0</v>
      </c>
      <c r="F3202" s="5">
        <v>1.0359943E7</v>
      </c>
      <c r="G3202" s="5">
        <v>1.7224911E7</v>
      </c>
      <c r="H3202" s="5">
        <v>3.0408282E7</v>
      </c>
    </row>
    <row r="3203">
      <c r="A3203" s="62" t="s">
        <v>8914</v>
      </c>
      <c r="B3203" s="23" t="s">
        <v>8915</v>
      </c>
      <c r="C3203" s="5">
        <v>4238.0</v>
      </c>
      <c r="D3203" s="5">
        <v>1.97389034056271E7</v>
      </c>
      <c r="E3203" s="5">
        <v>6853000.0</v>
      </c>
      <c r="F3203" s="5">
        <v>1.2392361E7</v>
      </c>
      <c r="G3203" s="5">
        <v>2.3332074E7</v>
      </c>
      <c r="H3203" s="5">
        <v>4.2892864E7</v>
      </c>
    </row>
    <row r="3204">
      <c r="A3204" s="62" t="s">
        <v>8916</v>
      </c>
      <c r="B3204" s="23" t="s">
        <v>8917</v>
      </c>
      <c r="C3204" s="5">
        <v>70.0</v>
      </c>
      <c r="D3204" s="5">
        <v>2.07250276428571E7</v>
      </c>
      <c r="E3204" s="5">
        <v>4046302.0</v>
      </c>
      <c r="F3204" s="5">
        <v>1.1163456E7</v>
      </c>
      <c r="G3204" s="5">
        <v>3.297631E7</v>
      </c>
      <c r="H3204" s="5">
        <v>4.0417187E7</v>
      </c>
    </row>
    <row r="3205">
      <c r="A3205" s="62" t="s">
        <v>8918</v>
      </c>
      <c r="B3205" s="23" t="s">
        <v>8919</v>
      </c>
      <c r="C3205" s="5">
        <v>43480.0</v>
      </c>
      <c r="D3205" s="5">
        <v>2.93896862600693E7</v>
      </c>
      <c r="E3205" s="5">
        <v>5880060.0</v>
      </c>
      <c r="F3205" s="5">
        <v>1.9252496E7</v>
      </c>
      <c r="G3205" s="5">
        <v>4.187043E7</v>
      </c>
      <c r="H3205" s="5">
        <v>6.4842713E7</v>
      </c>
    </row>
    <row r="3206">
      <c r="A3206" s="62" t="s">
        <v>8920</v>
      </c>
      <c r="B3206" s="23" t="s">
        <v>8921</v>
      </c>
      <c r="C3206" s="5">
        <v>84452.0</v>
      </c>
      <c r="D3206" s="5">
        <v>2.30345783424698E7</v>
      </c>
      <c r="E3206" s="5">
        <v>6043265.0</v>
      </c>
      <c r="F3206" s="5">
        <v>1.3787037E7</v>
      </c>
      <c r="G3206" s="5">
        <v>3.1108716E7</v>
      </c>
      <c r="H3206" s="5">
        <v>5.2209943E7</v>
      </c>
    </row>
    <row r="3207">
      <c r="A3207" s="62" t="s">
        <v>8922</v>
      </c>
      <c r="B3207" s="23" t="s">
        <v>8923</v>
      </c>
      <c r="C3207" s="5">
        <v>69405.0</v>
      </c>
      <c r="D3207" s="5">
        <v>1.64658400233736E7</v>
      </c>
      <c r="E3207" s="5">
        <v>6629583.0</v>
      </c>
      <c r="F3207" s="5">
        <v>1.0863396E7</v>
      </c>
      <c r="G3207" s="5">
        <v>1.9301263E7</v>
      </c>
      <c r="H3207" s="5">
        <v>3.3927601E7</v>
      </c>
    </row>
    <row r="3208">
      <c r="A3208" s="62" t="s">
        <v>8924</v>
      </c>
      <c r="B3208" s="23" t="s">
        <v>8925</v>
      </c>
      <c r="C3208" s="5">
        <v>5424.0</v>
      </c>
      <c r="D3208" s="5">
        <v>2.04653794168351E7</v>
      </c>
      <c r="E3208" s="5">
        <v>6639065.0</v>
      </c>
      <c r="F3208" s="5">
        <v>1.3193476E7</v>
      </c>
      <c r="G3208" s="5">
        <v>2.6446948E7</v>
      </c>
      <c r="H3208" s="5">
        <v>4.4705467E7</v>
      </c>
    </row>
    <row r="3209">
      <c r="A3209" s="62" t="s">
        <v>8926</v>
      </c>
      <c r="B3209" s="23" t="s">
        <v>8927</v>
      </c>
      <c r="C3209" s="5">
        <v>1736.0</v>
      </c>
      <c r="D3209" s="5">
        <v>2.80211179867587E7</v>
      </c>
      <c r="E3209" s="5">
        <v>8910859.0</v>
      </c>
      <c r="F3209" s="5">
        <v>1.68881E7</v>
      </c>
      <c r="G3209" s="5">
        <v>3.2557066E7</v>
      </c>
      <c r="H3209" s="5">
        <v>6.6311154E7</v>
      </c>
    </row>
    <row r="3210">
      <c r="A3210" s="62" t="s">
        <v>8928</v>
      </c>
      <c r="B3210" s="23" t="s">
        <v>8929</v>
      </c>
      <c r="C3210" s="5">
        <v>100.0</v>
      </c>
      <c r="D3210" s="5">
        <v>2.333826558E7</v>
      </c>
      <c r="E3210" s="5">
        <v>1.0463972E7</v>
      </c>
      <c r="F3210" s="5">
        <v>2.4164152E7</v>
      </c>
      <c r="G3210" s="5">
        <v>2.8127611E7</v>
      </c>
      <c r="H3210" s="5">
        <v>4.48132E7</v>
      </c>
    </row>
    <row r="3211">
      <c r="A3211" s="62" t="s">
        <v>8930</v>
      </c>
      <c r="B3211" s="23" t="s">
        <v>8931</v>
      </c>
      <c r="C3211" s="5">
        <v>3386.0</v>
      </c>
      <c r="D3211" s="5">
        <v>1.23313248744831E7</v>
      </c>
      <c r="E3211" s="5">
        <v>2915200.0</v>
      </c>
      <c r="F3211" s="5">
        <v>4933625.0</v>
      </c>
      <c r="G3211" s="5">
        <v>1.235879E7</v>
      </c>
      <c r="H3211" s="5">
        <v>2.85792E7</v>
      </c>
    </row>
    <row r="3212">
      <c r="A3212" s="62" t="s">
        <v>8932</v>
      </c>
      <c r="B3212" s="23" t="s">
        <v>8933</v>
      </c>
      <c r="C3212" s="5">
        <v>8.0</v>
      </c>
      <c r="D3212" s="5">
        <v>8939422.0</v>
      </c>
      <c r="E3212" s="5">
        <v>4774375.0</v>
      </c>
      <c r="F3212" s="5">
        <v>6566379.0</v>
      </c>
      <c r="G3212" s="5">
        <v>8968500.0</v>
      </c>
      <c r="H3212" s="5">
        <v>2.0447165E7</v>
      </c>
    </row>
    <row r="3213">
      <c r="A3213" s="62" t="s">
        <v>8934</v>
      </c>
      <c r="B3213" s="23" t="s">
        <v>8935</v>
      </c>
      <c r="C3213" s="5">
        <v>535.0</v>
      </c>
      <c r="D3213" s="5">
        <v>1.5204396658582E7</v>
      </c>
      <c r="E3213" s="5">
        <v>6498103.0</v>
      </c>
      <c r="F3213" s="5">
        <v>1.023435E7</v>
      </c>
      <c r="G3213" s="5">
        <v>1.756059E7</v>
      </c>
      <c r="H3213" s="5">
        <v>2.94961E7</v>
      </c>
    </row>
    <row r="3214">
      <c r="A3214" s="62" t="s">
        <v>8936</v>
      </c>
      <c r="B3214" s="23" t="s">
        <v>8937</v>
      </c>
      <c r="C3214" s="5">
        <v>25.0</v>
      </c>
      <c r="D3214" s="5">
        <v>2.140429636E7</v>
      </c>
      <c r="E3214" s="5">
        <v>6039808.0</v>
      </c>
      <c r="F3214" s="5">
        <v>9418037.0</v>
      </c>
      <c r="G3214" s="5">
        <v>1.7291615E7</v>
      </c>
      <c r="H3214" s="5">
        <v>5.9047305E7</v>
      </c>
    </row>
    <row r="3215">
      <c r="A3215" s="62" t="s">
        <v>8938</v>
      </c>
      <c r="B3215" s="23" t="s">
        <v>8939</v>
      </c>
      <c r="C3215" s="5">
        <v>1053.0</v>
      </c>
      <c r="D3215" s="5">
        <v>1.61453066980057E7</v>
      </c>
      <c r="E3215" s="5">
        <v>5584760.0</v>
      </c>
      <c r="F3215" s="5">
        <v>1.062275E7</v>
      </c>
      <c r="G3215" s="5">
        <v>2.019178E7</v>
      </c>
      <c r="H3215" s="5">
        <v>3.4344847E7</v>
      </c>
    </row>
    <row r="3216">
      <c r="A3216" s="62" t="s">
        <v>8940</v>
      </c>
      <c r="B3216" s="23" t="s">
        <v>8941</v>
      </c>
      <c r="C3216" s="5">
        <v>18936.0</v>
      </c>
      <c r="D3216" s="5">
        <v>3.20145716732657E7</v>
      </c>
      <c r="E3216" s="5">
        <v>8081694.0</v>
      </c>
      <c r="F3216" s="5">
        <v>1.8356433E7</v>
      </c>
      <c r="G3216" s="5">
        <v>3.9648822E7</v>
      </c>
      <c r="H3216" s="5">
        <v>7.3491309E7</v>
      </c>
    </row>
    <row r="3217">
      <c r="A3217" s="62" t="s">
        <v>8942</v>
      </c>
      <c r="B3217" s="23" t="s">
        <v>8943</v>
      </c>
      <c r="C3217" s="5">
        <v>41211.0</v>
      </c>
      <c r="D3217" s="5">
        <v>1.02256200222017E7</v>
      </c>
      <c r="E3217" s="5">
        <v>3792455.0</v>
      </c>
      <c r="F3217" s="5">
        <v>5756814.0</v>
      </c>
      <c r="G3217" s="5">
        <v>1.0749548E7</v>
      </c>
      <c r="H3217" s="5">
        <v>1.9697816E7</v>
      </c>
    </row>
    <row r="3218">
      <c r="A3218" s="62" t="s">
        <v>8944</v>
      </c>
      <c r="B3218" s="23" t="s">
        <v>8945</v>
      </c>
      <c r="C3218" s="5">
        <v>69.0</v>
      </c>
      <c r="D3218" s="5">
        <v>2.11232661594202E7</v>
      </c>
      <c r="E3218" s="5">
        <v>8244000.0</v>
      </c>
      <c r="F3218" s="5">
        <v>1.6605516E7</v>
      </c>
      <c r="G3218" s="5">
        <v>2.6042128E7</v>
      </c>
      <c r="H3218" s="5">
        <v>4.9046981E7</v>
      </c>
    </row>
    <row r="3219">
      <c r="A3219" s="62" t="s">
        <v>8946</v>
      </c>
      <c r="B3219" s="23" t="s">
        <v>8947</v>
      </c>
      <c r="C3219" s="5">
        <v>519.0</v>
      </c>
      <c r="D3219" s="5">
        <v>5.2436220990366E7</v>
      </c>
      <c r="E3219" s="5">
        <v>1.966893E7</v>
      </c>
      <c r="F3219" s="5">
        <v>3.8020042E7</v>
      </c>
      <c r="G3219" s="5">
        <v>6.9815052E7</v>
      </c>
      <c r="H3219" s="5">
        <v>1.13229027E8</v>
      </c>
    </row>
    <row r="3220">
      <c r="A3220" s="62" t="s">
        <v>2966</v>
      </c>
      <c r="B3220" s="23" t="s">
        <v>15</v>
      </c>
      <c r="C3220" s="5">
        <v>10804.0</v>
      </c>
      <c r="D3220" s="5">
        <v>3.54327847467604E7</v>
      </c>
      <c r="E3220" s="5">
        <v>1.4333765E7</v>
      </c>
      <c r="F3220" s="5">
        <v>1.9559146E7</v>
      </c>
      <c r="G3220" s="5">
        <v>2.8849285E7</v>
      </c>
      <c r="H3220" s="5">
        <v>7.55461E7</v>
      </c>
    </row>
    <row r="3221">
      <c r="A3221" s="62" t="s">
        <v>8948</v>
      </c>
      <c r="B3221" s="23" t="s">
        <v>8949</v>
      </c>
      <c r="C3221" s="5">
        <v>203.0</v>
      </c>
      <c r="D3221" s="5">
        <v>4.40844750197044E7</v>
      </c>
      <c r="E3221" s="5">
        <v>1.2992377E7</v>
      </c>
      <c r="F3221" s="5">
        <v>2.4935217E7</v>
      </c>
      <c r="G3221" s="5">
        <v>4.7211067E7</v>
      </c>
      <c r="H3221" s="5">
        <v>9.2863506E7</v>
      </c>
    </row>
    <row r="3222">
      <c r="A3222" s="62" t="s">
        <v>8950</v>
      </c>
      <c r="B3222" s="23" t="s">
        <v>8951</v>
      </c>
      <c r="C3222" s="5">
        <v>69.0</v>
      </c>
      <c r="D3222" s="5">
        <v>4.52242999999999E7</v>
      </c>
      <c r="E3222" s="5">
        <v>1.7184458E7</v>
      </c>
      <c r="F3222" s="5">
        <v>2.9153664E7</v>
      </c>
      <c r="G3222" s="5">
        <v>6.0580882E7</v>
      </c>
      <c r="H3222" s="5">
        <v>9.6437119E7</v>
      </c>
    </row>
    <row r="3223">
      <c r="A3223" s="62" t="s">
        <v>8952</v>
      </c>
      <c r="B3223" s="23" t="s">
        <v>8953</v>
      </c>
      <c r="C3223" s="5">
        <v>137.0</v>
      </c>
      <c r="D3223" s="5">
        <v>3.43812624817518E7</v>
      </c>
      <c r="E3223" s="5">
        <v>9302971.0</v>
      </c>
      <c r="F3223" s="5">
        <v>2.2717547E7</v>
      </c>
      <c r="G3223" s="5">
        <v>3.1609704E7</v>
      </c>
      <c r="H3223" s="5">
        <v>6.8536459E7</v>
      </c>
    </row>
    <row r="3224">
      <c r="A3224" s="62" t="s">
        <v>8954</v>
      </c>
      <c r="B3224" s="23" t="s">
        <v>8955</v>
      </c>
      <c r="C3224" s="5">
        <v>176.0</v>
      </c>
      <c r="D3224" s="5">
        <v>5.35136427272727E7</v>
      </c>
      <c r="E3224" s="5">
        <v>2.091207E7</v>
      </c>
      <c r="F3224" s="5">
        <v>3.6430692E7</v>
      </c>
      <c r="G3224" s="5">
        <v>5.9900069E7</v>
      </c>
      <c r="H3224" s="5">
        <v>9.7199489E7</v>
      </c>
    </row>
    <row r="3225">
      <c r="A3225" s="62" t="s">
        <v>8956</v>
      </c>
      <c r="B3225" s="23" t="s">
        <v>8957</v>
      </c>
      <c r="C3225" s="5">
        <v>9.0</v>
      </c>
      <c r="D3225" s="5">
        <v>3.36223171111111E7</v>
      </c>
      <c r="E3225" s="5">
        <v>4032186.0</v>
      </c>
      <c r="F3225" s="5">
        <v>1.763168E7</v>
      </c>
      <c r="G3225" s="5">
        <v>3.2288347E7</v>
      </c>
      <c r="H3225" s="5">
        <v>1.11261633E8</v>
      </c>
    </row>
    <row r="3226">
      <c r="A3226" s="62" t="s">
        <v>8958</v>
      </c>
      <c r="B3226" s="23" t="s">
        <v>8959</v>
      </c>
      <c r="C3226" s="5">
        <v>391.0</v>
      </c>
      <c r="D3226" s="5">
        <v>6.23631682813298E7</v>
      </c>
      <c r="E3226" s="5">
        <v>4.0433301E7</v>
      </c>
      <c r="F3226" s="5">
        <v>5.4526742E7</v>
      </c>
      <c r="G3226" s="5">
        <v>6.8673501E7</v>
      </c>
      <c r="H3226" s="5">
        <v>1.01120917E8</v>
      </c>
    </row>
    <row r="3227">
      <c r="A3227" s="62" t="s">
        <v>8960</v>
      </c>
      <c r="B3227" s="23" t="s">
        <v>8961</v>
      </c>
      <c r="C3227" s="5">
        <v>2924.0</v>
      </c>
      <c r="D3227" s="5">
        <v>4.74673820642955E7</v>
      </c>
      <c r="E3227" s="5">
        <v>1.7923277E7</v>
      </c>
      <c r="F3227" s="5">
        <v>3.5225752E7</v>
      </c>
      <c r="G3227" s="5">
        <v>6.0852462E7</v>
      </c>
      <c r="H3227" s="5">
        <v>9.8169716E7</v>
      </c>
    </row>
    <row r="3228">
      <c r="A3228" s="62" t="s">
        <v>8962</v>
      </c>
      <c r="B3228" s="23" t="s">
        <v>8963</v>
      </c>
      <c r="C3228" s="5">
        <v>894.0</v>
      </c>
      <c r="D3228" s="5">
        <v>4.45260685754189E7</v>
      </c>
      <c r="E3228" s="5">
        <v>1.38135E7</v>
      </c>
      <c r="F3228" s="5">
        <v>3.0061194E7</v>
      </c>
      <c r="G3228" s="5">
        <v>6.0550302E7</v>
      </c>
      <c r="H3228" s="5">
        <v>9.8877156E7</v>
      </c>
    </row>
    <row r="3229">
      <c r="A3229" s="62" t="s">
        <v>8964</v>
      </c>
      <c r="B3229" s="23" t="s">
        <v>8965</v>
      </c>
      <c r="C3229" s="5">
        <v>94.0</v>
      </c>
      <c r="D3229" s="5">
        <v>9130418.08510638</v>
      </c>
      <c r="E3229" s="5">
        <v>5624267.0</v>
      </c>
      <c r="F3229" s="5">
        <v>6444946.0</v>
      </c>
      <c r="G3229" s="5">
        <v>8954089.0</v>
      </c>
      <c r="H3229" s="5">
        <v>1.6319858E7</v>
      </c>
    </row>
    <row r="3230">
      <c r="A3230" s="62" t="s">
        <v>8966</v>
      </c>
      <c r="B3230" s="23" t="s">
        <v>8967</v>
      </c>
      <c r="C3230" s="5">
        <v>584.0</v>
      </c>
      <c r="D3230" s="5">
        <v>1.5556335234589E7</v>
      </c>
      <c r="E3230" s="5">
        <v>6455164.0</v>
      </c>
      <c r="F3230" s="5">
        <v>1.1405912E7</v>
      </c>
      <c r="G3230" s="5">
        <v>1.5999993E7</v>
      </c>
      <c r="H3230" s="5">
        <v>2.8118282E7</v>
      </c>
    </row>
    <row r="3231">
      <c r="A3231" s="62" t="s">
        <v>8968</v>
      </c>
      <c r="B3231" s="23" t="s">
        <v>8969</v>
      </c>
      <c r="C3231" s="5">
        <v>436.0</v>
      </c>
      <c r="D3231" s="5">
        <v>4.16758058646789E7</v>
      </c>
      <c r="E3231" s="5">
        <v>2.4907766E7</v>
      </c>
      <c r="F3231" s="5">
        <v>3.2183668E7</v>
      </c>
      <c r="G3231" s="5">
        <v>4.969638E7</v>
      </c>
      <c r="H3231" s="5">
        <v>7.5723717E7</v>
      </c>
    </row>
    <row r="3232">
      <c r="A3232" s="62" t="s">
        <v>8970</v>
      </c>
      <c r="B3232" s="23" t="s">
        <v>8971</v>
      </c>
      <c r="C3232" s="5">
        <v>1163.0</v>
      </c>
      <c r="D3232" s="5">
        <v>3.05699219638864E7</v>
      </c>
      <c r="E3232" s="5">
        <v>1.7881559E7</v>
      </c>
      <c r="F3232" s="5">
        <v>3.0488457E7</v>
      </c>
      <c r="G3232" s="5">
        <v>3.7228319E7</v>
      </c>
      <c r="H3232" s="5">
        <v>4.4620724E7</v>
      </c>
    </row>
    <row r="3233">
      <c r="A3233" s="62" t="s">
        <v>8972</v>
      </c>
      <c r="B3233" s="23" t="s">
        <v>8973</v>
      </c>
      <c r="C3233" s="5">
        <v>98.0</v>
      </c>
      <c r="D3233" s="5">
        <v>3.26018784897959E7</v>
      </c>
      <c r="E3233" s="5">
        <v>1.4617E7</v>
      </c>
      <c r="F3233" s="5">
        <v>1.645757E7</v>
      </c>
      <c r="G3233" s="5">
        <v>4.303918E7</v>
      </c>
      <c r="H3233" s="5">
        <v>6.88937E7</v>
      </c>
    </row>
    <row r="3234">
      <c r="A3234" s="62" t="s">
        <v>8974</v>
      </c>
      <c r="B3234" s="23" t="s">
        <v>8975</v>
      </c>
      <c r="C3234" s="5">
        <v>2478.0</v>
      </c>
      <c r="D3234" s="5">
        <v>2.8518312251816E7</v>
      </c>
      <c r="E3234" s="5">
        <v>1.4438144E7</v>
      </c>
      <c r="F3234" s="5">
        <v>2.2708822E7</v>
      </c>
      <c r="G3234" s="5">
        <v>3.8577611E7</v>
      </c>
      <c r="H3234" s="5">
        <v>6.1177844E7</v>
      </c>
    </row>
    <row r="3235">
      <c r="A3235" s="62" t="s">
        <v>8976</v>
      </c>
      <c r="B3235" s="23" t="s">
        <v>8977</v>
      </c>
      <c r="C3235" s="5">
        <v>31813.0</v>
      </c>
      <c r="D3235" s="5">
        <v>3.51582668225902E7</v>
      </c>
      <c r="E3235" s="5">
        <v>1.5021763E7</v>
      </c>
      <c r="F3235" s="5">
        <v>2.608109E7</v>
      </c>
      <c r="G3235" s="5">
        <v>4.454725E7</v>
      </c>
      <c r="H3235" s="5">
        <v>6.9616082E7</v>
      </c>
    </row>
    <row r="3236">
      <c r="A3236" s="62" t="s">
        <v>8978</v>
      </c>
      <c r="B3236" s="23" t="s">
        <v>8979</v>
      </c>
      <c r="C3236" s="5">
        <v>18342.0</v>
      </c>
      <c r="D3236" s="5">
        <v>3.90700806635045E7</v>
      </c>
      <c r="E3236" s="5">
        <v>1.5227319E7</v>
      </c>
      <c r="F3236" s="5">
        <v>2.5327585E7</v>
      </c>
      <c r="G3236" s="5">
        <v>5.5169402E7</v>
      </c>
      <c r="H3236" s="5">
        <v>8.1830938E7</v>
      </c>
    </row>
    <row r="3237">
      <c r="A3237" s="62" t="s">
        <v>8980</v>
      </c>
      <c r="B3237" s="23" t="s">
        <v>8981</v>
      </c>
      <c r="C3237" s="5">
        <v>17706.0</v>
      </c>
      <c r="D3237" s="5">
        <v>3.11151774990963E7</v>
      </c>
      <c r="E3237" s="5">
        <v>1.3702881E7</v>
      </c>
      <c r="F3237" s="5">
        <v>1.8823101E7</v>
      </c>
      <c r="G3237" s="5">
        <v>3.8048201E7</v>
      </c>
      <c r="H3237" s="5">
        <v>6.4310921E7</v>
      </c>
    </row>
    <row r="3238">
      <c r="A3238" s="62" t="s">
        <v>8982</v>
      </c>
      <c r="B3238" s="23" t="s">
        <v>8983</v>
      </c>
      <c r="C3238" s="5">
        <v>6.0</v>
      </c>
      <c r="D3238" s="5">
        <v>4.12875271666666E7</v>
      </c>
      <c r="E3238" s="5">
        <v>1.9449148E7</v>
      </c>
      <c r="F3238" s="5">
        <v>2.3885328E7</v>
      </c>
      <c r="G3238" s="5">
        <v>5.7894075E7</v>
      </c>
      <c r="H3238" s="5">
        <v>7.3699073E7</v>
      </c>
    </row>
    <row r="3239">
      <c r="A3239" s="62" t="s">
        <v>8984</v>
      </c>
      <c r="B3239" s="23" t="s">
        <v>8985</v>
      </c>
      <c r="C3239" s="5">
        <v>24.0</v>
      </c>
      <c r="D3239" s="5">
        <v>3.82948929583333E7</v>
      </c>
      <c r="E3239" s="5">
        <v>1.357661E7</v>
      </c>
      <c r="F3239" s="5">
        <v>2.2545123E7</v>
      </c>
      <c r="G3239" s="5">
        <v>4.7706056E7</v>
      </c>
      <c r="H3239" s="5">
        <v>1.03014086E8</v>
      </c>
    </row>
    <row r="3240">
      <c r="A3240" s="62" t="s">
        <v>8986</v>
      </c>
      <c r="B3240" s="23" t="s">
        <v>8987</v>
      </c>
      <c r="C3240" s="5">
        <v>59.0</v>
      </c>
      <c r="D3240" s="5">
        <v>2.62163308644067E7</v>
      </c>
      <c r="E3240" s="5">
        <v>1.7475145E7</v>
      </c>
      <c r="F3240" s="5">
        <v>2.3760922E7</v>
      </c>
      <c r="G3240" s="5">
        <v>3.2009923E7</v>
      </c>
      <c r="H3240" s="5">
        <v>3.9046403E7</v>
      </c>
    </row>
    <row r="3241">
      <c r="A3241" s="62" t="s">
        <v>8988</v>
      </c>
      <c r="B3241" s="23" t="s">
        <v>8989</v>
      </c>
      <c r="C3241" s="5">
        <v>1129.0</v>
      </c>
      <c r="D3241" s="5">
        <v>4.43488149158547E7</v>
      </c>
      <c r="E3241" s="5">
        <v>3.0230289E7</v>
      </c>
      <c r="F3241" s="5">
        <v>3.68169E7</v>
      </c>
      <c r="G3241" s="5">
        <v>4.7904779E7</v>
      </c>
      <c r="H3241" s="5">
        <v>6.6170414E7</v>
      </c>
    </row>
    <row r="3242">
      <c r="A3242" s="62" t="s">
        <v>8990</v>
      </c>
      <c r="B3242" s="23" t="s">
        <v>211</v>
      </c>
      <c r="C3242" s="5">
        <v>175.0</v>
      </c>
      <c r="D3242" s="5">
        <v>4.80089904285714E7</v>
      </c>
      <c r="E3242" s="5">
        <v>2.6391261E7</v>
      </c>
      <c r="F3242" s="5">
        <v>3.7452914E7</v>
      </c>
      <c r="G3242" s="5">
        <v>5.2671646E7</v>
      </c>
      <c r="H3242" s="5">
        <v>8.1328072E7</v>
      </c>
    </row>
    <row r="3243">
      <c r="A3243" s="62" t="s">
        <v>8991</v>
      </c>
      <c r="B3243" s="23" t="s">
        <v>8992</v>
      </c>
      <c r="C3243" s="5">
        <v>52.0</v>
      </c>
      <c r="D3243" s="5">
        <v>1.96432560576923E7</v>
      </c>
      <c r="E3243" s="5">
        <v>6076301.0</v>
      </c>
      <c r="F3243" s="5">
        <v>9849340.0</v>
      </c>
      <c r="G3243" s="5">
        <v>1.8384712E7</v>
      </c>
      <c r="H3243" s="5">
        <v>5.0073296E7</v>
      </c>
    </row>
    <row r="3244">
      <c r="A3244" s="62" t="s">
        <v>8993</v>
      </c>
      <c r="B3244" s="23" t="s">
        <v>8994</v>
      </c>
      <c r="C3244" s="5">
        <v>363.0</v>
      </c>
      <c r="D3244" s="5">
        <v>4.6336350077135E7</v>
      </c>
      <c r="E3244" s="5">
        <v>2.5965762E7</v>
      </c>
      <c r="F3244" s="5">
        <v>3.747967E7</v>
      </c>
      <c r="G3244" s="5">
        <v>5.1406954E7</v>
      </c>
      <c r="H3244" s="5">
        <v>8.116646E7</v>
      </c>
    </row>
    <row r="3245">
      <c r="A3245" s="62" t="s">
        <v>8995</v>
      </c>
      <c r="B3245" s="23" t="s">
        <v>8996</v>
      </c>
      <c r="C3245" s="5">
        <v>27.0</v>
      </c>
      <c r="D3245" s="5">
        <v>1.92678033703703E7</v>
      </c>
      <c r="E3245" s="5">
        <v>8997291.0</v>
      </c>
      <c r="F3245" s="5">
        <v>1.3606254E7</v>
      </c>
      <c r="G3245" s="5">
        <v>2.7058972E7</v>
      </c>
      <c r="H3245" s="5">
        <v>4.5245826E7</v>
      </c>
    </row>
    <row r="3246">
      <c r="A3246" s="62" t="s">
        <v>8997</v>
      </c>
      <c r="B3246" s="23" t="s">
        <v>8998</v>
      </c>
      <c r="C3246" s="5">
        <v>61.0</v>
      </c>
      <c r="D3246" s="5">
        <v>5.2650337704918E7</v>
      </c>
      <c r="E3246" s="5">
        <v>8362654.0</v>
      </c>
      <c r="F3246" s="5">
        <v>2.2927302E7</v>
      </c>
      <c r="G3246" s="5">
        <v>4.1613538E7</v>
      </c>
      <c r="H3246" s="5">
        <v>7.4918383E7</v>
      </c>
    </row>
    <row r="3247">
      <c r="A3247" s="62" t="s">
        <v>8999</v>
      </c>
      <c r="B3247" s="23" t="s">
        <v>9000</v>
      </c>
      <c r="C3247" s="5">
        <v>415.0</v>
      </c>
      <c r="D3247" s="5">
        <v>4.90707141253012E7</v>
      </c>
      <c r="E3247" s="5">
        <v>2.0118991E7</v>
      </c>
      <c r="F3247" s="5">
        <v>3.4873247E7</v>
      </c>
      <c r="G3247" s="5">
        <v>6.101395E7</v>
      </c>
      <c r="H3247" s="5">
        <v>1.012723E8</v>
      </c>
    </row>
    <row r="3248">
      <c r="A3248" s="62" t="s">
        <v>9001</v>
      </c>
      <c r="B3248" s="23" t="s">
        <v>9002</v>
      </c>
      <c r="C3248" s="5">
        <v>1097.0</v>
      </c>
      <c r="D3248" s="5">
        <v>3.66706071239744E7</v>
      </c>
      <c r="E3248" s="5">
        <v>1.9413223E7</v>
      </c>
      <c r="F3248" s="5">
        <v>3.1228745E7</v>
      </c>
      <c r="G3248" s="5">
        <v>4.5871516E7</v>
      </c>
      <c r="H3248" s="5">
        <v>6.2130193E7</v>
      </c>
    </row>
    <row r="3249">
      <c r="A3249" s="62" t="s">
        <v>9003</v>
      </c>
      <c r="B3249" s="23" t="s">
        <v>9004</v>
      </c>
      <c r="C3249" s="5">
        <v>7.0</v>
      </c>
      <c r="D3249" s="5">
        <v>1.30967074285714E7</v>
      </c>
      <c r="E3249" s="5">
        <v>1995863.0</v>
      </c>
      <c r="F3249" s="5">
        <v>1.0344486E7</v>
      </c>
      <c r="G3249" s="5">
        <v>1.747188E7</v>
      </c>
      <c r="H3249" s="5">
        <v>3.9706083E7</v>
      </c>
    </row>
    <row r="3250">
      <c r="A3250" s="62" t="s">
        <v>9005</v>
      </c>
      <c r="B3250" s="23" t="s">
        <v>216</v>
      </c>
      <c r="C3250" s="5">
        <v>21231.0</v>
      </c>
      <c r="D3250" s="5">
        <v>2.55068372721238E7</v>
      </c>
      <c r="E3250" s="5">
        <v>5037734.0</v>
      </c>
      <c r="F3250" s="5">
        <v>9472502.0</v>
      </c>
      <c r="G3250" s="5">
        <v>2.2079464E7</v>
      </c>
      <c r="H3250" s="5">
        <v>5.86909E7</v>
      </c>
    </row>
    <row r="3251">
      <c r="A3251" s="62" t="s">
        <v>9006</v>
      </c>
      <c r="B3251" s="23" t="s">
        <v>9007</v>
      </c>
      <c r="C3251" s="5">
        <v>536688.0</v>
      </c>
      <c r="D3251" s="5">
        <v>1.92686103585842E7</v>
      </c>
      <c r="E3251" s="5">
        <v>4908978.0</v>
      </c>
      <c r="F3251" s="5">
        <v>8113830.0</v>
      </c>
      <c r="G3251" s="5">
        <v>1.692241E7</v>
      </c>
      <c r="H3251" s="5">
        <v>4.420525E7</v>
      </c>
    </row>
    <row r="3252">
      <c r="A3252" s="62" t="s">
        <v>9008</v>
      </c>
      <c r="B3252" s="23" t="s">
        <v>9009</v>
      </c>
      <c r="C3252" s="5">
        <v>1.0</v>
      </c>
      <c r="D3252" s="5">
        <v>7.2765788E7</v>
      </c>
      <c r="E3252" s="5">
        <v>7.2765788E7</v>
      </c>
      <c r="F3252" s="5">
        <v>7.2765788E7</v>
      </c>
      <c r="G3252" s="5">
        <v>7.2765788E7</v>
      </c>
      <c r="H3252" s="5">
        <v>7.2765788E7</v>
      </c>
    </row>
    <row r="3253">
      <c r="A3253" s="62" t="s">
        <v>9010</v>
      </c>
      <c r="B3253" s="23" t="s">
        <v>9011</v>
      </c>
      <c r="C3253" s="5">
        <v>59334.0</v>
      </c>
      <c r="D3253" s="5">
        <v>2.51975095497945E7</v>
      </c>
      <c r="E3253" s="5">
        <v>5853886.0</v>
      </c>
      <c r="F3253" s="5">
        <v>9681166.0</v>
      </c>
      <c r="G3253" s="5">
        <v>1.883358E7</v>
      </c>
      <c r="H3253" s="5">
        <v>4.586569E7</v>
      </c>
    </row>
    <row r="3254">
      <c r="A3254" s="62" t="s">
        <v>9012</v>
      </c>
      <c r="B3254" s="23" t="s">
        <v>9013</v>
      </c>
      <c r="C3254" s="5">
        <v>15276.0</v>
      </c>
      <c r="D3254" s="5">
        <v>9170775.53540576</v>
      </c>
      <c r="E3254" s="5">
        <v>3337526.0</v>
      </c>
      <c r="F3254" s="5">
        <v>5060646.0</v>
      </c>
      <c r="G3254" s="5">
        <v>9722267.0</v>
      </c>
      <c r="H3254" s="5">
        <v>1.8332848E7</v>
      </c>
    </row>
    <row r="3255">
      <c r="A3255" s="62" t="s">
        <v>9014</v>
      </c>
      <c r="B3255" s="23" t="s">
        <v>9015</v>
      </c>
      <c r="C3255" s="5">
        <v>88256.0</v>
      </c>
      <c r="D3255" s="5">
        <v>1.21779096599072E7</v>
      </c>
      <c r="E3255" s="5">
        <v>3702569.0</v>
      </c>
      <c r="F3255" s="5">
        <v>7632241.0</v>
      </c>
      <c r="G3255" s="5">
        <v>1.38269E7</v>
      </c>
      <c r="H3255" s="5">
        <v>2.3999225E7</v>
      </c>
    </row>
    <row r="3256">
      <c r="A3256" s="62" t="s">
        <v>9016</v>
      </c>
      <c r="B3256" s="23" t="s">
        <v>219</v>
      </c>
      <c r="C3256" s="5">
        <v>940504.0</v>
      </c>
      <c r="D3256" s="5">
        <v>8122232.96929404</v>
      </c>
      <c r="E3256" s="5">
        <v>3081538.0</v>
      </c>
      <c r="F3256" s="5">
        <v>4641466.0</v>
      </c>
      <c r="G3256" s="5">
        <v>8306740.0</v>
      </c>
      <c r="H3256" s="5">
        <v>1.5783319E7</v>
      </c>
    </row>
    <row r="3257">
      <c r="A3257" s="62" t="s">
        <v>9017</v>
      </c>
      <c r="B3257" s="23" t="s">
        <v>9018</v>
      </c>
      <c r="C3257" s="5">
        <v>26306.0</v>
      </c>
      <c r="D3257" s="5">
        <v>3.42220578066428E7</v>
      </c>
      <c r="E3257" s="5">
        <v>8550096.0</v>
      </c>
      <c r="F3257" s="5">
        <v>1.640912E7</v>
      </c>
      <c r="G3257" s="5">
        <v>3.5488949E7</v>
      </c>
      <c r="H3257" s="5">
        <v>7.6658175E7</v>
      </c>
    </row>
    <row r="3258">
      <c r="A3258" s="62" t="s">
        <v>9019</v>
      </c>
      <c r="B3258" s="23" t="s">
        <v>9020</v>
      </c>
      <c r="C3258" s="5">
        <v>533104.0</v>
      </c>
      <c r="D3258" s="5">
        <v>6982433.01784485</v>
      </c>
      <c r="E3258" s="5">
        <v>2978500.0</v>
      </c>
      <c r="F3258" s="5">
        <v>5604283.0</v>
      </c>
      <c r="G3258" s="5">
        <v>9151708.0</v>
      </c>
      <c r="H3258" s="5">
        <v>1.31184E7</v>
      </c>
    </row>
    <row r="3259">
      <c r="A3259" s="62" t="s">
        <v>9021</v>
      </c>
      <c r="B3259" s="23" t="s">
        <v>9022</v>
      </c>
      <c r="C3259" s="5">
        <v>102250.0</v>
      </c>
      <c r="D3259" s="5">
        <v>9493311.14311947</v>
      </c>
      <c r="E3259" s="5">
        <v>3219918.0</v>
      </c>
      <c r="F3259" s="5">
        <v>5571000.0</v>
      </c>
      <c r="G3259" s="5">
        <v>1.0251483E7</v>
      </c>
      <c r="H3259" s="5">
        <v>1.7875637E7</v>
      </c>
    </row>
    <row r="3260">
      <c r="A3260" s="62" t="s">
        <v>9023</v>
      </c>
      <c r="B3260" s="23" t="s">
        <v>9024</v>
      </c>
      <c r="C3260" s="5">
        <v>11.0</v>
      </c>
      <c r="D3260" s="5">
        <v>2.1562232090909E7</v>
      </c>
      <c r="E3260" s="5">
        <v>3190400.0</v>
      </c>
      <c r="F3260" s="5">
        <v>5815000.0</v>
      </c>
      <c r="G3260" s="5">
        <v>2.0777009E7</v>
      </c>
      <c r="H3260" s="5">
        <v>3.3025359E7</v>
      </c>
    </row>
    <row r="3261">
      <c r="A3261" s="62" t="s">
        <v>9025</v>
      </c>
      <c r="B3261" s="23" t="s">
        <v>9026</v>
      </c>
      <c r="C3261" s="5">
        <v>6.0</v>
      </c>
      <c r="D3261" s="5">
        <v>1.5842665E7</v>
      </c>
      <c r="E3261" s="5">
        <v>8627318.0</v>
      </c>
      <c r="F3261" s="5">
        <v>9664754.0</v>
      </c>
      <c r="G3261" s="5">
        <v>3.0718074E7</v>
      </c>
      <c r="H3261" s="5">
        <v>3.0964005E7</v>
      </c>
    </row>
    <row r="3262">
      <c r="A3262" s="62" t="s">
        <v>9027</v>
      </c>
      <c r="B3262" s="23" t="s">
        <v>9028</v>
      </c>
      <c r="C3262" s="5">
        <v>4.0</v>
      </c>
      <c r="D3262" s="5">
        <v>7227033.75</v>
      </c>
      <c r="E3262" s="5">
        <v>2083400.0</v>
      </c>
      <c r="F3262" s="5">
        <v>5393893.0</v>
      </c>
      <c r="G3262" s="5">
        <v>8705195.0</v>
      </c>
      <c r="H3262" s="5">
        <v>1.2725647E7</v>
      </c>
    </row>
    <row r="3263">
      <c r="A3263" s="62" t="s">
        <v>9029</v>
      </c>
      <c r="B3263" s="23" t="s">
        <v>9030</v>
      </c>
      <c r="C3263" s="5">
        <v>2.0</v>
      </c>
      <c r="D3263" s="5">
        <v>3.41154275E7</v>
      </c>
      <c r="E3263" s="5">
        <v>3.2076543E7</v>
      </c>
      <c r="F3263" s="5">
        <v>3.2076543E7</v>
      </c>
      <c r="G3263" s="5">
        <v>3.6154312E7</v>
      </c>
      <c r="H3263" s="5">
        <v>3.6154312E7</v>
      </c>
    </row>
    <row r="3264">
      <c r="A3264" s="62" t="s">
        <v>9031</v>
      </c>
      <c r="B3264" s="23" t="s">
        <v>9032</v>
      </c>
      <c r="C3264" s="5">
        <v>15.0</v>
      </c>
      <c r="D3264" s="5">
        <v>1.07577541333333E7</v>
      </c>
      <c r="E3264" s="5">
        <v>3311400.0</v>
      </c>
      <c r="F3264" s="5">
        <v>5555900.0</v>
      </c>
      <c r="G3264" s="5">
        <v>1.2570732E7</v>
      </c>
      <c r="H3264" s="5">
        <v>2.5058192E7</v>
      </c>
    </row>
    <row r="3265">
      <c r="A3265" s="62" t="s">
        <v>9033</v>
      </c>
      <c r="B3265" s="23" t="s">
        <v>9034</v>
      </c>
      <c r="C3265" s="5">
        <v>69.0</v>
      </c>
      <c r="D3265" s="5">
        <v>5487659.4057971</v>
      </c>
      <c r="E3265" s="5">
        <v>2357009.0</v>
      </c>
      <c r="F3265" s="5">
        <v>3127220.0</v>
      </c>
      <c r="G3265" s="5">
        <v>6073357.0</v>
      </c>
      <c r="H3265" s="5">
        <v>1.4779431E7</v>
      </c>
    </row>
    <row r="3266">
      <c r="A3266" s="62" t="s">
        <v>9035</v>
      </c>
      <c r="B3266" s="23" t="s">
        <v>9036</v>
      </c>
      <c r="C3266" s="5">
        <v>1.0</v>
      </c>
      <c r="D3266" s="5">
        <v>1100000.0</v>
      </c>
      <c r="E3266" s="5">
        <v>1100000.0</v>
      </c>
      <c r="F3266" s="5">
        <v>1100000.0</v>
      </c>
      <c r="G3266" s="5">
        <v>1100000.0</v>
      </c>
      <c r="H3266" s="5">
        <v>1100000.0</v>
      </c>
    </row>
    <row r="3267">
      <c r="A3267" s="62" t="s">
        <v>9037</v>
      </c>
      <c r="B3267" s="23" t="s">
        <v>9038</v>
      </c>
      <c r="C3267" s="5">
        <v>609.0</v>
      </c>
      <c r="D3267" s="5">
        <v>3.05744105697865E7</v>
      </c>
      <c r="E3267" s="5">
        <v>1.3655897E7</v>
      </c>
      <c r="F3267" s="5">
        <v>1.9403997E7</v>
      </c>
      <c r="G3267" s="5">
        <v>3.5232222E7</v>
      </c>
      <c r="H3267" s="5">
        <v>6.9413053E7</v>
      </c>
    </row>
    <row r="3268">
      <c r="A3268" s="62" t="s">
        <v>9039</v>
      </c>
      <c r="B3268" s="23" t="s">
        <v>221</v>
      </c>
      <c r="C3268" s="5">
        <v>16681.0</v>
      </c>
      <c r="D3268" s="5">
        <v>3.35229123015463E7</v>
      </c>
      <c r="E3268" s="5">
        <v>8566984.0</v>
      </c>
      <c r="F3268" s="5">
        <v>1.4954236E7</v>
      </c>
      <c r="G3268" s="5">
        <v>3.415157E7</v>
      </c>
      <c r="H3268" s="5">
        <v>8.2962433E7</v>
      </c>
    </row>
    <row r="3269">
      <c r="A3269" s="62" t="s">
        <v>9040</v>
      </c>
      <c r="B3269" s="23" t="s">
        <v>9041</v>
      </c>
      <c r="C3269" s="5">
        <v>497.0</v>
      </c>
      <c r="D3269" s="5">
        <v>2.3230979112676E7</v>
      </c>
      <c r="E3269" s="5">
        <v>1.0316518E7</v>
      </c>
      <c r="F3269" s="5">
        <v>1.6276676E7</v>
      </c>
      <c r="G3269" s="5">
        <v>2.6416173E7</v>
      </c>
      <c r="H3269" s="5">
        <v>4.70095E7</v>
      </c>
    </row>
    <row r="3270">
      <c r="A3270" s="62" t="s">
        <v>9042</v>
      </c>
      <c r="B3270" s="23" t="s">
        <v>224</v>
      </c>
      <c r="C3270" s="5">
        <v>13900.0</v>
      </c>
      <c r="D3270" s="5">
        <v>2.94314549625926E7</v>
      </c>
      <c r="E3270" s="5">
        <v>7470190.0</v>
      </c>
      <c r="F3270" s="5">
        <v>1.2497533E7</v>
      </c>
      <c r="G3270" s="5">
        <v>3.3459347E7</v>
      </c>
      <c r="H3270" s="5">
        <v>7.8507864E7</v>
      </c>
    </row>
    <row r="3271">
      <c r="A3271" s="62" t="s">
        <v>9043</v>
      </c>
      <c r="B3271" s="23" t="s">
        <v>227</v>
      </c>
      <c r="C3271" s="5">
        <v>1972.0</v>
      </c>
      <c r="D3271" s="5">
        <v>2.98553035831642E7</v>
      </c>
      <c r="E3271" s="5">
        <v>8368900.0</v>
      </c>
      <c r="F3271" s="5">
        <v>1.7908582E7</v>
      </c>
      <c r="G3271" s="5">
        <v>3.6540479E7</v>
      </c>
      <c r="H3271" s="5">
        <v>6.7267395E7</v>
      </c>
    </row>
    <row r="3272">
      <c r="A3272" s="62" t="s">
        <v>9044</v>
      </c>
      <c r="B3272" s="23" t="s">
        <v>9045</v>
      </c>
      <c r="C3272" s="5">
        <v>806.0</v>
      </c>
      <c r="D3272" s="5">
        <v>3.54673871612903E7</v>
      </c>
      <c r="E3272" s="5">
        <v>1.0776488E7</v>
      </c>
      <c r="F3272" s="5">
        <v>2.3342934E7</v>
      </c>
      <c r="G3272" s="5">
        <v>5.1619856E7</v>
      </c>
      <c r="H3272" s="5">
        <v>7.2367983E7</v>
      </c>
    </row>
    <row r="3273">
      <c r="A3273" s="62" t="s">
        <v>9046</v>
      </c>
      <c r="B3273" s="23" t="s">
        <v>9047</v>
      </c>
      <c r="C3273" s="5">
        <v>187.0</v>
      </c>
      <c r="D3273" s="5">
        <v>2.57179681978609E7</v>
      </c>
      <c r="E3273" s="5">
        <v>8981836.0</v>
      </c>
      <c r="F3273" s="5">
        <v>1.472283E7</v>
      </c>
      <c r="G3273" s="5">
        <v>3.1263829E7</v>
      </c>
      <c r="H3273" s="5">
        <v>5.7182808E7</v>
      </c>
    </row>
    <row r="3274">
      <c r="A3274" s="62" t="s">
        <v>9048</v>
      </c>
      <c r="B3274" s="23" t="s">
        <v>230</v>
      </c>
      <c r="C3274" s="5">
        <v>8771.0</v>
      </c>
      <c r="D3274" s="5">
        <v>3.1042460478573E7</v>
      </c>
      <c r="E3274" s="5">
        <v>9566764.0</v>
      </c>
      <c r="F3274" s="5">
        <v>1.782665E7</v>
      </c>
      <c r="G3274" s="5">
        <v>3.6788058E7</v>
      </c>
      <c r="H3274" s="5">
        <v>6.9324964E7</v>
      </c>
    </row>
    <row r="3275">
      <c r="A3275" s="62" t="s">
        <v>9049</v>
      </c>
      <c r="B3275" s="23" t="s">
        <v>9050</v>
      </c>
      <c r="C3275" s="5">
        <v>603.0</v>
      </c>
      <c r="D3275" s="5">
        <v>3.23350167810945E7</v>
      </c>
      <c r="E3275" s="5">
        <v>9406726.0</v>
      </c>
      <c r="F3275" s="5">
        <v>1.8836979E7</v>
      </c>
      <c r="G3275" s="5">
        <v>4.4341448E7</v>
      </c>
      <c r="H3275" s="5">
        <v>7.762495E7</v>
      </c>
    </row>
    <row r="3276">
      <c r="A3276" s="62" t="s">
        <v>9051</v>
      </c>
      <c r="B3276" s="23" t="s">
        <v>9052</v>
      </c>
      <c r="C3276" s="5">
        <v>3932.0</v>
      </c>
      <c r="D3276" s="5">
        <v>9309440.81917598</v>
      </c>
      <c r="E3276" s="5">
        <v>3683138.0</v>
      </c>
      <c r="F3276" s="5">
        <v>6451698.0</v>
      </c>
      <c r="G3276" s="5">
        <v>1.1652684E7</v>
      </c>
      <c r="H3276" s="5">
        <v>1.8083478E7</v>
      </c>
    </row>
    <row r="3277">
      <c r="A3277" s="62" t="s">
        <v>9053</v>
      </c>
      <c r="B3277" s="23" t="s">
        <v>9054</v>
      </c>
      <c r="C3277" s="5">
        <v>3132.0</v>
      </c>
      <c r="D3277" s="5">
        <v>4869996.88090676</v>
      </c>
      <c r="E3277" s="5">
        <v>2139770.0</v>
      </c>
      <c r="F3277" s="5">
        <v>2756000.0</v>
      </c>
      <c r="G3277" s="5">
        <v>4199000.0</v>
      </c>
      <c r="H3277" s="5">
        <v>1.1062E7</v>
      </c>
    </row>
    <row r="3278">
      <c r="A3278" s="62" t="s">
        <v>9055</v>
      </c>
      <c r="B3278" s="23" t="s">
        <v>9056</v>
      </c>
      <c r="C3278" s="5">
        <v>52811.0</v>
      </c>
      <c r="D3278" s="5">
        <v>8303964.02399076</v>
      </c>
      <c r="E3278" s="5">
        <v>3120570.0</v>
      </c>
      <c r="F3278" s="5">
        <v>5284310.0</v>
      </c>
      <c r="G3278" s="5">
        <v>8884301.0</v>
      </c>
      <c r="H3278" s="5">
        <v>1.5310932E7</v>
      </c>
    </row>
    <row r="3279">
      <c r="A3279" s="62" t="s">
        <v>9057</v>
      </c>
      <c r="B3279" s="23" t="s">
        <v>9058</v>
      </c>
      <c r="C3279" s="5">
        <v>9165.0</v>
      </c>
      <c r="D3279" s="5">
        <v>1.41394080712493E7</v>
      </c>
      <c r="E3279" s="5">
        <v>5074560.0</v>
      </c>
      <c r="F3279" s="5">
        <v>7501335.0</v>
      </c>
      <c r="G3279" s="5">
        <v>1.2854419E7</v>
      </c>
      <c r="H3279" s="5">
        <v>2.4674956E7</v>
      </c>
    </row>
    <row r="3280">
      <c r="A3280" s="62" t="s">
        <v>9059</v>
      </c>
      <c r="B3280" s="23" t="s">
        <v>9060</v>
      </c>
      <c r="C3280" s="5">
        <v>222263.0</v>
      </c>
      <c r="D3280" s="5">
        <v>1.33333996868349E7</v>
      </c>
      <c r="E3280" s="5">
        <v>3068045.0</v>
      </c>
      <c r="F3280" s="5">
        <v>5325100.0</v>
      </c>
      <c r="G3280" s="5">
        <v>1.232014E7</v>
      </c>
      <c r="H3280" s="5">
        <v>2.7858372E7</v>
      </c>
    </row>
    <row r="3281">
      <c r="A3281" s="62" t="s">
        <v>9061</v>
      </c>
      <c r="B3281" s="23" t="s">
        <v>9062</v>
      </c>
      <c r="C3281" s="5">
        <v>113941.0</v>
      </c>
      <c r="D3281" s="5">
        <v>5871895.09917413</v>
      </c>
      <c r="E3281" s="5">
        <v>2783000.0</v>
      </c>
      <c r="F3281" s="5">
        <v>4101765.0</v>
      </c>
      <c r="G3281" s="5">
        <v>6587500.0</v>
      </c>
      <c r="H3281" s="5">
        <v>1.0533551E7</v>
      </c>
    </row>
    <row r="3282">
      <c r="A3282" s="62" t="s">
        <v>9063</v>
      </c>
      <c r="B3282" s="23" t="s">
        <v>9064</v>
      </c>
      <c r="C3282" s="5">
        <v>256593.0</v>
      </c>
      <c r="D3282" s="5">
        <v>1.60640147552661E7</v>
      </c>
      <c r="E3282" s="5">
        <v>4270385.0</v>
      </c>
      <c r="F3282" s="5">
        <v>8235575.0</v>
      </c>
      <c r="G3282" s="5">
        <v>1.67179E7</v>
      </c>
      <c r="H3282" s="5">
        <v>3.5825071E7</v>
      </c>
    </row>
    <row r="3283">
      <c r="A3283" s="62" t="s">
        <v>9065</v>
      </c>
      <c r="B3283" s="23" t="s">
        <v>9066</v>
      </c>
      <c r="C3283" s="5">
        <v>2.0</v>
      </c>
      <c r="D3283" s="5">
        <v>6.9800263E7</v>
      </c>
      <c r="E3283" s="5">
        <v>6.6834738E7</v>
      </c>
      <c r="F3283" s="5">
        <v>6.6834738E7</v>
      </c>
      <c r="G3283" s="5">
        <v>7.2765788E7</v>
      </c>
      <c r="H3283" s="5">
        <v>7.2765788E7</v>
      </c>
    </row>
    <row r="3284">
      <c r="A3284" s="62" t="s">
        <v>9067</v>
      </c>
      <c r="B3284" s="23" t="s">
        <v>9068</v>
      </c>
      <c r="C3284" s="5">
        <v>53940.0</v>
      </c>
      <c r="D3284" s="5">
        <v>1.51293317361142E7</v>
      </c>
      <c r="E3284" s="5">
        <v>3495795.0</v>
      </c>
      <c r="F3284" s="5">
        <v>6731284.0</v>
      </c>
      <c r="G3284" s="5">
        <v>1.2372722E7</v>
      </c>
      <c r="H3284" s="5">
        <v>2.4814188E7</v>
      </c>
    </row>
    <row r="3285">
      <c r="A3285" s="62" t="s">
        <v>9069</v>
      </c>
      <c r="B3285" s="23" t="s">
        <v>9070</v>
      </c>
      <c r="C3285" s="5">
        <v>78308.0</v>
      </c>
      <c r="D3285" s="5">
        <v>8378961.24255504</v>
      </c>
      <c r="E3285" s="5">
        <v>2932559.0</v>
      </c>
      <c r="F3285" s="5">
        <v>4811100.0</v>
      </c>
      <c r="G3285" s="5">
        <v>8656636.0</v>
      </c>
      <c r="H3285" s="5">
        <v>1.40205E7</v>
      </c>
    </row>
    <row r="3286">
      <c r="A3286" s="62" t="s">
        <v>9071</v>
      </c>
      <c r="B3286" s="23" t="s">
        <v>9072</v>
      </c>
      <c r="C3286" s="5">
        <v>3.0</v>
      </c>
      <c r="D3286" s="5">
        <v>2.21927853333333E7</v>
      </c>
      <c r="E3286" s="5">
        <v>1.03544E7</v>
      </c>
      <c r="F3286" s="5">
        <v>1.52857E7</v>
      </c>
      <c r="G3286" s="5">
        <v>4.0938256E7</v>
      </c>
      <c r="H3286" s="5">
        <v>4.0938256E7</v>
      </c>
    </row>
    <row r="3287">
      <c r="A3287" s="62" t="s">
        <v>9073</v>
      </c>
      <c r="B3287" s="23" t="s">
        <v>9074</v>
      </c>
      <c r="C3287" s="5">
        <v>12635.0</v>
      </c>
      <c r="D3287" s="5">
        <v>1.66773297478432E7</v>
      </c>
      <c r="E3287" s="5">
        <v>8185500.0</v>
      </c>
      <c r="F3287" s="5">
        <v>1.31946E7</v>
      </c>
      <c r="G3287" s="5">
        <v>1.82439E7</v>
      </c>
      <c r="H3287" s="5">
        <v>2.764185E7</v>
      </c>
    </row>
    <row r="3288">
      <c r="A3288" s="62" t="s">
        <v>9075</v>
      </c>
      <c r="B3288" s="23" t="s">
        <v>9076</v>
      </c>
      <c r="C3288" s="5">
        <v>49.0</v>
      </c>
      <c r="D3288" s="5">
        <v>9855639.97959183</v>
      </c>
      <c r="E3288" s="5">
        <v>2826146.0</v>
      </c>
      <c r="F3288" s="5">
        <v>4751300.0</v>
      </c>
      <c r="G3288" s="5">
        <v>7133836.0</v>
      </c>
      <c r="H3288" s="5">
        <v>1.9778015E7</v>
      </c>
    </row>
    <row r="3289">
      <c r="A3289" s="62" t="s">
        <v>9077</v>
      </c>
      <c r="B3289" s="23" t="s">
        <v>7652</v>
      </c>
      <c r="C3289" s="5">
        <v>7717.0</v>
      </c>
      <c r="D3289" s="5">
        <v>1.34409926163016E7</v>
      </c>
      <c r="E3289" s="5">
        <v>3444590.0</v>
      </c>
      <c r="F3289" s="5">
        <v>5564699.0</v>
      </c>
      <c r="G3289" s="5">
        <v>1.164445E7</v>
      </c>
      <c r="H3289" s="5">
        <v>2.6027269E7</v>
      </c>
    </row>
    <row r="3290">
      <c r="A3290" s="62" t="s">
        <v>9078</v>
      </c>
      <c r="B3290" s="23" t="s">
        <v>135</v>
      </c>
      <c r="C3290" s="5">
        <v>17049.0</v>
      </c>
      <c r="D3290" s="5">
        <v>1.66951092724342E7</v>
      </c>
      <c r="E3290" s="5">
        <v>3597301.0</v>
      </c>
      <c r="F3290" s="5">
        <v>6267819.0</v>
      </c>
      <c r="G3290" s="5">
        <v>1.291715E7</v>
      </c>
      <c r="H3290" s="5">
        <v>3.3389172E7</v>
      </c>
    </row>
    <row r="3291">
      <c r="A3291" s="62" t="s">
        <v>9079</v>
      </c>
      <c r="B3291" s="23" t="s">
        <v>9080</v>
      </c>
      <c r="C3291" s="5">
        <v>2256.0</v>
      </c>
      <c r="D3291" s="5">
        <v>1.81064557814716E7</v>
      </c>
      <c r="E3291" s="5">
        <v>3809442.0</v>
      </c>
      <c r="F3291" s="5">
        <v>5791318.0</v>
      </c>
      <c r="G3291" s="5">
        <v>1.2791146E7</v>
      </c>
      <c r="H3291" s="5">
        <v>3.8773326E7</v>
      </c>
    </row>
    <row r="3292">
      <c r="A3292" s="62" t="s">
        <v>9081</v>
      </c>
      <c r="B3292" s="23" t="s">
        <v>9082</v>
      </c>
      <c r="C3292" s="5">
        <v>14.0</v>
      </c>
      <c r="D3292" s="5">
        <v>9245393.78571428</v>
      </c>
      <c r="E3292" s="5">
        <v>2779712.0</v>
      </c>
      <c r="F3292" s="5">
        <v>4115939.0</v>
      </c>
      <c r="G3292" s="5">
        <v>1.5800133E7</v>
      </c>
      <c r="H3292" s="5">
        <v>2.0957442E7</v>
      </c>
    </row>
    <row r="3293">
      <c r="A3293" s="62" t="s">
        <v>9083</v>
      </c>
      <c r="B3293" s="23" t="s">
        <v>9084</v>
      </c>
      <c r="C3293" s="5">
        <v>414.0</v>
      </c>
      <c r="D3293" s="5">
        <v>6546483.66183574</v>
      </c>
      <c r="E3293" s="5">
        <v>3310379.0</v>
      </c>
      <c r="F3293" s="5">
        <v>4785408.0</v>
      </c>
      <c r="G3293" s="5">
        <v>6387000.0</v>
      </c>
      <c r="H3293" s="5">
        <v>1.0618252E7</v>
      </c>
    </row>
    <row r="3294">
      <c r="A3294" s="62" t="s">
        <v>9085</v>
      </c>
      <c r="B3294" s="23" t="s">
        <v>9086</v>
      </c>
      <c r="C3294" s="5">
        <v>216.0</v>
      </c>
      <c r="D3294" s="5">
        <v>8965125.50925926</v>
      </c>
      <c r="E3294" s="5">
        <v>4704064.0</v>
      </c>
      <c r="F3294" s="5">
        <v>5919474.0</v>
      </c>
      <c r="G3294" s="5">
        <v>8795423.0</v>
      </c>
      <c r="H3294" s="5">
        <v>1.1859399E7</v>
      </c>
    </row>
    <row r="3295">
      <c r="A3295" s="62" t="s">
        <v>9087</v>
      </c>
      <c r="B3295" s="23" t="s">
        <v>137</v>
      </c>
      <c r="C3295" s="5">
        <v>447.0</v>
      </c>
      <c r="D3295" s="5">
        <v>1.72320533467561E7</v>
      </c>
      <c r="E3295" s="5">
        <v>3148819.0</v>
      </c>
      <c r="F3295" s="5">
        <v>5682000.0</v>
      </c>
      <c r="G3295" s="5">
        <v>1.0013855E7</v>
      </c>
      <c r="H3295" s="5">
        <v>3.0167882E7</v>
      </c>
    </row>
    <row r="3296">
      <c r="A3296" s="62" t="s">
        <v>9088</v>
      </c>
      <c r="B3296" s="23" t="s">
        <v>9089</v>
      </c>
      <c r="C3296" s="5">
        <v>362.0</v>
      </c>
      <c r="D3296" s="5">
        <v>2.5752156538674E7</v>
      </c>
      <c r="E3296" s="5">
        <v>1.4871932E7</v>
      </c>
      <c r="F3296" s="5">
        <v>1.9593868E7</v>
      </c>
      <c r="G3296" s="5">
        <v>2.4857044E7</v>
      </c>
      <c r="H3296" s="5">
        <v>4.17704E7</v>
      </c>
    </row>
    <row r="3297">
      <c r="A3297" s="62" t="s">
        <v>9090</v>
      </c>
      <c r="B3297" s="23" t="s">
        <v>9091</v>
      </c>
      <c r="C3297" s="5">
        <v>295.0</v>
      </c>
      <c r="D3297" s="5">
        <v>1.29324261355932E7</v>
      </c>
      <c r="E3297" s="5">
        <v>6487800.0</v>
      </c>
      <c r="F3297" s="5">
        <v>1.02544E7</v>
      </c>
      <c r="G3297" s="5">
        <v>1.67984E7</v>
      </c>
      <c r="H3297" s="5">
        <v>2.20324E7</v>
      </c>
    </row>
    <row r="3298">
      <c r="A3298" s="62" t="s">
        <v>9092</v>
      </c>
      <c r="B3298" s="23" t="s">
        <v>9093</v>
      </c>
      <c r="C3298" s="5">
        <v>86.0</v>
      </c>
      <c r="D3298" s="5">
        <v>1.35385002558139E7</v>
      </c>
      <c r="E3298" s="5">
        <v>6536581.0</v>
      </c>
      <c r="F3298" s="5">
        <v>7943394.0</v>
      </c>
      <c r="G3298" s="5">
        <v>1.4813466E7</v>
      </c>
      <c r="H3298" s="5">
        <v>2.4189362E7</v>
      </c>
    </row>
    <row r="3299">
      <c r="A3299" s="62" t="s">
        <v>9094</v>
      </c>
      <c r="B3299" s="23" t="s">
        <v>9095</v>
      </c>
      <c r="C3299" s="5">
        <v>509.0</v>
      </c>
      <c r="D3299" s="5">
        <v>1.49257495363457E7</v>
      </c>
      <c r="E3299" s="5">
        <v>7800602.0</v>
      </c>
      <c r="F3299" s="5">
        <v>1.0847692E7</v>
      </c>
      <c r="G3299" s="5">
        <v>1.6817653E7</v>
      </c>
      <c r="H3299" s="5">
        <v>2.4005046E7</v>
      </c>
    </row>
    <row r="3300">
      <c r="A3300" s="62" t="s">
        <v>9096</v>
      </c>
      <c r="B3300" s="23" t="s">
        <v>9097</v>
      </c>
      <c r="C3300" s="5">
        <v>52.0</v>
      </c>
      <c r="D3300" s="5">
        <v>1.05027095576923E7</v>
      </c>
      <c r="E3300" s="5">
        <v>3321340.0</v>
      </c>
      <c r="F3300" s="5">
        <v>6750499.0</v>
      </c>
      <c r="G3300" s="5">
        <v>1.187408E7</v>
      </c>
      <c r="H3300" s="5">
        <v>1.90033E7</v>
      </c>
    </row>
    <row r="3301">
      <c r="A3301" s="62" t="s">
        <v>9098</v>
      </c>
      <c r="B3301" s="23" t="s">
        <v>9099</v>
      </c>
      <c r="C3301" s="5">
        <v>29433.0</v>
      </c>
      <c r="D3301" s="5">
        <v>8774397.11054508</v>
      </c>
      <c r="E3301" s="5">
        <v>3593000.0</v>
      </c>
      <c r="F3301" s="5">
        <v>6517828.0</v>
      </c>
      <c r="G3301" s="5">
        <v>1.0153538E7</v>
      </c>
      <c r="H3301" s="5">
        <v>1.6428511E7</v>
      </c>
    </row>
    <row r="3302">
      <c r="A3302" s="62" t="s">
        <v>9100</v>
      </c>
      <c r="B3302" s="23" t="s">
        <v>9101</v>
      </c>
      <c r="C3302" s="5">
        <v>254.0</v>
      </c>
      <c r="D3302" s="5">
        <v>3.99024561456693E7</v>
      </c>
      <c r="E3302" s="5">
        <v>9536405.0</v>
      </c>
      <c r="F3302" s="5">
        <v>3.390405E7</v>
      </c>
      <c r="G3302" s="5">
        <v>5.9662423E7</v>
      </c>
      <c r="H3302" s="5">
        <v>8.9858892E7</v>
      </c>
    </row>
    <row r="3303">
      <c r="A3303" s="62" t="s">
        <v>9102</v>
      </c>
      <c r="B3303" s="23" t="s">
        <v>9103</v>
      </c>
      <c r="C3303" s="5">
        <v>3901.0</v>
      </c>
      <c r="D3303" s="5">
        <v>1.2264894635478E7</v>
      </c>
      <c r="E3303" s="5">
        <v>8066788.0</v>
      </c>
      <c r="F3303" s="5">
        <v>1.0005323E7</v>
      </c>
      <c r="G3303" s="5">
        <v>1.3753288E7</v>
      </c>
      <c r="H3303" s="5">
        <v>1.8916202E7</v>
      </c>
    </row>
    <row r="3304">
      <c r="A3304" s="62" t="s">
        <v>9104</v>
      </c>
      <c r="B3304" s="23" t="s">
        <v>9105</v>
      </c>
      <c r="C3304" s="5">
        <v>88.0</v>
      </c>
      <c r="D3304" s="5">
        <v>1.754529525E7</v>
      </c>
      <c r="E3304" s="5">
        <v>4751261.0</v>
      </c>
      <c r="F3304" s="5">
        <v>7789659.0</v>
      </c>
      <c r="G3304" s="5">
        <v>1.9382875E7</v>
      </c>
      <c r="H3304" s="5">
        <v>4.437182E7</v>
      </c>
    </row>
    <row r="3305">
      <c r="A3305" s="62" t="s">
        <v>9106</v>
      </c>
      <c r="B3305" s="23" t="s">
        <v>9107</v>
      </c>
      <c r="C3305" s="5">
        <v>5.0</v>
      </c>
      <c r="D3305" s="5">
        <v>7272605.6</v>
      </c>
      <c r="E3305" s="5">
        <v>3723595.0</v>
      </c>
      <c r="F3305" s="5">
        <v>6923451.0</v>
      </c>
      <c r="G3305" s="5">
        <v>1.135765E7</v>
      </c>
      <c r="H3305" s="5">
        <v>1.25076E7</v>
      </c>
    </row>
    <row r="3306">
      <c r="A3306" s="62" t="s">
        <v>9108</v>
      </c>
      <c r="B3306" s="23" t="s">
        <v>9109</v>
      </c>
      <c r="C3306" s="5">
        <v>1774.0</v>
      </c>
      <c r="D3306" s="5">
        <v>2.54836115710259E7</v>
      </c>
      <c r="E3306" s="5">
        <v>7162289.0</v>
      </c>
      <c r="F3306" s="5">
        <v>1.3246601E7</v>
      </c>
      <c r="G3306" s="5">
        <v>2.8392884E7</v>
      </c>
      <c r="H3306" s="5">
        <v>6.033557E7</v>
      </c>
    </row>
    <row r="3307">
      <c r="A3307" s="62" t="s">
        <v>9110</v>
      </c>
      <c r="B3307" s="23" t="s">
        <v>9111</v>
      </c>
      <c r="C3307" s="5">
        <v>7.0</v>
      </c>
      <c r="D3307" s="5">
        <v>1.99339734285714E7</v>
      </c>
      <c r="E3307" s="5">
        <v>7865557.0</v>
      </c>
      <c r="F3307" s="5">
        <v>1.4547924E7</v>
      </c>
      <c r="G3307" s="5">
        <v>3.1629262E7</v>
      </c>
      <c r="H3307" s="5">
        <v>3.992751E7</v>
      </c>
    </row>
    <row r="3308">
      <c r="A3308" s="62" t="s">
        <v>9112</v>
      </c>
      <c r="B3308" s="23" t="s">
        <v>9113</v>
      </c>
      <c r="C3308" s="5">
        <v>63.0</v>
      </c>
      <c r="D3308" s="5">
        <v>1.42568829365079E7</v>
      </c>
      <c r="E3308" s="5">
        <v>6044404.0</v>
      </c>
      <c r="F3308" s="5">
        <v>8952570.0</v>
      </c>
      <c r="G3308" s="5">
        <v>1.6780112E7</v>
      </c>
      <c r="H3308" s="5">
        <v>3.3934316E7</v>
      </c>
    </row>
    <row r="3309">
      <c r="A3309" s="62" t="s">
        <v>9114</v>
      </c>
      <c r="B3309" s="23" t="s">
        <v>9115</v>
      </c>
      <c r="C3309" s="5">
        <v>120859.0</v>
      </c>
      <c r="D3309" s="5">
        <v>7432638.63278816</v>
      </c>
      <c r="E3309" s="5">
        <v>3798324.0</v>
      </c>
      <c r="F3309" s="5">
        <v>5229186.0</v>
      </c>
      <c r="G3309" s="5">
        <v>7641116.0</v>
      </c>
      <c r="H3309" s="5">
        <v>1.1835935E7</v>
      </c>
    </row>
    <row r="3310">
      <c r="A3310" s="62" t="s">
        <v>9116</v>
      </c>
      <c r="B3310" s="23" t="s">
        <v>9117</v>
      </c>
      <c r="C3310" s="5">
        <v>3220.0</v>
      </c>
      <c r="D3310" s="5">
        <v>9056809.77391303</v>
      </c>
      <c r="E3310" s="5">
        <v>2794782.0</v>
      </c>
      <c r="F3310" s="5">
        <v>4973497.0</v>
      </c>
      <c r="G3310" s="5">
        <v>9426261.0</v>
      </c>
      <c r="H3310" s="5">
        <v>1.726399E7</v>
      </c>
    </row>
    <row r="3311">
      <c r="A3311" s="62" t="s">
        <v>9118</v>
      </c>
      <c r="B3311" s="23" t="s">
        <v>9119</v>
      </c>
      <c r="C3311" s="5">
        <v>1404.0</v>
      </c>
      <c r="D3311" s="5">
        <v>6505091.25213675</v>
      </c>
      <c r="E3311" s="5">
        <v>2319000.0</v>
      </c>
      <c r="F3311" s="5">
        <v>4581200.0</v>
      </c>
      <c r="G3311" s="5">
        <v>8003165.0</v>
      </c>
      <c r="H3311" s="5">
        <v>1.2329746E7</v>
      </c>
    </row>
    <row r="3312">
      <c r="A3312" s="62" t="s">
        <v>9120</v>
      </c>
      <c r="B3312" s="23" t="s">
        <v>9121</v>
      </c>
      <c r="C3312" s="5">
        <v>1349.0</v>
      </c>
      <c r="D3312" s="5">
        <v>1.28735922928094E7</v>
      </c>
      <c r="E3312" s="5">
        <v>4205500.0</v>
      </c>
      <c r="F3312" s="5">
        <v>6530568.0</v>
      </c>
      <c r="G3312" s="5">
        <v>1.3110225E7</v>
      </c>
      <c r="H3312" s="5">
        <v>2.70805E7</v>
      </c>
    </row>
    <row r="3313">
      <c r="A3313" s="62" t="s">
        <v>9122</v>
      </c>
      <c r="B3313" s="23" t="s">
        <v>9123</v>
      </c>
      <c r="C3313" s="5">
        <v>113.0</v>
      </c>
      <c r="D3313" s="5">
        <v>6.02758732212389E7</v>
      </c>
      <c r="E3313" s="5">
        <v>1.9325832E7</v>
      </c>
      <c r="F3313" s="5">
        <v>7.2679604E7</v>
      </c>
      <c r="G3313" s="5">
        <v>8.8125703E7</v>
      </c>
      <c r="H3313" s="5">
        <v>1.03295331E8</v>
      </c>
    </row>
    <row r="3314">
      <c r="A3314" s="62" t="s">
        <v>9124</v>
      </c>
      <c r="B3314" s="23" t="s">
        <v>9125</v>
      </c>
      <c r="C3314" s="5">
        <v>160.0</v>
      </c>
      <c r="D3314" s="5">
        <v>1.40341454937499E7</v>
      </c>
      <c r="E3314" s="5">
        <v>5930996.0</v>
      </c>
      <c r="F3314" s="5">
        <v>1.0216758E7</v>
      </c>
      <c r="G3314" s="5">
        <v>1.901826E7</v>
      </c>
      <c r="H3314" s="5">
        <v>2.8566199E7</v>
      </c>
    </row>
    <row r="3315">
      <c r="A3315" s="62" t="s">
        <v>9126</v>
      </c>
      <c r="B3315" s="23" t="s">
        <v>9127</v>
      </c>
      <c r="C3315" s="5">
        <v>114.0</v>
      </c>
      <c r="D3315" s="5">
        <v>1.63641572631578E7</v>
      </c>
      <c r="E3315" s="5">
        <v>3765000.0</v>
      </c>
      <c r="F3315" s="5">
        <v>5621923.0</v>
      </c>
      <c r="G3315" s="5">
        <v>1.5071068E7</v>
      </c>
      <c r="H3315" s="5">
        <v>2.7443425E7</v>
      </c>
    </row>
    <row r="3316">
      <c r="A3316" s="62" t="s">
        <v>9128</v>
      </c>
      <c r="B3316" s="23" t="s">
        <v>9129</v>
      </c>
      <c r="C3316" s="5">
        <v>191.0</v>
      </c>
      <c r="D3316" s="5">
        <v>8.14183245235602E7</v>
      </c>
      <c r="E3316" s="5">
        <v>1.4028647E7</v>
      </c>
      <c r="F3316" s="5">
        <v>5.6991133E7</v>
      </c>
      <c r="G3316" s="5">
        <v>1.44583977E8</v>
      </c>
      <c r="H3316" s="5">
        <v>1.66922718E8</v>
      </c>
    </row>
    <row r="3317">
      <c r="A3317" s="62" t="s">
        <v>9130</v>
      </c>
      <c r="B3317" s="23" t="s">
        <v>9131</v>
      </c>
      <c r="C3317" s="5">
        <v>8.0</v>
      </c>
      <c r="D3317" s="5">
        <v>2.4895112875E7</v>
      </c>
      <c r="E3317" s="5">
        <v>5277575.0</v>
      </c>
      <c r="F3317" s="5">
        <v>1.2384783E7</v>
      </c>
      <c r="G3317" s="5">
        <v>2.047328E7</v>
      </c>
      <c r="H3317" s="5">
        <v>9.2999556E7</v>
      </c>
    </row>
    <row r="3318">
      <c r="A3318" s="62" t="s">
        <v>9132</v>
      </c>
      <c r="B3318" s="23" t="s">
        <v>9133</v>
      </c>
      <c r="C3318" s="5">
        <v>207.0</v>
      </c>
      <c r="D3318" s="5">
        <v>6596071.36231884</v>
      </c>
      <c r="E3318" s="5">
        <v>3210941.0</v>
      </c>
      <c r="F3318" s="5">
        <v>4218800.0</v>
      </c>
      <c r="G3318" s="5">
        <v>6263000.0</v>
      </c>
      <c r="H3318" s="5">
        <v>9646479.0</v>
      </c>
    </row>
    <row r="3319">
      <c r="A3319" s="62" t="s">
        <v>9134</v>
      </c>
      <c r="B3319" s="23" t="s">
        <v>9135</v>
      </c>
      <c r="C3319" s="5">
        <v>10.0</v>
      </c>
      <c r="D3319" s="5">
        <v>3.94387831E7</v>
      </c>
      <c r="E3319" s="5">
        <v>6293334.0</v>
      </c>
      <c r="F3319" s="5">
        <v>2.0323985E7</v>
      </c>
      <c r="G3319" s="5">
        <v>7.8375936E7</v>
      </c>
      <c r="H3319" s="5">
        <v>9.2999556E7</v>
      </c>
    </row>
    <row r="3320">
      <c r="A3320" s="62" t="s">
        <v>9136</v>
      </c>
      <c r="B3320" s="23" t="s">
        <v>9137</v>
      </c>
      <c r="C3320" s="5">
        <v>160.0</v>
      </c>
      <c r="D3320" s="5">
        <v>2.05946821625E7</v>
      </c>
      <c r="E3320" s="5">
        <v>3777359.0</v>
      </c>
      <c r="F3320" s="5">
        <v>6425047.0</v>
      </c>
      <c r="G3320" s="5">
        <v>2.069695E7</v>
      </c>
      <c r="H3320" s="5">
        <v>4.43483E7</v>
      </c>
    </row>
    <row r="3321">
      <c r="A3321" s="62" t="s">
        <v>9138</v>
      </c>
      <c r="B3321" s="23" t="s">
        <v>9139</v>
      </c>
      <c r="C3321" s="5">
        <v>475.0</v>
      </c>
      <c r="D3321" s="5">
        <v>3867140.78526315</v>
      </c>
      <c r="E3321" s="5">
        <v>2012344.0</v>
      </c>
      <c r="F3321" s="5">
        <v>2770085.0</v>
      </c>
      <c r="G3321" s="5">
        <v>4436553.0</v>
      </c>
      <c r="H3321" s="5">
        <v>7446709.0</v>
      </c>
    </row>
    <row r="3322">
      <c r="A3322" s="62" t="s">
        <v>9140</v>
      </c>
      <c r="B3322" s="23" t="s">
        <v>9141</v>
      </c>
      <c r="C3322" s="5">
        <v>19939.0</v>
      </c>
      <c r="D3322" s="5">
        <v>2.6203535066252E7</v>
      </c>
      <c r="E3322" s="5">
        <v>6656139.0</v>
      </c>
      <c r="F3322" s="5">
        <v>1.4355735E7</v>
      </c>
      <c r="G3322" s="5">
        <v>3.1004954E7</v>
      </c>
      <c r="H3322" s="5">
        <v>5.9482482E7</v>
      </c>
    </row>
    <row r="3323">
      <c r="A3323" s="62" t="s">
        <v>9142</v>
      </c>
      <c r="B3323" s="23" t="s">
        <v>9143</v>
      </c>
      <c r="C3323" s="5">
        <v>19385.0</v>
      </c>
      <c r="D3323" s="5">
        <v>1.03015882379552E7</v>
      </c>
      <c r="E3323" s="5">
        <v>3897105.0</v>
      </c>
      <c r="F3323" s="5">
        <v>5952908.0</v>
      </c>
      <c r="G3323" s="5">
        <v>1.0147756E7</v>
      </c>
      <c r="H3323" s="5">
        <v>1.9149897E7</v>
      </c>
    </row>
    <row r="3324">
      <c r="A3324" s="62" t="s">
        <v>9144</v>
      </c>
      <c r="B3324" s="23" t="s">
        <v>9145</v>
      </c>
      <c r="C3324" s="5">
        <v>3354062.0</v>
      </c>
      <c r="D3324" s="5">
        <v>1.00375244130307E7</v>
      </c>
      <c r="E3324" s="5">
        <v>3395300.0</v>
      </c>
      <c r="F3324" s="5">
        <v>5445000.0</v>
      </c>
      <c r="G3324" s="5">
        <v>9777761.0</v>
      </c>
      <c r="H3324" s="5">
        <v>1.8805147E7</v>
      </c>
    </row>
    <row r="3325">
      <c r="A3325" s="62" t="s">
        <v>9146</v>
      </c>
      <c r="B3325" s="23" t="s">
        <v>9147</v>
      </c>
      <c r="C3325" s="5">
        <v>222.0</v>
      </c>
      <c r="D3325" s="5">
        <v>1.07216137972972E7</v>
      </c>
      <c r="E3325" s="5">
        <v>3422000.0</v>
      </c>
      <c r="F3325" s="5">
        <v>5488575.0</v>
      </c>
      <c r="G3325" s="5">
        <v>1.192569E7</v>
      </c>
      <c r="H3325" s="5">
        <v>2.4988582E7</v>
      </c>
    </row>
    <row r="3326">
      <c r="A3326" s="62" t="s">
        <v>9148</v>
      </c>
      <c r="B3326" s="23" t="s">
        <v>9149</v>
      </c>
      <c r="C3326" s="5">
        <v>88155.0</v>
      </c>
      <c r="D3326" s="5">
        <v>2.11802926419173E7</v>
      </c>
      <c r="E3326" s="5">
        <v>6470010.0</v>
      </c>
      <c r="F3326" s="5">
        <v>1.1474137E7</v>
      </c>
      <c r="G3326" s="5">
        <v>2.1068132E7</v>
      </c>
      <c r="H3326" s="5">
        <v>4.8357402E7</v>
      </c>
    </row>
    <row r="3327">
      <c r="A3327" s="62" t="s">
        <v>9150</v>
      </c>
      <c r="B3327" s="23" t="s">
        <v>9151</v>
      </c>
      <c r="C3327" s="5">
        <v>50.0</v>
      </c>
      <c r="D3327" s="5">
        <v>9180487.28</v>
      </c>
      <c r="E3327" s="5">
        <v>3928650.0</v>
      </c>
      <c r="F3327" s="5">
        <v>7518103.0</v>
      </c>
      <c r="G3327" s="5">
        <v>1.1405362E7</v>
      </c>
      <c r="H3327" s="5">
        <v>1.62462E7</v>
      </c>
    </row>
    <row r="3328">
      <c r="A3328" s="62" t="s">
        <v>9152</v>
      </c>
      <c r="B3328" s="23" t="s">
        <v>9153</v>
      </c>
      <c r="C3328" s="5">
        <v>190.0</v>
      </c>
      <c r="D3328" s="5">
        <v>8839275.74210525</v>
      </c>
      <c r="E3328" s="5">
        <v>3480905.0</v>
      </c>
      <c r="F3328" s="5">
        <v>6089065.0</v>
      </c>
      <c r="G3328" s="5">
        <v>1.0086753E7</v>
      </c>
      <c r="H3328" s="5">
        <v>1.7427652E7</v>
      </c>
    </row>
    <row r="3329">
      <c r="A3329" s="62" t="s">
        <v>9154</v>
      </c>
      <c r="B3329" s="23" t="s">
        <v>9155</v>
      </c>
      <c r="C3329" s="5">
        <v>182.0</v>
      </c>
      <c r="D3329" s="5">
        <v>9028643.99450549</v>
      </c>
      <c r="E3329" s="5">
        <v>3786200.0</v>
      </c>
      <c r="F3329" s="5">
        <v>5608097.0</v>
      </c>
      <c r="G3329" s="5">
        <v>9568986.0</v>
      </c>
      <c r="H3329" s="5">
        <v>1.8660227E7</v>
      </c>
    </row>
    <row r="3330">
      <c r="A3330" s="62" t="s">
        <v>9156</v>
      </c>
      <c r="B3330" s="23" t="s">
        <v>9157</v>
      </c>
      <c r="C3330" s="5">
        <v>278.0</v>
      </c>
      <c r="D3330" s="5">
        <v>6.99029253705036E7</v>
      </c>
      <c r="E3330" s="5">
        <v>1.4199968E7</v>
      </c>
      <c r="F3330" s="5">
        <v>2.5633628E7</v>
      </c>
      <c r="G3330" s="5">
        <v>7.9959089E7</v>
      </c>
      <c r="H3330" s="5">
        <v>1.98542525E8</v>
      </c>
    </row>
    <row r="3331">
      <c r="A3331" s="62" t="s">
        <v>9158</v>
      </c>
      <c r="B3331" s="23" t="s">
        <v>9159</v>
      </c>
      <c r="C3331" s="5">
        <v>1003.0</v>
      </c>
      <c r="D3331" s="5">
        <v>1.40951272582253E7</v>
      </c>
      <c r="E3331" s="5">
        <v>5054119.0</v>
      </c>
      <c r="F3331" s="5">
        <v>7492873.0</v>
      </c>
      <c r="G3331" s="5">
        <v>1.1412101E7</v>
      </c>
      <c r="H3331" s="5">
        <v>2.5867709E7</v>
      </c>
    </row>
    <row r="3332">
      <c r="A3332" s="62" t="s">
        <v>9160</v>
      </c>
      <c r="B3332" s="23" t="s">
        <v>9161</v>
      </c>
      <c r="C3332" s="5">
        <v>6.0</v>
      </c>
      <c r="D3332" s="5">
        <v>4563526.66666666</v>
      </c>
      <c r="E3332" s="5">
        <v>1201745.0</v>
      </c>
      <c r="F3332" s="5">
        <v>2408103.0</v>
      </c>
      <c r="G3332" s="5">
        <v>8633700.0</v>
      </c>
      <c r="H3332" s="5">
        <v>1.0341693E7</v>
      </c>
    </row>
    <row r="3333">
      <c r="A3333" s="62" t="s">
        <v>9162</v>
      </c>
      <c r="B3333" s="23" t="s">
        <v>9163</v>
      </c>
      <c r="C3333" s="5">
        <v>2131.0</v>
      </c>
      <c r="D3333" s="5">
        <v>2.0429477827473E7</v>
      </c>
      <c r="E3333" s="5">
        <v>6183178.0</v>
      </c>
      <c r="F3333" s="5">
        <v>1.0467457E7</v>
      </c>
      <c r="G3333" s="5">
        <v>2.0182809E7</v>
      </c>
      <c r="H3333" s="5">
        <v>4.2795714E7</v>
      </c>
    </row>
    <row r="3334">
      <c r="A3334" s="62" t="s">
        <v>9164</v>
      </c>
      <c r="B3334" s="23" t="s">
        <v>9165</v>
      </c>
      <c r="C3334" s="5">
        <v>15724.0</v>
      </c>
      <c r="D3334" s="5">
        <v>4.52786201970872E7</v>
      </c>
      <c r="E3334" s="5">
        <v>1.0190359E7</v>
      </c>
      <c r="F3334" s="5">
        <v>2.1687824E7</v>
      </c>
      <c r="G3334" s="5">
        <v>5.9759172E7</v>
      </c>
      <c r="H3334" s="5">
        <v>1.0938032E8</v>
      </c>
    </row>
    <row r="3335">
      <c r="A3335" s="62" t="s">
        <v>9166</v>
      </c>
      <c r="B3335" s="23" t="s">
        <v>9167</v>
      </c>
      <c r="C3335" s="5">
        <v>5733.0</v>
      </c>
      <c r="D3335" s="5">
        <v>5.02794848955353E7</v>
      </c>
      <c r="E3335" s="5">
        <v>1.78191E7</v>
      </c>
      <c r="F3335" s="5">
        <v>3.1671577E7</v>
      </c>
      <c r="G3335" s="5">
        <v>6.1793351E7</v>
      </c>
      <c r="H3335" s="5">
        <v>1.12039758E8</v>
      </c>
    </row>
    <row r="3336">
      <c r="A3336" s="62" t="s">
        <v>9168</v>
      </c>
      <c r="B3336" s="23" t="s">
        <v>9169</v>
      </c>
      <c r="C3336" s="5">
        <v>1337.0</v>
      </c>
      <c r="D3336" s="5">
        <v>2.57213783739715E7</v>
      </c>
      <c r="E3336" s="5">
        <v>1.0182966E7</v>
      </c>
      <c r="F3336" s="5">
        <v>1.6484341E7</v>
      </c>
      <c r="G3336" s="5">
        <v>2.7739946E7</v>
      </c>
      <c r="H3336" s="5">
        <v>4.977272E7</v>
      </c>
    </row>
    <row r="3337">
      <c r="A3337" s="62" t="s">
        <v>9170</v>
      </c>
      <c r="B3337" s="23" t="s">
        <v>9171</v>
      </c>
      <c r="C3337" s="5">
        <v>171.0</v>
      </c>
      <c r="D3337" s="5">
        <v>1.44245261479532E8</v>
      </c>
      <c r="E3337" s="5">
        <v>4.7260812E7</v>
      </c>
      <c r="F3337" s="5">
        <v>1.32180359E8</v>
      </c>
      <c r="G3337" s="5">
        <v>1.94772634E8</v>
      </c>
      <c r="H3337" s="5">
        <v>2.744504E8</v>
      </c>
    </row>
    <row r="3338">
      <c r="A3338" s="62" t="s">
        <v>9172</v>
      </c>
      <c r="B3338" s="23" t="s">
        <v>9173</v>
      </c>
      <c r="C3338" s="5">
        <v>35893.0</v>
      </c>
      <c r="D3338" s="5">
        <v>3.48069816178642E7</v>
      </c>
      <c r="E3338" s="5">
        <v>9490888.0</v>
      </c>
      <c r="F3338" s="5">
        <v>1.785924E7</v>
      </c>
      <c r="G3338" s="5">
        <v>3.5764782E7</v>
      </c>
      <c r="H3338" s="5">
        <v>7.5154268E7</v>
      </c>
    </row>
    <row r="3339">
      <c r="A3339" s="62" t="s">
        <v>9174</v>
      </c>
      <c r="B3339" s="23" t="s">
        <v>9175</v>
      </c>
      <c r="C3339" s="5">
        <v>372.0</v>
      </c>
      <c r="D3339" s="5">
        <v>2.73911646935483E7</v>
      </c>
      <c r="E3339" s="5">
        <v>9490015.0</v>
      </c>
      <c r="F3339" s="5">
        <v>1.95686E7</v>
      </c>
      <c r="G3339" s="5">
        <v>3.1119763E7</v>
      </c>
      <c r="H3339" s="5">
        <v>4.9845175E7</v>
      </c>
    </row>
    <row r="3340">
      <c r="A3340" s="62" t="s">
        <v>9176</v>
      </c>
      <c r="B3340" s="23" t="s">
        <v>9177</v>
      </c>
      <c r="C3340" s="5">
        <v>8013.0</v>
      </c>
      <c r="D3340" s="5">
        <v>3.80269161474295E7</v>
      </c>
      <c r="E3340" s="5">
        <v>3836922.0</v>
      </c>
      <c r="F3340" s="5">
        <v>1.2691784E7</v>
      </c>
      <c r="G3340" s="5">
        <v>4.6758797E7</v>
      </c>
      <c r="H3340" s="5">
        <v>1.06540122E8</v>
      </c>
    </row>
    <row r="3341">
      <c r="A3341" s="62" t="s">
        <v>9178</v>
      </c>
      <c r="B3341" s="23" t="s">
        <v>9179</v>
      </c>
      <c r="C3341" s="5">
        <v>2928.0</v>
      </c>
      <c r="D3341" s="5">
        <v>1.20785801929644E7</v>
      </c>
      <c r="E3341" s="5">
        <v>4628049.0</v>
      </c>
      <c r="F3341" s="5">
        <v>7912000.0</v>
      </c>
      <c r="G3341" s="5">
        <v>1.2975656E7</v>
      </c>
      <c r="H3341" s="5">
        <v>2.1025303E7</v>
      </c>
    </row>
    <row r="3342">
      <c r="A3342" s="62" t="s">
        <v>9180</v>
      </c>
      <c r="B3342" s="23" t="s">
        <v>9181</v>
      </c>
      <c r="C3342" s="5">
        <v>6344.0</v>
      </c>
      <c r="D3342" s="5">
        <v>1.53228766311475E7</v>
      </c>
      <c r="E3342" s="5">
        <v>6113014.0</v>
      </c>
      <c r="F3342" s="5">
        <v>9328517.0</v>
      </c>
      <c r="G3342" s="5">
        <v>1.594706E7</v>
      </c>
      <c r="H3342" s="5">
        <v>3.2158103E7</v>
      </c>
    </row>
    <row r="3343">
      <c r="A3343" s="62" t="s">
        <v>9182</v>
      </c>
      <c r="B3343" s="23" t="s">
        <v>9183</v>
      </c>
      <c r="C3343" s="5">
        <v>332776.0</v>
      </c>
      <c r="D3343" s="5">
        <v>9364400.39124803</v>
      </c>
      <c r="E3343" s="5">
        <v>2911249.0</v>
      </c>
      <c r="F3343" s="5">
        <v>5008970.0</v>
      </c>
      <c r="G3343" s="5">
        <v>9569681.0</v>
      </c>
      <c r="H3343" s="5">
        <v>1.8532763E7</v>
      </c>
    </row>
    <row r="3344">
      <c r="A3344" s="62" t="s">
        <v>9184</v>
      </c>
      <c r="B3344" s="23" t="s">
        <v>9185</v>
      </c>
      <c r="C3344" s="5">
        <v>8.0</v>
      </c>
      <c r="D3344" s="5">
        <v>1.267179325E7</v>
      </c>
      <c r="E3344" s="5">
        <v>2311491.0</v>
      </c>
      <c r="F3344" s="5">
        <v>1.6833405E7</v>
      </c>
      <c r="G3344" s="5">
        <v>1.78211E7</v>
      </c>
      <c r="H3344" s="5">
        <v>2.1476399E7</v>
      </c>
    </row>
    <row r="3345">
      <c r="A3345" s="62" t="s">
        <v>9186</v>
      </c>
      <c r="B3345" s="23" t="s">
        <v>9187</v>
      </c>
      <c r="C3345" s="5">
        <v>752.0</v>
      </c>
      <c r="D3345" s="5">
        <v>5.82339140545212E7</v>
      </c>
      <c r="E3345" s="5">
        <v>2493486.0</v>
      </c>
      <c r="F3345" s="5">
        <v>1.1919459E7</v>
      </c>
      <c r="G3345" s="5">
        <v>5.4852332E7</v>
      </c>
      <c r="H3345" s="5">
        <v>1.71201076E8</v>
      </c>
    </row>
    <row r="3346">
      <c r="A3346" s="62" t="s">
        <v>9188</v>
      </c>
      <c r="B3346" s="23" t="s">
        <v>9189</v>
      </c>
      <c r="C3346" s="5">
        <v>296.0</v>
      </c>
      <c r="D3346" s="5">
        <v>4.87614568547297E7</v>
      </c>
      <c r="E3346" s="5">
        <v>1.37685E7</v>
      </c>
      <c r="F3346" s="5">
        <v>2.9963875E7</v>
      </c>
      <c r="G3346" s="5">
        <v>6.6063723E7</v>
      </c>
      <c r="H3346" s="5">
        <v>1.04437343E8</v>
      </c>
    </row>
    <row r="3347">
      <c r="A3347" s="62" t="s">
        <v>9190</v>
      </c>
      <c r="B3347" s="23" t="s">
        <v>9191</v>
      </c>
      <c r="C3347" s="5">
        <v>529.0</v>
      </c>
      <c r="D3347" s="5">
        <v>6.83512177599243E7</v>
      </c>
      <c r="E3347" s="5">
        <v>1.8647135E7</v>
      </c>
      <c r="F3347" s="5">
        <v>3.6815095E7</v>
      </c>
      <c r="G3347" s="5">
        <v>7.66969E7</v>
      </c>
      <c r="H3347" s="5">
        <v>1.551714E8</v>
      </c>
    </row>
    <row r="3348">
      <c r="A3348" s="62" t="s">
        <v>9192</v>
      </c>
      <c r="B3348" s="23" t="s">
        <v>9193</v>
      </c>
      <c r="C3348" s="5">
        <v>327.0</v>
      </c>
      <c r="D3348" s="5">
        <v>1.10897362507645E7</v>
      </c>
      <c r="E3348" s="5">
        <v>3903284.0</v>
      </c>
      <c r="F3348" s="5">
        <v>5179037.0</v>
      </c>
      <c r="G3348" s="5">
        <v>8199159.0</v>
      </c>
      <c r="H3348" s="5">
        <v>2.7978499E7</v>
      </c>
    </row>
    <row r="3349">
      <c r="A3349" s="62" t="s">
        <v>9194</v>
      </c>
      <c r="B3349" s="23" t="s">
        <v>9195</v>
      </c>
      <c r="C3349" s="5">
        <v>138.0</v>
      </c>
      <c r="D3349" s="5">
        <v>1.01987225144927E7</v>
      </c>
      <c r="E3349" s="5">
        <v>2229073.0</v>
      </c>
      <c r="F3349" s="5">
        <v>5061477.0</v>
      </c>
      <c r="G3349" s="5">
        <v>1.2045618E7</v>
      </c>
      <c r="H3349" s="5">
        <v>2.4244472E7</v>
      </c>
    </row>
    <row r="3350">
      <c r="A3350" s="62" t="s">
        <v>9196</v>
      </c>
      <c r="B3350" s="23" t="s">
        <v>9197</v>
      </c>
      <c r="C3350" s="5">
        <v>1480.0</v>
      </c>
      <c r="D3350" s="5">
        <v>1.36345162822972E8</v>
      </c>
      <c r="E3350" s="5">
        <v>3.916643E7</v>
      </c>
      <c r="F3350" s="5">
        <v>1.11135388E8</v>
      </c>
      <c r="G3350" s="5">
        <v>2.13907461E8</v>
      </c>
      <c r="H3350" s="5">
        <v>2.55435626E8</v>
      </c>
    </row>
    <row r="3351">
      <c r="A3351" s="62" t="s">
        <v>9198</v>
      </c>
      <c r="B3351" s="23" t="s">
        <v>9199</v>
      </c>
      <c r="C3351" s="5">
        <v>1603.0</v>
      </c>
      <c r="D3351" s="5">
        <v>4.79984423767935E7</v>
      </c>
      <c r="E3351" s="5">
        <v>2.070152E7</v>
      </c>
      <c r="F3351" s="5">
        <v>3.2415642E7</v>
      </c>
      <c r="G3351" s="5">
        <v>6.268935E7</v>
      </c>
      <c r="H3351" s="5">
        <v>9.8169594E7</v>
      </c>
    </row>
    <row r="3352">
      <c r="A3352" s="62" t="s">
        <v>9200</v>
      </c>
      <c r="B3352" s="23" t="s">
        <v>9201</v>
      </c>
      <c r="C3352" s="5">
        <v>20.0</v>
      </c>
      <c r="D3352" s="5">
        <v>2.18082942E7</v>
      </c>
      <c r="E3352" s="5">
        <v>5321207.0</v>
      </c>
      <c r="F3352" s="5">
        <v>1.4323065E7</v>
      </c>
      <c r="G3352" s="5">
        <v>2.9605891E7</v>
      </c>
      <c r="H3352" s="5">
        <v>4.8167475E7</v>
      </c>
    </row>
    <row r="3353">
      <c r="A3353" s="62" t="s">
        <v>9202</v>
      </c>
      <c r="B3353" s="23" t="s">
        <v>9203</v>
      </c>
      <c r="C3353" s="5">
        <v>67.0</v>
      </c>
      <c r="D3353" s="5">
        <v>9735352.08955223</v>
      </c>
      <c r="E3353" s="5">
        <v>3672206.0</v>
      </c>
      <c r="F3353" s="5">
        <v>6277701.0</v>
      </c>
      <c r="G3353" s="5">
        <v>9752275.0</v>
      </c>
      <c r="H3353" s="5">
        <v>1.551E7</v>
      </c>
    </row>
    <row r="3354">
      <c r="A3354" s="62" t="s">
        <v>9204</v>
      </c>
      <c r="B3354" s="23" t="s">
        <v>9205</v>
      </c>
      <c r="C3354" s="5">
        <v>88.0</v>
      </c>
      <c r="D3354" s="5">
        <v>9981985.95454545</v>
      </c>
      <c r="E3354" s="5">
        <v>3763169.0</v>
      </c>
      <c r="F3354" s="5">
        <v>6811961.0</v>
      </c>
      <c r="G3354" s="5">
        <v>9513951.0</v>
      </c>
      <c r="H3354" s="5">
        <v>1.802076E7</v>
      </c>
    </row>
    <row r="3355">
      <c r="A3355" s="62" t="s">
        <v>9206</v>
      </c>
      <c r="B3355" s="23" t="s">
        <v>9208</v>
      </c>
      <c r="C3355" s="5">
        <v>205.0</v>
      </c>
      <c r="D3355" s="5">
        <v>1.3154747604878E7</v>
      </c>
      <c r="E3355" s="5">
        <v>5573374.0</v>
      </c>
      <c r="F3355" s="5">
        <v>8489503.0</v>
      </c>
      <c r="G3355" s="5">
        <v>1.4662579E7</v>
      </c>
      <c r="H3355" s="5">
        <v>2.3150764E7</v>
      </c>
    </row>
    <row r="3356">
      <c r="A3356" s="62" t="s">
        <v>9210</v>
      </c>
      <c r="B3356" s="23" t="s">
        <v>9211</v>
      </c>
      <c r="C3356" s="5">
        <v>108.0</v>
      </c>
      <c r="D3356" s="5">
        <v>9327526.39814814</v>
      </c>
      <c r="E3356" s="5">
        <v>2264938.0</v>
      </c>
      <c r="F3356" s="5">
        <v>4383550.0</v>
      </c>
      <c r="G3356" s="5">
        <v>8187500.0</v>
      </c>
      <c r="H3356" s="5">
        <v>1.5555E7</v>
      </c>
    </row>
    <row r="3357">
      <c r="A3357" s="62" t="s">
        <v>9212</v>
      </c>
      <c r="B3357" s="23" t="s">
        <v>9213</v>
      </c>
      <c r="C3357" s="5">
        <v>1646.0</v>
      </c>
      <c r="D3357" s="5">
        <v>1.670294395565E7</v>
      </c>
      <c r="E3357" s="5">
        <v>9141316.0</v>
      </c>
      <c r="F3357" s="5">
        <v>1.265614E7</v>
      </c>
      <c r="G3357" s="5">
        <v>1.8970353E7</v>
      </c>
      <c r="H3357" s="5">
        <v>2.8353684E7</v>
      </c>
    </row>
    <row r="3358">
      <c r="A3358" s="62" t="s">
        <v>9214</v>
      </c>
      <c r="B3358" s="23" t="s">
        <v>9215</v>
      </c>
      <c r="C3358" s="5">
        <v>9328.0</v>
      </c>
      <c r="D3358" s="5">
        <v>1.88748289021226E7</v>
      </c>
      <c r="E3358" s="5">
        <v>2289800.0</v>
      </c>
      <c r="F3358" s="5">
        <v>7415100.0</v>
      </c>
      <c r="G3358" s="5">
        <v>1.8993717E7</v>
      </c>
      <c r="H3358" s="5">
        <v>4.5180238E7</v>
      </c>
    </row>
    <row r="3359">
      <c r="A3359" s="62" t="s">
        <v>9216</v>
      </c>
      <c r="B3359" s="23" t="s">
        <v>9217</v>
      </c>
      <c r="C3359" s="5">
        <v>232.0</v>
      </c>
      <c r="D3359" s="5">
        <v>7351271.27038626</v>
      </c>
      <c r="E3359" s="5">
        <v>2726156.0</v>
      </c>
      <c r="F3359" s="5">
        <v>4483000.0</v>
      </c>
      <c r="G3359" s="5">
        <v>8023471.0</v>
      </c>
      <c r="H3359" s="5">
        <v>1.6275252E7</v>
      </c>
    </row>
    <row r="3360">
      <c r="A3360" s="62" t="s">
        <v>9218</v>
      </c>
      <c r="B3360" s="23" t="s">
        <v>9219</v>
      </c>
      <c r="C3360" s="5">
        <v>32.0</v>
      </c>
      <c r="D3360" s="5">
        <v>1.02859873125E7</v>
      </c>
      <c r="E3360" s="5">
        <v>2943260.0</v>
      </c>
      <c r="F3360" s="5">
        <v>7543690.0</v>
      </c>
      <c r="G3360" s="5">
        <v>1.68315E7</v>
      </c>
      <c r="H3360" s="5">
        <v>1.85324E7</v>
      </c>
    </row>
    <row r="3361">
      <c r="A3361" s="62" t="s">
        <v>9220</v>
      </c>
      <c r="B3361" s="23" t="s">
        <v>9221</v>
      </c>
      <c r="C3361" s="5">
        <v>52.0</v>
      </c>
      <c r="D3361" s="5">
        <v>2.50905062884615E7</v>
      </c>
      <c r="E3361" s="5">
        <v>8281900.0</v>
      </c>
      <c r="F3361" s="5">
        <v>1.3021759E7</v>
      </c>
      <c r="G3361" s="5">
        <v>2.8205918E7</v>
      </c>
      <c r="H3361" s="5">
        <v>4.676425E7</v>
      </c>
    </row>
    <row r="3362">
      <c r="A3362" s="62" t="s">
        <v>9224</v>
      </c>
      <c r="B3362" s="23" t="s">
        <v>9225</v>
      </c>
      <c r="C3362" s="5">
        <v>27.0</v>
      </c>
      <c r="D3362" s="5">
        <v>1.59960764814814E7</v>
      </c>
      <c r="E3362" s="5">
        <v>4897400.0</v>
      </c>
      <c r="F3362" s="5">
        <v>6875995.0</v>
      </c>
      <c r="G3362" s="5">
        <v>2.4402406E7</v>
      </c>
      <c r="H3362" s="5">
        <v>3.229881E7</v>
      </c>
    </row>
    <row r="3363">
      <c r="A3363" s="62" t="s">
        <v>9226</v>
      </c>
      <c r="B3363" s="23" t="s">
        <v>9227</v>
      </c>
      <c r="C3363" s="5">
        <v>18.0</v>
      </c>
      <c r="D3363" s="5">
        <v>1.41872591666666E7</v>
      </c>
      <c r="E3363" s="5">
        <v>2710553.0</v>
      </c>
      <c r="F3363" s="5">
        <v>4552848.0</v>
      </c>
      <c r="G3363" s="5">
        <v>9109721.0</v>
      </c>
      <c r="H3363" s="5">
        <v>5.7448681E7</v>
      </c>
    </row>
    <row r="3364">
      <c r="A3364" s="62" t="s">
        <v>9228</v>
      </c>
      <c r="B3364" s="23" t="s">
        <v>9229</v>
      </c>
      <c r="C3364" s="5">
        <v>144.0</v>
      </c>
      <c r="D3364" s="5">
        <v>1.28151680138888E7</v>
      </c>
      <c r="E3364" s="5">
        <v>6231112.0</v>
      </c>
      <c r="F3364" s="5">
        <v>9231992.0</v>
      </c>
      <c r="G3364" s="5">
        <v>1.4508093E7</v>
      </c>
      <c r="H3364" s="5">
        <v>2.3966115E7</v>
      </c>
    </row>
    <row r="3365">
      <c r="A3365" s="62" t="s">
        <v>9230</v>
      </c>
      <c r="B3365" s="23" t="s">
        <v>9231</v>
      </c>
      <c r="C3365" s="5">
        <v>814.0</v>
      </c>
      <c r="D3365" s="5">
        <v>8272923.26593136</v>
      </c>
      <c r="E3365" s="5">
        <v>3053000.0</v>
      </c>
      <c r="F3365" s="5">
        <v>5172691.0</v>
      </c>
      <c r="G3365" s="5">
        <v>9382306.0</v>
      </c>
      <c r="H3365" s="5">
        <v>1.70912E7</v>
      </c>
    </row>
    <row r="3366">
      <c r="A3366" s="62" t="s">
        <v>9232</v>
      </c>
      <c r="B3366" s="23" t="s">
        <v>9233</v>
      </c>
      <c r="C3366" s="5">
        <v>937.0</v>
      </c>
      <c r="D3366" s="5">
        <v>8437618.60192102</v>
      </c>
      <c r="E3366" s="5">
        <v>4566405.0</v>
      </c>
      <c r="F3366" s="5">
        <v>6779733.0</v>
      </c>
      <c r="G3366" s="5">
        <v>9050792.0</v>
      </c>
      <c r="H3366" s="5">
        <v>1.1903245E7</v>
      </c>
    </row>
    <row r="3367">
      <c r="A3367" s="62" t="s">
        <v>9234</v>
      </c>
      <c r="B3367" s="23" t="s">
        <v>9235</v>
      </c>
      <c r="C3367" s="5">
        <v>826.0</v>
      </c>
      <c r="D3367" s="5">
        <v>1.9709046923913E7</v>
      </c>
      <c r="E3367" s="5">
        <v>5629760.0</v>
      </c>
      <c r="F3367" s="5">
        <v>9973237.0</v>
      </c>
      <c r="G3367" s="5">
        <v>2.1793409E7</v>
      </c>
      <c r="H3367" s="5">
        <v>4.4485196E7</v>
      </c>
    </row>
    <row r="3368">
      <c r="A3368" s="62" t="s">
        <v>9238</v>
      </c>
      <c r="B3368" s="23" t="s">
        <v>9239</v>
      </c>
      <c r="C3368" s="5">
        <v>1548.0</v>
      </c>
      <c r="D3368" s="5">
        <v>2.81300639289405E7</v>
      </c>
      <c r="E3368" s="5">
        <v>4316998.0</v>
      </c>
      <c r="F3368" s="5">
        <v>1.0802031E7</v>
      </c>
      <c r="G3368" s="5">
        <v>2.9384546E7</v>
      </c>
      <c r="H3368" s="5">
        <v>7.0545621E7</v>
      </c>
    </row>
    <row r="3369">
      <c r="A3369" s="62" t="s">
        <v>9240</v>
      </c>
      <c r="B3369" s="23" t="s">
        <v>9241</v>
      </c>
      <c r="C3369" s="5">
        <v>259.0</v>
      </c>
      <c r="D3369" s="5">
        <v>1.23514717065637E7</v>
      </c>
      <c r="E3369" s="5">
        <v>5712200.0</v>
      </c>
      <c r="F3369" s="5">
        <v>8498900.0</v>
      </c>
      <c r="G3369" s="5">
        <v>1.2040042E7</v>
      </c>
      <c r="H3369" s="5">
        <v>1.7301975E7</v>
      </c>
    </row>
    <row r="3370">
      <c r="A3370" s="62" t="s">
        <v>9242</v>
      </c>
      <c r="B3370" s="23" t="s">
        <v>9243</v>
      </c>
      <c r="C3370" s="5">
        <v>14.0</v>
      </c>
      <c r="D3370" s="5">
        <v>1.67489693571428E7</v>
      </c>
      <c r="E3370" s="5">
        <v>4673542.0</v>
      </c>
      <c r="F3370" s="5">
        <v>1.1263447E7</v>
      </c>
      <c r="G3370" s="5">
        <v>1.550905E7</v>
      </c>
      <c r="H3370" s="5">
        <v>5.644405E7</v>
      </c>
    </row>
    <row r="3371">
      <c r="A3371" s="62" t="s">
        <v>9245</v>
      </c>
      <c r="B3371" s="23" t="s">
        <v>9247</v>
      </c>
      <c r="C3371" s="5">
        <v>1202.0</v>
      </c>
      <c r="D3371" s="5">
        <v>1.37093806821963E7</v>
      </c>
      <c r="E3371" s="5">
        <v>6668227.0</v>
      </c>
      <c r="F3371" s="5">
        <v>9269946.0</v>
      </c>
      <c r="G3371" s="5">
        <v>1.45489E7</v>
      </c>
      <c r="H3371" s="5">
        <v>2.4154891E7</v>
      </c>
    </row>
    <row r="3372">
      <c r="A3372" s="62" t="s">
        <v>9248</v>
      </c>
      <c r="B3372" s="23" t="s">
        <v>9249</v>
      </c>
      <c r="C3372" s="5">
        <v>12633.0</v>
      </c>
      <c r="D3372" s="5">
        <v>1.04272802976096E7</v>
      </c>
      <c r="E3372" s="5">
        <v>4242874.0</v>
      </c>
      <c r="F3372" s="5">
        <v>6680692.0</v>
      </c>
      <c r="G3372" s="5">
        <v>1.2389621E7</v>
      </c>
      <c r="H3372" s="5">
        <v>1.93591E7</v>
      </c>
    </row>
    <row r="3373">
      <c r="A3373" s="62" t="s">
        <v>9250</v>
      </c>
      <c r="B3373" s="23" t="s">
        <v>9251</v>
      </c>
      <c r="C3373" s="5">
        <v>43052.0</v>
      </c>
      <c r="D3373" s="5">
        <v>9389094.46218662</v>
      </c>
      <c r="E3373" s="5">
        <v>3907450.0</v>
      </c>
      <c r="F3373" s="5">
        <v>5642061.0</v>
      </c>
      <c r="G3373" s="5">
        <v>8963324.0</v>
      </c>
      <c r="H3373" s="5">
        <v>1.712319E7</v>
      </c>
    </row>
    <row r="3374">
      <c r="A3374" s="62" t="s">
        <v>9252</v>
      </c>
      <c r="B3374" s="23" t="s">
        <v>9253</v>
      </c>
      <c r="C3374" s="5">
        <v>42685.0</v>
      </c>
      <c r="D3374" s="5">
        <v>2.29830230141467E7</v>
      </c>
      <c r="E3374" s="5">
        <v>4967339.0</v>
      </c>
      <c r="F3374" s="5">
        <v>8699955.0</v>
      </c>
      <c r="G3374" s="5">
        <v>1.9518633E7</v>
      </c>
      <c r="H3374" s="5">
        <v>5.0882446E7</v>
      </c>
    </row>
    <row r="3375">
      <c r="A3375" s="62" t="s">
        <v>9256</v>
      </c>
      <c r="B3375" s="23" t="s">
        <v>9257</v>
      </c>
      <c r="C3375" s="5">
        <v>33191.0</v>
      </c>
      <c r="D3375" s="5">
        <v>2.64986546921918E7</v>
      </c>
      <c r="E3375" s="5">
        <v>5559324.0</v>
      </c>
      <c r="F3375" s="5">
        <v>1.1206929E7</v>
      </c>
      <c r="G3375" s="5">
        <v>2.9453134E7</v>
      </c>
      <c r="H3375" s="5">
        <v>6.720089E7</v>
      </c>
    </row>
    <row r="3376">
      <c r="A3376" s="62" t="s">
        <v>9258</v>
      </c>
      <c r="B3376" s="23" t="s">
        <v>9259</v>
      </c>
      <c r="C3376" s="5">
        <v>5222.0</v>
      </c>
      <c r="D3376" s="5">
        <v>9925549.0451761</v>
      </c>
      <c r="E3376" s="5">
        <v>3602639.0</v>
      </c>
      <c r="F3376" s="5">
        <v>6025378.0</v>
      </c>
      <c r="G3376" s="5">
        <v>1.0167915E7</v>
      </c>
      <c r="H3376" s="5">
        <v>1.9589181E7</v>
      </c>
    </row>
    <row r="3377">
      <c r="A3377" s="62" t="s">
        <v>9260</v>
      </c>
      <c r="B3377" s="23" t="s">
        <v>9261</v>
      </c>
      <c r="C3377" s="5">
        <v>317.0</v>
      </c>
      <c r="D3377" s="5">
        <v>7660204.27129337</v>
      </c>
      <c r="E3377" s="5">
        <v>3447618.0</v>
      </c>
      <c r="F3377" s="5">
        <v>4646951.0</v>
      </c>
      <c r="G3377" s="5">
        <v>7585727.0</v>
      </c>
      <c r="H3377" s="5">
        <v>1.205715E7</v>
      </c>
    </row>
    <row r="3378">
      <c r="A3378" s="62" t="s">
        <v>9264</v>
      </c>
      <c r="B3378" s="23" t="s">
        <v>9265</v>
      </c>
      <c r="C3378" s="5">
        <v>9674.0</v>
      </c>
      <c r="D3378" s="5">
        <v>1.74078905729198E7</v>
      </c>
      <c r="E3378" s="5">
        <v>5140180.0</v>
      </c>
      <c r="F3378" s="5">
        <v>1.0284753E7</v>
      </c>
      <c r="G3378" s="5">
        <v>1.9574151E7</v>
      </c>
      <c r="H3378" s="5">
        <v>3.7043563E7</v>
      </c>
    </row>
    <row r="3379">
      <c r="A3379" s="62" t="s">
        <v>9266</v>
      </c>
      <c r="B3379" s="23" t="s">
        <v>9267</v>
      </c>
      <c r="C3379" s="5">
        <v>76424.0</v>
      </c>
      <c r="D3379" s="5">
        <v>1.11219636225402E7</v>
      </c>
      <c r="E3379" s="5">
        <v>3667823.0</v>
      </c>
      <c r="F3379" s="5">
        <v>5410390.0</v>
      </c>
      <c r="G3379" s="5">
        <v>8874517.0</v>
      </c>
      <c r="H3379" s="5">
        <v>1.7249477E7</v>
      </c>
    </row>
    <row r="3380">
      <c r="A3380" s="62" t="s">
        <v>9268</v>
      </c>
      <c r="B3380" s="23" t="s">
        <v>9269</v>
      </c>
      <c r="C3380" s="5">
        <v>9435.0</v>
      </c>
      <c r="D3380" s="5">
        <v>5056734.25233149</v>
      </c>
      <c r="E3380" s="5">
        <v>2284318.0</v>
      </c>
      <c r="F3380" s="5">
        <v>3632090.0</v>
      </c>
      <c r="G3380" s="5">
        <v>6069855.0</v>
      </c>
      <c r="H3380" s="5">
        <v>9090163.0</v>
      </c>
    </row>
    <row r="3381">
      <c r="A3381" s="62" t="s">
        <v>9272</v>
      </c>
      <c r="B3381" s="23" t="s">
        <v>9273</v>
      </c>
      <c r="C3381" s="5">
        <v>31228.0</v>
      </c>
      <c r="D3381" s="5">
        <v>3.10142105920496E7</v>
      </c>
      <c r="E3381" s="5">
        <v>6073190.0</v>
      </c>
      <c r="F3381" s="5">
        <v>1.373125E7</v>
      </c>
      <c r="G3381" s="5">
        <v>3.205813E7</v>
      </c>
      <c r="H3381" s="5">
        <v>7.1156265E7</v>
      </c>
    </row>
    <row r="3382">
      <c r="A3382" s="62" t="s">
        <v>9274</v>
      </c>
      <c r="B3382" s="23" t="s">
        <v>9275</v>
      </c>
      <c r="C3382" s="5">
        <v>25194.0</v>
      </c>
      <c r="D3382" s="5">
        <v>2.86592099686595E7</v>
      </c>
      <c r="E3382" s="5">
        <v>5245109.0</v>
      </c>
      <c r="F3382" s="5">
        <v>1.3377849E7</v>
      </c>
      <c r="G3382" s="5">
        <v>3.3138428E7</v>
      </c>
      <c r="H3382" s="5">
        <v>7.172157E7</v>
      </c>
    </row>
    <row r="3383">
      <c r="A3383" s="62" t="s">
        <v>9276</v>
      </c>
      <c r="B3383" s="23" t="s">
        <v>9277</v>
      </c>
      <c r="C3383" s="5">
        <v>232961.0</v>
      </c>
      <c r="D3383" s="5">
        <v>4945438.03287883</v>
      </c>
      <c r="E3383" s="5">
        <v>2304060.0</v>
      </c>
      <c r="F3383" s="5">
        <v>3513449.0</v>
      </c>
      <c r="G3383" s="5">
        <v>5799260.0</v>
      </c>
      <c r="H3383" s="5">
        <v>9731994.0</v>
      </c>
    </row>
    <row r="3384">
      <c r="A3384" s="62" t="s">
        <v>9279</v>
      </c>
      <c r="B3384" s="23" t="s">
        <v>9281</v>
      </c>
      <c r="C3384" s="5">
        <v>9501.0</v>
      </c>
      <c r="D3384" s="5">
        <v>2908580.164509</v>
      </c>
      <c r="E3384" s="5">
        <v>1625344.0</v>
      </c>
      <c r="F3384" s="5">
        <v>2178141.0</v>
      </c>
      <c r="G3384" s="5">
        <v>3207900.0</v>
      </c>
      <c r="H3384" s="5">
        <v>5667095.0</v>
      </c>
    </row>
    <row r="3385">
      <c r="A3385" s="62" t="s">
        <v>9282</v>
      </c>
      <c r="B3385" s="23" t="s">
        <v>9283</v>
      </c>
      <c r="C3385" s="5">
        <v>2666.0</v>
      </c>
      <c r="D3385" s="5">
        <v>1.00095166724137E7</v>
      </c>
      <c r="E3385" s="5">
        <v>3563652.0</v>
      </c>
      <c r="F3385" s="5">
        <v>6988199.0</v>
      </c>
      <c r="G3385" s="5">
        <v>1.1275603E7</v>
      </c>
      <c r="H3385" s="5">
        <v>1.8245251E7</v>
      </c>
    </row>
    <row r="3386">
      <c r="A3386" s="62" t="s">
        <v>9284</v>
      </c>
      <c r="B3386" s="23" t="s">
        <v>9285</v>
      </c>
      <c r="C3386" s="5">
        <v>8878539.0</v>
      </c>
      <c r="D3386" s="5">
        <v>7739116.12388055</v>
      </c>
      <c r="E3386" s="5">
        <v>2868478.0</v>
      </c>
      <c r="F3386" s="5">
        <v>4606649.0</v>
      </c>
      <c r="G3386" s="5">
        <v>8209329.0</v>
      </c>
      <c r="H3386" s="5">
        <v>1.4508392E7</v>
      </c>
    </row>
    <row r="3387">
      <c r="A3387" s="62" t="s">
        <v>9286</v>
      </c>
      <c r="B3387" s="23" t="s">
        <v>9287</v>
      </c>
      <c r="C3387" s="5">
        <v>2.0</v>
      </c>
      <c r="D3387" s="5">
        <v>6.9800263E7</v>
      </c>
      <c r="E3387" s="5">
        <v>6.6834738E7</v>
      </c>
      <c r="F3387" s="5">
        <v>6.6834738E7</v>
      </c>
      <c r="G3387" s="5">
        <v>7.2765788E7</v>
      </c>
      <c r="H3387" s="5">
        <v>7.2765788E7</v>
      </c>
    </row>
    <row r="3388">
      <c r="A3388" s="62" t="s">
        <v>9290</v>
      </c>
      <c r="B3388" s="23" t="s">
        <v>9291</v>
      </c>
      <c r="C3388" s="5">
        <v>62.0</v>
      </c>
      <c r="D3388" s="5">
        <v>6705616.91935483</v>
      </c>
      <c r="E3388" s="5">
        <v>2867108.0</v>
      </c>
      <c r="F3388" s="5">
        <v>4162025.0</v>
      </c>
      <c r="G3388" s="5">
        <v>6292952.0</v>
      </c>
      <c r="H3388" s="5">
        <v>1.469385E7</v>
      </c>
    </row>
    <row r="3389">
      <c r="A3389" s="62" t="s">
        <v>9292</v>
      </c>
      <c r="B3389" s="23" t="s">
        <v>9293</v>
      </c>
      <c r="C3389" s="5">
        <v>29.0</v>
      </c>
      <c r="D3389" s="5">
        <v>3.30821840689655E7</v>
      </c>
      <c r="E3389" s="5">
        <v>1.8863778E7</v>
      </c>
      <c r="F3389" s="5">
        <v>2.9602424E7</v>
      </c>
      <c r="G3389" s="5">
        <v>4.4365159E7</v>
      </c>
      <c r="H3389" s="5">
        <v>6.8656069E7</v>
      </c>
    </row>
    <row r="3390">
      <c r="A3390" s="62" t="s">
        <v>9294</v>
      </c>
      <c r="B3390" s="23" t="s">
        <v>9295</v>
      </c>
      <c r="C3390" s="5">
        <v>41.0</v>
      </c>
      <c r="D3390" s="5">
        <v>3.66726622195121E7</v>
      </c>
      <c r="E3390" s="5">
        <v>6325100.0</v>
      </c>
      <c r="F3390" s="5">
        <v>1.4453475E7</v>
      </c>
      <c r="G3390" s="5">
        <v>2.6775292E7</v>
      </c>
      <c r="H3390" s="5">
        <v>9.55631E7</v>
      </c>
    </row>
    <row r="3391">
      <c r="A3391" s="62" t="s">
        <v>9298</v>
      </c>
      <c r="B3391" s="23" t="s">
        <v>9299</v>
      </c>
      <c r="C3391" s="5">
        <v>29.0</v>
      </c>
      <c r="D3391" s="5">
        <v>1.03525345862068E7</v>
      </c>
      <c r="E3391" s="5">
        <v>3890600.0</v>
      </c>
      <c r="F3391" s="5">
        <v>9336954.0</v>
      </c>
      <c r="G3391" s="5">
        <v>1.3123234E7</v>
      </c>
      <c r="H3391" s="5">
        <v>1.9943962E7</v>
      </c>
    </row>
    <row r="3392">
      <c r="A3392" s="62" t="s">
        <v>9300</v>
      </c>
      <c r="B3392" s="23" t="s">
        <v>9301</v>
      </c>
      <c r="C3392" s="5">
        <v>21.0</v>
      </c>
      <c r="D3392" s="5">
        <v>9974441.04761904</v>
      </c>
      <c r="E3392" s="5">
        <v>4646040.0</v>
      </c>
      <c r="F3392" s="5">
        <v>6190783.0</v>
      </c>
      <c r="G3392" s="5">
        <v>9725359.0</v>
      </c>
      <c r="H3392" s="5">
        <v>1.3893869E7</v>
      </c>
    </row>
    <row r="3393">
      <c r="A3393" s="62" t="s">
        <v>9302</v>
      </c>
      <c r="B3393" s="23" t="s">
        <v>9303</v>
      </c>
      <c r="C3393" s="5">
        <v>697.0</v>
      </c>
      <c r="D3393" s="5">
        <v>1.34702000258249E7</v>
      </c>
      <c r="E3393" s="5">
        <v>5822000.0</v>
      </c>
      <c r="F3393" s="5">
        <v>8061775.0</v>
      </c>
      <c r="G3393" s="5">
        <v>1.3030992E7</v>
      </c>
      <c r="H3393" s="5">
        <v>2.48902E7</v>
      </c>
    </row>
    <row r="3394">
      <c r="A3394" s="62" t="s">
        <v>9304</v>
      </c>
      <c r="B3394" s="23" t="s">
        <v>9305</v>
      </c>
      <c r="C3394" s="5">
        <v>899.0</v>
      </c>
      <c r="D3394" s="5">
        <v>1.251182787208E7</v>
      </c>
      <c r="E3394" s="5">
        <v>4325679.0</v>
      </c>
      <c r="F3394" s="5">
        <v>7738084.0</v>
      </c>
      <c r="G3394" s="5">
        <v>1.4218632E7</v>
      </c>
      <c r="H3394" s="5">
        <v>2.5740433E7</v>
      </c>
    </row>
    <row r="3395">
      <c r="A3395" s="62" t="s">
        <v>9306</v>
      </c>
      <c r="B3395" s="23" t="s">
        <v>9307</v>
      </c>
      <c r="C3395" s="5">
        <v>42.0</v>
      </c>
      <c r="D3395" s="5">
        <v>2.52184633333333E7</v>
      </c>
      <c r="E3395" s="5">
        <v>4946300.0</v>
      </c>
      <c r="F3395" s="5">
        <v>8158166.0</v>
      </c>
      <c r="G3395" s="5">
        <v>1.8165193E7</v>
      </c>
      <c r="H3395" s="5">
        <v>5.0199861E7</v>
      </c>
    </row>
    <row r="3396">
      <c r="A3396" s="62" t="s">
        <v>9309</v>
      </c>
      <c r="B3396" s="23" t="s">
        <v>9312</v>
      </c>
      <c r="C3396" s="5">
        <v>179.0</v>
      </c>
      <c r="D3396" s="5">
        <v>9391768.60335196</v>
      </c>
      <c r="E3396" s="5">
        <v>4507600.0</v>
      </c>
      <c r="F3396" s="5">
        <v>6531300.0</v>
      </c>
      <c r="G3396" s="5">
        <v>1.0956813E7</v>
      </c>
      <c r="H3396" s="5">
        <v>1.7703402E7</v>
      </c>
    </row>
    <row r="3397">
      <c r="A3397" s="62" t="s">
        <v>9313</v>
      </c>
      <c r="B3397" s="23" t="s">
        <v>9314</v>
      </c>
      <c r="C3397" s="5">
        <v>235.0</v>
      </c>
      <c r="D3397" s="5">
        <v>6740481.1106383</v>
      </c>
      <c r="E3397" s="5">
        <v>4257358.0</v>
      </c>
      <c r="F3397" s="5">
        <v>5595055.0</v>
      </c>
      <c r="G3397" s="5">
        <v>7487316.0</v>
      </c>
      <c r="H3397" s="5">
        <v>1.2280475E7</v>
      </c>
    </row>
    <row r="3398">
      <c r="A3398" s="62" t="s">
        <v>9315</v>
      </c>
      <c r="B3398" s="23" t="s">
        <v>9316</v>
      </c>
      <c r="C3398" s="5">
        <v>175.0</v>
      </c>
      <c r="D3398" s="5">
        <v>9571796.49714285</v>
      </c>
      <c r="E3398" s="5">
        <v>4610550.0</v>
      </c>
      <c r="F3398" s="5">
        <v>7143018.0</v>
      </c>
      <c r="G3398" s="5">
        <v>1.1191699E7</v>
      </c>
      <c r="H3398" s="5">
        <v>1.7279832E7</v>
      </c>
    </row>
    <row r="3399">
      <c r="A3399" s="62" t="s">
        <v>9317</v>
      </c>
      <c r="B3399" s="23" t="s">
        <v>9318</v>
      </c>
      <c r="C3399" s="5">
        <v>5.0</v>
      </c>
      <c r="D3399" s="5">
        <v>7680931.4</v>
      </c>
      <c r="E3399" s="5">
        <v>3638964.0</v>
      </c>
      <c r="F3399" s="5">
        <v>4277533.0</v>
      </c>
      <c r="G3399" s="5">
        <v>1.142271E7</v>
      </c>
      <c r="H3399" s="5">
        <v>1.587545E7</v>
      </c>
    </row>
    <row r="3400">
      <c r="A3400" s="62" t="s">
        <v>9319</v>
      </c>
      <c r="B3400" s="23" t="s">
        <v>9320</v>
      </c>
      <c r="C3400" s="5">
        <v>1704.0</v>
      </c>
      <c r="D3400" s="5">
        <v>1.26804161748826E7</v>
      </c>
      <c r="E3400" s="5">
        <v>6014113.0</v>
      </c>
      <c r="F3400" s="5">
        <v>9112960.0</v>
      </c>
      <c r="G3400" s="5">
        <v>1.453293E7</v>
      </c>
      <c r="H3400" s="5">
        <v>2.4525532E7</v>
      </c>
    </row>
    <row r="3401">
      <c r="A3401" s="62" t="s">
        <v>9321</v>
      </c>
      <c r="B3401" s="23" t="s">
        <v>9322</v>
      </c>
      <c r="C3401" s="5">
        <v>2149.0</v>
      </c>
      <c r="D3401" s="5">
        <v>1.41838289432294E7</v>
      </c>
      <c r="E3401" s="5">
        <v>6250200.0</v>
      </c>
      <c r="F3401" s="5">
        <v>9256434.0</v>
      </c>
      <c r="G3401" s="5">
        <v>1.607593E7</v>
      </c>
      <c r="H3401" s="5">
        <v>2.8458597E7</v>
      </c>
    </row>
    <row r="3402">
      <c r="A3402" s="62" t="s">
        <v>9323</v>
      </c>
      <c r="B3402" s="23" t="s">
        <v>9324</v>
      </c>
      <c r="C3402" s="5">
        <v>94.0</v>
      </c>
      <c r="D3402" s="5">
        <v>9394743.0106383</v>
      </c>
      <c r="E3402" s="5">
        <v>3429254.0</v>
      </c>
      <c r="F3402" s="5">
        <v>5021369.0</v>
      </c>
      <c r="G3402" s="5">
        <v>1.0480547E7</v>
      </c>
      <c r="H3402" s="5">
        <v>1.7959368E7</v>
      </c>
    </row>
    <row r="3403">
      <c r="A3403" s="62" t="s">
        <v>9325</v>
      </c>
      <c r="B3403" s="23" t="s">
        <v>9326</v>
      </c>
      <c r="C3403" s="5">
        <v>76.0</v>
      </c>
      <c r="D3403" s="5">
        <v>2.06193228421052E7</v>
      </c>
      <c r="E3403" s="5">
        <v>9189826.0</v>
      </c>
      <c r="F3403" s="5">
        <v>1.3866438E7</v>
      </c>
      <c r="G3403" s="5">
        <v>2.058687E7</v>
      </c>
      <c r="H3403" s="5">
        <v>4.0767818E7</v>
      </c>
    </row>
    <row r="3404">
      <c r="A3404" s="62" t="s">
        <v>9327</v>
      </c>
      <c r="B3404" s="23" t="s">
        <v>9328</v>
      </c>
      <c r="C3404" s="5">
        <v>128.0</v>
      </c>
      <c r="D3404" s="5">
        <v>1.71604857734374E7</v>
      </c>
      <c r="E3404" s="5">
        <v>8901727.0</v>
      </c>
      <c r="F3404" s="5">
        <v>1.4359447E7</v>
      </c>
      <c r="G3404" s="5">
        <v>2.0989634E7</v>
      </c>
      <c r="H3404" s="5">
        <v>3.4110471E7</v>
      </c>
    </row>
    <row r="3405">
      <c r="A3405" s="62" t="s">
        <v>9329</v>
      </c>
      <c r="B3405" s="23" t="s">
        <v>9330</v>
      </c>
      <c r="C3405" s="5">
        <v>189.0</v>
      </c>
      <c r="D3405" s="5">
        <v>1.30316811164021E7</v>
      </c>
      <c r="E3405" s="5">
        <v>5630133.0</v>
      </c>
      <c r="F3405" s="5">
        <v>1.1586029E7</v>
      </c>
      <c r="G3405" s="5">
        <v>1.4833036E7</v>
      </c>
      <c r="H3405" s="5">
        <v>2.3304831E7</v>
      </c>
    </row>
    <row r="3406">
      <c r="A3406" s="62" t="s">
        <v>9332</v>
      </c>
      <c r="B3406" s="23" t="s">
        <v>9333</v>
      </c>
      <c r="C3406" s="5">
        <v>9.0</v>
      </c>
      <c r="D3406" s="5">
        <v>6240293.88888888</v>
      </c>
      <c r="E3406" s="5">
        <v>1637817.0</v>
      </c>
      <c r="F3406" s="5">
        <v>3538860.0</v>
      </c>
      <c r="G3406" s="5">
        <v>4056347.0</v>
      </c>
      <c r="H3406" s="5">
        <v>3.00577E7</v>
      </c>
    </row>
    <row r="3407">
      <c r="A3407" s="62" t="s">
        <v>9334</v>
      </c>
      <c r="B3407" s="23" t="s">
        <v>9335</v>
      </c>
      <c r="C3407" s="5">
        <v>836.0</v>
      </c>
      <c r="D3407" s="5">
        <v>2.03566564055023E7</v>
      </c>
      <c r="E3407" s="5">
        <v>8144605.0</v>
      </c>
      <c r="F3407" s="5">
        <v>1.3256724E7</v>
      </c>
      <c r="G3407" s="5">
        <v>2.2686071E7</v>
      </c>
      <c r="H3407" s="5">
        <v>4.00916E7</v>
      </c>
    </row>
    <row r="3408">
      <c r="A3408" s="62" t="s">
        <v>9336</v>
      </c>
      <c r="B3408" s="23" t="s">
        <v>9337</v>
      </c>
      <c r="C3408" s="5">
        <v>1659.0</v>
      </c>
      <c r="D3408" s="5">
        <v>1.58554144810126E7</v>
      </c>
      <c r="E3408" s="5">
        <v>5406229.0</v>
      </c>
      <c r="F3408" s="5">
        <v>1.0787738E7</v>
      </c>
      <c r="G3408" s="5">
        <v>1.8582145E7</v>
      </c>
      <c r="H3408" s="5">
        <v>3.1284916E7</v>
      </c>
    </row>
    <row r="3409">
      <c r="A3409" s="62" t="s">
        <v>9339</v>
      </c>
      <c r="B3409" s="23" t="s">
        <v>9340</v>
      </c>
      <c r="C3409" s="5">
        <v>2283.0</v>
      </c>
      <c r="D3409" s="5">
        <v>5060441.73061761</v>
      </c>
      <c r="E3409" s="5">
        <v>2587050.0</v>
      </c>
      <c r="F3409" s="5">
        <v>3573890.0</v>
      </c>
      <c r="G3409" s="5">
        <v>5208274.0</v>
      </c>
      <c r="H3409" s="5">
        <v>8151744.0</v>
      </c>
    </row>
    <row r="3410">
      <c r="A3410" s="62" t="s">
        <v>9341</v>
      </c>
      <c r="B3410" s="23" t="s">
        <v>9342</v>
      </c>
      <c r="C3410" s="5">
        <v>416.0</v>
      </c>
      <c r="D3410" s="5">
        <v>1.45497067529976E7</v>
      </c>
      <c r="E3410" s="5">
        <v>3203272.0</v>
      </c>
      <c r="F3410" s="5">
        <v>5214763.0</v>
      </c>
      <c r="G3410" s="5">
        <v>1.5169747E7</v>
      </c>
      <c r="H3410" s="5">
        <v>3.3675958E7</v>
      </c>
    </row>
    <row r="3411">
      <c r="A3411" s="62" t="s">
        <v>9343</v>
      </c>
      <c r="B3411" s="23" t="s">
        <v>9344</v>
      </c>
      <c r="C3411" s="5">
        <v>1623.0</v>
      </c>
      <c r="D3411" s="5">
        <v>9298698.9593596</v>
      </c>
      <c r="E3411" s="5">
        <v>2644300.0</v>
      </c>
      <c r="F3411" s="5">
        <v>3823587.0</v>
      </c>
      <c r="G3411" s="5">
        <v>7136570.0</v>
      </c>
      <c r="H3411" s="5">
        <v>1.529563E7</v>
      </c>
    </row>
    <row r="3412">
      <c r="A3412" s="62" t="s">
        <v>9345</v>
      </c>
      <c r="B3412" s="23" t="s">
        <v>9346</v>
      </c>
      <c r="C3412" s="5">
        <v>4175.0</v>
      </c>
      <c r="D3412" s="5">
        <v>4148792.67904191</v>
      </c>
      <c r="E3412" s="5">
        <v>1906621.0</v>
      </c>
      <c r="F3412" s="5">
        <v>2668724.0</v>
      </c>
      <c r="G3412" s="5">
        <v>3935058.0</v>
      </c>
      <c r="H3412" s="5">
        <v>6669850.0</v>
      </c>
    </row>
    <row r="3413">
      <c r="A3413" s="62" t="s">
        <v>9347</v>
      </c>
      <c r="B3413" s="23" t="s">
        <v>9348</v>
      </c>
      <c r="C3413" s="5">
        <v>4335.0</v>
      </c>
      <c r="D3413" s="5">
        <v>5588687.59893911</v>
      </c>
      <c r="E3413" s="5">
        <v>2424055.0</v>
      </c>
      <c r="F3413" s="5">
        <v>3431335.0</v>
      </c>
      <c r="G3413" s="5">
        <v>5420450.0</v>
      </c>
      <c r="H3413" s="5">
        <v>9226061.0</v>
      </c>
    </row>
    <row r="3414">
      <c r="A3414" s="62" t="s">
        <v>9349</v>
      </c>
      <c r="B3414" s="23" t="s">
        <v>9350</v>
      </c>
      <c r="C3414" s="5">
        <v>3831.0</v>
      </c>
      <c r="D3414" s="5">
        <v>1.85091702211513E7</v>
      </c>
      <c r="E3414" s="5">
        <v>6564290.0</v>
      </c>
      <c r="F3414" s="5">
        <v>1.073138E7</v>
      </c>
      <c r="G3414" s="5">
        <v>2.03885E7</v>
      </c>
      <c r="H3414" s="5">
        <v>3.7733885E7</v>
      </c>
    </row>
    <row r="3415">
      <c r="A3415" s="62" t="s">
        <v>9351</v>
      </c>
      <c r="B3415" s="23" t="s">
        <v>9352</v>
      </c>
      <c r="C3415" s="5">
        <v>59199.0</v>
      </c>
      <c r="D3415" s="5">
        <v>6616958.83646831</v>
      </c>
      <c r="E3415" s="5">
        <v>2387800.0</v>
      </c>
      <c r="F3415" s="5">
        <v>3485022.0</v>
      </c>
      <c r="G3415" s="5">
        <v>5821544.0</v>
      </c>
      <c r="H3415" s="5">
        <v>1.1662995E7</v>
      </c>
    </row>
    <row r="3416">
      <c r="A3416" s="62" t="s">
        <v>9354</v>
      </c>
      <c r="B3416" s="23" t="s">
        <v>9355</v>
      </c>
      <c r="C3416" s="5">
        <v>29.0</v>
      </c>
      <c r="D3416" s="5">
        <v>1.11751657931034E7</v>
      </c>
      <c r="E3416" s="5">
        <v>2996000.0</v>
      </c>
      <c r="F3416" s="5">
        <v>1.1737336E7</v>
      </c>
      <c r="G3416" s="5">
        <v>1.4320164E7</v>
      </c>
      <c r="H3416" s="5">
        <v>1.7260224E7</v>
      </c>
    </row>
    <row r="3417">
      <c r="A3417" s="62" t="s">
        <v>9356</v>
      </c>
      <c r="B3417" s="23" t="s">
        <v>9357</v>
      </c>
      <c r="C3417" s="5">
        <v>44.0</v>
      </c>
      <c r="D3417" s="5">
        <v>2.89031039545454E7</v>
      </c>
      <c r="E3417" s="5">
        <v>1.0058227E7</v>
      </c>
      <c r="F3417" s="5">
        <v>1.8037619E7</v>
      </c>
      <c r="G3417" s="5">
        <v>4.0922277E7</v>
      </c>
      <c r="H3417" s="5">
        <v>6.4740133E7</v>
      </c>
    </row>
    <row r="3418">
      <c r="A3418" s="62" t="s">
        <v>9358</v>
      </c>
      <c r="B3418" s="23" t="s">
        <v>9359</v>
      </c>
      <c r="C3418" s="5">
        <v>118.0</v>
      </c>
      <c r="D3418" s="5">
        <v>1.94149315338983E7</v>
      </c>
      <c r="E3418" s="5">
        <v>4615900.0</v>
      </c>
      <c r="F3418" s="5">
        <v>9233035.0</v>
      </c>
      <c r="G3418" s="5">
        <v>2.1452891E7</v>
      </c>
      <c r="H3418" s="5">
        <v>4.7230137E7</v>
      </c>
    </row>
    <row r="3419">
      <c r="A3419" s="62" t="s">
        <v>9360</v>
      </c>
      <c r="B3419" s="23" t="s">
        <v>9361</v>
      </c>
      <c r="C3419" s="5">
        <v>1037.0</v>
      </c>
      <c r="D3419" s="5">
        <v>6941237.02217936</v>
      </c>
      <c r="E3419" s="5">
        <v>3296909.0</v>
      </c>
      <c r="F3419" s="5">
        <v>5357172.0</v>
      </c>
      <c r="G3419" s="5">
        <v>8696145.0</v>
      </c>
      <c r="H3419" s="5">
        <v>1.205346E7</v>
      </c>
    </row>
    <row r="3420">
      <c r="A3420" s="62" t="s">
        <v>9362</v>
      </c>
      <c r="B3420" s="23" t="s">
        <v>9363</v>
      </c>
      <c r="C3420" s="5">
        <v>964.0</v>
      </c>
      <c r="D3420" s="5">
        <v>2.46507242748962E7</v>
      </c>
      <c r="E3420" s="5">
        <v>1.1631621E7</v>
      </c>
      <c r="F3420" s="5">
        <v>1.6390551E7</v>
      </c>
      <c r="G3420" s="5">
        <v>2.6008132E7</v>
      </c>
      <c r="H3420" s="5">
        <v>5.52984E7</v>
      </c>
    </row>
    <row r="3421">
      <c r="A3421" s="62" t="s">
        <v>9364</v>
      </c>
      <c r="B3421" s="23" t="s">
        <v>9365</v>
      </c>
      <c r="C3421" s="5">
        <v>21477.0</v>
      </c>
      <c r="D3421" s="5">
        <v>1.55404194035014E7</v>
      </c>
      <c r="E3421" s="5">
        <v>3972509.0</v>
      </c>
      <c r="F3421" s="5">
        <v>7180000.0</v>
      </c>
      <c r="G3421" s="5">
        <v>1.5153306E7</v>
      </c>
      <c r="H3421" s="5">
        <v>3.4046695E7</v>
      </c>
    </row>
    <row r="3422">
      <c r="A3422" s="62" t="s">
        <v>9366</v>
      </c>
      <c r="B3422" s="23" t="s">
        <v>9367</v>
      </c>
      <c r="C3422" s="5">
        <v>33.0</v>
      </c>
      <c r="D3422" s="5">
        <v>2.81013595151515E7</v>
      </c>
      <c r="E3422" s="5">
        <v>7445000.0</v>
      </c>
      <c r="F3422" s="5">
        <v>1.3919975E7</v>
      </c>
      <c r="G3422" s="5">
        <v>3.0184401E7</v>
      </c>
      <c r="H3422" s="5">
        <v>6.3801726E7</v>
      </c>
    </row>
    <row r="3423">
      <c r="A3423" s="62" t="s">
        <v>9368</v>
      </c>
      <c r="B3423" s="23" t="s">
        <v>9369</v>
      </c>
      <c r="C3423" s="5">
        <v>138.0</v>
      </c>
      <c r="D3423" s="5">
        <v>2.43841473260869E7</v>
      </c>
      <c r="E3423" s="5">
        <v>9618781.0</v>
      </c>
      <c r="F3423" s="5">
        <v>1.5240755E7</v>
      </c>
      <c r="G3423" s="5">
        <v>2.396535E7</v>
      </c>
      <c r="H3423" s="5">
        <v>4.536775E7</v>
      </c>
    </row>
    <row r="3424">
      <c r="A3424" s="62" t="s">
        <v>9370</v>
      </c>
      <c r="B3424" s="23" t="s">
        <v>9371</v>
      </c>
      <c r="C3424" s="5">
        <v>275.0</v>
      </c>
      <c r="D3424" s="5">
        <v>2.53694016654545E7</v>
      </c>
      <c r="E3424" s="5">
        <v>7156294.0</v>
      </c>
      <c r="F3424" s="5">
        <v>1.3037002E7</v>
      </c>
      <c r="G3424" s="5">
        <v>2.4019338E7</v>
      </c>
      <c r="H3424" s="5">
        <v>5.1963142E7</v>
      </c>
    </row>
    <row r="3425">
      <c r="A3425" s="62" t="s">
        <v>9372</v>
      </c>
      <c r="B3425" s="23" t="s">
        <v>9373</v>
      </c>
      <c r="C3425" s="5">
        <v>265.0</v>
      </c>
      <c r="D3425" s="5">
        <v>3.07436630830188E7</v>
      </c>
      <c r="E3425" s="5">
        <v>1.3668376E7</v>
      </c>
      <c r="F3425" s="5">
        <v>2.4442709E7</v>
      </c>
      <c r="G3425" s="5">
        <v>4.4914285E7</v>
      </c>
      <c r="H3425" s="5">
        <v>5.5181857E7</v>
      </c>
    </row>
    <row r="3426">
      <c r="A3426" s="62" t="s">
        <v>9374</v>
      </c>
      <c r="B3426" s="23" t="s">
        <v>9375</v>
      </c>
      <c r="C3426" s="5">
        <v>3.0</v>
      </c>
      <c r="D3426" s="5">
        <v>1.30694776666666E7</v>
      </c>
      <c r="E3426" s="5">
        <v>1.0726682E7</v>
      </c>
      <c r="F3426" s="5">
        <v>1.3656915E7</v>
      </c>
      <c r="G3426" s="5">
        <v>1.4824836E7</v>
      </c>
      <c r="H3426" s="5">
        <v>1.4824836E7</v>
      </c>
    </row>
    <row r="3427">
      <c r="A3427" s="62" t="s">
        <v>9377</v>
      </c>
      <c r="B3427" s="23" t="s">
        <v>9378</v>
      </c>
      <c r="C3427" s="5">
        <v>550.0</v>
      </c>
      <c r="D3427" s="5">
        <v>2.92004635818181E7</v>
      </c>
      <c r="E3427" s="5">
        <v>1.0269907E7</v>
      </c>
      <c r="F3427" s="5">
        <v>1.9165644E7</v>
      </c>
      <c r="G3427" s="5">
        <v>3.964375E7</v>
      </c>
      <c r="H3427" s="5">
        <v>6.3564932E7</v>
      </c>
    </row>
    <row r="3428">
      <c r="A3428" s="62" t="s">
        <v>9380</v>
      </c>
      <c r="B3428" s="23" t="s">
        <v>9381</v>
      </c>
      <c r="C3428" s="5">
        <v>1748.0</v>
      </c>
      <c r="D3428" s="5">
        <v>1.85375362065217E7</v>
      </c>
      <c r="E3428" s="5">
        <v>4599450.0</v>
      </c>
      <c r="F3428" s="5">
        <v>1.0513754E7</v>
      </c>
      <c r="G3428" s="5">
        <v>2.3068052E7</v>
      </c>
      <c r="H3428" s="5">
        <v>4.25663E7</v>
      </c>
    </row>
    <row r="3429">
      <c r="A3429" s="62" t="s">
        <v>9382</v>
      </c>
      <c r="B3429" s="23" t="s">
        <v>9383</v>
      </c>
      <c r="C3429" s="5">
        <v>52.0</v>
      </c>
      <c r="D3429" s="5">
        <v>7949324.71153846</v>
      </c>
      <c r="E3429" s="5">
        <v>3560739.0</v>
      </c>
      <c r="F3429" s="5">
        <v>4981183.0</v>
      </c>
      <c r="G3429" s="5">
        <v>7475662.0</v>
      </c>
      <c r="H3429" s="5">
        <v>1.7327146E7</v>
      </c>
    </row>
    <row r="3430">
      <c r="A3430" s="62" t="s">
        <v>9384</v>
      </c>
      <c r="B3430" s="23" t="s">
        <v>9385</v>
      </c>
      <c r="C3430" s="5">
        <v>83.0</v>
      </c>
      <c r="D3430" s="5">
        <v>2.19178369156626E7</v>
      </c>
      <c r="E3430" s="5">
        <v>9409061.0</v>
      </c>
      <c r="F3430" s="5">
        <v>1.5445766E7</v>
      </c>
      <c r="G3430" s="5">
        <v>2.9048356E7</v>
      </c>
      <c r="H3430" s="5">
        <v>4.9081741E7</v>
      </c>
    </row>
    <row r="3431">
      <c r="A3431" s="62" t="s">
        <v>9386</v>
      </c>
      <c r="B3431" s="23" t="s">
        <v>9387</v>
      </c>
      <c r="C3431" s="5">
        <v>328.0</v>
      </c>
      <c r="D3431" s="5">
        <v>1.00184980762195E7</v>
      </c>
      <c r="E3431" s="5">
        <v>3458446.0</v>
      </c>
      <c r="F3431" s="5">
        <v>5250999.0</v>
      </c>
      <c r="G3431" s="5">
        <v>9276989.0</v>
      </c>
      <c r="H3431" s="5">
        <v>2.285698E7</v>
      </c>
    </row>
    <row r="3432">
      <c r="A3432" s="62" t="s">
        <v>9388</v>
      </c>
      <c r="B3432" s="23" t="s">
        <v>9389</v>
      </c>
      <c r="C3432" s="5">
        <v>30.0</v>
      </c>
      <c r="D3432" s="5">
        <v>1.82051068E7</v>
      </c>
      <c r="E3432" s="5">
        <v>3915929.0</v>
      </c>
      <c r="F3432" s="5">
        <v>1.3011603E7</v>
      </c>
      <c r="G3432" s="5">
        <v>1.7327146E7</v>
      </c>
      <c r="H3432" s="5">
        <v>5.7399296E7</v>
      </c>
    </row>
    <row r="3433">
      <c r="A3433" s="62" t="s">
        <v>9390</v>
      </c>
      <c r="B3433" s="23" t="s">
        <v>9391</v>
      </c>
      <c r="C3433" s="5">
        <v>3.0</v>
      </c>
      <c r="D3433" s="5">
        <v>1.38599856666666E7</v>
      </c>
      <c r="E3433" s="5">
        <v>4665846.0</v>
      </c>
      <c r="F3433" s="5">
        <v>1.3937667E7</v>
      </c>
      <c r="G3433" s="5">
        <v>2.2976444E7</v>
      </c>
      <c r="H3433" s="5">
        <v>2.2976444E7</v>
      </c>
    </row>
    <row r="3434">
      <c r="A3434" s="62" t="s">
        <v>9392</v>
      </c>
      <c r="B3434" s="23" t="s">
        <v>9393</v>
      </c>
      <c r="C3434" s="5">
        <v>228.0</v>
      </c>
      <c r="D3434" s="5">
        <v>2.46063103114035E7</v>
      </c>
      <c r="E3434" s="5">
        <v>1.2481504E7</v>
      </c>
      <c r="F3434" s="5">
        <v>1.7182748E7</v>
      </c>
      <c r="G3434" s="5">
        <v>2.943961E7</v>
      </c>
      <c r="H3434" s="5">
        <v>4.6880322E7</v>
      </c>
    </row>
    <row r="3435">
      <c r="A3435" s="62" t="s">
        <v>9394</v>
      </c>
      <c r="B3435" s="23" t="s">
        <v>9395</v>
      </c>
      <c r="C3435" s="5">
        <v>16897.0</v>
      </c>
      <c r="D3435" s="5">
        <v>6963773.39379771</v>
      </c>
      <c r="E3435" s="5">
        <v>2931365.0</v>
      </c>
      <c r="F3435" s="5">
        <v>4161313.0</v>
      </c>
      <c r="G3435" s="5">
        <v>6722908.0</v>
      </c>
      <c r="H3435" s="5">
        <v>1.21706E7</v>
      </c>
    </row>
    <row r="3436">
      <c r="A3436" s="62" t="s">
        <v>9396</v>
      </c>
      <c r="B3436" s="23" t="s">
        <v>9397</v>
      </c>
      <c r="C3436" s="5">
        <v>17878.0</v>
      </c>
      <c r="D3436" s="5">
        <v>6247154.53339299</v>
      </c>
      <c r="E3436" s="5">
        <v>2788200.0</v>
      </c>
      <c r="F3436" s="5">
        <v>4016136.0</v>
      </c>
      <c r="G3436" s="5">
        <v>6402361.0</v>
      </c>
      <c r="H3436" s="5">
        <v>1.1768435E7</v>
      </c>
    </row>
    <row r="3437">
      <c r="A3437" s="62" t="s">
        <v>9398</v>
      </c>
      <c r="B3437" s="23" t="s">
        <v>9399</v>
      </c>
      <c r="C3437" s="5">
        <v>4909.0</v>
      </c>
      <c r="D3437" s="5">
        <v>2.12127215732898E7</v>
      </c>
      <c r="E3437" s="5">
        <v>5279800.0</v>
      </c>
      <c r="F3437" s="5">
        <v>1.1158739E7</v>
      </c>
      <c r="G3437" s="5">
        <v>2.287344E7</v>
      </c>
      <c r="H3437" s="5">
        <v>4.9073511E7</v>
      </c>
    </row>
    <row r="3438">
      <c r="A3438" s="62" t="s">
        <v>9400</v>
      </c>
      <c r="B3438" s="23" t="s">
        <v>9401</v>
      </c>
      <c r="C3438" s="5">
        <v>7161.0</v>
      </c>
      <c r="D3438" s="5">
        <v>2.38496393016892E7</v>
      </c>
      <c r="E3438" s="5">
        <v>5954500.0</v>
      </c>
      <c r="F3438" s="5">
        <v>1.298515E7</v>
      </c>
      <c r="G3438" s="5">
        <v>2.4254911E7</v>
      </c>
      <c r="H3438" s="5">
        <v>5.2640453E7</v>
      </c>
    </row>
    <row r="3439">
      <c r="A3439" s="62" t="s">
        <v>9402</v>
      </c>
      <c r="B3439" s="23" t="s">
        <v>9403</v>
      </c>
      <c r="C3439" s="5">
        <v>13120.0</v>
      </c>
      <c r="D3439" s="5">
        <v>5498526.83193597</v>
      </c>
      <c r="E3439" s="5">
        <v>2453140.0</v>
      </c>
      <c r="F3439" s="5">
        <v>3594250.0</v>
      </c>
      <c r="G3439" s="5">
        <v>6308175.0</v>
      </c>
      <c r="H3439" s="5">
        <v>1.13134E7</v>
      </c>
    </row>
    <row r="3440">
      <c r="A3440" s="62" t="s">
        <v>9404</v>
      </c>
      <c r="B3440" s="23" t="s">
        <v>9405</v>
      </c>
      <c r="C3440" s="5">
        <v>753.0</v>
      </c>
      <c r="D3440" s="5">
        <v>1.15097434037184E7</v>
      </c>
      <c r="E3440" s="5">
        <v>5635871.0</v>
      </c>
      <c r="F3440" s="5">
        <v>8797829.0</v>
      </c>
      <c r="G3440" s="5">
        <v>1.450111E7</v>
      </c>
      <c r="H3440" s="5">
        <v>1.9693473E7</v>
      </c>
    </row>
    <row r="3441">
      <c r="A3441" s="62" t="s">
        <v>9406</v>
      </c>
      <c r="B3441" s="23" t="s">
        <v>9407</v>
      </c>
      <c r="C3441" s="5">
        <v>3999.0</v>
      </c>
      <c r="D3441" s="5">
        <v>1.40560047459486E7</v>
      </c>
      <c r="E3441" s="5">
        <v>8189820.0</v>
      </c>
      <c r="F3441" s="5">
        <v>1.12541E7</v>
      </c>
      <c r="G3441" s="5">
        <v>1.5645073E7</v>
      </c>
      <c r="H3441" s="5">
        <v>2.5167261E7</v>
      </c>
    </row>
    <row r="3442">
      <c r="A3442" s="62" t="s">
        <v>9408</v>
      </c>
      <c r="B3442" s="23" t="s">
        <v>9409</v>
      </c>
      <c r="C3442" s="5">
        <v>511487.0</v>
      </c>
      <c r="D3442" s="5">
        <v>7785991.25728572</v>
      </c>
      <c r="E3442" s="5">
        <v>2734050.0</v>
      </c>
      <c r="F3442" s="5">
        <v>4261915.0</v>
      </c>
      <c r="G3442" s="5">
        <v>7860879.0</v>
      </c>
      <c r="H3442" s="5">
        <v>1.3982559E7</v>
      </c>
    </row>
    <row r="3443">
      <c r="A3443" s="62" t="s">
        <v>9410</v>
      </c>
      <c r="B3443" s="23" t="s">
        <v>9411</v>
      </c>
      <c r="C3443" s="5">
        <v>91.0</v>
      </c>
      <c r="D3443" s="5">
        <v>9741959.21978022</v>
      </c>
      <c r="E3443" s="5">
        <v>3028871.0</v>
      </c>
      <c r="F3443" s="5">
        <v>5870000.0</v>
      </c>
      <c r="G3443" s="5">
        <v>1.052865E7</v>
      </c>
      <c r="H3443" s="5">
        <v>2.3525652E7</v>
      </c>
    </row>
    <row r="3444">
      <c r="A3444" s="62" t="s">
        <v>9412</v>
      </c>
      <c r="B3444" s="23" t="s">
        <v>9413</v>
      </c>
      <c r="C3444" s="5">
        <v>144.0</v>
      </c>
      <c r="D3444" s="5">
        <v>2.30904572361111E7</v>
      </c>
      <c r="E3444" s="5">
        <v>7253450.0</v>
      </c>
      <c r="F3444" s="5">
        <v>1.498617E7</v>
      </c>
      <c r="G3444" s="5">
        <v>2.9546306E7</v>
      </c>
      <c r="H3444" s="5">
        <v>4.4301023E7</v>
      </c>
    </row>
    <row r="3445">
      <c r="A3445" s="62" t="s">
        <v>9414</v>
      </c>
      <c r="B3445" s="23" t="s">
        <v>9415</v>
      </c>
      <c r="C3445" s="5">
        <v>471.0</v>
      </c>
      <c r="D3445" s="5">
        <v>9314253.5180467</v>
      </c>
      <c r="E3445" s="5">
        <v>2238389.0</v>
      </c>
      <c r="F3445" s="5">
        <v>6058922.0</v>
      </c>
      <c r="G3445" s="5">
        <v>1.0168351E7</v>
      </c>
      <c r="H3445" s="5">
        <v>1.6697253E7</v>
      </c>
    </row>
    <row r="3446">
      <c r="A3446" s="62" t="s">
        <v>9416</v>
      </c>
      <c r="B3446" s="23" t="s">
        <v>9417</v>
      </c>
      <c r="C3446" s="5">
        <v>633.0</v>
      </c>
      <c r="D3446" s="5">
        <v>1.00667331911532E7</v>
      </c>
      <c r="E3446" s="5">
        <v>6687957.0</v>
      </c>
      <c r="F3446" s="5">
        <v>8802978.0</v>
      </c>
      <c r="G3446" s="5">
        <v>1.1408275E7</v>
      </c>
      <c r="H3446" s="5">
        <v>1.4288496E7</v>
      </c>
    </row>
    <row r="3447">
      <c r="A3447" s="62" t="s">
        <v>9418</v>
      </c>
      <c r="B3447" s="23" t="s">
        <v>9419</v>
      </c>
      <c r="C3447" s="5">
        <v>7.0</v>
      </c>
      <c r="D3447" s="5">
        <v>1.70784355714285E7</v>
      </c>
      <c r="E3447" s="5">
        <v>3229478.0</v>
      </c>
      <c r="F3447" s="5">
        <v>1.69523E7</v>
      </c>
      <c r="G3447" s="5">
        <v>2.44712E7</v>
      </c>
      <c r="H3447" s="5">
        <v>4.5744813E7</v>
      </c>
    </row>
    <row r="3448">
      <c r="A3448" s="62" t="s">
        <v>9420</v>
      </c>
      <c r="B3448" s="23" t="s">
        <v>9421</v>
      </c>
      <c r="C3448" s="5">
        <v>6105.0</v>
      </c>
      <c r="D3448" s="5">
        <v>1.72753963224697E7</v>
      </c>
      <c r="E3448" s="5">
        <v>7279100.0</v>
      </c>
      <c r="F3448" s="5">
        <v>1.1375829E7</v>
      </c>
      <c r="G3448" s="5">
        <v>1.7822582E7</v>
      </c>
      <c r="H3448" s="5">
        <v>4.3426984E7</v>
      </c>
    </row>
    <row r="3449">
      <c r="A3449" s="62" t="s">
        <v>9422</v>
      </c>
      <c r="B3449" s="23" t="s">
        <v>9423</v>
      </c>
      <c r="C3449" s="5">
        <v>9985.0</v>
      </c>
      <c r="D3449" s="5">
        <v>1.54769286565191E7</v>
      </c>
      <c r="E3449" s="5">
        <v>5373105.0</v>
      </c>
      <c r="F3449" s="5">
        <v>9254046.0</v>
      </c>
      <c r="G3449" s="5">
        <v>1.6632956E7</v>
      </c>
      <c r="H3449" s="5">
        <v>3.32107E7</v>
      </c>
    </row>
    <row r="3450">
      <c r="A3450" s="62" t="s">
        <v>9424</v>
      </c>
      <c r="B3450" s="23" t="s">
        <v>9425</v>
      </c>
      <c r="C3450" s="5">
        <v>32.0</v>
      </c>
      <c r="D3450" s="5">
        <v>1.8981187E7</v>
      </c>
      <c r="E3450" s="5">
        <v>9145577.0</v>
      </c>
      <c r="F3450" s="5">
        <v>1.1702651E7</v>
      </c>
      <c r="G3450" s="5">
        <v>2.8053468E7</v>
      </c>
      <c r="H3450" s="5">
        <v>3.7404713E7</v>
      </c>
    </row>
    <row r="3451">
      <c r="A3451" s="62" t="s">
        <v>9426</v>
      </c>
      <c r="B3451" s="23" t="s">
        <v>9427</v>
      </c>
      <c r="C3451" s="5">
        <v>521.0</v>
      </c>
      <c r="D3451" s="5">
        <v>3.6311014940499E7</v>
      </c>
      <c r="E3451" s="5">
        <v>1.3917801E7</v>
      </c>
      <c r="F3451" s="5">
        <v>2.730525E7</v>
      </c>
      <c r="G3451" s="5">
        <v>4.745685E7</v>
      </c>
      <c r="H3451" s="5">
        <v>7.6071553E7</v>
      </c>
    </row>
    <row r="3452">
      <c r="A3452" s="62" t="s">
        <v>9428</v>
      </c>
      <c r="B3452" s="23" t="s">
        <v>9429</v>
      </c>
      <c r="C3452" s="5">
        <v>685.0</v>
      </c>
      <c r="D3452" s="5">
        <v>3.25074844212827E7</v>
      </c>
      <c r="E3452" s="5">
        <v>1.4600765E7</v>
      </c>
      <c r="F3452" s="5">
        <v>2.6129431E7</v>
      </c>
      <c r="G3452" s="5">
        <v>4.04482E7</v>
      </c>
      <c r="H3452" s="5">
        <v>5.8472618E7</v>
      </c>
    </row>
    <row r="3453">
      <c r="A3453" s="62" t="s">
        <v>9430</v>
      </c>
      <c r="B3453" s="23" t="s">
        <v>9431</v>
      </c>
      <c r="C3453" s="5">
        <v>99.0</v>
      </c>
      <c r="D3453" s="5">
        <v>1.0417764080808E7</v>
      </c>
      <c r="E3453" s="5">
        <v>5711162.0</v>
      </c>
      <c r="F3453" s="5">
        <v>9579770.0</v>
      </c>
      <c r="G3453" s="5">
        <v>1.1851545E7</v>
      </c>
      <c r="H3453" s="5">
        <v>1.4475655E7</v>
      </c>
    </row>
    <row r="3454">
      <c r="A3454" s="62" t="s">
        <v>9432</v>
      </c>
      <c r="B3454" s="23" t="s">
        <v>9433</v>
      </c>
      <c r="C3454" s="5">
        <v>1.0</v>
      </c>
      <c r="D3454" s="5">
        <v>2.97806E7</v>
      </c>
      <c r="E3454" s="5">
        <v>2.97806E7</v>
      </c>
      <c r="F3454" s="5">
        <v>2.97806E7</v>
      </c>
      <c r="G3454" s="5">
        <v>2.97806E7</v>
      </c>
      <c r="H3454" s="5">
        <v>2.97806E7</v>
      </c>
    </row>
    <row r="3455">
      <c r="A3455" s="62" t="s">
        <v>9434</v>
      </c>
      <c r="B3455" s="23" t="s">
        <v>9435</v>
      </c>
      <c r="C3455" s="5">
        <v>2393.0</v>
      </c>
      <c r="D3455" s="5">
        <v>1.24684828754701E7</v>
      </c>
      <c r="E3455" s="5">
        <v>5310290.0</v>
      </c>
      <c r="F3455" s="5">
        <v>7049643.0</v>
      </c>
      <c r="G3455" s="5">
        <v>1.18261E7</v>
      </c>
      <c r="H3455" s="5">
        <v>2.3101684E7</v>
      </c>
    </row>
    <row r="3456">
      <c r="A3456" s="62" t="s">
        <v>9436</v>
      </c>
      <c r="B3456" s="23" t="s">
        <v>9437</v>
      </c>
      <c r="C3456" s="5">
        <v>3911.0</v>
      </c>
      <c r="D3456" s="5">
        <v>1.74778773617075E7</v>
      </c>
      <c r="E3456" s="5">
        <v>6125384.0</v>
      </c>
      <c r="F3456" s="5">
        <v>9958211.0</v>
      </c>
      <c r="G3456" s="5">
        <v>1.833995E7</v>
      </c>
      <c r="H3456" s="5">
        <v>3.7291217E7</v>
      </c>
    </row>
    <row r="3457">
      <c r="A3457" s="62" t="s">
        <v>9438</v>
      </c>
      <c r="B3457" s="23" t="s">
        <v>9439</v>
      </c>
      <c r="C3457" s="5">
        <v>534.0</v>
      </c>
      <c r="D3457" s="5">
        <v>1.93700817284644E7</v>
      </c>
      <c r="E3457" s="5">
        <v>4927750.0</v>
      </c>
      <c r="F3457" s="5">
        <v>1.0447231E7</v>
      </c>
      <c r="G3457" s="5">
        <v>1.8111116E7</v>
      </c>
      <c r="H3457" s="5">
        <v>2.9868417E7</v>
      </c>
    </row>
    <row r="3458">
      <c r="A3458" s="62" t="s">
        <v>9440</v>
      </c>
      <c r="B3458" s="23" t="s">
        <v>9441</v>
      </c>
      <c r="C3458" s="5">
        <v>1716.0</v>
      </c>
      <c r="D3458" s="5">
        <v>1.745880909324E7</v>
      </c>
      <c r="E3458" s="5">
        <v>7940928.0</v>
      </c>
      <c r="F3458" s="5">
        <v>1.1717594E7</v>
      </c>
      <c r="G3458" s="5">
        <v>1.8461132E7</v>
      </c>
      <c r="H3458" s="5">
        <v>3.670908E7</v>
      </c>
    </row>
    <row r="3459">
      <c r="A3459" s="62" t="s">
        <v>9442</v>
      </c>
      <c r="B3459" s="23" t="s">
        <v>9443</v>
      </c>
      <c r="C3459" s="5">
        <v>5304.0</v>
      </c>
      <c r="D3459" s="5">
        <v>2.60627995134727E7</v>
      </c>
      <c r="E3459" s="5">
        <v>6394649.0</v>
      </c>
      <c r="F3459" s="5">
        <v>1.313685E7</v>
      </c>
      <c r="G3459" s="5">
        <v>2.8489828E7</v>
      </c>
      <c r="H3459" s="5">
        <v>5.7531233E7</v>
      </c>
    </row>
    <row r="3460">
      <c r="A3460" s="62" t="s">
        <v>9444</v>
      </c>
      <c r="B3460" s="23" t="s">
        <v>9445</v>
      </c>
      <c r="C3460" s="5">
        <v>1284.0</v>
      </c>
      <c r="D3460" s="5">
        <v>8680155.21884736</v>
      </c>
      <c r="E3460" s="5">
        <v>4702386.0</v>
      </c>
      <c r="F3460" s="5">
        <v>6097291.0</v>
      </c>
      <c r="G3460" s="5">
        <v>9446563.0</v>
      </c>
      <c r="H3460" s="5">
        <v>1.1589158E7</v>
      </c>
    </row>
    <row r="3461">
      <c r="A3461" s="62" t="s">
        <v>9446</v>
      </c>
      <c r="B3461" s="23" t="s">
        <v>9447</v>
      </c>
      <c r="C3461" s="5">
        <v>12.0</v>
      </c>
      <c r="D3461" s="5">
        <v>1.318246E7</v>
      </c>
      <c r="E3461" s="5">
        <v>5713000.0</v>
      </c>
      <c r="F3461" s="5">
        <v>9089920.0</v>
      </c>
      <c r="G3461" s="5">
        <v>1.320155E7</v>
      </c>
      <c r="H3461" s="5">
        <v>2.0865711E7</v>
      </c>
    </row>
    <row r="3462">
      <c r="A3462" s="62" t="s">
        <v>9448</v>
      </c>
      <c r="B3462" s="23" t="s">
        <v>9449</v>
      </c>
      <c r="C3462" s="5">
        <v>10729.0</v>
      </c>
      <c r="D3462" s="5">
        <v>1.10408943847516E7</v>
      </c>
      <c r="E3462" s="5">
        <v>5839000.0</v>
      </c>
      <c r="F3462" s="5">
        <v>8262414.0</v>
      </c>
      <c r="G3462" s="5">
        <v>1.2133871E7</v>
      </c>
      <c r="H3462" s="5">
        <v>2.0025907E7</v>
      </c>
    </row>
    <row r="3463">
      <c r="A3463" s="62" t="s">
        <v>9450</v>
      </c>
      <c r="B3463" s="23" t="s">
        <v>9451</v>
      </c>
      <c r="C3463" s="5">
        <v>21929.0</v>
      </c>
      <c r="D3463" s="5">
        <v>1.79917771544774E7</v>
      </c>
      <c r="E3463" s="5">
        <v>6721983.0</v>
      </c>
      <c r="F3463" s="5">
        <v>1.011929E7</v>
      </c>
      <c r="G3463" s="5">
        <v>1.6152087E7</v>
      </c>
      <c r="H3463" s="5">
        <v>3.2253733E7</v>
      </c>
    </row>
    <row r="3464">
      <c r="A3464" s="62" t="s">
        <v>9452</v>
      </c>
      <c r="B3464" s="23" t="s">
        <v>9453</v>
      </c>
      <c r="C3464" s="5">
        <v>316.0</v>
      </c>
      <c r="D3464" s="5">
        <v>5223327.84810126</v>
      </c>
      <c r="E3464" s="5">
        <v>2218177.0</v>
      </c>
      <c r="F3464" s="5">
        <v>2517151.0</v>
      </c>
      <c r="G3464" s="5">
        <v>3120369.0</v>
      </c>
      <c r="H3464" s="5">
        <v>7465000.0</v>
      </c>
    </row>
    <row r="3465">
      <c r="A3465" s="62" t="s">
        <v>9454</v>
      </c>
      <c r="B3465" s="23" t="s">
        <v>9455</v>
      </c>
      <c r="C3465" s="5">
        <v>6175.0</v>
      </c>
      <c r="D3465" s="5">
        <v>1.97681937889878E7</v>
      </c>
      <c r="E3465" s="5">
        <v>7078540.0</v>
      </c>
      <c r="F3465" s="5">
        <v>1.274725E7</v>
      </c>
      <c r="G3465" s="5">
        <v>2.3572481E7</v>
      </c>
      <c r="H3465" s="5">
        <v>3.4073991E7</v>
      </c>
    </row>
    <row r="3466">
      <c r="A3466" s="62" t="s">
        <v>9456</v>
      </c>
      <c r="B3466" s="23" t="s">
        <v>9457</v>
      </c>
      <c r="C3466" s="5">
        <v>8705.0</v>
      </c>
      <c r="D3466" s="5">
        <v>1.41406050070074E7</v>
      </c>
      <c r="E3466" s="5">
        <v>6812399.0</v>
      </c>
      <c r="F3466" s="5">
        <v>9070736.0</v>
      </c>
      <c r="G3466" s="5">
        <v>1.2591012E7</v>
      </c>
      <c r="H3466" s="5">
        <v>2.3751495E7</v>
      </c>
    </row>
    <row r="3467">
      <c r="A3467" s="62" t="s">
        <v>9458</v>
      </c>
      <c r="B3467" s="23" t="s">
        <v>9459</v>
      </c>
      <c r="C3467" s="5">
        <v>367.0</v>
      </c>
      <c r="D3467" s="5">
        <v>1.49413392288828E7</v>
      </c>
      <c r="E3467" s="5">
        <v>1.0784673E7</v>
      </c>
      <c r="F3467" s="5">
        <v>1.4299784E7</v>
      </c>
      <c r="G3467" s="5">
        <v>1.7939673E7</v>
      </c>
      <c r="H3467" s="5">
        <v>2.1467298E7</v>
      </c>
    </row>
    <row r="3468">
      <c r="A3468" s="62" t="s">
        <v>9460</v>
      </c>
      <c r="B3468" s="23" t="s">
        <v>9461</v>
      </c>
      <c r="C3468" s="5">
        <v>520.0</v>
      </c>
      <c r="D3468" s="5">
        <v>1.21499120846153E7</v>
      </c>
      <c r="E3468" s="5">
        <v>1.03463E7</v>
      </c>
      <c r="F3468" s="5">
        <v>1.1416998E7</v>
      </c>
      <c r="G3468" s="5">
        <v>1.3462554E7</v>
      </c>
      <c r="H3468" s="5">
        <v>1.6590207E7</v>
      </c>
    </row>
    <row r="3469">
      <c r="A3469" s="62" t="s">
        <v>9462</v>
      </c>
      <c r="B3469" s="23" t="s">
        <v>9463</v>
      </c>
      <c r="C3469" s="5">
        <v>4096.0</v>
      </c>
      <c r="D3469" s="5">
        <v>1.40694862844238E7</v>
      </c>
      <c r="E3469" s="5">
        <v>6342739.0</v>
      </c>
      <c r="F3469" s="5">
        <v>9071361.0</v>
      </c>
      <c r="G3469" s="5">
        <v>1.422574E7</v>
      </c>
      <c r="H3469" s="5">
        <v>2.8548906E7</v>
      </c>
    </row>
    <row r="3470">
      <c r="A3470" s="62" t="s">
        <v>9464</v>
      </c>
      <c r="B3470" s="23" t="s">
        <v>9465</v>
      </c>
      <c r="C3470" s="5">
        <v>15268.0</v>
      </c>
      <c r="D3470" s="5">
        <v>1.64389153144971E7</v>
      </c>
      <c r="E3470" s="5">
        <v>6486132.0</v>
      </c>
      <c r="F3470" s="5">
        <v>9316500.0</v>
      </c>
      <c r="G3470" s="5">
        <v>1.714989E7</v>
      </c>
      <c r="H3470" s="5">
        <v>3.132141E7</v>
      </c>
    </row>
    <row r="3471">
      <c r="A3471" s="62" t="s">
        <v>9466</v>
      </c>
      <c r="B3471" s="23" t="s">
        <v>9467</v>
      </c>
      <c r="C3471" s="5">
        <v>6319.0</v>
      </c>
      <c r="D3471" s="5">
        <v>4112498.26245847</v>
      </c>
      <c r="E3471" s="5">
        <v>2232478.0</v>
      </c>
      <c r="F3471" s="5">
        <v>3098846.0</v>
      </c>
      <c r="G3471" s="5">
        <v>4553613.0</v>
      </c>
      <c r="H3471" s="5">
        <v>6543000.0</v>
      </c>
    </row>
    <row r="3472">
      <c r="A3472" s="62" t="s">
        <v>9468</v>
      </c>
      <c r="B3472" s="23" t="s">
        <v>9469</v>
      </c>
      <c r="C3472" s="5">
        <v>1312.0</v>
      </c>
      <c r="D3472" s="5">
        <v>1.80928408574695E7</v>
      </c>
      <c r="E3472" s="5">
        <v>6137761.0</v>
      </c>
      <c r="F3472" s="5">
        <v>1.10677E7</v>
      </c>
      <c r="G3472" s="5">
        <v>2.0304556E7</v>
      </c>
      <c r="H3472" s="5">
        <v>3.7391509E7</v>
      </c>
    </row>
    <row r="3473">
      <c r="A3473" s="62" t="s">
        <v>9470</v>
      </c>
      <c r="B3473" s="23" t="s">
        <v>9471</v>
      </c>
      <c r="C3473" s="5">
        <v>1065.0</v>
      </c>
      <c r="D3473" s="5">
        <v>1.94086216350844E7</v>
      </c>
      <c r="E3473" s="5">
        <v>6923630.0</v>
      </c>
      <c r="F3473" s="5">
        <v>1.011622E7</v>
      </c>
      <c r="G3473" s="5">
        <v>2.219E7</v>
      </c>
      <c r="H3473" s="5">
        <v>4.3380031E7</v>
      </c>
    </row>
    <row r="3474">
      <c r="A3474" s="62" t="s">
        <v>9472</v>
      </c>
      <c r="B3474" s="23" t="s">
        <v>9473</v>
      </c>
      <c r="C3474" s="5">
        <v>1638.0</v>
      </c>
      <c r="D3474" s="5">
        <v>1.2529581569597E7</v>
      </c>
      <c r="E3474" s="5">
        <v>6485234.0</v>
      </c>
      <c r="F3474" s="5">
        <v>1.0489953E7</v>
      </c>
      <c r="G3474" s="5">
        <v>1.5611418E7</v>
      </c>
      <c r="H3474" s="5">
        <v>1.9957494E7</v>
      </c>
    </row>
    <row r="3475">
      <c r="A3475" s="62" t="s">
        <v>9474</v>
      </c>
      <c r="B3475" s="23" t="s">
        <v>9475</v>
      </c>
      <c r="C3475" s="5">
        <v>5.0</v>
      </c>
      <c r="D3475" s="5">
        <v>1.74537118E7</v>
      </c>
      <c r="E3475" s="5">
        <v>6374135.0</v>
      </c>
      <c r="F3475" s="5">
        <v>1.00375E7</v>
      </c>
      <c r="G3475" s="5">
        <v>1.1247829E7</v>
      </c>
      <c r="H3475" s="5">
        <v>5.5537441E7</v>
      </c>
    </row>
    <row r="3476">
      <c r="A3476" s="62" t="s">
        <v>9476</v>
      </c>
      <c r="B3476" s="23" t="s">
        <v>9477</v>
      </c>
      <c r="C3476" s="5">
        <v>6125.0</v>
      </c>
      <c r="D3476" s="5">
        <v>1.02012486132364E7</v>
      </c>
      <c r="E3476" s="5">
        <v>5198909.0</v>
      </c>
      <c r="F3476" s="5">
        <v>8013930.0</v>
      </c>
      <c r="G3476" s="5">
        <v>1.146218E7</v>
      </c>
      <c r="H3476" s="5">
        <v>1.6594807E7</v>
      </c>
    </row>
    <row r="3477">
      <c r="A3477" s="62" t="s">
        <v>9478</v>
      </c>
      <c r="B3477" s="23" t="s">
        <v>9479</v>
      </c>
      <c r="C3477" s="5">
        <v>14785.0</v>
      </c>
      <c r="D3477" s="5">
        <v>1.23379994635515E7</v>
      </c>
      <c r="E3477" s="5">
        <v>6336950.0</v>
      </c>
      <c r="F3477" s="5">
        <v>9044707.0</v>
      </c>
      <c r="G3477" s="5">
        <v>1.5203186E7</v>
      </c>
      <c r="H3477" s="5">
        <v>2.24064E7</v>
      </c>
    </row>
    <row r="3478">
      <c r="A3478" s="62" t="s">
        <v>9480</v>
      </c>
      <c r="B3478" s="23" t="s">
        <v>9481</v>
      </c>
      <c r="C3478" s="5">
        <v>108.0</v>
      </c>
      <c r="D3478" s="5">
        <v>4.76231947037037E7</v>
      </c>
      <c r="E3478" s="5">
        <v>1.4795962E7</v>
      </c>
      <c r="F3478" s="5">
        <v>2.0130217E7</v>
      </c>
      <c r="G3478" s="5">
        <v>5.1203454E7</v>
      </c>
      <c r="H3478" s="5">
        <v>1.2251407E8</v>
      </c>
    </row>
    <row r="3479">
      <c r="A3479" s="62" t="s">
        <v>9482</v>
      </c>
      <c r="B3479" s="23" t="s">
        <v>9483</v>
      </c>
      <c r="C3479" s="5">
        <v>838.0</v>
      </c>
      <c r="D3479" s="5">
        <v>1.87737730011933E7</v>
      </c>
      <c r="E3479" s="5">
        <v>9764900.0</v>
      </c>
      <c r="F3479" s="5">
        <v>1.19456E7</v>
      </c>
      <c r="G3479" s="5">
        <v>1.9032471E7</v>
      </c>
      <c r="H3479" s="5">
        <v>3.4313532E7</v>
      </c>
    </row>
    <row r="3480">
      <c r="A3480" s="62" t="s">
        <v>9484</v>
      </c>
      <c r="B3480" s="23" t="s">
        <v>9485</v>
      </c>
      <c r="C3480" s="5">
        <v>425.0</v>
      </c>
      <c r="D3480" s="5">
        <v>1.28268938823529E7</v>
      </c>
      <c r="E3480" s="5">
        <v>3200701.0</v>
      </c>
      <c r="F3480" s="5">
        <v>5567786.0</v>
      </c>
      <c r="G3480" s="5">
        <v>1.182918E7</v>
      </c>
      <c r="H3480" s="5">
        <v>2.4411889E7</v>
      </c>
    </row>
    <row r="3481">
      <c r="A3481" s="62" t="s">
        <v>9486</v>
      </c>
      <c r="B3481" s="23" t="s">
        <v>9487</v>
      </c>
      <c r="C3481" s="5">
        <v>415.0</v>
      </c>
      <c r="D3481" s="5">
        <v>2.40897849999999E7</v>
      </c>
      <c r="E3481" s="5">
        <v>5105322.0</v>
      </c>
      <c r="F3481" s="5">
        <v>6952536.0</v>
      </c>
      <c r="G3481" s="5">
        <v>1.2818786E7</v>
      </c>
      <c r="H3481" s="5">
        <v>5.2166244E7</v>
      </c>
    </row>
    <row r="3482">
      <c r="A3482" s="62" t="s">
        <v>9488</v>
      </c>
      <c r="B3482" s="23" t="s">
        <v>9489</v>
      </c>
      <c r="C3482" s="5">
        <v>6.0</v>
      </c>
      <c r="D3482" s="5">
        <v>1.74413493333333E7</v>
      </c>
      <c r="E3482" s="5">
        <v>3806000.0</v>
      </c>
      <c r="F3482" s="5">
        <v>9675492.0</v>
      </c>
      <c r="G3482" s="5">
        <v>2.0370544E7</v>
      </c>
      <c r="H3482" s="5">
        <v>4.8088729E7</v>
      </c>
    </row>
    <row r="3483">
      <c r="A3483" s="62" t="s">
        <v>9490</v>
      </c>
      <c r="B3483" s="23" t="s">
        <v>9491</v>
      </c>
      <c r="C3483" s="5">
        <v>568.0</v>
      </c>
      <c r="D3483" s="5">
        <v>1.79778417306338E7</v>
      </c>
      <c r="E3483" s="5">
        <v>7107532.0</v>
      </c>
      <c r="F3483" s="5">
        <v>8659000.0</v>
      </c>
      <c r="G3483" s="5">
        <v>1.6123283E7</v>
      </c>
      <c r="H3483" s="5">
        <v>4.6595224E7</v>
      </c>
    </row>
    <row r="3484">
      <c r="A3484" s="62" t="s">
        <v>9492</v>
      </c>
      <c r="B3484" s="23" t="s">
        <v>9493</v>
      </c>
      <c r="C3484" s="5">
        <v>7097.0</v>
      </c>
      <c r="D3484" s="5">
        <v>1.20581618814992E7</v>
      </c>
      <c r="E3484" s="5">
        <v>5453200.0</v>
      </c>
      <c r="F3484" s="5">
        <v>8378000.0</v>
      </c>
      <c r="G3484" s="5">
        <v>1.3261646E7</v>
      </c>
      <c r="H3484" s="5">
        <v>2.1527242E7</v>
      </c>
    </row>
    <row r="3485">
      <c r="A3485" s="62" t="s">
        <v>9494</v>
      </c>
      <c r="B3485" s="23" t="s">
        <v>9495</v>
      </c>
      <c r="C3485" s="5">
        <v>378.0</v>
      </c>
      <c r="D3485" s="5">
        <v>2.10200449761904E7</v>
      </c>
      <c r="E3485" s="5">
        <v>1.4034E7</v>
      </c>
      <c r="F3485" s="5">
        <v>1.4439E7</v>
      </c>
      <c r="G3485" s="5">
        <v>2.2284077E7</v>
      </c>
      <c r="H3485" s="5">
        <v>3.8536496E7</v>
      </c>
    </row>
    <row r="3486">
      <c r="A3486" s="62" t="s">
        <v>9496</v>
      </c>
      <c r="B3486" s="23" t="s">
        <v>9497</v>
      </c>
      <c r="C3486" s="5">
        <v>31.0</v>
      </c>
      <c r="D3486" s="5">
        <v>1.92544912903225E7</v>
      </c>
      <c r="E3486" s="5">
        <v>1.0468987E7</v>
      </c>
      <c r="F3486" s="5">
        <v>1.4142403E7</v>
      </c>
      <c r="G3486" s="5">
        <v>2.8517478E7</v>
      </c>
      <c r="H3486" s="5">
        <v>3.7340983E7</v>
      </c>
    </row>
    <row r="3487">
      <c r="A3487" s="62" t="s">
        <v>9498</v>
      </c>
      <c r="B3487" s="23" t="s">
        <v>9499</v>
      </c>
      <c r="C3487" s="5">
        <v>39.0</v>
      </c>
      <c r="D3487" s="5">
        <v>2.1429597025641E7</v>
      </c>
      <c r="E3487" s="5">
        <v>5918734.0</v>
      </c>
      <c r="F3487" s="5">
        <v>7996450.0</v>
      </c>
      <c r="G3487" s="5">
        <v>2.2656651E7</v>
      </c>
      <c r="H3487" s="5">
        <v>6.0785058E7</v>
      </c>
    </row>
    <row r="3488">
      <c r="A3488" s="62" t="s">
        <v>9500</v>
      </c>
      <c r="B3488" s="23" t="s">
        <v>9501</v>
      </c>
      <c r="C3488" s="5">
        <v>27.0</v>
      </c>
      <c r="D3488" s="5">
        <v>2.34169241481481E7</v>
      </c>
      <c r="E3488" s="5">
        <v>5795778.0</v>
      </c>
      <c r="F3488" s="5">
        <v>1.2834948E7</v>
      </c>
      <c r="G3488" s="5">
        <v>2.3098823E7</v>
      </c>
      <c r="H3488" s="5">
        <v>5.7807671E7</v>
      </c>
    </row>
    <row r="3489">
      <c r="A3489" s="62" t="s">
        <v>9503</v>
      </c>
      <c r="B3489" s="23" t="s">
        <v>9504</v>
      </c>
      <c r="C3489" s="5">
        <v>22.0</v>
      </c>
      <c r="D3489" s="5">
        <v>3.32807036818181E7</v>
      </c>
      <c r="E3489" s="5">
        <v>1.0857088E7</v>
      </c>
      <c r="F3489" s="5">
        <v>2.2360653E7</v>
      </c>
      <c r="G3489" s="5">
        <v>3.5123673E7</v>
      </c>
      <c r="H3489" s="5">
        <v>7.8775498E7</v>
      </c>
    </row>
    <row r="3490">
      <c r="A3490" s="62" t="s">
        <v>9505</v>
      </c>
      <c r="B3490" s="23" t="s">
        <v>9506</v>
      </c>
      <c r="C3490" s="5">
        <v>8.0</v>
      </c>
      <c r="D3490" s="5">
        <v>3.23417527499999E7</v>
      </c>
      <c r="E3490" s="5">
        <v>1.35587E7</v>
      </c>
      <c r="F3490" s="5">
        <v>1.88449E7</v>
      </c>
      <c r="G3490" s="5">
        <v>4.15163E7</v>
      </c>
      <c r="H3490" s="5">
        <v>6.49795E7</v>
      </c>
    </row>
    <row r="3491">
      <c r="A3491" s="62" t="s">
        <v>9507</v>
      </c>
      <c r="B3491" s="23" t="s">
        <v>232</v>
      </c>
      <c r="C3491" s="5">
        <v>325.0</v>
      </c>
      <c r="D3491" s="5">
        <v>1.5393705196923E7</v>
      </c>
      <c r="E3491" s="5">
        <v>4132200.0</v>
      </c>
      <c r="F3491" s="5">
        <v>5731900.0</v>
      </c>
      <c r="G3491" s="5">
        <v>1.2527379E7</v>
      </c>
      <c r="H3491" s="5">
        <v>3.0673058E7</v>
      </c>
    </row>
    <row r="3492">
      <c r="A3492" s="62" t="s">
        <v>9509</v>
      </c>
      <c r="B3492" s="23" t="s">
        <v>234</v>
      </c>
      <c r="C3492" s="5">
        <v>261.0</v>
      </c>
      <c r="D3492" s="5">
        <v>7297453.79545454</v>
      </c>
      <c r="E3492" s="5">
        <v>3416736.0</v>
      </c>
      <c r="F3492" s="5">
        <v>4755015.0</v>
      </c>
      <c r="G3492" s="5">
        <v>8235015.0</v>
      </c>
      <c r="H3492" s="5">
        <v>1.3388E7</v>
      </c>
    </row>
    <row r="3493">
      <c r="A3493" s="62" t="s">
        <v>9511</v>
      </c>
      <c r="B3493" s="23" t="s">
        <v>9512</v>
      </c>
      <c r="C3493" s="5">
        <v>4.0</v>
      </c>
      <c r="D3493" s="5">
        <v>1.475252475E7</v>
      </c>
      <c r="E3493" s="5">
        <v>4951100.0</v>
      </c>
      <c r="F3493" s="5">
        <v>5206050.0</v>
      </c>
      <c r="G3493" s="5">
        <v>1.8873349E7</v>
      </c>
      <c r="H3493" s="5">
        <v>2.99796E7</v>
      </c>
    </row>
    <row r="3494">
      <c r="A3494" s="62" t="s">
        <v>9513</v>
      </c>
      <c r="B3494" s="23" t="s">
        <v>238</v>
      </c>
      <c r="C3494" s="5">
        <v>433.0</v>
      </c>
      <c r="D3494" s="5">
        <v>3.87645610207851E7</v>
      </c>
      <c r="E3494" s="5">
        <v>1.5124248E7</v>
      </c>
      <c r="F3494" s="5">
        <v>2.6894402E7</v>
      </c>
      <c r="G3494" s="5">
        <v>5.0714371E7</v>
      </c>
      <c r="H3494" s="5">
        <v>8.1494282E7</v>
      </c>
    </row>
    <row r="3495">
      <c r="A3495" s="62" t="s">
        <v>9514</v>
      </c>
      <c r="B3495" s="23" t="s">
        <v>9515</v>
      </c>
      <c r="C3495" s="5">
        <v>23.0</v>
      </c>
      <c r="D3495" s="5">
        <v>2.21830985652173E7</v>
      </c>
      <c r="E3495" s="5">
        <v>8231117.0</v>
      </c>
      <c r="F3495" s="5">
        <v>1.09579E7</v>
      </c>
      <c r="G3495" s="5">
        <v>2.126845E7</v>
      </c>
      <c r="H3495" s="5">
        <v>7.0523258E7</v>
      </c>
    </row>
    <row r="3496">
      <c r="A3496" s="62" t="s">
        <v>9516</v>
      </c>
      <c r="B3496" s="23" t="s">
        <v>9517</v>
      </c>
      <c r="C3496" s="5">
        <v>9.0</v>
      </c>
      <c r="D3496" s="5">
        <v>3.58568052222222E7</v>
      </c>
      <c r="E3496" s="5">
        <v>5990172.0</v>
      </c>
      <c r="F3496" s="5">
        <v>1.0780498E7</v>
      </c>
      <c r="G3496" s="5">
        <v>1.7709725E7</v>
      </c>
      <c r="H3496" s="5">
        <v>1.92729409E8</v>
      </c>
    </row>
    <row r="3497">
      <c r="A3497" s="62" t="s">
        <v>9518</v>
      </c>
      <c r="B3497" s="23" t="s">
        <v>9519</v>
      </c>
      <c r="C3497" s="5">
        <v>201.0</v>
      </c>
      <c r="D3497" s="5">
        <v>7371549.1442786</v>
      </c>
      <c r="E3497" s="5">
        <v>2930439.0</v>
      </c>
      <c r="F3497" s="5">
        <v>4531103.0</v>
      </c>
      <c r="G3497" s="5">
        <v>8330300.0</v>
      </c>
      <c r="H3497" s="5">
        <v>1.3383864E7</v>
      </c>
    </row>
    <row r="3498">
      <c r="A3498" s="62" t="s">
        <v>9520</v>
      </c>
      <c r="B3498" s="23" t="s">
        <v>241</v>
      </c>
      <c r="C3498" s="5">
        <v>1957.0</v>
      </c>
      <c r="D3498" s="5">
        <v>2.28924747807869E7</v>
      </c>
      <c r="E3498" s="5">
        <v>8002000.0</v>
      </c>
      <c r="F3498" s="5">
        <v>2.028966E7</v>
      </c>
      <c r="G3498" s="5">
        <v>3.5794389E7</v>
      </c>
      <c r="H3498" s="5">
        <v>4.5978041E7</v>
      </c>
    </row>
    <row r="3499">
      <c r="A3499" s="62" t="s">
        <v>9521</v>
      </c>
      <c r="B3499" s="23" t="s">
        <v>9522</v>
      </c>
      <c r="C3499" s="5">
        <v>169.0</v>
      </c>
      <c r="D3499" s="5">
        <v>1.36682427633136E7</v>
      </c>
      <c r="E3499" s="5">
        <v>4854412.0</v>
      </c>
      <c r="F3499" s="5">
        <v>8691973.0</v>
      </c>
      <c r="G3499" s="5">
        <v>1.648267E7</v>
      </c>
      <c r="H3499" s="5">
        <v>2.5981434E7</v>
      </c>
    </row>
    <row r="3500">
      <c r="A3500" s="62" t="s">
        <v>9523</v>
      </c>
      <c r="B3500" s="23" t="s">
        <v>9524</v>
      </c>
      <c r="C3500" s="5">
        <v>256.0</v>
      </c>
      <c r="D3500" s="5">
        <v>1.402977403125E7</v>
      </c>
      <c r="E3500" s="5">
        <v>8035741.0</v>
      </c>
      <c r="F3500" s="5">
        <v>1.3219094E7</v>
      </c>
      <c r="G3500" s="5">
        <v>1.9152415E7</v>
      </c>
      <c r="H3500" s="5">
        <v>2.0069172E7</v>
      </c>
    </row>
    <row r="3501">
      <c r="A3501" s="62" t="s">
        <v>9525</v>
      </c>
      <c r="B3501" s="23" t="s">
        <v>9526</v>
      </c>
      <c r="C3501" s="5">
        <v>224.0</v>
      </c>
      <c r="D3501" s="5">
        <v>1.81558632098214E7</v>
      </c>
      <c r="E3501" s="5">
        <v>1.670035E7</v>
      </c>
      <c r="F3501" s="5">
        <v>1.87361E7</v>
      </c>
      <c r="G3501" s="5">
        <v>1.90446E7</v>
      </c>
      <c r="H3501" s="5">
        <v>1.93362E7</v>
      </c>
    </row>
    <row r="3502">
      <c r="A3502" s="62" t="s">
        <v>9527</v>
      </c>
      <c r="B3502" s="23" t="s">
        <v>9528</v>
      </c>
      <c r="C3502" s="5">
        <v>75.0</v>
      </c>
      <c r="D3502" s="5">
        <v>1.72647814399999E7</v>
      </c>
      <c r="E3502" s="5">
        <v>4938352.0</v>
      </c>
      <c r="F3502" s="5">
        <v>9507550.0</v>
      </c>
      <c r="G3502" s="5">
        <v>1.674733E7</v>
      </c>
      <c r="H3502" s="5">
        <v>4.3390194E7</v>
      </c>
    </row>
    <row r="3503">
      <c r="A3503" s="62" t="s">
        <v>9529</v>
      </c>
      <c r="B3503" s="23" t="s">
        <v>9530</v>
      </c>
      <c r="C3503" s="5">
        <v>27.0</v>
      </c>
      <c r="D3503" s="5">
        <v>5.32534874074074E7</v>
      </c>
      <c r="E3503" s="5">
        <v>1.9733224E7</v>
      </c>
      <c r="F3503" s="5">
        <v>4.6275092E7</v>
      </c>
      <c r="G3503" s="5">
        <v>7.6847781E7</v>
      </c>
      <c r="H3503" s="5">
        <v>1.00184421E8</v>
      </c>
    </row>
    <row r="3504">
      <c r="A3504" s="62" t="s">
        <v>9531</v>
      </c>
      <c r="B3504" s="23" t="s">
        <v>9532</v>
      </c>
      <c r="C3504" s="5">
        <v>624.0</v>
      </c>
      <c r="D3504" s="5">
        <v>2.00893015737179E7</v>
      </c>
      <c r="E3504" s="5">
        <v>6775000.0</v>
      </c>
      <c r="F3504" s="5">
        <v>1.3583931E7</v>
      </c>
      <c r="G3504" s="5">
        <v>2.40071E7</v>
      </c>
      <c r="H3504" s="5">
        <v>3.83049E7</v>
      </c>
    </row>
    <row r="3505">
      <c r="A3505" s="62" t="s">
        <v>9533</v>
      </c>
      <c r="B3505" s="23" t="s">
        <v>9534</v>
      </c>
      <c r="C3505" s="5">
        <v>4504.0</v>
      </c>
      <c r="D3505" s="5">
        <v>2.98527029338806E7</v>
      </c>
      <c r="E3505" s="5">
        <v>9324378.0</v>
      </c>
      <c r="F3505" s="5">
        <v>1.6940429E7</v>
      </c>
      <c r="G3505" s="5">
        <v>3.7539926E7</v>
      </c>
      <c r="H3505" s="5">
        <v>6.7543537E7</v>
      </c>
    </row>
    <row r="3506">
      <c r="A3506" s="62" t="s">
        <v>9535</v>
      </c>
      <c r="B3506" s="23" t="s">
        <v>9536</v>
      </c>
      <c r="C3506" s="5">
        <v>612.0</v>
      </c>
      <c r="D3506" s="5">
        <v>1.61940435571895E7</v>
      </c>
      <c r="E3506" s="5">
        <v>9236455.0</v>
      </c>
      <c r="F3506" s="5">
        <v>1.2693234E7</v>
      </c>
      <c r="G3506" s="5">
        <v>1.6111145E7</v>
      </c>
      <c r="H3506" s="5">
        <v>2.4264322E7</v>
      </c>
    </row>
    <row r="3507">
      <c r="A3507" s="62" t="s">
        <v>9537</v>
      </c>
      <c r="B3507" s="23" t="s">
        <v>9538</v>
      </c>
      <c r="C3507" s="5">
        <v>15.0</v>
      </c>
      <c r="D3507" s="5">
        <v>1.40343375333333E7</v>
      </c>
      <c r="E3507" s="5">
        <v>2861482.0</v>
      </c>
      <c r="F3507" s="5">
        <v>3686413.0</v>
      </c>
      <c r="G3507" s="5">
        <v>1.7416518E7</v>
      </c>
      <c r="H3507" s="5">
        <v>4.9899377E7</v>
      </c>
    </row>
    <row r="3508">
      <c r="A3508" s="62" t="s">
        <v>9539</v>
      </c>
      <c r="B3508" s="23" t="s">
        <v>9540</v>
      </c>
      <c r="C3508" s="5">
        <v>11411.0</v>
      </c>
      <c r="D3508" s="5">
        <v>1.7653662309626E7</v>
      </c>
      <c r="E3508" s="5">
        <v>1.22278E7</v>
      </c>
      <c r="F3508" s="5">
        <v>1.5651778E7</v>
      </c>
      <c r="G3508" s="5">
        <v>2.09961E7</v>
      </c>
      <c r="H3508" s="5">
        <v>2.6289363E7</v>
      </c>
    </row>
    <row r="3509">
      <c r="A3509" s="62" t="s">
        <v>9541</v>
      </c>
      <c r="B3509" s="23" t="s">
        <v>9542</v>
      </c>
      <c r="C3509" s="5">
        <v>4452.0</v>
      </c>
      <c r="D3509" s="5">
        <v>2.08867170067385E7</v>
      </c>
      <c r="E3509" s="5">
        <v>7852000.0</v>
      </c>
      <c r="F3509" s="5">
        <v>1.776075E7</v>
      </c>
      <c r="G3509" s="5">
        <v>2.86058E7</v>
      </c>
      <c r="H3509" s="5">
        <v>3.9869E7</v>
      </c>
    </row>
    <row r="3510">
      <c r="A3510" s="62" t="s">
        <v>9543</v>
      </c>
      <c r="B3510" s="23" t="s">
        <v>9544</v>
      </c>
      <c r="C3510" s="5">
        <v>1411.0</v>
      </c>
      <c r="D3510" s="5">
        <v>2.45772043834159E7</v>
      </c>
      <c r="E3510" s="5">
        <v>4619902.0</v>
      </c>
      <c r="F3510" s="5">
        <v>1.0465196E7</v>
      </c>
      <c r="G3510" s="5">
        <v>2.9274252E7</v>
      </c>
      <c r="H3510" s="5">
        <v>5.9533772E7</v>
      </c>
    </row>
    <row r="3511">
      <c r="A3511" s="62" t="s">
        <v>9545</v>
      </c>
      <c r="B3511" s="23" t="s">
        <v>9546</v>
      </c>
      <c r="C3511" s="5">
        <v>1.0</v>
      </c>
      <c r="D3511" s="5">
        <v>4.9850212E7</v>
      </c>
      <c r="E3511" s="5">
        <v>4.9850212E7</v>
      </c>
      <c r="F3511" s="5">
        <v>4.9850212E7</v>
      </c>
      <c r="G3511" s="5">
        <v>4.9850212E7</v>
      </c>
      <c r="H3511" s="5">
        <v>4.9850212E7</v>
      </c>
    </row>
    <row r="3512">
      <c r="A3512" s="62" t="s">
        <v>9547</v>
      </c>
      <c r="B3512" s="23" t="s">
        <v>9548</v>
      </c>
      <c r="C3512" s="5">
        <v>8.0</v>
      </c>
      <c r="D3512" s="5">
        <v>5.4418730375E7</v>
      </c>
      <c r="E3512" s="5">
        <v>2.6355921E7</v>
      </c>
      <c r="F3512" s="5">
        <v>4.7955382E7</v>
      </c>
      <c r="G3512" s="5">
        <v>5.7206205E7</v>
      </c>
      <c r="H3512" s="5">
        <v>1.3430555E8</v>
      </c>
    </row>
    <row r="3513">
      <c r="A3513" s="62" t="s">
        <v>9549</v>
      </c>
      <c r="B3513" s="23" t="s">
        <v>9550</v>
      </c>
      <c r="C3513" s="5">
        <v>398.0</v>
      </c>
      <c r="D3513" s="5">
        <v>2.29820724899497E7</v>
      </c>
      <c r="E3513" s="5">
        <v>4024150.0</v>
      </c>
      <c r="F3513" s="5">
        <v>1.3623842E7</v>
      </c>
      <c r="G3513" s="5">
        <v>3.8699941E7</v>
      </c>
      <c r="H3513" s="5">
        <v>4.6470768E7</v>
      </c>
    </row>
    <row r="3514">
      <c r="A3514" s="62" t="s">
        <v>9551</v>
      </c>
      <c r="B3514" s="23" t="s">
        <v>9552</v>
      </c>
      <c r="C3514" s="5">
        <v>4.0</v>
      </c>
      <c r="D3514" s="5">
        <v>6.034090075E7</v>
      </c>
      <c r="E3514" s="5">
        <v>3.4641426E7</v>
      </c>
      <c r="F3514" s="5">
        <v>3.5497749E7</v>
      </c>
      <c r="G3514" s="5">
        <v>7.1224537E7</v>
      </c>
      <c r="H3514" s="5">
        <v>9.9999891E7</v>
      </c>
    </row>
    <row r="3515">
      <c r="A3515" s="62" t="s">
        <v>9554</v>
      </c>
      <c r="B3515" s="23" t="s">
        <v>9555</v>
      </c>
      <c r="C3515" s="5">
        <v>23.0</v>
      </c>
      <c r="D3515" s="5">
        <v>1.10961852173913E7</v>
      </c>
      <c r="E3515" s="5">
        <v>3182642.0</v>
      </c>
      <c r="F3515" s="5">
        <v>4513678.0</v>
      </c>
      <c r="G3515" s="5">
        <v>1.0569966E7</v>
      </c>
      <c r="H3515" s="5">
        <v>3.3684642E7</v>
      </c>
    </row>
    <row r="3516">
      <c r="A3516" s="62" t="s">
        <v>9556</v>
      </c>
      <c r="B3516" s="23" t="s">
        <v>9557</v>
      </c>
      <c r="C3516" s="5">
        <v>1.0</v>
      </c>
      <c r="D3516" s="5">
        <v>2.0174384E7</v>
      </c>
      <c r="E3516" s="5">
        <v>2.0174384E7</v>
      </c>
      <c r="F3516" s="5">
        <v>2.0174384E7</v>
      </c>
      <c r="G3516" s="5">
        <v>2.0174384E7</v>
      </c>
      <c r="H3516" s="5">
        <v>2.0174384E7</v>
      </c>
    </row>
    <row r="3517">
      <c r="A3517" s="62" t="s">
        <v>9558</v>
      </c>
      <c r="B3517" s="23" t="s">
        <v>9559</v>
      </c>
      <c r="C3517" s="5">
        <v>4893.0</v>
      </c>
      <c r="D3517" s="5">
        <v>1.48204266006539E7</v>
      </c>
      <c r="E3517" s="5">
        <v>3875200.0</v>
      </c>
      <c r="F3517" s="5">
        <v>6263000.0</v>
      </c>
      <c r="G3517" s="5">
        <v>1.24076E7</v>
      </c>
      <c r="H3517" s="5">
        <v>3.0459401E7</v>
      </c>
    </row>
    <row r="3518">
      <c r="A3518" s="62" t="s">
        <v>9560</v>
      </c>
      <c r="B3518" s="23" t="s">
        <v>9561</v>
      </c>
      <c r="C3518" s="5">
        <v>507.0</v>
      </c>
      <c r="D3518" s="5">
        <v>3.4402327938856E7</v>
      </c>
      <c r="E3518" s="5">
        <v>1.454697E7</v>
      </c>
      <c r="F3518" s="5">
        <v>2.4612735E7</v>
      </c>
      <c r="G3518" s="5">
        <v>4.2576327E7</v>
      </c>
      <c r="H3518" s="5">
        <v>7.1331347E7</v>
      </c>
    </row>
    <row r="3519">
      <c r="A3519" s="62" t="s">
        <v>9562</v>
      </c>
      <c r="B3519" s="23" t="s">
        <v>9563</v>
      </c>
      <c r="C3519" s="5">
        <v>72.0</v>
      </c>
      <c r="D3519" s="5">
        <v>1.03105983888888E7</v>
      </c>
      <c r="E3519" s="5">
        <v>1795844.0</v>
      </c>
      <c r="F3519" s="5">
        <v>4041961.0</v>
      </c>
      <c r="G3519" s="5">
        <v>1.1573493E7</v>
      </c>
      <c r="H3519" s="5">
        <v>2.4911128E7</v>
      </c>
    </row>
    <row r="3520">
      <c r="A3520" s="62" t="s">
        <v>9564</v>
      </c>
      <c r="B3520" s="23" t="s">
        <v>9565</v>
      </c>
      <c r="C3520" s="5">
        <v>4371.0</v>
      </c>
      <c r="D3520" s="5">
        <v>2.00558125879661E7</v>
      </c>
      <c r="E3520" s="5">
        <v>4200489.0</v>
      </c>
      <c r="F3520" s="5">
        <v>6806274.0</v>
      </c>
      <c r="G3520" s="5">
        <v>1.4968057E7</v>
      </c>
      <c r="H3520" s="5">
        <v>5.002191E7</v>
      </c>
    </row>
    <row r="3521">
      <c r="A3521" s="62" t="s">
        <v>9566</v>
      </c>
      <c r="B3521" s="23" t="s">
        <v>9567</v>
      </c>
      <c r="C3521" s="5">
        <v>8953.0</v>
      </c>
      <c r="D3521" s="5">
        <v>1.77302934039535E7</v>
      </c>
      <c r="E3521" s="5">
        <v>4736999.0</v>
      </c>
      <c r="F3521" s="5">
        <v>7067074.0</v>
      </c>
      <c r="G3521" s="5">
        <v>1.3684568E7</v>
      </c>
      <c r="H3521" s="5">
        <v>4.3313955E7</v>
      </c>
    </row>
    <row r="3522">
      <c r="A3522" s="62" t="s">
        <v>9568</v>
      </c>
      <c r="B3522" s="23" t="s">
        <v>9569</v>
      </c>
      <c r="C3522" s="5">
        <v>163.0</v>
      </c>
      <c r="D3522" s="5">
        <v>8785223.15337423</v>
      </c>
      <c r="E3522" s="5">
        <v>3082798.0</v>
      </c>
      <c r="F3522" s="5">
        <v>4112207.0</v>
      </c>
      <c r="G3522" s="5">
        <v>6978900.0</v>
      </c>
      <c r="H3522" s="5">
        <v>1.402E7</v>
      </c>
    </row>
    <row r="3523">
      <c r="A3523" s="62" t="s">
        <v>9570</v>
      </c>
      <c r="B3523" s="23" t="s">
        <v>9571</v>
      </c>
      <c r="C3523" s="5">
        <v>12812.0</v>
      </c>
      <c r="D3523" s="5">
        <v>1.42464715593193E7</v>
      </c>
      <c r="E3523" s="5">
        <v>2536229.0</v>
      </c>
      <c r="F3523" s="5">
        <v>5285318.0</v>
      </c>
      <c r="G3523" s="5">
        <v>1.0038236E7</v>
      </c>
      <c r="H3523" s="5">
        <v>3.5835592E7</v>
      </c>
    </row>
    <row r="3524">
      <c r="A3524" s="62" t="s">
        <v>9572</v>
      </c>
      <c r="B3524" s="23" t="s">
        <v>9574</v>
      </c>
      <c r="C3524" s="5">
        <v>2705.0</v>
      </c>
      <c r="D3524" s="5">
        <v>5.50896648274205E7</v>
      </c>
      <c r="E3524" s="5">
        <v>4978118.0</v>
      </c>
      <c r="F3524" s="5">
        <v>1.08642E7</v>
      </c>
      <c r="G3524" s="5">
        <v>5.8073009E7</v>
      </c>
      <c r="H3524" s="5">
        <v>1.94841133E8</v>
      </c>
    </row>
    <row r="3525">
      <c r="A3525" s="62" t="s">
        <v>9575</v>
      </c>
      <c r="B3525" s="23" t="s">
        <v>9576</v>
      </c>
      <c r="C3525" s="5">
        <v>2392.0</v>
      </c>
      <c r="D3525" s="5">
        <v>1.27586023969912E7</v>
      </c>
      <c r="E3525" s="5">
        <v>4114824.0</v>
      </c>
      <c r="F3525" s="5">
        <v>6228159.0</v>
      </c>
      <c r="G3525" s="5">
        <v>1.1066263E7</v>
      </c>
      <c r="H3525" s="5">
        <v>2.5217507E7</v>
      </c>
    </row>
    <row r="3526">
      <c r="A3526" s="62" t="s">
        <v>9577</v>
      </c>
      <c r="B3526" s="23" t="s">
        <v>9578</v>
      </c>
      <c r="C3526" s="5">
        <v>64980.0</v>
      </c>
      <c r="D3526" s="5">
        <v>2.50168454460449E7</v>
      </c>
      <c r="E3526" s="5">
        <v>5261704.0</v>
      </c>
      <c r="F3526" s="5">
        <v>8976855.0</v>
      </c>
      <c r="G3526" s="5">
        <v>1.955295E7</v>
      </c>
      <c r="H3526" s="5">
        <v>5.7603028E7</v>
      </c>
    </row>
    <row r="3527">
      <c r="A3527" s="62" t="s">
        <v>9579</v>
      </c>
      <c r="B3527" s="23" t="s">
        <v>9580</v>
      </c>
      <c r="C3527" s="5">
        <v>69778.0</v>
      </c>
      <c r="D3527" s="5">
        <v>1.92143140241739E7</v>
      </c>
      <c r="E3527" s="5">
        <v>4972950.0</v>
      </c>
      <c r="F3527" s="5">
        <v>7727076.0</v>
      </c>
      <c r="G3527" s="5">
        <v>1.621513E7</v>
      </c>
      <c r="H3527" s="5">
        <v>4.7664343E7</v>
      </c>
    </row>
    <row r="3528">
      <c r="A3528" s="62" t="s">
        <v>9581</v>
      </c>
      <c r="B3528" s="23" t="s">
        <v>9583</v>
      </c>
      <c r="C3528" s="5">
        <v>10251.0</v>
      </c>
      <c r="D3528" s="5">
        <v>1.54036463587697E7</v>
      </c>
      <c r="E3528" s="5">
        <v>4755248.0</v>
      </c>
      <c r="F3528" s="5">
        <v>6784172.0</v>
      </c>
      <c r="G3528" s="5">
        <v>1.3169318E7</v>
      </c>
      <c r="H3528" s="5">
        <v>3.4988122E7</v>
      </c>
    </row>
    <row r="3529">
      <c r="A3529" s="62" t="s">
        <v>9584</v>
      </c>
      <c r="B3529" s="23" t="s">
        <v>9585</v>
      </c>
      <c r="C3529" s="5">
        <v>10942.0</v>
      </c>
      <c r="D3529" s="5">
        <v>2.28587804970754E7</v>
      </c>
      <c r="E3529" s="5">
        <v>5256400.0</v>
      </c>
      <c r="F3529" s="5">
        <v>8688046.0</v>
      </c>
      <c r="G3529" s="5">
        <v>2.2283372E7</v>
      </c>
      <c r="H3529" s="5">
        <v>5.312964E7</v>
      </c>
    </row>
    <row r="3530">
      <c r="A3530" s="62" t="s">
        <v>9586</v>
      </c>
      <c r="B3530" s="23" t="s">
        <v>9587</v>
      </c>
      <c r="C3530" s="5">
        <v>2870.0</v>
      </c>
      <c r="D3530" s="5">
        <v>1.46447789303378E7</v>
      </c>
      <c r="E3530" s="5">
        <v>4147607.0</v>
      </c>
      <c r="F3530" s="5">
        <v>6198400.0</v>
      </c>
      <c r="G3530" s="5">
        <v>1.098905E7</v>
      </c>
      <c r="H3530" s="5">
        <v>2.9803121E7</v>
      </c>
    </row>
    <row r="3531">
      <c r="A3531" s="62" t="s">
        <v>9588</v>
      </c>
      <c r="B3531" s="23" t="s">
        <v>9589</v>
      </c>
      <c r="C3531" s="5">
        <v>9788.0</v>
      </c>
      <c r="D3531" s="5">
        <v>3.69173792617662E7</v>
      </c>
      <c r="E3531" s="5">
        <v>5025938.0</v>
      </c>
      <c r="F3531" s="5">
        <v>1.0023603E7</v>
      </c>
      <c r="G3531" s="5">
        <v>3.6581635E7</v>
      </c>
      <c r="H3531" s="5">
        <v>9.844465E7</v>
      </c>
    </row>
    <row r="3532">
      <c r="A3532" s="62" t="s">
        <v>9590</v>
      </c>
      <c r="B3532" s="23" t="s">
        <v>9591</v>
      </c>
      <c r="C3532" s="5">
        <v>39310.0</v>
      </c>
      <c r="D3532" s="5">
        <v>1.86007025443031E7</v>
      </c>
      <c r="E3532" s="5">
        <v>4997120.0</v>
      </c>
      <c r="F3532" s="5">
        <v>7580302.0</v>
      </c>
      <c r="G3532" s="5">
        <v>1.4734251E7</v>
      </c>
      <c r="H3532" s="5">
        <v>4.4338279E7</v>
      </c>
    </row>
    <row r="3533">
      <c r="A3533" s="62" t="s">
        <v>9592</v>
      </c>
      <c r="B3533" s="23" t="s">
        <v>9593</v>
      </c>
      <c r="C3533" s="5">
        <v>42457.0</v>
      </c>
      <c r="D3533" s="5">
        <v>2.92133977426797E7</v>
      </c>
      <c r="E3533" s="5">
        <v>5092800.0</v>
      </c>
      <c r="F3533" s="5">
        <v>9817831.0</v>
      </c>
      <c r="G3533" s="5">
        <v>2.8749101E7</v>
      </c>
      <c r="H3533" s="5">
        <v>7.5406354E7</v>
      </c>
    </row>
    <row r="3534">
      <c r="A3534" s="62" t="s">
        <v>9594</v>
      </c>
      <c r="B3534" s="23" t="s">
        <v>9595</v>
      </c>
      <c r="C3534" s="5">
        <v>29705.0</v>
      </c>
      <c r="D3534" s="5">
        <v>1.47425752735338E7</v>
      </c>
      <c r="E3534" s="5">
        <v>4476740.0</v>
      </c>
      <c r="F3534" s="5">
        <v>6748839.0</v>
      </c>
      <c r="G3534" s="5">
        <v>1.285124E7</v>
      </c>
      <c r="H3534" s="5">
        <v>3.1837828E7</v>
      </c>
    </row>
    <row r="3535">
      <c r="A3535" s="62" t="s">
        <v>9596</v>
      </c>
      <c r="B3535" s="23" t="s">
        <v>9597</v>
      </c>
      <c r="C3535" s="5">
        <v>856.0</v>
      </c>
      <c r="D3535" s="5">
        <v>1.53435621039719E7</v>
      </c>
      <c r="E3535" s="5">
        <v>3621316.0</v>
      </c>
      <c r="F3535" s="5">
        <v>6222659.0</v>
      </c>
      <c r="G3535" s="5">
        <v>2.018349E7</v>
      </c>
      <c r="H3535" s="5">
        <v>4.0422233E7</v>
      </c>
    </row>
    <row r="3536">
      <c r="A3536" s="62" t="s">
        <v>9598</v>
      </c>
      <c r="B3536" s="23" t="s">
        <v>9599</v>
      </c>
      <c r="C3536" s="5">
        <v>11157.0</v>
      </c>
      <c r="D3536" s="5">
        <v>1.08485823202473E7</v>
      </c>
      <c r="E3536" s="5">
        <v>3813340.0</v>
      </c>
      <c r="F3536" s="5">
        <v>5543382.0</v>
      </c>
      <c r="G3536" s="5">
        <v>9346184.0</v>
      </c>
      <c r="H3536" s="5">
        <v>1.9391702E7</v>
      </c>
    </row>
    <row r="3537">
      <c r="A3537" s="62" t="s">
        <v>9600</v>
      </c>
      <c r="B3537" s="23" t="s">
        <v>9601</v>
      </c>
      <c r="C3537" s="5">
        <v>706.0</v>
      </c>
      <c r="D3537" s="5">
        <v>4.39498254645892E7</v>
      </c>
      <c r="E3537" s="5">
        <v>1.0304837E7</v>
      </c>
      <c r="F3537" s="5">
        <v>2.2977202E7</v>
      </c>
      <c r="G3537" s="5">
        <v>6.166748E7</v>
      </c>
      <c r="H3537" s="5">
        <v>1.26344293E8</v>
      </c>
    </row>
    <row r="3538">
      <c r="A3538" s="62" t="s">
        <v>9602</v>
      </c>
      <c r="B3538" s="23" t="s">
        <v>9603</v>
      </c>
      <c r="C3538" s="5">
        <v>303.0</v>
      </c>
      <c r="D3538" s="5">
        <v>3.75422302013201E7</v>
      </c>
      <c r="E3538" s="5">
        <v>6163188.0</v>
      </c>
      <c r="F3538" s="5">
        <v>1.35053E7</v>
      </c>
      <c r="G3538" s="5">
        <v>3.8335596E7</v>
      </c>
      <c r="H3538" s="5">
        <v>8.5272581E7</v>
      </c>
    </row>
    <row r="3539">
      <c r="A3539" s="62" t="s">
        <v>9604</v>
      </c>
      <c r="B3539" s="23" t="s">
        <v>9605</v>
      </c>
      <c r="C3539" s="5">
        <v>536.0</v>
      </c>
      <c r="D3539" s="5">
        <v>8121071.02798507</v>
      </c>
      <c r="E3539" s="5">
        <v>4470168.0</v>
      </c>
      <c r="F3539" s="5">
        <v>5884509.0</v>
      </c>
      <c r="G3539" s="5">
        <v>8311418.0</v>
      </c>
      <c r="H3539" s="5">
        <v>1.5618E7</v>
      </c>
    </row>
    <row r="3540">
      <c r="A3540" s="62" t="s">
        <v>9606</v>
      </c>
      <c r="B3540" s="23" t="s">
        <v>9607</v>
      </c>
      <c r="C3540" s="5">
        <v>633.0</v>
      </c>
      <c r="D3540" s="5">
        <v>1.37264731058451E7</v>
      </c>
      <c r="E3540" s="5">
        <v>4603052.0</v>
      </c>
      <c r="F3540" s="5">
        <v>6942338.0</v>
      </c>
      <c r="G3540" s="5">
        <v>1.2729058E7</v>
      </c>
      <c r="H3540" s="5">
        <v>2.3633039E7</v>
      </c>
    </row>
    <row r="3541">
      <c r="A3541" s="62" t="s">
        <v>9608</v>
      </c>
      <c r="B3541" s="23" t="s">
        <v>9609</v>
      </c>
      <c r="C3541" s="5">
        <v>13561.0</v>
      </c>
      <c r="D3541" s="5">
        <v>1.84881111051972E7</v>
      </c>
      <c r="E3541" s="5">
        <v>4403000.0</v>
      </c>
      <c r="F3541" s="5">
        <v>6993538.0</v>
      </c>
      <c r="G3541" s="5">
        <v>1.4634699E7</v>
      </c>
      <c r="H3541" s="5">
        <v>3.7922199E7</v>
      </c>
    </row>
    <row r="3542">
      <c r="A3542" s="62" t="s">
        <v>9610</v>
      </c>
      <c r="B3542" s="23" t="s">
        <v>9611</v>
      </c>
      <c r="C3542" s="5">
        <v>917.0</v>
      </c>
      <c r="D3542" s="5">
        <v>1.10904120708833E7</v>
      </c>
      <c r="E3542" s="5">
        <v>4114404.0</v>
      </c>
      <c r="F3542" s="5">
        <v>6308746.0</v>
      </c>
      <c r="G3542" s="5">
        <v>1.3027456E7</v>
      </c>
      <c r="H3542" s="5">
        <v>2.0229491E7</v>
      </c>
    </row>
    <row r="3543">
      <c r="A3543" s="62" t="s">
        <v>9612</v>
      </c>
      <c r="B3543" s="23" t="s">
        <v>9613</v>
      </c>
      <c r="C3543" s="5">
        <v>189.0</v>
      </c>
      <c r="D3543" s="5">
        <v>1.53349743703703E7</v>
      </c>
      <c r="E3543" s="5">
        <v>4986729.0</v>
      </c>
      <c r="F3543" s="5">
        <v>7094985.0</v>
      </c>
      <c r="G3543" s="5">
        <v>1.7152743E7</v>
      </c>
      <c r="H3543" s="5">
        <v>3.3142327E7</v>
      </c>
    </row>
    <row r="3544">
      <c r="A3544" s="62" t="s">
        <v>9614</v>
      </c>
      <c r="B3544" s="23" t="s">
        <v>9615</v>
      </c>
      <c r="C3544" s="5">
        <v>72.0</v>
      </c>
      <c r="D3544" s="5">
        <v>1.20318008888888E7</v>
      </c>
      <c r="E3544" s="5">
        <v>5279500.0</v>
      </c>
      <c r="F3544" s="5">
        <v>8491722.0</v>
      </c>
      <c r="G3544" s="5">
        <v>1.29884E7</v>
      </c>
      <c r="H3544" s="5">
        <v>2.4868119E7</v>
      </c>
    </row>
    <row r="3545">
      <c r="A3545" s="62" t="s">
        <v>9616</v>
      </c>
      <c r="B3545" s="23" t="s">
        <v>9617</v>
      </c>
      <c r="C3545" s="5">
        <v>13.0</v>
      </c>
      <c r="D3545" s="5">
        <v>4.72389606923076E7</v>
      </c>
      <c r="E3545" s="5">
        <v>6391040.0</v>
      </c>
      <c r="F3545" s="5">
        <v>1.0913481E7</v>
      </c>
      <c r="G3545" s="5">
        <v>1.9890344E7</v>
      </c>
      <c r="H3545" s="5">
        <v>1.51880861E8</v>
      </c>
    </row>
    <row r="3546">
      <c r="A3546" s="62" t="s">
        <v>9618</v>
      </c>
      <c r="B3546" s="23" t="s">
        <v>9619</v>
      </c>
      <c r="C3546" s="5">
        <v>74.0</v>
      </c>
      <c r="D3546" s="5">
        <v>2.31509528108108E7</v>
      </c>
      <c r="E3546" s="5">
        <v>5211185.0</v>
      </c>
      <c r="F3546" s="5">
        <v>8381194.0</v>
      </c>
      <c r="G3546" s="5">
        <v>2.8779616E7</v>
      </c>
      <c r="H3546" s="5">
        <v>5.7364026E7</v>
      </c>
    </row>
    <row r="3547">
      <c r="A3547" s="62" t="s">
        <v>9620</v>
      </c>
      <c r="B3547" s="23" t="s">
        <v>9621</v>
      </c>
      <c r="C3547" s="5">
        <v>15633.0</v>
      </c>
      <c r="D3547" s="5">
        <v>8951773.7186302</v>
      </c>
      <c r="E3547" s="5">
        <v>4026450.0</v>
      </c>
      <c r="F3547" s="5">
        <v>5900275.0</v>
      </c>
      <c r="G3547" s="5">
        <v>9130028.0</v>
      </c>
      <c r="H3547" s="5">
        <v>1.524605E7</v>
      </c>
    </row>
    <row r="3548">
      <c r="A3548" s="62" t="s">
        <v>9622</v>
      </c>
      <c r="B3548" s="23" t="s">
        <v>9623</v>
      </c>
      <c r="C3548" s="5">
        <v>144405.0</v>
      </c>
      <c r="D3548" s="5">
        <v>1.10137837412259E7</v>
      </c>
      <c r="E3548" s="5">
        <v>3899378.0</v>
      </c>
      <c r="F3548" s="5">
        <v>5933052.0</v>
      </c>
      <c r="G3548" s="5">
        <v>1.0222869E7</v>
      </c>
      <c r="H3548" s="5">
        <v>2.010556E7</v>
      </c>
    </row>
    <row r="3549">
      <c r="A3549" s="62" t="s">
        <v>9625</v>
      </c>
      <c r="B3549" s="23" t="s">
        <v>9626</v>
      </c>
      <c r="C3549" s="5">
        <v>4521.0</v>
      </c>
      <c r="D3549" s="5">
        <v>1.23789670331784E8</v>
      </c>
      <c r="E3549" s="5">
        <v>2.247387E7</v>
      </c>
      <c r="F3549" s="5">
        <v>8.22287E7</v>
      </c>
      <c r="G3549" s="5">
        <v>2.13338293E8</v>
      </c>
      <c r="H3549" s="5">
        <v>2.701896E8</v>
      </c>
    </row>
    <row r="3550">
      <c r="A3550" s="62" t="s">
        <v>9627</v>
      </c>
      <c r="B3550" s="23" t="s">
        <v>9628</v>
      </c>
      <c r="C3550" s="5">
        <v>86.0</v>
      </c>
      <c r="D3550" s="5">
        <v>1.64752520465116E7</v>
      </c>
      <c r="E3550" s="5">
        <v>4249481.0</v>
      </c>
      <c r="F3550" s="5">
        <v>7531300.0</v>
      </c>
      <c r="G3550" s="5">
        <v>1.4256089E7</v>
      </c>
      <c r="H3550" s="5">
        <v>3.6827494E7</v>
      </c>
    </row>
    <row r="3551">
      <c r="A3551" s="62" t="s">
        <v>9629</v>
      </c>
      <c r="B3551" s="23" t="s">
        <v>9630</v>
      </c>
      <c r="C3551" s="5">
        <v>8031.0</v>
      </c>
      <c r="D3551" s="5">
        <v>9780578.66147239</v>
      </c>
      <c r="E3551" s="5">
        <v>4017450.0</v>
      </c>
      <c r="F3551" s="5">
        <v>5379748.0</v>
      </c>
      <c r="G3551" s="5">
        <v>8635140.0</v>
      </c>
      <c r="H3551" s="5">
        <v>1.82211E7</v>
      </c>
    </row>
    <row r="3552">
      <c r="A3552" s="62" t="s">
        <v>9631</v>
      </c>
      <c r="B3552" s="23" t="s">
        <v>9632</v>
      </c>
      <c r="C3552" s="5">
        <v>107003.0</v>
      </c>
      <c r="D3552" s="5">
        <v>1.50161894190347E7</v>
      </c>
      <c r="E3552" s="5">
        <v>4190047.0</v>
      </c>
      <c r="F3552" s="5">
        <v>6392500.0</v>
      </c>
      <c r="G3552" s="5">
        <v>1.2113E7</v>
      </c>
      <c r="H3552" s="5">
        <v>3.406265E7</v>
      </c>
    </row>
    <row r="3553">
      <c r="A3553" s="62" t="s">
        <v>9633</v>
      </c>
      <c r="B3553" s="23" t="s">
        <v>9634</v>
      </c>
      <c r="C3553" s="5">
        <v>42.0</v>
      </c>
      <c r="D3553" s="5">
        <v>2.51750011395348E7</v>
      </c>
      <c r="E3553" s="5">
        <v>2797725.0</v>
      </c>
      <c r="F3553" s="5">
        <v>3939750.0</v>
      </c>
      <c r="G3553" s="5">
        <v>2.1620754E7</v>
      </c>
      <c r="H3553" s="5">
        <v>9.3630703E7</v>
      </c>
    </row>
    <row r="3554">
      <c r="A3554" s="62" t="s">
        <v>9635</v>
      </c>
      <c r="B3554" s="23" t="s">
        <v>9636</v>
      </c>
      <c r="C3554" s="5">
        <v>18.0</v>
      </c>
      <c r="D3554" s="5">
        <v>3.65976333888888E7</v>
      </c>
      <c r="E3554" s="5">
        <v>5599125.0</v>
      </c>
      <c r="F3554" s="5">
        <v>1.2770252E7</v>
      </c>
      <c r="G3554" s="5">
        <v>5.1662E7</v>
      </c>
      <c r="H3554" s="5">
        <v>1.26144864E8</v>
      </c>
    </row>
    <row r="3555">
      <c r="A3555" s="62" t="s">
        <v>9637</v>
      </c>
      <c r="B3555" s="23" t="s">
        <v>9638</v>
      </c>
      <c r="C3555" s="5">
        <v>32.0</v>
      </c>
      <c r="D3555" s="5">
        <v>4.9328051125E7</v>
      </c>
      <c r="E3555" s="5">
        <v>1.0052013E7</v>
      </c>
      <c r="F3555" s="5">
        <v>4.0196512E7</v>
      </c>
      <c r="G3555" s="5">
        <v>6.2535018E7</v>
      </c>
      <c r="H3555" s="5">
        <v>1.0866648E8</v>
      </c>
    </row>
    <row r="3556">
      <c r="A3556" s="62" t="s">
        <v>9639</v>
      </c>
      <c r="B3556" s="23" t="s">
        <v>9640</v>
      </c>
      <c r="C3556" s="5">
        <v>553.0</v>
      </c>
      <c r="D3556" s="5">
        <v>4.33511710631768E7</v>
      </c>
      <c r="E3556" s="5">
        <v>9072501.0</v>
      </c>
      <c r="F3556" s="5">
        <v>2.9988229E7</v>
      </c>
      <c r="G3556" s="5">
        <v>6.4830609E7</v>
      </c>
      <c r="H3556" s="5">
        <v>9.8144297E7</v>
      </c>
    </row>
    <row r="3557">
      <c r="A3557" s="62" t="s">
        <v>9641</v>
      </c>
      <c r="B3557" s="23" t="s">
        <v>9642</v>
      </c>
      <c r="C3557" s="5">
        <v>38.0</v>
      </c>
      <c r="D3557" s="5">
        <v>9370194.36842105</v>
      </c>
      <c r="E3557" s="5">
        <v>3388923.0</v>
      </c>
      <c r="F3557" s="5">
        <v>6920000.0</v>
      </c>
      <c r="G3557" s="5">
        <v>9456600.0</v>
      </c>
      <c r="H3557" s="5">
        <v>2.2037001E7</v>
      </c>
    </row>
    <row r="3558">
      <c r="A3558" s="62" t="s">
        <v>9643</v>
      </c>
      <c r="B3558" s="23" t="s">
        <v>9644</v>
      </c>
      <c r="C3558" s="5">
        <v>1266.0</v>
      </c>
      <c r="D3558" s="5">
        <v>2.16299792535433E7</v>
      </c>
      <c r="E3558" s="5">
        <v>4937281.0</v>
      </c>
      <c r="F3558" s="5">
        <v>1.0021998E7</v>
      </c>
      <c r="G3558" s="5">
        <v>2.768115E7</v>
      </c>
      <c r="H3558" s="5">
        <v>5.2392201E7</v>
      </c>
    </row>
    <row r="3559">
      <c r="A3559" s="62" t="s">
        <v>9645</v>
      </c>
      <c r="B3559" s="23" t="s">
        <v>9646</v>
      </c>
      <c r="C3559" s="5">
        <v>403.0</v>
      </c>
      <c r="D3559" s="5">
        <v>1.89937245980149E7</v>
      </c>
      <c r="E3559" s="5">
        <v>4678181.0</v>
      </c>
      <c r="F3559" s="5">
        <v>8309798.0</v>
      </c>
      <c r="G3559" s="5">
        <v>2.3632201E7</v>
      </c>
      <c r="H3559" s="5">
        <v>5.144889E7</v>
      </c>
    </row>
    <row r="3560">
      <c r="A3560" s="62" t="s">
        <v>9647</v>
      </c>
      <c r="B3560" s="23" t="s">
        <v>9648</v>
      </c>
      <c r="C3560" s="5">
        <v>334.0</v>
      </c>
      <c r="D3560" s="5">
        <v>1.91370565253731E7</v>
      </c>
      <c r="E3560" s="5">
        <v>3782977.0</v>
      </c>
      <c r="F3560" s="5">
        <v>6637770.0</v>
      </c>
      <c r="G3560" s="5">
        <v>1.4284572E7</v>
      </c>
      <c r="H3560" s="5">
        <v>5.1278827E7</v>
      </c>
    </row>
    <row r="3561">
      <c r="A3561" s="62" t="s">
        <v>9649</v>
      </c>
      <c r="B3561" s="23" t="s">
        <v>9650</v>
      </c>
      <c r="C3561" s="5">
        <v>22038.0</v>
      </c>
      <c r="D3561" s="5">
        <v>1.30434891489708E7</v>
      </c>
      <c r="E3561" s="5">
        <v>5036153.0</v>
      </c>
      <c r="F3561" s="5">
        <v>7810403.0</v>
      </c>
      <c r="G3561" s="5">
        <v>1.3969563E7</v>
      </c>
      <c r="H3561" s="5">
        <v>2.6956889E7</v>
      </c>
    </row>
    <row r="3562">
      <c r="A3562" s="62" t="s">
        <v>9651</v>
      </c>
      <c r="B3562" s="23" t="s">
        <v>9652</v>
      </c>
      <c r="C3562" s="5">
        <v>4129.0</v>
      </c>
      <c r="D3562" s="5">
        <v>1.40564249557329E7</v>
      </c>
      <c r="E3562" s="5">
        <v>3866017.0</v>
      </c>
      <c r="F3562" s="5">
        <v>8313600.0</v>
      </c>
      <c r="G3562" s="5">
        <v>1.5667467E7</v>
      </c>
      <c r="H3562" s="5">
        <v>2.888043E7</v>
      </c>
    </row>
    <row r="3563">
      <c r="A3563" s="62" t="s">
        <v>9653</v>
      </c>
      <c r="B3563" s="23" t="s">
        <v>9654</v>
      </c>
      <c r="C3563" s="5">
        <v>1199.0</v>
      </c>
      <c r="D3563" s="5">
        <v>3.24710861780365E7</v>
      </c>
      <c r="E3563" s="5">
        <v>1.1076821E7</v>
      </c>
      <c r="F3563" s="5">
        <v>2.2508017E7</v>
      </c>
      <c r="G3563" s="5">
        <v>4.0141067E7</v>
      </c>
      <c r="H3563" s="5">
        <v>6.9965042E7</v>
      </c>
    </row>
    <row r="3564">
      <c r="A3564" s="62" t="s">
        <v>9655</v>
      </c>
      <c r="B3564" s="23" t="s">
        <v>9656</v>
      </c>
      <c r="C3564" s="5">
        <v>4409.0</v>
      </c>
      <c r="D3564" s="5">
        <v>2.15118459564527E7</v>
      </c>
      <c r="E3564" s="5">
        <v>5348000.0</v>
      </c>
      <c r="F3564" s="5">
        <v>8357300.0</v>
      </c>
      <c r="G3564" s="5">
        <v>1.803265E7</v>
      </c>
      <c r="H3564" s="5">
        <v>4.3053989E7</v>
      </c>
    </row>
    <row r="3565">
      <c r="A3565" s="62" t="s">
        <v>9657</v>
      </c>
      <c r="B3565" s="23" t="s">
        <v>9658</v>
      </c>
      <c r="C3565" s="5">
        <v>487771.0</v>
      </c>
      <c r="D3565" s="5">
        <v>1.52086709482498E7</v>
      </c>
      <c r="E3565" s="5">
        <v>6435167.0</v>
      </c>
      <c r="F3565" s="5">
        <v>9732300.0</v>
      </c>
      <c r="G3565" s="5">
        <v>1.5317017E7</v>
      </c>
      <c r="H3565" s="5">
        <v>2.859496E7</v>
      </c>
    </row>
    <row r="3566">
      <c r="A3566" s="62" t="s">
        <v>9659</v>
      </c>
      <c r="B3566" s="23" t="s">
        <v>9660</v>
      </c>
      <c r="C3566" s="5">
        <v>36.0</v>
      </c>
      <c r="D3566" s="5">
        <v>1.78842336666666E7</v>
      </c>
      <c r="E3566" s="5">
        <v>5414971.0</v>
      </c>
      <c r="F3566" s="5">
        <v>8639307.0</v>
      </c>
      <c r="G3566" s="5">
        <v>2.2955396E7</v>
      </c>
      <c r="H3566" s="5">
        <v>4.44346E7</v>
      </c>
    </row>
    <row r="3567">
      <c r="A3567" s="62" t="s">
        <v>9661</v>
      </c>
      <c r="B3567" s="23" t="s">
        <v>9662</v>
      </c>
      <c r="C3567" s="5">
        <v>9888.0</v>
      </c>
      <c r="D3567" s="5">
        <v>1.31913986568914E7</v>
      </c>
      <c r="E3567" s="5">
        <v>5112000.0</v>
      </c>
      <c r="F3567" s="5">
        <v>8183676.0</v>
      </c>
      <c r="G3567" s="5">
        <v>1.08706E7</v>
      </c>
      <c r="H3567" s="5">
        <v>2.3204158E7</v>
      </c>
    </row>
    <row r="3568">
      <c r="A3568" s="62" t="s">
        <v>9663</v>
      </c>
      <c r="B3568" s="23" t="s">
        <v>9664</v>
      </c>
      <c r="C3568" s="5">
        <v>139.0</v>
      </c>
      <c r="D3568" s="5">
        <v>9833615.55395683</v>
      </c>
      <c r="E3568" s="5">
        <v>5178000.0</v>
      </c>
      <c r="F3568" s="5">
        <v>6964071.0</v>
      </c>
      <c r="G3568" s="5">
        <v>9464802.0</v>
      </c>
      <c r="H3568" s="5">
        <v>1.8060218E7</v>
      </c>
    </row>
    <row r="3569">
      <c r="A3569" s="62" t="s">
        <v>9665</v>
      </c>
      <c r="B3569" s="23" t="s">
        <v>9666</v>
      </c>
      <c r="C3569" s="5">
        <v>2.0</v>
      </c>
      <c r="D3569" s="5">
        <v>4335181.0</v>
      </c>
      <c r="E3569" s="5">
        <v>2770787.0</v>
      </c>
      <c r="F3569" s="5">
        <v>2770787.0</v>
      </c>
      <c r="G3569" s="5">
        <v>5899575.0</v>
      </c>
      <c r="H3569" s="5">
        <v>5899575.0</v>
      </c>
    </row>
    <row r="3570">
      <c r="A3570" s="62" t="s">
        <v>9667</v>
      </c>
      <c r="B3570" s="23" t="s">
        <v>9668</v>
      </c>
      <c r="C3570" s="5">
        <v>6.0</v>
      </c>
      <c r="D3570" s="5">
        <v>1.62318241666666E7</v>
      </c>
      <c r="E3570" s="5">
        <v>6104255.0</v>
      </c>
      <c r="F3570" s="5">
        <v>8610000.0</v>
      </c>
      <c r="G3570" s="5">
        <v>1.5488E7</v>
      </c>
      <c r="H3570" s="5">
        <v>5.3595117E7</v>
      </c>
    </row>
    <row r="3571">
      <c r="A3571" s="62" t="s">
        <v>9669</v>
      </c>
      <c r="B3571" s="23" t="s">
        <v>9670</v>
      </c>
      <c r="C3571" s="5">
        <v>98.0</v>
      </c>
      <c r="D3571" s="5">
        <v>1.69980494795918E7</v>
      </c>
      <c r="E3571" s="5">
        <v>4804025.0</v>
      </c>
      <c r="F3571" s="5">
        <v>1.0959473E7</v>
      </c>
      <c r="G3571" s="5">
        <v>3.02941E7</v>
      </c>
      <c r="H3571" s="5">
        <v>3.771226E7</v>
      </c>
    </row>
    <row r="3572">
      <c r="A3572" s="62" t="s">
        <v>9671</v>
      </c>
      <c r="B3572" s="23" t="s">
        <v>9672</v>
      </c>
      <c r="C3572" s="5">
        <v>33.0</v>
      </c>
      <c r="D3572" s="5">
        <v>1.04910813333333E7</v>
      </c>
      <c r="E3572" s="5">
        <v>6303087.0</v>
      </c>
      <c r="F3572" s="5">
        <v>1.049603E7</v>
      </c>
      <c r="G3572" s="5">
        <v>1.3498568E7</v>
      </c>
      <c r="H3572" s="5">
        <v>1.5303055E7</v>
      </c>
    </row>
    <row r="3573">
      <c r="A3573" s="62" t="s">
        <v>9673</v>
      </c>
      <c r="B3573" s="23" t="s">
        <v>9674</v>
      </c>
      <c r="C3573" s="5">
        <v>245.0</v>
      </c>
      <c r="D3573" s="5">
        <v>4.01045979632652E7</v>
      </c>
      <c r="E3573" s="5">
        <v>6626000.0</v>
      </c>
      <c r="F3573" s="5">
        <v>1.7960883E7</v>
      </c>
      <c r="G3573" s="5">
        <v>4.5774229E7</v>
      </c>
      <c r="H3573" s="5">
        <v>8.8784498E7</v>
      </c>
    </row>
    <row r="3574">
      <c r="A3574" s="62" t="s">
        <v>9675</v>
      </c>
      <c r="B3574" s="23" t="s">
        <v>9676</v>
      </c>
      <c r="C3574" s="5">
        <v>1044.0</v>
      </c>
      <c r="D3574" s="5">
        <v>1.17143172662835E7</v>
      </c>
      <c r="E3574" s="5">
        <v>5078082.0</v>
      </c>
      <c r="F3574" s="5">
        <v>8579086.0</v>
      </c>
      <c r="G3574" s="5">
        <v>1.4334024E7</v>
      </c>
      <c r="H3574" s="5">
        <v>2.4062371E7</v>
      </c>
    </row>
    <row r="3575">
      <c r="A3575" s="62" t="s">
        <v>9677</v>
      </c>
      <c r="B3575" s="23" t="s">
        <v>9678</v>
      </c>
      <c r="C3575" s="5">
        <v>177.0</v>
      </c>
      <c r="D3575" s="5">
        <v>1.95403236723163E7</v>
      </c>
      <c r="E3575" s="5">
        <v>5647800.0</v>
      </c>
      <c r="F3575" s="5">
        <v>7118350.0</v>
      </c>
      <c r="G3575" s="5">
        <v>1.3235211E7</v>
      </c>
      <c r="H3575" s="5">
        <v>4.439261E7</v>
      </c>
    </row>
    <row r="3576">
      <c r="A3576" s="62" t="s">
        <v>9679</v>
      </c>
      <c r="B3576" s="23" t="s">
        <v>9680</v>
      </c>
      <c r="C3576" s="5">
        <v>1358.0</v>
      </c>
      <c r="D3576" s="5">
        <v>1.43265781597938E7</v>
      </c>
      <c r="E3576" s="5">
        <v>5201050.0</v>
      </c>
      <c r="F3576" s="5">
        <v>7422100.0</v>
      </c>
      <c r="G3576" s="5">
        <v>1.6357631E7</v>
      </c>
      <c r="H3576" s="5">
        <v>3.3586814E7</v>
      </c>
    </row>
    <row r="3577">
      <c r="A3577" s="62" t="s">
        <v>9681</v>
      </c>
      <c r="B3577" s="23" t="s">
        <v>9682</v>
      </c>
      <c r="C3577" s="5">
        <v>422.0</v>
      </c>
      <c r="D3577" s="5">
        <v>2.20525118578199E7</v>
      </c>
      <c r="E3577" s="5">
        <v>6728250.0</v>
      </c>
      <c r="F3577" s="5">
        <v>1.3512165E7</v>
      </c>
      <c r="G3577" s="5">
        <v>2.6094302E7</v>
      </c>
      <c r="H3577" s="5">
        <v>4.6799674E7</v>
      </c>
    </row>
    <row r="3578">
      <c r="A3578" s="62" t="s">
        <v>9683</v>
      </c>
      <c r="B3578" s="23" t="s">
        <v>9684</v>
      </c>
      <c r="C3578" s="5">
        <v>1056.0</v>
      </c>
      <c r="D3578" s="5">
        <v>1.70796030254717E7</v>
      </c>
      <c r="E3578" s="5">
        <v>4717000.0</v>
      </c>
      <c r="F3578" s="5">
        <v>6717456.0</v>
      </c>
      <c r="G3578" s="5">
        <v>1.3193396E7</v>
      </c>
      <c r="H3578" s="5">
        <v>3.313479E7</v>
      </c>
    </row>
    <row r="3579">
      <c r="A3579" s="62" t="s">
        <v>9685</v>
      </c>
      <c r="B3579" s="23" t="s">
        <v>9686</v>
      </c>
      <c r="C3579" s="5">
        <v>14950.0</v>
      </c>
      <c r="D3579" s="5">
        <v>2.19743746399438E7</v>
      </c>
      <c r="E3579" s="5">
        <v>5923350.0</v>
      </c>
      <c r="F3579" s="5">
        <v>9896132.0</v>
      </c>
      <c r="G3579" s="5">
        <v>1.7817442E7</v>
      </c>
      <c r="H3579" s="5">
        <v>4.2746117E7</v>
      </c>
    </row>
    <row r="3580">
      <c r="A3580" s="62" t="s">
        <v>9687</v>
      </c>
      <c r="B3580" s="23" t="s">
        <v>9688</v>
      </c>
      <c r="C3580" s="5">
        <v>15.0</v>
      </c>
      <c r="D3580" s="5">
        <v>1.44161813333333E7</v>
      </c>
      <c r="E3580" s="5">
        <v>7011638.0</v>
      </c>
      <c r="F3580" s="5">
        <v>1.1218134E7</v>
      </c>
      <c r="G3580" s="5">
        <v>1.4686582E7</v>
      </c>
      <c r="H3580" s="5">
        <v>3.48753E7</v>
      </c>
    </row>
    <row r="3581">
      <c r="A3581" s="62" t="s">
        <v>9689</v>
      </c>
      <c r="B3581" s="23" t="s">
        <v>9690</v>
      </c>
      <c r="C3581" s="5">
        <v>1.0</v>
      </c>
      <c r="D3581" s="5">
        <v>1.5168167E7</v>
      </c>
      <c r="E3581" s="5">
        <v>1.5168167E7</v>
      </c>
      <c r="F3581" s="5">
        <v>1.5168167E7</v>
      </c>
      <c r="G3581" s="5">
        <v>1.5168167E7</v>
      </c>
      <c r="H3581" s="5">
        <v>1.5168167E7</v>
      </c>
    </row>
    <row r="3582">
      <c r="A3582" s="62" t="s">
        <v>9691</v>
      </c>
      <c r="B3582" s="23" t="s">
        <v>9692</v>
      </c>
      <c r="C3582" s="5">
        <v>1.0</v>
      </c>
      <c r="D3582" s="5">
        <v>5128087.0</v>
      </c>
      <c r="E3582" s="5">
        <v>5128087.0</v>
      </c>
      <c r="F3582" s="5">
        <v>5128087.0</v>
      </c>
      <c r="G3582" s="5">
        <v>5128087.0</v>
      </c>
      <c r="H3582" s="5">
        <v>5128087.0</v>
      </c>
    </row>
    <row r="3583">
      <c r="A3583" s="62" t="s">
        <v>9693</v>
      </c>
      <c r="B3583" s="23" t="s">
        <v>9694</v>
      </c>
      <c r="C3583" s="5">
        <v>3043.0</v>
      </c>
      <c r="D3583" s="5">
        <v>1.14356436999671E7</v>
      </c>
      <c r="E3583" s="5">
        <v>3294000.0</v>
      </c>
      <c r="F3583" s="5">
        <v>4799949.0</v>
      </c>
      <c r="G3583" s="5">
        <v>7839444.0</v>
      </c>
      <c r="H3583" s="5">
        <v>2.3490322E7</v>
      </c>
    </row>
    <row r="3584">
      <c r="A3584" s="62" t="s">
        <v>9695</v>
      </c>
      <c r="B3584" s="23" t="s">
        <v>9696</v>
      </c>
      <c r="C3584" s="5">
        <v>5222.0</v>
      </c>
      <c r="D3584" s="5">
        <v>1.93727235679816E7</v>
      </c>
      <c r="E3584" s="5">
        <v>4451650.0</v>
      </c>
      <c r="F3584" s="5">
        <v>8144105.0</v>
      </c>
      <c r="G3584" s="5">
        <v>1.9375241E7</v>
      </c>
      <c r="H3584" s="5">
        <v>4.539412E7</v>
      </c>
    </row>
    <row r="3585">
      <c r="A3585" s="62" t="s">
        <v>9697</v>
      </c>
      <c r="B3585" s="23" t="s">
        <v>9698</v>
      </c>
      <c r="C3585" s="5">
        <v>9292.0</v>
      </c>
      <c r="D3585" s="5">
        <v>2.26553767101808E7</v>
      </c>
      <c r="E3585" s="5">
        <v>5634641.0</v>
      </c>
      <c r="F3585" s="5">
        <v>9373046.0</v>
      </c>
      <c r="G3585" s="5">
        <v>2.1375277E7</v>
      </c>
      <c r="H3585" s="5">
        <v>5.4743091E7</v>
      </c>
    </row>
    <row r="3586">
      <c r="A3586" s="62" t="s">
        <v>9699</v>
      </c>
      <c r="B3586" s="23" t="s">
        <v>9700</v>
      </c>
      <c r="C3586" s="5">
        <v>413.0</v>
      </c>
      <c r="D3586" s="5">
        <v>1.51364374552058E7</v>
      </c>
      <c r="E3586" s="5">
        <v>1.351547E7</v>
      </c>
      <c r="F3586" s="5">
        <v>1.4775876E7</v>
      </c>
      <c r="G3586" s="5">
        <v>1.6027001E7</v>
      </c>
      <c r="H3586" s="5">
        <v>1.7749033E7</v>
      </c>
    </row>
    <row r="3587">
      <c r="A3587" s="62" t="s">
        <v>9701</v>
      </c>
      <c r="B3587" s="23" t="s">
        <v>9702</v>
      </c>
      <c r="C3587" s="5">
        <v>5397.0</v>
      </c>
      <c r="D3587" s="5">
        <v>7990155.86640726</v>
      </c>
      <c r="E3587" s="5">
        <v>3572384.0</v>
      </c>
      <c r="F3587" s="5">
        <v>4723991.0</v>
      </c>
      <c r="G3587" s="5">
        <v>1.3513929E7</v>
      </c>
      <c r="H3587" s="5">
        <v>1.6526822E7</v>
      </c>
    </row>
    <row r="3588">
      <c r="A3588" s="62" t="s">
        <v>9703</v>
      </c>
      <c r="B3588" s="23" t="s">
        <v>9704</v>
      </c>
      <c r="C3588" s="5">
        <v>6727.0</v>
      </c>
      <c r="D3588" s="5">
        <v>1.20991890825033E7</v>
      </c>
      <c r="E3588" s="5">
        <v>5304274.0</v>
      </c>
      <c r="F3588" s="5">
        <v>7629616.0</v>
      </c>
      <c r="G3588" s="5">
        <v>1.466781E7</v>
      </c>
      <c r="H3588" s="5">
        <v>1.9511076E7</v>
      </c>
    </row>
    <row r="3589">
      <c r="A3589" s="62" t="s">
        <v>9705</v>
      </c>
      <c r="B3589" s="23" t="s">
        <v>9706</v>
      </c>
      <c r="C3589" s="5">
        <v>26932.0</v>
      </c>
      <c r="D3589" s="5">
        <v>1.12254390335931E7</v>
      </c>
      <c r="E3589" s="5">
        <v>5020900.0</v>
      </c>
      <c r="F3589" s="5">
        <v>8296210.0</v>
      </c>
      <c r="G3589" s="5">
        <v>1.3497775E7</v>
      </c>
      <c r="H3589" s="5">
        <v>2.20155E7</v>
      </c>
    </row>
    <row r="3590">
      <c r="A3590" s="62" t="s">
        <v>9707</v>
      </c>
      <c r="B3590" s="23" t="s">
        <v>9708</v>
      </c>
      <c r="C3590" s="5">
        <v>163555.0</v>
      </c>
      <c r="D3590" s="5">
        <v>1.78102032873749E7</v>
      </c>
      <c r="E3590" s="5">
        <v>6239820.0</v>
      </c>
      <c r="F3590" s="5">
        <v>1.0751129E7</v>
      </c>
      <c r="G3590" s="5">
        <v>1.968425E7</v>
      </c>
      <c r="H3590" s="5">
        <v>3.6423449E7</v>
      </c>
    </row>
    <row r="3591">
      <c r="A3591" s="62" t="s">
        <v>9709</v>
      </c>
      <c r="B3591" s="23" t="s">
        <v>9710</v>
      </c>
      <c r="C3591" s="5">
        <v>916.0</v>
      </c>
      <c r="D3591" s="5">
        <v>1.64073091386462E7</v>
      </c>
      <c r="E3591" s="5">
        <v>4918884.0</v>
      </c>
      <c r="F3591" s="5">
        <v>9086645.0</v>
      </c>
      <c r="G3591" s="5">
        <v>1.7917387E7</v>
      </c>
      <c r="H3591" s="5">
        <v>3.5713124E7</v>
      </c>
    </row>
    <row r="3592">
      <c r="A3592" s="62" t="s">
        <v>9711</v>
      </c>
      <c r="B3592" s="23" t="s">
        <v>9712</v>
      </c>
      <c r="C3592" s="5">
        <v>47649.0</v>
      </c>
      <c r="D3592" s="5">
        <v>1.13146464338725E7</v>
      </c>
      <c r="E3592" s="5">
        <v>3822700.0</v>
      </c>
      <c r="F3592" s="5">
        <v>6795943.0</v>
      </c>
      <c r="G3592" s="5">
        <v>1.2194001E7</v>
      </c>
      <c r="H3592" s="5">
        <v>2.0591309E7</v>
      </c>
    </row>
    <row r="3593">
      <c r="A3593" s="62" t="s">
        <v>9713</v>
      </c>
      <c r="B3593" s="23" t="s">
        <v>9714</v>
      </c>
      <c r="C3593" s="5">
        <v>1298565.0</v>
      </c>
      <c r="D3593" s="5">
        <v>9074851.23721871</v>
      </c>
      <c r="E3593" s="5">
        <v>3366138.0</v>
      </c>
      <c r="F3593" s="5">
        <v>4878900.0</v>
      </c>
      <c r="G3593" s="5">
        <v>7882357.0</v>
      </c>
      <c r="H3593" s="5">
        <v>1.5310052E7</v>
      </c>
    </row>
    <row r="3594">
      <c r="A3594" s="62" t="s">
        <v>9715</v>
      </c>
      <c r="B3594" s="23" t="s">
        <v>9716</v>
      </c>
      <c r="C3594" s="5">
        <v>848.0</v>
      </c>
      <c r="D3594" s="5">
        <v>1.01606285153302E7</v>
      </c>
      <c r="E3594" s="5">
        <v>4778000.0</v>
      </c>
      <c r="F3594" s="5">
        <v>6041000.0</v>
      </c>
      <c r="G3594" s="5">
        <v>8670000.0</v>
      </c>
      <c r="H3594" s="5">
        <v>1.8547463E7</v>
      </c>
    </row>
    <row r="3595">
      <c r="A3595" s="62" t="s">
        <v>9717</v>
      </c>
      <c r="B3595" s="23" t="s">
        <v>9718</v>
      </c>
      <c r="C3595" s="5">
        <v>1669276.0</v>
      </c>
      <c r="D3595" s="5">
        <v>1.14125559739574E7</v>
      </c>
      <c r="E3595" s="5">
        <v>3985900.0</v>
      </c>
      <c r="F3595" s="5">
        <v>6474639.0</v>
      </c>
      <c r="G3595" s="5">
        <v>1.1365552E7</v>
      </c>
      <c r="H3595" s="5">
        <v>2.1432653E7</v>
      </c>
    </row>
    <row r="3596">
      <c r="A3596" s="62" t="s">
        <v>9719</v>
      </c>
      <c r="B3596" s="23" t="s">
        <v>9720</v>
      </c>
      <c r="C3596" s="5">
        <v>68462.0</v>
      </c>
      <c r="D3596" s="5">
        <v>1.39181854762238E7</v>
      </c>
      <c r="E3596" s="5">
        <v>3721001.0</v>
      </c>
      <c r="F3596" s="5">
        <v>6408467.0</v>
      </c>
      <c r="G3596" s="5">
        <v>1.24168E7</v>
      </c>
      <c r="H3596" s="5">
        <v>2.7063442E7</v>
      </c>
    </row>
    <row r="3597">
      <c r="A3597" s="62" t="s">
        <v>9721</v>
      </c>
      <c r="B3597" s="23" t="s">
        <v>9722</v>
      </c>
      <c r="C3597" s="5">
        <v>26.0</v>
      </c>
      <c r="D3597" s="5">
        <v>9950007.42307692</v>
      </c>
      <c r="E3597" s="5">
        <v>4310305.0</v>
      </c>
      <c r="F3597" s="5">
        <v>5777917.0</v>
      </c>
      <c r="G3597" s="5">
        <v>9359581.0</v>
      </c>
      <c r="H3597" s="5">
        <v>3.2456654E7</v>
      </c>
    </row>
    <row r="3598">
      <c r="A3598" s="62" t="s">
        <v>9723</v>
      </c>
      <c r="B3598" s="23" t="s">
        <v>9724</v>
      </c>
      <c r="C3598" s="5">
        <v>58.0</v>
      </c>
      <c r="D3598" s="5">
        <v>1.11842075344827E7</v>
      </c>
      <c r="E3598" s="5">
        <v>3422096.0</v>
      </c>
      <c r="F3598" s="5">
        <v>5923100.0</v>
      </c>
      <c r="G3598" s="5">
        <v>1.4168847E7</v>
      </c>
      <c r="H3598" s="5">
        <v>2.7287972E7</v>
      </c>
    </row>
    <row r="3599">
      <c r="A3599" s="62" t="s">
        <v>9725</v>
      </c>
      <c r="B3599" s="23" t="s">
        <v>9726</v>
      </c>
      <c r="C3599" s="5">
        <v>14609.0</v>
      </c>
      <c r="D3599" s="5">
        <v>2.19198513594306E7</v>
      </c>
      <c r="E3599" s="5">
        <v>4049643.0</v>
      </c>
      <c r="F3599" s="5">
        <v>6472802.0</v>
      </c>
      <c r="G3599" s="5">
        <v>1.3479452E7</v>
      </c>
      <c r="H3599" s="5">
        <v>4.1080096E7</v>
      </c>
    </row>
    <row r="3600">
      <c r="A3600" s="62" t="s">
        <v>9727</v>
      </c>
      <c r="B3600" s="23" t="s">
        <v>9728</v>
      </c>
      <c r="C3600" s="5">
        <v>214.0</v>
      </c>
      <c r="D3600" s="5">
        <v>1.35311882102803E7</v>
      </c>
      <c r="E3600" s="5">
        <v>7341094.0</v>
      </c>
      <c r="F3600" s="5">
        <v>1.3676438E7</v>
      </c>
      <c r="G3600" s="5">
        <v>1.7586048E7</v>
      </c>
      <c r="H3600" s="5">
        <v>2.0032045E7</v>
      </c>
    </row>
    <row r="3601">
      <c r="A3601" s="62" t="s">
        <v>9729</v>
      </c>
      <c r="B3601" s="23" t="s">
        <v>9730</v>
      </c>
      <c r="C3601" s="5">
        <v>103.0</v>
      </c>
      <c r="D3601" s="5">
        <v>1.01887538252427E7</v>
      </c>
      <c r="E3601" s="5">
        <v>3634770.0</v>
      </c>
      <c r="F3601" s="5">
        <v>6464006.0</v>
      </c>
      <c r="G3601" s="5">
        <v>1.0296537E7</v>
      </c>
      <c r="H3601" s="5">
        <v>2.1132991E7</v>
      </c>
    </row>
    <row r="3602">
      <c r="A3602" s="62" t="s">
        <v>9731</v>
      </c>
      <c r="B3602" s="23" t="s">
        <v>9732</v>
      </c>
      <c r="C3602" s="5">
        <v>12.0</v>
      </c>
      <c r="D3602" s="5">
        <v>1.06339655833333E7</v>
      </c>
      <c r="E3602" s="5">
        <v>3688124.0</v>
      </c>
      <c r="F3602" s="5">
        <v>8276435.0</v>
      </c>
      <c r="G3602" s="5">
        <v>1.2489215E7</v>
      </c>
      <c r="H3602" s="5">
        <v>2.3415298E7</v>
      </c>
    </row>
    <row r="3603">
      <c r="A3603" s="62" t="s">
        <v>9733</v>
      </c>
      <c r="B3603" s="23" t="s">
        <v>9734</v>
      </c>
      <c r="C3603" s="5">
        <v>2563.0</v>
      </c>
      <c r="D3603" s="5">
        <v>1.58316305996878E7</v>
      </c>
      <c r="E3603" s="5">
        <v>1.3096904E7</v>
      </c>
      <c r="F3603" s="5">
        <v>1.488376E7</v>
      </c>
      <c r="G3603" s="5">
        <v>1.7319808E7</v>
      </c>
      <c r="H3603" s="5">
        <v>2.0517535E7</v>
      </c>
    </row>
    <row r="3604">
      <c r="A3604" s="62" t="s">
        <v>9735</v>
      </c>
      <c r="B3604" s="23" t="s">
        <v>9736</v>
      </c>
      <c r="C3604" s="5">
        <v>21.0</v>
      </c>
      <c r="D3604" s="5">
        <v>1.00095338571428E7</v>
      </c>
      <c r="E3604" s="5">
        <v>3882352.0</v>
      </c>
      <c r="F3604" s="5">
        <v>5521000.0</v>
      </c>
      <c r="G3604" s="5">
        <v>1.2555237E7</v>
      </c>
      <c r="H3604" s="5">
        <v>1.8765501E7</v>
      </c>
    </row>
    <row r="3605">
      <c r="A3605" s="62" t="s">
        <v>9737</v>
      </c>
      <c r="B3605" s="23" t="s">
        <v>9738</v>
      </c>
      <c r="C3605" s="5">
        <v>10996.0</v>
      </c>
      <c r="D3605" s="5">
        <v>9342788.67342669</v>
      </c>
      <c r="E3605" s="5">
        <v>5219384.0</v>
      </c>
      <c r="F3605" s="5">
        <v>7689230.0</v>
      </c>
      <c r="G3605" s="5">
        <v>1.0737304E7</v>
      </c>
      <c r="H3605" s="5">
        <v>1.5436515E7</v>
      </c>
    </row>
    <row r="3606">
      <c r="A3606" s="62" t="s">
        <v>9739</v>
      </c>
      <c r="B3606" s="23" t="s">
        <v>9740</v>
      </c>
      <c r="C3606" s="5">
        <v>10582.0</v>
      </c>
      <c r="D3606" s="5">
        <v>6703485.54611604</v>
      </c>
      <c r="E3606" s="5">
        <v>4397094.0</v>
      </c>
      <c r="F3606" s="5">
        <v>5698902.0</v>
      </c>
      <c r="G3606" s="5">
        <v>7410495.0</v>
      </c>
      <c r="H3606" s="5">
        <v>9742042.0</v>
      </c>
    </row>
    <row r="3607">
      <c r="A3607" s="62" t="s">
        <v>9741</v>
      </c>
      <c r="B3607" s="23" t="s">
        <v>9742</v>
      </c>
      <c r="C3607" s="5">
        <v>1019.0</v>
      </c>
      <c r="D3607" s="5">
        <v>1.16649074298331E7</v>
      </c>
      <c r="E3607" s="5">
        <v>8152157.0</v>
      </c>
      <c r="F3607" s="5">
        <v>1.2203855E7</v>
      </c>
      <c r="G3607" s="5">
        <v>1.4467569E7</v>
      </c>
      <c r="H3607" s="5">
        <v>1.6651536E7</v>
      </c>
    </row>
    <row r="3608">
      <c r="A3608" s="62" t="s">
        <v>9743</v>
      </c>
      <c r="B3608" s="23" t="s">
        <v>9744</v>
      </c>
      <c r="C3608" s="5">
        <v>8045.0</v>
      </c>
      <c r="D3608" s="5">
        <v>1.07183667752641E7</v>
      </c>
      <c r="E3608" s="5">
        <v>4260256.0</v>
      </c>
      <c r="F3608" s="5">
        <v>6830882.0</v>
      </c>
      <c r="G3608" s="5">
        <v>1.3546682E7</v>
      </c>
      <c r="H3608" s="5">
        <v>1.9904111E7</v>
      </c>
    </row>
    <row r="3609">
      <c r="A3609" s="62" t="s">
        <v>9745</v>
      </c>
      <c r="B3609" s="23" t="s">
        <v>9746</v>
      </c>
      <c r="C3609" s="5">
        <v>2.0</v>
      </c>
      <c r="D3609" s="5">
        <v>1714407.0</v>
      </c>
      <c r="E3609" s="5">
        <v>1617435.0</v>
      </c>
      <c r="F3609" s="5">
        <v>1617435.0</v>
      </c>
      <c r="G3609" s="5">
        <v>1811379.0</v>
      </c>
      <c r="H3609" s="5">
        <v>1811379.0</v>
      </c>
    </row>
    <row r="3610">
      <c r="A3610" s="62" t="s">
        <v>9747</v>
      </c>
      <c r="B3610" s="23" t="s">
        <v>9748</v>
      </c>
      <c r="C3610" s="5">
        <v>544.0</v>
      </c>
      <c r="D3610" s="5">
        <v>1.60968002518382E7</v>
      </c>
      <c r="E3610" s="5">
        <v>1.3715071E7</v>
      </c>
      <c r="F3610" s="5">
        <v>1.5336025E7</v>
      </c>
      <c r="G3610" s="5">
        <v>1.856968E7</v>
      </c>
      <c r="H3610" s="5">
        <v>2.1413254E7</v>
      </c>
    </row>
    <row r="3611">
      <c r="A3611" s="62" t="s">
        <v>9749</v>
      </c>
      <c r="B3611" s="23" t="s">
        <v>9750</v>
      </c>
      <c r="C3611" s="5">
        <v>20546.0</v>
      </c>
      <c r="D3611" s="5">
        <v>7964970.80878917</v>
      </c>
      <c r="E3611" s="5">
        <v>5052662.0</v>
      </c>
      <c r="F3611" s="5">
        <v>6695872.0</v>
      </c>
      <c r="G3611" s="5">
        <v>9451334.0</v>
      </c>
      <c r="H3611" s="5">
        <v>1.3382362E7</v>
      </c>
    </row>
    <row r="3612">
      <c r="A3612" s="62" t="s">
        <v>9751</v>
      </c>
      <c r="B3612" s="23" t="s">
        <v>9752</v>
      </c>
      <c r="C3612" s="5">
        <v>9.0</v>
      </c>
      <c r="D3612" s="5">
        <v>6622614.33333333</v>
      </c>
      <c r="E3612" s="5">
        <v>3780651.0</v>
      </c>
      <c r="F3612" s="5">
        <v>5133624.0</v>
      </c>
      <c r="G3612" s="5">
        <v>7036357.0</v>
      </c>
      <c r="H3612" s="5">
        <v>1.540226E7</v>
      </c>
    </row>
    <row r="3613">
      <c r="A3613" s="62" t="s">
        <v>9753</v>
      </c>
      <c r="B3613" s="23" t="s">
        <v>9754</v>
      </c>
      <c r="C3613" s="5">
        <v>5724.0</v>
      </c>
      <c r="D3613" s="5">
        <v>1.07619289669811E7</v>
      </c>
      <c r="E3613" s="5">
        <v>3992573.0</v>
      </c>
      <c r="F3613" s="5">
        <v>7463991.0</v>
      </c>
      <c r="G3613" s="5">
        <v>1.488275E7</v>
      </c>
      <c r="H3613" s="5">
        <v>2.0936799E7</v>
      </c>
    </row>
    <row r="3614">
      <c r="A3614" s="62" t="s">
        <v>9755</v>
      </c>
      <c r="B3614" s="23" t="s">
        <v>9756</v>
      </c>
      <c r="C3614" s="5">
        <v>1045.0</v>
      </c>
      <c r="D3614" s="5">
        <v>6518685.87177033</v>
      </c>
      <c r="E3614" s="5">
        <v>4571097.0</v>
      </c>
      <c r="F3614" s="5">
        <v>5490142.0</v>
      </c>
      <c r="G3614" s="5">
        <v>7834215.0</v>
      </c>
      <c r="H3614" s="5">
        <v>1.0448546E7</v>
      </c>
    </row>
    <row r="3615">
      <c r="A3615" s="62" t="s">
        <v>9757</v>
      </c>
      <c r="B3615" s="23" t="s">
        <v>9758</v>
      </c>
      <c r="C3615" s="5">
        <v>5303.0</v>
      </c>
      <c r="D3615" s="5">
        <v>8864825.2934967</v>
      </c>
      <c r="E3615" s="5">
        <v>4569156.0</v>
      </c>
      <c r="F3615" s="5">
        <v>7000149.0</v>
      </c>
      <c r="G3615" s="5">
        <v>1.1132996E7</v>
      </c>
      <c r="H3615" s="5">
        <v>1.7971046E7</v>
      </c>
    </row>
    <row r="3616">
      <c r="A3616" s="62" t="s">
        <v>9759</v>
      </c>
      <c r="B3616" s="23" t="s">
        <v>9760</v>
      </c>
      <c r="C3616" s="5">
        <v>442.0</v>
      </c>
      <c r="D3616" s="5">
        <v>7063554.38914027</v>
      </c>
      <c r="E3616" s="5">
        <v>4525277.0</v>
      </c>
      <c r="F3616" s="5">
        <v>5597760.0</v>
      </c>
      <c r="G3616" s="5">
        <v>7658413.0</v>
      </c>
      <c r="H3616" s="5">
        <v>1.0604214E7</v>
      </c>
    </row>
    <row r="3617">
      <c r="A3617" s="62" t="s">
        <v>9761</v>
      </c>
      <c r="B3617" s="23" t="s">
        <v>9762</v>
      </c>
      <c r="C3617" s="5">
        <v>76.0</v>
      </c>
      <c r="D3617" s="5">
        <v>8852090.19736841</v>
      </c>
      <c r="E3617" s="5">
        <v>3901694.0</v>
      </c>
      <c r="F3617" s="5">
        <v>5025188.0</v>
      </c>
      <c r="G3617" s="5">
        <v>6526037.0</v>
      </c>
      <c r="H3617" s="5">
        <v>7875033.0</v>
      </c>
    </row>
    <row r="3618">
      <c r="A3618" s="62" t="s">
        <v>9763</v>
      </c>
      <c r="B3618" s="23" t="s">
        <v>9764</v>
      </c>
      <c r="C3618" s="5">
        <v>455.0</v>
      </c>
      <c r="D3618" s="5">
        <v>4094002.81758241</v>
      </c>
      <c r="E3618" s="5">
        <v>3265651.0</v>
      </c>
      <c r="F3618" s="5">
        <v>3656686.0</v>
      </c>
      <c r="G3618" s="5">
        <v>4057332.0</v>
      </c>
      <c r="H3618" s="5">
        <v>4832741.0</v>
      </c>
    </row>
    <row r="3619">
      <c r="A3619" s="62" t="s">
        <v>9765</v>
      </c>
      <c r="B3619" s="23" t="s">
        <v>9766</v>
      </c>
      <c r="C3619" s="5">
        <v>1916.0</v>
      </c>
      <c r="D3619" s="5">
        <v>5674019.17275574</v>
      </c>
      <c r="E3619" s="5">
        <v>2333519.0</v>
      </c>
      <c r="F3619" s="5">
        <v>4338850.0</v>
      </c>
      <c r="G3619" s="5">
        <v>5974769.0</v>
      </c>
      <c r="H3619" s="5">
        <v>1.029084E7</v>
      </c>
    </row>
    <row r="3620">
      <c r="A3620" s="62" t="s">
        <v>9767</v>
      </c>
      <c r="B3620" s="23" t="s">
        <v>9768</v>
      </c>
      <c r="C3620" s="5">
        <v>36.0</v>
      </c>
      <c r="D3620" s="5">
        <v>5819224.52777777</v>
      </c>
      <c r="E3620" s="5">
        <v>2905327.0</v>
      </c>
      <c r="F3620" s="5">
        <v>4170655.0</v>
      </c>
      <c r="G3620" s="5">
        <v>6738800.0</v>
      </c>
      <c r="H3620" s="5">
        <v>1.0319693E7</v>
      </c>
    </row>
    <row r="3621">
      <c r="A3621" s="62" t="s">
        <v>9769</v>
      </c>
      <c r="B3621" s="23" t="s">
        <v>9770</v>
      </c>
      <c r="C3621" s="5">
        <v>79.0</v>
      </c>
      <c r="D3621" s="5">
        <v>5209282.77215189</v>
      </c>
      <c r="E3621" s="5">
        <v>3729303.0</v>
      </c>
      <c r="F3621" s="5">
        <v>5037872.0</v>
      </c>
      <c r="G3621" s="5">
        <v>6317892.0</v>
      </c>
      <c r="H3621" s="5">
        <v>7473800.0</v>
      </c>
    </row>
    <row r="3622">
      <c r="A3622" s="62" t="s">
        <v>9771</v>
      </c>
      <c r="B3622" s="23" t="s">
        <v>9772</v>
      </c>
      <c r="C3622" s="5">
        <v>774.0</v>
      </c>
      <c r="D3622" s="5">
        <v>6155198.0245478</v>
      </c>
      <c r="E3622" s="5">
        <v>3443770.0</v>
      </c>
      <c r="F3622" s="5">
        <v>4550696.0</v>
      </c>
      <c r="G3622" s="5">
        <v>6885850.0</v>
      </c>
      <c r="H3622" s="5">
        <v>1.1567E7</v>
      </c>
    </row>
    <row r="3623">
      <c r="A3623" s="62" t="s">
        <v>9773</v>
      </c>
      <c r="B3623" s="23" t="s">
        <v>9774</v>
      </c>
      <c r="C3623" s="5">
        <v>339.0</v>
      </c>
      <c r="D3623" s="5">
        <v>7255149.8259587</v>
      </c>
      <c r="E3623" s="5">
        <v>4778990.0</v>
      </c>
      <c r="F3623" s="5">
        <v>5934861.0</v>
      </c>
      <c r="G3623" s="5">
        <v>7013054.0</v>
      </c>
      <c r="H3623" s="5">
        <v>9781316.0</v>
      </c>
    </row>
    <row r="3624">
      <c r="A3624" s="62" t="s">
        <v>9775</v>
      </c>
      <c r="B3624" s="23" t="s">
        <v>9776</v>
      </c>
      <c r="C3624" s="5">
        <v>20102.0</v>
      </c>
      <c r="D3624" s="5">
        <v>1.14800893115112E7</v>
      </c>
      <c r="E3624" s="5">
        <v>4031175.0</v>
      </c>
      <c r="F3624" s="5">
        <v>6004896.0</v>
      </c>
      <c r="G3624" s="5">
        <v>1.0887E7</v>
      </c>
      <c r="H3624" s="5">
        <v>2.0445474E7</v>
      </c>
    </row>
    <row r="3625">
      <c r="A3625" s="62" t="s">
        <v>9777</v>
      </c>
      <c r="B3625" s="23" t="s">
        <v>9778</v>
      </c>
      <c r="C3625" s="5">
        <v>13747.0</v>
      </c>
      <c r="D3625" s="5">
        <v>1.09979784096893E7</v>
      </c>
      <c r="E3625" s="5">
        <v>3690000.0</v>
      </c>
      <c r="F3625" s="5">
        <v>5706900.0</v>
      </c>
      <c r="G3625" s="5">
        <v>9822477.0</v>
      </c>
      <c r="H3625" s="5">
        <v>1.6680783E7</v>
      </c>
    </row>
    <row r="3626">
      <c r="A3626" s="62" t="s">
        <v>9779</v>
      </c>
      <c r="B3626" s="23" t="s">
        <v>9780</v>
      </c>
      <c r="C3626" s="5">
        <v>7.0</v>
      </c>
      <c r="D3626" s="5">
        <v>1.0494152E7</v>
      </c>
      <c r="E3626" s="5">
        <v>5292926.0</v>
      </c>
      <c r="F3626" s="5">
        <v>7774633.0</v>
      </c>
      <c r="G3626" s="5">
        <v>1.8276706E7</v>
      </c>
      <c r="H3626" s="5">
        <v>2.22071E7</v>
      </c>
    </row>
    <row r="3627">
      <c r="A3627" s="62" t="s">
        <v>9781</v>
      </c>
      <c r="B3627" s="23" t="s">
        <v>9782</v>
      </c>
      <c r="C3627" s="5">
        <v>5592.0</v>
      </c>
      <c r="D3627" s="5">
        <v>1.0771399254113E7</v>
      </c>
      <c r="E3627" s="5">
        <v>4383220.0</v>
      </c>
      <c r="F3627" s="5">
        <v>6523800.0</v>
      </c>
      <c r="G3627" s="5">
        <v>1.2737093E7</v>
      </c>
      <c r="H3627" s="5">
        <v>1.9782371E7</v>
      </c>
    </row>
    <row r="3628">
      <c r="A3628" s="62" t="s">
        <v>9783</v>
      </c>
      <c r="B3628" s="23" t="s">
        <v>9784</v>
      </c>
      <c r="C3628" s="5">
        <v>4.0</v>
      </c>
      <c r="D3628" s="5">
        <v>3128547.75</v>
      </c>
      <c r="E3628" s="5">
        <v>1753763.0</v>
      </c>
      <c r="F3628" s="5">
        <v>2409598.0</v>
      </c>
      <c r="G3628" s="5">
        <v>2729219.0</v>
      </c>
      <c r="H3628" s="5">
        <v>5621611.0</v>
      </c>
    </row>
    <row r="3629">
      <c r="A3629" s="62" t="s">
        <v>9785</v>
      </c>
      <c r="B3629" s="23" t="s">
        <v>9786</v>
      </c>
      <c r="C3629" s="5">
        <v>3984.0</v>
      </c>
      <c r="D3629" s="5">
        <v>6331556.87926706</v>
      </c>
      <c r="E3629" s="5">
        <v>3902346.0</v>
      </c>
      <c r="F3629" s="5">
        <v>4880900.0</v>
      </c>
      <c r="G3629" s="5">
        <v>6544822.0</v>
      </c>
      <c r="H3629" s="5">
        <v>1.0596638E7</v>
      </c>
    </row>
    <row r="3630">
      <c r="A3630" s="62" t="s">
        <v>9787</v>
      </c>
      <c r="B3630" s="23" t="s">
        <v>9788</v>
      </c>
      <c r="C3630" s="5">
        <v>4.0</v>
      </c>
      <c r="D3630" s="5">
        <v>4014310.75</v>
      </c>
      <c r="E3630" s="5">
        <v>2534107.0</v>
      </c>
      <c r="F3630" s="5">
        <v>3936350.0</v>
      </c>
      <c r="G3630" s="5">
        <v>4394600.0</v>
      </c>
      <c r="H3630" s="5">
        <v>5192186.0</v>
      </c>
    </row>
    <row r="3631">
      <c r="A3631" s="62" t="s">
        <v>9789</v>
      </c>
      <c r="B3631" s="23" t="s">
        <v>9790</v>
      </c>
      <c r="C3631" s="5">
        <v>1655.0</v>
      </c>
      <c r="D3631" s="5">
        <v>1.16763700779456E7</v>
      </c>
      <c r="E3631" s="5">
        <v>3258401.0</v>
      </c>
      <c r="F3631" s="5">
        <v>6759587.0</v>
      </c>
      <c r="G3631" s="5">
        <v>1.0596638E7</v>
      </c>
      <c r="H3631" s="5">
        <v>2.0951523E7</v>
      </c>
    </row>
    <row r="3632">
      <c r="A3632" s="62" t="s">
        <v>9791</v>
      </c>
      <c r="B3632" s="23" t="s">
        <v>9792</v>
      </c>
      <c r="C3632" s="5">
        <v>6.0</v>
      </c>
      <c r="D3632" s="5">
        <v>1.487182945E8</v>
      </c>
      <c r="E3632" s="5">
        <v>1.04272E7</v>
      </c>
      <c r="F3632" s="5">
        <v>3.2482864E7</v>
      </c>
      <c r="G3632" s="5">
        <v>3.94538837E8</v>
      </c>
      <c r="H3632" s="5">
        <v>4.05135621E8</v>
      </c>
    </row>
    <row r="3633">
      <c r="A3633" s="62" t="s">
        <v>9793</v>
      </c>
      <c r="B3633" s="23" t="s">
        <v>9794</v>
      </c>
      <c r="C3633" s="5">
        <v>2.0</v>
      </c>
      <c r="D3633" s="5">
        <v>1.92633105E7</v>
      </c>
      <c r="E3633" s="5">
        <v>1.5192537E7</v>
      </c>
      <c r="F3633" s="5">
        <v>1.5192537E7</v>
      </c>
      <c r="G3633" s="5">
        <v>2.3334084E7</v>
      </c>
      <c r="H3633" s="5">
        <v>2.3334084E7</v>
      </c>
    </row>
    <row r="3634">
      <c r="A3634" s="62" t="s">
        <v>9795</v>
      </c>
      <c r="B3634" s="23" t="s">
        <v>9796</v>
      </c>
      <c r="C3634" s="5">
        <v>6.0</v>
      </c>
      <c r="D3634" s="5">
        <v>1.03731811666666E7</v>
      </c>
      <c r="E3634" s="5">
        <v>4831678.0</v>
      </c>
      <c r="F3634" s="5">
        <v>8046166.0</v>
      </c>
      <c r="G3634" s="5">
        <v>1.1646975E7</v>
      </c>
      <c r="H3634" s="5">
        <v>2.8998968E7</v>
      </c>
    </row>
    <row r="3635">
      <c r="A3635" s="62" t="s">
        <v>9797</v>
      </c>
      <c r="B3635" s="23" t="s">
        <v>9798</v>
      </c>
      <c r="C3635" s="5">
        <v>1.0</v>
      </c>
      <c r="D3635" s="5">
        <v>7295912.0</v>
      </c>
      <c r="E3635" s="5">
        <v>7295912.0</v>
      </c>
      <c r="F3635" s="5">
        <v>7295912.0</v>
      </c>
      <c r="G3635" s="5">
        <v>7295912.0</v>
      </c>
      <c r="H3635" s="5">
        <v>7295912.0</v>
      </c>
    </row>
    <row r="3636">
      <c r="A3636" s="62" t="s">
        <v>9799</v>
      </c>
      <c r="B3636" s="23" t="s">
        <v>9800</v>
      </c>
      <c r="C3636" s="5">
        <v>2.0</v>
      </c>
      <c r="D3636" s="5">
        <v>3019590.5</v>
      </c>
      <c r="E3636" s="5">
        <v>558648.0</v>
      </c>
      <c r="F3636" s="5">
        <v>558648.0</v>
      </c>
      <c r="G3636" s="5">
        <v>5480533.0</v>
      </c>
      <c r="H3636" s="5">
        <v>5480533.0</v>
      </c>
    </row>
    <row r="3637">
      <c r="A3637" s="62" t="s">
        <v>9801</v>
      </c>
      <c r="B3637" s="23" t="s">
        <v>9802</v>
      </c>
      <c r="C3637" s="5">
        <v>7.0</v>
      </c>
      <c r="D3637" s="5">
        <v>1.25298462857142E7</v>
      </c>
      <c r="E3637" s="5">
        <v>6940800.0</v>
      </c>
      <c r="F3637" s="5">
        <v>7873232.0</v>
      </c>
      <c r="G3637" s="5">
        <v>1.83108E7</v>
      </c>
      <c r="H3637" s="5">
        <v>2.4109763E7</v>
      </c>
    </row>
    <row r="3638">
      <c r="A3638" s="62" t="s">
        <v>9803</v>
      </c>
      <c r="B3638" s="23" t="s">
        <v>9804</v>
      </c>
      <c r="C3638" s="5">
        <v>1.0</v>
      </c>
      <c r="D3638" s="5">
        <v>3.9299591E7</v>
      </c>
      <c r="E3638" s="5">
        <v>3.9299591E7</v>
      </c>
      <c r="F3638" s="5">
        <v>3.9299591E7</v>
      </c>
      <c r="G3638" s="5">
        <v>3.9299591E7</v>
      </c>
      <c r="H3638" s="5">
        <v>3.9299591E7</v>
      </c>
    </row>
    <row r="3639">
      <c r="A3639" s="62" t="s">
        <v>9805</v>
      </c>
      <c r="B3639" s="23" t="s">
        <v>9806</v>
      </c>
      <c r="C3639" s="5">
        <v>1.0</v>
      </c>
      <c r="D3639" s="5">
        <v>1.5051831E7</v>
      </c>
      <c r="E3639" s="5">
        <v>1.5051831E7</v>
      </c>
      <c r="F3639" s="5">
        <v>1.5051831E7</v>
      </c>
      <c r="G3639" s="5">
        <v>1.5051831E7</v>
      </c>
      <c r="H3639" s="5">
        <v>1.5051831E7</v>
      </c>
    </row>
    <row r="3640">
      <c r="A3640" s="62" t="s">
        <v>9807</v>
      </c>
      <c r="B3640" s="23" t="s">
        <v>9808</v>
      </c>
      <c r="C3640" s="5">
        <v>6.0</v>
      </c>
      <c r="D3640" s="5">
        <v>1.48917583333333E7</v>
      </c>
      <c r="E3640" s="5">
        <v>8907701.0</v>
      </c>
      <c r="F3640" s="5">
        <v>1.52888E7</v>
      </c>
      <c r="G3640" s="5">
        <v>1.66634E7</v>
      </c>
      <c r="H3640" s="5">
        <v>3.0402863E7</v>
      </c>
    </row>
    <row r="3641">
      <c r="A3641" s="62" t="s">
        <v>9809</v>
      </c>
      <c r="B3641" s="23" t="s">
        <v>9810</v>
      </c>
      <c r="C3641" s="5">
        <v>1.0</v>
      </c>
      <c r="D3641" s="5">
        <v>1479610.0</v>
      </c>
      <c r="E3641" s="5">
        <v>1479610.0</v>
      </c>
      <c r="F3641" s="5">
        <v>1479610.0</v>
      </c>
      <c r="G3641" s="5">
        <v>1479610.0</v>
      </c>
      <c r="H3641" s="5">
        <v>1479610.0</v>
      </c>
    </row>
    <row r="3642">
      <c r="A3642" s="62" t="s">
        <v>9811</v>
      </c>
      <c r="B3642" s="23" t="s">
        <v>9812</v>
      </c>
      <c r="C3642" s="5">
        <v>3.0</v>
      </c>
      <c r="D3642" s="5">
        <v>1.29253205E7</v>
      </c>
      <c r="E3642" s="5">
        <v>3105296.0</v>
      </c>
      <c r="F3642" s="5">
        <v>4053109.0</v>
      </c>
      <c r="G3642" s="5">
        <v>4053109.0</v>
      </c>
      <c r="H3642" s="5">
        <v>4.0489768E7</v>
      </c>
    </row>
    <row r="3643">
      <c r="A3643" s="62" t="s">
        <v>9813</v>
      </c>
      <c r="B3643" s="23" t="s">
        <v>9814</v>
      </c>
      <c r="C3643" s="5">
        <v>6118.0</v>
      </c>
      <c r="D3643" s="5">
        <v>1.63197882222222E7</v>
      </c>
      <c r="E3643" s="5">
        <v>6078477.0</v>
      </c>
      <c r="F3643" s="5">
        <v>8604200.0</v>
      </c>
      <c r="G3643" s="5">
        <v>1.6800681E7</v>
      </c>
      <c r="H3643" s="5">
        <v>3.8744981E7</v>
      </c>
    </row>
    <row r="3644">
      <c r="A3644" s="62" t="s">
        <v>9815</v>
      </c>
      <c r="B3644" s="23" t="s">
        <v>9816</v>
      </c>
      <c r="C3644" s="5">
        <v>2990.0</v>
      </c>
      <c r="D3644" s="5">
        <v>1.83696506384615E7</v>
      </c>
      <c r="E3644" s="5">
        <v>5957438.0</v>
      </c>
      <c r="F3644" s="5">
        <v>1.201995E7</v>
      </c>
      <c r="G3644" s="5">
        <v>2.1390595E7</v>
      </c>
      <c r="H3644" s="5">
        <v>3.54E7</v>
      </c>
    </row>
    <row r="3645">
      <c r="A3645" s="62" t="s">
        <v>9817</v>
      </c>
      <c r="B3645" s="23" t="s">
        <v>9818</v>
      </c>
      <c r="C3645" s="5">
        <v>983.0</v>
      </c>
      <c r="D3645" s="5">
        <v>1.58590032899287E7</v>
      </c>
      <c r="E3645" s="5">
        <v>6469300.0</v>
      </c>
      <c r="F3645" s="5">
        <v>8604200.0</v>
      </c>
      <c r="G3645" s="5">
        <v>1.785805E7</v>
      </c>
      <c r="H3645" s="5">
        <v>3.4322322E7</v>
      </c>
    </row>
    <row r="3646">
      <c r="A3646" s="62" t="s">
        <v>9819</v>
      </c>
      <c r="B3646" s="23" t="s">
        <v>9820</v>
      </c>
      <c r="C3646" s="5">
        <v>2741.0</v>
      </c>
      <c r="D3646" s="5">
        <v>1.68033774414447E7</v>
      </c>
      <c r="E3646" s="5">
        <v>7826261.0</v>
      </c>
      <c r="F3646" s="5">
        <v>1.064389E7</v>
      </c>
      <c r="G3646" s="5">
        <v>1.63322E7</v>
      </c>
      <c r="H3646" s="5">
        <v>2.3273E7</v>
      </c>
    </row>
    <row r="3647">
      <c r="A3647" s="62" t="s">
        <v>9821</v>
      </c>
      <c r="B3647" s="23" t="s">
        <v>9822</v>
      </c>
      <c r="C3647" s="5">
        <v>257.0</v>
      </c>
      <c r="D3647" s="5">
        <v>5.58273256303502E7</v>
      </c>
      <c r="E3647" s="5">
        <v>7415000.0</v>
      </c>
      <c r="F3647" s="5">
        <v>1.5762378E7</v>
      </c>
      <c r="G3647" s="5">
        <v>4.3982151E7</v>
      </c>
      <c r="H3647" s="5">
        <v>1.86098977E8</v>
      </c>
    </row>
    <row r="3648">
      <c r="A3648" s="62" t="s">
        <v>9823</v>
      </c>
      <c r="B3648" s="23" t="s">
        <v>9824</v>
      </c>
      <c r="C3648" s="5">
        <v>15.0</v>
      </c>
      <c r="D3648" s="5">
        <v>9296044.93333333</v>
      </c>
      <c r="E3648" s="5">
        <v>4198160.0</v>
      </c>
      <c r="F3648" s="5">
        <v>6780628.0</v>
      </c>
      <c r="G3648" s="5">
        <v>1.19894E7</v>
      </c>
      <c r="H3648" s="5">
        <v>2.4544852E7</v>
      </c>
    </row>
    <row r="3649">
      <c r="A3649" s="62" t="s">
        <v>9825</v>
      </c>
      <c r="B3649" s="23" t="s">
        <v>9826</v>
      </c>
      <c r="C3649" s="5">
        <v>5.0</v>
      </c>
      <c r="D3649" s="5">
        <v>8307619.6</v>
      </c>
      <c r="E3649" s="5">
        <v>3702258.0</v>
      </c>
      <c r="F3649" s="5">
        <v>7383300.0</v>
      </c>
      <c r="G3649" s="5">
        <v>1.1844639E7</v>
      </c>
      <c r="H3649" s="5">
        <v>1.6969414E7</v>
      </c>
    </row>
    <row r="3650">
      <c r="A3650" s="62" t="s">
        <v>9827</v>
      </c>
      <c r="B3650" s="23" t="s">
        <v>9828</v>
      </c>
      <c r="C3650" s="5">
        <v>3120.0</v>
      </c>
      <c r="D3650" s="5">
        <v>1.31422871256393E7</v>
      </c>
      <c r="E3650" s="5">
        <v>4291399.0</v>
      </c>
      <c r="F3650" s="5">
        <v>8193011.0</v>
      </c>
      <c r="G3650" s="5">
        <v>1.5938083E7</v>
      </c>
      <c r="H3650" s="5">
        <v>2.085361E7</v>
      </c>
    </row>
    <row r="3651">
      <c r="A3651" s="62" t="s">
        <v>9829</v>
      </c>
      <c r="B3651" s="23" t="s">
        <v>9830</v>
      </c>
      <c r="C3651" s="5">
        <v>1763.0</v>
      </c>
      <c r="D3651" s="5">
        <v>4.75441335740215E7</v>
      </c>
      <c r="E3651" s="5">
        <v>8525039.0</v>
      </c>
      <c r="F3651" s="5">
        <v>2.4120384E7</v>
      </c>
      <c r="G3651" s="5">
        <v>6.9921855E7</v>
      </c>
      <c r="H3651" s="5">
        <v>8.8452255E7</v>
      </c>
    </row>
    <row r="3652">
      <c r="A3652" s="62" t="s">
        <v>9831</v>
      </c>
      <c r="B3652" s="23" t="s">
        <v>9832</v>
      </c>
      <c r="C3652" s="5">
        <v>68.0</v>
      </c>
      <c r="D3652" s="5">
        <v>4.10747587058823E7</v>
      </c>
      <c r="E3652" s="5">
        <v>5149150.0</v>
      </c>
      <c r="F3652" s="5">
        <v>1.312985E7</v>
      </c>
      <c r="G3652" s="5">
        <v>3.65843E7</v>
      </c>
      <c r="H3652" s="5">
        <v>1.2899145E8</v>
      </c>
    </row>
    <row r="3653">
      <c r="A3653" s="62" t="s">
        <v>9833</v>
      </c>
      <c r="B3653" s="23" t="s">
        <v>9834</v>
      </c>
      <c r="C3653" s="5">
        <v>1861.0</v>
      </c>
      <c r="D3653" s="5">
        <v>2.49441394680279E7</v>
      </c>
      <c r="E3653" s="5">
        <v>7519425.0</v>
      </c>
      <c r="F3653" s="5">
        <v>1.5856299E7</v>
      </c>
      <c r="G3653" s="5">
        <v>2.3160253E7</v>
      </c>
      <c r="H3653" s="5">
        <v>7.7625101E7</v>
      </c>
    </row>
    <row r="3654">
      <c r="A3654" s="62" t="s">
        <v>9835</v>
      </c>
      <c r="B3654" s="23" t="s">
        <v>9836</v>
      </c>
      <c r="C3654" s="5">
        <v>96.0</v>
      </c>
      <c r="D3654" s="5">
        <v>3.14512947499999E7</v>
      </c>
      <c r="E3654" s="5">
        <v>9586650.0</v>
      </c>
      <c r="F3654" s="5">
        <v>1.8626246E7</v>
      </c>
      <c r="G3654" s="5">
        <v>3.5819832E7</v>
      </c>
      <c r="H3654" s="5">
        <v>7.9043049E7</v>
      </c>
    </row>
    <row r="3655">
      <c r="A3655" s="62" t="s">
        <v>9837</v>
      </c>
      <c r="B3655" s="23" t="s">
        <v>9838</v>
      </c>
      <c r="C3655" s="5">
        <v>21.0</v>
      </c>
      <c r="D3655" s="5">
        <v>1.88909109999999E7</v>
      </c>
      <c r="E3655" s="5">
        <v>9920950.0</v>
      </c>
      <c r="F3655" s="5">
        <v>1.6378677E7</v>
      </c>
      <c r="G3655" s="5">
        <v>1.768955E7</v>
      </c>
      <c r="H3655" s="5">
        <v>2.1830532E7</v>
      </c>
    </row>
    <row r="3656">
      <c r="A3656" s="62" t="s">
        <v>9839</v>
      </c>
      <c r="B3656" s="23" t="s">
        <v>9840</v>
      </c>
      <c r="C3656" s="5">
        <v>573.0</v>
      </c>
      <c r="D3656" s="5">
        <v>2.19963039109947E7</v>
      </c>
      <c r="E3656" s="5">
        <v>7942697.0</v>
      </c>
      <c r="F3656" s="5">
        <v>1.3799933E7</v>
      </c>
      <c r="G3656" s="5">
        <v>2.3132538E7</v>
      </c>
      <c r="H3656" s="5">
        <v>4.8125333E7</v>
      </c>
    </row>
    <row r="3657">
      <c r="A3657" s="62" t="s">
        <v>9841</v>
      </c>
      <c r="B3657" s="23" t="s">
        <v>9842</v>
      </c>
      <c r="C3657" s="5">
        <v>11.0</v>
      </c>
      <c r="D3657" s="5">
        <v>7484756.27272727</v>
      </c>
      <c r="E3657" s="5">
        <v>3136100.0</v>
      </c>
      <c r="F3657" s="5">
        <v>5468110.0</v>
      </c>
      <c r="G3657" s="5">
        <v>1.0012742E7</v>
      </c>
      <c r="H3657" s="5">
        <v>1.066788E7</v>
      </c>
    </row>
    <row r="3658">
      <c r="A3658" s="62" t="s">
        <v>9843</v>
      </c>
      <c r="B3658" s="23" t="s">
        <v>9844</v>
      </c>
      <c r="C3658" s="5">
        <v>1.0</v>
      </c>
      <c r="D3658" s="5">
        <v>1382600.0</v>
      </c>
      <c r="E3658" s="5">
        <v>1382600.0</v>
      </c>
      <c r="F3658" s="5">
        <v>1382600.0</v>
      </c>
      <c r="G3658" s="5">
        <v>1382600.0</v>
      </c>
      <c r="H3658" s="5">
        <v>1382600.0</v>
      </c>
    </row>
    <row r="3659">
      <c r="A3659" s="62" t="s">
        <v>9845</v>
      </c>
      <c r="B3659" s="23" t="s">
        <v>243</v>
      </c>
      <c r="C3659" s="5">
        <v>39.0</v>
      </c>
      <c r="D3659" s="5">
        <v>1.83751128974358E7</v>
      </c>
      <c r="E3659" s="5">
        <v>7148000.0</v>
      </c>
      <c r="F3659" s="5">
        <v>1.49507E7</v>
      </c>
      <c r="G3659" s="5">
        <v>2.0946008E7</v>
      </c>
      <c r="H3659" s="5">
        <v>2.5990605E7</v>
      </c>
    </row>
    <row r="3660">
      <c r="A3660" s="62" t="s">
        <v>9846</v>
      </c>
      <c r="B3660" s="23" t="s">
        <v>9847</v>
      </c>
      <c r="C3660" s="5">
        <v>1.0</v>
      </c>
      <c r="D3660" s="5">
        <v>6815797.0</v>
      </c>
      <c r="E3660" s="5">
        <v>6815797.0</v>
      </c>
      <c r="F3660" s="5">
        <v>6815797.0</v>
      </c>
      <c r="G3660" s="5">
        <v>6815797.0</v>
      </c>
      <c r="H3660" s="5">
        <v>6815797.0</v>
      </c>
    </row>
    <row r="3661">
      <c r="A3661" s="62" t="s">
        <v>9848</v>
      </c>
      <c r="B3661" s="23" t="s">
        <v>245</v>
      </c>
      <c r="C3661" s="5">
        <v>83.0</v>
      </c>
      <c r="D3661" s="5">
        <v>1.57499979999999E7</v>
      </c>
      <c r="E3661" s="5">
        <v>3590990.0</v>
      </c>
      <c r="F3661" s="5">
        <v>5708869.0</v>
      </c>
      <c r="G3661" s="5">
        <v>1.0231101E7</v>
      </c>
      <c r="H3661" s="5">
        <v>2.8808016E7</v>
      </c>
    </row>
    <row r="3662">
      <c r="A3662" s="62" t="s">
        <v>9849</v>
      </c>
      <c r="B3662" s="23" t="s">
        <v>9850</v>
      </c>
      <c r="C3662" s="5">
        <v>25.0</v>
      </c>
      <c r="D3662" s="5">
        <v>1.86783379199999E7</v>
      </c>
      <c r="E3662" s="5">
        <v>3579268.0</v>
      </c>
      <c r="F3662" s="5">
        <v>7288568.0</v>
      </c>
      <c r="G3662" s="5">
        <v>1.2880134E7</v>
      </c>
      <c r="H3662" s="5">
        <v>1.9933622E7</v>
      </c>
    </row>
    <row r="3663">
      <c r="A3663" s="62" t="s">
        <v>9851</v>
      </c>
      <c r="B3663" s="23" t="s">
        <v>9852</v>
      </c>
      <c r="C3663" s="5">
        <v>13.0</v>
      </c>
      <c r="D3663" s="5">
        <v>1.0538768E7</v>
      </c>
      <c r="E3663" s="5">
        <v>3997890.0</v>
      </c>
      <c r="F3663" s="5">
        <v>4546809.0</v>
      </c>
      <c r="G3663" s="5">
        <v>1.2020052E7</v>
      </c>
      <c r="H3663" s="5">
        <v>1.3211885E7</v>
      </c>
    </row>
    <row r="3664">
      <c r="A3664" s="62" t="s">
        <v>9853</v>
      </c>
      <c r="B3664" s="23" t="s">
        <v>9854</v>
      </c>
      <c r="C3664" s="5">
        <v>71.0</v>
      </c>
      <c r="D3664" s="5">
        <v>9521392.70422535</v>
      </c>
      <c r="E3664" s="5">
        <v>6580256.0</v>
      </c>
      <c r="F3664" s="5">
        <v>8241400.0</v>
      </c>
      <c r="G3664" s="5">
        <v>1.1244293E7</v>
      </c>
      <c r="H3664" s="5">
        <v>1.66597E7</v>
      </c>
    </row>
    <row r="3665">
      <c r="A3665" s="62" t="s">
        <v>9855</v>
      </c>
      <c r="B3665" s="23" t="s">
        <v>9856</v>
      </c>
      <c r="C3665" s="5">
        <v>43.0</v>
      </c>
      <c r="D3665" s="5">
        <v>9212702.72093023</v>
      </c>
      <c r="E3665" s="5">
        <v>6200000.0</v>
      </c>
      <c r="F3665" s="5">
        <v>8407500.0</v>
      </c>
      <c r="G3665" s="5">
        <v>1.3106376E7</v>
      </c>
      <c r="H3665" s="5">
        <v>1.54367E7</v>
      </c>
    </row>
    <row r="3666">
      <c r="A3666" s="62" t="s">
        <v>9857</v>
      </c>
      <c r="B3666" s="23" t="s">
        <v>9858</v>
      </c>
      <c r="C3666" s="5">
        <v>29.0</v>
      </c>
      <c r="D3666" s="5">
        <v>2.05220717241379E7</v>
      </c>
      <c r="E3666" s="5">
        <v>2511111.0</v>
      </c>
      <c r="F3666" s="5">
        <v>6316340.0</v>
      </c>
      <c r="G3666" s="5">
        <v>1.7143929E7</v>
      </c>
      <c r="H3666" s="5">
        <v>9.8788187E7</v>
      </c>
    </row>
    <row r="3667">
      <c r="A3667" s="62" t="s">
        <v>9859</v>
      </c>
      <c r="B3667" s="23" t="s">
        <v>9860</v>
      </c>
      <c r="C3667" s="5">
        <v>3.0</v>
      </c>
      <c r="D3667" s="5">
        <v>5775664.66666666</v>
      </c>
      <c r="E3667" s="5">
        <v>900000.0</v>
      </c>
      <c r="F3667" s="5">
        <v>6708753.0</v>
      </c>
      <c r="G3667" s="5">
        <v>9718241.0</v>
      </c>
      <c r="H3667" s="5">
        <v>9718241.0</v>
      </c>
    </row>
    <row r="3668">
      <c r="A3668" s="62" t="s">
        <v>9861</v>
      </c>
      <c r="B3668" s="23" t="s">
        <v>247</v>
      </c>
      <c r="C3668" s="5">
        <v>1311.0</v>
      </c>
      <c r="D3668" s="5">
        <v>1.05261616292906E7</v>
      </c>
      <c r="E3668" s="5">
        <v>4430714.0</v>
      </c>
      <c r="F3668" s="5">
        <v>7599924.0</v>
      </c>
      <c r="G3668" s="5">
        <v>1.0409361E7</v>
      </c>
      <c r="H3668" s="5">
        <v>1.9708843E7</v>
      </c>
    </row>
    <row r="3669">
      <c r="A3669" s="62" t="s">
        <v>9862</v>
      </c>
      <c r="B3669" s="23" t="s">
        <v>9863</v>
      </c>
      <c r="C3669" s="5">
        <v>51.0</v>
      </c>
      <c r="D3669" s="5">
        <v>6869020.1372549</v>
      </c>
      <c r="E3669" s="5">
        <v>2702647.0</v>
      </c>
      <c r="F3669" s="5">
        <v>4508155.0</v>
      </c>
      <c r="G3669" s="5">
        <v>8322129.0</v>
      </c>
      <c r="H3669" s="5">
        <v>1.5018216E7</v>
      </c>
    </row>
    <row r="3670">
      <c r="A3670" s="62" t="s">
        <v>9864</v>
      </c>
      <c r="B3670" s="23" t="s">
        <v>9865</v>
      </c>
      <c r="C3670" s="5">
        <v>32.0</v>
      </c>
      <c r="D3670" s="5">
        <v>8123386.9375</v>
      </c>
      <c r="E3670" s="5">
        <v>5887934.0</v>
      </c>
      <c r="F3670" s="5">
        <v>7733475.0</v>
      </c>
      <c r="G3670" s="5">
        <v>8625000.0</v>
      </c>
      <c r="H3670" s="5">
        <v>1.1642482E7</v>
      </c>
    </row>
    <row r="3671">
      <c r="A3671" s="62" t="s">
        <v>9866</v>
      </c>
      <c r="B3671" s="23" t="s">
        <v>9867</v>
      </c>
      <c r="C3671" s="5">
        <v>466.0</v>
      </c>
      <c r="D3671" s="5">
        <v>5096899.3304721</v>
      </c>
      <c r="E3671" s="5">
        <v>2859025.0</v>
      </c>
      <c r="F3671" s="5">
        <v>3654474.0</v>
      </c>
      <c r="G3671" s="5">
        <v>5026010.0</v>
      </c>
      <c r="H3671" s="5">
        <v>7943333.0</v>
      </c>
    </row>
    <row r="3672">
      <c r="A3672" s="62" t="s">
        <v>9868</v>
      </c>
      <c r="B3672" s="23" t="s">
        <v>9869</v>
      </c>
      <c r="C3672" s="5">
        <v>35.0</v>
      </c>
      <c r="D3672" s="5">
        <v>4228195.4</v>
      </c>
      <c r="E3672" s="5">
        <v>2724480.0</v>
      </c>
      <c r="F3672" s="5">
        <v>3604857.0</v>
      </c>
      <c r="G3672" s="5">
        <v>4623795.0</v>
      </c>
      <c r="H3672" s="5">
        <v>5493617.0</v>
      </c>
    </row>
    <row r="3673">
      <c r="A3673" s="62" t="s">
        <v>9870</v>
      </c>
      <c r="B3673" s="23" t="s">
        <v>9871</v>
      </c>
      <c r="C3673" s="5">
        <v>1511.0</v>
      </c>
      <c r="D3673" s="5">
        <v>2.30125732103174E7</v>
      </c>
      <c r="E3673" s="5">
        <v>5094808.0</v>
      </c>
      <c r="F3673" s="5">
        <v>7983610.0</v>
      </c>
      <c r="G3673" s="5">
        <v>2.1025576E7</v>
      </c>
      <c r="H3673" s="5">
        <v>6.0084125E7</v>
      </c>
    </row>
    <row r="3674">
      <c r="A3674" s="62" t="s">
        <v>9872</v>
      </c>
      <c r="B3674" s="23" t="s">
        <v>9873</v>
      </c>
      <c r="C3674" s="5">
        <v>521.0</v>
      </c>
      <c r="D3674" s="5">
        <v>3.6953222318618E7</v>
      </c>
      <c r="E3674" s="5">
        <v>6559873.0</v>
      </c>
      <c r="F3674" s="5">
        <v>1.8984533E7</v>
      </c>
      <c r="G3674" s="5">
        <v>3.9962468E7</v>
      </c>
      <c r="H3674" s="5">
        <v>9.7429367E7</v>
      </c>
    </row>
    <row r="3675">
      <c r="A3675" s="62" t="s">
        <v>9874</v>
      </c>
      <c r="B3675" s="23" t="s">
        <v>9875</v>
      </c>
      <c r="C3675" s="5">
        <v>2.0</v>
      </c>
      <c r="D3675" s="5">
        <v>5739734.0</v>
      </c>
      <c r="E3675" s="5">
        <v>5518934.0</v>
      </c>
      <c r="F3675" s="5">
        <v>5518934.0</v>
      </c>
      <c r="G3675" s="5">
        <v>5960534.0</v>
      </c>
      <c r="H3675" s="5">
        <v>5960534.0</v>
      </c>
    </row>
    <row r="3676">
      <c r="A3676" s="62" t="s">
        <v>9876</v>
      </c>
      <c r="B3676" s="23" t="s">
        <v>9877</v>
      </c>
      <c r="C3676" s="5">
        <v>42.0</v>
      </c>
      <c r="D3676" s="5">
        <v>7743097.04761904</v>
      </c>
      <c r="E3676" s="5">
        <v>2771226.0</v>
      </c>
      <c r="F3676" s="5">
        <v>3214203.0</v>
      </c>
      <c r="G3676" s="5">
        <v>1.0128E7</v>
      </c>
      <c r="H3676" s="5">
        <v>1.250119E7</v>
      </c>
    </row>
    <row r="3677">
      <c r="A3677" s="62" t="s">
        <v>9878</v>
      </c>
      <c r="B3677" s="23" t="s">
        <v>9879</v>
      </c>
      <c r="C3677" s="5">
        <v>3377.0</v>
      </c>
      <c r="D3677" s="5">
        <v>1.38730522055078E7</v>
      </c>
      <c r="E3677" s="5">
        <v>3176110.0</v>
      </c>
      <c r="F3677" s="5">
        <v>5913300.0</v>
      </c>
      <c r="G3677" s="5">
        <v>1.1997656E7</v>
      </c>
      <c r="H3677" s="5">
        <v>2.9447117E7</v>
      </c>
    </row>
    <row r="3678">
      <c r="A3678" s="62" t="s">
        <v>9880</v>
      </c>
      <c r="B3678" s="23" t="s">
        <v>9881</v>
      </c>
      <c r="C3678" s="5">
        <v>5504.0</v>
      </c>
      <c r="D3678" s="5">
        <v>2.12488017698037E7</v>
      </c>
      <c r="E3678" s="5">
        <v>6342875.0</v>
      </c>
      <c r="F3678" s="5">
        <v>1.0779896E7</v>
      </c>
      <c r="G3678" s="5">
        <v>1.9703136E7</v>
      </c>
      <c r="H3678" s="5">
        <v>4.2139516E7</v>
      </c>
    </row>
    <row r="3679">
      <c r="A3679" s="62" t="s">
        <v>9882</v>
      </c>
      <c r="B3679" s="23" t="s">
        <v>9883</v>
      </c>
      <c r="C3679" s="5">
        <v>84.0</v>
      </c>
      <c r="D3679" s="5">
        <v>1.17562148214285E7</v>
      </c>
      <c r="E3679" s="5">
        <v>3278000.0</v>
      </c>
      <c r="F3679" s="5">
        <v>8087811.0</v>
      </c>
      <c r="G3679" s="5">
        <v>1.1428024E7</v>
      </c>
      <c r="H3679" s="5">
        <v>2.4590966E7</v>
      </c>
    </row>
    <row r="3680">
      <c r="A3680" s="62" t="s">
        <v>9884</v>
      </c>
      <c r="B3680" s="23" t="s">
        <v>9885</v>
      </c>
      <c r="C3680" s="5">
        <v>56615.0</v>
      </c>
      <c r="D3680" s="5">
        <v>5.13345677900145E7</v>
      </c>
      <c r="E3680" s="5">
        <v>1.5010903E7</v>
      </c>
      <c r="F3680" s="5">
        <v>3.1079211E7</v>
      </c>
      <c r="G3680" s="5">
        <v>6.3852756E7</v>
      </c>
      <c r="H3680" s="5">
        <v>1.17826356E8</v>
      </c>
    </row>
    <row r="3681">
      <c r="A3681" s="62" t="s">
        <v>9886</v>
      </c>
      <c r="B3681" s="23" t="s">
        <v>9887</v>
      </c>
      <c r="C3681" s="5">
        <v>16279.0</v>
      </c>
      <c r="D3681" s="5">
        <v>3.45389343263526E7</v>
      </c>
      <c r="E3681" s="5">
        <v>1.110424E7</v>
      </c>
      <c r="F3681" s="5">
        <v>2.180215E7</v>
      </c>
      <c r="G3681" s="5">
        <v>4.3914962E7</v>
      </c>
      <c r="H3681" s="5">
        <v>7.5404362E7</v>
      </c>
    </row>
    <row r="3682">
      <c r="A3682" s="62" t="s">
        <v>9888</v>
      </c>
      <c r="B3682" s="23" t="s">
        <v>9889</v>
      </c>
      <c r="C3682" s="5">
        <v>1405.0</v>
      </c>
      <c r="D3682" s="5">
        <v>1.82325713281138E7</v>
      </c>
      <c r="E3682" s="5">
        <v>3458000.0</v>
      </c>
      <c r="F3682" s="5">
        <v>6696445.0</v>
      </c>
      <c r="G3682" s="5">
        <v>1.5190536E7</v>
      </c>
      <c r="H3682" s="5">
        <v>3.955979E7</v>
      </c>
    </row>
    <row r="3683">
      <c r="A3683" s="62" t="s">
        <v>9890</v>
      </c>
      <c r="B3683" s="23" t="s">
        <v>9891</v>
      </c>
      <c r="C3683" s="5">
        <v>181744.0</v>
      </c>
      <c r="D3683" s="5">
        <v>2.11217397161226E7</v>
      </c>
      <c r="E3683" s="5">
        <v>5465250.0</v>
      </c>
      <c r="F3683" s="5">
        <v>1.0177E7</v>
      </c>
      <c r="G3683" s="5">
        <v>2.1397392E7</v>
      </c>
      <c r="H3683" s="5">
        <v>4.70729E7</v>
      </c>
    </row>
    <row r="3684">
      <c r="A3684" s="62" t="s">
        <v>9892</v>
      </c>
      <c r="B3684" s="23" t="s">
        <v>9893</v>
      </c>
      <c r="C3684" s="5">
        <v>2339.0</v>
      </c>
      <c r="D3684" s="5">
        <v>1.48527105735042E7</v>
      </c>
      <c r="E3684" s="5">
        <v>4709932.0</v>
      </c>
      <c r="F3684" s="5">
        <v>7995968.0</v>
      </c>
      <c r="G3684" s="5">
        <v>1.5196167E7</v>
      </c>
      <c r="H3684" s="5">
        <v>2.8587E7</v>
      </c>
    </row>
    <row r="3685">
      <c r="A3685" s="62" t="s">
        <v>9894</v>
      </c>
      <c r="B3685" s="23" t="s">
        <v>9895</v>
      </c>
      <c r="C3685" s="5">
        <v>1091.0</v>
      </c>
      <c r="D3685" s="5">
        <v>1.23158306003666E7</v>
      </c>
      <c r="E3685" s="5">
        <v>2927209.0</v>
      </c>
      <c r="F3685" s="5">
        <v>4269061.0</v>
      </c>
      <c r="G3685" s="5">
        <v>1.3140831E7</v>
      </c>
      <c r="H3685" s="5">
        <v>2.67942E7</v>
      </c>
    </row>
    <row r="3686">
      <c r="A3686" s="62" t="s">
        <v>9896</v>
      </c>
      <c r="B3686" s="23" t="s">
        <v>9897</v>
      </c>
      <c r="C3686" s="5">
        <v>1045.0</v>
      </c>
      <c r="D3686" s="5">
        <v>7684641.01526717</v>
      </c>
      <c r="E3686" s="5">
        <v>3313682.0</v>
      </c>
      <c r="F3686" s="5">
        <v>5800000.0</v>
      </c>
      <c r="G3686" s="5">
        <v>8482944.0</v>
      </c>
      <c r="H3686" s="5">
        <v>1.4506892E7</v>
      </c>
    </row>
    <row r="3687">
      <c r="A3687" s="62" t="s">
        <v>9898</v>
      </c>
      <c r="B3687" s="23" t="s">
        <v>9899</v>
      </c>
      <c r="C3687" s="5">
        <v>1211.0</v>
      </c>
      <c r="D3687" s="5">
        <v>8421118.09083401</v>
      </c>
      <c r="E3687" s="5">
        <v>3318000.0</v>
      </c>
      <c r="F3687" s="5">
        <v>5103681.0</v>
      </c>
      <c r="G3687" s="5">
        <v>8727601.0</v>
      </c>
      <c r="H3687" s="5">
        <v>1.7907295E7</v>
      </c>
    </row>
    <row r="3688">
      <c r="A3688" s="62" t="s">
        <v>9900</v>
      </c>
      <c r="B3688" s="23" t="s">
        <v>9901</v>
      </c>
      <c r="C3688" s="5">
        <v>27.0</v>
      </c>
      <c r="D3688" s="5">
        <v>2.37228501481481E7</v>
      </c>
      <c r="E3688" s="5">
        <v>1.1710051E7</v>
      </c>
      <c r="F3688" s="5">
        <v>1.6771684E7</v>
      </c>
      <c r="G3688" s="5">
        <v>3.2508781E7</v>
      </c>
      <c r="H3688" s="5">
        <v>4.4679513E7</v>
      </c>
    </row>
    <row r="3689">
      <c r="A3689" s="62" t="s">
        <v>9902</v>
      </c>
      <c r="B3689" s="23" t="s">
        <v>9903</v>
      </c>
      <c r="C3689" s="5">
        <v>5451.0</v>
      </c>
      <c r="D3689" s="5">
        <v>7528911.96789579</v>
      </c>
      <c r="E3689" s="5">
        <v>3340516.0</v>
      </c>
      <c r="F3689" s="5">
        <v>6082626.0</v>
      </c>
      <c r="G3689" s="5">
        <v>1.0071254E7</v>
      </c>
      <c r="H3689" s="5">
        <v>1.4976978E7</v>
      </c>
    </row>
    <row r="3690">
      <c r="A3690" s="62" t="s">
        <v>9904</v>
      </c>
      <c r="B3690" s="23" t="s">
        <v>9905</v>
      </c>
      <c r="C3690" s="5">
        <v>10.0</v>
      </c>
      <c r="D3690" s="5">
        <v>2.19117274E7</v>
      </c>
      <c r="E3690" s="5">
        <v>7440000.0</v>
      </c>
      <c r="F3690" s="5">
        <v>1.0987339E7</v>
      </c>
      <c r="G3690" s="5">
        <v>2.8083871E7</v>
      </c>
      <c r="H3690" s="5">
        <v>3.2311519E7</v>
      </c>
    </row>
    <row r="3691">
      <c r="A3691" s="62" t="s">
        <v>9906</v>
      </c>
      <c r="B3691" s="23" t="s">
        <v>9907</v>
      </c>
      <c r="C3691" s="5">
        <v>456.0</v>
      </c>
      <c r="D3691" s="5">
        <v>8267244.84429825</v>
      </c>
      <c r="E3691" s="5">
        <v>2753532.0</v>
      </c>
      <c r="F3691" s="5">
        <v>4393805.0</v>
      </c>
      <c r="G3691" s="5">
        <v>8457103.0</v>
      </c>
      <c r="H3691" s="5">
        <v>1.5311151E7</v>
      </c>
    </row>
    <row r="3692">
      <c r="A3692" s="62" t="s">
        <v>9908</v>
      </c>
      <c r="B3692" s="23" t="s">
        <v>9909</v>
      </c>
      <c r="C3692" s="5">
        <v>107.0</v>
      </c>
      <c r="D3692" s="5">
        <v>1.31963781214953E7</v>
      </c>
      <c r="E3692" s="5">
        <v>4606475.0</v>
      </c>
      <c r="F3692" s="5">
        <v>7274167.0</v>
      </c>
      <c r="G3692" s="5">
        <v>1.46331E7</v>
      </c>
      <c r="H3692" s="5">
        <v>2.7972464E7</v>
      </c>
    </row>
    <row r="3693">
      <c r="A3693" s="62" t="s">
        <v>9910</v>
      </c>
      <c r="B3693" s="23" t="s">
        <v>9911</v>
      </c>
      <c r="C3693" s="5">
        <v>50.0</v>
      </c>
      <c r="D3693" s="5">
        <v>1.66633560599999E7</v>
      </c>
      <c r="E3693" s="5">
        <v>6816601.0</v>
      </c>
      <c r="F3693" s="5">
        <v>1.3539669E7</v>
      </c>
      <c r="G3693" s="5">
        <v>2.2931588E7</v>
      </c>
      <c r="H3693" s="5">
        <v>2.9227705E7</v>
      </c>
    </row>
    <row r="3694">
      <c r="A3694" s="62" t="s">
        <v>9912</v>
      </c>
      <c r="B3694" s="23" t="s">
        <v>9913</v>
      </c>
      <c r="C3694" s="5">
        <v>151.0</v>
      </c>
      <c r="D3694" s="5">
        <v>1.94278143642384E7</v>
      </c>
      <c r="E3694" s="5">
        <v>6805100.0</v>
      </c>
      <c r="F3694" s="5">
        <v>1.2066338E7</v>
      </c>
      <c r="G3694" s="5">
        <v>2.1405689E7</v>
      </c>
      <c r="H3694" s="5">
        <v>4.1589472E7</v>
      </c>
    </row>
    <row r="3695">
      <c r="A3695" s="62" t="s">
        <v>9914</v>
      </c>
      <c r="B3695" s="23" t="s">
        <v>9915</v>
      </c>
      <c r="C3695" s="5">
        <v>460.0</v>
      </c>
      <c r="D3695" s="5">
        <v>1.27989381125541E7</v>
      </c>
      <c r="E3695" s="5">
        <v>5114800.0</v>
      </c>
      <c r="F3695" s="5">
        <v>9626700.0</v>
      </c>
      <c r="G3695" s="5">
        <v>1.5697807E7</v>
      </c>
      <c r="H3695" s="5">
        <v>2.7103551E7</v>
      </c>
    </row>
    <row r="3696">
      <c r="A3696" s="62" t="s">
        <v>9916</v>
      </c>
      <c r="B3696" s="23" t="s">
        <v>9917</v>
      </c>
      <c r="C3696" s="5">
        <v>22.0</v>
      </c>
      <c r="D3696" s="5">
        <v>7521350.95454545</v>
      </c>
      <c r="E3696" s="5">
        <v>3396400.0</v>
      </c>
      <c r="F3696" s="5">
        <v>7106533.0</v>
      </c>
      <c r="G3696" s="5">
        <v>9506749.0</v>
      </c>
      <c r="H3696" s="5">
        <v>1.3526723E7</v>
      </c>
    </row>
    <row r="3697">
      <c r="A3697" s="62" t="s">
        <v>9918</v>
      </c>
      <c r="B3697" s="23" t="s">
        <v>9919</v>
      </c>
      <c r="C3697" s="5">
        <v>1019.0</v>
      </c>
      <c r="D3697" s="5">
        <v>2.83928438891069E7</v>
      </c>
      <c r="E3697" s="5">
        <v>1.2603757E7</v>
      </c>
      <c r="F3697" s="5">
        <v>2.1945039E7</v>
      </c>
      <c r="G3697" s="5">
        <v>3.6225937E7</v>
      </c>
      <c r="H3697" s="5">
        <v>5.8482894E7</v>
      </c>
    </row>
    <row r="3698">
      <c r="A3698" s="62" t="s">
        <v>9920</v>
      </c>
      <c r="B3698" s="23" t="s">
        <v>9921</v>
      </c>
      <c r="C3698" s="5">
        <v>66.0</v>
      </c>
      <c r="D3698" s="5">
        <v>1.09493873636363E7</v>
      </c>
      <c r="E3698" s="5">
        <v>4103810.0</v>
      </c>
      <c r="F3698" s="5">
        <v>7208129.0</v>
      </c>
      <c r="G3698" s="5">
        <v>1.4168171E7</v>
      </c>
      <c r="H3698" s="5">
        <v>1.8676607E7</v>
      </c>
    </row>
    <row r="3699">
      <c r="A3699" s="62" t="s">
        <v>9922</v>
      </c>
      <c r="B3699" s="23" t="s">
        <v>9923</v>
      </c>
      <c r="C3699" s="5">
        <v>75.0</v>
      </c>
      <c r="D3699" s="5">
        <v>1.47249819733333E7</v>
      </c>
      <c r="E3699" s="5">
        <v>8426346.0</v>
      </c>
      <c r="F3699" s="5">
        <v>1.1241368E7</v>
      </c>
      <c r="G3699" s="5">
        <v>1.5079367E7</v>
      </c>
      <c r="H3699" s="5">
        <v>2.0620567E7</v>
      </c>
    </row>
    <row r="3700">
      <c r="A3700" s="62" t="s">
        <v>9924</v>
      </c>
      <c r="B3700" s="23" t="s">
        <v>9925</v>
      </c>
      <c r="C3700" s="5">
        <v>18.0</v>
      </c>
      <c r="D3700" s="5">
        <v>1.55404610555555E7</v>
      </c>
      <c r="E3700" s="5">
        <v>8474000.0</v>
      </c>
      <c r="F3700" s="5">
        <v>1.1698975E7</v>
      </c>
      <c r="G3700" s="5">
        <v>2.6424696E7</v>
      </c>
      <c r="H3700" s="5">
        <v>3.1563708E7</v>
      </c>
    </row>
    <row r="3701">
      <c r="A3701" s="62" t="s">
        <v>9926</v>
      </c>
      <c r="B3701" s="23" t="s">
        <v>9927</v>
      </c>
      <c r="C3701" s="5">
        <v>94.0</v>
      </c>
      <c r="D3701" s="5">
        <v>2.28638831595744E7</v>
      </c>
      <c r="E3701" s="5">
        <v>1.0133151E7</v>
      </c>
      <c r="F3701" s="5">
        <v>1.4971852E7</v>
      </c>
      <c r="G3701" s="5">
        <v>2.4889763E7</v>
      </c>
      <c r="H3701" s="5">
        <v>4.5073008E7</v>
      </c>
    </row>
    <row r="3702">
      <c r="A3702" s="62" t="s">
        <v>9928</v>
      </c>
      <c r="B3702" s="23" t="s">
        <v>9929</v>
      </c>
      <c r="C3702" s="5">
        <v>1343.0</v>
      </c>
      <c r="D3702" s="5">
        <v>1.3008965308265E7</v>
      </c>
      <c r="E3702" s="5">
        <v>5084100.0</v>
      </c>
      <c r="F3702" s="5">
        <v>7754500.0</v>
      </c>
      <c r="G3702" s="5">
        <v>1.3579291E7</v>
      </c>
      <c r="H3702" s="5">
        <v>2.6978643E7</v>
      </c>
    </row>
    <row r="3703">
      <c r="A3703" s="62" t="s">
        <v>9930</v>
      </c>
      <c r="B3703" s="23" t="s">
        <v>9931</v>
      </c>
      <c r="C3703" s="5">
        <v>2.0</v>
      </c>
      <c r="D3703" s="5">
        <v>1772863.0</v>
      </c>
      <c r="E3703" s="5">
        <v>1388849.0</v>
      </c>
      <c r="F3703" s="5">
        <v>1388849.0</v>
      </c>
      <c r="G3703" s="5">
        <v>2156877.0</v>
      </c>
      <c r="H3703" s="5">
        <v>2156877.0</v>
      </c>
    </row>
    <row r="3704">
      <c r="A3704" s="62" t="s">
        <v>9932</v>
      </c>
      <c r="B3704" s="23" t="s">
        <v>9933</v>
      </c>
      <c r="C3704" s="5">
        <v>9935.0</v>
      </c>
      <c r="D3704" s="5">
        <v>2.28993803472794E7</v>
      </c>
      <c r="E3704" s="5">
        <v>5025719.0</v>
      </c>
      <c r="F3704" s="5">
        <v>1.0302563E7</v>
      </c>
      <c r="G3704" s="5">
        <v>2.240783E7</v>
      </c>
      <c r="H3704" s="5">
        <v>5.101396E7</v>
      </c>
    </row>
    <row r="3705">
      <c r="A3705" s="62" t="s">
        <v>9934</v>
      </c>
      <c r="B3705" s="23" t="s">
        <v>9935</v>
      </c>
      <c r="C3705" s="5">
        <v>11212.0</v>
      </c>
      <c r="D3705" s="5">
        <v>1.63985393341063E7</v>
      </c>
      <c r="E3705" s="5">
        <v>4887500.0</v>
      </c>
      <c r="F3705" s="5">
        <v>8953244.0</v>
      </c>
      <c r="G3705" s="5">
        <v>1.87258E7</v>
      </c>
      <c r="H3705" s="5">
        <v>3.627056E7</v>
      </c>
    </row>
    <row r="3706">
      <c r="A3706" s="62" t="s">
        <v>9936</v>
      </c>
      <c r="B3706" s="23" t="s">
        <v>9937</v>
      </c>
      <c r="C3706" s="5">
        <v>1061.0</v>
      </c>
      <c r="D3706" s="5">
        <v>1.53465638426763E7</v>
      </c>
      <c r="E3706" s="5">
        <v>6133878.0</v>
      </c>
      <c r="F3706" s="5">
        <v>1.0730729E7</v>
      </c>
      <c r="G3706" s="5">
        <v>1.8179757E7</v>
      </c>
      <c r="H3706" s="5">
        <v>3.0697635E7</v>
      </c>
    </row>
    <row r="3707">
      <c r="A3707" s="62" t="s">
        <v>9938</v>
      </c>
      <c r="B3707" s="23" t="s">
        <v>9939</v>
      </c>
      <c r="C3707" s="5">
        <v>128.0</v>
      </c>
      <c r="D3707" s="5">
        <v>1.42816259609374E7</v>
      </c>
      <c r="E3707" s="5">
        <v>3209483.0</v>
      </c>
      <c r="F3707" s="5">
        <v>5781000.0</v>
      </c>
      <c r="G3707" s="5">
        <v>1.9333786E7</v>
      </c>
      <c r="H3707" s="5">
        <v>3.4669241E7</v>
      </c>
    </row>
    <row r="3708">
      <c r="A3708" s="62" t="s">
        <v>9940</v>
      </c>
      <c r="B3708" s="23" t="s">
        <v>9941</v>
      </c>
      <c r="C3708" s="5">
        <v>27.0</v>
      </c>
      <c r="D3708" s="5">
        <v>8858613.62962963</v>
      </c>
      <c r="E3708" s="5">
        <v>4121987.0</v>
      </c>
      <c r="F3708" s="5">
        <v>5874624.0</v>
      </c>
      <c r="G3708" s="5">
        <v>1.0057586E7</v>
      </c>
      <c r="H3708" s="5">
        <v>1.7179373E7</v>
      </c>
    </row>
    <row r="3709">
      <c r="A3709" s="62" t="s">
        <v>9942</v>
      </c>
      <c r="B3709" s="23" t="s">
        <v>9943</v>
      </c>
      <c r="C3709" s="5">
        <v>1849.0</v>
      </c>
      <c r="D3709" s="5">
        <v>1.32839349660194E7</v>
      </c>
      <c r="E3709" s="5">
        <v>3896600.0</v>
      </c>
      <c r="F3709" s="5">
        <v>8269616.0</v>
      </c>
      <c r="G3709" s="5">
        <v>1.5300991E7</v>
      </c>
      <c r="H3709" s="5">
        <v>2.6898248E7</v>
      </c>
    </row>
    <row r="3710">
      <c r="A3710" s="62" t="s">
        <v>9944</v>
      </c>
      <c r="B3710" s="23" t="s">
        <v>9945</v>
      </c>
      <c r="C3710" s="5">
        <v>6164.0</v>
      </c>
      <c r="D3710" s="5">
        <v>2.62211149151691E7</v>
      </c>
      <c r="E3710" s="5">
        <v>4958989.0</v>
      </c>
      <c r="F3710" s="5">
        <v>1.4789642E7</v>
      </c>
      <c r="G3710" s="5">
        <v>2.6343055E7</v>
      </c>
      <c r="H3710" s="5">
        <v>6.2774176E7</v>
      </c>
    </row>
    <row r="3711">
      <c r="A3711" s="62" t="s">
        <v>9946</v>
      </c>
      <c r="B3711" s="23" t="s">
        <v>9947</v>
      </c>
      <c r="C3711" s="5">
        <v>62.0</v>
      </c>
      <c r="D3711" s="5">
        <v>3.92780555967742E7</v>
      </c>
      <c r="E3711" s="5">
        <v>1.292635E7</v>
      </c>
      <c r="F3711" s="5">
        <v>3.5051706E7</v>
      </c>
      <c r="G3711" s="5">
        <v>5.3924146E7</v>
      </c>
      <c r="H3711" s="5">
        <v>7.5204136E7</v>
      </c>
    </row>
    <row r="3712">
      <c r="A3712" s="62" t="s">
        <v>9948</v>
      </c>
      <c r="B3712" s="23" t="s">
        <v>9949</v>
      </c>
      <c r="C3712" s="5">
        <v>6.0</v>
      </c>
      <c r="D3712" s="5">
        <v>2.50379795E7</v>
      </c>
      <c r="E3712" s="5">
        <v>8435012.0</v>
      </c>
      <c r="F3712" s="5">
        <v>1.1739804E7</v>
      </c>
      <c r="G3712" s="5">
        <v>5.0551248E7</v>
      </c>
      <c r="H3712" s="5">
        <v>5.1473406E7</v>
      </c>
    </row>
    <row r="3713">
      <c r="A3713" s="62" t="s">
        <v>9950</v>
      </c>
      <c r="B3713" s="23" t="s">
        <v>9951</v>
      </c>
      <c r="C3713" s="5">
        <v>20.0</v>
      </c>
      <c r="D3713" s="5">
        <v>1.11725581E7</v>
      </c>
      <c r="E3713" s="5">
        <v>4807440.0</v>
      </c>
      <c r="F3713" s="5">
        <v>8183404.0</v>
      </c>
      <c r="G3713" s="5">
        <v>1.1832128E7</v>
      </c>
      <c r="H3713" s="5">
        <v>1.3642329E7</v>
      </c>
    </row>
    <row r="3714">
      <c r="A3714" s="62" t="s">
        <v>9952</v>
      </c>
      <c r="B3714" s="23" t="s">
        <v>9953</v>
      </c>
      <c r="C3714" s="5">
        <v>26508.0</v>
      </c>
      <c r="D3714" s="5">
        <v>7824345.00969518</v>
      </c>
      <c r="E3714" s="5">
        <v>3823150.0</v>
      </c>
      <c r="F3714" s="5">
        <v>6892581.0</v>
      </c>
      <c r="G3714" s="5">
        <v>1.062554E7</v>
      </c>
      <c r="H3714" s="5">
        <v>1.36638E7</v>
      </c>
    </row>
    <row r="3715">
      <c r="A3715" s="62" t="s">
        <v>9954</v>
      </c>
      <c r="B3715" s="23" t="s">
        <v>9955</v>
      </c>
      <c r="C3715" s="5">
        <v>14.0</v>
      </c>
      <c r="D3715" s="5">
        <v>1.95268723571428E7</v>
      </c>
      <c r="E3715" s="5">
        <v>9138487.0</v>
      </c>
      <c r="F3715" s="5">
        <v>1.6882008E7</v>
      </c>
      <c r="G3715" s="5">
        <v>2.076049E7</v>
      </c>
      <c r="H3715" s="5">
        <v>4.0081742E7</v>
      </c>
    </row>
    <row r="3716">
      <c r="A3716" s="62" t="s">
        <v>9956</v>
      </c>
      <c r="B3716" s="23" t="s">
        <v>9957</v>
      </c>
      <c r="C3716" s="5">
        <v>3307.0</v>
      </c>
      <c r="D3716" s="5">
        <v>1.43155257828847E7</v>
      </c>
      <c r="E3716" s="5">
        <v>7787168.0</v>
      </c>
      <c r="F3716" s="5">
        <v>9293732.0</v>
      </c>
      <c r="G3716" s="5">
        <v>1.0131335E7</v>
      </c>
      <c r="H3716" s="5">
        <v>1.191095E7</v>
      </c>
    </row>
    <row r="3717">
      <c r="A3717" s="62" t="s">
        <v>9958</v>
      </c>
      <c r="B3717" s="23" t="s">
        <v>9959</v>
      </c>
      <c r="C3717" s="5">
        <v>51.0</v>
      </c>
      <c r="D3717" s="5">
        <v>1.32428688431372E7</v>
      </c>
      <c r="E3717" s="5">
        <v>5000378.0</v>
      </c>
      <c r="F3717" s="5">
        <v>8572765.0</v>
      </c>
      <c r="G3717" s="5">
        <v>1.6114362E7</v>
      </c>
      <c r="H3717" s="5">
        <v>2.6314767E7</v>
      </c>
    </row>
    <row r="3718">
      <c r="A3718" s="62" t="s">
        <v>9960</v>
      </c>
      <c r="B3718" s="23" t="s">
        <v>9961</v>
      </c>
      <c r="C3718" s="5">
        <v>17648.0</v>
      </c>
      <c r="D3718" s="5">
        <v>1.15010933100067E7</v>
      </c>
      <c r="E3718" s="5">
        <v>6325242.0</v>
      </c>
      <c r="F3718" s="5">
        <v>9148038.0</v>
      </c>
      <c r="G3718" s="5">
        <v>1.2472218E7</v>
      </c>
      <c r="H3718" s="5">
        <v>1.8882789E7</v>
      </c>
    </row>
    <row r="3719">
      <c r="A3719" s="62" t="s">
        <v>9962</v>
      </c>
      <c r="B3719" s="23" t="s">
        <v>9963</v>
      </c>
      <c r="C3719" s="5">
        <v>2312.0</v>
      </c>
      <c r="D3719" s="5">
        <v>6877375.15311418</v>
      </c>
      <c r="E3719" s="5">
        <v>3607448.0</v>
      </c>
      <c r="F3719" s="5">
        <v>4888275.0</v>
      </c>
      <c r="G3719" s="5">
        <v>8062750.0</v>
      </c>
      <c r="H3719" s="5">
        <v>1.2513575E7</v>
      </c>
    </row>
    <row r="3720">
      <c r="A3720" s="62" t="s">
        <v>9964</v>
      </c>
      <c r="B3720" s="23" t="s">
        <v>9965</v>
      </c>
      <c r="C3720" s="5">
        <v>3470.0</v>
      </c>
      <c r="D3720" s="5">
        <v>1.32962508519158E7</v>
      </c>
      <c r="E3720" s="5">
        <v>9699800.0</v>
      </c>
      <c r="F3720" s="5">
        <v>1.36795E7</v>
      </c>
      <c r="G3720" s="5">
        <v>1.6922276E7</v>
      </c>
      <c r="H3720" s="5">
        <v>1.96157E7</v>
      </c>
    </row>
    <row r="3721">
      <c r="A3721" s="62" t="s">
        <v>9966</v>
      </c>
      <c r="B3721" s="23" t="s">
        <v>9967</v>
      </c>
      <c r="C3721" s="5">
        <v>4417.0</v>
      </c>
      <c r="D3721" s="5">
        <v>6752973.528067</v>
      </c>
      <c r="E3721" s="5">
        <v>2987939.0</v>
      </c>
      <c r="F3721" s="5">
        <v>4907716.0</v>
      </c>
      <c r="G3721" s="5">
        <v>7572342.0</v>
      </c>
      <c r="H3721" s="5">
        <v>1.1498257E7</v>
      </c>
    </row>
    <row r="3722">
      <c r="A3722" s="62" t="s">
        <v>9968</v>
      </c>
      <c r="B3722" s="23" t="s">
        <v>9969</v>
      </c>
      <c r="C3722" s="5">
        <v>2511.0</v>
      </c>
      <c r="D3722" s="5">
        <v>1.25213639896455E7</v>
      </c>
      <c r="E3722" s="5">
        <v>4388077.0</v>
      </c>
      <c r="F3722" s="5">
        <v>7844744.0</v>
      </c>
      <c r="G3722" s="5">
        <v>1.28423E7</v>
      </c>
      <c r="H3722" s="5">
        <v>2.4267095E7</v>
      </c>
    </row>
    <row r="3723">
      <c r="A3723" s="62" t="s">
        <v>9970</v>
      </c>
      <c r="B3723" s="23" t="s">
        <v>9971</v>
      </c>
      <c r="C3723" s="5">
        <v>5169.0</v>
      </c>
      <c r="D3723" s="5">
        <v>1.5004095483846E7</v>
      </c>
      <c r="E3723" s="5">
        <v>5610120.0</v>
      </c>
      <c r="F3723" s="5">
        <v>9010652.0</v>
      </c>
      <c r="G3723" s="5">
        <v>1.57467E7</v>
      </c>
      <c r="H3723" s="5">
        <v>2.8701052E7</v>
      </c>
    </row>
    <row r="3724">
      <c r="A3724" s="62" t="s">
        <v>9972</v>
      </c>
      <c r="B3724" s="23" t="s">
        <v>9973</v>
      </c>
      <c r="C3724" s="5">
        <v>308.0</v>
      </c>
      <c r="D3724" s="5">
        <v>1.03169745334415E8</v>
      </c>
      <c r="E3724" s="5">
        <v>1.1598288E7</v>
      </c>
      <c r="F3724" s="5">
        <v>3.6519332E7</v>
      </c>
      <c r="G3724" s="5">
        <v>1.42193613E8</v>
      </c>
      <c r="H3724" s="5">
        <v>3.1687611E8</v>
      </c>
    </row>
    <row r="3725">
      <c r="A3725" s="62" t="s">
        <v>9974</v>
      </c>
      <c r="B3725" s="23" t="s">
        <v>9975</v>
      </c>
      <c r="C3725" s="5">
        <v>2440.0</v>
      </c>
      <c r="D3725" s="5">
        <v>5.63630176080915E7</v>
      </c>
      <c r="E3725" s="5">
        <v>7901900.0</v>
      </c>
      <c r="F3725" s="5">
        <v>2.2331E7</v>
      </c>
      <c r="G3725" s="5">
        <v>6.1114317E7</v>
      </c>
      <c r="H3725" s="5">
        <v>1.57106031E8</v>
      </c>
    </row>
    <row r="3726">
      <c r="A3726" s="62" t="s">
        <v>9976</v>
      </c>
      <c r="B3726" s="23" t="s">
        <v>9977</v>
      </c>
      <c r="C3726" s="5">
        <v>671.0</v>
      </c>
      <c r="D3726" s="5">
        <v>1.68826389776453E7</v>
      </c>
      <c r="E3726" s="5">
        <v>6775827.0</v>
      </c>
      <c r="F3726" s="5">
        <v>1.0486022E7</v>
      </c>
      <c r="G3726" s="5">
        <v>1.8137199E7</v>
      </c>
      <c r="H3726" s="5">
        <v>3.3152268E7</v>
      </c>
    </row>
    <row r="3727">
      <c r="A3727" s="62" t="s">
        <v>9978</v>
      </c>
      <c r="B3727" s="23" t="s">
        <v>9979</v>
      </c>
      <c r="C3727" s="5">
        <v>507.0</v>
      </c>
      <c r="D3727" s="5">
        <v>1.05299797061144E7</v>
      </c>
      <c r="E3727" s="5">
        <v>3637511.0</v>
      </c>
      <c r="F3727" s="5">
        <v>1.0046466E7</v>
      </c>
      <c r="G3727" s="5">
        <v>1.3437225E7</v>
      </c>
      <c r="H3727" s="5">
        <v>1.6021692E7</v>
      </c>
    </row>
    <row r="3728">
      <c r="A3728" s="62" t="s">
        <v>9980</v>
      </c>
      <c r="B3728" s="23" t="s">
        <v>9981</v>
      </c>
      <c r="C3728" s="5">
        <v>172215.0</v>
      </c>
      <c r="D3728" s="5">
        <v>1.60762596432615E7</v>
      </c>
      <c r="E3728" s="5">
        <v>6652579.0</v>
      </c>
      <c r="F3728" s="5">
        <v>1.0046402E7</v>
      </c>
      <c r="G3728" s="5">
        <v>1.5645162E7</v>
      </c>
      <c r="H3728" s="5">
        <v>2.9229577E7</v>
      </c>
    </row>
    <row r="3729">
      <c r="A3729" s="62" t="s">
        <v>9982</v>
      </c>
      <c r="B3729" s="23" t="s">
        <v>9983</v>
      </c>
      <c r="C3729" s="5">
        <v>93040.0</v>
      </c>
      <c r="D3729" s="5">
        <v>1.95228589041339E7</v>
      </c>
      <c r="E3729" s="5">
        <v>5030734.0</v>
      </c>
      <c r="F3729" s="5">
        <v>9372234.0</v>
      </c>
      <c r="G3729" s="5">
        <v>1.8247777E7</v>
      </c>
      <c r="H3729" s="5">
        <v>4.0451821E7</v>
      </c>
    </row>
    <row r="3730">
      <c r="A3730" s="62" t="s">
        <v>9984</v>
      </c>
      <c r="B3730" s="23" t="s">
        <v>9985</v>
      </c>
      <c r="C3730" s="5">
        <v>73.0</v>
      </c>
      <c r="D3730" s="5">
        <v>9487343.02739725</v>
      </c>
      <c r="E3730" s="5">
        <v>5266000.0</v>
      </c>
      <c r="F3730" s="5">
        <v>7085851.0</v>
      </c>
      <c r="G3730" s="5">
        <v>1.05101E7</v>
      </c>
      <c r="H3730" s="5">
        <v>1.4650284E7</v>
      </c>
    </row>
    <row r="3731">
      <c r="A3731" s="62" t="s">
        <v>9986</v>
      </c>
      <c r="B3731" s="23" t="s">
        <v>9987</v>
      </c>
      <c r="C3731" s="5">
        <v>1086.0</v>
      </c>
      <c r="D3731" s="5">
        <v>2.41033359411223E7</v>
      </c>
      <c r="E3731" s="5">
        <v>8581376.0</v>
      </c>
      <c r="F3731" s="5">
        <v>1.4722789E7</v>
      </c>
      <c r="G3731" s="5">
        <v>2.7668323E7</v>
      </c>
      <c r="H3731" s="5">
        <v>5.32478E7</v>
      </c>
    </row>
    <row r="3732">
      <c r="A3732" s="62" t="s">
        <v>9988</v>
      </c>
      <c r="B3732" s="23" t="s">
        <v>9989</v>
      </c>
      <c r="C3732" s="5">
        <v>200193.0</v>
      </c>
      <c r="D3732" s="5">
        <v>3.60192487360973E7</v>
      </c>
      <c r="E3732" s="5">
        <v>1.31392E7</v>
      </c>
      <c r="F3732" s="5">
        <v>2.2902114E7</v>
      </c>
      <c r="G3732" s="5">
        <v>4.1409805E7</v>
      </c>
      <c r="H3732" s="5">
        <v>7.4062283E7</v>
      </c>
    </row>
    <row r="3733">
      <c r="A3733" s="62" t="s">
        <v>9990</v>
      </c>
      <c r="B3733" s="23" t="s">
        <v>9991</v>
      </c>
      <c r="C3733" s="5">
        <v>84728.0</v>
      </c>
      <c r="D3733" s="5">
        <v>8.25114632191142E7</v>
      </c>
      <c r="E3733" s="5">
        <v>3.8362917E7</v>
      </c>
      <c r="F3733" s="5">
        <v>5.963217E7</v>
      </c>
      <c r="G3733" s="5">
        <v>9.9464734E7</v>
      </c>
      <c r="H3733" s="5">
        <v>1.60013709E8</v>
      </c>
    </row>
    <row r="3734">
      <c r="A3734" s="62" t="s">
        <v>9992</v>
      </c>
      <c r="B3734" s="23" t="s">
        <v>9993</v>
      </c>
      <c r="C3734" s="5">
        <v>2835.0</v>
      </c>
      <c r="D3734" s="5">
        <v>1.77565275713783E7</v>
      </c>
      <c r="E3734" s="5">
        <v>6473933.0</v>
      </c>
      <c r="F3734" s="5">
        <v>1.0120201E7</v>
      </c>
      <c r="G3734" s="5">
        <v>1.7586711E7</v>
      </c>
      <c r="H3734" s="5">
        <v>3.5139671E7</v>
      </c>
    </row>
    <row r="3735">
      <c r="A3735" s="62" t="s">
        <v>9994</v>
      </c>
      <c r="B3735" s="23" t="s">
        <v>9995</v>
      </c>
      <c r="C3735" s="5">
        <v>106.0</v>
      </c>
      <c r="D3735" s="5">
        <v>2.71037392169811E7</v>
      </c>
      <c r="E3735" s="5">
        <v>8813918.0</v>
      </c>
      <c r="F3735" s="5">
        <v>1.5681355E7</v>
      </c>
      <c r="G3735" s="5">
        <v>2.43999E7</v>
      </c>
      <c r="H3735" s="5">
        <v>3.8741428E7</v>
      </c>
    </row>
    <row r="3736">
      <c r="A3736" s="62" t="s">
        <v>9996</v>
      </c>
      <c r="B3736" s="23" t="s">
        <v>9997</v>
      </c>
      <c r="C3736" s="5">
        <v>133.0</v>
      </c>
      <c r="D3736" s="5">
        <v>2.1177942774436E7</v>
      </c>
      <c r="E3736" s="5">
        <v>4996841.0</v>
      </c>
      <c r="F3736" s="5">
        <v>7678606.0</v>
      </c>
      <c r="G3736" s="5">
        <v>1.9885058E7</v>
      </c>
      <c r="H3736" s="5">
        <v>5.3024914E7</v>
      </c>
    </row>
    <row r="3737">
      <c r="A3737" s="62" t="s">
        <v>9998</v>
      </c>
      <c r="B3737" s="23" t="s">
        <v>9999</v>
      </c>
      <c r="C3737" s="5">
        <v>48.0</v>
      </c>
      <c r="D3737" s="5">
        <v>2.08700553749999E7</v>
      </c>
      <c r="E3737" s="5">
        <v>4977505.0</v>
      </c>
      <c r="F3737" s="5">
        <v>9707906.0</v>
      </c>
      <c r="G3737" s="5">
        <v>1.8603724E7</v>
      </c>
      <c r="H3737" s="5">
        <v>5.4507325E7</v>
      </c>
    </row>
    <row r="3738">
      <c r="A3738" s="62" t="s">
        <v>10000</v>
      </c>
      <c r="B3738" s="23" t="s">
        <v>10001</v>
      </c>
      <c r="C3738" s="5">
        <v>154.0</v>
      </c>
      <c r="D3738" s="5">
        <v>3.27887247012986E7</v>
      </c>
      <c r="E3738" s="5">
        <v>2.4025221E7</v>
      </c>
      <c r="F3738" s="5">
        <v>3.0360714E7</v>
      </c>
      <c r="G3738" s="5">
        <v>3.8556237E7</v>
      </c>
      <c r="H3738" s="5">
        <v>5.4895623E7</v>
      </c>
    </row>
    <row r="3739">
      <c r="A3739" s="62" t="s">
        <v>10002</v>
      </c>
      <c r="B3739" s="23" t="s">
        <v>10003</v>
      </c>
      <c r="C3739" s="5">
        <v>112.0</v>
      </c>
      <c r="D3739" s="5">
        <v>1.49438197232142E7</v>
      </c>
      <c r="E3739" s="5">
        <v>6238030.0</v>
      </c>
      <c r="F3739" s="5">
        <v>9706912.0</v>
      </c>
      <c r="G3739" s="5">
        <v>1.3240768E7</v>
      </c>
      <c r="H3739" s="5">
        <v>2.5429673E7</v>
      </c>
    </row>
    <row r="3740">
      <c r="A3740" s="62" t="s">
        <v>10004</v>
      </c>
      <c r="B3740" s="23" t="s">
        <v>10005</v>
      </c>
      <c r="C3740" s="5">
        <v>149.0</v>
      </c>
      <c r="D3740" s="5">
        <v>1.6030047067114E7</v>
      </c>
      <c r="E3740" s="5">
        <v>6007700.0</v>
      </c>
      <c r="F3740" s="5">
        <v>1.0162262E7</v>
      </c>
      <c r="G3740" s="5">
        <v>1.69794E7</v>
      </c>
      <c r="H3740" s="5">
        <v>3.2842846E7</v>
      </c>
    </row>
    <row r="3741">
      <c r="A3741" s="62" t="s">
        <v>10006</v>
      </c>
      <c r="B3741" s="23" t="s">
        <v>10007</v>
      </c>
      <c r="C3741" s="5">
        <v>138.0</v>
      </c>
      <c r="D3741" s="5">
        <v>1.37244831666666E7</v>
      </c>
      <c r="E3741" s="5">
        <v>5410035.0</v>
      </c>
      <c r="F3741" s="5">
        <v>7745361.0</v>
      </c>
      <c r="G3741" s="5">
        <v>1.09905E7</v>
      </c>
      <c r="H3741" s="5">
        <v>2.1418986E7</v>
      </c>
    </row>
    <row r="3742">
      <c r="A3742" s="62" t="s">
        <v>10008</v>
      </c>
      <c r="B3742" s="23" t="s">
        <v>10009</v>
      </c>
      <c r="C3742" s="5">
        <v>57.0</v>
      </c>
      <c r="D3742" s="5">
        <v>2.77037761052631E7</v>
      </c>
      <c r="E3742" s="5">
        <v>9850000.0</v>
      </c>
      <c r="F3742" s="5">
        <v>2.0958819E7</v>
      </c>
      <c r="G3742" s="5">
        <v>3.4308907E7</v>
      </c>
      <c r="H3742" s="5">
        <v>5.154384E7</v>
      </c>
    </row>
    <row r="3743">
      <c r="A3743" s="62" t="s">
        <v>10010</v>
      </c>
      <c r="B3743" s="23" t="s">
        <v>10011</v>
      </c>
      <c r="C3743" s="5">
        <v>1619.0</v>
      </c>
      <c r="D3743" s="5">
        <v>1.54756548943792E7</v>
      </c>
      <c r="E3743" s="5">
        <v>8160800.0</v>
      </c>
      <c r="F3743" s="5">
        <v>1.06468E7</v>
      </c>
      <c r="G3743" s="5">
        <v>1.31547E7</v>
      </c>
      <c r="H3743" s="5">
        <v>2.44435E7</v>
      </c>
    </row>
    <row r="3744">
      <c r="A3744" s="62" t="s">
        <v>10012</v>
      </c>
      <c r="B3744" s="23" t="s">
        <v>10013</v>
      </c>
      <c r="C3744" s="5">
        <v>39864.0</v>
      </c>
      <c r="D3744" s="5">
        <v>1.51167356360626E7</v>
      </c>
      <c r="E3744" s="5">
        <v>7114586.0</v>
      </c>
      <c r="F3744" s="5">
        <v>1.1057199E7</v>
      </c>
      <c r="G3744" s="5">
        <v>1.6542669E7</v>
      </c>
      <c r="H3744" s="5">
        <v>2.6190365E7</v>
      </c>
    </row>
    <row r="3745">
      <c r="A3745" s="62" t="s">
        <v>10014</v>
      </c>
      <c r="B3745" s="23" t="s">
        <v>10015</v>
      </c>
      <c r="C3745" s="5">
        <v>676.0</v>
      </c>
      <c r="D3745" s="5">
        <v>1.08854959097633E7</v>
      </c>
      <c r="E3745" s="5">
        <v>6000364.0</v>
      </c>
      <c r="F3745" s="5">
        <v>8499988.0</v>
      </c>
      <c r="G3745" s="5">
        <v>1.0509694E7</v>
      </c>
      <c r="H3745" s="5">
        <v>2.0419923E7</v>
      </c>
    </row>
    <row r="3746">
      <c r="A3746" s="62" t="s">
        <v>10016</v>
      </c>
      <c r="B3746" s="23" t="s">
        <v>10017</v>
      </c>
      <c r="C3746" s="5">
        <v>229.0</v>
      </c>
      <c r="D3746" s="5">
        <v>7675068.69868995</v>
      </c>
      <c r="E3746" s="5">
        <v>5106405.0</v>
      </c>
      <c r="F3746" s="5">
        <v>6885585.0</v>
      </c>
      <c r="G3746" s="5">
        <v>9992931.0</v>
      </c>
      <c r="H3746" s="5">
        <v>1.1785376E7</v>
      </c>
    </row>
    <row r="3747">
      <c r="A3747" s="62" t="s">
        <v>10018</v>
      </c>
      <c r="B3747" s="23" t="s">
        <v>10019</v>
      </c>
      <c r="C3747" s="5">
        <v>2147.0</v>
      </c>
      <c r="D3747" s="5">
        <v>3.74452578602701E7</v>
      </c>
      <c r="E3747" s="5">
        <v>9537595.0</v>
      </c>
      <c r="F3747" s="5">
        <v>1.7400744E7</v>
      </c>
      <c r="G3747" s="5">
        <v>3.3138684E7</v>
      </c>
      <c r="H3747" s="5">
        <v>7.6184235E7</v>
      </c>
    </row>
    <row r="3748">
      <c r="A3748" s="62" t="s">
        <v>10020</v>
      </c>
      <c r="B3748" s="23" t="s">
        <v>10021</v>
      </c>
      <c r="C3748" s="5">
        <v>5.0</v>
      </c>
      <c r="D3748" s="5">
        <v>7694541.6</v>
      </c>
      <c r="E3748" s="5">
        <v>2020688.0</v>
      </c>
      <c r="F3748" s="5">
        <v>5357792.0</v>
      </c>
      <c r="G3748" s="5">
        <v>1.2017163E7</v>
      </c>
      <c r="H3748" s="5">
        <v>1.7239894E7</v>
      </c>
    </row>
    <row r="3749">
      <c r="A3749" s="62" t="s">
        <v>10022</v>
      </c>
      <c r="B3749" s="23" t="s">
        <v>10023</v>
      </c>
      <c r="C3749" s="5">
        <v>13.0</v>
      </c>
      <c r="D3749" s="5">
        <v>4728668.15384615</v>
      </c>
      <c r="E3749" s="5">
        <v>2312000.0</v>
      </c>
      <c r="F3749" s="5">
        <v>4380294.0</v>
      </c>
      <c r="G3749" s="5">
        <v>6345801.0</v>
      </c>
      <c r="H3749" s="5">
        <v>7501737.0</v>
      </c>
    </row>
    <row r="3750">
      <c r="A3750" s="62" t="s">
        <v>10024</v>
      </c>
      <c r="B3750" s="23" t="s">
        <v>10025</v>
      </c>
      <c r="C3750" s="5">
        <v>856.0</v>
      </c>
      <c r="D3750" s="5">
        <v>6374939.99182243</v>
      </c>
      <c r="E3750" s="5">
        <v>4159246.0</v>
      </c>
      <c r="F3750" s="5">
        <v>5045823.0</v>
      </c>
      <c r="G3750" s="5">
        <v>6597240.0</v>
      </c>
      <c r="H3750" s="5">
        <v>1.0819125E7</v>
      </c>
    </row>
    <row r="3751">
      <c r="A3751" s="62" t="s">
        <v>10026</v>
      </c>
      <c r="B3751" s="23" t="s">
        <v>10027</v>
      </c>
      <c r="C3751" s="5">
        <v>45.0</v>
      </c>
      <c r="D3751" s="5">
        <v>1.36275503555555E7</v>
      </c>
      <c r="E3751" s="5">
        <v>4226253.0</v>
      </c>
      <c r="F3751" s="5">
        <v>8899767.0</v>
      </c>
      <c r="G3751" s="5">
        <v>1.7563006E7</v>
      </c>
      <c r="H3751" s="5">
        <v>3.3441146E7</v>
      </c>
    </row>
    <row r="3752">
      <c r="A3752" s="62" t="s">
        <v>10028</v>
      </c>
      <c r="B3752" s="23" t="s">
        <v>10029</v>
      </c>
      <c r="C3752" s="5">
        <v>12.0</v>
      </c>
      <c r="D3752" s="5">
        <v>1.06488986666666E7</v>
      </c>
      <c r="E3752" s="5">
        <v>3890946.0</v>
      </c>
      <c r="F3752" s="5">
        <v>4909850.0</v>
      </c>
      <c r="G3752" s="5">
        <v>1.3717768E7</v>
      </c>
      <c r="H3752" s="5">
        <v>1.9284516E7</v>
      </c>
    </row>
    <row r="3753">
      <c r="A3753" s="62" t="s">
        <v>10030</v>
      </c>
      <c r="B3753" s="23" t="s">
        <v>10031</v>
      </c>
      <c r="C3753" s="5">
        <v>1995.0</v>
      </c>
      <c r="D3753" s="5">
        <v>1.98446619258145E7</v>
      </c>
      <c r="E3753" s="5">
        <v>7281166.0</v>
      </c>
      <c r="F3753" s="5">
        <v>1.0909899E7</v>
      </c>
      <c r="G3753" s="5">
        <v>2.3583845E7</v>
      </c>
      <c r="H3753" s="5">
        <v>4.1029044E7</v>
      </c>
    </row>
    <row r="3754">
      <c r="A3754" s="62" t="s">
        <v>10032</v>
      </c>
      <c r="B3754" s="23" t="s">
        <v>10033</v>
      </c>
      <c r="C3754" s="5">
        <v>1049.0</v>
      </c>
      <c r="D3754" s="5">
        <v>1.05874015914285E7</v>
      </c>
      <c r="E3754" s="5">
        <v>5162610.0</v>
      </c>
      <c r="F3754" s="5">
        <v>8709800.0</v>
      </c>
      <c r="G3754" s="5">
        <v>1.178067E7</v>
      </c>
      <c r="H3754" s="5">
        <v>1.9479825E7</v>
      </c>
    </row>
    <row r="3755">
      <c r="A3755" s="62" t="s">
        <v>10034</v>
      </c>
      <c r="B3755" s="23" t="s">
        <v>10035</v>
      </c>
      <c r="C3755" s="5">
        <v>213.0</v>
      </c>
      <c r="D3755" s="5">
        <v>7291611.60093896</v>
      </c>
      <c r="E3755" s="5">
        <v>5661034.0</v>
      </c>
      <c r="F3755" s="5">
        <v>6489447.0</v>
      </c>
      <c r="G3755" s="5">
        <v>7811217.0</v>
      </c>
      <c r="H3755" s="5">
        <v>8116073.0</v>
      </c>
    </row>
    <row r="3756">
      <c r="A3756" s="62" t="s">
        <v>10036</v>
      </c>
      <c r="B3756" s="23" t="s">
        <v>10037</v>
      </c>
      <c r="C3756" s="5">
        <v>26.0</v>
      </c>
      <c r="D3756" s="5">
        <v>2.45808884615384E7</v>
      </c>
      <c r="E3756" s="5">
        <v>9726905.0</v>
      </c>
      <c r="F3756" s="5">
        <v>1.1707451E7</v>
      </c>
      <c r="G3756" s="5">
        <v>2.1231145E7</v>
      </c>
      <c r="H3756" s="5">
        <v>4.5382623E7</v>
      </c>
    </row>
    <row r="3757">
      <c r="A3757" s="62" t="s">
        <v>10038</v>
      </c>
      <c r="B3757" s="23" t="s">
        <v>10039</v>
      </c>
      <c r="C3757" s="5">
        <v>539.0</v>
      </c>
      <c r="D3757" s="5">
        <v>1.38162464155844E7</v>
      </c>
      <c r="E3757" s="5">
        <v>5449722.0</v>
      </c>
      <c r="F3757" s="5">
        <v>8504967.0</v>
      </c>
      <c r="G3757" s="5">
        <v>1.7848599E7</v>
      </c>
      <c r="H3757" s="5">
        <v>2.4202072E7</v>
      </c>
    </row>
    <row r="3758">
      <c r="A3758" s="62" t="s">
        <v>10040</v>
      </c>
      <c r="B3758" s="23" t="s">
        <v>10041</v>
      </c>
      <c r="C3758" s="5">
        <v>647.0</v>
      </c>
      <c r="D3758" s="5">
        <v>2.75838034049459E7</v>
      </c>
      <c r="E3758" s="5">
        <v>6022986.0</v>
      </c>
      <c r="F3758" s="5">
        <v>1.3211953E7</v>
      </c>
      <c r="G3758" s="5">
        <v>2.851782E7</v>
      </c>
      <c r="H3758" s="5">
        <v>5.1584731E7</v>
      </c>
    </row>
    <row r="3759">
      <c r="A3759" s="62" t="s">
        <v>10042</v>
      </c>
      <c r="B3759" s="23" t="s">
        <v>10043</v>
      </c>
      <c r="C3759" s="5">
        <v>533.0</v>
      </c>
      <c r="D3759" s="5">
        <v>1.53937513245778E7</v>
      </c>
      <c r="E3759" s="5">
        <v>5271210.0</v>
      </c>
      <c r="F3759" s="5">
        <v>8668550.0</v>
      </c>
      <c r="G3759" s="5">
        <v>1.680377E7</v>
      </c>
      <c r="H3759" s="5">
        <v>2.8919699E7</v>
      </c>
    </row>
    <row r="3760">
      <c r="A3760" s="62" t="s">
        <v>10044</v>
      </c>
      <c r="B3760" s="23" t="s">
        <v>10045</v>
      </c>
      <c r="C3760" s="5">
        <v>634.0</v>
      </c>
      <c r="D3760" s="5">
        <v>2.56056564321766E7</v>
      </c>
      <c r="E3760" s="5">
        <v>6786090.0</v>
      </c>
      <c r="F3760" s="5">
        <v>1.420165E7</v>
      </c>
      <c r="G3760" s="5">
        <v>2.6454847E7</v>
      </c>
      <c r="H3760" s="5">
        <v>5.4688848E7</v>
      </c>
    </row>
    <row r="3761">
      <c r="A3761" s="62" t="s">
        <v>10046</v>
      </c>
      <c r="B3761" s="23" t="s">
        <v>10047</v>
      </c>
      <c r="C3761" s="5">
        <v>2658.0</v>
      </c>
      <c r="D3761" s="5">
        <v>4.28105083961063E7</v>
      </c>
      <c r="E3761" s="5">
        <v>9728408.0</v>
      </c>
      <c r="F3761" s="5">
        <v>1.8662323E7</v>
      </c>
      <c r="G3761" s="5">
        <v>4.9169348E7</v>
      </c>
      <c r="H3761" s="5">
        <v>9.7690871E7</v>
      </c>
    </row>
    <row r="3762">
      <c r="A3762" s="62" t="s">
        <v>10048</v>
      </c>
      <c r="B3762" s="23" t="s">
        <v>10049</v>
      </c>
      <c r="C3762" s="5">
        <v>31.0</v>
      </c>
      <c r="D3762" s="5">
        <v>5.60424593548387E7</v>
      </c>
      <c r="E3762" s="5">
        <v>1.0657851E7</v>
      </c>
      <c r="F3762" s="5">
        <v>1.6874842E7</v>
      </c>
      <c r="G3762" s="5">
        <v>4.2850189E7</v>
      </c>
      <c r="H3762" s="5">
        <v>1.81802192E8</v>
      </c>
    </row>
    <row r="3763">
      <c r="A3763" s="62" t="s">
        <v>10050</v>
      </c>
      <c r="B3763" s="23" t="s">
        <v>10051</v>
      </c>
      <c r="C3763" s="5">
        <v>75.0</v>
      </c>
      <c r="D3763" s="5">
        <v>2.77779543066666E7</v>
      </c>
      <c r="E3763" s="5">
        <v>7238389.0</v>
      </c>
      <c r="F3763" s="5">
        <v>1.6010296E7</v>
      </c>
      <c r="G3763" s="5">
        <v>4.4701899E7</v>
      </c>
      <c r="H3763" s="5">
        <v>7.1364661E7</v>
      </c>
    </row>
    <row r="3764">
      <c r="A3764" s="62" t="s">
        <v>10052</v>
      </c>
      <c r="B3764" s="23" t="s">
        <v>10053</v>
      </c>
      <c r="C3764" s="5">
        <v>237.0</v>
      </c>
      <c r="D3764" s="5">
        <v>3.72418169243697E7</v>
      </c>
      <c r="E3764" s="5">
        <v>3673547.0</v>
      </c>
      <c r="F3764" s="5">
        <v>6742122.0</v>
      </c>
      <c r="G3764" s="5">
        <v>1.20739E7</v>
      </c>
      <c r="H3764" s="5">
        <v>1.50120805E8</v>
      </c>
    </row>
    <row r="3765">
      <c r="A3765" s="62" t="s">
        <v>10054</v>
      </c>
      <c r="B3765" s="23" t="s">
        <v>10055</v>
      </c>
      <c r="C3765" s="5">
        <v>554.0</v>
      </c>
      <c r="D3765" s="5">
        <v>3.89617354936937E7</v>
      </c>
      <c r="E3765" s="5">
        <v>5885369.0</v>
      </c>
      <c r="F3765" s="5">
        <v>1.54578E7</v>
      </c>
      <c r="G3765" s="5">
        <v>3.5328971E7</v>
      </c>
      <c r="H3765" s="5">
        <v>1.06318542E8</v>
      </c>
    </row>
    <row r="3766">
      <c r="A3766" s="62" t="s">
        <v>10056</v>
      </c>
      <c r="B3766" s="23" t="s">
        <v>10057</v>
      </c>
      <c r="C3766" s="5">
        <v>961.0</v>
      </c>
      <c r="D3766" s="5">
        <v>1.59158328694361E7</v>
      </c>
      <c r="E3766" s="5">
        <v>7211344.0</v>
      </c>
      <c r="F3766" s="5">
        <v>1.2226867E7</v>
      </c>
      <c r="G3766" s="5">
        <v>1.9550321E7</v>
      </c>
      <c r="H3766" s="5">
        <v>3.1854479E7</v>
      </c>
    </row>
    <row r="3767">
      <c r="A3767" s="62" t="s">
        <v>10058</v>
      </c>
      <c r="B3767" s="23" t="s">
        <v>10059</v>
      </c>
      <c r="C3767" s="5">
        <v>15.0</v>
      </c>
      <c r="D3767" s="5">
        <v>3.38259001999999E7</v>
      </c>
      <c r="E3767" s="5">
        <v>1.4539575E7</v>
      </c>
      <c r="F3767" s="5">
        <v>1.987225E7</v>
      </c>
      <c r="G3767" s="5">
        <v>2.6200746E7</v>
      </c>
      <c r="H3767" s="5">
        <v>3.5720901E7</v>
      </c>
    </row>
    <row r="3768">
      <c r="A3768" s="62" t="s">
        <v>10060</v>
      </c>
      <c r="B3768" s="23" t="s">
        <v>10061</v>
      </c>
      <c r="C3768" s="5">
        <v>63.0</v>
      </c>
      <c r="D3768" s="5">
        <v>3.65416730952381E7</v>
      </c>
      <c r="E3768" s="5">
        <v>1.1833554E7</v>
      </c>
      <c r="F3768" s="5">
        <v>2.5701336E7</v>
      </c>
      <c r="G3768" s="5">
        <v>4.3249127E7</v>
      </c>
      <c r="H3768" s="5">
        <v>5.5476107E7</v>
      </c>
    </row>
    <row r="3769">
      <c r="A3769" s="62" t="s">
        <v>10062</v>
      </c>
      <c r="B3769" s="23" t="s">
        <v>10063</v>
      </c>
      <c r="C3769" s="5">
        <v>82.0</v>
      </c>
      <c r="D3769" s="5">
        <v>1.16385571829268E7</v>
      </c>
      <c r="E3769" s="5">
        <v>5565830.0</v>
      </c>
      <c r="F3769" s="5">
        <v>7476751.0</v>
      </c>
      <c r="G3769" s="5">
        <v>1.13818E7</v>
      </c>
      <c r="H3769" s="5">
        <v>1.7863719E7</v>
      </c>
    </row>
    <row r="3770">
      <c r="A3770" s="62" t="s">
        <v>10064</v>
      </c>
      <c r="B3770" s="23" t="s">
        <v>10065</v>
      </c>
      <c r="C3770" s="5">
        <v>820.0</v>
      </c>
      <c r="D3770" s="5">
        <v>2.48721259292682E7</v>
      </c>
      <c r="E3770" s="5">
        <v>8431000.0</v>
      </c>
      <c r="F3770" s="5">
        <v>1.9624416E7</v>
      </c>
      <c r="G3770" s="5">
        <v>3.2632277E7</v>
      </c>
      <c r="H3770" s="5">
        <v>4.910411E7</v>
      </c>
    </row>
    <row r="3771">
      <c r="A3771" s="62" t="s">
        <v>10066</v>
      </c>
      <c r="B3771" s="23" t="s">
        <v>10067</v>
      </c>
      <c r="C3771" s="5">
        <v>7.0</v>
      </c>
      <c r="D3771" s="5">
        <v>2.51170621428571E7</v>
      </c>
      <c r="E3771" s="5">
        <v>1.3755912E7</v>
      </c>
      <c r="F3771" s="5">
        <v>2.5705472E7</v>
      </c>
      <c r="G3771" s="5">
        <v>3.84628E7</v>
      </c>
      <c r="H3771" s="5">
        <v>3.9678334E7</v>
      </c>
    </row>
    <row r="3772">
      <c r="A3772" s="62" t="s">
        <v>10068</v>
      </c>
      <c r="B3772" s="23" t="s">
        <v>10069</v>
      </c>
      <c r="C3772" s="5">
        <v>1740.0</v>
      </c>
      <c r="D3772" s="5">
        <v>2.72501320488505E7</v>
      </c>
      <c r="E3772" s="5">
        <v>9537661.0</v>
      </c>
      <c r="F3772" s="5">
        <v>1.6336538E7</v>
      </c>
      <c r="G3772" s="5">
        <v>3.0409047E7</v>
      </c>
      <c r="H3772" s="5">
        <v>5.7903445E7</v>
      </c>
    </row>
    <row r="3773">
      <c r="A3773" s="62" t="s">
        <v>10070</v>
      </c>
      <c r="B3773" s="23" t="s">
        <v>10071</v>
      </c>
      <c r="C3773" s="5">
        <v>132.0</v>
      </c>
      <c r="D3773" s="5">
        <v>2.81461804015151E7</v>
      </c>
      <c r="E3773" s="5">
        <v>1.0770698E7</v>
      </c>
      <c r="F3773" s="5">
        <v>1.6882349E7</v>
      </c>
      <c r="G3773" s="5">
        <v>2.6455015E7</v>
      </c>
      <c r="H3773" s="5">
        <v>4.6820919E7</v>
      </c>
    </row>
    <row r="3774">
      <c r="A3774" s="62" t="s">
        <v>10072</v>
      </c>
      <c r="B3774" s="23" t="s">
        <v>10073</v>
      </c>
      <c r="C3774" s="5">
        <v>15106.0</v>
      </c>
      <c r="D3774" s="5">
        <v>1.59251845281667E7</v>
      </c>
      <c r="E3774" s="5">
        <v>8013000.0</v>
      </c>
      <c r="F3774" s="5">
        <v>1.1905281E7</v>
      </c>
      <c r="G3774" s="5">
        <v>1.8643246E7</v>
      </c>
      <c r="H3774" s="5">
        <v>2.8389E7</v>
      </c>
    </row>
    <row r="3775">
      <c r="A3775" s="62" t="s">
        <v>10074</v>
      </c>
      <c r="B3775" s="23" t="s">
        <v>10075</v>
      </c>
      <c r="C3775" s="5">
        <v>70.0</v>
      </c>
      <c r="D3775" s="5">
        <v>1.41974538285714E7</v>
      </c>
      <c r="E3775" s="5">
        <v>8508284.0</v>
      </c>
      <c r="F3775" s="5">
        <v>1.313178E7</v>
      </c>
      <c r="G3775" s="5">
        <v>1.8017807E7</v>
      </c>
      <c r="H3775" s="5">
        <v>2.4958371E7</v>
      </c>
    </row>
    <row r="3776">
      <c r="A3776" s="62" t="s">
        <v>10076</v>
      </c>
      <c r="B3776" s="23" t="s">
        <v>10077</v>
      </c>
      <c r="C3776" s="5">
        <v>132238.0</v>
      </c>
      <c r="D3776" s="5">
        <v>1.38345380692453E7</v>
      </c>
      <c r="E3776" s="5">
        <v>6516932.0</v>
      </c>
      <c r="F3776" s="5">
        <v>1.010187E7</v>
      </c>
      <c r="G3776" s="5">
        <v>1.5231049E7</v>
      </c>
      <c r="H3776" s="5">
        <v>2.4388048E7</v>
      </c>
    </row>
    <row r="3777">
      <c r="A3777" s="62" t="s">
        <v>10078</v>
      </c>
      <c r="B3777" s="23" t="s">
        <v>10079</v>
      </c>
      <c r="C3777" s="5">
        <v>4550.0</v>
      </c>
      <c r="D3777" s="5">
        <v>1.61723266072527E7</v>
      </c>
      <c r="E3777" s="5">
        <v>7985701.0</v>
      </c>
      <c r="F3777" s="5">
        <v>1.2577344E7</v>
      </c>
      <c r="G3777" s="5">
        <v>2.0359296E7</v>
      </c>
      <c r="H3777" s="5">
        <v>3.0333478E7</v>
      </c>
    </row>
    <row r="3778">
      <c r="A3778" s="62" t="s">
        <v>10080</v>
      </c>
      <c r="B3778" s="23" t="s">
        <v>10081</v>
      </c>
      <c r="C3778" s="5">
        <v>3199.0</v>
      </c>
      <c r="D3778" s="5">
        <v>1.30718945017192E7</v>
      </c>
      <c r="E3778" s="5">
        <v>5762395.0</v>
      </c>
      <c r="F3778" s="5">
        <v>8494217.0</v>
      </c>
      <c r="G3778" s="5">
        <v>1.4443285E7</v>
      </c>
      <c r="H3778" s="5">
        <v>2.58118E7</v>
      </c>
    </row>
    <row r="3779">
      <c r="A3779" s="62" t="s">
        <v>10082</v>
      </c>
      <c r="B3779" s="23" t="s">
        <v>10083</v>
      </c>
      <c r="C3779" s="5">
        <v>4536.0</v>
      </c>
      <c r="D3779" s="5">
        <v>8233497.71671075</v>
      </c>
      <c r="E3779" s="5">
        <v>3757229.0</v>
      </c>
      <c r="F3779" s="5">
        <v>5589107.0</v>
      </c>
      <c r="G3779" s="5">
        <v>8862333.0</v>
      </c>
      <c r="H3779" s="5">
        <v>1.4720395E7</v>
      </c>
    </row>
    <row r="3780">
      <c r="A3780" s="62" t="s">
        <v>10084</v>
      </c>
      <c r="B3780" s="23" t="s">
        <v>10085</v>
      </c>
      <c r="C3780" s="5">
        <v>36.0</v>
      </c>
      <c r="D3780" s="5">
        <v>1.54221300277777E7</v>
      </c>
      <c r="E3780" s="5">
        <v>4626170.0</v>
      </c>
      <c r="F3780" s="5">
        <v>5749173.0</v>
      </c>
      <c r="G3780" s="5">
        <v>1.84849E7</v>
      </c>
      <c r="H3780" s="5">
        <v>4.8525047E7</v>
      </c>
    </row>
    <row r="3781">
      <c r="A3781" s="62" t="s">
        <v>10086</v>
      </c>
      <c r="B3781" s="23" t="s">
        <v>10087</v>
      </c>
      <c r="C3781" s="5">
        <v>3.0</v>
      </c>
      <c r="D3781" s="5">
        <v>5481095.0</v>
      </c>
      <c r="E3781" s="5">
        <v>2994456.0</v>
      </c>
      <c r="F3781" s="5">
        <v>3313406.0</v>
      </c>
      <c r="G3781" s="5">
        <v>1.0135423E7</v>
      </c>
      <c r="H3781" s="5">
        <v>1.0135423E7</v>
      </c>
    </row>
    <row r="3782">
      <c r="A3782" s="62" t="s">
        <v>10088</v>
      </c>
      <c r="B3782" s="23" t="s">
        <v>10089</v>
      </c>
      <c r="C3782" s="5">
        <v>39.0</v>
      </c>
      <c r="D3782" s="5">
        <v>1.04801123076923E7</v>
      </c>
      <c r="E3782" s="5">
        <v>4245313.0</v>
      </c>
      <c r="F3782" s="5">
        <v>7403037.0</v>
      </c>
      <c r="G3782" s="5">
        <v>1.140025E7</v>
      </c>
      <c r="H3782" s="5">
        <v>2.9953508E7</v>
      </c>
    </row>
    <row r="3783">
      <c r="A3783" s="62" t="s">
        <v>10090</v>
      </c>
      <c r="B3783" s="23" t="s">
        <v>10091</v>
      </c>
      <c r="C3783" s="5">
        <v>1248.0</v>
      </c>
      <c r="D3783" s="5">
        <v>6141264.15224358</v>
      </c>
      <c r="E3783" s="5">
        <v>3194246.0</v>
      </c>
      <c r="F3783" s="5">
        <v>4158035.0</v>
      </c>
      <c r="G3783" s="5">
        <v>6999340.0</v>
      </c>
      <c r="H3783" s="5">
        <v>1.1759067E7</v>
      </c>
    </row>
    <row r="3784">
      <c r="A3784" s="62" t="s">
        <v>10092</v>
      </c>
      <c r="B3784" s="23" t="s">
        <v>10093</v>
      </c>
      <c r="C3784" s="5">
        <v>41.0</v>
      </c>
      <c r="D3784" s="5">
        <v>1.11001976341463E7</v>
      </c>
      <c r="E3784" s="5">
        <v>4612841.0</v>
      </c>
      <c r="F3784" s="5">
        <v>7252762.0</v>
      </c>
      <c r="G3784" s="5">
        <v>1.5011055E7</v>
      </c>
      <c r="H3784" s="5">
        <v>2.220707E7</v>
      </c>
    </row>
    <row r="3785">
      <c r="A3785" s="62" t="s">
        <v>10094</v>
      </c>
      <c r="B3785" s="23" t="s">
        <v>10095</v>
      </c>
      <c r="C3785" s="5">
        <v>14.0</v>
      </c>
      <c r="D3785" s="5">
        <v>4.15146762857142E7</v>
      </c>
      <c r="E3785" s="5">
        <v>8105286.0</v>
      </c>
      <c r="F3785" s="5">
        <v>1.7159812E7</v>
      </c>
      <c r="G3785" s="5">
        <v>2.9020626E7</v>
      </c>
      <c r="H3785" s="5">
        <v>6.5049698E7</v>
      </c>
    </row>
    <row r="3786">
      <c r="A3786" s="62" t="s">
        <v>10096</v>
      </c>
      <c r="B3786" s="23" t="s">
        <v>10097</v>
      </c>
      <c r="C3786" s="5">
        <v>320.0</v>
      </c>
      <c r="D3786" s="5">
        <v>2.81500837863777E7</v>
      </c>
      <c r="E3786" s="5">
        <v>1.0747921E7</v>
      </c>
      <c r="F3786" s="5">
        <v>1.872413E7</v>
      </c>
      <c r="G3786" s="5">
        <v>3.4188612E7</v>
      </c>
      <c r="H3786" s="5">
        <v>6.1756145E7</v>
      </c>
    </row>
    <row r="3787">
      <c r="A3787" s="62" t="s">
        <v>10098</v>
      </c>
      <c r="B3787" s="23" t="s">
        <v>10099</v>
      </c>
      <c r="C3787" s="5">
        <v>82.0</v>
      </c>
      <c r="D3787" s="5">
        <v>1.87325747682926E7</v>
      </c>
      <c r="E3787" s="5">
        <v>6328100.0</v>
      </c>
      <c r="F3787" s="5">
        <v>8456494.0</v>
      </c>
      <c r="G3787" s="5">
        <v>1.5142715E7</v>
      </c>
      <c r="H3787" s="5">
        <v>3.6505176E7</v>
      </c>
    </row>
    <row r="3788">
      <c r="A3788" s="62" t="s">
        <v>10100</v>
      </c>
      <c r="B3788" s="23" t="s">
        <v>10101</v>
      </c>
      <c r="C3788" s="5">
        <v>60.0</v>
      </c>
      <c r="D3788" s="5">
        <v>4.59463315333333E7</v>
      </c>
      <c r="E3788" s="5">
        <v>4561387.0</v>
      </c>
      <c r="F3788" s="5">
        <v>7998650.0</v>
      </c>
      <c r="G3788" s="5">
        <v>4.4876734E7</v>
      </c>
      <c r="H3788" s="5">
        <v>1.99371227E8</v>
      </c>
    </row>
    <row r="3789">
      <c r="A3789" s="62" t="s">
        <v>10102</v>
      </c>
      <c r="B3789" s="23" t="s">
        <v>10103</v>
      </c>
      <c r="C3789" s="5">
        <v>42.0</v>
      </c>
      <c r="D3789" s="5">
        <v>7.28086285714285E7</v>
      </c>
      <c r="E3789" s="5">
        <v>7609350.0</v>
      </c>
      <c r="F3789" s="5">
        <v>1.9708692E7</v>
      </c>
      <c r="G3789" s="5">
        <v>8.0022084E7</v>
      </c>
      <c r="H3789" s="5">
        <v>1.93319387E8</v>
      </c>
    </row>
    <row r="3790">
      <c r="A3790" s="62" t="s">
        <v>10104</v>
      </c>
      <c r="B3790" s="23" t="s">
        <v>10105</v>
      </c>
      <c r="C3790" s="5">
        <v>114.0</v>
      </c>
      <c r="D3790" s="5">
        <v>4.25228233157894E7</v>
      </c>
      <c r="E3790" s="5">
        <v>1.0522808E7</v>
      </c>
      <c r="F3790" s="5">
        <v>2.4675986E7</v>
      </c>
      <c r="G3790" s="5">
        <v>5.4978955E7</v>
      </c>
      <c r="H3790" s="5">
        <v>1.0309305E8</v>
      </c>
    </row>
    <row r="3791">
      <c r="A3791" s="62" t="s">
        <v>10106</v>
      </c>
      <c r="B3791" s="23" t="s">
        <v>10107</v>
      </c>
      <c r="C3791" s="5">
        <v>66.0</v>
      </c>
      <c r="D3791" s="5">
        <v>1.24312403030303E7</v>
      </c>
      <c r="E3791" s="5">
        <v>5697587.0</v>
      </c>
      <c r="F3791" s="5">
        <v>6649566.0</v>
      </c>
      <c r="G3791" s="5">
        <v>1.0801984E7</v>
      </c>
      <c r="H3791" s="5">
        <v>2.550081E7</v>
      </c>
    </row>
    <row r="3792">
      <c r="A3792" s="62" t="s">
        <v>10108</v>
      </c>
      <c r="B3792" s="23" t="s">
        <v>10109</v>
      </c>
      <c r="C3792" s="5">
        <v>1119.0</v>
      </c>
      <c r="D3792" s="5">
        <v>1.61781458400357E7</v>
      </c>
      <c r="E3792" s="5">
        <v>6525414.0</v>
      </c>
      <c r="F3792" s="5">
        <v>1.0064754E7</v>
      </c>
      <c r="G3792" s="5">
        <v>1.924928E7</v>
      </c>
      <c r="H3792" s="5">
        <v>3.2268008E7</v>
      </c>
    </row>
    <row r="3793">
      <c r="A3793" s="62" t="s">
        <v>10110</v>
      </c>
      <c r="B3793" s="23" t="s">
        <v>10111</v>
      </c>
      <c r="C3793" s="5">
        <v>49106.0</v>
      </c>
      <c r="D3793" s="5">
        <v>1.08867046273978E7</v>
      </c>
      <c r="E3793" s="5">
        <v>2943652.0</v>
      </c>
      <c r="F3793" s="5">
        <v>4572773.0</v>
      </c>
      <c r="G3793" s="5">
        <v>9181954.0</v>
      </c>
      <c r="H3793" s="5">
        <v>2.2E7</v>
      </c>
    </row>
    <row r="3794">
      <c r="A3794" s="62" t="s">
        <v>10112</v>
      </c>
      <c r="B3794" s="23" t="s">
        <v>10113</v>
      </c>
      <c r="C3794" s="5">
        <v>435.0</v>
      </c>
      <c r="D3794" s="5">
        <v>7.54437421287356E7</v>
      </c>
      <c r="E3794" s="5">
        <v>9255648.0</v>
      </c>
      <c r="F3794" s="5">
        <v>3.8947997E7</v>
      </c>
      <c r="G3794" s="5">
        <v>1.18628709E8</v>
      </c>
      <c r="H3794" s="5">
        <v>1.99687833E8</v>
      </c>
    </row>
    <row r="3795">
      <c r="A3795" s="62" t="s">
        <v>10114</v>
      </c>
      <c r="B3795" s="23" t="s">
        <v>10115</v>
      </c>
      <c r="C3795" s="5">
        <v>785.0</v>
      </c>
      <c r="D3795" s="5">
        <v>1.57792538891719E7</v>
      </c>
      <c r="E3795" s="5">
        <v>7838567.0</v>
      </c>
      <c r="F3795" s="5">
        <v>1.3195973E7</v>
      </c>
      <c r="G3795" s="5">
        <v>1.865356E7</v>
      </c>
      <c r="H3795" s="5">
        <v>2.6689432E7</v>
      </c>
    </row>
    <row r="3796">
      <c r="A3796" s="62" t="s">
        <v>10116</v>
      </c>
      <c r="B3796" s="23" t="s">
        <v>10117</v>
      </c>
      <c r="C3796" s="5">
        <v>140.0</v>
      </c>
      <c r="D3796" s="5">
        <v>1.62270748499999E7</v>
      </c>
      <c r="E3796" s="5">
        <v>6377005.0</v>
      </c>
      <c r="F3796" s="5">
        <v>1.2960188E7</v>
      </c>
      <c r="G3796" s="5">
        <v>1.9118491E7</v>
      </c>
      <c r="H3796" s="5">
        <v>2.7657231E7</v>
      </c>
    </row>
    <row r="3797">
      <c r="A3797" s="62" t="s">
        <v>10118</v>
      </c>
      <c r="B3797" s="23" t="s">
        <v>10119</v>
      </c>
      <c r="C3797" s="5">
        <v>30.0</v>
      </c>
      <c r="D3797" s="5">
        <v>2.10669312666666E7</v>
      </c>
      <c r="E3797" s="5">
        <v>9965944.0</v>
      </c>
      <c r="F3797" s="5">
        <v>1.5351091E7</v>
      </c>
      <c r="G3797" s="5">
        <v>2.4753297E7</v>
      </c>
      <c r="H3797" s="5">
        <v>4.5698464E7</v>
      </c>
    </row>
    <row r="3798">
      <c r="A3798" s="62" t="s">
        <v>10120</v>
      </c>
      <c r="B3798" s="23" t="s">
        <v>10121</v>
      </c>
      <c r="C3798" s="5">
        <v>54.0</v>
      </c>
      <c r="D3798" s="5">
        <v>1.45227916296296E7</v>
      </c>
      <c r="E3798" s="5">
        <v>6306219.0</v>
      </c>
      <c r="F3798" s="5">
        <v>8848884.0</v>
      </c>
      <c r="G3798" s="5">
        <v>1.6179416E7</v>
      </c>
      <c r="H3798" s="5">
        <v>3.3434293E7</v>
      </c>
    </row>
    <row r="3799">
      <c r="A3799" s="62" t="s">
        <v>10122</v>
      </c>
      <c r="B3799" s="23" t="s">
        <v>10123</v>
      </c>
      <c r="C3799" s="5">
        <v>1906.0</v>
      </c>
      <c r="D3799" s="5">
        <v>7546405.64971158</v>
      </c>
      <c r="E3799" s="5">
        <v>4479019.0</v>
      </c>
      <c r="F3799" s="5">
        <v>6227800.0</v>
      </c>
      <c r="G3799" s="5">
        <v>8577795.0</v>
      </c>
      <c r="H3799" s="5">
        <v>1.262302E7</v>
      </c>
    </row>
    <row r="3800">
      <c r="A3800" s="62" t="s">
        <v>10124</v>
      </c>
      <c r="B3800" s="23" t="s">
        <v>10125</v>
      </c>
      <c r="C3800" s="5">
        <v>1964.0</v>
      </c>
      <c r="D3800" s="5">
        <v>8949664.51959287</v>
      </c>
      <c r="E3800" s="5">
        <v>4927113.0</v>
      </c>
      <c r="F3800" s="5">
        <v>7084836.0</v>
      </c>
      <c r="G3800" s="5">
        <v>1.1440521E7</v>
      </c>
      <c r="H3800" s="5">
        <v>1.6276384E7</v>
      </c>
    </row>
    <row r="3801">
      <c r="A3801" s="62" t="s">
        <v>10126</v>
      </c>
      <c r="B3801" s="23" t="s">
        <v>10127</v>
      </c>
      <c r="C3801" s="5">
        <v>453.0</v>
      </c>
      <c r="D3801" s="5">
        <v>9200066.16997791</v>
      </c>
      <c r="E3801" s="5">
        <v>3469855.0</v>
      </c>
      <c r="F3801" s="5">
        <v>5481675.0</v>
      </c>
      <c r="G3801" s="5">
        <v>9866819.0</v>
      </c>
      <c r="H3801" s="5">
        <v>1.5755647E7</v>
      </c>
    </row>
    <row r="3802">
      <c r="A3802" s="62" t="s">
        <v>10128</v>
      </c>
      <c r="B3802" s="23" t="s">
        <v>10129</v>
      </c>
      <c r="C3802" s="5">
        <v>139.0</v>
      </c>
      <c r="D3802" s="5">
        <v>1.06792236402877E7</v>
      </c>
      <c r="E3802" s="5">
        <v>5687772.0</v>
      </c>
      <c r="F3802" s="5">
        <v>7815800.0</v>
      </c>
      <c r="G3802" s="5">
        <v>1.4113629E7</v>
      </c>
      <c r="H3802" s="5">
        <v>2.2881344E7</v>
      </c>
    </row>
    <row r="3803">
      <c r="A3803" s="62" t="s">
        <v>10130</v>
      </c>
      <c r="B3803" s="23" t="s">
        <v>10131</v>
      </c>
      <c r="C3803" s="5">
        <v>197.0</v>
      </c>
      <c r="D3803" s="5">
        <v>1.96460031919191E7</v>
      </c>
      <c r="E3803" s="5">
        <v>8490516.0</v>
      </c>
      <c r="F3803" s="5">
        <v>1.4845563E7</v>
      </c>
      <c r="G3803" s="5">
        <v>2.1794542E7</v>
      </c>
      <c r="H3803" s="5">
        <v>3.6221251E7</v>
      </c>
    </row>
    <row r="3804">
      <c r="A3804" s="62" t="s">
        <v>10132</v>
      </c>
      <c r="B3804" s="23" t="s">
        <v>10133</v>
      </c>
      <c r="C3804" s="5">
        <v>24.0</v>
      </c>
      <c r="D3804" s="5">
        <v>7678091.66666666</v>
      </c>
      <c r="E3804" s="5">
        <v>3551053.0</v>
      </c>
      <c r="F3804" s="5">
        <v>5536815.0</v>
      </c>
      <c r="G3804" s="5">
        <v>1.1258576E7</v>
      </c>
      <c r="H3804" s="5">
        <v>1.3899291E7</v>
      </c>
    </row>
    <row r="3805">
      <c r="A3805" s="62" t="s">
        <v>10134</v>
      </c>
      <c r="B3805" s="23" t="s">
        <v>10135</v>
      </c>
      <c r="C3805" s="5">
        <v>34.0</v>
      </c>
      <c r="D3805" s="5">
        <v>8270830.67647058</v>
      </c>
      <c r="E3805" s="5">
        <v>3825462.0</v>
      </c>
      <c r="F3805" s="5">
        <v>5128636.0</v>
      </c>
      <c r="G3805" s="5">
        <v>1.1569377E7</v>
      </c>
      <c r="H3805" s="5">
        <v>1.9752328E7</v>
      </c>
    </row>
    <row r="3806">
      <c r="A3806" s="62" t="s">
        <v>10136</v>
      </c>
      <c r="B3806" s="23" t="s">
        <v>10137</v>
      </c>
      <c r="C3806" s="5">
        <v>71.0</v>
      </c>
      <c r="D3806" s="5">
        <v>6891188.38028168</v>
      </c>
      <c r="E3806" s="5">
        <v>2797379.0</v>
      </c>
      <c r="F3806" s="5">
        <v>4626492.0</v>
      </c>
      <c r="G3806" s="5">
        <v>7083700.0</v>
      </c>
      <c r="H3806" s="5">
        <v>1.2351662E7</v>
      </c>
    </row>
    <row r="3807">
      <c r="A3807" s="62" t="s">
        <v>10138</v>
      </c>
      <c r="B3807" s="23" t="s">
        <v>10139</v>
      </c>
      <c r="C3807" s="5">
        <v>126.0</v>
      </c>
      <c r="D3807" s="5">
        <v>1.42912263650793E7</v>
      </c>
      <c r="E3807" s="5">
        <v>7639356.0</v>
      </c>
      <c r="F3807" s="5">
        <v>1.0513721E7</v>
      </c>
      <c r="G3807" s="5">
        <v>1.586128E7</v>
      </c>
      <c r="H3807" s="5">
        <v>2.3804439E7</v>
      </c>
    </row>
    <row r="3808">
      <c r="A3808" s="62" t="s">
        <v>10140</v>
      </c>
      <c r="B3808" s="23" t="s">
        <v>10141</v>
      </c>
      <c r="C3808" s="5">
        <v>280.0</v>
      </c>
      <c r="D3808" s="5">
        <v>8665838.51785714</v>
      </c>
      <c r="E3808" s="5">
        <v>5038805.0</v>
      </c>
      <c r="F3808" s="5">
        <v>7082118.0</v>
      </c>
      <c r="G3808" s="5">
        <v>1.0044538E7</v>
      </c>
      <c r="H3808" s="5">
        <v>1.5161207E7</v>
      </c>
    </row>
    <row r="3809">
      <c r="A3809" s="62" t="s">
        <v>10142</v>
      </c>
      <c r="B3809" s="23" t="s">
        <v>10143</v>
      </c>
      <c r="C3809" s="5">
        <v>645.0</v>
      </c>
      <c r="D3809" s="5">
        <v>1.02001013751938E7</v>
      </c>
      <c r="E3809" s="5">
        <v>5059483.0</v>
      </c>
      <c r="F3809" s="5">
        <v>6840174.0</v>
      </c>
      <c r="G3809" s="5">
        <v>9923750.0</v>
      </c>
      <c r="H3809" s="5">
        <v>1.5523035E7</v>
      </c>
    </row>
    <row r="3810">
      <c r="A3810" s="62" t="s">
        <v>10144</v>
      </c>
      <c r="B3810" s="23" t="s">
        <v>10145</v>
      </c>
      <c r="C3810" s="5">
        <v>988.0</v>
      </c>
      <c r="D3810" s="5">
        <v>7410087.16784631</v>
      </c>
      <c r="E3810" s="5">
        <v>4084260.0</v>
      </c>
      <c r="F3810" s="5">
        <v>6813446.0</v>
      </c>
      <c r="G3810" s="5">
        <v>8278500.0</v>
      </c>
      <c r="H3810" s="5">
        <v>1.2261363E7</v>
      </c>
    </row>
    <row r="3811">
      <c r="A3811" s="62" t="s">
        <v>10146</v>
      </c>
      <c r="B3811" s="23" t="s">
        <v>10147</v>
      </c>
      <c r="C3811" s="5">
        <v>159.0</v>
      </c>
      <c r="D3811" s="5">
        <v>1.16662122830188E7</v>
      </c>
      <c r="E3811" s="5">
        <v>4651547.0</v>
      </c>
      <c r="F3811" s="5">
        <v>7188650.0</v>
      </c>
      <c r="G3811" s="5">
        <v>1.1237105E7</v>
      </c>
      <c r="H3811" s="5">
        <v>1.9889703E7</v>
      </c>
    </row>
    <row r="3812">
      <c r="A3812" s="62" t="s">
        <v>10148</v>
      </c>
      <c r="B3812" s="23" t="s">
        <v>10149</v>
      </c>
      <c r="C3812" s="5">
        <v>10.0</v>
      </c>
      <c r="D3812" s="5">
        <v>1.28150731E7</v>
      </c>
      <c r="E3812" s="5">
        <v>4834012.0</v>
      </c>
      <c r="F3812" s="5">
        <v>5586684.0</v>
      </c>
      <c r="G3812" s="5">
        <v>1.9355337E7</v>
      </c>
      <c r="H3812" s="5">
        <v>2.5203177E7</v>
      </c>
    </row>
    <row r="3813">
      <c r="A3813" s="62" t="s">
        <v>10150</v>
      </c>
      <c r="B3813" s="23" t="s">
        <v>10151</v>
      </c>
      <c r="C3813" s="5">
        <v>25.0</v>
      </c>
      <c r="D3813" s="5">
        <v>9059544.16</v>
      </c>
      <c r="E3813" s="5">
        <v>6065974.0</v>
      </c>
      <c r="F3813" s="5">
        <v>7894797.0</v>
      </c>
      <c r="G3813" s="5">
        <v>9920525.0</v>
      </c>
      <c r="H3813" s="5">
        <v>1.5169524E7</v>
      </c>
    </row>
    <row r="3814">
      <c r="A3814" s="62" t="s">
        <v>10152</v>
      </c>
      <c r="B3814" s="23" t="s">
        <v>10153</v>
      </c>
      <c r="C3814" s="5">
        <v>15.0</v>
      </c>
      <c r="D3814" s="5">
        <v>1.24892147333333E7</v>
      </c>
      <c r="E3814" s="5">
        <v>6987246.0</v>
      </c>
      <c r="F3814" s="5">
        <v>8591325.0</v>
      </c>
      <c r="G3814" s="5">
        <v>1.6657932E7</v>
      </c>
      <c r="H3814" s="5">
        <v>2.1112516E7</v>
      </c>
    </row>
    <row r="3815">
      <c r="A3815" s="62" t="s">
        <v>10154</v>
      </c>
      <c r="B3815" s="23" t="s">
        <v>10155</v>
      </c>
      <c r="C3815" s="5">
        <v>2959.0</v>
      </c>
      <c r="D3815" s="5">
        <v>5745547.23048327</v>
      </c>
      <c r="E3815" s="5">
        <v>1709750.0</v>
      </c>
      <c r="F3815" s="5">
        <v>2299438.0</v>
      </c>
      <c r="G3815" s="5">
        <v>3922356.0</v>
      </c>
      <c r="H3815" s="5">
        <v>7735769.0</v>
      </c>
    </row>
    <row r="3816">
      <c r="A3816" s="62" t="s">
        <v>10156</v>
      </c>
      <c r="B3816" s="23" t="s">
        <v>10157</v>
      </c>
      <c r="C3816" s="5">
        <v>73.0</v>
      </c>
      <c r="D3816" s="5">
        <v>8189087.67123287</v>
      </c>
      <c r="E3816" s="5">
        <v>4986219.0</v>
      </c>
      <c r="F3816" s="5">
        <v>7475795.0</v>
      </c>
      <c r="G3816" s="5">
        <v>9928139.0</v>
      </c>
      <c r="H3816" s="5">
        <v>1.1855628E7</v>
      </c>
    </row>
    <row r="3817">
      <c r="A3817" s="62" t="s">
        <v>10158</v>
      </c>
      <c r="B3817" s="23" t="s">
        <v>10159</v>
      </c>
      <c r="C3817" s="5">
        <v>607.0</v>
      </c>
      <c r="D3817" s="5">
        <v>8480113.13157894</v>
      </c>
      <c r="E3817" s="5">
        <v>5453913.0</v>
      </c>
      <c r="F3817" s="5">
        <v>7316155.0</v>
      </c>
      <c r="G3817" s="5">
        <v>1.02543E7</v>
      </c>
      <c r="H3817" s="5">
        <v>1.32973E7</v>
      </c>
    </row>
    <row r="3818">
      <c r="A3818" s="62" t="s">
        <v>10160</v>
      </c>
      <c r="B3818" s="23" t="s">
        <v>10161</v>
      </c>
      <c r="C3818" s="5">
        <v>143.0</v>
      </c>
      <c r="D3818" s="5">
        <v>1.01127928251748E7</v>
      </c>
      <c r="E3818" s="5">
        <v>5271000.0</v>
      </c>
      <c r="F3818" s="5">
        <v>7839646.0</v>
      </c>
      <c r="G3818" s="5">
        <v>1.162E7</v>
      </c>
      <c r="H3818" s="5">
        <v>1.7567906E7</v>
      </c>
    </row>
    <row r="3819">
      <c r="A3819" s="62" t="s">
        <v>10162</v>
      </c>
      <c r="B3819" s="23" t="s">
        <v>10163</v>
      </c>
      <c r="C3819" s="5">
        <v>874.0</v>
      </c>
      <c r="D3819" s="5">
        <v>1.67089655720823E7</v>
      </c>
      <c r="E3819" s="5">
        <v>1.0331795E7</v>
      </c>
      <c r="F3819" s="5">
        <v>1.3252352E7</v>
      </c>
      <c r="G3819" s="5">
        <v>1.8153E7</v>
      </c>
      <c r="H3819" s="5">
        <v>2.9556571E7</v>
      </c>
    </row>
    <row r="3820">
      <c r="A3820" s="62" t="s">
        <v>10164</v>
      </c>
      <c r="B3820" s="23" t="s">
        <v>10165</v>
      </c>
      <c r="C3820" s="5">
        <v>89.0</v>
      </c>
      <c r="D3820" s="5">
        <v>8670388.1235955</v>
      </c>
      <c r="E3820" s="5">
        <v>2881500.0</v>
      </c>
      <c r="F3820" s="5">
        <v>5581574.0</v>
      </c>
      <c r="G3820" s="5">
        <v>8978168.0</v>
      </c>
      <c r="H3820" s="5">
        <v>1.7911011E7</v>
      </c>
    </row>
    <row r="3821">
      <c r="A3821" s="62" t="s">
        <v>10166</v>
      </c>
      <c r="B3821" s="23" t="s">
        <v>10167</v>
      </c>
      <c r="C3821" s="5">
        <v>51.0</v>
      </c>
      <c r="D3821" s="5">
        <v>1.24686345490196E7</v>
      </c>
      <c r="E3821" s="5">
        <v>3769184.0</v>
      </c>
      <c r="F3821" s="5">
        <v>7889500.0</v>
      </c>
      <c r="G3821" s="5">
        <v>1.3790191E7</v>
      </c>
      <c r="H3821" s="5">
        <v>2.6343773E7</v>
      </c>
    </row>
    <row r="3822">
      <c r="A3822" s="62" t="s">
        <v>10168</v>
      </c>
      <c r="B3822" s="23" t="s">
        <v>10169</v>
      </c>
      <c r="C3822" s="5">
        <v>167.0</v>
      </c>
      <c r="D3822" s="5">
        <v>6921443.74251497</v>
      </c>
      <c r="E3822" s="5">
        <v>3814172.0</v>
      </c>
      <c r="F3822" s="5">
        <v>5512516.0</v>
      </c>
      <c r="G3822" s="5">
        <v>8587752.0</v>
      </c>
      <c r="H3822" s="5">
        <v>1.1513297E7</v>
      </c>
    </row>
    <row r="3823">
      <c r="A3823" s="62" t="s">
        <v>10170</v>
      </c>
      <c r="B3823" s="23" t="s">
        <v>10171</v>
      </c>
      <c r="C3823" s="5">
        <v>929.0</v>
      </c>
      <c r="D3823" s="5">
        <v>1.51087744693218E7</v>
      </c>
      <c r="E3823" s="5">
        <v>6742166.0</v>
      </c>
      <c r="F3823" s="5">
        <v>1.0850815E7</v>
      </c>
      <c r="G3823" s="5">
        <v>1.7408964E7</v>
      </c>
      <c r="H3823" s="5">
        <v>2.6713875E7</v>
      </c>
    </row>
    <row r="3824">
      <c r="A3824" s="62" t="s">
        <v>10172</v>
      </c>
      <c r="B3824" s="23" t="s">
        <v>10173</v>
      </c>
      <c r="C3824" s="5">
        <v>365.0</v>
      </c>
      <c r="D3824" s="5">
        <v>1.97829357287671E7</v>
      </c>
      <c r="E3824" s="5">
        <v>5389101.0</v>
      </c>
      <c r="F3824" s="5">
        <v>8532044.0</v>
      </c>
      <c r="G3824" s="5">
        <v>1.87972E7</v>
      </c>
      <c r="H3824" s="5">
        <v>4.6480466E7</v>
      </c>
    </row>
    <row r="3825">
      <c r="A3825" s="62" t="s">
        <v>10174</v>
      </c>
      <c r="B3825" s="23" t="s">
        <v>10175</v>
      </c>
      <c r="C3825" s="5">
        <v>594.0</v>
      </c>
      <c r="D3825" s="5">
        <v>1.1076794570707E7</v>
      </c>
      <c r="E3825" s="5">
        <v>4903159.0</v>
      </c>
      <c r="F3825" s="5">
        <v>8079704.0</v>
      </c>
      <c r="G3825" s="5">
        <v>1.1418924E7</v>
      </c>
      <c r="H3825" s="5">
        <v>1.97812E7</v>
      </c>
    </row>
    <row r="3826">
      <c r="A3826" s="62" t="s">
        <v>10176</v>
      </c>
      <c r="B3826" s="23" t="s">
        <v>10177</v>
      </c>
      <c r="C3826" s="5">
        <v>82724.0</v>
      </c>
      <c r="D3826" s="5">
        <v>1.62481407167623E7</v>
      </c>
      <c r="E3826" s="5">
        <v>4351291.0</v>
      </c>
      <c r="F3826" s="5">
        <v>7383500.0</v>
      </c>
      <c r="G3826" s="5">
        <v>1.5016333E7</v>
      </c>
      <c r="H3826" s="5">
        <v>3.8970211E7</v>
      </c>
    </row>
    <row r="3827">
      <c r="A3827" s="62" t="s">
        <v>10178</v>
      </c>
      <c r="B3827" s="23" t="s">
        <v>10179</v>
      </c>
      <c r="C3827" s="5">
        <v>1279845.0</v>
      </c>
      <c r="D3827" s="5">
        <v>1.8436746481859E7</v>
      </c>
      <c r="E3827" s="5">
        <v>5126613.0</v>
      </c>
      <c r="F3827" s="5">
        <v>8696611.0</v>
      </c>
      <c r="G3827" s="5">
        <v>1.7737064E7</v>
      </c>
      <c r="H3827" s="5">
        <v>3.9483584E7</v>
      </c>
    </row>
    <row r="3828">
      <c r="A3828" s="62" t="s">
        <v>10180</v>
      </c>
      <c r="B3828" s="23" t="s">
        <v>10181</v>
      </c>
      <c r="C3828" s="5">
        <v>84140.0</v>
      </c>
      <c r="D3828" s="5">
        <v>3.38100334154669E7</v>
      </c>
      <c r="E3828" s="5">
        <v>8053862.0</v>
      </c>
      <c r="F3828" s="5">
        <v>1.4650614E7</v>
      </c>
      <c r="G3828" s="5">
        <v>3.2738594E7</v>
      </c>
      <c r="H3828" s="5">
        <v>7.8551251E7</v>
      </c>
    </row>
    <row r="3829">
      <c r="A3829" s="62" t="s">
        <v>10182</v>
      </c>
      <c r="B3829" s="23" t="s">
        <v>10183</v>
      </c>
      <c r="C3829" s="5">
        <v>4311.0</v>
      </c>
      <c r="D3829" s="5">
        <v>5.85209385710972E7</v>
      </c>
      <c r="E3829" s="5">
        <v>1.3155177E7</v>
      </c>
      <c r="F3829" s="5">
        <v>3.1199713E7</v>
      </c>
      <c r="G3829" s="5">
        <v>7.1888973E7</v>
      </c>
      <c r="H3829" s="5">
        <v>1.47209305E8</v>
      </c>
    </row>
    <row r="3830">
      <c r="A3830" s="62" t="s">
        <v>10184</v>
      </c>
      <c r="B3830" s="23" t="s">
        <v>10185</v>
      </c>
      <c r="C3830" s="5">
        <v>66876.0</v>
      </c>
      <c r="D3830" s="5">
        <v>3.90575949913692E7</v>
      </c>
      <c r="E3830" s="5">
        <v>1.0425929E7</v>
      </c>
      <c r="F3830" s="5">
        <v>1.9989133E7</v>
      </c>
      <c r="G3830" s="5">
        <v>4.2647688E7</v>
      </c>
      <c r="H3830" s="5">
        <v>9.0729092E7</v>
      </c>
    </row>
    <row r="3831">
      <c r="A3831" s="62" t="s">
        <v>10186</v>
      </c>
      <c r="B3831" s="23" t="s">
        <v>10187</v>
      </c>
      <c r="C3831" s="5">
        <v>5744.0</v>
      </c>
      <c r="D3831" s="5">
        <v>2.37432711676532E7</v>
      </c>
      <c r="E3831" s="5">
        <v>4031000.0</v>
      </c>
      <c r="F3831" s="5">
        <v>6590884.0</v>
      </c>
      <c r="G3831" s="5">
        <v>1.3295536E7</v>
      </c>
      <c r="H3831" s="5">
        <v>5.0191403E7</v>
      </c>
    </row>
    <row r="3832">
      <c r="A3832" s="62" t="s">
        <v>10188</v>
      </c>
      <c r="B3832" s="23" t="s">
        <v>10189</v>
      </c>
      <c r="C3832" s="5">
        <v>5038.0</v>
      </c>
      <c r="D3832" s="5">
        <v>2.78123903651518E7</v>
      </c>
      <c r="E3832" s="5">
        <v>7213315.0</v>
      </c>
      <c r="F3832" s="5">
        <v>1.3310374E7</v>
      </c>
      <c r="G3832" s="5">
        <v>2.7645991E7</v>
      </c>
      <c r="H3832" s="5">
        <v>6.1612581E7</v>
      </c>
    </row>
    <row r="3833">
      <c r="A3833" s="62" t="s">
        <v>10190</v>
      </c>
      <c r="B3833" s="23" t="s">
        <v>10191</v>
      </c>
      <c r="C3833" s="5">
        <v>1022.0</v>
      </c>
      <c r="D3833" s="5">
        <v>1.38199129598825E7</v>
      </c>
      <c r="E3833" s="5">
        <v>9708314.0</v>
      </c>
      <c r="F3833" s="5">
        <v>1.2756596E7</v>
      </c>
      <c r="G3833" s="5">
        <v>1.6204071E7</v>
      </c>
      <c r="H3833" s="5">
        <v>2.1037117E7</v>
      </c>
    </row>
    <row r="3834">
      <c r="A3834" s="62" t="s">
        <v>6938</v>
      </c>
      <c r="B3834" s="23" t="s">
        <v>255</v>
      </c>
      <c r="C3834" s="5">
        <v>10455.0</v>
      </c>
      <c r="D3834" s="5">
        <v>2.14377088679839E7</v>
      </c>
      <c r="E3834" s="5">
        <v>1.066215E7</v>
      </c>
      <c r="F3834" s="5">
        <v>1.4202653E7</v>
      </c>
      <c r="G3834" s="5">
        <v>2.07336E7</v>
      </c>
      <c r="H3834" s="5">
        <v>4.1844668E7</v>
      </c>
    </row>
    <row r="3835">
      <c r="A3835" s="62" t="s">
        <v>10192</v>
      </c>
      <c r="B3835" s="23" t="s">
        <v>10193</v>
      </c>
      <c r="C3835" s="5">
        <v>3266.0</v>
      </c>
      <c r="D3835" s="5">
        <v>7933788.47703612</v>
      </c>
      <c r="E3835" s="5">
        <v>3753986.0</v>
      </c>
      <c r="F3835" s="5">
        <v>4753162.0</v>
      </c>
      <c r="G3835" s="5">
        <v>7022185.0</v>
      </c>
      <c r="H3835" s="5">
        <v>1.2494352E7</v>
      </c>
    </row>
    <row r="3836">
      <c r="A3836" s="62" t="s">
        <v>10194</v>
      </c>
      <c r="B3836" s="23" t="s">
        <v>10195</v>
      </c>
      <c r="C3836" s="5">
        <v>7266.0</v>
      </c>
      <c r="D3836" s="5">
        <v>1.12677755228461E7</v>
      </c>
      <c r="E3836" s="5">
        <v>4852771.0</v>
      </c>
      <c r="F3836" s="5">
        <v>8142450.0</v>
      </c>
      <c r="G3836" s="5">
        <v>1.33915E7</v>
      </c>
      <c r="H3836" s="5">
        <v>1.9796669E7</v>
      </c>
    </row>
    <row r="3837">
      <c r="A3837" s="62" t="s">
        <v>10196</v>
      </c>
      <c r="B3837" s="23" t="s">
        <v>10197</v>
      </c>
      <c r="C3837" s="5">
        <v>1051.0</v>
      </c>
      <c r="D3837" s="5">
        <v>2.27083416631779E7</v>
      </c>
      <c r="E3837" s="5">
        <v>6625000.0</v>
      </c>
      <c r="F3837" s="5">
        <v>1.148E7</v>
      </c>
      <c r="G3837" s="5">
        <v>1.48848E7</v>
      </c>
      <c r="H3837" s="5">
        <v>3.004682E7</v>
      </c>
    </row>
    <row r="3838">
      <c r="A3838" s="62" t="s">
        <v>10198</v>
      </c>
      <c r="B3838" s="23" t="s">
        <v>10199</v>
      </c>
      <c r="C3838" s="5">
        <v>1024.0</v>
      </c>
      <c r="D3838" s="5">
        <v>2.56827714707031E7</v>
      </c>
      <c r="E3838" s="5">
        <v>5880074.0</v>
      </c>
      <c r="F3838" s="5">
        <v>1.1009829E7</v>
      </c>
      <c r="G3838" s="5">
        <v>2.2224058E7</v>
      </c>
      <c r="H3838" s="5">
        <v>6.1250316E7</v>
      </c>
    </row>
    <row r="3839">
      <c r="A3839" s="62" t="s">
        <v>10200</v>
      </c>
      <c r="B3839" s="23" t="s">
        <v>10201</v>
      </c>
      <c r="C3839" s="5">
        <v>93106.0</v>
      </c>
      <c r="D3839" s="5">
        <v>1.52407709825831E7</v>
      </c>
      <c r="E3839" s="5">
        <v>3655800.0</v>
      </c>
      <c r="F3839" s="5">
        <v>6285408.0</v>
      </c>
      <c r="G3839" s="5">
        <v>1.3164675E7</v>
      </c>
      <c r="H3839" s="5">
        <v>3.3513501E7</v>
      </c>
    </row>
    <row r="3840">
      <c r="A3840" s="62" t="s">
        <v>10202</v>
      </c>
      <c r="B3840" s="23" t="s">
        <v>10203</v>
      </c>
      <c r="C3840" s="5">
        <v>7607.0</v>
      </c>
      <c r="D3840" s="5">
        <v>5035117.66224207</v>
      </c>
      <c r="E3840" s="5">
        <v>2279958.0</v>
      </c>
      <c r="F3840" s="5">
        <v>3307195.0</v>
      </c>
      <c r="G3840" s="5">
        <v>5333927.0</v>
      </c>
      <c r="H3840" s="5">
        <v>8592951.0</v>
      </c>
    </row>
    <row r="3841">
      <c r="A3841" s="62" t="s">
        <v>10204</v>
      </c>
      <c r="B3841" s="23" t="s">
        <v>10205</v>
      </c>
      <c r="C3841" s="5">
        <v>120132.0</v>
      </c>
      <c r="D3841" s="5">
        <v>1.11896988904548E7</v>
      </c>
      <c r="E3841" s="5">
        <v>4014019.0</v>
      </c>
      <c r="F3841" s="5">
        <v>6393739.0</v>
      </c>
      <c r="G3841" s="5">
        <v>1.1301088E7</v>
      </c>
      <c r="H3841" s="5">
        <v>2.1072103E7</v>
      </c>
    </row>
    <row r="3842">
      <c r="A3842" s="62" t="s">
        <v>10206</v>
      </c>
      <c r="B3842" s="23" t="s">
        <v>10207</v>
      </c>
      <c r="C3842" s="5">
        <v>5015121.0</v>
      </c>
      <c r="D3842" s="5">
        <v>8176856.01644484</v>
      </c>
      <c r="E3842" s="5">
        <v>2797850.0</v>
      </c>
      <c r="F3842" s="5">
        <v>4508413.0</v>
      </c>
      <c r="G3842" s="5">
        <v>8334329.0</v>
      </c>
      <c r="H3842" s="5">
        <v>1.5310308E7</v>
      </c>
    </row>
    <row r="3843">
      <c r="A3843" s="62" t="s">
        <v>10208</v>
      </c>
      <c r="B3843" s="23" t="s">
        <v>10209</v>
      </c>
      <c r="C3843" s="5">
        <v>33017.0</v>
      </c>
      <c r="D3843" s="5">
        <v>2.27574827532883E7</v>
      </c>
      <c r="E3843" s="5">
        <v>5573811.0</v>
      </c>
      <c r="F3843" s="5">
        <v>9432817.0</v>
      </c>
      <c r="G3843" s="5">
        <v>2.0905124E7</v>
      </c>
      <c r="H3843" s="5">
        <v>5.278798E7</v>
      </c>
    </row>
    <row r="3844">
      <c r="A3844" s="62" t="s">
        <v>10210</v>
      </c>
      <c r="B3844" s="23" t="s">
        <v>10211</v>
      </c>
      <c r="C3844" s="5">
        <v>113.0</v>
      </c>
      <c r="D3844" s="5">
        <v>4710408.4159292</v>
      </c>
      <c r="E3844" s="5">
        <v>2383355.0</v>
      </c>
      <c r="F3844" s="5">
        <v>3189914.0</v>
      </c>
      <c r="G3844" s="5">
        <v>6756409.0</v>
      </c>
      <c r="H3844" s="5">
        <v>9108683.0</v>
      </c>
    </row>
    <row r="3845">
      <c r="A3845" s="62" t="s">
        <v>10212</v>
      </c>
      <c r="B3845" s="23" t="s">
        <v>10213</v>
      </c>
      <c r="C3845" s="5">
        <v>966.0</v>
      </c>
      <c r="D3845" s="5">
        <v>1.19143233995859E7</v>
      </c>
      <c r="E3845" s="5">
        <v>3082290.0</v>
      </c>
      <c r="F3845" s="5">
        <v>5244502.0</v>
      </c>
      <c r="G3845" s="5">
        <v>1.1987323E7</v>
      </c>
      <c r="H3845" s="5">
        <v>2.3520503E7</v>
      </c>
    </row>
    <row r="3846">
      <c r="A3846" s="62" t="s">
        <v>10214</v>
      </c>
      <c r="B3846" s="23" t="s">
        <v>10215</v>
      </c>
      <c r="C3846" s="5">
        <v>2433901.0</v>
      </c>
      <c r="D3846" s="5">
        <v>9105088.6106136</v>
      </c>
      <c r="E3846" s="5">
        <v>3083099.0</v>
      </c>
      <c r="F3846" s="5">
        <v>5155306.0</v>
      </c>
      <c r="G3846" s="5">
        <v>9495101.0</v>
      </c>
      <c r="H3846" s="5">
        <v>1.6987234E7</v>
      </c>
    </row>
    <row r="3847">
      <c r="A3847" s="62" t="s">
        <v>10216</v>
      </c>
      <c r="B3847" s="23" t="s">
        <v>10217</v>
      </c>
      <c r="C3847" s="5">
        <v>118821.0</v>
      </c>
      <c r="D3847" s="5">
        <v>7328118.2611407</v>
      </c>
      <c r="E3847" s="5">
        <v>2570895.0</v>
      </c>
      <c r="F3847" s="5">
        <v>4283547.0</v>
      </c>
      <c r="G3847" s="5">
        <v>8375200.0</v>
      </c>
      <c r="H3847" s="5">
        <v>1.48421E7</v>
      </c>
    </row>
    <row r="3848">
      <c r="A3848" s="62" t="s">
        <v>10218</v>
      </c>
      <c r="B3848" s="23" t="s">
        <v>10219</v>
      </c>
      <c r="C3848" s="5">
        <v>86523.0</v>
      </c>
      <c r="D3848" s="5">
        <v>1.3535749524305E7</v>
      </c>
      <c r="E3848" s="5">
        <v>3335500.0</v>
      </c>
      <c r="F3848" s="5">
        <v>6147960.0</v>
      </c>
      <c r="G3848" s="5">
        <v>1.2355032E7</v>
      </c>
      <c r="H3848" s="5">
        <v>2.8665672E7</v>
      </c>
    </row>
    <row r="3849">
      <c r="A3849" s="62" t="s">
        <v>10220</v>
      </c>
      <c r="B3849" s="23" t="s">
        <v>10221</v>
      </c>
      <c r="C3849" s="5">
        <v>4243.0</v>
      </c>
      <c r="D3849" s="5">
        <v>9141109.39052557</v>
      </c>
      <c r="E3849" s="5">
        <v>3271330.0</v>
      </c>
      <c r="F3849" s="5">
        <v>5596889.0</v>
      </c>
      <c r="G3849" s="5">
        <v>9515537.0</v>
      </c>
      <c r="H3849" s="5">
        <v>1.4910209E7</v>
      </c>
    </row>
    <row r="3850">
      <c r="A3850" s="62" t="s">
        <v>10222</v>
      </c>
      <c r="B3850" s="23" t="s">
        <v>10223</v>
      </c>
      <c r="C3850" s="5">
        <v>217221.0</v>
      </c>
      <c r="D3850" s="5">
        <v>9862111.36954971</v>
      </c>
      <c r="E3850" s="5">
        <v>4249839.0</v>
      </c>
      <c r="F3850" s="5">
        <v>6337446.0</v>
      </c>
      <c r="G3850" s="5">
        <v>1.0766531E7</v>
      </c>
      <c r="H3850" s="5">
        <v>1.8065884E7</v>
      </c>
    </row>
    <row r="3851">
      <c r="A3851" s="62" t="s">
        <v>10224</v>
      </c>
      <c r="B3851" s="23" t="s">
        <v>10225</v>
      </c>
      <c r="C3851" s="5">
        <v>12662.0</v>
      </c>
      <c r="D3851" s="5">
        <v>1.02215011177539E7</v>
      </c>
      <c r="E3851" s="5">
        <v>4206700.0</v>
      </c>
      <c r="F3851" s="5">
        <v>7658000.0</v>
      </c>
      <c r="G3851" s="5">
        <v>1.4221265E7</v>
      </c>
      <c r="H3851" s="5">
        <v>1.8819801E7</v>
      </c>
    </row>
    <row r="3852">
      <c r="A3852" s="62" t="s">
        <v>10226</v>
      </c>
      <c r="B3852" s="23" t="s">
        <v>10227</v>
      </c>
      <c r="C3852" s="5">
        <v>87.0</v>
      </c>
      <c r="D3852" s="5">
        <v>2.4742182183908E7</v>
      </c>
      <c r="E3852" s="5">
        <v>4215813.0</v>
      </c>
      <c r="F3852" s="5">
        <v>8232638.0</v>
      </c>
      <c r="G3852" s="5">
        <v>2.3393462E7</v>
      </c>
      <c r="H3852" s="5">
        <v>5.011995E7</v>
      </c>
    </row>
    <row r="3853">
      <c r="A3853" s="62" t="s">
        <v>10228</v>
      </c>
      <c r="B3853" s="23" t="s">
        <v>10229</v>
      </c>
      <c r="C3853" s="5">
        <v>2314.0</v>
      </c>
      <c r="D3853" s="5">
        <v>1.2186777423509E7</v>
      </c>
      <c r="E3853" s="5">
        <v>3587770.0</v>
      </c>
      <c r="F3853" s="5">
        <v>6485950.0</v>
      </c>
      <c r="G3853" s="5">
        <v>1.204007E7</v>
      </c>
      <c r="H3853" s="5">
        <v>2.7125394E7</v>
      </c>
    </row>
    <row r="3854">
      <c r="A3854" s="62" t="s">
        <v>10230</v>
      </c>
      <c r="B3854" s="23" t="s">
        <v>10211</v>
      </c>
      <c r="C3854" s="5">
        <v>1514017.0</v>
      </c>
      <c r="D3854" s="5">
        <v>8604956.0437332</v>
      </c>
      <c r="E3854" s="5">
        <v>3043831.0</v>
      </c>
      <c r="F3854" s="5">
        <v>5018100.0</v>
      </c>
      <c r="G3854" s="5">
        <v>8993640.0</v>
      </c>
      <c r="H3854" s="5">
        <v>1.6255785E7</v>
      </c>
    </row>
    <row r="3855">
      <c r="A3855" s="62" t="s">
        <v>10231</v>
      </c>
      <c r="B3855" s="23" t="s">
        <v>10232</v>
      </c>
      <c r="C3855" s="5">
        <v>56.0</v>
      </c>
      <c r="D3855" s="5">
        <v>1.18226637142857E7</v>
      </c>
      <c r="E3855" s="5">
        <v>3310140.0</v>
      </c>
      <c r="F3855" s="5">
        <v>8438600.0</v>
      </c>
      <c r="G3855" s="5">
        <v>1.4141786E7</v>
      </c>
      <c r="H3855" s="5">
        <v>3.1687921E7</v>
      </c>
    </row>
    <row r="3856">
      <c r="A3856" s="62" t="s">
        <v>10233</v>
      </c>
      <c r="B3856" s="23" t="s">
        <v>10234</v>
      </c>
      <c r="C3856" s="5">
        <v>59.0</v>
      </c>
      <c r="D3856" s="5">
        <v>7962248.96610169</v>
      </c>
      <c r="E3856" s="5">
        <v>3975187.0</v>
      </c>
      <c r="F3856" s="5">
        <v>4957903.0</v>
      </c>
      <c r="G3856" s="5">
        <v>5987837.0</v>
      </c>
      <c r="H3856" s="5">
        <v>1.1261367E7</v>
      </c>
    </row>
    <row r="3857">
      <c r="A3857" s="62" t="s">
        <v>10235</v>
      </c>
      <c r="B3857" s="23" t="s">
        <v>10236</v>
      </c>
      <c r="C3857" s="5">
        <v>108.0</v>
      </c>
      <c r="D3857" s="5">
        <v>1.24209945092592E7</v>
      </c>
      <c r="E3857" s="5">
        <v>2786632.0</v>
      </c>
      <c r="F3857" s="5">
        <v>4653325.0</v>
      </c>
      <c r="G3857" s="5">
        <v>1.0089075E7</v>
      </c>
      <c r="H3857" s="5">
        <v>1.9059063E7</v>
      </c>
    </row>
    <row r="3858">
      <c r="A3858" s="62" t="s">
        <v>10237</v>
      </c>
      <c r="B3858" s="23" t="s">
        <v>10238</v>
      </c>
      <c r="C3858" s="5">
        <v>57.0</v>
      </c>
      <c r="D3858" s="5">
        <v>1.47213978070175E7</v>
      </c>
      <c r="E3858" s="5">
        <v>3646374.0</v>
      </c>
      <c r="F3858" s="5">
        <v>5248000.0</v>
      </c>
      <c r="G3858" s="5">
        <v>7989400.0</v>
      </c>
      <c r="H3858" s="5">
        <v>2.1305068E7</v>
      </c>
    </row>
    <row r="3859">
      <c r="A3859" s="62" t="s">
        <v>10239</v>
      </c>
      <c r="B3859" s="23" t="s">
        <v>10240</v>
      </c>
      <c r="C3859" s="5">
        <v>102.0</v>
      </c>
      <c r="D3859" s="5">
        <v>1.38525383137254E7</v>
      </c>
      <c r="E3859" s="5">
        <v>3865054.0</v>
      </c>
      <c r="F3859" s="5">
        <v>6206754.0</v>
      </c>
      <c r="G3859" s="5">
        <v>1.07549E7</v>
      </c>
      <c r="H3859" s="5">
        <v>2.7950544E7</v>
      </c>
    </row>
    <row r="3860">
      <c r="A3860" s="62" t="s">
        <v>10241</v>
      </c>
      <c r="B3860" s="23" t="s">
        <v>10242</v>
      </c>
      <c r="C3860" s="5">
        <v>93.0</v>
      </c>
      <c r="D3860" s="5">
        <v>1.49107205376344E7</v>
      </c>
      <c r="E3860" s="5">
        <v>4714515.0</v>
      </c>
      <c r="F3860" s="5">
        <v>8771718.0</v>
      </c>
      <c r="G3860" s="5">
        <v>1.4706665E7</v>
      </c>
      <c r="H3860" s="5">
        <v>2.2417135E7</v>
      </c>
    </row>
    <row r="3861">
      <c r="A3861" s="62" t="s">
        <v>10243</v>
      </c>
      <c r="B3861" s="23" t="s">
        <v>10244</v>
      </c>
      <c r="C3861" s="5">
        <v>16.0</v>
      </c>
      <c r="D3861" s="5">
        <v>7006216.9375</v>
      </c>
      <c r="E3861" s="5">
        <v>3434300.0</v>
      </c>
      <c r="F3861" s="5">
        <v>4510593.0</v>
      </c>
      <c r="G3861" s="5">
        <v>9090236.0</v>
      </c>
      <c r="H3861" s="5">
        <v>1.3500425E7</v>
      </c>
    </row>
    <row r="3862">
      <c r="A3862" s="62" t="s">
        <v>10245</v>
      </c>
      <c r="B3862" s="23" t="s">
        <v>10246</v>
      </c>
      <c r="C3862" s="5">
        <v>518.0</v>
      </c>
      <c r="D3862" s="5">
        <v>1.27774280615384E7</v>
      </c>
      <c r="E3862" s="5">
        <v>2655268.0</v>
      </c>
      <c r="F3862" s="5">
        <v>6531302.0</v>
      </c>
      <c r="G3862" s="5">
        <v>1.2394521E7</v>
      </c>
      <c r="H3862" s="5">
        <v>2.7062542E7</v>
      </c>
    </row>
    <row r="3863">
      <c r="A3863" s="62" t="s">
        <v>10247</v>
      </c>
      <c r="B3863" s="23" t="s">
        <v>10248</v>
      </c>
      <c r="C3863" s="5">
        <v>274.0</v>
      </c>
      <c r="D3863" s="5">
        <v>1.60473255454545E7</v>
      </c>
      <c r="E3863" s="5">
        <v>3841568.0</v>
      </c>
      <c r="F3863" s="5">
        <v>6578896.0</v>
      </c>
      <c r="G3863" s="5">
        <v>1.4773215E7</v>
      </c>
      <c r="H3863" s="5">
        <v>3.892374E7</v>
      </c>
    </row>
    <row r="3864">
      <c r="A3864" s="62" t="s">
        <v>10249</v>
      </c>
      <c r="B3864" s="23" t="s">
        <v>10250</v>
      </c>
      <c r="C3864" s="5">
        <v>465.0</v>
      </c>
      <c r="D3864" s="5">
        <v>8150870.38279569</v>
      </c>
      <c r="E3864" s="5">
        <v>1870500.0</v>
      </c>
      <c r="F3864" s="5">
        <v>5498208.0</v>
      </c>
      <c r="G3864" s="5">
        <v>1.07159E7</v>
      </c>
      <c r="H3864" s="5">
        <v>1.641576E7</v>
      </c>
    </row>
    <row r="3865">
      <c r="A3865" s="62" t="s">
        <v>10251</v>
      </c>
      <c r="B3865" s="23" t="s">
        <v>10252</v>
      </c>
      <c r="C3865" s="5">
        <v>16.0</v>
      </c>
      <c r="D3865" s="5">
        <v>1.418134275E7</v>
      </c>
      <c r="E3865" s="5">
        <v>4661371.0</v>
      </c>
      <c r="F3865" s="5">
        <v>8147500.0</v>
      </c>
      <c r="G3865" s="5">
        <v>1.2385311E7</v>
      </c>
      <c r="H3865" s="5">
        <v>4.6220558E7</v>
      </c>
    </row>
    <row r="3866">
      <c r="A3866" s="62" t="s">
        <v>10253</v>
      </c>
      <c r="B3866" s="23" t="s">
        <v>10254</v>
      </c>
      <c r="C3866" s="5">
        <v>190.0</v>
      </c>
      <c r="D3866" s="5">
        <v>3.26376789894737E7</v>
      </c>
      <c r="E3866" s="5">
        <v>6864582.0</v>
      </c>
      <c r="F3866" s="5">
        <v>1.3605788E7</v>
      </c>
      <c r="G3866" s="5">
        <v>3.6753781E7</v>
      </c>
      <c r="H3866" s="5">
        <v>8.1336851E7</v>
      </c>
    </row>
    <row r="3867">
      <c r="A3867" s="62" t="s">
        <v>10255</v>
      </c>
      <c r="B3867" s="23" t="s">
        <v>10256</v>
      </c>
      <c r="C3867" s="5">
        <v>44.0</v>
      </c>
      <c r="D3867" s="5">
        <v>6834361.70454545</v>
      </c>
      <c r="E3867" s="5">
        <v>3751574.0</v>
      </c>
      <c r="F3867" s="5">
        <v>4570725.0</v>
      </c>
      <c r="G3867" s="5">
        <v>8703700.0</v>
      </c>
      <c r="H3867" s="5">
        <v>1.3716612E7</v>
      </c>
    </row>
    <row r="3868">
      <c r="A3868" s="62" t="s">
        <v>10257</v>
      </c>
      <c r="B3868" s="23" t="s">
        <v>10258</v>
      </c>
      <c r="C3868" s="5">
        <v>3.0</v>
      </c>
      <c r="D3868" s="5">
        <v>3.16410896666666E7</v>
      </c>
      <c r="E3868" s="5">
        <v>2545000.0</v>
      </c>
      <c r="F3868" s="5">
        <v>4471727.0</v>
      </c>
      <c r="G3868" s="5">
        <v>8.7906542E7</v>
      </c>
      <c r="H3868" s="5">
        <v>8.7906542E7</v>
      </c>
    </row>
    <row r="3869">
      <c r="A3869" s="62" t="s">
        <v>10259</v>
      </c>
      <c r="B3869" s="23" t="s">
        <v>10260</v>
      </c>
      <c r="C3869" s="5">
        <v>49.0</v>
      </c>
      <c r="D3869" s="5">
        <v>2.20989821428571E7</v>
      </c>
      <c r="E3869" s="5">
        <v>4464442.0</v>
      </c>
      <c r="F3869" s="5">
        <v>7015000.0</v>
      </c>
      <c r="G3869" s="5">
        <v>2.008464E7</v>
      </c>
      <c r="H3869" s="5">
        <v>6.7223092E7</v>
      </c>
    </row>
    <row r="3870">
      <c r="A3870" s="62" t="s">
        <v>10261</v>
      </c>
      <c r="B3870" s="23" t="s">
        <v>10262</v>
      </c>
      <c r="C3870" s="5">
        <v>3.0</v>
      </c>
      <c r="D3870" s="5">
        <v>4600580.66666666</v>
      </c>
      <c r="E3870" s="5">
        <v>3665900.0</v>
      </c>
      <c r="F3870" s="5">
        <v>5049842.0</v>
      </c>
      <c r="G3870" s="5">
        <v>5086000.0</v>
      </c>
      <c r="H3870" s="5">
        <v>5086000.0</v>
      </c>
    </row>
    <row r="3871">
      <c r="A3871" s="62" t="s">
        <v>10263</v>
      </c>
      <c r="B3871" s="23" t="s">
        <v>10264</v>
      </c>
      <c r="C3871" s="5">
        <v>80.0</v>
      </c>
      <c r="D3871" s="5">
        <v>8118537.46249999</v>
      </c>
      <c r="E3871" s="5">
        <v>2905900.0</v>
      </c>
      <c r="F3871" s="5">
        <v>4927956.0</v>
      </c>
      <c r="G3871" s="5">
        <v>8867867.0</v>
      </c>
      <c r="H3871" s="5">
        <v>1.6323695E7</v>
      </c>
    </row>
    <row r="3872">
      <c r="A3872" s="62" t="s">
        <v>10265</v>
      </c>
      <c r="B3872" s="23" t="s">
        <v>10266</v>
      </c>
      <c r="C3872" s="5">
        <v>25.0</v>
      </c>
      <c r="D3872" s="5">
        <v>1.084256188E7</v>
      </c>
      <c r="E3872" s="5">
        <v>3081743.0</v>
      </c>
      <c r="F3872" s="5">
        <v>3829000.0</v>
      </c>
      <c r="G3872" s="5">
        <v>6203613.0</v>
      </c>
      <c r="H3872" s="5">
        <v>2.6664934E7</v>
      </c>
    </row>
    <row r="3873">
      <c r="A3873" s="62" t="s">
        <v>10267</v>
      </c>
      <c r="B3873" s="23" t="s">
        <v>10268</v>
      </c>
      <c r="C3873" s="5">
        <v>106.0</v>
      </c>
      <c r="D3873" s="5">
        <v>1.06237299622641E7</v>
      </c>
      <c r="E3873" s="5">
        <v>3407201.0</v>
      </c>
      <c r="F3873" s="5">
        <v>5329000.0</v>
      </c>
      <c r="G3873" s="5">
        <v>1.1188201E7</v>
      </c>
      <c r="H3873" s="5">
        <v>2.0582607E7</v>
      </c>
    </row>
    <row r="3874">
      <c r="A3874" s="62" t="s">
        <v>10269</v>
      </c>
      <c r="B3874" s="23" t="s">
        <v>10270</v>
      </c>
      <c r="C3874" s="5">
        <v>20.0</v>
      </c>
      <c r="D3874" s="5">
        <v>1.32497882499999E7</v>
      </c>
      <c r="E3874" s="5">
        <v>2320000.0</v>
      </c>
      <c r="F3874" s="5">
        <v>3475917.0</v>
      </c>
      <c r="G3874" s="5">
        <v>1.02692E7</v>
      </c>
      <c r="H3874" s="5">
        <v>1.84186E7</v>
      </c>
    </row>
    <row r="3875">
      <c r="A3875" s="62" t="s">
        <v>10271</v>
      </c>
      <c r="B3875" s="23" t="s">
        <v>10272</v>
      </c>
      <c r="C3875" s="5">
        <v>84.0</v>
      </c>
      <c r="D3875" s="5">
        <v>7991610.70238095</v>
      </c>
      <c r="E3875" s="5">
        <v>2331900.0</v>
      </c>
      <c r="F3875" s="5">
        <v>3672477.0</v>
      </c>
      <c r="G3875" s="5">
        <v>5564150.0</v>
      </c>
      <c r="H3875" s="5">
        <v>1.0320737E7</v>
      </c>
    </row>
    <row r="3876">
      <c r="A3876" s="62" t="s">
        <v>10273</v>
      </c>
      <c r="B3876" s="23" t="s">
        <v>10274</v>
      </c>
      <c r="C3876" s="5">
        <v>3662.0</v>
      </c>
      <c r="D3876" s="5">
        <v>8176888.27389404</v>
      </c>
      <c r="E3876" s="5">
        <v>4668800.0</v>
      </c>
      <c r="F3876" s="5">
        <v>8304983.0</v>
      </c>
      <c r="G3876" s="5">
        <v>1.0243132E7</v>
      </c>
      <c r="H3876" s="5">
        <v>1.1887891E7</v>
      </c>
    </row>
    <row r="3877">
      <c r="A3877" s="62" t="s">
        <v>10275</v>
      </c>
      <c r="B3877" s="23" t="s">
        <v>10276</v>
      </c>
      <c r="C3877" s="5">
        <v>812.0</v>
      </c>
      <c r="D3877" s="5">
        <v>1.65911286945812E7</v>
      </c>
      <c r="E3877" s="5">
        <v>4261027.0</v>
      </c>
      <c r="F3877" s="5">
        <v>7472678.0</v>
      </c>
      <c r="G3877" s="5">
        <v>1.920686E7</v>
      </c>
      <c r="H3877" s="5">
        <v>3.7404125E7</v>
      </c>
    </row>
    <row r="3878">
      <c r="A3878" s="62" t="s">
        <v>10277</v>
      </c>
      <c r="B3878" s="23" t="s">
        <v>10278</v>
      </c>
      <c r="C3878" s="5">
        <v>57.0</v>
      </c>
      <c r="D3878" s="5">
        <v>1.33720629649122E7</v>
      </c>
      <c r="E3878" s="5">
        <v>9085820.0</v>
      </c>
      <c r="F3878" s="5">
        <v>1.1252485E7</v>
      </c>
      <c r="G3878" s="5">
        <v>1.602474E7</v>
      </c>
      <c r="H3878" s="5">
        <v>2.2986234E7</v>
      </c>
    </row>
    <row r="3879">
      <c r="A3879" s="62" t="s">
        <v>10279</v>
      </c>
      <c r="B3879" s="23" t="s">
        <v>10280</v>
      </c>
      <c r="C3879" s="5">
        <v>83.0</v>
      </c>
      <c r="D3879" s="5">
        <v>7193313.59036144</v>
      </c>
      <c r="E3879" s="5">
        <v>3320249.0</v>
      </c>
      <c r="F3879" s="5">
        <v>4401879.0</v>
      </c>
      <c r="G3879" s="5">
        <v>9521336.0</v>
      </c>
      <c r="H3879" s="5">
        <v>1.5254529E7</v>
      </c>
    </row>
    <row r="3880">
      <c r="A3880" s="62" t="s">
        <v>10281</v>
      </c>
      <c r="B3880" s="23" t="s">
        <v>10282</v>
      </c>
      <c r="C3880" s="5">
        <v>5773.0</v>
      </c>
      <c r="D3880" s="5">
        <v>8805033.49246492</v>
      </c>
      <c r="E3880" s="5">
        <v>2989467.0</v>
      </c>
      <c r="F3880" s="5">
        <v>5680725.0</v>
      </c>
      <c r="G3880" s="5">
        <v>8440016.0</v>
      </c>
      <c r="H3880" s="5">
        <v>1.6045671E7</v>
      </c>
    </row>
    <row r="3881">
      <c r="A3881" s="62" t="s">
        <v>10283</v>
      </c>
      <c r="B3881" s="23" t="s">
        <v>10284</v>
      </c>
      <c r="C3881" s="5">
        <v>6029.0</v>
      </c>
      <c r="D3881" s="5">
        <v>6544161.59197213</v>
      </c>
      <c r="E3881" s="5">
        <v>2874607.0</v>
      </c>
      <c r="F3881" s="5">
        <v>4683695.0</v>
      </c>
      <c r="G3881" s="5">
        <v>7799649.0</v>
      </c>
      <c r="H3881" s="5">
        <v>1.2616208E7</v>
      </c>
    </row>
    <row r="3882">
      <c r="A3882" s="62" t="s">
        <v>10285</v>
      </c>
      <c r="B3882" s="23" t="s">
        <v>10286</v>
      </c>
      <c r="C3882" s="5">
        <v>144798.0</v>
      </c>
      <c r="D3882" s="5">
        <v>2.10097943805416E7</v>
      </c>
      <c r="E3882" s="5">
        <v>5196356.0</v>
      </c>
      <c r="F3882" s="5">
        <v>1.0182638E7</v>
      </c>
      <c r="G3882" s="5">
        <v>2.193436E7</v>
      </c>
      <c r="H3882" s="5">
        <v>4.7843317E7</v>
      </c>
    </row>
    <row r="3883">
      <c r="A3883" s="62" t="s">
        <v>10287</v>
      </c>
      <c r="B3883" s="23" t="s">
        <v>10288</v>
      </c>
      <c r="C3883" s="5">
        <v>1349.0</v>
      </c>
      <c r="D3883" s="5">
        <v>2.86930411177777E7</v>
      </c>
      <c r="E3883" s="5">
        <v>8713000.0</v>
      </c>
      <c r="F3883" s="5">
        <v>1.6108638E7</v>
      </c>
      <c r="G3883" s="5">
        <v>3.3306445E7</v>
      </c>
      <c r="H3883" s="5">
        <v>6.5202314E7</v>
      </c>
    </row>
    <row r="3884">
      <c r="A3884" s="62" t="s">
        <v>10289</v>
      </c>
      <c r="B3884" s="23" t="s">
        <v>10290</v>
      </c>
      <c r="C3884" s="5">
        <v>4992.0</v>
      </c>
      <c r="D3884" s="5">
        <v>7.04813764635417E7</v>
      </c>
      <c r="E3884" s="5">
        <v>1.033399E7</v>
      </c>
      <c r="F3884" s="5">
        <v>2.439425E7</v>
      </c>
      <c r="G3884" s="5">
        <v>8.1913804E7</v>
      </c>
      <c r="H3884" s="5">
        <v>2.27788265E8</v>
      </c>
    </row>
    <row r="3885">
      <c r="A3885" s="62" t="s">
        <v>10291</v>
      </c>
      <c r="B3885" s="23" t="s">
        <v>10292</v>
      </c>
      <c r="C3885" s="5">
        <v>1460.0</v>
      </c>
      <c r="D3885" s="5">
        <v>1.13395586821917E7</v>
      </c>
      <c r="E3885" s="5">
        <v>3760590.0</v>
      </c>
      <c r="F3885" s="5">
        <v>6594611.0</v>
      </c>
      <c r="G3885" s="5">
        <v>1.2728331E7</v>
      </c>
      <c r="H3885" s="5">
        <v>2.2933936E7</v>
      </c>
    </row>
    <row r="3886">
      <c r="A3886" s="62" t="s">
        <v>10293</v>
      </c>
      <c r="B3886" s="23" t="s">
        <v>10294</v>
      </c>
      <c r="C3886" s="5">
        <v>52.0</v>
      </c>
      <c r="D3886" s="5">
        <v>2.109993125E7</v>
      </c>
      <c r="E3886" s="5">
        <v>4924162.0</v>
      </c>
      <c r="F3886" s="5">
        <v>7863203.0</v>
      </c>
      <c r="G3886" s="5">
        <v>1.9237492E7</v>
      </c>
      <c r="H3886" s="5">
        <v>3.5526761E7</v>
      </c>
    </row>
    <row r="3887">
      <c r="A3887" s="62" t="s">
        <v>10295</v>
      </c>
      <c r="B3887" s="23" t="s">
        <v>10296</v>
      </c>
      <c r="C3887" s="5">
        <v>413.0</v>
      </c>
      <c r="D3887" s="5">
        <v>9626252.68280872</v>
      </c>
      <c r="E3887" s="5">
        <v>1000000.0</v>
      </c>
      <c r="F3887" s="5">
        <v>4055000.0</v>
      </c>
      <c r="G3887" s="5">
        <v>9512590.0</v>
      </c>
      <c r="H3887" s="5">
        <v>1.7288692E7</v>
      </c>
    </row>
    <row r="3888">
      <c r="A3888" s="62" t="s">
        <v>7008</v>
      </c>
      <c r="B3888" s="23" t="s">
        <v>251</v>
      </c>
      <c r="C3888" s="5">
        <v>817.0</v>
      </c>
      <c r="D3888" s="5">
        <v>9.47144603635251E7</v>
      </c>
      <c r="E3888" s="5">
        <v>2.6502576E7</v>
      </c>
      <c r="F3888" s="5">
        <v>6.469067E7</v>
      </c>
      <c r="G3888" s="5">
        <v>1.232651E8</v>
      </c>
      <c r="H3888" s="5">
        <v>2.13238689E8</v>
      </c>
    </row>
    <row r="3889">
      <c r="A3889" s="62" t="s">
        <v>10297</v>
      </c>
      <c r="B3889" s="23" t="s">
        <v>10298</v>
      </c>
      <c r="C3889" s="5">
        <v>488.0</v>
      </c>
      <c r="D3889" s="5">
        <v>3.93814901926229E7</v>
      </c>
      <c r="E3889" s="5">
        <v>1.4618173E7</v>
      </c>
      <c r="F3889" s="5">
        <v>2.7173934E7</v>
      </c>
      <c r="G3889" s="5">
        <v>4.8059877E7</v>
      </c>
      <c r="H3889" s="5">
        <v>7.7135411E7</v>
      </c>
    </row>
    <row r="3890">
      <c r="A3890" s="62" t="s">
        <v>10299</v>
      </c>
      <c r="B3890" s="23" t="s">
        <v>10300</v>
      </c>
      <c r="C3890" s="5">
        <v>20.0</v>
      </c>
      <c r="D3890" s="5">
        <v>1.378569765E7</v>
      </c>
      <c r="E3890" s="5">
        <v>6628810.0</v>
      </c>
      <c r="F3890" s="5">
        <v>9499143.0</v>
      </c>
      <c r="G3890" s="5">
        <v>1.7467653E7</v>
      </c>
      <c r="H3890" s="5">
        <v>2.7925709E7</v>
      </c>
    </row>
    <row r="3891">
      <c r="A3891" s="62" t="s">
        <v>10301</v>
      </c>
      <c r="B3891" s="23" t="s">
        <v>10302</v>
      </c>
      <c r="C3891" s="5">
        <v>2821.0</v>
      </c>
      <c r="D3891" s="5">
        <v>4.72488315359291E7</v>
      </c>
      <c r="E3891" s="5">
        <v>1.4310213E7</v>
      </c>
      <c r="F3891" s="5">
        <v>2.7309962E7</v>
      </c>
      <c r="G3891" s="5">
        <v>5.4549192E7</v>
      </c>
      <c r="H3891" s="5">
        <v>1.05587122E8</v>
      </c>
    </row>
    <row r="3892">
      <c r="A3892" s="62" t="s">
        <v>10303</v>
      </c>
      <c r="B3892" s="23" t="s">
        <v>10304</v>
      </c>
      <c r="C3892" s="5">
        <v>2287.0</v>
      </c>
      <c r="D3892" s="5">
        <v>8811517.95540008</v>
      </c>
      <c r="E3892" s="5">
        <v>3929900.0</v>
      </c>
      <c r="F3892" s="5">
        <v>5408800.0</v>
      </c>
      <c r="G3892" s="5">
        <v>9011700.0</v>
      </c>
      <c r="H3892" s="5">
        <v>1.6940823E7</v>
      </c>
    </row>
    <row r="3893">
      <c r="A3893" s="62" t="s">
        <v>10305</v>
      </c>
      <c r="B3893" s="23" t="s">
        <v>10306</v>
      </c>
      <c r="C3893" s="5">
        <v>38.0</v>
      </c>
      <c r="D3893" s="5">
        <v>5639192.52631579</v>
      </c>
      <c r="E3893" s="5">
        <v>2729162.0</v>
      </c>
      <c r="F3893" s="5">
        <v>3800505.0</v>
      </c>
      <c r="G3893" s="5">
        <v>5918960.0</v>
      </c>
      <c r="H3893" s="5">
        <v>1.2222854E7</v>
      </c>
    </row>
    <row r="3894">
      <c r="A3894" s="62" t="s">
        <v>10307</v>
      </c>
      <c r="B3894" s="23" t="s">
        <v>10308</v>
      </c>
      <c r="C3894" s="5">
        <v>260.0</v>
      </c>
      <c r="D3894" s="5">
        <v>1.8893260026923E7</v>
      </c>
      <c r="E3894" s="5">
        <v>4079802.0</v>
      </c>
      <c r="F3894" s="5">
        <v>8036000.0</v>
      </c>
      <c r="G3894" s="5">
        <v>1.90796E7</v>
      </c>
      <c r="H3894" s="5">
        <v>3.7364E7</v>
      </c>
    </row>
    <row r="3895">
      <c r="A3895" s="62" t="s">
        <v>10309</v>
      </c>
      <c r="B3895" s="23" t="s">
        <v>10310</v>
      </c>
      <c r="C3895" s="5">
        <v>37.0</v>
      </c>
      <c r="D3895" s="5">
        <v>7675013.62162162</v>
      </c>
      <c r="E3895" s="5">
        <v>2908703.0</v>
      </c>
      <c r="F3895" s="5">
        <v>4651975.0</v>
      </c>
      <c r="G3895" s="5">
        <v>8907980.0</v>
      </c>
      <c r="H3895" s="5">
        <v>1.832553E7</v>
      </c>
    </row>
    <row r="3896">
      <c r="A3896" s="62" t="s">
        <v>10311</v>
      </c>
      <c r="B3896" s="23" t="s">
        <v>10312</v>
      </c>
      <c r="C3896" s="5">
        <v>56.0</v>
      </c>
      <c r="D3896" s="5">
        <v>3.14795668392857E7</v>
      </c>
      <c r="E3896" s="5">
        <v>2396680.0</v>
      </c>
      <c r="F3896" s="5">
        <v>6228250.0</v>
      </c>
      <c r="G3896" s="5">
        <v>2.3756274E7</v>
      </c>
      <c r="H3896" s="5">
        <v>6.722665E7</v>
      </c>
    </row>
    <row r="3897">
      <c r="A3897" s="62" t="s">
        <v>10313</v>
      </c>
      <c r="B3897" s="23" t="s">
        <v>10314</v>
      </c>
      <c r="C3897" s="5">
        <v>2255.0</v>
      </c>
      <c r="D3897" s="5">
        <v>2.32206935436807E7</v>
      </c>
      <c r="E3897" s="5">
        <v>5637453.0</v>
      </c>
      <c r="F3897" s="5">
        <v>1.0419616E7</v>
      </c>
      <c r="G3897" s="5">
        <v>2.4450492E7</v>
      </c>
      <c r="H3897" s="5">
        <v>5.35714E7</v>
      </c>
    </row>
    <row r="3898">
      <c r="A3898" s="62" t="s">
        <v>10315</v>
      </c>
      <c r="B3898" s="23" t="s">
        <v>10316</v>
      </c>
      <c r="C3898" s="5">
        <v>31108.0</v>
      </c>
      <c r="D3898" s="5">
        <v>1.50048226549042E7</v>
      </c>
      <c r="E3898" s="5">
        <v>3415700.0</v>
      </c>
      <c r="F3898" s="5">
        <v>7243800.0</v>
      </c>
      <c r="G3898" s="5">
        <v>1.6172911E7</v>
      </c>
      <c r="H3898" s="5">
        <v>3.2759251E7</v>
      </c>
    </row>
    <row r="3899">
      <c r="A3899" s="62" t="s">
        <v>10317</v>
      </c>
      <c r="B3899" s="23" t="s">
        <v>10318</v>
      </c>
      <c r="C3899" s="5">
        <v>102114.0</v>
      </c>
      <c r="D3899" s="5">
        <v>1.18836543755935E7</v>
      </c>
      <c r="E3899" s="5">
        <v>3083869.0</v>
      </c>
      <c r="F3899" s="5">
        <v>5931858.0</v>
      </c>
      <c r="G3899" s="5">
        <v>1.2666767E7</v>
      </c>
      <c r="H3899" s="5">
        <v>2.5962167E7</v>
      </c>
    </row>
    <row r="3900">
      <c r="A3900" s="62" t="s">
        <v>10319</v>
      </c>
      <c r="B3900" s="23" t="s">
        <v>10320</v>
      </c>
      <c r="C3900" s="5">
        <v>2473.0</v>
      </c>
      <c r="D3900" s="5">
        <v>1.19938422438334E7</v>
      </c>
      <c r="E3900" s="5">
        <v>5284113.0</v>
      </c>
      <c r="F3900" s="5">
        <v>8292480.0</v>
      </c>
      <c r="G3900" s="5">
        <v>1.4080807E7</v>
      </c>
      <c r="H3900" s="5">
        <v>2.4093185E7</v>
      </c>
    </row>
    <row r="3901">
      <c r="A3901" s="62" t="s">
        <v>10321</v>
      </c>
      <c r="B3901" s="23" t="s">
        <v>10322</v>
      </c>
      <c r="C3901" s="5">
        <v>50.0</v>
      </c>
      <c r="D3901" s="5">
        <v>1.14796767E7</v>
      </c>
      <c r="E3901" s="5">
        <v>5594918.0</v>
      </c>
      <c r="F3901" s="5">
        <v>1.0542931E7</v>
      </c>
      <c r="G3901" s="5">
        <v>1.2896439E7</v>
      </c>
      <c r="H3901" s="5">
        <v>1.7304041E7</v>
      </c>
    </row>
    <row r="3902">
      <c r="A3902" s="62" t="s">
        <v>10323</v>
      </c>
      <c r="B3902" s="23" t="s">
        <v>10324</v>
      </c>
      <c r="C3902" s="5">
        <v>336.0</v>
      </c>
      <c r="D3902" s="5">
        <v>8981764.98511905</v>
      </c>
      <c r="E3902" s="5">
        <v>3281300.0</v>
      </c>
      <c r="F3902" s="5">
        <v>5243500.0</v>
      </c>
      <c r="G3902" s="5">
        <v>8729000.0</v>
      </c>
      <c r="H3902" s="5">
        <v>1.777461E7</v>
      </c>
    </row>
    <row r="3903">
      <c r="A3903" s="62" t="s">
        <v>10325</v>
      </c>
      <c r="B3903" s="23" t="s">
        <v>10326</v>
      </c>
      <c r="C3903" s="5">
        <v>23.0</v>
      </c>
      <c r="D3903" s="5">
        <v>9945723.82608695</v>
      </c>
      <c r="E3903" s="5">
        <v>2964085.0</v>
      </c>
      <c r="F3903" s="5">
        <v>5570046.0</v>
      </c>
      <c r="G3903" s="5">
        <v>1.1647652E7</v>
      </c>
      <c r="H3903" s="5">
        <v>1.8309181E7</v>
      </c>
    </row>
    <row r="3904">
      <c r="A3904" s="62" t="s">
        <v>10327</v>
      </c>
      <c r="B3904" s="23" t="s">
        <v>10328</v>
      </c>
      <c r="C3904" s="5">
        <v>34.0</v>
      </c>
      <c r="D3904" s="5">
        <v>1.78405097647058E7</v>
      </c>
      <c r="E3904" s="5">
        <v>3938361.0</v>
      </c>
      <c r="F3904" s="5">
        <v>5954072.0</v>
      </c>
      <c r="G3904" s="5">
        <v>1.3839E7</v>
      </c>
      <c r="H3904" s="5">
        <v>7.1246401E7</v>
      </c>
    </row>
    <row r="3905">
      <c r="A3905" s="62" t="s">
        <v>10329</v>
      </c>
      <c r="B3905" s="23" t="s">
        <v>10330</v>
      </c>
      <c r="C3905" s="5">
        <v>222.0</v>
      </c>
      <c r="D3905" s="5">
        <v>5.28052198378378E7</v>
      </c>
      <c r="E3905" s="5">
        <v>1.0165757E7</v>
      </c>
      <c r="F3905" s="5">
        <v>2.1597388E7</v>
      </c>
      <c r="G3905" s="5">
        <v>5.7365782E7</v>
      </c>
      <c r="H3905" s="5">
        <v>1.50660141E8</v>
      </c>
    </row>
    <row r="3906">
      <c r="A3906" s="62" t="s">
        <v>10331</v>
      </c>
      <c r="B3906" s="23" t="s">
        <v>10332</v>
      </c>
      <c r="C3906" s="5">
        <v>5.0</v>
      </c>
      <c r="D3906" s="5">
        <v>8114314.6</v>
      </c>
      <c r="E3906" s="5">
        <v>3376483.0</v>
      </c>
      <c r="F3906" s="5">
        <v>6479380.0</v>
      </c>
      <c r="G3906" s="5">
        <v>1.1487776E7</v>
      </c>
      <c r="H3906" s="5">
        <v>1.6702502E7</v>
      </c>
    </row>
    <row r="3907">
      <c r="A3907" s="62" t="s">
        <v>10333</v>
      </c>
      <c r="B3907" s="23" t="s">
        <v>10334</v>
      </c>
      <c r="C3907" s="5">
        <v>39.0</v>
      </c>
      <c r="D3907" s="5">
        <v>2.23684462564102E7</v>
      </c>
      <c r="E3907" s="5">
        <v>4372177.0</v>
      </c>
      <c r="F3907" s="5">
        <v>7690329.0</v>
      </c>
      <c r="G3907" s="5">
        <v>3.4998839E7</v>
      </c>
      <c r="H3907" s="5">
        <v>5.7630777E7</v>
      </c>
    </row>
    <row r="3908">
      <c r="A3908" s="62" t="s">
        <v>10335</v>
      </c>
      <c r="B3908" s="23" t="s">
        <v>10336</v>
      </c>
      <c r="C3908" s="5">
        <v>19.0</v>
      </c>
      <c r="D3908" s="5">
        <v>9676051.68421052</v>
      </c>
      <c r="E3908" s="5">
        <v>2480800.0</v>
      </c>
      <c r="F3908" s="5">
        <v>1.0336363E7</v>
      </c>
      <c r="G3908" s="5">
        <v>1.6203978E7</v>
      </c>
      <c r="H3908" s="5">
        <v>2.122256E7</v>
      </c>
    </row>
    <row r="3909">
      <c r="A3909" s="62" t="s">
        <v>10337</v>
      </c>
      <c r="B3909" s="23" t="s">
        <v>10338</v>
      </c>
      <c r="C3909" s="5">
        <v>25.0</v>
      </c>
      <c r="D3909" s="5">
        <v>1.486591516E7</v>
      </c>
      <c r="E3909" s="5">
        <v>3096702.0</v>
      </c>
      <c r="F3909" s="5">
        <v>3983685.0</v>
      </c>
      <c r="G3909" s="5">
        <v>9496800.0</v>
      </c>
      <c r="H3909" s="5">
        <v>2.623215E7</v>
      </c>
    </row>
    <row r="3910">
      <c r="A3910" s="62" t="s">
        <v>10339</v>
      </c>
      <c r="B3910" s="23" t="s">
        <v>10340</v>
      </c>
      <c r="C3910" s="5">
        <v>25.0</v>
      </c>
      <c r="D3910" s="5">
        <v>1.19716835999999E7</v>
      </c>
      <c r="E3910" s="5">
        <v>3852090.0</v>
      </c>
      <c r="F3910" s="5">
        <v>7244147.0</v>
      </c>
      <c r="G3910" s="5">
        <v>1.0112317E7</v>
      </c>
      <c r="H3910" s="5">
        <v>2.3105068E7</v>
      </c>
    </row>
    <row r="3911">
      <c r="A3911" s="62" t="s">
        <v>10341</v>
      </c>
      <c r="B3911" s="23" t="s">
        <v>10342</v>
      </c>
      <c r="C3911" s="5">
        <v>2254.0</v>
      </c>
      <c r="D3911" s="5">
        <v>8945392.90993788</v>
      </c>
      <c r="E3911" s="5">
        <v>3340063.0</v>
      </c>
      <c r="F3911" s="5">
        <v>8453534.0</v>
      </c>
      <c r="G3911" s="5">
        <v>1.0814576E7</v>
      </c>
      <c r="H3911" s="5">
        <v>1.4471874E7</v>
      </c>
    </row>
    <row r="3912">
      <c r="A3912" s="62" t="s">
        <v>10343</v>
      </c>
      <c r="B3912" s="23" t="s">
        <v>10344</v>
      </c>
      <c r="C3912" s="5">
        <v>675.0</v>
      </c>
      <c r="D3912" s="5">
        <v>7521745.95851851</v>
      </c>
      <c r="E3912" s="5">
        <v>4044000.0</v>
      </c>
      <c r="F3912" s="5">
        <v>5178000.0</v>
      </c>
      <c r="G3912" s="5">
        <v>7385000.0</v>
      </c>
      <c r="H3912" s="5">
        <v>1.1596E7</v>
      </c>
    </row>
    <row r="3913">
      <c r="A3913" s="23" t="s">
        <v>10345</v>
      </c>
      <c r="B3913" s="23" t="s">
        <v>10346</v>
      </c>
      <c r="C3913" s="5">
        <v>1.0</v>
      </c>
      <c r="D3913" s="5">
        <v>2872662.0</v>
      </c>
      <c r="E3913" s="5">
        <v>2872662.0</v>
      </c>
      <c r="F3913" s="5">
        <v>2872662.0</v>
      </c>
      <c r="G3913" s="5">
        <v>2872662.0</v>
      </c>
      <c r="H3913" s="5">
        <v>2872662.0</v>
      </c>
    </row>
    <row r="3914">
      <c r="A3914" s="23" t="s">
        <v>10347</v>
      </c>
      <c r="B3914" s="23" t="s">
        <v>10348</v>
      </c>
      <c r="C3914" s="5">
        <v>1.0</v>
      </c>
      <c r="D3914" s="5">
        <v>5193300.0</v>
      </c>
      <c r="E3914" s="5">
        <v>5193300.0</v>
      </c>
      <c r="F3914" s="5">
        <v>5193300.0</v>
      </c>
      <c r="G3914" s="5">
        <v>5193300.0</v>
      </c>
      <c r="H3914" s="5">
        <v>5193300.0</v>
      </c>
    </row>
    <row r="3915">
      <c r="A3915" s="23" t="s">
        <v>10351</v>
      </c>
      <c r="B3915" s="23" t="s">
        <v>10352</v>
      </c>
      <c r="C3915" s="5">
        <v>1.0</v>
      </c>
      <c r="D3915" s="5">
        <v>5802888.0</v>
      </c>
      <c r="E3915" s="5">
        <v>5802888.0</v>
      </c>
      <c r="F3915" s="5">
        <v>5802888.0</v>
      </c>
      <c r="G3915" s="5">
        <v>5802888.0</v>
      </c>
      <c r="H3915" s="5">
        <v>5802888.0</v>
      </c>
    </row>
    <row r="3916">
      <c r="A3916" s="23" t="s">
        <v>10353</v>
      </c>
      <c r="B3916" s="23" t="s">
        <v>10354</v>
      </c>
      <c r="C3916" s="5">
        <v>1.0</v>
      </c>
      <c r="D3916" s="5">
        <v>5719022.0</v>
      </c>
      <c r="E3916" s="5">
        <v>5719022.0</v>
      </c>
      <c r="F3916" s="5">
        <v>5719022.0</v>
      </c>
      <c r="G3916" s="5">
        <v>5719022.0</v>
      </c>
      <c r="H3916" s="5">
        <v>5719022.0</v>
      </c>
    </row>
    <row r="3917">
      <c r="A3917" s="23" t="s">
        <v>10355</v>
      </c>
      <c r="B3917" s="23" t="s">
        <v>10356</v>
      </c>
      <c r="C3917" s="5">
        <v>1.0</v>
      </c>
      <c r="D3917" s="5">
        <v>1.1153843E7</v>
      </c>
      <c r="E3917" s="5">
        <v>1.1153843E7</v>
      </c>
      <c r="F3917" s="5">
        <v>1.1153843E7</v>
      </c>
      <c r="G3917" s="5">
        <v>1.1153843E7</v>
      </c>
      <c r="H3917" s="5">
        <v>1.1153843E7</v>
      </c>
    </row>
    <row r="3918">
      <c r="A3918" s="23" t="s">
        <v>10359</v>
      </c>
      <c r="B3918" s="23" t="s">
        <v>10360</v>
      </c>
      <c r="C3918" s="5">
        <v>1.0</v>
      </c>
      <c r="D3918" s="5">
        <v>1.1153843E7</v>
      </c>
      <c r="E3918" s="5">
        <v>1.1153843E7</v>
      </c>
      <c r="F3918" s="5">
        <v>1.1153843E7</v>
      </c>
      <c r="G3918" s="5">
        <v>1.1153843E7</v>
      </c>
      <c r="H3918" s="5">
        <v>1.1153843E7</v>
      </c>
    </row>
    <row r="3919">
      <c r="A3919" s="23" t="s">
        <v>10361</v>
      </c>
      <c r="B3919" s="23" t="s">
        <v>10362</v>
      </c>
      <c r="C3919" s="5">
        <v>2.0</v>
      </c>
      <c r="D3919" s="5">
        <v>1.0112361E7</v>
      </c>
      <c r="E3919" s="5">
        <v>8679900.0</v>
      </c>
      <c r="F3919" s="5">
        <v>8679900.0</v>
      </c>
      <c r="G3919" s="5">
        <v>1.1544822E7</v>
      </c>
      <c r="H3919" s="5">
        <v>1.1544822E7</v>
      </c>
    </row>
    <row r="3920">
      <c r="A3920" s="23" t="s">
        <v>10363</v>
      </c>
      <c r="B3920" s="23" t="s">
        <v>10364</v>
      </c>
      <c r="C3920" s="5">
        <v>1.0</v>
      </c>
      <c r="D3920" s="5">
        <v>5719022.0</v>
      </c>
      <c r="E3920" s="5">
        <v>5719022.0</v>
      </c>
      <c r="F3920" s="5">
        <v>5719022.0</v>
      </c>
      <c r="G3920" s="5">
        <v>5719022.0</v>
      </c>
      <c r="H3920" s="5">
        <v>5719022.0</v>
      </c>
    </row>
    <row r="3921">
      <c r="A3921" s="23" t="s">
        <v>10365</v>
      </c>
      <c r="B3921" s="23" t="s">
        <v>10366</v>
      </c>
      <c r="C3921" s="5">
        <v>1.0</v>
      </c>
      <c r="D3921" s="5">
        <v>4902500.0</v>
      </c>
      <c r="E3921" s="5">
        <v>4902500.0</v>
      </c>
      <c r="F3921" s="5">
        <v>4902500.0</v>
      </c>
      <c r="G3921" s="5">
        <v>4902500.0</v>
      </c>
      <c r="H3921" s="5">
        <v>4902500.0</v>
      </c>
    </row>
    <row r="3922">
      <c r="A3922" s="23" t="s">
        <v>10367</v>
      </c>
      <c r="B3922" s="23" t="s">
        <v>10368</v>
      </c>
      <c r="C3922" s="5">
        <v>1.0</v>
      </c>
      <c r="D3922" s="5">
        <v>4019616.0</v>
      </c>
      <c r="E3922" s="5">
        <v>4019616.0</v>
      </c>
      <c r="F3922" s="5">
        <v>4019616.0</v>
      </c>
      <c r="G3922" s="5">
        <v>4019616.0</v>
      </c>
      <c r="H3922" s="5">
        <v>4019616.0</v>
      </c>
    </row>
    <row r="3923">
      <c r="A3923" s="23" t="s">
        <v>10369</v>
      </c>
      <c r="B3923" s="23" t="s">
        <v>10371</v>
      </c>
      <c r="C3923" s="5">
        <v>1.0</v>
      </c>
      <c r="D3923" s="5">
        <v>6598222.0</v>
      </c>
      <c r="E3923" s="5">
        <v>6598222.0</v>
      </c>
      <c r="F3923" s="5">
        <v>6598222.0</v>
      </c>
      <c r="G3923" s="5">
        <v>6598222.0</v>
      </c>
      <c r="H3923" s="5">
        <v>6598222.0</v>
      </c>
    </row>
    <row r="3924">
      <c r="A3924" s="23" t="s">
        <v>10373</v>
      </c>
      <c r="B3924" s="23" t="s">
        <v>10374</v>
      </c>
      <c r="C3924" s="5">
        <v>1.0</v>
      </c>
      <c r="D3924" s="5">
        <v>5540836.0</v>
      </c>
      <c r="E3924" s="5">
        <v>5540836.0</v>
      </c>
      <c r="F3924" s="5">
        <v>5540836.0</v>
      </c>
      <c r="G3924" s="5">
        <v>5540836.0</v>
      </c>
      <c r="H3924" s="5">
        <v>5540836.0</v>
      </c>
    </row>
    <row r="3925">
      <c r="A3925" s="23" t="s">
        <v>10375</v>
      </c>
      <c r="B3925" s="23" t="s">
        <v>10376</v>
      </c>
      <c r="C3925" s="5">
        <v>4.0</v>
      </c>
      <c r="D3925" s="5">
        <v>1.6496469E7</v>
      </c>
      <c r="E3925" s="5">
        <v>6626652.0</v>
      </c>
      <c r="F3925" s="5">
        <v>8472553.0</v>
      </c>
      <c r="G3925" s="5">
        <v>9793636.0</v>
      </c>
      <c r="H3925" s="5">
        <v>4.1093035E7</v>
      </c>
    </row>
    <row r="3926">
      <c r="A3926" s="23" t="s">
        <v>10377</v>
      </c>
      <c r="B3926" s="23" t="s">
        <v>10378</v>
      </c>
      <c r="C3926" s="5">
        <v>1.0</v>
      </c>
      <c r="D3926" s="5">
        <v>1.230473E7</v>
      </c>
      <c r="E3926" s="5">
        <v>1.230473E7</v>
      </c>
      <c r="F3926" s="5">
        <v>1.230473E7</v>
      </c>
      <c r="G3926" s="5">
        <v>1.230473E7</v>
      </c>
      <c r="H3926" s="5">
        <v>1.230473E7</v>
      </c>
    </row>
    <row r="3927">
      <c r="A3927" s="23" t="s">
        <v>10379</v>
      </c>
      <c r="B3927" s="23" t="s">
        <v>10380</v>
      </c>
      <c r="C3927" s="5">
        <v>1.0</v>
      </c>
      <c r="D3927" s="5">
        <v>3040152.0</v>
      </c>
      <c r="E3927" s="5">
        <v>3040152.0</v>
      </c>
      <c r="F3927" s="5">
        <v>3040152.0</v>
      </c>
      <c r="G3927" s="5">
        <v>3040152.0</v>
      </c>
      <c r="H3927" s="5">
        <v>3040152.0</v>
      </c>
    </row>
    <row r="3928">
      <c r="A3928" s="23" t="s">
        <v>10383</v>
      </c>
      <c r="B3928" s="23" t="s">
        <v>10384</v>
      </c>
      <c r="C3928" s="5">
        <v>1.0</v>
      </c>
      <c r="D3928" s="5">
        <v>3040444.0</v>
      </c>
      <c r="E3928" s="5">
        <v>3040444.0</v>
      </c>
      <c r="F3928" s="5">
        <v>3040444.0</v>
      </c>
      <c r="G3928" s="5">
        <v>3040444.0</v>
      </c>
      <c r="H3928" s="5">
        <v>3040444.0</v>
      </c>
    </row>
    <row r="3929">
      <c r="A3929" s="23" t="s">
        <v>10385</v>
      </c>
      <c r="B3929" s="23" t="s">
        <v>10386</v>
      </c>
      <c r="C3929" s="5">
        <v>1.0</v>
      </c>
      <c r="D3929" s="5">
        <v>6232957.0</v>
      </c>
      <c r="E3929" s="5">
        <v>6232957.0</v>
      </c>
      <c r="F3929" s="5">
        <v>6232957.0</v>
      </c>
      <c r="G3929" s="5">
        <v>6232957.0</v>
      </c>
      <c r="H3929" s="5">
        <v>6232957.0</v>
      </c>
    </row>
    <row r="3930">
      <c r="A3930" s="23" t="s">
        <v>10387</v>
      </c>
      <c r="B3930" s="23" t="s">
        <v>10388</v>
      </c>
      <c r="C3930" s="5">
        <v>1.0</v>
      </c>
      <c r="D3930" s="5">
        <v>1.0252479E7</v>
      </c>
      <c r="E3930" s="5">
        <v>1.0252479E7</v>
      </c>
      <c r="F3930" s="5">
        <v>1.0252479E7</v>
      </c>
      <c r="G3930" s="5">
        <v>1.0252479E7</v>
      </c>
      <c r="H3930" s="5">
        <v>1.0252479E7</v>
      </c>
    </row>
    <row r="3931">
      <c r="A3931" s="23" t="s">
        <v>10389</v>
      </c>
      <c r="B3931" s="23" t="s">
        <v>10390</v>
      </c>
      <c r="C3931" s="5">
        <v>1.0</v>
      </c>
      <c r="D3931" s="5">
        <v>3.3554511E7</v>
      </c>
      <c r="E3931" s="5">
        <v>3.3554511E7</v>
      </c>
      <c r="F3931" s="5">
        <v>3.3554511E7</v>
      </c>
      <c r="G3931" s="5">
        <v>3.3554511E7</v>
      </c>
      <c r="H3931" s="5">
        <v>3.3554511E7</v>
      </c>
    </row>
    <row r="3932">
      <c r="A3932" s="23" t="s">
        <v>10391</v>
      </c>
      <c r="B3932" s="23" t="s">
        <v>10392</v>
      </c>
      <c r="C3932" s="5">
        <v>1.0</v>
      </c>
      <c r="D3932" s="5">
        <v>1.0717971E7</v>
      </c>
      <c r="E3932" s="5">
        <v>1.0717971E7</v>
      </c>
      <c r="F3932" s="5">
        <v>1.0717971E7</v>
      </c>
      <c r="G3932" s="5">
        <v>1.0717971E7</v>
      </c>
      <c r="H3932" s="5">
        <v>1.0717971E7</v>
      </c>
    </row>
    <row r="3933">
      <c r="A3933" s="23" t="s">
        <v>10393</v>
      </c>
      <c r="B3933" s="23" t="s">
        <v>10394</v>
      </c>
      <c r="C3933" s="5">
        <v>1.0</v>
      </c>
      <c r="D3933" s="5">
        <v>4400912.0</v>
      </c>
      <c r="E3933" s="5">
        <v>4400912.0</v>
      </c>
      <c r="F3933" s="5">
        <v>4400912.0</v>
      </c>
      <c r="G3933" s="5">
        <v>4400912.0</v>
      </c>
      <c r="H3933" s="5">
        <v>4400912.0</v>
      </c>
    </row>
    <row r="3934">
      <c r="A3934" s="23" t="s">
        <v>10395</v>
      </c>
      <c r="B3934" s="23" t="s">
        <v>10396</v>
      </c>
      <c r="C3934" s="5">
        <v>1.0</v>
      </c>
      <c r="D3934" s="5">
        <v>1.72294385E8</v>
      </c>
      <c r="E3934" s="5">
        <v>1.72294385E8</v>
      </c>
      <c r="F3934" s="5">
        <v>1.72294385E8</v>
      </c>
      <c r="G3934" s="5">
        <v>1.72294385E8</v>
      </c>
      <c r="H3934" s="5">
        <v>1.72294385E8</v>
      </c>
    </row>
    <row r="3935">
      <c r="A3935" s="23" t="s">
        <v>10397</v>
      </c>
      <c r="B3935" s="23" t="s">
        <v>10398</v>
      </c>
      <c r="C3935" s="5">
        <v>1.0</v>
      </c>
      <c r="D3935" s="5">
        <v>1.1656723E7</v>
      </c>
      <c r="E3935" s="5">
        <v>1.1656723E7</v>
      </c>
      <c r="F3935" s="5">
        <v>1.1656723E7</v>
      </c>
      <c r="G3935" s="5">
        <v>1.1656723E7</v>
      </c>
      <c r="H3935" s="5">
        <v>1.1656723E7</v>
      </c>
    </row>
    <row r="3936">
      <c r="A3936" s="23" t="s">
        <v>10399</v>
      </c>
      <c r="B3936" s="23" t="s">
        <v>10400</v>
      </c>
      <c r="C3936" s="5">
        <v>1.0</v>
      </c>
      <c r="D3936" s="5">
        <v>3.4400666E7</v>
      </c>
      <c r="E3936" s="5">
        <v>3.4400666E7</v>
      </c>
      <c r="F3936" s="5">
        <v>3.4400666E7</v>
      </c>
      <c r="G3936" s="5">
        <v>3.4400666E7</v>
      </c>
      <c r="H3936" s="5">
        <v>3.4400666E7</v>
      </c>
    </row>
    <row r="3937">
      <c r="A3937" s="23" t="s">
        <v>10401</v>
      </c>
      <c r="B3937" s="23" t="s">
        <v>10402</v>
      </c>
      <c r="C3937" s="5">
        <v>33.0</v>
      </c>
      <c r="D3937" s="5">
        <v>2.59615763030303E7</v>
      </c>
      <c r="E3937" s="5">
        <v>2.7242872E7</v>
      </c>
      <c r="F3937" s="5">
        <v>2.8373419E7</v>
      </c>
      <c r="G3937" s="5">
        <v>3.1784644E7</v>
      </c>
      <c r="H3937" s="5">
        <v>3.484006E7</v>
      </c>
    </row>
    <row r="3938">
      <c r="A3938" s="23" t="s">
        <v>10403</v>
      </c>
      <c r="B3938" s="23" t="s">
        <v>10404</v>
      </c>
      <c r="C3938" s="5">
        <v>3.0</v>
      </c>
      <c r="D3938" s="5">
        <v>1.42589566666666E7</v>
      </c>
      <c r="E3938" s="5">
        <v>9521830.0</v>
      </c>
      <c r="F3938" s="5">
        <v>1.57564E7</v>
      </c>
      <c r="G3938" s="5">
        <v>1.749864E7</v>
      </c>
      <c r="H3938" s="5">
        <v>1.749864E7</v>
      </c>
    </row>
    <row r="3939">
      <c r="A3939" s="23" t="s">
        <v>10405</v>
      </c>
      <c r="B3939" s="23" t="s">
        <v>10406</v>
      </c>
      <c r="C3939" s="5">
        <v>1.0</v>
      </c>
      <c r="D3939" s="5">
        <v>5670416.0</v>
      </c>
      <c r="E3939" s="5">
        <v>5670416.0</v>
      </c>
      <c r="F3939" s="5">
        <v>5670416.0</v>
      </c>
      <c r="G3939" s="5">
        <v>5670416.0</v>
      </c>
      <c r="H3939" s="5">
        <v>5670416.0</v>
      </c>
    </row>
    <row r="3940">
      <c r="A3940" s="23" t="s">
        <v>10407</v>
      </c>
      <c r="B3940" s="23" t="s">
        <v>10408</v>
      </c>
      <c r="C3940" s="5">
        <v>2.0</v>
      </c>
      <c r="D3940" s="5">
        <v>1.13623385E7</v>
      </c>
      <c r="E3940" s="5">
        <v>1.1176071E7</v>
      </c>
      <c r="F3940" s="5">
        <v>1.1176071E7</v>
      </c>
      <c r="G3940" s="5">
        <v>1.1548606E7</v>
      </c>
      <c r="H3940" s="5">
        <v>1.1548606E7</v>
      </c>
    </row>
    <row r="3941">
      <c r="A3941" s="23" t="s">
        <v>10409</v>
      </c>
      <c r="B3941" s="23" t="s">
        <v>10410</v>
      </c>
      <c r="C3941" s="5">
        <v>1.0</v>
      </c>
      <c r="D3941" s="5">
        <v>7334905.0</v>
      </c>
      <c r="E3941" s="5">
        <v>7334905.0</v>
      </c>
      <c r="F3941" s="5">
        <v>7334905.0</v>
      </c>
      <c r="G3941" s="5">
        <v>7334905.0</v>
      </c>
      <c r="H3941" s="5">
        <v>7334905.0</v>
      </c>
    </row>
    <row r="3942">
      <c r="A3942" s="23" t="s">
        <v>10411</v>
      </c>
      <c r="B3942" s="23" t="s">
        <v>10412</v>
      </c>
      <c r="C3942" s="5">
        <v>1.0</v>
      </c>
      <c r="D3942" s="5">
        <v>8557261.0</v>
      </c>
      <c r="E3942" s="5">
        <v>8557261.0</v>
      </c>
      <c r="F3942" s="5">
        <v>8557261.0</v>
      </c>
      <c r="G3942" s="5">
        <v>8557261.0</v>
      </c>
      <c r="H3942" s="5">
        <v>8557261.0</v>
      </c>
    </row>
    <row r="3943">
      <c r="A3943" s="23" t="s">
        <v>10413</v>
      </c>
      <c r="B3943" s="23" t="s">
        <v>10414</v>
      </c>
      <c r="C3943" s="5">
        <v>1.0</v>
      </c>
      <c r="D3943" s="5">
        <v>3040444.0</v>
      </c>
      <c r="E3943" s="5">
        <v>3040444.0</v>
      </c>
      <c r="F3943" s="5">
        <v>3040444.0</v>
      </c>
      <c r="G3943" s="5">
        <v>3040444.0</v>
      </c>
      <c r="H3943" s="5">
        <v>3040444.0</v>
      </c>
    </row>
    <row r="3944">
      <c r="A3944" s="23" t="s">
        <v>10415</v>
      </c>
      <c r="B3944" s="23" t="s">
        <v>10416</v>
      </c>
      <c r="C3944" s="5">
        <v>1.0</v>
      </c>
      <c r="D3944" s="5">
        <v>4701330.0</v>
      </c>
      <c r="E3944" s="5">
        <v>4701330.0</v>
      </c>
      <c r="F3944" s="5">
        <v>4701330.0</v>
      </c>
      <c r="G3944" s="5">
        <v>4701330.0</v>
      </c>
      <c r="H3944" s="5">
        <v>4701330.0</v>
      </c>
    </row>
    <row r="3945">
      <c r="A3945" s="23" t="s">
        <v>10417</v>
      </c>
      <c r="B3945" s="23" t="s">
        <v>10418</v>
      </c>
      <c r="C3945" s="5">
        <v>1.0</v>
      </c>
      <c r="D3945" s="5">
        <v>3117238.0</v>
      </c>
      <c r="E3945" s="5">
        <v>3117238.0</v>
      </c>
      <c r="F3945" s="5">
        <v>3117238.0</v>
      </c>
      <c r="G3945" s="5">
        <v>3117238.0</v>
      </c>
      <c r="H3945" s="5">
        <v>3117238.0</v>
      </c>
    </row>
    <row r="3946">
      <c r="A3946" s="25"/>
      <c r="B3946" s="25"/>
      <c r="C3946" s="7"/>
      <c r="D3946" s="7"/>
      <c r="E3946" s="7"/>
      <c r="F3946" s="7"/>
      <c r="G3946" s="7"/>
      <c r="H3946" s="7"/>
    </row>
    <row r="3947">
      <c r="A3947" s="25"/>
      <c r="B3947" s="25"/>
      <c r="C3947" s="7"/>
      <c r="D3947" s="7"/>
      <c r="E3947" s="7"/>
      <c r="F3947" s="7"/>
      <c r="G3947" s="7"/>
      <c r="H3947" s="7"/>
    </row>
  </sheetData>
  <autoFilter ref="$A$1:$H$394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25"/>
    <col customWidth="1" min="2" max="2" width="33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88"/>
  </cols>
  <sheetData>
    <row r="1">
      <c r="A1" s="2" t="s">
        <v>2967</v>
      </c>
      <c r="F1" s="2" t="s">
        <v>2</v>
      </c>
      <c r="G1" s="2" t="s">
        <v>355</v>
      </c>
    </row>
    <row r="2">
      <c r="A2" s="2" t="s">
        <v>2195</v>
      </c>
      <c r="F2" s="2" t="s">
        <v>2208</v>
      </c>
      <c r="G2" s="2" t="s">
        <v>2967</v>
      </c>
    </row>
    <row r="3">
      <c r="A3" s="2" t="s">
        <v>2197</v>
      </c>
      <c r="F3" s="2" t="s">
        <v>528</v>
      </c>
      <c r="G3" s="2" t="s">
        <v>2195</v>
      </c>
    </row>
    <row r="4">
      <c r="A4" s="2" t="s">
        <v>1273</v>
      </c>
      <c r="F4" s="2" t="s">
        <v>84</v>
      </c>
      <c r="G4" s="2" t="s">
        <v>2197</v>
      </c>
    </row>
    <row r="5">
      <c r="A5" s="2" t="s">
        <v>2198</v>
      </c>
      <c r="F5" s="2" t="s">
        <v>11</v>
      </c>
      <c r="G5" s="2" t="s">
        <v>1273</v>
      </c>
    </row>
    <row r="6">
      <c r="A6" s="2" t="s">
        <v>2248</v>
      </c>
      <c r="F6" s="2" t="s">
        <v>743</v>
      </c>
      <c r="G6" s="2" t="s">
        <v>2198</v>
      </c>
    </row>
    <row r="7">
      <c r="A7" s="2" t="s">
        <v>900</v>
      </c>
      <c r="F7" s="2" t="s">
        <v>2867</v>
      </c>
      <c r="G7" s="2" t="s">
        <v>2248</v>
      </c>
    </row>
    <row r="8">
      <c r="A8" s="2" t="s">
        <v>791</v>
      </c>
      <c r="F8" s="2" t="s">
        <v>2490</v>
      </c>
      <c r="G8" s="2" t="s">
        <v>900</v>
      </c>
    </row>
    <row r="9">
      <c r="A9" s="2" t="s">
        <v>385</v>
      </c>
      <c r="F9" s="2" t="s">
        <v>642</v>
      </c>
      <c r="G9" s="2" t="s">
        <v>791</v>
      </c>
    </row>
    <row r="10">
      <c r="A10" s="2" t="s">
        <v>2204</v>
      </c>
      <c r="F10" s="2" t="s">
        <v>495</v>
      </c>
      <c r="G10" s="2" t="s">
        <v>385</v>
      </c>
    </row>
    <row r="11">
      <c r="A11" s="2" t="s">
        <v>2199</v>
      </c>
      <c r="F11" s="2" t="s">
        <v>217</v>
      </c>
      <c r="G11" s="2" t="s">
        <v>2204</v>
      </c>
    </row>
    <row r="12">
      <c r="A12" s="2" t="s">
        <v>2200</v>
      </c>
      <c r="G12" s="2" t="s">
        <v>2199</v>
      </c>
    </row>
    <row r="13">
      <c r="A13" s="2" t="s">
        <v>2203</v>
      </c>
      <c r="G13" s="2" t="s">
        <v>2200</v>
      </c>
    </row>
    <row r="14">
      <c r="A14" s="25" t="s">
        <v>2202</v>
      </c>
      <c r="G14" s="2" t="s">
        <v>2203</v>
      </c>
    </row>
    <row r="15">
      <c r="A15" s="2" t="s">
        <v>2201</v>
      </c>
      <c r="G15" s="25" t="s">
        <v>2202</v>
      </c>
    </row>
    <row r="16">
      <c r="A16" s="2" t="s">
        <v>2190</v>
      </c>
      <c r="G16" s="2" t="s">
        <v>2201</v>
      </c>
    </row>
    <row r="17">
      <c r="A17" s="2" t="s">
        <v>2196</v>
      </c>
      <c r="G17" s="2" t="s">
        <v>2196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88"/>
    <col customWidth="1" min="3" max="3" width="8.5"/>
    <col customWidth="1" min="4" max="4" width="11.38"/>
    <col customWidth="1" min="5" max="5" width="81.75"/>
    <col customWidth="1" min="6" max="6" width="45.13"/>
    <col customWidth="1" min="7" max="7" width="29.63"/>
    <col customWidth="1" min="8" max="8" width="5.5"/>
    <col customWidth="1" min="9" max="10" width="30.25"/>
  </cols>
  <sheetData>
    <row r="1">
      <c r="A1" s="64" t="s">
        <v>2147</v>
      </c>
      <c r="B1" s="64" t="s">
        <v>6214</v>
      </c>
      <c r="C1" s="64" t="s">
        <v>6217</v>
      </c>
      <c r="D1" s="64" t="s">
        <v>6218</v>
      </c>
      <c r="E1" s="64" t="s">
        <v>6219</v>
      </c>
      <c r="F1" s="64" t="s">
        <v>6221</v>
      </c>
      <c r="G1" s="65" t="s">
        <v>6223</v>
      </c>
      <c r="H1" s="66" t="s">
        <v>352</v>
      </c>
      <c r="I1" s="66" t="s">
        <v>6228</v>
      </c>
      <c r="J1" s="67"/>
    </row>
    <row r="2">
      <c r="A2" s="68">
        <v>10.0</v>
      </c>
      <c r="B2" s="69" t="s">
        <v>6233</v>
      </c>
      <c r="C2" s="68" t="s">
        <v>6236</v>
      </c>
      <c r="D2" s="70" t="s">
        <v>2417</v>
      </c>
      <c r="E2" s="68" t="s">
        <v>805</v>
      </c>
      <c r="F2" s="68" t="s">
        <v>1273</v>
      </c>
      <c r="G2" s="71" t="s">
        <v>2436</v>
      </c>
      <c r="H2" s="66">
        <v>0.0</v>
      </c>
      <c r="I2" s="72" t="str">
        <f>vlookup(D2,'ranap clusters obsolete'!D:D,1,false)</f>
        <v>02.93</v>
      </c>
      <c r="J2" s="66" t="s">
        <v>6259</v>
      </c>
    </row>
    <row r="3">
      <c r="A3" s="68">
        <v>10.0</v>
      </c>
      <c r="B3" s="69" t="s">
        <v>6233</v>
      </c>
      <c r="C3" s="68" t="s">
        <v>6236</v>
      </c>
      <c r="D3" s="70" t="s">
        <v>2418</v>
      </c>
      <c r="E3" s="68" t="s">
        <v>6262</v>
      </c>
      <c r="F3" s="68" t="s">
        <v>1273</v>
      </c>
      <c r="G3" s="71" t="s">
        <v>2436</v>
      </c>
      <c r="H3" s="66">
        <v>0.0</v>
      </c>
      <c r="I3" s="72" t="str">
        <f>vlookup(D3,'ranap clusters obsolete'!D:D,1,false)</f>
        <v>02.930</v>
      </c>
      <c r="J3" s="66" t="s">
        <v>6259</v>
      </c>
    </row>
    <row r="4">
      <c r="A4" s="68">
        <v>10.0</v>
      </c>
      <c r="B4" s="69" t="s">
        <v>6233</v>
      </c>
      <c r="C4" s="68" t="s">
        <v>6236</v>
      </c>
      <c r="D4" s="70" t="s">
        <v>1261</v>
      </c>
      <c r="E4" s="68" t="s">
        <v>810</v>
      </c>
      <c r="F4" s="68" t="s">
        <v>1273</v>
      </c>
      <c r="G4" s="71" t="s">
        <v>2436</v>
      </c>
      <c r="H4" s="66">
        <v>0.0</v>
      </c>
      <c r="I4" s="72" t="str">
        <f>vlookup(D4,'ranap clusters obsolete'!D:D,1,false)</f>
        <v>03.93</v>
      </c>
      <c r="J4" s="66" t="s">
        <v>6259</v>
      </c>
    </row>
    <row r="5">
      <c r="A5" s="68">
        <v>11.0</v>
      </c>
      <c r="B5" s="69" t="s">
        <v>6275</v>
      </c>
      <c r="C5" s="68" t="s">
        <v>6236</v>
      </c>
      <c r="D5" s="70" t="s">
        <v>2212</v>
      </c>
      <c r="E5" s="68" t="s">
        <v>20</v>
      </c>
      <c r="F5" s="68" t="s">
        <v>6278</v>
      </c>
      <c r="G5" s="68" t="s">
        <v>2436</v>
      </c>
      <c r="H5" s="66">
        <v>0.0</v>
      </c>
      <c r="I5" s="72" t="str">
        <f>vlookup(D5,'ranap clusters obsolete'!D:D,1,false)</f>
        <v>01.13</v>
      </c>
      <c r="J5" s="66" t="s">
        <v>6283</v>
      </c>
    </row>
    <row r="6">
      <c r="A6" s="68">
        <v>11.0</v>
      </c>
      <c r="B6" s="69" t="s">
        <v>6275</v>
      </c>
      <c r="C6" s="68" t="s">
        <v>6236</v>
      </c>
      <c r="D6" s="70" t="s">
        <v>2251</v>
      </c>
      <c r="E6" s="68" t="s">
        <v>263</v>
      </c>
      <c r="F6" s="68" t="s">
        <v>6278</v>
      </c>
      <c r="G6" s="68" t="s">
        <v>2441</v>
      </c>
      <c r="H6" s="66">
        <v>0.0</v>
      </c>
      <c r="I6" s="72" t="str">
        <f>vlookup(D6,'ranap clusters obsolete'!D:D,1,false)</f>
        <v>01.23</v>
      </c>
      <c r="J6" s="66" t="s">
        <v>6283</v>
      </c>
    </row>
    <row r="7">
      <c r="A7" s="68">
        <v>11.0</v>
      </c>
      <c r="B7" s="69" t="s">
        <v>6275</v>
      </c>
      <c r="C7" s="68" t="s">
        <v>6236</v>
      </c>
      <c r="D7" s="70" t="s">
        <v>2340</v>
      </c>
      <c r="E7" s="68" t="s">
        <v>266</v>
      </c>
      <c r="F7" s="68" t="s">
        <v>6278</v>
      </c>
      <c r="G7" s="68" t="s">
        <v>2441</v>
      </c>
      <c r="H7" s="66">
        <v>0.0</v>
      </c>
      <c r="I7" s="72" t="str">
        <f>vlookup(D7,'ranap clusters obsolete'!D:D,1,false)</f>
        <v>01.39</v>
      </c>
      <c r="J7" s="66" t="s">
        <v>6283</v>
      </c>
    </row>
    <row r="8">
      <c r="A8" s="68">
        <v>11.0</v>
      </c>
      <c r="B8" s="69" t="s">
        <v>6275</v>
      </c>
      <c r="C8" s="68" t="s">
        <v>6236</v>
      </c>
      <c r="D8" s="70" t="s">
        <v>2402</v>
      </c>
      <c r="E8" s="68" t="s">
        <v>268</v>
      </c>
      <c r="F8" s="68" t="s">
        <v>6278</v>
      </c>
      <c r="G8" s="68" t="s">
        <v>2441</v>
      </c>
      <c r="H8" s="66">
        <v>0.0</v>
      </c>
      <c r="I8" s="72" t="str">
        <f>vlookup(D8,'ranap clusters obsolete'!D:D,1,false)</f>
        <v>01.51</v>
      </c>
      <c r="J8" s="66" t="s">
        <v>6283</v>
      </c>
    </row>
    <row r="9">
      <c r="A9" s="68">
        <v>11.0</v>
      </c>
      <c r="B9" s="69" t="s">
        <v>6275</v>
      </c>
      <c r="C9" s="68" t="s">
        <v>6236</v>
      </c>
      <c r="D9" s="70" t="s">
        <v>2405</v>
      </c>
      <c r="E9" s="68" t="s">
        <v>270</v>
      </c>
      <c r="F9" s="68" t="s">
        <v>6278</v>
      </c>
      <c r="G9" s="68" t="s">
        <v>2441</v>
      </c>
      <c r="H9" s="66">
        <v>0.0</v>
      </c>
      <c r="I9" s="72" t="str">
        <f>vlookup(D9,'ranap clusters obsolete'!D:D,1,false)</f>
        <v>01.52</v>
      </c>
      <c r="J9" s="66" t="s">
        <v>6283</v>
      </c>
    </row>
    <row r="10">
      <c r="A10" s="68">
        <v>11.0</v>
      </c>
      <c r="B10" s="69" t="s">
        <v>6275</v>
      </c>
      <c r="C10" s="68" t="s">
        <v>6236</v>
      </c>
      <c r="D10" s="70" t="s">
        <v>2406</v>
      </c>
      <c r="E10" s="68" t="s">
        <v>272</v>
      </c>
      <c r="F10" s="68" t="s">
        <v>6278</v>
      </c>
      <c r="G10" s="68" t="s">
        <v>2441</v>
      </c>
      <c r="H10" s="66">
        <v>0.0</v>
      </c>
      <c r="I10" s="72" t="str">
        <f>vlookup(D10,'ranap clusters obsolete'!D:D,1,false)</f>
        <v>01.53</v>
      </c>
      <c r="J10" s="66" t="s">
        <v>6283</v>
      </c>
    </row>
    <row r="11">
      <c r="A11" s="68">
        <v>11.0</v>
      </c>
      <c r="B11" s="69" t="s">
        <v>6275</v>
      </c>
      <c r="C11" s="68" t="s">
        <v>6236</v>
      </c>
      <c r="D11" s="70" t="s">
        <v>2407</v>
      </c>
      <c r="E11" s="68" t="s">
        <v>274</v>
      </c>
      <c r="F11" s="68" t="s">
        <v>6278</v>
      </c>
      <c r="G11" s="68" t="s">
        <v>2441</v>
      </c>
      <c r="H11" s="66">
        <v>0.0</v>
      </c>
      <c r="I11" s="72" t="str">
        <f>vlookup(D11,'ranap clusters obsolete'!D:D,1,false)</f>
        <v>01.59</v>
      </c>
      <c r="J11" s="66" t="s">
        <v>6283</v>
      </c>
    </row>
    <row r="12">
      <c r="A12" s="68">
        <v>11.0</v>
      </c>
      <c r="B12" s="69" t="s">
        <v>6275</v>
      </c>
      <c r="C12" s="68" t="s">
        <v>6236</v>
      </c>
      <c r="D12" s="70" t="s">
        <v>2415</v>
      </c>
      <c r="E12" s="68" t="s">
        <v>278</v>
      </c>
      <c r="F12" s="68" t="s">
        <v>6278</v>
      </c>
      <c r="G12" s="68" t="s">
        <v>2436</v>
      </c>
      <c r="H12" s="66">
        <v>0.0</v>
      </c>
      <c r="I12" s="72" t="str">
        <f>vlookup(D12,'ranap clusters obsolete'!D:D,1,false)</f>
        <v>02.14</v>
      </c>
      <c r="J12" s="66" t="s">
        <v>6283</v>
      </c>
    </row>
    <row r="13">
      <c r="A13" s="68">
        <v>11.0</v>
      </c>
      <c r="B13" s="69" t="s">
        <v>6275</v>
      </c>
      <c r="C13" s="68" t="s">
        <v>6236</v>
      </c>
      <c r="D13" s="70" t="s">
        <v>2416</v>
      </c>
      <c r="E13" s="68" t="s">
        <v>281</v>
      </c>
      <c r="F13" s="68" t="s">
        <v>6278</v>
      </c>
      <c r="G13" s="68" t="s">
        <v>2301</v>
      </c>
      <c r="H13" s="66">
        <v>0.0</v>
      </c>
      <c r="I13" s="72" t="str">
        <f>vlookup(D13,'ranap clusters obsolete'!D:D,1,false)</f>
        <v>02.92</v>
      </c>
      <c r="J13" s="66" t="s">
        <v>6283</v>
      </c>
    </row>
    <row r="14">
      <c r="A14" s="68">
        <v>11.0</v>
      </c>
      <c r="B14" s="69" t="s">
        <v>6275</v>
      </c>
      <c r="C14" s="68" t="s">
        <v>6236</v>
      </c>
      <c r="D14" s="70" t="s">
        <v>2424</v>
      </c>
      <c r="E14" s="68" t="s">
        <v>287</v>
      </c>
      <c r="F14" s="68" t="s">
        <v>6278</v>
      </c>
      <c r="G14" s="68" t="s">
        <v>2441</v>
      </c>
      <c r="H14" s="66">
        <v>0.0</v>
      </c>
      <c r="I14" s="72" t="str">
        <f>vlookup(D14,'ranap clusters obsolete'!D:D,1,false)</f>
        <v>04.41</v>
      </c>
      <c r="J14" s="66" t="s">
        <v>6283</v>
      </c>
    </row>
    <row r="15">
      <c r="A15" s="68">
        <v>11.0</v>
      </c>
      <c r="B15" s="69" t="s">
        <v>6275</v>
      </c>
      <c r="C15" s="68" t="s">
        <v>6236</v>
      </c>
      <c r="D15" s="70" t="s">
        <v>2425</v>
      </c>
      <c r="E15" s="68" t="s">
        <v>296</v>
      </c>
      <c r="F15" s="68" t="s">
        <v>6278</v>
      </c>
      <c r="G15" s="68" t="s">
        <v>2441</v>
      </c>
      <c r="H15" s="66">
        <v>0.0</v>
      </c>
      <c r="I15" s="72" t="str">
        <f>vlookup(D15,'ranap clusters obsolete'!D:D,1,false)</f>
        <v>07.13</v>
      </c>
      <c r="J15" s="66" t="s">
        <v>6283</v>
      </c>
    </row>
    <row r="16">
      <c r="A16" s="68">
        <v>11.0</v>
      </c>
      <c r="B16" s="69" t="s">
        <v>6275</v>
      </c>
      <c r="C16" s="68" t="s">
        <v>6236</v>
      </c>
      <c r="D16" s="70" t="s">
        <v>2432</v>
      </c>
      <c r="E16" s="68" t="s">
        <v>298</v>
      </c>
      <c r="F16" s="68" t="s">
        <v>6278</v>
      </c>
      <c r="G16" s="68" t="s">
        <v>2441</v>
      </c>
      <c r="H16" s="66">
        <v>0.0</v>
      </c>
      <c r="I16" s="72" t="str">
        <f>vlookup(D16,'ranap clusters obsolete'!D:D,1,false)</f>
        <v>07.14</v>
      </c>
      <c r="J16" s="66" t="s">
        <v>6283</v>
      </c>
    </row>
    <row r="17">
      <c r="A17" s="68">
        <v>11.0</v>
      </c>
      <c r="B17" s="69" t="s">
        <v>6275</v>
      </c>
      <c r="C17" s="68" t="s">
        <v>6236</v>
      </c>
      <c r="D17" s="70" t="s">
        <v>2434</v>
      </c>
      <c r="E17" s="68" t="s">
        <v>299</v>
      </c>
      <c r="F17" s="68" t="s">
        <v>6278</v>
      </c>
      <c r="G17" s="68" t="s">
        <v>2441</v>
      </c>
      <c r="H17" s="66">
        <v>0.0</v>
      </c>
      <c r="I17" s="72" t="str">
        <f>vlookup(D17,'ranap clusters obsolete'!D:D,1,false)</f>
        <v>07.15</v>
      </c>
      <c r="J17" s="66" t="s">
        <v>6283</v>
      </c>
    </row>
    <row r="18">
      <c r="A18" s="68">
        <v>11.0</v>
      </c>
      <c r="B18" s="69" t="s">
        <v>6275</v>
      </c>
      <c r="C18" s="68" t="s">
        <v>6236</v>
      </c>
      <c r="D18" s="70" t="s">
        <v>2435</v>
      </c>
      <c r="E18" s="68" t="s">
        <v>302</v>
      </c>
      <c r="F18" s="68" t="s">
        <v>6278</v>
      </c>
      <c r="G18" s="68" t="s">
        <v>2441</v>
      </c>
      <c r="H18" s="66">
        <v>0.0</v>
      </c>
      <c r="I18" s="72" t="str">
        <f>vlookup(D18,'ranap clusters obsolete'!D:D,1,false)</f>
        <v>07.17</v>
      </c>
      <c r="J18" s="66" t="s">
        <v>6283</v>
      </c>
    </row>
    <row r="19">
      <c r="A19" s="68">
        <v>11.0</v>
      </c>
      <c r="B19" s="69" t="s">
        <v>6275</v>
      </c>
      <c r="C19" s="68" t="s">
        <v>6236</v>
      </c>
      <c r="D19" s="70" t="s">
        <v>2438</v>
      </c>
      <c r="E19" s="68" t="s">
        <v>305</v>
      </c>
      <c r="F19" s="68" t="s">
        <v>6278</v>
      </c>
      <c r="G19" s="68" t="s">
        <v>2441</v>
      </c>
      <c r="H19" s="66">
        <v>0.0</v>
      </c>
      <c r="I19" s="72" t="str">
        <f>vlookup(D19,'ranap clusters obsolete'!D:D,1,false)</f>
        <v>07.51</v>
      </c>
      <c r="J19" s="66" t="s">
        <v>6283</v>
      </c>
    </row>
    <row r="20">
      <c r="A20" s="68">
        <v>11.0</v>
      </c>
      <c r="B20" s="69" t="s">
        <v>6275</v>
      </c>
      <c r="C20" s="68" t="s">
        <v>6236</v>
      </c>
      <c r="D20" s="70" t="s">
        <v>2440</v>
      </c>
      <c r="E20" s="68" t="s">
        <v>307</v>
      </c>
      <c r="F20" s="68" t="s">
        <v>6278</v>
      </c>
      <c r="G20" s="68" t="s">
        <v>2441</v>
      </c>
      <c r="H20" s="66">
        <v>0.0</v>
      </c>
      <c r="I20" s="72" t="str">
        <f>vlookup(D20,'ranap clusters obsolete'!D:D,1,false)</f>
        <v>07.52</v>
      </c>
      <c r="J20" s="66" t="s">
        <v>6283</v>
      </c>
    </row>
    <row r="21">
      <c r="A21" s="68">
        <v>11.0</v>
      </c>
      <c r="B21" s="69" t="s">
        <v>6275</v>
      </c>
      <c r="C21" s="68" t="s">
        <v>6236</v>
      </c>
      <c r="D21" s="70" t="s">
        <v>2442</v>
      </c>
      <c r="E21" s="68" t="s">
        <v>310</v>
      </c>
      <c r="F21" s="68" t="s">
        <v>6278</v>
      </c>
      <c r="G21" s="68" t="s">
        <v>2441</v>
      </c>
      <c r="H21" s="66">
        <v>0.0</v>
      </c>
      <c r="I21" s="72" t="str">
        <f>vlookup(D21,'ranap clusters obsolete'!D:D,1,false)</f>
        <v>07.53</v>
      </c>
      <c r="J21" s="66" t="s">
        <v>6283</v>
      </c>
    </row>
    <row r="22">
      <c r="A22" s="68">
        <v>11.0</v>
      </c>
      <c r="B22" s="69" t="s">
        <v>6275</v>
      </c>
      <c r="C22" s="68" t="s">
        <v>6236</v>
      </c>
      <c r="D22" s="70" t="s">
        <v>2445</v>
      </c>
      <c r="E22" s="68" t="s">
        <v>312</v>
      </c>
      <c r="F22" s="68" t="s">
        <v>6278</v>
      </c>
      <c r="G22" s="68" t="s">
        <v>2441</v>
      </c>
      <c r="H22" s="66">
        <v>0.0</v>
      </c>
      <c r="I22" s="72" t="str">
        <f>vlookup(D22,'ranap clusters obsolete'!D:D,1,false)</f>
        <v>07.54</v>
      </c>
      <c r="J22" s="66" t="s">
        <v>6283</v>
      </c>
    </row>
    <row r="23">
      <c r="A23" s="68">
        <v>11.0</v>
      </c>
      <c r="B23" s="69" t="s">
        <v>6275</v>
      </c>
      <c r="C23" s="68" t="s">
        <v>6236</v>
      </c>
      <c r="D23" s="70" t="s">
        <v>2446</v>
      </c>
      <c r="E23" s="68" t="s">
        <v>314</v>
      </c>
      <c r="F23" s="68" t="s">
        <v>6278</v>
      </c>
      <c r="G23" s="68" t="s">
        <v>2441</v>
      </c>
      <c r="H23" s="66">
        <v>0.0</v>
      </c>
      <c r="I23" s="72" t="str">
        <f>vlookup(D23,'ranap clusters obsolete'!D:D,1,false)</f>
        <v>07.59</v>
      </c>
      <c r="J23" s="66" t="s">
        <v>6283</v>
      </c>
    </row>
    <row r="24">
      <c r="A24" s="68">
        <v>11.0</v>
      </c>
      <c r="B24" s="69" t="s">
        <v>6275</v>
      </c>
      <c r="C24" s="68" t="s">
        <v>6236</v>
      </c>
      <c r="D24" s="70" t="s">
        <v>2448</v>
      </c>
      <c r="E24" s="68" t="s">
        <v>316</v>
      </c>
      <c r="F24" s="68" t="s">
        <v>6278</v>
      </c>
      <c r="G24" s="68" t="s">
        <v>2441</v>
      </c>
      <c r="H24" s="66">
        <v>0.0</v>
      </c>
      <c r="I24" s="72" t="str">
        <f>vlookup(D24,'ranap clusters obsolete'!D:D,1,false)</f>
        <v>07.61</v>
      </c>
      <c r="J24" s="66" t="s">
        <v>6283</v>
      </c>
    </row>
    <row r="25">
      <c r="A25" s="68">
        <v>11.0</v>
      </c>
      <c r="B25" s="69" t="s">
        <v>6275</v>
      </c>
      <c r="C25" s="68" t="s">
        <v>6236</v>
      </c>
      <c r="D25" s="70" t="s">
        <v>2453</v>
      </c>
      <c r="E25" s="68" t="s">
        <v>319</v>
      </c>
      <c r="F25" s="68" t="s">
        <v>6278</v>
      </c>
      <c r="G25" s="68" t="s">
        <v>2441</v>
      </c>
      <c r="H25" s="66">
        <v>0.0</v>
      </c>
      <c r="I25" s="72" t="str">
        <f>vlookup(D25,'ranap clusters obsolete'!D:D,1,false)</f>
        <v>07.62</v>
      </c>
      <c r="J25" s="66" t="s">
        <v>6283</v>
      </c>
    </row>
    <row r="26">
      <c r="A26" s="68">
        <v>11.0</v>
      </c>
      <c r="B26" s="69" t="s">
        <v>6275</v>
      </c>
      <c r="C26" s="68" t="s">
        <v>6236</v>
      </c>
      <c r="D26" s="70" t="s">
        <v>2454</v>
      </c>
      <c r="E26" s="68" t="s">
        <v>321</v>
      </c>
      <c r="F26" s="68" t="s">
        <v>6278</v>
      </c>
      <c r="G26" s="68" t="s">
        <v>2441</v>
      </c>
      <c r="H26" s="66">
        <v>0.0</v>
      </c>
      <c r="I26" s="72" t="str">
        <f>vlookup(D26,'ranap clusters obsolete'!D:D,1,false)</f>
        <v>07.63</v>
      </c>
      <c r="J26" s="66" t="s">
        <v>6283</v>
      </c>
    </row>
    <row r="27">
      <c r="A27" s="68">
        <v>11.0</v>
      </c>
      <c r="B27" s="69" t="s">
        <v>6275</v>
      </c>
      <c r="C27" s="68" t="s">
        <v>6236</v>
      </c>
      <c r="D27" s="70" t="s">
        <v>2457</v>
      </c>
      <c r="E27" s="68" t="s">
        <v>323</v>
      </c>
      <c r="F27" s="68" t="s">
        <v>6278</v>
      </c>
      <c r="G27" s="68" t="s">
        <v>2441</v>
      </c>
      <c r="H27" s="66">
        <v>0.0</v>
      </c>
      <c r="I27" s="72" t="str">
        <f>vlookup(D27,'ranap clusters obsolete'!D:D,1,false)</f>
        <v>07.64</v>
      </c>
      <c r="J27" s="66" t="s">
        <v>6283</v>
      </c>
    </row>
    <row r="28">
      <c r="A28" s="68">
        <v>11.0</v>
      </c>
      <c r="B28" s="69" t="s">
        <v>6275</v>
      </c>
      <c r="C28" s="68" t="s">
        <v>6236</v>
      </c>
      <c r="D28" s="29" t="s">
        <v>2460</v>
      </c>
      <c r="E28" s="67" t="s">
        <v>325</v>
      </c>
      <c r="F28" s="68" t="s">
        <v>6278</v>
      </c>
      <c r="G28" s="68" t="s">
        <v>2441</v>
      </c>
      <c r="H28" s="66">
        <v>0.0</v>
      </c>
      <c r="I28" s="72" t="str">
        <f>vlookup(D28,'ranap clusters obsolete'!D:D,1,false)</f>
        <v>07.65</v>
      </c>
      <c r="J28" s="66" t="s">
        <v>6283</v>
      </c>
    </row>
    <row r="29">
      <c r="A29" s="68">
        <v>11.0</v>
      </c>
      <c r="B29" s="69" t="s">
        <v>6275</v>
      </c>
      <c r="C29" s="68" t="s">
        <v>6236</v>
      </c>
      <c r="D29" s="29" t="s">
        <v>2461</v>
      </c>
      <c r="E29" s="67" t="s">
        <v>327</v>
      </c>
      <c r="F29" s="68" t="s">
        <v>6278</v>
      </c>
      <c r="G29" s="68" t="s">
        <v>2441</v>
      </c>
      <c r="H29" s="66">
        <v>0.0</v>
      </c>
      <c r="I29" s="72" t="str">
        <f>vlookup(D29,'ranap clusters obsolete'!D:D,1,false)</f>
        <v>07.68</v>
      </c>
      <c r="J29" s="66" t="s">
        <v>6283</v>
      </c>
    </row>
    <row r="30">
      <c r="A30" s="68">
        <v>11.0</v>
      </c>
      <c r="B30" s="69" t="s">
        <v>6275</v>
      </c>
      <c r="C30" s="68" t="s">
        <v>6236</v>
      </c>
      <c r="D30" s="70" t="s">
        <v>2464</v>
      </c>
      <c r="E30" s="68" t="s">
        <v>329</v>
      </c>
      <c r="F30" s="68" t="s">
        <v>6278</v>
      </c>
      <c r="G30" s="68" t="s">
        <v>2441</v>
      </c>
      <c r="H30" s="66">
        <v>0.0</v>
      </c>
      <c r="I30" s="72" t="str">
        <f>vlookup(D30,'ranap clusters obsolete'!D:D,1,false)</f>
        <v>07.69</v>
      </c>
      <c r="J30" s="66" t="s">
        <v>6283</v>
      </c>
    </row>
    <row r="31">
      <c r="A31" s="68">
        <v>11.0</v>
      </c>
      <c r="B31" s="69" t="s">
        <v>6275</v>
      </c>
      <c r="C31" s="68" t="s">
        <v>6236</v>
      </c>
      <c r="D31" s="70" t="s">
        <v>2465</v>
      </c>
      <c r="E31" s="68" t="s">
        <v>331</v>
      </c>
      <c r="F31" s="68" t="s">
        <v>6278</v>
      </c>
      <c r="G31" s="68" t="s">
        <v>2441</v>
      </c>
      <c r="H31" s="66">
        <v>0.0</v>
      </c>
      <c r="I31" s="72" t="str">
        <f>vlookup(D31,'ranap clusters obsolete'!D:D,1,false)</f>
        <v>07.71</v>
      </c>
      <c r="J31" s="66" t="s">
        <v>6283</v>
      </c>
    </row>
    <row r="32">
      <c r="A32" s="68">
        <v>11.0</v>
      </c>
      <c r="B32" s="69" t="s">
        <v>6275</v>
      </c>
      <c r="C32" s="68" t="s">
        <v>6236</v>
      </c>
      <c r="D32" s="70" t="s">
        <v>2466</v>
      </c>
      <c r="E32" s="68" t="s">
        <v>333</v>
      </c>
      <c r="F32" s="68" t="s">
        <v>6278</v>
      </c>
      <c r="G32" s="68" t="s">
        <v>2441</v>
      </c>
      <c r="H32" s="66">
        <v>0.0</v>
      </c>
      <c r="I32" s="72" t="str">
        <f>vlookup(D32,'ranap clusters obsolete'!D:D,1,false)</f>
        <v>07.72</v>
      </c>
      <c r="J32" s="66" t="s">
        <v>6283</v>
      </c>
    </row>
    <row r="33">
      <c r="A33" s="68">
        <v>11.0</v>
      </c>
      <c r="B33" s="69" t="s">
        <v>6275</v>
      </c>
      <c r="C33" s="68" t="s">
        <v>6236</v>
      </c>
      <c r="D33" s="70" t="s">
        <v>2467</v>
      </c>
      <c r="E33" s="68" t="s">
        <v>334</v>
      </c>
      <c r="F33" s="68" t="s">
        <v>6278</v>
      </c>
      <c r="G33" s="68" t="s">
        <v>2441</v>
      </c>
      <c r="H33" s="66">
        <v>0.0</v>
      </c>
      <c r="I33" s="72" t="str">
        <f>vlookup(D33,'ranap clusters obsolete'!D:D,1,false)</f>
        <v>07.79</v>
      </c>
      <c r="J33" s="66" t="s">
        <v>6283</v>
      </c>
    </row>
    <row r="34">
      <c r="A34" s="68">
        <v>11.0</v>
      </c>
      <c r="B34" s="69" t="s">
        <v>6275</v>
      </c>
      <c r="C34" s="68" t="s">
        <v>6236</v>
      </c>
      <c r="D34" s="70" t="s">
        <v>373</v>
      </c>
      <c r="E34" s="68" t="s">
        <v>16</v>
      </c>
      <c r="F34" s="68" t="s">
        <v>385</v>
      </c>
      <c r="G34" s="68" t="s">
        <v>2441</v>
      </c>
      <c r="H34" s="66">
        <v>0.0</v>
      </c>
      <c r="I34" s="72" t="str">
        <f>vlookup(D34,'ranap clusters obsolete'!D:D,1,false)</f>
        <v>00.62</v>
      </c>
      <c r="J34" s="66" t="s">
        <v>6283</v>
      </c>
    </row>
    <row r="35">
      <c r="A35" s="68">
        <v>11.0</v>
      </c>
      <c r="B35" s="69" t="s">
        <v>6275</v>
      </c>
      <c r="C35" s="68" t="s">
        <v>6236</v>
      </c>
      <c r="D35" s="70" t="s">
        <v>416</v>
      </c>
      <c r="E35" s="68" t="s">
        <v>21</v>
      </c>
      <c r="F35" s="68" t="s">
        <v>385</v>
      </c>
      <c r="G35" s="68" t="s">
        <v>2301</v>
      </c>
      <c r="H35" s="66">
        <v>0.0</v>
      </c>
      <c r="I35" s="72" t="str">
        <f>vlookup(D35,'ranap clusters obsolete'!D:D,1,false)</f>
        <v>38.52</v>
      </c>
      <c r="J35" s="66" t="s">
        <v>6283</v>
      </c>
    </row>
    <row r="36">
      <c r="A36" s="68">
        <v>11.0</v>
      </c>
      <c r="B36" s="69" t="s">
        <v>6275</v>
      </c>
      <c r="C36" s="68" t="s">
        <v>6236</v>
      </c>
      <c r="D36" s="70" t="s">
        <v>442</v>
      </c>
      <c r="E36" s="68" t="s">
        <v>2482</v>
      </c>
      <c r="F36" s="68" t="s">
        <v>385</v>
      </c>
      <c r="G36" s="68" t="s">
        <v>2441</v>
      </c>
      <c r="H36" s="66">
        <v>0.0</v>
      </c>
      <c r="I36" s="72" t="str">
        <f>vlookup(D36,'ranap clusters obsolete'!D:D,1,false)</f>
        <v>38.7</v>
      </c>
      <c r="J36" s="66" t="s">
        <v>6283</v>
      </c>
    </row>
    <row r="37">
      <c r="A37" s="68">
        <v>11.0</v>
      </c>
      <c r="B37" s="69" t="s">
        <v>6275</v>
      </c>
      <c r="C37" s="68" t="s">
        <v>6236</v>
      </c>
      <c r="D37" s="70" t="s">
        <v>476</v>
      </c>
      <c r="E37" s="68" t="s">
        <v>27</v>
      </c>
      <c r="F37" s="68" t="s">
        <v>385</v>
      </c>
      <c r="G37" s="68" t="s">
        <v>2441</v>
      </c>
      <c r="H37" s="66">
        <v>0.0</v>
      </c>
      <c r="I37" s="72" t="str">
        <f>vlookup(D37,'ranap clusters obsolete'!D:D,1,false)</f>
        <v>38.82</v>
      </c>
      <c r="J37" s="66" t="s">
        <v>6283</v>
      </c>
    </row>
    <row r="38">
      <c r="A38" s="68">
        <v>11.0</v>
      </c>
      <c r="B38" s="69" t="s">
        <v>6275</v>
      </c>
      <c r="C38" s="68" t="s">
        <v>6236</v>
      </c>
      <c r="D38" s="70" t="s">
        <v>500</v>
      </c>
      <c r="E38" s="68" t="s">
        <v>29</v>
      </c>
      <c r="F38" s="68" t="s">
        <v>385</v>
      </c>
      <c r="G38" s="68" t="s">
        <v>2441</v>
      </c>
      <c r="H38" s="66">
        <v>0.0</v>
      </c>
      <c r="I38" s="72" t="str">
        <f>vlookup(D38,'ranap clusters obsolete'!D:D,1,false)</f>
        <v>39.72</v>
      </c>
      <c r="J38" s="66" t="s">
        <v>6283</v>
      </c>
    </row>
    <row r="39">
      <c r="A39" s="68">
        <v>11.0</v>
      </c>
      <c r="B39" s="69" t="s">
        <v>6275</v>
      </c>
      <c r="C39" s="68" t="s">
        <v>6236</v>
      </c>
      <c r="D39" s="70" t="s">
        <v>526</v>
      </c>
      <c r="E39" s="68" t="s">
        <v>32</v>
      </c>
      <c r="F39" s="68" t="s">
        <v>385</v>
      </c>
      <c r="G39" s="68" t="s">
        <v>2441</v>
      </c>
      <c r="H39" s="66">
        <v>0.0</v>
      </c>
      <c r="I39" s="72" t="str">
        <f>vlookup(D39,'ranap clusters obsolete'!D:D,1,false)</f>
        <v>39.74</v>
      </c>
      <c r="J39" s="66" t="s">
        <v>6283</v>
      </c>
    </row>
    <row r="40">
      <c r="A40" s="68">
        <v>11.0</v>
      </c>
      <c r="B40" s="69" t="s">
        <v>6275</v>
      </c>
      <c r="C40" s="68" t="s">
        <v>6236</v>
      </c>
      <c r="D40" s="70" t="s">
        <v>549</v>
      </c>
      <c r="E40" s="68" t="s">
        <v>49</v>
      </c>
      <c r="F40" s="68" t="s">
        <v>385</v>
      </c>
      <c r="G40" s="68" t="s">
        <v>2441</v>
      </c>
      <c r="H40" s="66">
        <v>0.0</v>
      </c>
      <c r="I40" s="72" t="str">
        <f>vlookup(D40,'ranap clusters obsolete'!D:D,1,false)</f>
        <v>39.75</v>
      </c>
      <c r="J40" s="66" t="s">
        <v>6283</v>
      </c>
    </row>
    <row r="41">
      <c r="A41" s="68">
        <v>11.0</v>
      </c>
      <c r="B41" s="69" t="s">
        <v>6275</v>
      </c>
      <c r="C41" s="68" t="s">
        <v>6236</v>
      </c>
      <c r="D41" s="70" t="s">
        <v>578</v>
      </c>
      <c r="E41" s="68" t="s">
        <v>52</v>
      </c>
      <c r="F41" s="68" t="s">
        <v>385</v>
      </c>
      <c r="G41" s="68" t="s">
        <v>2441</v>
      </c>
      <c r="H41" s="66">
        <v>0.0</v>
      </c>
      <c r="I41" s="72" t="str">
        <f>vlookup(D41,'ranap clusters obsolete'!D:D,1,false)</f>
        <v>39.76</v>
      </c>
      <c r="J41" s="66" t="s">
        <v>6283</v>
      </c>
    </row>
    <row r="42">
      <c r="A42" s="68">
        <v>11.0</v>
      </c>
      <c r="B42" s="69" t="s">
        <v>6275</v>
      </c>
      <c r="C42" s="68" t="s">
        <v>6236</v>
      </c>
      <c r="D42" s="70" t="s">
        <v>610</v>
      </c>
      <c r="E42" s="68" t="s">
        <v>2502</v>
      </c>
      <c r="F42" s="68" t="s">
        <v>385</v>
      </c>
      <c r="G42" s="68" t="s">
        <v>2441</v>
      </c>
      <c r="H42" s="66">
        <v>0.0</v>
      </c>
      <c r="I42" s="72" t="str">
        <f>vlookup(D42,'ranap clusters obsolete'!D:D,1,false)</f>
        <v>39.81</v>
      </c>
      <c r="J42" s="66" t="s">
        <v>6283</v>
      </c>
    </row>
    <row r="43">
      <c r="A43" s="68">
        <v>11.0</v>
      </c>
      <c r="B43" s="69" t="s">
        <v>6275</v>
      </c>
      <c r="C43" s="68" t="s">
        <v>6236</v>
      </c>
      <c r="D43" s="70" t="s">
        <v>645</v>
      </c>
      <c r="E43" s="68" t="s">
        <v>2505</v>
      </c>
      <c r="F43" s="68" t="s">
        <v>385</v>
      </c>
      <c r="G43" s="68" t="s">
        <v>2441</v>
      </c>
      <c r="H43" s="66">
        <v>0.0</v>
      </c>
      <c r="I43" s="72" t="str">
        <f>vlookup(D43,'ranap clusters obsolete'!D:D,1,false)</f>
        <v>39.82</v>
      </c>
      <c r="J43" s="66" t="s">
        <v>6283</v>
      </c>
    </row>
    <row r="44">
      <c r="A44" s="68">
        <v>11.0</v>
      </c>
      <c r="B44" s="69" t="s">
        <v>6275</v>
      </c>
      <c r="C44" s="68" t="s">
        <v>6236</v>
      </c>
      <c r="D44" s="70" t="s">
        <v>665</v>
      </c>
      <c r="E44" s="68" t="s">
        <v>2507</v>
      </c>
      <c r="F44" s="68" t="s">
        <v>385</v>
      </c>
      <c r="G44" s="68" t="s">
        <v>2441</v>
      </c>
      <c r="H44" s="66">
        <v>0.0</v>
      </c>
      <c r="I44" s="72" t="str">
        <f>vlookup(D44,'ranap clusters obsolete'!D:D,1,false)</f>
        <v>39.83</v>
      </c>
      <c r="J44" s="66" t="s">
        <v>6283</v>
      </c>
    </row>
    <row r="45">
      <c r="A45" s="68">
        <v>11.0</v>
      </c>
      <c r="B45" s="69" t="s">
        <v>6275</v>
      </c>
      <c r="C45" s="68" t="s">
        <v>6236</v>
      </c>
      <c r="D45" s="70" t="s">
        <v>696</v>
      </c>
      <c r="E45" s="68" t="s">
        <v>2508</v>
      </c>
      <c r="F45" s="68" t="s">
        <v>385</v>
      </c>
      <c r="G45" s="68" t="s">
        <v>2441</v>
      </c>
      <c r="H45" s="66">
        <v>0.0</v>
      </c>
      <c r="I45" s="72" t="str">
        <f>vlookup(D45,'ranap clusters obsolete'!D:D,1,false)</f>
        <v>39.84</v>
      </c>
      <c r="J45" s="66" t="s">
        <v>6283</v>
      </c>
    </row>
    <row r="46">
      <c r="A46" s="68">
        <v>11.0</v>
      </c>
      <c r="B46" s="69" t="s">
        <v>6275</v>
      </c>
      <c r="C46" s="68" t="s">
        <v>6236</v>
      </c>
      <c r="D46" s="70" t="s">
        <v>706</v>
      </c>
      <c r="E46" s="68" t="s">
        <v>2509</v>
      </c>
      <c r="F46" s="68" t="s">
        <v>385</v>
      </c>
      <c r="G46" s="68" t="s">
        <v>2441</v>
      </c>
      <c r="H46" s="66">
        <v>0.0</v>
      </c>
      <c r="I46" s="72" t="str">
        <f>vlookup(D46,'ranap clusters obsolete'!D:D,1,false)</f>
        <v>39.85</v>
      </c>
      <c r="J46" s="66" t="s">
        <v>6283</v>
      </c>
    </row>
    <row r="47">
      <c r="A47" s="68">
        <v>11.0</v>
      </c>
      <c r="B47" s="69" t="s">
        <v>6275</v>
      </c>
      <c r="C47" s="68" t="s">
        <v>6236</v>
      </c>
      <c r="D47" s="70" t="s">
        <v>739</v>
      </c>
      <c r="E47" s="68" t="s">
        <v>2511</v>
      </c>
      <c r="F47" s="68" t="s">
        <v>385</v>
      </c>
      <c r="G47" s="68" t="s">
        <v>2441</v>
      </c>
      <c r="H47" s="66">
        <v>0.0</v>
      </c>
      <c r="I47" s="72" t="str">
        <f>vlookup(D47,'ranap clusters obsolete'!D:D,1,false)</f>
        <v>39.86</v>
      </c>
      <c r="J47" s="66" t="s">
        <v>6283</v>
      </c>
    </row>
    <row r="48">
      <c r="A48" s="68">
        <v>11.0</v>
      </c>
      <c r="B48" s="69" t="s">
        <v>6275</v>
      </c>
      <c r="C48" s="68" t="s">
        <v>6236</v>
      </c>
      <c r="D48" s="70" t="s">
        <v>747</v>
      </c>
      <c r="E48" s="68" t="s">
        <v>2512</v>
      </c>
      <c r="F48" s="68" t="s">
        <v>385</v>
      </c>
      <c r="G48" s="68" t="s">
        <v>2441</v>
      </c>
      <c r="H48" s="66">
        <v>0.0</v>
      </c>
      <c r="I48" s="72" t="str">
        <f>vlookup(D48,'ranap clusters obsolete'!D:D,1,false)</f>
        <v>39.87</v>
      </c>
      <c r="J48" s="66" t="s">
        <v>6283</v>
      </c>
    </row>
    <row r="49">
      <c r="A49" s="68">
        <v>11.0</v>
      </c>
      <c r="B49" s="69" t="s">
        <v>6275</v>
      </c>
      <c r="C49" s="68" t="s">
        <v>6236</v>
      </c>
      <c r="D49" s="70" t="s">
        <v>768</v>
      </c>
      <c r="E49" s="68" t="s">
        <v>2513</v>
      </c>
      <c r="F49" s="68" t="s">
        <v>385</v>
      </c>
      <c r="G49" s="68" t="s">
        <v>2441</v>
      </c>
      <c r="H49" s="66">
        <v>0.0</v>
      </c>
      <c r="I49" s="72" t="str">
        <f>vlookup(D49,'ranap clusters obsolete'!D:D,1,false)</f>
        <v>39.88</v>
      </c>
      <c r="J49" s="66" t="s">
        <v>6283</v>
      </c>
    </row>
    <row r="50">
      <c r="A50" s="68">
        <v>11.0</v>
      </c>
      <c r="B50" s="69" t="s">
        <v>6275</v>
      </c>
      <c r="C50" s="68" t="s">
        <v>6236</v>
      </c>
      <c r="D50" s="70" t="s">
        <v>770</v>
      </c>
      <c r="E50" s="68" t="s">
        <v>2515</v>
      </c>
      <c r="F50" s="68" t="s">
        <v>385</v>
      </c>
      <c r="G50" s="68" t="s">
        <v>2441</v>
      </c>
      <c r="H50" s="66">
        <v>0.0</v>
      </c>
      <c r="I50" s="72" t="str">
        <f>vlookup(D50,'ranap clusters obsolete'!D:D,1,false)</f>
        <v>39.89</v>
      </c>
      <c r="J50" s="66" t="s">
        <v>6283</v>
      </c>
    </row>
    <row r="51">
      <c r="A51" s="68">
        <v>11.0</v>
      </c>
      <c r="B51" s="69" t="s">
        <v>6275</v>
      </c>
      <c r="C51" s="68" t="s">
        <v>6236</v>
      </c>
      <c r="D51" s="70" t="s">
        <v>787</v>
      </c>
      <c r="E51" s="68" t="s">
        <v>440</v>
      </c>
      <c r="F51" s="68" t="s">
        <v>6564</v>
      </c>
      <c r="G51" s="73" t="s">
        <v>2441</v>
      </c>
      <c r="H51" s="66">
        <v>0.0</v>
      </c>
      <c r="I51" s="72" t="str">
        <f>vlookup(D51,'ranap clusters obsolete'!D:D,1,false)</f>
        <v>03.01</v>
      </c>
      <c r="J51" s="66" t="s">
        <v>6283</v>
      </c>
    </row>
    <row r="52">
      <c r="A52" s="68">
        <v>11.0</v>
      </c>
      <c r="B52" s="69" t="s">
        <v>6275</v>
      </c>
      <c r="C52" s="68" t="s">
        <v>6236</v>
      </c>
      <c r="D52" s="70" t="s">
        <v>834</v>
      </c>
      <c r="E52" s="68" t="s">
        <v>448</v>
      </c>
      <c r="F52" s="68" t="s">
        <v>6564</v>
      </c>
      <c r="G52" s="68" t="s">
        <v>2301</v>
      </c>
      <c r="H52" s="66">
        <v>0.0</v>
      </c>
      <c r="I52" s="72" t="str">
        <f>vlookup(D52,'ranap clusters obsolete'!D:D,1,false)</f>
        <v>03.09</v>
      </c>
      <c r="J52" s="66" t="s">
        <v>6283</v>
      </c>
    </row>
    <row r="53">
      <c r="A53" s="68">
        <v>11.0</v>
      </c>
      <c r="B53" s="69" t="s">
        <v>6275</v>
      </c>
      <c r="C53" s="68" t="s">
        <v>6236</v>
      </c>
      <c r="D53" s="70" t="s">
        <v>850</v>
      </c>
      <c r="E53" s="68" t="s">
        <v>35</v>
      </c>
      <c r="F53" s="68" t="s">
        <v>6564</v>
      </c>
      <c r="G53" s="68" t="s">
        <v>2441</v>
      </c>
      <c r="H53" s="66">
        <v>0.0</v>
      </c>
      <c r="I53" s="72" t="str">
        <f>vlookup(D53,'ranap clusters obsolete'!D:D,1,false)</f>
        <v>03.21</v>
      </c>
      <c r="J53" s="66" t="s">
        <v>6283</v>
      </c>
    </row>
    <row r="54">
      <c r="A54" s="68">
        <v>11.0</v>
      </c>
      <c r="B54" s="69" t="s">
        <v>6275</v>
      </c>
      <c r="C54" s="68" t="s">
        <v>6236</v>
      </c>
      <c r="D54" s="70" t="s">
        <v>869</v>
      </c>
      <c r="E54" s="68" t="s">
        <v>452</v>
      </c>
      <c r="F54" s="68" t="s">
        <v>6564</v>
      </c>
      <c r="G54" s="68" t="s">
        <v>2441</v>
      </c>
      <c r="H54" s="66">
        <v>0.0</v>
      </c>
      <c r="I54" s="72" t="str">
        <f>vlookup(D54,'ranap clusters obsolete'!D:D,1,false)</f>
        <v>03.29</v>
      </c>
      <c r="J54" s="66" t="s">
        <v>6283</v>
      </c>
    </row>
    <row r="55">
      <c r="A55" s="68">
        <v>11.0</v>
      </c>
      <c r="B55" s="69" t="s">
        <v>6275</v>
      </c>
      <c r="C55" s="68" t="s">
        <v>6236</v>
      </c>
      <c r="D55" s="70" t="s">
        <v>976</v>
      </c>
      <c r="E55" s="68" t="s">
        <v>456</v>
      </c>
      <c r="F55" s="68" t="s">
        <v>6564</v>
      </c>
      <c r="G55" s="68" t="s">
        <v>2301</v>
      </c>
      <c r="H55" s="66">
        <v>0.0</v>
      </c>
      <c r="I55" s="72" t="str">
        <f>vlookup(D55,'ranap clusters obsolete'!D:D,1,false)</f>
        <v>03.53</v>
      </c>
      <c r="J55" s="66" t="s">
        <v>6283</v>
      </c>
    </row>
    <row r="56">
      <c r="A56" s="68">
        <v>11.0</v>
      </c>
      <c r="B56" s="69" t="s">
        <v>6275</v>
      </c>
      <c r="C56" s="68" t="s">
        <v>6236</v>
      </c>
      <c r="D56" s="70" t="s">
        <v>1017</v>
      </c>
      <c r="E56" s="68" t="s">
        <v>458</v>
      </c>
      <c r="F56" s="68" t="s">
        <v>6564</v>
      </c>
      <c r="G56" s="68" t="s">
        <v>2441</v>
      </c>
      <c r="H56" s="66">
        <v>0.0</v>
      </c>
      <c r="I56" s="72" t="str">
        <f>vlookup(D56,'ranap clusters obsolete'!D:D,1,false)</f>
        <v>03.59</v>
      </c>
      <c r="J56" s="66" t="s">
        <v>6283</v>
      </c>
    </row>
    <row r="57">
      <c r="A57" s="68">
        <v>11.0</v>
      </c>
      <c r="B57" s="69" t="s">
        <v>6275</v>
      </c>
      <c r="C57" s="68" t="s">
        <v>6236</v>
      </c>
      <c r="D57" s="70" t="s">
        <v>1130</v>
      </c>
      <c r="E57" s="68" t="s">
        <v>462</v>
      </c>
      <c r="F57" s="68" t="s">
        <v>6564</v>
      </c>
      <c r="G57" s="68" t="s">
        <v>2301</v>
      </c>
      <c r="H57" s="66">
        <v>0.0</v>
      </c>
      <c r="I57" s="72" t="str">
        <f>vlookup(D57,'ranap clusters obsolete'!D:D,1,false)</f>
        <v>03.71</v>
      </c>
      <c r="J57" s="66" t="s">
        <v>6283</v>
      </c>
    </row>
    <row r="58">
      <c r="A58" s="68">
        <v>11.0</v>
      </c>
      <c r="B58" s="69" t="s">
        <v>6275</v>
      </c>
      <c r="C58" s="68" t="s">
        <v>6236</v>
      </c>
      <c r="D58" s="70" t="s">
        <v>1897</v>
      </c>
      <c r="E58" s="68" t="s">
        <v>129</v>
      </c>
      <c r="F58" s="68" t="s">
        <v>900</v>
      </c>
      <c r="G58" s="68" t="s">
        <v>2441</v>
      </c>
      <c r="H58" s="66">
        <v>0.0</v>
      </c>
      <c r="I58" s="72" t="str">
        <f>vlookup(D58,'ranap clusters obsolete'!D:D,1,false)</f>
        <v>81.30</v>
      </c>
      <c r="J58" s="66" t="s">
        <v>6283</v>
      </c>
    </row>
    <row r="59">
      <c r="A59" s="68">
        <v>11.0</v>
      </c>
      <c r="B59" s="69" t="s">
        <v>6275</v>
      </c>
      <c r="C59" s="68" t="s">
        <v>6236</v>
      </c>
      <c r="D59" s="70" t="s">
        <v>1935</v>
      </c>
      <c r="E59" s="68" t="s">
        <v>134</v>
      </c>
      <c r="F59" s="68" t="s">
        <v>900</v>
      </c>
      <c r="G59" s="68" t="s">
        <v>2441</v>
      </c>
      <c r="H59" s="66">
        <v>0.0</v>
      </c>
      <c r="I59" s="72" t="str">
        <f>vlookup(D59,'ranap clusters obsolete'!D:D,1,false)</f>
        <v>81.31</v>
      </c>
      <c r="J59" s="66" t="s">
        <v>6283</v>
      </c>
    </row>
    <row r="60">
      <c r="A60" s="68">
        <v>11.0</v>
      </c>
      <c r="B60" s="69" t="s">
        <v>6275</v>
      </c>
      <c r="C60" s="68" t="s">
        <v>6236</v>
      </c>
      <c r="D60" s="70" t="s">
        <v>1946</v>
      </c>
      <c r="E60" s="68" t="s">
        <v>138</v>
      </c>
      <c r="F60" s="68" t="s">
        <v>900</v>
      </c>
      <c r="G60" s="68" t="s">
        <v>2441</v>
      </c>
      <c r="H60" s="66">
        <v>0.0</v>
      </c>
      <c r="I60" s="72" t="str">
        <f>vlookup(D60,'ranap clusters obsolete'!D:D,1,false)</f>
        <v>81.32</v>
      </c>
      <c r="J60" s="66" t="s">
        <v>6283</v>
      </c>
    </row>
    <row r="61">
      <c r="A61" s="68">
        <v>11.0</v>
      </c>
      <c r="B61" s="69" t="s">
        <v>6275</v>
      </c>
      <c r="C61" s="68" t="s">
        <v>6236</v>
      </c>
      <c r="D61" s="70" t="s">
        <v>2149</v>
      </c>
      <c r="E61" s="68" t="s">
        <v>484</v>
      </c>
      <c r="F61" s="68" t="s">
        <v>6564</v>
      </c>
      <c r="G61" s="68" t="s">
        <v>2301</v>
      </c>
      <c r="H61" s="66">
        <v>0.0</v>
      </c>
      <c r="I61" s="72" t="str">
        <f>vlookup(D61,'ranap clusters obsolete'!D:D,1,false)</f>
        <v>81.66</v>
      </c>
      <c r="J61" s="66" t="s">
        <v>6283</v>
      </c>
    </row>
    <row r="62">
      <c r="A62" s="68">
        <v>11.0</v>
      </c>
      <c r="B62" s="69" t="s">
        <v>6275</v>
      </c>
      <c r="C62" s="68" t="s">
        <v>6236</v>
      </c>
      <c r="D62" s="70" t="s">
        <v>2155</v>
      </c>
      <c r="E62" s="68" t="s">
        <v>486</v>
      </c>
      <c r="F62" s="68" t="s">
        <v>6564</v>
      </c>
      <c r="G62" s="68" t="s">
        <v>2441</v>
      </c>
      <c r="H62" s="66">
        <v>0.0</v>
      </c>
      <c r="I62" s="72" t="str">
        <f>vlookup(D62,'ranap clusters obsolete'!D:D,1,false)</f>
        <v>84.59</v>
      </c>
      <c r="J62" s="66" t="s">
        <v>6283</v>
      </c>
    </row>
    <row r="63">
      <c r="A63" s="68">
        <v>11.0</v>
      </c>
      <c r="B63" s="69" t="s">
        <v>6275</v>
      </c>
      <c r="C63" s="68" t="s">
        <v>6236</v>
      </c>
      <c r="D63" s="70" t="s">
        <v>2491</v>
      </c>
      <c r="E63" s="68" t="s">
        <v>345</v>
      </c>
      <c r="F63" s="68" t="s">
        <v>2198</v>
      </c>
      <c r="G63" s="68" t="s">
        <v>2301</v>
      </c>
      <c r="H63" s="66">
        <v>0.0</v>
      </c>
      <c r="I63" s="72" t="str">
        <f>vlookup(D63,'ranap clusters obsolete'!D:D,1,false)</f>
        <v>01.15</v>
      </c>
      <c r="J63" s="66" t="s">
        <v>6283</v>
      </c>
    </row>
    <row r="64">
      <c r="A64" s="68">
        <v>11.0</v>
      </c>
      <c r="B64" s="69" t="s">
        <v>6275</v>
      </c>
      <c r="C64" s="68" t="s">
        <v>6236</v>
      </c>
      <c r="D64" s="70" t="s">
        <v>2497</v>
      </c>
      <c r="E64" s="68" t="s">
        <v>119</v>
      </c>
      <c r="F64" s="68" t="s">
        <v>2198</v>
      </c>
      <c r="G64" s="68" t="s">
        <v>2441</v>
      </c>
      <c r="H64" s="66">
        <v>0.0</v>
      </c>
      <c r="I64" s="72" t="str">
        <f>vlookup(D64,'ranap clusters obsolete'!D:D,1,false)</f>
        <v>01.18</v>
      </c>
      <c r="J64" s="66" t="s">
        <v>6283</v>
      </c>
    </row>
    <row r="65">
      <c r="A65" s="68">
        <v>11.0</v>
      </c>
      <c r="B65" s="69" t="s">
        <v>6275</v>
      </c>
      <c r="C65" s="68" t="s">
        <v>6236</v>
      </c>
      <c r="D65" s="70" t="s">
        <v>2506</v>
      </c>
      <c r="E65" s="68" t="s">
        <v>349</v>
      </c>
      <c r="F65" s="68" t="s">
        <v>2198</v>
      </c>
      <c r="G65" s="68" t="s">
        <v>2301</v>
      </c>
      <c r="H65" s="66">
        <v>0.0</v>
      </c>
      <c r="I65" s="72" t="str">
        <f>vlookup(D65,'ranap clusters obsolete'!D:D,1,false)</f>
        <v>01.19</v>
      </c>
      <c r="J65" s="66" t="s">
        <v>6283</v>
      </c>
    </row>
    <row r="66">
      <c r="A66" s="68">
        <v>11.0</v>
      </c>
      <c r="B66" s="69" t="s">
        <v>6275</v>
      </c>
      <c r="C66" s="68" t="s">
        <v>6236</v>
      </c>
      <c r="D66" s="70" t="s">
        <v>2514</v>
      </c>
      <c r="E66" s="68" t="s">
        <v>6659</v>
      </c>
      <c r="F66" s="68" t="s">
        <v>2198</v>
      </c>
      <c r="G66" s="68" t="s">
        <v>2301</v>
      </c>
      <c r="H66" s="66">
        <v>0.0</v>
      </c>
      <c r="I66" s="72" t="str">
        <f>vlookup(D66,'ranap clusters obsolete'!D:D,1,false)</f>
        <v>01.24</v>
      </c>
      <c r="J66" s="66" t="s">
        <v>6283</v>
      </c>
    </row>
    <row r="67">
      <c r="A67" s="68">
        <v>11.0</v>
      </c>
      <c r="B67" s="69" t="s">
        <v>6275</v>
      </c>
      <c r="C67" s="68" t="s">
        <v>6236</v>
      </c>
      <c r="D67" s="70" t="s">
        <v>2520</v>
      </c>
      <c r="E67" s="68" t="s">
        <v>371</v>
      </c>
      <c r="F67" s="68" t="s">
        <v>2198</v>
      </c>
      <c r="G67" s="71" t="s">
        <v>2301</v>
      </c>
      <c r="H67" s="66">
        <v>0.0</v>
      </c>
      <c r="I67" s="72" t="str">
        <f>vlookup(D67,'ranap clusters obsolete'!D:D,1,false)</f>
        <v>01.26</v>
      </c>
      <c r="J67" s="66" t="s">
        <v>6283</v>
      </c>
    </row>
    <row r="68">
      <c r="A68" s="68">
        <v>11.0</v>
      </c>
      <c r="B68" s="69" t="s">
        <v>6275</v>
      </c>
      <c r="C68" s="68" t="s">
        <v>6236</v>
      </c>
      <c r="D68" s="70" t="s">
        <v>2523</v>
      </c>
      <c r="E68" s="68" t="s">
        <v>375</v>
      </c>
      <c r="F68" s="68" t="s">
        <v>2198</v>
      </c>
      <c r="G68" s="68" t="s">
        <v>2441</v>
      </c>
      <c r="H68" s="66">
        <v>0.0</v>
      </c>
      <c r="I68" s="72" t="str">
        <f>vlookup(D68,'ranap clusters obsolete'!D:D,1,false)</f>
        <v>01.27</v>
      </c>
      <c r="J68" s="66" t="s">
        <v>6283</v>
      </c>
    </row>
    <row r="69">
      <c r="A69" s="68">
        <v>11.0</v>
      </c>
      <c r="B69" s="69" t="s">
        <v>6275</v>
      </c>
      <c r="C69" s="68" t="s">
        <v>6236</v>
      </c>
      <c r="D69" s="70" t="s">
        <v>2525</v>
      </c>
      <c r="E69" s="68" t="s">
        <v>381</v>
      </c>
      <c r="F69" s="68" t="s">
        <v>2198</v>
      </c>
      <c r="G69" s="68" t="s">
        <v>2441</v>
      </c>
      <c r="H69" s="66">
        <v>0.0</v>
      </c>
      <c r="I69" s="72" t="str">
        <f>vlookup(D69,'ranap clusters obsolete'!D:D,1,false)</f>
        <v>01.32</v>
      </c>
      <c r="J69" s="66" t="s">
        <v>6283</v>
      </c>
    </row>
    <row r="70">
      <c r="A70" s="68">
        <v>11.0</v>
      </c>
      <c r="B70" s="69" t="s">
        <v>6275</v>
      </c>
      <c r="C70" s="68" t="s">
        <v>6236</v>
      </c>
      <c r="D70" s="70" t="s">
        <v>2526</v>
      </c>
      <c r="E70" s="68" t="s">
        <v>23</v>
      </c>
      <c r="F70" s="68" t="s">
        <v>2198</v>
      </c>
      <c r="G70" s="68" t="s">
        <v>2301</v>
      </c>
      <c r="H70" s="66">
        <v>0.0</v>
      </c>
      <c r="I70" s="72" t="str">
        <f>vlookup(D70,'ranap clusters obsolete'!D:D,1,false)</f>
        <v>01.6</v>
      </c>
      <c r="J70" s="66" t="s">
        <v>6283</v>
      </c>
    </row>
    <row r="71">
      <c r="A71" s="68">
        <v>11.0</v>
      </c>
      <c r="B71" s="69" t="s">
        <v>6275</v>
      </c>
      <c r="C71" s="68" t="s">
        <v>6236</v>
      </c>
      <c r="D71" s="70" t="s">
        <v>2539</v>
      </c>
      <c r="E71" s="68" t="s">
        <v>25</v>
      </c>
      <c r="F71" s="68" t="s">
        <v>2198</v>
      </c>
      <c r="G71" s="68" t="s">
        <v>2301</v>
      </c>
      <c r="H71" s="66">
        <v>0.0</v>
      </c>
      <c r="I71" s="72" t="str">
        <f>vlookup(D71,'ranap clusters obsolete'!D:D,1,false)</f>
        <v>02.02</v>
      </c>
      <c r="J71" s="66" t="s">
        <v>6283</v>
      </c>
    </row>
    <row r="72">
      <c r="A72" s="68">
        <v>11.0</v>
      </c>
      <c r="B72" s="69" t="s">
        <v>6275</v>
      </c>
      <c r="C72" s="68" t="s">
        <v>6236</v>
      </c>
      <c r="D72" s="70" t="s">
        <v>2542</v>
      </c>
      <c r="E72" s="68" t="s">
        <v>386</v>
      </c>
      <c r="F72" s="68" t="s">
        <v>2198</v>
      </c>
      <c r="G72" s="68" t="s">
        <v>2301</v>
      </c>
      <c r="H72" s="66">
        <v>0.0</v>
      </c>
      <c r="I72" s="72" t="str">
        <f>vlookup(D72,'ranap clusters obsolete'!D:D,1,false)</f>
        <v>02.03</v>
      </c>
      <c r="J72" s="66" t="s">
        <v>6283</v>
      </c>
    </row>
    <row r="73">
      <c r="A73" s="68">
        <v>11.0</v>
      </c>
      <c r="B73" s="69" t="s">
        <v>6275</v>
      </c>
      <c r="C73" s="68" t="s">
        <v>6236</v>
      </c>
      <c r="D73" s="70" t="s">
        <v>2553</v>
      </c>
      <c r="E73" s="68" t="s">
        <v>387</v>
      </c>
      <c r="F73" s="68" t="s">
        <v>2198</v>
      </c>
      <c r="G73" s="68" t="s">
        <v>2301</v>
      </c>
      <c r="H73" s="66">
        <v>0.0</v>
      </c>
      <c r="I73" s="72" t="str">
        <f>vlookup(D73,'ranap clusters obsolete'!D:D,1,false)</f>
        <v>02.04</v>
      </c>
      <c r="J73" s="66" t="s">
        <v>6283</v>
      </c>
    </row>
    <row r="74">
      <c r="A74" s="68">
        <v>11.0</v>
      </c>
      <c r="B74" s="69" t="s">
        <v>6275</v>
      </c>
      <c r="C74" s="68" t="s">
        <v>6236</v>
      </c>
      <c r="D74" s="70" t="s">
        <v>2554</v>
      </c>
      <c r="E74" s="68" t="s">
        <v>389</v>
      </c>
      <c r="F74" s="68" t="s">
        <v>2198</v>
      </c>
      <c r="G74" s="68" t="s">
        <v>2301</v>
      </c>
      <c r="H74" s="66">
        <v>0.0</v>
      </c>
      <c r="I74" s="72" t="str">
        <f>vlookup(D74,'ranap clusters obsolete'!D:D,1,false)</f>
        <v>02.05</v>
      </c>
      <c r="J74" s="66" t="s">
        <v>6283</v>
      </c>
    </row>
    <row r="75">
      <c r="A75" s="68">
        <v>11.0</v>
      </c>
      <c r="B75" s="69" t="s">
        <v>6275</v>
      </c>
      <c r="C75" s="68" t="s">
        <v>6236</v>
      </c>
      <c r="D75" s="70" t="s">
        <v>2555</v>
      </c>
      <c r="E75" s="68" t="s">
        <v>391</v>
      </c>
      <c r="F75" s="68" t="s">
        <v>2198</v>
      </c>
      <c r="G75" s="68" t="s">
        <v>2301</v>
      </c>
      <c r="H75" s="66">
        <v>0.0</v>
      </c>
      <c r="I75" s="72" t="str">
        <f>vlookup(D75,'ranap clusters obsolete'!D:D,1,false)</f>
        <v>02.06</v>
      </c>
      <c r="J75" s="66" t="s">
        <v>6283</v>
      </c>
    </row>
    <row r="76">
      <c r="A76" s="68">
        <v>11.0</v>
      </c>
      <c r="B76" s="69" t="s">
        <v>6275</v>
      </c>
      <c r="C76" s="68" t="s">
        <v>6236</v>
      </c>
      <c r="D76" s="70" t="s">
        <v>2556</v>
      </c>
      <c r="E76" s="68" t="s">
        <v>392</v>
      </c>
      <c r="F76" s="68" t="s">
        <v>2198</v>
      </c>
      <c r="G76" s="68" t="s">
        <v>2301</v>
      </c>
      <c r="H76" s="66">
        <v>0.0</v>
      </c>
      <c r="I76" s="72" t="str">
        <f>vlookup(D76,'ranap clusters obsolete'!D:D,1,false)</f>
        <v>02.07</v>
      </c>
      <c r="J76" s="66" t="s">
        <v>6283</v>
      </c>
    </row>
    <row r="77">
      <c r="A77" s="68">
        <v>11.0</v>
      </c>
      <c r="B77" s="69" t="s">
        <v>6275</v>
      </c>
      <c r="C77" s="68" t="s">
        <v>6236</v>
      </c>
      <c r="D77" s="70" t="s">
        <v>2559</v>
      </c>
      <c r="E77" s="68" t="s">
        <v>399</v>
      </c>
      <c r="F77" s="68" t="s">
        <v>2198</v>
      </c>
      <c r="G77" s="68" t="s">
        <v>2301</v>
      </c>
      <c r="H77" s="66">
        <v>0.0</v>
      </c>
      <c r="I77" s="72" t="str">
        <f>vlookup(D77,'ranap clusters obsolete'!D:D,1,false)</f>
        <v>02.91</v>
      </c>
      <c r="J77" s="66" t="s">
        <v>6283</v>
      </c>
    </row>
    <row r="78">
      <c r="A78" s="68">
        <v>11.0</v>
      </c>
      <c r="B78" s="69" t="s">
        <v>6275</v>
      </c>
      <c r="C78" s="68" t="s">
        <v>6236</v>
      </c>
      <c r="D78" s="70" t="s">
        <v>2560</v>
      </c>
      <c r="E78" s="68" t="s">
        <v>401</v>
      </c>
      <c r="F78" s="68" t="s">
        <v>2198</v>
      </c>
      <c r="G78" s="68" t="s">
        <v>2441</v>
      </c>
      <c r="H78" s="66">
        <v>0.0</v>
      </c>
      <c r="I78" s="72" t="str">
        <f>vlookup(D78,'ranap clusters obsolete'!D:D,1,false)</f>
        <v>02.94</v>
      </c>
      <c r="J78" s="66" t="s">
        <v>6283</v>
      </c>
    </row>
    <row r="79">
      <c r="A79" s="68">
        <v>11.0</v>
      </c>
      <c r="B79" s="69" t="s">
        <v>6275</v>
      </c>
      <c r="C79" s="68" t="s">
        <v>6236</v>
      </c>
      <c r="D79" s="70" t="s">
        <v>2635</v>
      </c>
      <c r="E79" s="68" t="s">
        <v>402</v>
      </c>
      <c r="F79" s="68" t="s">
        <v>2198</v>
      </c>
      <c r="G79" s="68" t="s">
        <v>2441</v>
      </c>
      <c r="H79" s="66">
        <v>0.0</v>
      </c>
      <c r="I79" s="72" t="str">
        <f>vlookup(D79,'ranap clusters obsolete'!D:D,1,false)</f>
        <v>02.95</v>
      </c>
      <c r="J79" s="66" t="s">
        <v>6283</v>
      </c>
    </row>
    <row r="80">
      <c r="A80" s="68">
        <v>11.0</v>
      </c>
      <c r="B80" s="69" t="s">
        <v>6275</v>
      </c>
      <c r="C80" s="68" t="s">
        <v>6236</v>
      </c>
      <c r="D80" s="70" t="s">
        <v>2764</v>
      </c>
      <c r="E80" s="68" t="s">
        <v>404</v>
      </c>
      <c r="F80" s="68" t="s">
        <v>2198</v>
      </c>
      <c r="G80" s="68" t="s">
        <v>2441</v>
      </c>
      <c r="H80" s="66">
        <v>0.0</v>
      </c>
      <c r="I80" s="72" t="str">
        <f>vlookup(D80,'ranap clusters obsolete'!D:D,1,false)</f>
        <v>29.92</v>
      </c>
      <c r="J80" s="66" t="s">
        <v>6283</v>
      </c>
    </row>
    <row r="81">
      <c r="A81" s="68">
        <v>11.0</v>
      </c>
      <c r="B81" s="69" t="s">
        <v>6275</v>
      </c>
      <c r="C81" s="68" t="s">
        <v>6236</v>
      </c>
      <c r="D81" s="70" t="s">
        <v>2468</v>
      </c>
      <c r="E81" s="68" t="s">
        <v>218</v>
      </c>
      <c r="F81" s="68" t="s">
        <v>2196</v>
      </c>
      <c r="G81" s="68" t="s">
        <v>2441</v>
      </c>
      <c r="H81" s="66">
        <v>0.0</v>
      </c>
      <c r="I81" s="72" t="str">
        <f>vlookup(D81,'ranap clusters obsolete'!D:D,1,false)</f>
        <v>01.02</v>
      </c>
      <c r="J81" s="66" t="s">
        <v>6283</v>
      </c>
    </row>
    <row r="82">
      <c r="A82" s="68">
        <v>11.0</v>
      </c>
      <c r="B82" s="69" t="s">
        <v>6275</v>
      </c>
      <c r="C82" s="68" t="s">
        <v>6236</v>
      </c>
      <c r="D82" s="70" t="s">
        <v>2471</v>
      </c>
      <c r="E82" s="68" t="s">
        <v>222</v>
      </c>
      <c r="F82" s="68" t="s">
        <v>2196</v>
      </c>
      <c r="G82" s="68" t="s">
        <v>2301</v>
      </c>
      <c r="H82" s="66">
        <v>0.0</v>
      </c>
      <c r="I82" s="72" t="str">
        <f>vlookup(D82,'ranap clusters obsolete'!D:D,1,false)</f>
        <v>02.2</v>
      </c>
      <c r="J82" s="66" t="s">
        <v>6283</v>
      </c>
    </row>
    <row r="83">
      <c r="A83" s="68">
        <v>11.0</v>
      </c>
      <c r="B83" s="69" t="s">
        <v>6275</v>
      </c>
      <c r="C83" s="68" t="s">
        <v>6236</v>
      </c>
      <c r="D83" s="70" t="s">
        <v>2479</v>
      </c>
      <c r="E83" s="68" t="s">
        <v>242</v>
      </c>
      <c r="F83" s="68" t="s">
        <v>2196</v>
      </c>
      <c r="G83" s="68" t="s">
        <v>2301</v>
      </c>
      <c r="H83" s="66">
        <v>0.0</v>
      </c>
      <c r="I83" s="72" t="str">
        <f>vlookup(D83,'ranap clusters obsolete'!D:D,1,false)</f>
        <v>02.39</v>
      </c>
      <c r="J83" s="66" t="s">
        <v>6283</v>
      </c>
    </row>
    <row r="84">
      <c r="A84" s="68">
        <v>11.0</v>
      </c>
      <c r="B84" s="69" t="s">
        <v>6275</v>
      </c>
      <c r="C84" s="68" t="s">
        <v>6236</v>
      </c>
      <c r="D84" s="70" t="s">
        <v>2483</v>
      </c>
      <c r="E84" s="68" t="s">
        <v>26</v>
      </c>
      <c r="F84" s="68" t="s">
        <v>2196</v>
      </c>
      <c r="G84" s="68" t="s">
        <v>2301</v>
      </c>
      <c r="H84" s="66">
        <v>0.0</v>
      </c>
      <c r="I84" s="72" t="str">
        <f>vlookup(D84,'ranap clusters obsolete'!D:D,1,false)</f>
        <v>02.41</v>
      </c>
      <c r="J84" s="66" t="s">
        <v>6283</v>
      </c>
    </row>
    <row r="85">
      <c r="A85" s="68">
        <v>11.0</v>
      </c>
      <c r="B85" s="69" t="s">
        <v>6275</v>
      </c>
      <c r="C85" s="68" t="s">
        <v>6236</v>
      </c>
      <c r="D85" s="70" t="s">
        <v>2486</v>
      </c>
      <c r="E85" s="68" t="s">
        <v>30</v>
      </c>
      <c r="F85" s="68" t="s">
        <v>2196</v>
      </c>
      <c r="G85" s="68" t="s">
        <v>2301</v>
      </c>
      <c r="H85" s="66">
        <v>0.0</v>
      </c>
      <c r="I85" s="72" t="str">
        <f>vlookup(D85,'ranap clusters obsolete'!D:D,1,false)</f>
        <v>02.43</v>
      </c>
      <c r="J85" s="66" t="s">
        <v>6283</v>
      </c>
    </row>
    <row r="86">
      <c r="A86" s="68">
        <v>11.0</v>
      </c>
      <c r="B86" s="69" t="s">
        <v>6275</v>
      </c>
      <c r="C86" s="68" t="s">
        <v>6236</v>
      </c>
      <c r="D86" s="70" t="s">
        <v>2487</v>
      </c>
      <c r="E86" s="68" t="s">
        <v>256</v>
      </c>
      <c r="F86" s="68" t="s">
        <v>2196</v>
      </c>
      <c r="G86" s="68" t="s">
        <v>2301</v>
      </c>
      <c r="H86" s="66">
        <v>0.0</v>
      </c>
      <c r="I86" s="72" t="str">
        <f>vlookup(D86,'ranap clusters obsolete'!D:D,1,false)</f>
        <v>54.95</v>
      </c>
      <c r="J86" s="66" t="s">
        <v>6283</v>
      </c>
    </row>
    <row r="87">
      <c r="A87" s="68">
        <v>11.0</v>
      </c>
      <c r="B87" s="69" t="s">
        <v>6275</v>
      </c>
      <c r="C87" s="68" t="s">
        <v>6236</v>
      </c>
      <c r="D87" s="70" t="s">
        <v>2868</v>
      </c>
      <c r="E87" s="68" t="s">
        <v>423</v>
      </c>
      <c r="F87" s="75" t="s">
        <v>2200</v>
      </c>
      <c r="G87" s="68" t="s">
        <v>2441</v>
      </c>
      <c r="H87" s="66">
        <v>0.0</v>
      </c>
      <c r="I87" s="72" t="str">
        <f>vlookup(D87,'ranap clusters obsolete'!D:D,1,false)</f>
        <v>02.13</v>
      </c>
      <c r="J87" s="66" t="s">
        <v>6283</v>
      </c>
    </row>
    <row r="88">
      <c r="A88" s="68">
        <v>11.0</v>
      </c>
      <c r="B88" s="69" t="s">
        <v>6275</v>
      </c>
      <c r="C88" s="68" t="s">
        <v>6236</v>
      </c>
      <c r="D88" s="70" t="s">
        <v>2869</v>
      </c>
      <c r="E88" s="68" t="s">
        <v>424</v>
      </c>
      <c r="F88" s="75" t="s">
        <v>2200</v>
      </c>
      <c r="G88" s="68" t="s">
        <v>2441</v>
      </c>
      <c r="H88" s="66">
        <v>0.0</v>
      </c>
      <c r="I88" s="72" t="str">
        <f>vlookup(D88,'ranap clusters obsolete'!D:D,1,false)</f>
        <v>38.01</v>
      </c>
      <c r="J88" s="66" t="s">
        <v>6283</v>
      </c>
    </row>
    <row r="89">
      <c r="A89" s="68">
        <v>11.0</v>
      </c>
      <c r="B89" s="69" t="s">
        <v>6275</v>
      </c>
      <c r="C89" s="68" t="s">
        <v>6236</v>
      </c>
      <c r="D89" s="70" t="s">
        <v>2870</v>
      </c>
      <c r="E89" s="68" t="s">
        <v>426</v>
      </c>
      <c r="F89" s="75" t="s">
        <v>2200</v>
      </c>
      <c r="G89" s="68" t="s">
        <v>2441</v>
      </c>
      <c r="H89" s="66">
        <v>0.0</v>
      </c>
      <c r="I89" s="72" t="str">
        <f>vlookup(D89,'ranap clusters obsolete'!D:D,1,false)</f>
        <v>38.11</v>
      </c>
      <c r="J89" s="66" t="s">
        <v>6283</v>
      </c>
    </row>
    <row r="90">
      <c r="A90" s="68">
        <v>11.0</v>
      </c>
      <c r="B90" s="69" t="s">
        <v>6275</v>
      </c>
      <c r="C90" s="68" t="s">
        <v>6236</v>
      </c>
      <c r="D90" s="70" t="s">
        <v>2878</v>
      </c>
      <c r="E90" s="68" t="s">
        <v>428</v>
      </c>
      <c r="F90" s="75" t="s">
        <v>2200</v>
      </c>
      <c r="G90" s="68" t="s">
        <v>2441</v>
      </c>
      <c r="H90" s="66">
        <v>0.0</v>
      </c>
      <c r="I90" s="72" t="str">
        <f>vlookup(D90,'ranap clusters obsolete'!D:D,1,false)</f>
        <v>38.51</v>
      </c>
      <c r="J90" s="66" t="s">
        <v>6283</v>
      </c>
    </row>
    <row r="91">
      <c r="A91" s="68">
        <v>11.0</v>
      </c>
      <c r="B91" s="69" t="s">
        <v>6275</v>
      </c>
      <c r="C91" s="68" t="s">
        <v>6236</v>
      </c>
      <c r="D91" s="76" t="s">
        <v>2885</v>
      </c>
      <c r="E91" s="68" t="s">
        <v>431</v>
      </c>
      <c r="F91" s="75" t="s">
        <v>2200</v>
      </c>
      <c r="G91" s="68" t="s">
        <v>2441</v>
      </c>
      <c r="H91" s="66">
        <v>0.0</v>
      </c>
      <c r="I91" s="72" t="str">
        <f>vlookup(D91,'ranap clusters obsolete'!D:D,1,false)</f>
        <v>38.81</v>
      </c>
      <c r="J91" s="66" t="s">
        <v>6283</v>
      </c>
    </row>
    <row r="92">
      <c r="A92" s="69">
        <v>11.0</v>
      </c>
      <c r="B92" s="69" t="s">
        <v>6275</v>
      </c>
      <c r="C92" s="68" t="s">
        <v>6236</v>
      </c>
      <c r="D92" s="76" t="s">
        <v>2916</v>
      </c>
      <c r="E92" s="68" t="s">
        <v>432</v>
      </c>
      <c r="F92" s="75" t="s">
        <v>2200</v>
      </c>
      <c r="G92" s="68" t="s">
        <v>2441</v>
      </c>
      <c r="H92" s="66">
        <v>0.0</v>
      </c>
      <c r="I92" s="72" t="str">
        <f>vlookup(D92,'ranap clusters obsolete'!D:D,1,false)</f>
        <v>39.51</v>
      </c>
      <c r="J92" s="66" t="s">
        <v>6283</v>
      </c>
    </row>
    <row r="93">
      <c r="A93" s="68">
        <v>11.0</v>
      </c>
      <c r="B93" s="69" t="s">
        <v>6275</v>
      </c>
      <c r="C93" s="68" t="s">
        <v>6236</v>
      </c>
      <c r="D93" s="76" t="s">
        <v>2936</v>
      </c>
      <c r="E93" s="68" t="s">
        <v>434</v>
      </c>
      <c r="F93" s="75" t="s">
        <v>2200</v>
      </c>
      <c r="G93" s="68" t="s">
        <v>2441</v>
      </c>
      <c r="H93" s="66">
        <v>0.0</v>
      </c>
      <c r="I93" s="72" t="str">
        <f>vlookup(D93,'ranap clusters obsolete'!D:D,1,false)</f>
        <v>39.52</v>
      </c>
      <c r="J93" s="66" t="s">
        <v>6283</v>
      </c>
    </row>
    <row r="94">
      <c r="A94" s="68">
        <v>11.0</v>
      </c>
      <c r="B94" s="69" t="s">
        <v>6275</v>
      </c>
      <c r="C94" s="68" t="s">
        <v>6236</v>
      </c>
      <c r="D94" s="76" t="s">
        <v>2937</v>
      </c>
      <c r="E94" s="68" t="s">
        <v>436</v>
      </c>
      <c r="F94" s="75" t="s">
        <v>2200</v>
      </c>
      <c r="G94" s="68" t="s">
        <v>2441</v>
      </c>
      <c r="H94" s="66">
        <v>0.0</v>
      </c>
      <c r="I94" s="72" t="str">
        <f>vlookup(D94,'ranap clusters obsolete'!D:D,1,false)</f>
        <v>39.53</v>
      </c>
      <c r="J94" s="66" t="s">
        <v>6283</v>
      </c>
    </row>
    <row r="95">
      <c r="A95" s="68">
        <v>11.0</v>
      </c>
      <c r="B95" s="69" t="s">
        <v>6275</v>
      </c>
      <c r="C95" s="68" t="s">
        <v>6236</v>
      </c>
      <c r="D95" s="70" t="s">
        <v>2883</v>
      </c>
      <c r="E95" s="68" t="s">
        <v>529</v>
      </c>
      <c r="F95" s="68" t="s">
        <v>2248</v>
      </c>
      <c r="G95" s="68" t="s">
        <v>2441</v>
      </c>
      <c r="H95" s="66">
        <v>0.0</v>
      </c>
      <c r="I95" s="72" t="str">
        <f>vlookup(D95,'ranap clusters obsolete'!D:D,1,false)</f>
        <v>04.02</v>
      </c>
      <c r="J95" s="66" t="s">
        <v>6283</v>
      </c>
    </row>
    <row r="96">
      <c r="A96" s="68">
        <v>11.0</v>
      </c>
      <c r="B96" s="69" t="s">
        <v>6275</v>
      </c>
      <c r="C96" s="68" t="s">
        <v>6236</v>
      </c>
      <c r="D96" s="70" t="s">
        <v>2884</v>
      </c>
      <c r="E96" s="68" t="s">
        <v>531</v>
      </c>
      <c r="F96" s="68" t="s">
        <v>2248</v>
      </c>
      <c r="G96" s="68" t="s">
        <v>2441</v>
      </c>
      <c r="H96" s="66">
        <v>0.0</v>
      </c>
      <c r="I96" s="72" t="str">
        <f>vlookup(D96,'ranap clusters obsolete'!D:D,1,false)</f>
        <v>04.03</v>
      </c>
      <c r="J96" s="66" t="s">
        <v>6283</v>
      </c>
    </row>
    <row r="97">
      <c r="A97" s="68">
        <v>11.0</v>
      </c>
      <c r="B97" s="69" t="s">
        <v>6275</v>
      </c>
      <c r="C97" s="68" t="s">
        <v>6236</v>
      </c>
      <c r="D97" s="70" t="s">
        <v>2886</v>
      </c>
      <c r="E97" s="68" t="s">
        <v>534</v>
      </c>
      <c r="F97" s="68" t="s">
        <v>2248</v>
      </c>
      <c r="G97" s="68" t="s">
        <v>2441</v>
      </c>
      <c r="H97" s="66">
        <v>0.0</v>
      </c>
      <c r="I97" s="72" t="str">
        <f>vlookup(D97,'ranap clusters obsolete'!D:D,1,false)</f>
        <v>04.04</v>
      </c>
      <c r="J97" s="66" t="s">
        <v>6283</v>
      </c>
    </row>
    <row r="98">
      <c r="A98" s="68">
        <v>11.0</v>
      </c>
      <c r="B98" s="69" t="s">
        <v>6275</v>
      </c>
      <c r="C98" s="68" t="s">
        <v>6236</v>
      </c>
      <c r="D98" s="70" t="s">
        <v>2887</v>
      </c>
      <c r="E98" s="68" t="s">
        <v>536</v>
      </c>
      <c r="F98" s="68" t="s">
        <v>2248</v>
      </c>
      <c r="G98" s="68" t="s">
        <v>2441</v>
      </c>
      <c r="H98" s="66">
        <v>0.0</v>
      </c>
      <c r="I98" s="72" t="str">
        <f>vlookup(D98,'ranap clusters obsolete'!D:D,1,false)</f>
        <v>04.5</v>
      </c>
      <c r="J98" s="66" t="s">
        <v>6283</v>
      </c>
    </row>
    <row r="99">
      <c r="A99" s="68">
        <v>11.0</v>
      </c>
      <c r="B99" s="69" t="s">
        <v>6275</v>
      </c>
      <c r="C99" s="68" t="s">
        <v>6236</v>
      </c>
      <c r="D99" s="70" t="s">
        <v>2888</v>
      </c>
      <c r="E99" s="68" t="s">
        <v>538</v>
      </c>
      <c r="F99" s="68" t="s">
        <v>2248</v>
      </c>
      <c r="G99" s="68" t="s">
        <v>2441</v>
      </c>
      <c r="H99" s="66">
        <v>0.0</v>
      </c>
      <c r="I99" s="72" t="str">
        <f>vlookup(D99,'ranap clusters obsolete'!D:D,1,false)</f>
        <v>04.74</v>
      </c>
      <c r="J99" s="66" t="s">
        <v>6283</v>
      </c>
    </row>
    <row r="100">
      <c r="A100" s="68">
        <v>11.0</v>
      </c>
      <c r="B100" s="69" t="s">
        <v>6275</v>
      </c>
      <c r="C100" s="68" t="s">
        <v>6236</v>
      </c>
      <c r="D100" s="70" t="s">
        <v>2889</v>
      </c>
      <c r="E100" s="68" t="s">
        <v>540</v>
      </c>
      <c r="F100" s="68" t="s">
        <v>2248</v>
      </c>
      <c r="G100" s="68" t="s">
        <v>2441</v>
      </c>
      <c r="H100" s="66">
        <v>0.0</v>
      </c>
      <c r="I100" s="72" t="str">
        <f>vlookup(D100,'ranap clusters obsolete'!D:D,1,false)</f>
        <v>04.75</v>
      </c>
      <c r="J100" s="66" t="s">
        <v>6283</v>
      </c>
    </row>
    <row r="101">
      <c r="A101" s="68">
        <v>11.0</v>
      </c>
      <c r="B101" s="69" t="s">
        <v>6275</v>
      </c>
      <c r="C101" s="68" t="s">
        <v>6236</v>
      </c>
      <c r="D101" s="70" t="s">
        <v>2890</v>
      </c>
      <c r="E101" s="68" t="s">
        <v>542</v>
      </c>
      <c r="F101" s="68" t="s">
        <v>2248</v>
      </c>
      <c r="G101" s="68" t="s">
        <v>2441</v>
      </c>
      <c r="H101" s="66">
        <v>0.0</v>
      </c>
      <c r="I101" s="72" t="str">
        <f>vlookup(D101,'ranap clusters obsolete'!D:D,1,false)</f>
        <v>04.79</v>
      </c>
      <c r="J101" s="66" t="s">
        <v>6283</v>
      </c>
    </row>
    <row r="102">
      <c r="A102" s="68">
        <v>11.0</v>
      </c>
      <c r="B102" s="69" t="s">
        <v>6275</v>
      </c>
      <c r="C102" s="68" t="s">
        <v>6236</v>
      </c>
      <c r="D102" s="70" t="s">
        <v>2891</v>
      </c>
      <c r="E102" s="68" t="s">
        <v>98</v>
      </c>
      <c r="F102" s="68" t="s">
        <v>2248</v>
      </c>
      <c r="G102" s="68" t="s">
        <v>2441</v>
      </c>
      <c r="H102" s="66">
        <v>0.0</v>
      </c>
      <c r="I102" s="72" t="str">
        <f>vlookup(D102,'ranap clusters obsolete'!D:D,1,false)</f>
        <v>04.91</v>
      </c>
      <c r="J102" s="66" t="s">
        <v>6283</v>
      </c>
    </row>
    <row r="103">
      <c r="A103" s="68">
        <v>11.0</v>
      </c>
      <c r="B103" s="69" t="s">
        <v>6275</v>
      </c>
      <c r="C103" s="68" t="s">
        <v>6236</v>
      </c>
      <c r="D103" s="70" t="s">
        <v>2892</v>
      </c>
      <c r="E103" s="68" t="s">
        <v>103</v>
      </c>
      <c r="F103" s="68" t="s">
        <v>2248</v>
      </c>
      <c r="G103" s="68" t="s">
        <v>2441</v>
      </c>
      <c r="H103" s="66">
        <v>0.0</v>
      </c>
      <c r="I103" s="72" t="str">
        <f>vlookup(D103,'ranap clusters obsolete'!D:D,1,false)</f>
        <v>05.0</v>
      </c>
      <c r="J103" s="66" t="s">
        <v>6283</v>
      </c>
    </row>
    <row r="104">
      <c r="A104" s="68">
        <v>11.0</v>
      </c>
      <c r="B104" s="69" t="s">
        <v>6275</v>
      </c>
      <c r="C104" s="68" t="s">
        <v>6236</v>
      </c>
      <c r="D104" s="70" t="s">
        <v>2893</v>
      </c>
      <c r="E104" s="68" t="s">
        <v>105</v>
      </c>
      <c r="F104" s="68" t="s">
        <v>2248</v>
      </c>
      <c r="G104" s="68" t="s">
        <v>2441</v>
      </c>
      <c r="H104" s="66">
        <v>0.0</v>
      </c>
      <c r="I104" s="72" t="str">
        <f>vlookup(D104,'ranap clusters obsolete'!D:D,1,false)</f>
        <v>05.11</v>
      </c>
      <c r="J104" s="66" t="s">
        <v>6283</v>
      </c>
    </row>
    <row r="105">
      <c r="A105" s="68">
        <v>11.0</v>
      </c>
      <c r="B105" s="69" t="s">
        <v>6275</v>
      </c>
      <c r="C105" s="68" t="s">
        <v>6236</v>
      </c>
      <c r="D105" s="70" t="s">
        <v>2894</v>
      </c>
      <c r="E105" s="68" t="s">
        <v>547</v>
      </c>
      <c r="F105" s="68" t="s">
        <v>2248</v>
      </c>
      <c r="G105" s="68" t="s">
        <v>2441</v>
      </c>
      <c r="H105" s="66">
        <v>0.0</v>
      </c>
      <c r="I105" s="72" t="str">
        <f>vlookup(D105,'ranap clusters obsolete'!D:D,1,false)</f>
        <v>05.21</v>
      </c>
      <c r="J105" s="66" t="s">
        <v>6283</v>
      </c>
    </row>
    <row r="106">
      <c r="A106" s="68">
        <v>11.0</v>
      </c>
      <c r="B106" s="69" t="s">
        <v>6275</v>
      </c>
      <c r="C106" s="68" t="s">
        <v>6236</v>
      </c>
      <c r="D106" s="70" t="s">
        <v>2895</v>
      </c>
      <c r="E106" s="68" t="s">
        <v>553</v>
      </c>
      <c r="F106" s="68" t="s">
        <v>2248</v>
      </c>
      <c r="G106" s="68" t="s">
        <v>2441</v>
      </c>
      <c r="H106" s="66">
        <v>0.0</v>
      </c>
      <c r="I106" s="72" t="str">
        <f>vlookup(D106,'ranap clusters obsolete'!D:D,1,false)</f>
        <v>05.81</v>
      </c>
      <c r="J106" s="66" t="s">
        <v>6283</v>
      </c>
    </row>
    <row r="107">
      <c r="A107" s="68">
        <v>11.0</v>
      </c>
      <c r="B107" s="69" t="s">
        <v>6275</v>
      </c>
      <c r="C107" s="68" t="s">
        <v>6236</v>
      </c>
      <c r="D107" s="70" t="s">
        <v>2896</v>
      </c>
      <c r="E107" s="68" t="s">
        <v>555</v>
      </c>
      <c r="F107" s="68" t="s">
        <v>2248</v>
      </c>
      <c r="G107" s="68" t="s">
        <v>2441</v>
      </c>
      <c r="H107" s="66">
        <v>0.0</v>
      </c>
      <c r="I107" s="72" t="str">
        <f>vlookup(D107,'ranap clusters obsolete'!D:D,1,false)</f>
        <v>07.80</v>
      </c>
      <c r="J107" s="66" t="s">
        <v>6283</v>
      </c>
    </row>
    <row r="108">
      <c r="A108" s="68">
        <v>11.0</v>
      </c>
      <c r="B108" s="69" t="s">
        <v>6275</v>
      </c>
      <c r="C108" s="68" t="s">
        <v>6236</v>
      </c>
      <c r="D108" s="70" t="s">
        <v>2897</v>
      </c>
      <c r="E108" s="68" t="s">
        <v>558</v>
      </c>
      <c r="F108" s="68" t="s">
        <v>2248</v>
      </c>
      <c r="G108" s="68" t="s">
        <v>2441</v>
      </c>
      <c r="H108" s="66">
        <v>0.0</v>
      </c>
      <c r="I108" s="72" t="str">
        <f>vlookup(D108,'ranap clusters obsolete'!D:D,1,false)</f>
        <v>07.81</v>
      </c>
      <c r="J108" s="66" t="s">
        <v>6283</v>
      </c>
    </row>
    <row r="109">
      <c r="A109" s="68">
        <v>11.0</v>
      </c>
      <c r="B109" s="69" t="s">
        <v>6275</v>
      </c>
      <c r="C109" s="68" t="s">
        <v>6236</v>
      </c>
      <c r="D109" s="70" t="s">
        <v>2898</v>
      </c>
      <c r="E109" s="68" t="s">
        <v>563</v>
      </c>
      <c r="F109" s="68" t="s">
        <v>2248</v>
      </c>
      <c r="G109" s="68" t="s">
        <v>2441</v>
      </c>
      <c r="H109" s="66">
        <v>0.0</v>
      </c>
      <c r="I109" s="72" t="str">
        <f>vlookup(D109,'ranap clusters obsolete'!D:D,1,false)</f>
        <v>07.82</v>
      </c>
      <c r="J109" s="66" t="s">
        <v>6283</v>
      </c>
    </row>
    <row r="110">
      <c r="A110" s="68">
        <v>11.0</v>
      </c>
      <c r="B110" s="69" t="s">
        <v>6275</v>
      </c>
      <c r="C110" s="68" t="s">
        <v>6236</v>
      </c>
      <c r="D110" s="70" t="s">
        <v>2899</v>
      </c>
      <c r="E110" s="68" t="s">
        <v>564</v>
      </c>
      <c r="F110" s="68" t="s">
        <v>2248</v>
      </c>
      <c r="G110" s="68" t="s">
        <v>2441</v>
      </c>
      <c r="H110" s="66">
        <v>0.0</v>
      </c>
      <c r="I110" s="72" t="str">
        <f>vlookup(D110,'ranap clusters obsolete'!D:D,1,false)</f>
        <v>07.83</v>
      </c>
      <c r="J110" s="66" t="s">
        <v>6283</v>
      </c>
    </row>
    <row r="111">
      <c r="A111" s="68">
        <v>11.0</v>
      </c>
      <c r="B111" s="69" t="s">
        <v>6275</v>
      </c>
      <c r="C111" s="68" t="s">
        <v>6236</v>
      </c>
      <c r="D111" s="70" t="s">
        <v>2900</v>
      </c>
      <c r="E111" s="68" t="s">
        <v>565</v>
      </c>
      <c r="F111" s="68" t="s">
        <v>2248</v>
      </c>
      <c r="G111" s="68" t="s">
        <v>2441</v>
      </c>
      <c r="H111" s="66">
        <v>0.0</v>
      </c>
      <c r="I111" s="72" t="str">
        <f>vlookup(D111,'ranap clusters obsolete'!D:D,1,false)</f>
        <v>07.84</v>
      </c>
      <c r="J111" s="66" t="s">
        <v>6283</v>
      </c>
    </row>
    <row r="112">
      <c r="A112" s="68">
        <v>11.0</v>
      </c>
      <c r="B112" s="69" t="s">
        <v>6275</v>
      </c>
      <c r="C112" s="68" t="s">
        <v>6236</v>
      </c>
      <c r="D112" s="70" t="s">
        <v>2901</v>
      </c>
      <c r="E112" s="68" t="s">
        <v>566</v>
      </c>
      <c r="F112" s="68" t="s">
        <v>2248</v>
      </c>
      <c r="G112" s="68" t="s">
        <v>2247</v>
      </c>
      <c r="H112" s="66">
        <v>0.0</v>
      </c>
      <c r="I112" s="72" t="str">
        <f>vlookup(D112,'ranap clusters obsolete'!D:D,1,false)</f>
        <v>08.51</v>
      </c>
      <c r="J112" s="66" t="s">
        <v>6283</v>
      </c>
    </row>
    <row r="113">
      <c r="A113" s="68">
        <v>11.0</v>
      </c>
      <c r="B113" s="69" t="s">
        <v>6275</v>
      </c>
      <c r="C113" s="68" t="s">
        <v>6236</v>
      </c>
      <c r="D113" s="70" t="s">
        <v>2902</v>
      </c>
      <c r="E113" s="68" t="s">
        <v>568</v>
      </c>
      <c r="F113" s="68" t="s">
        <v>2248</v>
      </c>
      <c r="G113" s="68" t="s">
        <v>2247</v>
      </c>
      <c r="H113" s="66">
        <v>0.0</v>
      </c>
      <c r="I113" s="72" t="str">
        <f>vlookup(D113,'ranap clusters obsolete'!D:D,1,false)</f>
        <v>08.52</v>
      </c>
      <c r="J113" s="66" t="s">
        <v>6283</v>
      </c>
    </row>
    <row r="114">
      <c r="A114" s="68">
        <v>11.0</v>
      </c>
      <c r="B114" s="69" t="s">
        <v>6275</v>
      </c>
      <c r="C114" s="68" t="s">
        <v>6236</v>
      </c>
      <c r="D114" s="70" t="s">
        <v>2903</v>
      </c>
      <c r="E114" s="68" t="s">
        <v>570</v>
      </c>
      <c r="F114" s="68" t="s">
        <v>2248</v>
      </c>
      <c r="G114" s="68" t="s">
        <v>2247</v>
      </c>
      <c r="H114" s="66">
        <v>0.0</v>
      </c>
      <c r="I114" s="72" t="str">
        <f>vlookup(D114,'ranap clusters obsolete'!D:D,1,false)</f>
        <v>08.59</v>
      </c>
      <c r="J114" s="66" t="s">
        <v>6283</v>
      </c>
    </row>
    <row r="115">
      <c r="A115" s="68">
        <v>11.0</v>
      </c>
      <c r="B115" s="69" t="s">
        <v>6275</v>
      </c>
      <c r="C115" s="68" t="s">
        <v>6236</v>
      </c>
      <c r="D115" s="70" t="s">
        <v>2904</v>
      </c>
      <c r="E115" s="68" t="s">
        <v>572</v>
      </c>
      <c r="F115" s="68" t="s">
        <v>2248</v>
      </c>
      <c r="G115" s="68" t="s">
        <v>2441</v>
      </c>
      <c r="H115" s="66">
        <v>0.0</v>
      </c>
      <c r="I115" s="72" t="str">
        <f>vlookup(D115,'ranap clusters obsolete'!D:D,1,false)</f>
        <v>37.74</v>
      </c>
      <c r="J115" s="66" t="s">
        <v>6283</v>
      </c>
    </row>
    <row r="116">
      <c r="A116" s="68">
        <v>11.0</v>
      </c>
      <c r="B116" s="69" t="s">
        <v>6275</v>
      </c>
      <c r="C116" s="68" t="s">
        <v>6236</v>
      </c>
      <c r="D116" s="70" t="s">
        <v>2905</v>
      </c>
      <c r="E116" s="68" t="s">
        <v>574</v>
      </c>
      <c r="F116" s="68" t="s">
        <v>2248</v>
      </c>
      <c r="G116" s="68" t="s">
        <v>2441</v>
      </c>
      <c r="H116" s="66">
        <v>0.0</v>
      </c>
      <c r="I116" s="72" t="str">
        <f>vlookup(D116,'ranap clusters obsolete'!D:D,1,false)</f>
        <v>37.75</v>
      </c>
      <c r="J116" s="66" t="s">
        <v>6283</v>
      </c>
    </row>
    <row r="117">
      <c r="A117" s="68">
        <v>11.0</v>
      </c>
      <c r="B117" s="69" t="s">
        <v>6275</v>
      </c>
      <c r="C117" s="68" t="s">
        <v>6236</v>
      </c>
      <c r="D117" s="70" t="s">
        <v>2906</v>
      </c>
      <c r="E117" s="68" t="s">
        <v>577</v>
      </c>
      <c r="F117" s="68" t="s">
        <v>2248</v>
      </c>
      <c r="G117" s="68" t="s">
        <v>2441</v>
      </c>
      <c r="H117" s="66">
        <v>0.0</v>
      </c>
      <c r="I117" s="72" t="str">
        <f>vlookup(D117,'ranap clusters obsolete'!D:D,1,false)</f>
        <v>37.76</v>
      </c>
      <c r="J117" s="66" t="s">
        <v>6283</v>
      </c>
    </row>
    <row r="118">
      <c r="A118" s="68">
        <v>11.0</v>
      </c>
      <c r="B118" s="69" t="s">
        <v>6275</v>
      </c>
      <c r="C118" s="68" t="s">
        <v>6236</v>
      </c>
      <c r="D118" s="70" t="s">
        <v>2907</v>
      </c>
      <c r="E118" s="68" t="s">
        <v>580</v>
      </c>
      <c r="F118" s="68" t="s">
        <v>2248</v>
      </c>
      <c r="G118" s="68" t="s">
        <v>2441</v>
      </c>
      <c r="H118" s="66">
        <v>0.0</v>
      </c>
      <c r="I118" s="72" t="str">
        <f>vlookup(D118,'ranap clusters obsolete'!D:D,1,false)</f>
        <v>37.77</v>
      </c>
      <c r="J118" s="66" t="s">
        <v>6283</v>
      </c>
    </row>
    <row r="119">
      <c r="A119" s="68">
        <v>11.0</v>
      </c>
      <c r="B119" s="69" t="s">
        <v>6275</v>
      </c>
      <c r="C119" s="68" t="s">
        <v>6236</v>
      </c>
      <c r="D119" s="70" t="s">
        <v>2908</v>
      </c>
      <c r="E119" s="68" t="s">
        <v>582</v>
      </c>
      <c r="F119" s="68" t="s">
        <v>2248</v>
      </c>
      <c r="G119" s="68" t="s">
        <v>2301</v>
      </c>
      <c r="H119" s="66">
        <v>0.0</v>
      </c>
      <c r="I119" s="72" t="str">
        <f>vlookup(D119,'ranap clusters obsolete'!D:D,1,false)</f>
        <v>37.79</v>
      </c>
      <c r="J119" s="66" t="s">
        <v>6283</v>
      </c>
    </row>
    <row r="120">
      <c r="A120" s="68">
        <v>11.0</v>
      </c>
      <c r="B120" s="69" t="s">
        <v>6275</v>
      </c>
      <c r="C120" s="68" t="s">
        <v>6236</v>
      </c>
      <c r="D120" s="70" t="s">
        <v>2909</v>
      </c>
      <c r="E120" s="68" t="s">
        <v>584</v>
      </c>
      <c r="F120" s="68" t="s">
        <v>2248</v>
      </c>
      <c r="G120" s="68" t="s">
        <v>2441</v>
      </c>
      <c r="H120" s="66">
        <v>0.0</v>
      </c>
      <c r="I120" s="72" t="str">
        <f>vlookup(D120,'ranap clusters obsolete'!D:D,1,false)</f>
        <v>37.80</v>
      </c>
      <c r="J120" s="66" t="s">
        <v>6283</v>
      </c>
    </row>
    <row r="121">
      <c r="A121" s="68">
        <v>11.0</v>
      </c>
      <c r="B121" s="69" t="s">
        <v>6275</v>
      </c>
      <c r="C121" s="68" t="s">
        <v>6236</v>
      </c>
      <c r="D121" s="70" t="s">
        <v>2910</v>
      </c>
      <c r="E121" s="68" t="s">
        <v>587</v>
      </c>
      <c r="F121" s="68" t="s">
        <v>2248</v>
      </c>
      <c r="G121" s="68" t="s">
        <v>2301</v>
      </c>
      <c r="H121" s="66">
        <v>0.0</v>
      </c>
      <c r="I121" s="72" t="str">
        <f>vlookup(D121,'ranap clusters obsolete'!D:D,1,false)</f>
        <v>37.85</v>
      </c>
      <c r="J121" s="66" t="s">
        <v>6283</v>
      </c>
    </row>
    <row r="122">
      <c r="A122" s="68">
        <v>11.0</v>
      </c>
      <c r="B122" s="69" t="s">
        <v>6275</v>
      </c>
      <c r="C122" s="68" t="s">
        <v>6236</v>
      </c>
      <c r="D122" s="70" t="s">
        <v>2911</v>
      </c>
      <c r="E122" s="68" t="s">
        <v>591</v>
      </c>
      <c r="F122" s="68" t="s">
        <v>2248</v>
      </c>
      <c r="G122" s="68" t="s">
        <v>2301</v>
      </c>
      <c r="H122" s="66">
        <v>0.0</v>
      </c>
      <c r="I122" s="72" t="str">
        <f>vlookup(D122,'ranap clusters obsolete'!D:D,1,false)</f>
        <v>37.86</v>
      </c>
      <c r="J122" s="66" t="s">
        <v>6283</v>
      </c>
    </row>
    <row r="123">
      <c r="A123" s="68">
        <v>11.0</v>
      </c>
      <c r="B123" s="69" t="s">
        <v>6275</v>
      </c>
      <c r="C123" s="68" t="s">
        <v>6236</v>
      </c>
      <c r="D123" s="70" t="s">
        <v>2912</v>
      </c>
      <c r="E123" s="68" t="s">
        <v>593</v>
      </c>
      <c r="F123" s="68" t="s">
        <v>2248</v>
      </c>
      <c r="G123" s="68" t="s">
        <v>2441</v>
      </c>
      <c r="H123" s="66">
        <v>0.0</v>
      </c>
      <c r="I123" s="72" t="str">
        <f>vlookup(D123,'ranap clusters obsolete'!D:D,1,false)</f>
        <v>37.87</v>
      </c>
      <c r="J123" s="66" t="s">
        <v>6283</v>
      </c>
    </row>
    <row r="124">
      <c r="A124" s="68">
        <v>11.0</v>
      </c>
      <c r="B124" s="69" t="s">
        <v>6275</v>
      </c>
      <c r="C124" s="68" t="s">
        <v>6236</v>
      </c>
      <c r="D124" s="70" t="s">
        <v>2913</v>
      </c>
      <c r="E124" s="68" t="s">
        <v>595</v>
      </c>
      <c r="F124" s="68" t="s">
        <v>2248</v>
      </c>
      <c r="G124" s="68" t="s">
        <v>2301</v>
      </c>
      <c r="H124" s="66">
        <v>0.0</v>
      </c>
      <c r="I124" s="72" t="str">
        <f>vlookup(D124,'ranap clusters obsolete'!D:D,1,false)</f>
        <v>37.89</v>
      </c>
      <c r="J124" s="66" t="s">
        <v>6283</v>
      </c>
    </row>
    <row r="125">
      <c r="A125" s="68">
        <v>11.0</v>
      </c>
      <c r="B125" s="69" t="s">
        <v>6275</v>
      </c>
      <c r="C125" s="68" t="s">
        <v>6236</v>
      </c>
      <c r="D125" s="70" t="s">
        <v>2914</v>
      </c>
      <c r="E125" s="68" t="s">
        <v>597</v>
      </c>
      <c r="F125" s="68" t="s">
        <v>2248</v>
      </c>
      <c r="G125" s="68" t="s">
        <v>2441</v>
      </c>
      <c r="H125" s="66">
        <v>0.0</v>
      </c>
      <c r="I125" s="72" t="str">
        <f>vlookup(D125,'ranap clusters obsolete'!D:D,1,false)</f>
        <v>38.02</v>
      </c>
      <c r="J125" s="66" t="s">
        <v>6283</v>
      </c>
    </row>
    <row r="126">
      <c r="A126" s="68">
        <v>11.0</v>
      </c>
      <c r="B126" s="69" t="s">
        <v>6275</v>
      </c>
      <c r="C126" s="68" t="s">
        <v>6236</v>
      </c>
      <c r="D126" s="70" t="s">
        <v>2915</v>
      </c>
      <c r="E126" s="68" t="s">
        <v>598</v>
      </c>
      <c r="F126" s="68" t="s">
        <v>2248</v>
      </c>
      <c r="G126" s="68" t="s">
        <v>2441</v>
      </c>
      <c r="H126" s="66">
        <v>0.0</v>
      </c>
      <c r="I126" s="72" t="str">
        <f>vlookup(D126,'ranap clusters obsolete'!D:D,1,false)</f>
        <v>38.42</v>
      </c>
      <c r="J126" s="66" t="s">
        <v>6283</v>
      </c>
    </row>
    <row r="127">
      <c r="A127" s="68">
        <v>11.0</v>
      </c>
      <c r="B127" s="69" t="s">
        <v>6275</v>
      </c>
      <c r="C127" s="68" t="s">
        <v>6236</v>
      </c>
      <c r="D127" s="70" t="s">
        <v>2917</v>
      </c>
      <c r="E127" s="68" t="s">
        <v>600</v>
      </c>
      <c r="F127" s="68" t="s">
        <v>2248</v>
      </c>
      <c r="G127" s="68" t="s">
        <v>2301</v>
      </c>
      <c r="H127" s="66">
        <v>0.0</v>
      </c>
      <c r="I127" s="72" t="str">
        <f>vlookup(D127,'ranap clusters obsolete'!D:D,1,false)</f>
        <v>76.70</v>
      </c>
      <c r="J127" s="66" t="s">
        <v>6283</v>
      </c>
    </row>
    <row r="128">
      <c r="A128" s="68">
        <v>11.0</v>
      </c>
      <c r="B128" s="69" t="s">
        <v>6275</v>
      </c>
      <c r="C128" s="68" t="s">
        <v>6236</v>
      </c>
      <c r="D128" s="70" t="s">
        <v>2918</v>
      </c>
      <c r="E128" s="68" t="s">
        <v>602</v>
      </c>
      <c r="F128" s="68" t="s">
        <v>2248</v>
      </c>
      <c r="G128" s="68" t="s">
        <v>2301</v>
      </c>
      <c r="H128" s="66">
        <v>0.0</v>
      </c>
      <c r="I128" s="72" t="str">
        <f>vlookup(D128,'ranap clusters obsolete'!D:D,1,false)</f>
        <v>76.72</v>
      </c>
      <c r="J128" s="66" t="s">
        <v>6283</v>
      </c>
    </row>
    <row r="129">
      <c r="A129" s="68">
        <v>11.0</v>
      </c>
      <c r="B129" s="69" t="s">
        <v>6275</v>
      </c>
      <c r="C129" s="68" t="s">
        <v>6236</v>
      </c>
      <c r="D129" s="70" t="s">
        <v>2919</v>
      </c>
      <c r="E129" s="68" t="s">
        <v>604</v>
      </c>
      <c r="F129" s="68" t="s">
        <v>2248</v>
      </c>
      <c r="G129" s="68" t="s">
        <v>2301</v>
      </c>
      <c r="H129" s="66">
        <v>0.0</v>
      </c>
      <c r="I129" s="72" t="str">
        <f>vlookup(D129,'ranap clusters obsolete'!D:D,1,false)</f>
        <v>76.74</v>
      </c>
      <c r="J129" s="66" t="s">
        <v>6283</v>
      </c>
    </row>
    <row r="130">
      <c r="A130" s="68">
        <v>11.0</v>
      </c>
      <c r="B130" s="69" t="s">
        <v>6275</v>
      </c>
      <c r="C130" s="68" t="s">
        <v>6236</v>
      </c>
      <c r="D130" s="70" t="s">
        <v>2920</v>
      </c>
      <c r="E130" s="68" t="s">
        <v>606</v>
      </c>
      <c r="F130" s="68" t="s">
        <v>2248</v>
      </c>
      <c r="G130" s="68" t="s">
        <v>2301</v>
      </c>
      <c r="H130" s="66">
        <v>0.0</v>
      </c>
      <c r="I130" s="72" t="str">
        <f>vlookup(D130,'ranap clusters obsolete'!D:D,1,false)</f>
        <v>76.76</v>
      </c>
      <c r="J130" s="66" t="s">
        <v>6283</v>
      </c>
    </row>
    <row r="131">
      <c r="A131" s="68">
        <v>11.0</v>
      </c>
      <c r="B131" s="69" t="s">
        <v>6275</v>
      </c>
      <c r="C131" s="68" t="s">
        <v>6236</v>
      </c>
      <c r="D131" s="70" t="s">
        <v>2921</v>
      </c>
      <c r="E131" s="68" t="s">
        <v>609</v>
      </c>
      <c r="F131" s="68" t="s">
        <v>2248</v>
      </c>
      <c r="G131" s="68" t="s">
        <v>2301</v>
      </c>
      <c r="H131" s="66">
        <v>0.0</v>
      </c>
      <c r="I131" s="72" t="str">
        <f>vlookup(D131,'ranap clusters obsolete'!D:D,1,false)</f>
        <v>76.77</v>
      </c>
      <c r="J131" s="66" t="s">
        <v>6283</v>
      </c>
    </row>
    <row r="132">
      <c r="A132" s="68">
        <v>11.0</v>
      </c>
      <c r="B132" s="69" t="s">
        <v>6275</v>
      </c>
      <c r="C132" s="68" t="s">
        <v>6236</v>
      </c>
      <c r="D132" s="70" t="s">
        <v>2922</v>
      </c>
      <c r="E132" s="68" t="s">
        <v>612</v>
      </c>
      <c r="F132" s="68" t="s">
        <v>2248</v>
      </c>
      <c r="G132" s="68" t="s">
        <v>2301</v>
      </c>
      <c r="H132" s="66">
        <v>0.0</v>
      </c>
      <c r="I132" s="72" t="str">
        <f>vlookup(D132,'ranap clusters obsolete'!D:D,1,false)</f>
        <v>76.79</v>
      </c>
      <c r="J132" s="66" t="s">
        <v>6283</v>
      </c>
    </row>
    <row r="133">
      <c r="A133" s="68">
        <v>11.0</v>
      </c>
      <c r="B133" s="69" t="s">
        <v>6275</v>
      </c>
      <c r="C133" s="68" t="s">
        <v>6236</v>
      </c>
      <c r="D133" s="70" t="s">
        <v>2923</v>
      </c>
      <c r="E133" s="68" t="s">
        <v>614</v>
      </c>
      <c r="F133" s="68" t="s">
        <v>2248</v>
      </c>
      <c r="G133" s="68" t="s">
        <v>2247</v>
      </c>
      <c r="H133" s="66">
        <v>0.0</v>
      </c>
      <c r="I133" s="72" t="str">
        <f>vlookup(D133,'ranap clusters obsolete'!D:D,1,false)</f>
        <v>82.55</v>
      </c>
      <c r="J133" s="66" t="s">
        <v>6283</v>
      </c>
    </row>
    <row r="134">
      <c r="A134" s="68">
        <v>11.0</v>
      </c>
      <c r="B134" s="69" t="s">
        <v>6275</v>
      </c>
      <c r="C134" s="68" t="s">
        <v>6236</v>
      </c>
      <c r="D134" s="70" t="s">
        <v>2924</v>
      </c>
      <c r="E134" s="68" t="s">
        <v>616</v>
      </c>
      <c r="F134" s="68" t="s">
        <v>2248</v>
      </c>
      <c r="G134" s="68" t="s">
        <v>2247</v>
      </c>
      <c r="H134" s="66">
        <v>0.0</v>
      </c>
      <c r="I134" s="72" t="str">
        <f>vlookup(D134,'ranap clusters obsolete'!D:D,1,false)</f>
        <v>82.56</v>
      </c>
      <c r="J134" s="66" t="s">
        <v>6283</v>
      </c>
    </row>
    <row r="135">
      <c r="A135" s="68">
        <v>11.0</v>
      </c>
      <c r="B135" s="69" t="s">
        <v>6275</v>
      </c>
      <c r="C135" s="68" t="s">
        <v>6236</v>
      </c>
      <c r="D135" s="70" t="s">
        <v>2925</v>
      </c>
      <c r="E135" s="68" t="s">
        <v>618</v>
      </c>
      <c r="F135" s="68" t="s">
        <v>2248</v>
      </c>
      <c r="G135" s="68" t="s">
        <v>2247</v>
      </c>
      <c r="H135" s="66">
        <v>0.0</v>
      </c>
      <c r="I135" s="72" t="str">
        <f>vlookup(D135,'ranap clusters obsolete'!D:D,1,false)</f>
        <v>82.58</v>
      </c>
      <c r="J135" s="66" t="s">
        <v>6283</v>
      </c>
    </row>
    <row r="136">
      <c r="A136" s="68">
        <v>11.0</v>
      </c>
      <c r="B136" s="69" t="s">
        <v>6275</v>
      </c>
      <c r="C136" s="68" t="s">
        <v>6236</v>
      </c>
      <c r="D136" s="70" t="s">
        <v>2926</v>
      </c>
      <c r="E136" s="68" t="s">
        <v>620</v>
      </c>
      <c r="F136" s="68" t="s">
        <v>2248</v>
      </c>
      <c r="G136" s="68" t="s">
        <v>2247</v>
      </c>
      <c r="H136" s="66">
        <v>0.0</v>
      </c>
      <c r="I136" s="72" t="str">
        <f>vlookup(D136,'ranap clusters obsolete'!D:D,1,false)</f>
        <v>82.85</v>
      </c>
      <c r="J136" s="66" t="s">
        <v>6283</v>
      </c>
    </row>
    <row r="137">
      <c r="A137" s="68">
        <v>11.0</v>
      </c>
      <c r="B137" s="69" t="s">
        <v>6275</v>
      </c>
      <c r="C137" s="68" t="s">
        <v>6236</v>
      </c>
      <c r="D137" s="70" t="s">
        <v>2927</v>
      </c>
      <c r="E137" s="68" t="s">
        <v>622</v>
      </c>
      <c r="F137" s="68" t="s">
        <v>2248</v>
      </c>
      <c r="G137" s="68" t="s">
        <v>2247</v>
      </c>
      <c r="H137" s="66">
        <v>0.0</v>
      </c>
      <c r="I137" s="72" t="str">
        <f>vlookup(D137,'ranap clusters obsolete'!D:D,1,false)</f>
        <v>83.13</v>
      </c>
      <c r="J137" s="66" t="s">
        <v>6283</v>
      </c>
    </row>
    <row r="138">
      <c r="A138" s="68">
        <v>11.0</v>
      </c>
      <c r="B138" s="69" t="s">
        <v>6275</v>
      </c>
      <c r="C138" s="68" t="s">
        <v>6236</v>
      </c>
      <c r="D138" s="70" t="s">
        <v>2928</v>
      </c>
      <c r="E138" s="68" t="s">
        <v>624</v>
      </c>
      <c r="F138" s="68" t="s">
        <v>2248</v>
      </c>
      <c r="G138" s="68" t="s">
        <v>2247</v>
      </c>
      <c r="H138" s="66">
        <v>0.0</v>
      </c>
      <c r="I138" s="72" t="str">
        <f>vlookup(D138,'ranap clusters obsolete'!D:D,1,false)</f>
        <v>83.19</v>
      </c>
      <c r="J138" s="66" t="s">
        <v>6283</v>
      </c>
    </row>
    <row r="139">
      <c r="A139" s="68">
        <v>11.0</v>
      </c>
      <c r="B139" s="69" t="s">
        <v>6275</v>
      </c>
      <c r="C139" s="68" t="s">
        <v>6236</v>
      </c>
      <c r="D139" s="70" t="s">
        <v>2929</v>
      </c>
      <c r="E139" s="68" t="s">
        <v>626</v>
      </c>
      <c r="F139" s="68" t="s">
        <v>2248</v>
      </c>
      <c r="G139" s="68" t="s">
        <v>2247</v>
      </c>
      <c r="H139" s="66">
        <v>0.0</v>
      </c>
      <c r="I139" s="72" t="str">
        <f>vlookup(D139,'ranap clusters obsolete'!D:D,1,false)</f>
        <v>83.71</v>
      </c>
      <c r="J139" s="66" t="s">
        <v>6283</v>
      </c>
    </row>
    <row r="140">
      <c r="A140" s="68">
        <v>11.0</v>
      </c>
      <c r="B140" s="69" t="s">
        <v>6275</v>
      </c>
      <c r="C140" s="68" t="s">
        <v>6236</v>
      </c>
      <c r="D140" s="70" t="s">
        <v>2930</v>
      </c>
      <c r="E140" s="68" t="s">
        <v>630</v>
      </c>
      <c r="F140" s="68" t="s">
        <v>2248</v>
      </c>
      <c r="G140" s="68" t="s">
        <v>2247</v>
      </c>
      <c r="H140" s="66">
        <v>0.0</v>
      </c>
      <c r="I140" s="72" t="str">
        <f>vlookup(D140,'ranap clusters obsolete'!D:D,1,false)</f>
        <v>83.72</v>
      </c>
      <c r="J140" s="66" t="s">
        <v>6283</v>
      </c>
    </row>
    <row r="141">
      <c r="A141" s="68">
        <v>11.0</v>
      </c>
      <c r="B141" s="69" t="s">
        <v>6275</v>
      </c>
      <c r="C141" s="68" t="s">
        <v>6236</v>
      </c>
      <c r="D141" s="70" t="s">
        <v>2931</v>
      </c>
      <c r="E141" s="68" t="s">
        <v>631</v>
      </c>
      <c r="F141" s="68" t="s">
        <v>2248</v>
      </c>
      <c r="G141" s="68" t="s">
        <v>2247</v>
      </c>
      <c r="H141" s="66">
        <v>0.0</v>
      </c>
      <c r="I141" s="72" t="str">
        <f>vlookup(D141,'ranap clusters obsolete'!D:D,1,false)</f>
        <v>83.75</v>
      </c>
      <c r="J141" s="66" t="s">
        <v>6283</v>
      </c>
    </row>
    <row r="142">
      <c r="A142" s="68">
        <v>11.0</v>
      </c>
      <c r="B142" s="69" t="s">
        <v>6275</v>
      </c>
      <c r="C142" s="68" t="s">
        <v>6236</v>
      </c>
      <c r="D142" s="70" t="s">
        <v>2932</v>
      </c>
      <c r="E142" s="68" t="s">
        <v>633</v>
      </c>
      <c r="F142" s="68" t="s">
        <v>2248</v>
      </c>
      <c r="G142" s="68" t="s">
        <v>2247</v>
      </c>
      <c r="H142" s="66">
        <v>0.0</v>
      </c>
      <c r="I142" s="72" t="str">
        <f>vlookup(D142,'ranap clusters obsolete'!D:D,1,false)</f>
        <v>83.76</v>
      </c>
      <c r="J142" s="66" t="s">
        <v>6283</v>
      </c>
    </row>
    <row r="143">
      <c r="A143" s="68">
        <v>11.0</v>
      </c>
      <c r="B143" s="69" t="s">
        <v>6275</v>
      </c>
      <c r="C143" s="68" t="s">
        <v>6236</v>
      </c>
      <c r="D143" s="70" t="s">
        <v>2933</v>
      </c>
      <c r="E143" s="68" t="s">
        <v>635</v>
      </c>
      <c r="F143" s="68" t="s">
        <v>2248</v>
      </c>
      <c r="G143" s="68" t="s">
        <v>2247</v>
      </c>
      <c r="H143" s="66">
        <v>0.0</v>
      </c>
      <c r="I143" s="72" t="str">
        <f>vlookup(D143,'ranap clusters obsolete'!D:D,1,false)</f>
        <v>83.77</v>
      </c>
      <c r="J143" s="66" t="s">
        <v>6283</v>
      </c>
    </row>
    <row r="144">
      <c r="A144" s="68">
        <v>11.0</v>
      </c>
      <c r="B144" s="69" t="s">
        <v>6275</v>
      </c>
      <c r="C144" s="68" t="s">
        <v>6236</v>
      </c>
      <c r="D144" s="70" t="s">
        <v>2934</v>
      </c>
      <c r="E144" s="68" t="s">
        <v>637</v>
      </c>
      <c r="F144" s="68" t="s">
        <v>2248</v>
      </c>
      <c r="G144" s="68" t="s">
        <v>2301</v>
      </c>
      <c r="H144" s="66">
        <v>0.0</v>
      </c>
      <c r="I144" s="72" t="str">
        <f>vlookup(D144,'ranap clusters obsolete'!D:D,1,false)</f>
        <v>84.15</v>
      </c>
      <c r="J144" s="66" t="s">
        <v>6283</v>
      </c>
    </row>
    <row r="145">
      <c r="A145" s="68">
        <v>11.0</v>
      </c>
      <c r="B145" s="69" t="s">
        <v>6275</v>
      </c>
      <c r="C145" s="68" t="s">
        <v>6236</v>
      </c>
      <c r="D145" s="70" t="s">
        <v>2935</v>
      </c>
      <c r="E145" s="68" t="s">
        <v>640</v>
      </c>
      <c r="F145" s="68" t="s">
        <v>2248</v>
      </c>
      <c r="G145" s="68" t="s">
        <v>2301</v>
      </c>
      <c r="H145" s="66">
        <v>0.0</v>
      </c>
      <c r="I145" s="72" t="str">
        <f>vlookup(D145,'ranap clusters obsolete'!D:D,1,false)</f>
        <v>84.17</v>
      </c>
      <c r="J145" s="66" t="s">
        <v>6283</v>
      </c>
    </row>
    <row r="146">
      <c r="A146" s="68">
        <v>11.0</v>
      </c>
      <c r="B146" s="69" t="s">
        <v>6275</v>
      </c>
      <c r="C146" s="68" t="s">
        <v>6236</v>
      </c>
      <c r="D146" s="70" t="s">
        <v>2941</v>
      </c>
      <c r="E146" s="68" t="s">
        <v>124</v>
      </c>
      <c r="F146" s="68" t="s">
        <v>2201</v>
      </c>
      <c r="G146" s="68" t="s">
        <v>2301</v>
      </c>
      <c r="H146" s="66">
        <v>0.0</v>
      </c>
      <c r="I146" s="72" t="str">
        <f>vlookup(D146,'ranap clusters obsolete'!D:D,1,false)</f>
        <v>03.39</v>
      </c>
      <c r="J146" s="66" t="s">
        <v>6283</v>
      </c>
    </row>
    <row r="147">
      <c r="A147" s="68">
        <v>11.0</v>
      </c>
      <c r="B147" s="69" t="s">
        <v>6275</v>
      </c>
      <c r="C147" s="68" t="s">
        <v>6236</v>
      </c>
      <c r="D147" s="70" t="s">
        <v>2954</v>
      </c>
      <c r="E147" s="68" t="s">
        <v>85</v>
      </c>
      <c r="F147" s="68" t="s">
        <v>2201</v>
      </c>
      <c r="G147" s="68" t="s">
        <v>2301</v>
      </c>
      <c r="H147" s="66">
        <v>0.0</v>
      </c>
      <c r="I147" s="72" t="str">
        <f>vlookup(D147,'ranap clusters obsolete'!D:D,1,false)</f>
        <v>03.90</v>
      </c>
      <c r="J147" s="66" t="s">
        <v>6283</v>
      </c>
    </row>
    <row r="148">
      <c r="A148" s="68">
        <v>11.0</v>
      </c>
      <c r="B148" s="69" t="s">
        <v>6275</v>
      </c>
      <c r="C148" s="68" t="s">
        <v>6236</v>
      </c>
      <c r="D148" s="70" t="s">
        <v>2957</v>
      </c>
      <c r="E148" s="68" t="s">
        <v>39</v>
      </c>
      <c r="F148" s="68" t="s">
        <v>2201</v>
      </c>
      <c r="G148" s="68" t="s">
        <v>2301</v>
      </c>
      <c r="H148" s="66">
        <v>0.0</v>
      </c>
      <c r="I148" s="72" t="str">
        <f>vlookup(D148,'ranap clusters obsolete'!D:D,1,false)</f>
        <v>03.94</v>
      </c>
      <c r="J148" s="66" t="s">
        <v>6283</v>
      </c>
    </row>
    <row r="149">
      <c r="A149" s="68">
        <v>11.0</v>
      </c>
      <c r="B149" s="69" t="s">
        <v>6275</v>
      </c>
      <c r="C149" s="68" t="s">
        <v>6236</v>
      </c>
      <c r="D149" s="70" t="s">
        <v>2958</v>
      </c>
      <c r="E149" s="68" t="s">
        <v>503</v>
      </c>
      <c r="F149" s="68" t="s">
        <v>2201</v>
      </c>
      <c r="G149" s="68" t="s">
        <v>2301</v>
      </c>
      <c r="H149" s="66">
        <v>0.0</v>
      </c>
      <c r="I149" s="72" t="str">
        <f>vlookup(D149,'ranap clusters obsolete'!D:D,1,false)</f>
        <v>03.96</v>
      </c>
      <c r="J149" s="66" t="s">
        <v>6283</v>
      </c>
    </row>
    <row r="150">
      <c r="A150" s="68">
        <v>11.0</v>
      </c>
      <c r="B150" s="69" t="s">
        <v>6275</v>
      </c>
      <c r="C150" s="68" t="s">
        <v>6236</v>
      </c>
      <c r="D150" s="70" t="s">
        <v>2962</v>
      </c>
      <c r="E150" s="68" t="s">
        <v>505</v>
      </c>
      <c r="F150" s="68" t="s">
        <v>2201</v>
      </c>
      <c r="G150" s="68" t="s">
        <v>2301</v>
      </c>
      <c r="H150" s="66">
        <v>0.0</v>
      </c>
      <c r="I150" s="72" t="str">
        <f>vlookup(D150,'ranap clusters obsolete'!D:D,1,false)</f>
        <v>03.98</v>
      </c>
      <c r="J150" s="66" t="s">
        <v>6283</v>
      </c>
    </row>
    <row r="151">
      <c r="A151" s="68">
        <v>11.0</v>
      </c>
      <c r="B151" s="69" t="s">
        <v>6275</v>
      </c>
      <c r="C151" s="68" t="s">
        <v>6236</v>
      </c>
      <c r="D151" s="70" t="s">
        <v>2963</v>
      </c>
      <c r="E151" s="68" t="s">
        <v>508</v>
      </c>
      <c r="F151" s="68" t="s">
        <v>2201</v>
      </c>
      <c r="G151" s="68" t="s">
        <v>2441</v>
      </c>
      <c r="H151" s="66">
        <v>0.0</v>
      </c>
      <c r="I151" s="72" t="str">
        <f>vlookup(D151,'ranap clusters obsolete'!D:D,1,false)</f>
        <v>05.22</v>
      </c>
      <c r="J151" s="66" t="s">
        <v>6283</v>
      </c>
    </row>
    <row r="152">
      <c r="A152" s="68">
        <v>11.0</v>
      </c>
      <c r="B152" s="69" t="s">
        <v>6275</v>
      </c>
      <c r="C152" s="68" t="s">
        <v>6236</v>
      </c>
      <c r="D152" s="70" t="s">
        <v>2968</v>
      </c>
      <c r="E152" s="68" t="s">
        <v>510</v>
      </c>
      <c r="F152" s="68" t="s">
        <v>2201</v>
      </c>
      <c r="G152" s="68" t="s">
        <v>2441</v>
      </c>
      <c r="H152" s="66">
        <v>0.0</v>
      </c>
      <c r="I152" s="72" t="str">
        <f>vlookup(D152,'ranap clusters obsolete'!D:D,1,false)</f>
        <v>05.23</v>
      </c>
      <c r="J152" s="66" t="s">
        <v>6283</v>
      </c>
    </row>
    <row r="153">
      <c r="A153" s="68">
        <v>11.0</v>
      </c>
      <c r="B153" s="69" t="s">
        <v>6275</v>
      </c>
      <c r="C153" s="68" t="s">
        <v>6236</v>
      </c>
      <c r="D153" s="70" t="s">
        <v>2969</v>
      </c>
      <c r="E153" s="68" t="s">
        <v>513</v>
      </c>
      <c r="F153" s="68" t="s">
        <v>2201</v>
      </c>
      <c r="G153" s="68" t="s">
        <v>2441</v>
      </c>
      <c r="H153" s="66">
        <v>0.0</v>
      </c>
      <c r="I153" s="72" t="str">
        <f>vlookup(D153,'ranap clusters obsolete'!D:D,1,false)</f>
        <v>05.24</v>
      </c>
      <c r="J153" s="66" t="s">
        <v>6283</v>
      </c>
    </row>
    <row r="154">
      <c r="A154" s="68">
        <v>11.0</v>
      </c>
      <c r="B154" s="69" t="s">
        <v>6275</v>
      </c>
      <c r="C154" s="68" t="s">
        <v>6236</v>
      </c>
      <c r="D154" s="70" t="s">
        <v>2970</v>
      </c>
      <c r="E154" s="68" t="s">
        <v>515</v>
      </c>
      <c r="F154" s="68" t="s">
        <v>2201</v>
      </c>
      <c r="G154" s="68" t="s">
        <v>2441</v>
      </c>
      <c r="H154" s="66">
        <v>0.0</v>
      </c>
      <c r="I154" s="72" t="str">
        <f>vlookup(D154,'ranap clusters obsolete'!D:D,1,false)</f>
        <v>05.25</v>
      </c>
      <c r="J154" s="66" t="s">
        <v>6283</v>
      </c>
    </row>
    <row r="155">
      <c r="A155" s="68">
        <v>11.0</v>
      </c>
      <c r="B155" s="69" t="s">
        <v>6275</v>
      </c>
      <c r="C155" s="68" t="s">
        <v>6236</v>
      </c>
      <c r="D155" s="70" t="s">
        <v>2989</v>
      </c>
      <c r="E155" s="68" t="s">
        <v>516</v>
      </c>
      <c r="F155" s="68" t="s">
        <v>2201</v>
      </c>
      <c r="G155" s="68" t="s">
        <v>2301</v>
      </c>
      <c r="H155" s="66">
        <v>0.0</v>
      </c>
      <c r="I155" s="72" t="str">
        <f>vlookup(D155,'ranap clusters obsolete'!D:D,1,false)</f>
        <v>80.50</v>
      </c>
      <c r="J155" s="66" t="s">
        <v>6283</v>
      </c>
    </row>
    <row r="156">
      <c r="A156" s="68">
        <v>11.0</v>
      </c>
      <c r="B156" s="69" t="s">
        <v>6275</v>
      </c>
      <c r="C156" s="68" t="s">
        <v>6236</v>
      </c>
      <c r="D156" s="70" t="s">
        <v>3004</v>
      </c>
      <c r="E156" s="68" t="s">
        <v>518</v>
      </c>
      <c r="F156" s="68" t="s">
        <v>2201</v>
      </c>
      <c r="G156" s="68" t="s">
        <v>2301</v>
      </c>
      <c r="H156" s="66">
        <v>0.0</v>
      </c>
      <c r="I156" s="72" t="str">
        <f>vlookup(D156,'ranap clusters obsolete'!D:D,1,false)</f>
        <v>80.51</v>
      </c>
      <c r="J156" s="66" t="s">
        <v>6283</v>
      </c>
    </row>
    <row r="157">
      <c r="A157" s="68">
        <v>11.0</v>
      </c>
      <c r="B157" s="69" t="s">
        <v>6275</v>
      </c>
      <c r="C157" s="68" t="s">
        <v>6236</v>
      </c>
      <c r="D157" s="70" t="s">
        <v>3023</v>
      </c>
      <c r="E157" s="68" t="s">
        <v>524</v>
      </c>
      <c r="F157" s="68" t="s">
        <v>2201</v>
      </c>
      <c r="G157" s="68" t="s">
        <v>2301</v>
      </c>
      <c r="H157" s="66">
        <v>0.0</v>
      </c>
      <c r="I157" s="72" t="str">
        <f>vlookup(D157,'ranap clusters obsolete'!D:D,1,false)</f>
        <v>80.59</v>
      </c>
      <c r="J157" s="66" t="s">
        <v>6283</v>
      </c>
    </row>
    <row r="158">
      <c r="A158" s="68">
        <v>11.0</v>
      </c>
      <c r="B158" s="69" t="s">
        <v>6275</v>
      </c>
      <c r="C158" s="68" t="s">
        <v>6236</v>
      </c>
      <c r="D158" s="70" t="s">
        <v>2939</v>
      </c>
      <c r="E158" s="68" t="s">
        <v>744</v>
      </c>
      <c r="F158" s="68" t="s">
        <v>2204</v>
      </c>
      <c r="G158" s="68" t="s">
        <v>2301</v>
      </c>
      <c r="H158" s="66">
        <v>0.0</v>
      </c>
      <c r="I158" s="72" t="str">
        <f>vlookup(D158,'ranap clusters obsolete'!D:D,1,false)</f>
        <v>00.61</v>
      </c>
      <c r="J158" s="66" t="s">
        <v>6283</v>
      </c>
    </row>
    <row r="159">
      <c r="A159" s="68">
        <v>11.0</v>
      </c>
      <c r="B159" s="69" t="s">
        <v>6275</v>
      </c>
      <c r="C159" s="68" t="s">
        <v>6236</v>
      </c>
      <c r="D159" s="70" t="s">
        <v>2940</v>
      </c>
      <c r="E159" s="68" t="s">
        <v>750</v>
      </c>
      <c r="F159" s="68" t="s">
        <v>2204</v>
      </c>
      <c r="G159" s="68" t="s">
        <v>2441</v>
      </c>
      <c r="H159" s="66">
        <v>0.0</v>
      </c>
      <c r="I159" s="72" t="str">
        <f>vlookup(D159,'ranap clusters obsolete'!D:D,1,false)</f>
        <v>38.10</v>
      </c>
      <c r="J159" s="66" t="s">
        <v>6283</v>
      </c>
    </row>
    <row r="160">
      <c r="A160" s="68">
        <v>11.0</v>
      </c>
      <c r="B160" s="69" t="s">
        <v>6275</v>
      </c>
      <c r="C160" s="68" t="s">
        <v>6236</v>
      </c>
      <c r="D160" s="70" t="s">
        <v>2942</v>
      </c>
      <c r="E160" s="68" t="s">
        <v>753</v>
      </c>
      <c r="F160" s="68" t="s">
        <v>2204</v>
      </c>
      <c r="G160" s="68" t="s">
        <v>2441</v>
      </c>
      <c r="H160" s="66">
        <v>0.0</v>
      </c>
      <c r="I160" s="72" t="str">
        <f>vlookup(D160,'ranap clusters obsolete'!D:D,1,false)</f>
        <v>38.12</v>
      </c>
      <c r="J160" s="66" t="s">
        <v>6283</v>
      </c>
    </row>
    <row r="161">
      <c r="A161" s="68">
        <v>11.0</v>
      </c>
      <c r="B161" s="69" t="s">
        <v>6275</v>
      </c>
      <c r="C161" s="68" t="s">
        <v>6236</v>
      </c>
      <c r="D161" s="70" t="s">
        <v>2943</v>
      </c>
      <c r="E161" s="68" t="s">
        <v>755</v>
      </c>
      <c r="F161" s="68" t="s">
        <v>2204</v>
      </c>
      <c r="G161" s="68" t="s">
        <v>2441</v>
      </c>
      <c r="H161" s="66">
        <v>0.0</v>
      </c>
      <c r="I161" s="72" t="str">
        <f>vlookup(D161,'ranap clusters obsolete'!D:D,1,false)</f>
        <v>38.32</v>
      </c>
      <c r="J161" s="66" t="s">
        <v>6283</v>
      </c>
    </row>
    <row r="162">
      <c r="A162" s="68">
        <v>11.0</v>
      </c>
      <c r="B162" s="69" t="s">
        <v>6275</v>
      </c>
      <c r="C162" s="68" t="s">
        <v>6236</v>
      </c>
      <c r="D162" s="70" t="s">
        <v>2944</v>
      </c>
      <c r="E162" s="68" t="s">
        <v>756</v>
      </c>
      <c r="F162" s="68" t="s">
        <v>2204</v>
      </c>
      <c r="G162" s="68" t="s">
        <v>2441</v>
      </c>
      <c r="H162" s="66">
        <v>0.0</v>
      </c>
      <c r="I162" s="72" t="str">
        <f>vlookup(D162,'ranap clusters obsolete'!D:D,1,false)</f>
        <v>38.62</v>
      </c>
      <c r="J162" s="66" t="s">
        <v>6283</v>
      </c>
    </row>
    <row r="163">
      <c r="A163" s="68">
        <v>11.0</v>
      </c>
      <c r="B163" s="69" t="s">
        <v>6275</v>
      </c>
      <c r="C163" s="68" t="s">
        <v>6236</v>
      </c>
      <c r="D163" s="70" t="s">
        <v>2945</v>
      </c>
      <c r="E163" s="68" t="s">
        <v>757</v>
      </c>
      <c r="F163" s="68" t="s">
        <v>2204</v>
      </c>
      <c r="G163" s="68" t="s">
        <v>2441</v>
      </c>
      <c r="H163" s="66">
        <v>0.0</v>
      </c>
      <c r="I163" s="72" t="str">
        <f>vlookup(D163,'ranap clusters obsolete'!D:D,1,false)</f>
        <v>39.22</v>
      </c>
      <c r="J163" s="66" t="s">
        <v>6283</v>
      </c>
    </row>
    <row r="164">
      <c r="A164" s="68">
        <v>11.0</v>
      </c>
      <c r="B164" s="69" t="s">
        <v>6275</v>
      </c>
      <c r="C164" s="68" t="s">
        <v>6236</v>
      </c>
      <c r="D164" s="70" t="s">
        <v>2946</v>
      </c>
      <c r="E164" s="68" t="s">
        <v>759</v>
      </c>
      <c r="F164" s="68" t="s">
        <v>2204</v>
      </c>
      <c r="G164" s="68" t="s">
        <v>2441</v>
      </c>
      <c r="H164" s="66">
        <v>0.0</v>
      </c>
      <c r="I164" s="72" t="str">
        <f>vlookup(D164,'ranap clusters obsolete'!D:D,1,false)</f>
        <v>39.29</v>
      </c>
      <c r="J164" s="66" t="s">
        <v>6283</v>
      </c>
    </row>
    <row r="165">
      <c r="A165" s="68">
        <v>11.0</v>
      </c>
      <c r="B165" s="69" t="s">
        <v>6275</v>
      </c>
      <c r="C165" s="68" t="s">
        <v>6236</v>
      </c>
      <c r="D165" s="70" t="s">
        <v>2947</v>
      </c>
      <c r="E165" s="68" t="s">
        <v>763</v>
      </c>
      <c r="F165" s="68" t="s">
        <v>2204</v>
      </c>
      <c r="G165" s="68" t="s">
        <v>2441</v>
      </c>
      <c r="H165" s="66">
        <v>0.0</v>
      </c>
      <c r="I165" s="72" t="str">
        <f>vlookup(D165,'ranap clusters obsolete'!D:D,1,false)</f>
        <v>39.30</v>
      </c>
      <c r="J165" s="66" t="s">
        <v>6283</v>
      </c>
    </row>
    <row r="166">
      <c r="A166" s="68">
        <v>11.0</v>
      </c>
      <c r="B166" s="69" t="s">
        <v>6275</v>
      </c>
      <c r="C166" s="68" t="s">
        <v>6236</v>
      </c>
      <c r="D166" s="70" t="s">
        <v>2948</v>
      </c>
      <c r="E166" s="68" t="s">
        <v>766</v>
      </c>
      <c r="F166" s="68" t="s">
        <v>2204</v>
      </c>
      <c r="G166" s="68" t="s">
        <v>2441</v>
      </c>
      <c r="H166" s="66">
        <v>0.0</v>
      </c>
      <c r="I166" s="72" t="str">
        <f>vlookup(D166,'ranap clusters obsolete'!D:D,1,false)</f>
        <v>39.31</v>
      </c>
      <c r="J166" s="66" t="s">
        <v>6283</v>
      </c>
    </row>
    <row r="167">
      <c r="A167" s="68">
        <v>11.0</v>
      </c>
      <c r="B167" s="69" t="s">
        <v>6275</v>
      </c>
      <c r="C167" s="68" t="s">
        <v>6236</v>
      </c>
      <c r="D167" s="70" t="s">
        <v>2949</v>
      </c>
      <c r="E167" s="68" t="s">
        <v>769</v>
      </c>
      <c r="F167" s="68" t="s">
        <v>2204</v>
      </c>
      <c r="G167" s="68" t="s">
        <v>2441</v>
      </c>
      <c r="H167" s="66">
        <v>0.0</v>
      </c>
      <c r="I167" s="72" t="str">
        <f>vlookup(D167,'ranap clusters obsolete'!D:D,1,false)</f>
        <v>39.32</v>
      </c>
      <c r="J167" s="66" t="s">
        <v>6283</v>
      </c>
    </row>
    <row r="168">
      <c r="A168" s="68">
        <v>11.0</v>
      </c>
      <c r="B168" s="69" t="s">
        <v>6275</v>
      </c>
      <c r="C168" s="68" t="s">
        <v>6236</v>
      </c>
      <c r="D168" s="70" t="s">
        <v>2950</v>
      </c>
      <c r="E168" s="68" t="s">
        <v>771</v>
      </c>
      <c r="F168" s="68" t="s">
        <v>2204</v>
      </c>
      <c r="G168" s="68" t="s">
        <v>2441</v>
      </c>
      <c r="H168" s="66">
        <v>0.0</v>
      </c>
      <c r="I168" s="72" t="str">
        <f>vlookup(D168,'ranap clusters obsolete'!D:D,1,false)</f>
        <v>39.50</v>
      </c>
      <c r="J168" s="66" t="s">
        <v>6283</v>
      </c>
    </row>
    <row r="169">
      <c r="A169" s="68">
        <v>11.0</v>
      </c>
      <c r="B169" s="69" t="s">
        <v>6275</v>
      </c>
      <c r="C169" s="68" t="s">
        <v>6236</v>
      </c>
      <c r="D169" s="70" t="s">
        <v>2951</v>
      </c>
      <c r="E169" s="68" t="s">
        <v>772</v>
      </c>
      <c r="F169" s="68" t="s">
        <v>2204</v>
      </c>
      <c r="G169" s="68" t="s">
        <v>2441</v>
      </c>
      <c r="H169" s="66">
        <v>0.0</v>
      </c>
      <c r="I169" s="72" t="str">
        <f>vlookup(D169,'ranap clusters obsolete'!D:D,1,false)</f>
        <v>39.56</v>
      </c>
      <c r="J169" s="66" t="s">
        <v>6283</v>
      </c>
    </row>
    <row r="170">
      <c r="A170" s="68">
        <v>11.0</v>
      </c>
      <c r="B170" s="69" t="s">
        <v>6275</v>
      </c>
      <c r="C170" s="68" t="s">
        <v>6236</v>
      </c>
      <c r="D170" s="70" t="s">
        <v>2952</v>
      </c>
      <c r="E170" s="68" t="s">
        <v>773</v>
      </c>
      <c r="F170" s="68" t="s">
        <v>2204</v>
      </c>
      <c r="G170" s="68" t="s">
        <v>2441</v>
      </c>
      <c r="H170" s="66">
        <v>0.0</v>
      </c>
      <c r="I170" s="72" t="str">
        <f>vlookup(D170,'ranap clusters obsolete'!D:D,1,false)</f>
        <v>39.57</v>
      </c>
      <c r="J170" s="66" t="s">
        <v>6283</v>
      </c>
    </row>
    <row r="171">
      <c r="A171" s="68">
        <v>11.0</v>
      </c>
      <c r="B171" s="69" t="s">
        <v>6275</v>
      </c>
      <c r="C171" s="68" t="s">
        <v>6236</v>
      </c>
      <c r="D171" s="70" t="s">
        <v>2953</v>
      </c>
      <c r="E171" s="68" t="s">
        <v>775</v>
      </c>
      <c r="F171" s="68" t="s">
        <v>2204</v>
      </c>
      <c r="G171" s="68" t="s">
        <v>2441</v>
      </c>
      <c r="H171" s="66">
        <v>0.0</v>
      </c>
      <c r="I171" s="72" t="str">
        <f>vlookup(D171,'ranap clusters obsolete'!D:D,1,false)</f>
        <v>39.58</v>
      </c>
      <c r="J171" s="66" t="s">
        <v>6283</v>
      </c>
    </row>
    <row r="172">
      <c r="A172" s="68">
        <v>11.0</v>
      </c>
      <c r="B172" s="69" t="s">
        <v>6275</v>
      </c>
      <c r="C172" s="68" t="s">
        <v>6236</v>
      </c>
      <c r="D172" s="70" t="s">
        <v>2955</v>
      </c>
      <c r="E172" s="68" t="s">
        <v>797</v>
      </c>
      <c r="F172" s="68" t="s">
        <v>2204</v>
      </c>
      <c r="G172" s="68" t="s">
        <v>2441</v>
      </c>
      <c r="H172" s="66">
        <v>0.0</v>
      </c>
      <c r="I172" s="72" t="str">
        <f>vlookup(D172,'ranap clusters obsolete'!D:D,1,false)</f>
        <v>39.59</v>
      </c>
      <c r="J172" s="66" t="s">
        <v>6283</v>
      </c>
    </row>
    <row r="173">
      <c r="A173" s="68">
        <v>11.0</v>
      </c>
      <c r="B173" s="69" t="s">
        <v>6275</v>
      </c>
      <c r="C173" s="68" t="s">
        <v>6236</v>
      </c>
      <c r="D173" s="70" t="s">
        <v>2956</v>
      </c>
      <c r="E173" s="68" t="s">
        <v>800</v>
      </c>
      <c r="F173" s="68" t="s">
        <v>2204</v>
      </c>
      <c r="G173" s="68" t="s">
        <v>2301</v>
      </c>
      <c r="H173" s="66">
        <v>0.0</v>
      </c>
      <c r="I173" s="72" t="str">
        <f>vlookup(D173,'ranap clusters obsolete'!D:D,1,false)</f>
        <v>39.92</v>
      </c>
      <c r="J173" s="66" t="s">
        <v>6283</v>
      </c>
    </row>
    <row r="174">
      <c r="A174" s="68">
        <v>11.0</v>
      </c>
      <c r="B174" s="69" t="s">
        <v>6275</v>
      </c>
      <c r="C174" s="68" t="s">
        <v>6236</v>
      </c>
      <c r="D174" s="70" t="s">
        <v>2971</v>
      </c>
      <c r="E174" s="68" t="s">
        <v>45</v>
      </c>
      <c r="F174" s="68" t="s">
        <v>2203</v>
      </c>
      <c r="G174" s="68" t="s">
        <v>2441</v>
      </c>
      <c r="H174" s="66">
        <v>0.0</v>
      </c>
      <c r="I174" s="72" t="str">
        <f>vlookup(D174,'ranap clusters obsolete'!D:D,1,false)</f>
        <v>04.06</v>
      </c>
      <c r="J174" s="66" t="s">
        <v>6283</v>
      </c>
    </row>
    <row r="175">
      <c r="A175" s="68">
        <v>11.0</v>
      </c>
      <c r="B175" s="69" t="s">
        <v>6275</v>
      </c>
      <c r="C175" s="68" t="s">
        <v>6236</v>
      </c>
      <c r="D175" s="70" t="s">
        <v>2972</v>
      </c>
      <c r="E175" s="68" t="s">
        <v>47</v>
      </c>
      <c r="F175" s="68" t="s">
        <v>2203</v>
      </c>
      <c r="G175" s="68" t="s">
        <v>2441</v>
      </c>
      <c r="H175" s="66">
        <v>0.0</v>
      </c>
      <c r="I175" s="72" t="str">
        <f>vlookup(D175,'ranap clusters obsolete'!D:D,1,false)</f>
        <v>04.07</v>
      </c>
      <c r="J175" s="66" t="s">
        <v>6283</v>
      </c>
    </row>
    <row r="176">
      <c r="A176" s="68">
        <v>11.0</v>
      </c>
      <c r="B176" s="69" t="s">
        <v>6275</v>
      </c>
      <c r="C176" s="68" t="s">
        <v>6236</v>
      </c>
      <c r="D176" s="70" t="s">
        <v>2973</v>
      </c>
      <c r="E176" s="68" t="s">
        <v>95</v>
      </c>
      <c r="F176" s="68" t="s">
        <v>2203</v>
      </c>
      <c r="G176" s="68" t="s">
        <v>2441</v>
      </c>
      <c r="H176" s="66">
        <v>0.0</v>
      </c>
      <c r="I176" s="72" t="str">
        <f>vlookup(D176,'ranap clusters obsolete'!D:D,1,false)</f>
        <v>04.11</v>
      </c>
      <c r="J176" s="66" t="s">
        <v>6283</v>
      </c>
    </row>
    <row r="177">
      <c r="A177" s="68">
        <v>11.0</v>
      </c>
      <c r="B177" s="69" t="s">
        <v>6275</v>
      </c>
      <c r="C177" s="68" t="s">
        <v>6236</v>
      </c>
      <c r="D177" s="70" t="s">
        <v>2974</v>
      </c>
      <c r="E177" s="68" t="s">
        <v>648</v>
      </c>
      <c r="F177" s="68" t="s">
        <v>2203</v>
      </c>
      <c r="G177" s="68" t="s">
        <v>2441</v>
      </c>
      <c r="H177" s="66">
        <v>0.0</v>
      </c>
      <c r="I177" s="72" t="str">
        <f>vlookup(D177,'ranap clusters obsolete'!D:D,1,false)</f>
        <v>04.12</v>
      </c>
      <c r="J177" s="66" t="s">
        <v>6283</v>
      </c>
    </row>
    <row r="178">
      <c r="A178" s="68">
        <v>11.0</v>
      </c>
      <c r="B178" s="69" t="s">
        <v>6275</v>
      </c>
      <c r="C178" s="68" t="s">
        <v>6236</v>
      </c>
      <c r="D178" s="70" t="s">
        <v>2975</v>
      </c>
      <c r="E178" s="68" t="s">
        <v>127</v>
      </c>
      <c r="F178" s="68" t="s">
        <v>2203</v>
      </c>
      <c r="G178" s="68" t="s">
        <v>2441</v>
      </c>
      <c r="H178" s="66">
        <v>0.0</v>
      </c>
      <c r="I178" s="72" t="str">
        <f>vlookup(D178,'ranap clusters obsolete'!D:D,1,false)</f>
        <v>04.19</v>
      </c>
      <c r="J178" s="66" t="s">
        <v>6283</v>
      </c>
    </row>
    <row r="179">
      <c r="A179" s="68">
        <v>11.0</v>
      </c>
      <c r="B179" s="69" t="s">
        <v>6275</v>
      </c>
      <c r="C179" s="68" t="s">
        <v>6236</v>
      </c>
      <c r="D179" s="70" t="s">
        <v>2976</v>
      </c>
      <c r="E179" s="68" t="s">
        <v>651</v>
      </c>
      <c r="F179" s="68" t="s">
        <v>2203</v>
      </c>
      <c r="G179" s="68" t="s">
        <v>2441</v>
      </c>
      <c r="H179" s="66">
        <v>0.0</v>
      </c>
      <c r="I179" s="72" t="str">
        <f>vlookup(D179,'ranap clusters obsolete'!D:D,1,false)</f>
        <v>04.2</v>
      </c>
      <c r="J179" s="66" t="s">
        <v>6283</v>
      </c>
    </row>
    <row r="180">
      <c r="A180" s="68">
        <v>11.0</v>
      </c>
      <c r="B180" s="69" t="s">
        <v>6275</v>
      </c>
      <c r="C180" s="68" t="s">
        <v>6236</v>
      </c>
      <c r="D180" s="70" t="s">
        <v>2977</v>
      </c>
      <c r="E180" s="68" t="s">
        <v>50</v>
      </c>
      <c r="F180" s="68" t="s">
        <v>2203</v>
      </c>
      <c r="G180" s="68" t="s">
        <v>2301</v>
      </c>
      <c r="H180" s="66">
        <v>0.0</v>
      </c>
      <c r="I180" s="72" t="str">
        <f>vlookup(D180,'ranap clusters obsolete'!D:D,1,false)</f>
        <v>04.3</v>
      </c>
      <c r="J180" s="66" t="s">
        <v>6283</v>
      </c>
    </row>
    <row r="181">
      <c r="A181" s="68">
        <v>11.0</v>
      </c>
      <c r="B181" s="69" t="s">
        <v>6275</v>
      </c>
      <c r="C181" s="68" t="s">
        <v>6236</v>
      </c>
      <c r="D181" s="70" t="s">
        <v>2978</v>
      </c>
      <c r="E181" s="68" t="s">
        <v>654</v>
      </c>
      <c r="F181" s="68" t="s">
        <v>2203</v>
      </c>
      <c r="G181" s="73" t="s">
        <v>2441</v>
      </c>
      <c r="H181" s="66">
        <v>1.0</v>
      </c>
      <c r="I181" s="72" t="str">
        <f>vlookup(D181,'ranap clusters obsolete'!D:D,1,false)</f>
        <v>04.420</v>
      </c>
      <c r="J181" s="66" t="s">
        <v>6283</v>
      </c>
    </row>
    <row r="182">
      <c r="A182" s="68">
        <v>11.0</v>
      </c>
      <c r="B182" s="69" t="s">
        <v>6275</v>
      </c>
      <c r="C182" s="68" t="s">
        <v>6236</v>
      </c>
      <c r="D182" s="70" t="s">
        <v>2979</v>
      </c>
      <c r="E182" s="68" t="s">
        <v>62</v>
      </c>
      <c r="F182" s="68" t="s">
        <v>2203</v>
      </c>
      <c r="G182" s="68" t="s">
        <v>2301</v>
      </c>
      <c r="H182" s="66">
        <v>0.0</v>
      </c>
      <c r="I182" s="72" t="str">
        <f>vlookup(D182,'ranap clusters obsolete'!D:D,1,false)</f>
        <v>04.43</v>
      </c>
      <c r="J182" s="66" t="s">
        <v>6283</v>
      </c>
    </row>
    <row r="183">
      <c r="A183" s="68">
        <v>11.0</v>
      </c>
      <c r="B183" s="69" t="s">
        <v>6275</v>
      </c>
      <c r="C183" s="68" t="s">
        <v>6236</v>
      </c>
      <c r="D183" s="70" t="s">
        <v>2980</v>
      </c>
      <c r="E183" s="68" t="s">
        <v>64</v>
      </c>
      <c r="F183" s="68" t="s">
        <v>2203</v>
      </c>
      <c r="G183" s="68" t="s">
        <v>2301</v>
      </c>
      <c r="H183" s="66">
        <v>0.0</v>
      </c>
      <c r="I183" s="72" t="str">
        <f>vlookup(D183,'ranap clusters obsolete'!D:D,1,false)</f>
        <v>04.44</v>
      </c>
      <c r="J183" s="66" t="s">
        <v>6283</v>
      </c>
    </row>
    <row r="184">
      <c r="A184" s="68">
        <v>11.0</v>
      </c>
      <c r="B184" s="69" t="s">
        <v>6275</v>
      </c>
      <c r="C184" s="68" t="s">
        <v>6236</v>
      </c>
      <c r="D184" s="70" t="s">
        <v>2981</v>
      </c>
      <c r="E184" s="68" t="s">
        <v>56</v>
      </c>
      <c r="F184" s="68" t="s">
        <v>2203</v>
      </c>
      <c r="G184" s="68" t="s">
        <v>2441</v>
      </c>
      <c r="H184" s="66">
        <v>0.0</v>
      </c>
      <c r="I184" s="72" t="str">
        <f>vlookup(D184,'ranap clusters obsolete'!D:D,1,false)</f>
        <v>04.49</v>
      </c>
      <c r="J184" s="66" t="s">
        <v>6283</v>
      </c>
    </row>
    <row r="185">
      <c r="A185" s="68">
        <v>11.0</v>
      </c>
      <c r="B185" s="69" t="s">
        <v>6275</v>
      </c>
      <c r="C185" s="68" t="s">
        <v>6236</v>
      </c>
      <c r="D185" s="70" t="s">
        <v>2982</v>
      </c>
      <c r="E185" s="68" t="s">
        <v>659</v>
      </c>
      <c r="F185" s="68" t="s">
        <v>2203</v>
      </c>
      <c r="G185" s="68" t="s">
        <v>2441</v>
      </c>
      <c r="H185" s="66">
        <v>0.0</v>
      </c>
      <c r="I185" s="72" t="str">
        <f>vlookup(D185,'ranap clusters obsolete'!D:D,1,false)</f>
        <v>04.6</v>
      </c>
      <c r="J185" s="66" t="s">
        <v>6283</v>
      </c>
    </row>
    <row r="186">
      <c r="A186" s="68">
        <v>11.0</v>
      </c>
      <c r="B186" s="69" t="s">
        <v>6275</v>
      </c>
      <c r="C186" s="68" t="s">
        <v>6236</v>
      </c>
      <c r="D186" s="70" t="s">
        <v>2983</v>
      </c>
      <c r="E186" s="68" t="s">
        <v>661</v>
      </c>
      <c r="F186" s="68" t="s">
        <v>2203</v>
      </c>
      <c r="G186" s="68" t="s">
        <v>2441</v>
      </c>
      <c r="H186" s="66">
        <v>0.0</v>
      </c>
      <c r="I186" s="72" t="str">
        <f>vlookup(D186,'ranap clusters obsolete'!D:D,1,false)</f>
        <v>04.71</v>
      </c>
      <c r="J186" s="66" t="s">
        <v>6283</v>
      </c>
    </row>
    <row r="187">
      <c r="A187" s="68">
        <v>11.0</v>
      </c>
      <c r="B187" s="69" t="s">
        <v>6275</v>
      </c>
      <c r="C187" s="68" t="s">
        <v>6236</v>
      </c>
      <c r="D187" s="70" t="s">
        <v>2984</v>
      </c>
      <c r="E187" s="68" t="s">
        <v>663</v>
      </c>
      <c r="F187" s="68" t="s">
        <v>2203</v>
      </c>
      <c r="G187" s="68" t="s">
        <v>2441</v>
      </c>
      <c r="H187" s="66">
        <v>0.0</v>
      </c>
      <c r="I187" s="72" t="str">
        <f>vlookup(D187,'ranap clusters obsolete'!D:D,1,false)</f>
        <v>04.72</v>
      </c>
      <c r="J187" s="66" t="s">
        <v>6283</v>
      </c>
    </row>
    <row r="188">
      <c r="A188" s="68">
        <v>11.0</v>
      </c>
      <c r="B188" s="69" t="s">
        <v>6275</v>
      </c>
      <c r="C188" s="68" t="s">
        <v>6236</v>
      </c>
      <c r="D188" s="70" t="s">
        <v>2985</v>
      </c>
      <c r="E188" s="68" t="s">
        <v>666</v>
      </c>
      <c r="F188" s="68" t="s">
        <v>2203</v>
      </c>
      <c r="G188" s="68" t="s">
        <v>2441</v>
      </c>
      <c r="H188" s="66">
        <v>0.0</v>
      </c>
      <c r="I188" s="72" t="str">
        <f>vlookup(D188,'ranap clusters obsolete'!D:D,1,false)</f>
        <v>04.73</v>
      </c>
      <c r="J188" s="66" t="s">
        <v>6283</v>
      </c>
    </row>
    <row r="189">
      <c r="A189" s="68">
        <v>11.0</v>
      </c>
      <c r="B189" s="69" t="s">
        <v>6275</v>
      </c>
      <c r="C189" s="68" t="s">
        <v>6236</v>
      </c>
      <c r="D189" s="70" t="s">
        <v>2986</v>
      </c>
      <c r="E189" s="68" t="s">
        <v>668</v>
      </c>
      <c r="F189" s="68" t="s">
        <v>2203</v>
      </c>
      <c r="G189" s="68" t="s">
        <v>2441</v>
      </c>
      <c r="H189" s="66">
        <v>0.0</v>
      </c>
      <c r="I189" s="72" t="str">
        <f>vlookup(D189,'ranap clusters obsolete'!D:D,1,false)</f>
        <v>04.76</v>
      </c>
      <c r="J189" s="66" t="s">
        <v>6283</v>
      </c>
    </row>
    <row r="190">
      <c r="A190" s="68">
        <v>11.0</v>
      </c>
      <c r="B190" s="69" t="s">
        <v>6275</v>
      </c>
      <c r="C190" s="68" t="s">
        <v>6236</v>
      </c>
      <c r="D190" s="70" t="s">
        <v>2987</v>
      </c>
      <c r="E190" s="68" t="s">
        <v>670</v>
      </c>
      <c r="F190" s="68" t="s">
        <v>2203</v>
      </c>
      <c r="G190" s="68" t="s">
        <v>2441</v>
      </c>
      <c r="H190" s="66">
        <v>0.0</v>
      </c>
      <c r="I190" s="72" t="str">
        <f>vlookup(D190,'ranap clusters obsolete'!D:D,1,false)</f>
        <v>04.92</v>
      </c>
      <c r="J190" s="66" t="s">
        <v>6283</v>
      </c>
    </row>
    <row r="191">
      <c r="A191" s="68">
        <v>11.0</v>
      </c>
      <c r="B191" s="69" t="s">
        <v>6275</v>
      </c>
      <c r="C191" s="68" t="s">
        <v>6236</v>
      </c>
      <c r="D191" s="70" t="s">
        <v>2988</v>
      </c>
      <c r="E191" s="68" t="s">
        <v>672</v>
      </c>
      <c r="F191" s="68" t="s">
        <v>2203</v>
      </c>
      <c r="G191" s="68" t="s">
        <v>2441</v>
      </c>
      <c r="H191" s="66">
        <v>0.0</v>
      </c>
      <c r="I191" s="72" t="str">
        <f>vlookup(D191,'ranap clusters obsolete'!D:D,1,false)</f>
        <v>04.93</v>
      </c>
      <c r="J191" s="66" t="s">
        <v>6283</v>
      </c>
    </row>
    <row r="192">
      <c r="A192" s="68">
        <v>11.0</v>
      </c>
      <c r="B192" s="69" t="s">
        <v>6275</v>
      </c>
      <c r="C192" s="68" t="s">
        <v>6236</v>
      </c>
      <c r="D192" s="70" t="s">
        <v>2990</v>
      </c>
      <c r="E192" s="68" t="s">
        <v>101</v>
      </c>
      <c r="F192" s="68" t="s">
        <v>2203</v>
      </c>
      <c r="G192" s="68" t="s">
        <v>2441</v>
      </c>
      <c r="H192" s="66">
        <v>0.0</v>
      </c>
      <c r="I192" s="72" t="str">
        <f>vlookup(D192,'ranap clusters obsolete'!D:D,1,false)</f>
        <v>04.99</v>
      </c>
      <c r="J192" s="66" t="s">
        <v>6283</v>
      </c>
    </row>
    <row r="193">
      <c r="A193" s="68">
        <v>11.0</v>
      </c>
      <c r="B193" s="69" t="s">
        <v>6275</v>
      </c>
      <c r="C193" s="68" t="s">
        <v>6236</v>
      </c>
      <c r="D193" s="70" t="s">
        <v>2991</v>
      </c>
      <c r="E193" s="68" t="s">
        <v>130</v>
      </c>
      <c r="F193" s="68" t="s">
        <v>2203</v>
      </c>
      <c r="G193" s="68" t="s">
        <v>2441</v>
      </c>
      <c r="H193" s="66">
        <v>0.0</v>
      </c>
      <c r="I193" s="72" t="str">
        <f>vlookup(D193,'ranap clusters obsolete'!D:D,1,false)</f>
        <v>05.19</v>
      </c>
      <c r="J193" s="66" t="s">
        <v>6283</v>
      </c>
    </row>
    <row r="194">
      <c r="A194" s="68">
        <v>11.0</v>
      </c>
      <c r="B194" s="69" t="s">
        <v>6275</v>
      </c>
      <c r="C194" s="68" t="s">
        <v>6236</v>
      </c>
      <c r="D194" s="70" t="s">
        <v>2992</v>
      </c>
      <c r="E194" s="68" t="s">
        <v>676</v>
      </c>
      <c r="F194" s="68" t="s">
        <v>2203</v>
      </c>
      <c r="G194" s="68" t="s">
        <v>2441</v>
      </c>
      <c r="H194" s="66">
        <v>0.0</v>
      </c>
      <c r="I194" s="72" t="str">
        <f>vlookup(D194,'ranap clusters obsolete'!D:D,1,false)</f>
        <v>05.89</v>
      </c>
      <c r="J194" s="66" t="s">
        <v>6283</v>
      </c>
    </row>
    <row r="195">
      <c r="A195" s="68">
        <v>11.0</v>
      </c>
      <c r="B195" s="69" t="s">
        <v>6275</v>
      </c>
      <c r="C195" s="68" t="s">
        <v>6236</v>
      </c>
      <c r="D195" s="70" t="s">
        <v>2993</v>
      </c>
      <c r="E195" s="68" t="s">
        <v>107</v>
      </c>
      <c r="F195" s="68" t="s">
        <v>2203</v>
      </c>
      <c r="G195" s="68" t="s">
        <v>2441</v>
      </c>
      <c r="H195" s="66">
        <v>0.0</v>
      </c>
      <c r="I195" s="72" t="str">
        <f>vlookup(D195,'ranap clusters obsolete'!D:D,1,false)</f>
        <v>05.9</v>
      </c>
      <c r="J195" s="66" t="s">
        <v>6283</v>
      </c>
    </row>
    <row r="196">
      <c r="A196" s="68">
        <v>11.0</v>
      </c>
      <c r="B196" s="69" t="s">
        <v>6275</v>
      </c>
      <c r="C196" s="68" t="s">
        <v>6236</v>
      </c>
      <c r="D196" s="70" t="s">
        <v>2994</v>
      </c>
      <c r="E196" s="68" t="s">
        <v>680</v>
      </c>
      <c r="F196" s="68" t="s">
        <v>2203</v>
      </c>
      <c r="G196" s="68" t="s">
        <v>2441</v>
      </c>
      <c r="H196" s="66">
        <v>0.0</v>
      </c>
      <c r="I196" s="72" t="str">
        <f>vlookup(D196,'ranap clusters obsolete'!D:D,1,false)</f>
        <v>07.19</v>
      </c>
      <c r="J196" s="66" t="s">
        <v>6283</v>
      </c>
    </row>
    <row r="197">
      <c r="A197" s="68">
        <v>11.0</v>
      </c>
      <c r="B197" s="69" t="s">
        <v>6275</v>
      </c>
      <c r="C197" s="68" t="s">
        <v>6236</v>
      </c>
      <c r="D197" s="70" t="s">
        <v>2995</v>
      </c>
      <c r="E197" s="68" t="s">
        <v>682</v>
      </c>
      <c r="F197" s="68" t="s">
        <v>2203</v>
      </c>
      <c r="G197" s="68" t="s">
        <v>2301</v>
      </c>
      <c r="H197" s="66">
        <v>0.0</v>
      </c>
      <c r="I197" s="72" t="str">
        <f>vlookup(D197,'ranap clusters obsolete'!D:D,1,false)</f>
        <v>27.62</v>
      </c>
      <c r="J197" s="66" t="s">
        <v>6283</v>
      </c>
    </row>
    <row r="198">
      <c r="A198" s="68">
        <v>11.0</v>
      </c>
      <c r="B198" s="69" t="s">
        <v>6275</v>
      </c>
      <c r="C198" s="68" t="s">
        <v>6236</v>
      </c>
      <c r="D198" s="70" t="s">
        <v>2996</v>
      </c>
      <c r="E198" s="68" t="s">
        <v>684</v>
      </c>
      <c r="F198" s="68" t="s">
        <v>2203</v>
      </c>
      <c r="G198" s="68" t="s">
        <v>2301</v>
      </c>
      <c r="H198" s="66">
        <v>0.0</v>
      </c>
      <c r="I198" s="72" t="str">
        <f>vlookup(D198,'ranap clusters obsolete'!D:D,1,false)</f>
        <v>27.69</v>
      </c>
      <c r="J198" s="66" t="s">
        <v>6283</v>
      </c>
    </row>
    <row r="199">
      <c r="A199" s="68">
        <v>11.0</v>
      </c>
      <c r="B199" s="69" t="s">
        <v>6275</v>
      </c>
      <c r="C199" s="68" t="s">
        <v>6236</v>
      </c>
      <c r="D199" s="70" t="s">
        <v>2997</v>
      </c>
      <c r="E199" s="68" t="s">
        <v>686</v>
      </c>
      <c r="F199" s="68" t="s">
        <v>2203</v>
      </c>
      <c r="G199" s="68" t="s">
        <v>2441</v>
      </c>
      <c r="H199" s="66">
        <v>0.0</v>
      </c>
      <c r="I199" s="72" t="str">
        <f>vlookup(D199,'ranap clusters obsolete'!D:D,1,false)</f>
        <v>29.4</v>
      </c>
      <c r="J199" s="66" t="s">
        <v>6283</v>
      </c>
    </row>
    <row r="200">
      <c r="A200" s="68">
        <v>11.0</v>
      </c>
      <c r="B200" s="69" t="s">
        <v>6275</v>
      </c>
      <c r="C200" s="68" t="s">
        <v>6236</v>
      </c>
      <c r="D200" s="70" t="s">
        <v>2998</v>
      </c>
      <c r="E200" s="68" t="s">
        <v>689</v>
      </c>
      <c r="F200" s="68" t="s">
        <v>2203</v>
      </c>
      <c r="G200" s="68" t="s">
        <v>2441</v>
      </c>
      <c r="H200" s="66">
        <v>0.0</v>
      </c>
      <c r="I200" s="72" t="str">
        <f>vlookup(D200,'ranap clusters obsolete'!D:D,1,false)</f>
        <v>29.59</v>
      </c>
      <c r="J200" s="66" t="s">
        <v>6283</v>
      </c>
    </row>
    <row r="201">
      <c r="A201" s="68">
        <v>11.0</v>
      </c>
      <c r="B201" s="69" t="s">
        <v>6275</v>
      </c>
      <c r="C201" s="68" t="s">
        <v>6236</v>
      </c>
      <c r="D201" s="70" t="s">
        <v>2999</v>
      </c>
      <c r="E201" s="68" t="s">
        <v>691</v>
      </c>
      <c r="F201" s="68" t="s">
        <v>2203</v>
      </c>
      <c r="G201" s="68" t="s">
        <v>2441</v>
      </c>
      <c r="H201" s="66">
        <v>0.0</v>
      </c>
      <c r="I201" s="72" t="str">
        <f>vlookup(D201,'ranap clusters obsolete'!D:D,1,false)</f>
        <v>38.21</v>
      </c>
      <c r="J201" s="66" t="s">
        <v>6283</v>
      </c>
    </row>
    <row r="202">
      <c r="A202" s="68">
        <v>11.0</v>
      </c>
      <c r="B202" s="69" t="s">
        <v>6275</v>
      </c>
      <c r="C202" s="68" t="s">
        <v>6236</v>
      </c>
      <c r="D202" s="70" t="s">
        <v>3000</v>
      </c>
      <c r="E202" s="68" t="s">
        <v>693</v>
      </c>
      <c r="F202" s="68" t="s">
        <v>2203</v>
      </c>
      <c r="G202" s="68" t="s">
        <v>2436</v>
      </c>
      <c r="H202" s="66">
        <v>0.0</v>
      </c>
      <c r="I202" s="72" t="str">
        <f>vlookup(D202,'ranap clusters obsolete'!D:D,1,false)</f>
        <v>44.00</v>
      </c>
      <c r="J202" s="66" t="s">
        <v>6283</v>
      </c>
    </row>
    <row r="203">
      <c r="A203" s="68">
        <v>11.0</v>
      </c>
      <c r="B203" s="69" t="s">
        <v>6275</v>
      </c>
      <c r="C203" s="68" t="s">
        <v>6236</v>
      </c>
      <c r="D203" s="70" t="s">
        <v>3001</v>
      </c>
      <c r="E203" s="68" t="s">
        <v>695</v>
      </c>
      <c r="F203" s="68" t="s">
        <v>2203</v>
      </c>
      <c r="G203" s="68" t="s">
        <v>2436</v>
      </c>
      <c r="H203" s="66">
        <v>0.0</v>
      </c>
      <c r="I203" s="72" t="str">
        <f>vlookup(D203,'ranap clusters obsolete'!D:D,1,false)</f>
        <v>44.01</v>
      </c>
      <c r="J203" s="66" t="s">
        <v>6283</v>
      </c>
    </row>
    <row r="204">
      <c r="A204" s="68">
        <v>11.0</v>
      </c>
      <c r="B204" s="69" t="s">
        <v>6275</v>
      </c>
      <c r="C204" s="68" t="s">
        <v>6236</v>
      </c>
      <c r="D204" s="70" t="s">
        <v>3002</v>
      </c>
      <c r="E204" s="68" t="s">
        <v>698</v>
      </c>
      <c r="F204" s="68" t="s">
        <v>2203</v>
      </c>
      <c r="G204" s="68" t="s">
        <v>2436</v>
      </c>
      <c r="H204" s="66">
        <v>0.0</v>
      </c>
      <c r="I204" s="72" t="str">
        <f>vlookup(D204,'ranap clusters obsolete'!D:D,1,false)</f>
        <v>44.02</v>
      </c>
      <c r="J204" s="66" t="s">
        <v>6283</v>
      </c>
    </row>
    <row r="205">
      <c r="A205" s="68">
        <v>11.0</v>
      </c>
      <c r="B205" s="69" t="s">
        <v>6275</v>
      </c>
      <c r="C205" s="68" t="s">
        <v>6236</v>
      </c>
      <c r="D205" s="70" t="s">
        <v>3003</v>
      </c>
      <c r="E205" s="68" t="s">
        <v>700</v>
      </c>
      <c r="F205" s="68" t="s">
        <v>2203</v>
      </c>
      <c r="G205" s="68" t="s">
        <v>2436</v>
      </c>
      <c r="H205" s="66">
        <v>0.0</v>
      </c>
      <c r="I205" s="72" t="str">
        <f>vlookup(D205,'ranap clusters obsolete'!D:D,1,false)</f>
        <v>44.03</v>
      </c>
      <c r="J205" s="66" t="s">
        <v>6283</v>
      </c>
    </row>
    <row r="206">
      <c r="A206" s="68">
        <v>11.0</v>
      </c>
      <c r="B206" s="69" t="s">
        <v>6275</v>
      </c>
      <c r="C206" s="68" t="s">
        <v>6236</v>
      </c>
      <c r="D206" s="70" t="s">
        <v>3005</v>
      </c>
      <c r="E206" s="68" t="s">
        <v>702</v>
      </c>
      <c r="F206" s="68" t="s">
        <v>2203</v>
      </c>
      <c r="G206" s="68" t="s">
        <v>2301</v>
      </c>
      <c r="H206" s="66">
        <v>0.0</v>
      </c>
      <c r="I206" s="72" t="str">
        <f>vlookup(D206,'ranap clusters obsolete'!D:D,1,false)</f>
        <v>83.21</v>
      </c>
      <c r="J206" s="66" t="s">
        <v>6283</v>
      </c>
    </row>
    <row r="207">
      <c r="A207" s="68">
        <v>11.0</v>
      </c>
      <c r="B207" s="69" t="s">
        <v>6275</v>
      </c>
      <c r="C207" s="68" t="s">
        <v>6236</v>
      </c>
      <c r="D207" s="70" t="s">
        <v>3006</v>
      </c>
      <c r="E207" s="68" t="s">
        <v>704</v>
      </c>
      <c r="F207" s="68" t="s">
        <v>2203</v>
      </c>
      <c r="G207" s="68" t="s">
        <v>2301</v>
      </c>
      <c r="H207" s="66">
        <v>0.0</v>
      </c>
      <c r="I207" s="72" t="str">
        <f>vlookup(D207,'ranap clusters obsolete'!D:D,1,false)</f>
        <v>83.45</v>
      </c>
      <c r="J207" s="66" t="s">
        <v>6283</v>
      </c>
    </row>
    <row r="208">
      <c r="A208" s="68">
        <v>11.0</v>
      </c>
      <c r="B208" s="69" t="s">
        <v>6275</v>
      </c>
      <c r="C208" s="68" t="s">
        <v>6236</v>
      </c>
      <c r="D208" s="70" t="s">
        <v>3007</v>
      </c>
      <c r="E208" s="68" t="s">
        <v>707</v>
      </c>
      <c r="F208" s="68" t="s">
        <v>2203</v>
      </c>
      <c r="G208" s="68" t="s">
        <v>2247</v>
      </c>
      <c r="H208" s="66">
        <v>0.0</v>
      </c>
      <c r="I208" s="72" t="str">
        <f>vlookup(D208,'ranap clusters obsolete'!D:D,1,false)</f>
        <v>83.73</v>
      </c>
      <c r="J208" s="66" t="s">
        <v>6283</v>
      </c>
    </row>
    <row r="209">
      <c r="A209" s="68">
        <v>11.0</v>
      </c>
      <c r="B209" s="69" t="s">
        <v>6275</v>
      </c>
      <c r="C209" s="68" t="s">
        <v>6236</v>
      </c>
      <c r="D209" s="70" t="s">
        <v>3008</v>
      </c>
      <c r="E209" s="68" t="s">
        <v>710</v>
      </c>
      <c r="F209" s="68" t="s">
        <v>2203</v>
      </c>
      <c r="G209" s="68" t="s">
        <v>2247</v>
      </c>
      <c r="H209" s="66">
        <v>0.0</v>
      </c>
      <c r="I209" s="72" t="str">
        <f>vlookup(D209,'ranap clusters obsolete'!D:D,1,false)</f>
        <v>83.74</v>
      </c>
      <c r="J209" s="66" t="s">
        <v>6283</v>
      </c>
    </row>
    <row r="210">
      <c r="A210" s="68">
        <v>11.0</v>
      </c>
      <c r="B210" s="69" t="s">
        <v>6275</v>
      </c>
      <c r="C210" s="68" t="s">
        <v>6236</v>
      </c>
      <c r="D210" s="70" t="s">
        <v>3009</v>
      </c>
      <c r="E210" s="68" t="s">
        <v>712</v>
      </c>
      <c r="F210" s="68" t="s">
        <v>2203</v>
      </c>
      <c r="G210" s="68" t="s">
        <v>2247</v>
      </c>
      <c r="H210" s="66">
        <v>0.0</v>
      </c>
      <c r="I210" s="72" t="str">
        <f>vlookup(D210,'ranap clusters obsolete'!D:D,1,false)</f>
        <v>83.79</v>
      </c>
      <c r="J210" s="66" t="s">
        <v>6283</v>
      </c>
    </row>
    <row r="211">
      <c r="A211" s="68">
        <v>11.0</v>
      </c>
      <c r="B211" s="69" t="s">
        <v>6275</v>
      </c>
      <c r="C211" s="68" t="s">
        <v>6236</v>
      </c>
      <c r="D211" s="70" t="s">
        <v>3010</v>
      </c>
      <c r="E211" s="68" t="s">
        <v>714</v>
      </c>
      <c r="F211" s="68" t="s">
        <v>2203</v>
      </c>
      <c r="G211" s="68" t="s">
        <v>2247</v>
      </c>
      <c r="H211" s="66">
        <v>0.0</v>
      </c>
      <c r="I211" s="72" t="str">
        <f>vlookup(D211,'ranap clusters obsolete'!D:D,1,false)</f>
        <v>83.85</v>
      </c>
      <c r="J211" s="66" t="s">
        <v>6283</v>
      </c>
    </row>
    <row r="212">
      <c r="A212" s="68">
        <v>11.0</v>
      </c>
      <c r="B212" s="69" t="s">
        <v>6275</v>
      </c>
      <c r="C212" s="68" t="s">
        <v>6236</v>
      </c>
      <c r="D212" s="70" t="s">
        <v>3011</v>
      </c>
      <c r="E212" s="68" t="s">
        <v>717</v>
      </c>
      <c r="F212" s="68" t="s">
        <v>2203</v>
      </c>
      <c r="G212" s="68" t="s">
        <v>2247</v>
      </c>
      <c r="H212" s="66">
        <v>0.0</v>
      </c>
      <c r="I212" s="72" t="str">
        <f>vlookup(D212,'ranap clusters obsolete'!D:D,1,false)</f>
        <v>83.87</v>
      </c>
      <c r="J212" s="66" t="s">
        <v>6283</v>
      </c>
    </row>
    <row r="213">
      <c r="A213" s="68">
        <v>11.0</v>
      </c>
      <c r="B213" s="69" t="s">
        <v>6275</v>
      </c>
      <c r="C213" s="68" t="s">
        <v>6236</v>
      </c>
      <c r="D213" s="70" t="s">
        <v>3012</v>
      </c>
      <c r="E213" s="68" t="s">
        <v>719</v>
      </c>
      <c r="F213" s="68" t="s">
        <v>2203</v>
      </c>
      <c r="G213" s="68" t="s">
        <v>2247</v>
      </c>
      <c r="H213" s="66">
        <v>0.0</v>
      </c>
      <c r="I213" s="72" t="str">
        <f>vlookup(D213,'ranap clusters obsolete'!D:D,1,false)</f>
        <v>83.88</v>
      </c>
      <c r="J213" s="66" t="s">
        <v>6283</v>
      </c>
    </row>
    <row r="214">
      <c r="A214" s="68">
        <v>11.0</v>
      </c>
      <c r="B214" s="69" t="s">
        <v>6275</v>
      </c>
      <c r="C214" s="68" t="s">
        <v>6236</v>
      </c>
      <c r="D214" s="70" t="s">
        <v>3013</v>
      </c>
      <c r="E214" s="68" t="s">
        <v>721</v>
      </c>
      <c r="F214" s="68" t="s">
        <v>2203</v>
      </c>
      <c r="G214" s="68" t="s">
        <v>2247</v>
      </c>
      <c r="H214" s="66">
        <v>0.0</v>
      </c>
      <c r="I214" s="72" t="str">
        <f>vlookup(D214,'ranap clusters obsolete'!D:D,1,false)</f>
        <v>83.89</v>
      </c>
      <c r="J214" s="66" t="s">
        <v>6283</v>
      </c>
    </row>
    <row r="215">
      <c r="A215" s="68">
        <v>11.0</v>
      </c>
      <c r="B215" s="69" t="s">
        <v>6275</v>
      </c>
      <c r="C215" s="68" t="s">
        <v>6236</v>
      </c>
      <c r="D215" s="70" t="s">
        <v>3014</v>
      </c>
      <c r="E215" s="68" t="s">
        <v>723</v>
      </c>
      <c r="F215" s="68" t="s">
        <v>2203</v>
      </c>
      <c r="G215" s="68" t="s">
        <v>2441</v>
      </c>
      <c r="H215" s="66">
        <v>0.0</v>
      </c>
      <c r="I215" s="72" t="str">
        <f>vlookup(D215,'ranap clusters obsolete'!D:D,1,false)</f>
        <v>83.93</v>
      </c>
      <c r="J215" s="66" t="s">
        <v>6283</v>
      </c>
    </row>
    <row r="216">
      <c r="A216" s="68">
        <v>11.0</v>
      </c>
      <c r="B216" s="69" t="s">
        <v>6275</v>
      </c>
      <c r="C216" s="68" t="s">
        <v>6236</v>
      </c>
      <c r="D216" s="70" t="s">
        <v>3015</v>
      </c>
      <c r="E216" s="68" t="s">
        <v>725</v>
      </c>
      <c r="F216" s="68" t="s">
        <v>2203</v>
      </c>
      <c r="G216" s="68" t="s">
        <v>2301</v>
      </c>
      <c r="H216" s="66">
        <v>0.0</v>
      </c>
      <c r="I216" s="72" t="str">
        <f>vlookup(D216,'ranap clusters obsolete'!D:D,1,false)</f>
        <v>84.11</v>
      </c>
      <c r="J216" s="66" t="s">
        <v>6283</v>
      </c>
    </row>
    <row r="217">
      <c r="A217" s="68">
        <v>11.0</v>
      </c>
      <c r="B217" s="69" t="s">
        <v>6275</v>
      </c>
      <c r="C217" s="68" t="s">
        <v>6236</v>
      </c>
      <c r="D217" s="70" t="s">
        <v>3016</v>
      </c>
      <c r="E217" s="68" t="s">
        <v>110</v>
      </c>
      <c r="F217" s="68" t="s">
        <v>2203</v>
      </c>
      <c r="G217" s="68" t="s">
        <v>2301</v>
      </c>
      <c r="H217" s="66">
        <v>0.0</v>
      </c>
      <c r="I217" s="72" t="str">
        <f>vlookup(D217,'ranap clusters obsolete'!D:D,1,false)</f>
        <v>86.22</v>
      </c>
      <c r="J217" s="66" t="s">
        <v>6283</v>
      </c>
    </row>
    <row r="218">
      <c r="A218" s="68">
        <v>11.0</v>
      </c>
      <c r="B218" s="69" t="s">
        <v>6275</v>
      </c>
      <c r="C218" s="68" t="s">
        <v>6236</v>
      </c>
      <c r="D218" s="70" t="s">
        <v>3017</v>
      </c>
      <c r="E218" s="68" t="s">
        <v>729</v>
      </c>
      <c r="F218" s="68" t="s">
        <v>2203</v>
      </c>
      <c r="G218" s="68" t="s">
        <v>2441</v>
      </c>
      <c r="H218" s="66">
        <v>0.0</v>
      </c>
      <c r="I218" s="72" t="str">
        <f>vlookup(D218,'ranap clusters obsolete'!D:D,1,false)</f>
        <v>86.81</v>
      </c>
      <c r="J218" s="66" t="s">
        <v>6283</v>
      </c>
    </row>
    <row r="219">
      <c r="A219" s="68">
        <v>11.0</v>
      </c>
      <c r="B219" s="69" t="s">
        <v>6275</v>
      </c>
      <c r="C219" s="68" t="s">
        <v>6236</v>
      </c>
      <c r="D219" s="70" t="s">
        <v>3018</v>
      </c>
      <c r="E219" s="68" t="s">
        <v>731</v>
      </c>
      <c r="F219" s="68" t="s">
        <v>2203</v>
      </c>
      <c r="G219" s="68" t="s">
        <v>2301</v>
      </c>
      <c r="H219" s="66">
        <v>0.0</v>
      </c>
      <c r="I219" s="72" t="str">
        <f>vlookup(D219,'ranap clusters obsolete'!D:D,1,false)</f>
        <v>86.94</v>
      </c>
      <c r="J219" s="66" t="s">
        <v>6283</v>
      </c>
    </row>
    <row r="220">
      <c r="A220" s="68">
        <v>11.0</v>
      </c>
      <c r="B220" s="69" t="s">
        <v>6275</v>
      </c>
      <c r="C220" s="68" t="s">
        <v>6236</v>
      </c>
      <c r="D220" s="70" t="s">
        <v>3019</v>
      </c>
      <c r="E220" s="68" t="s">
        <v>733</v>
      </c>
      <c r="F220" s="68" t="s">
        <v>2203</v>
      </c>
      <c r="G220" s="68" t="s">
        <v>2441</v>
      </c>
      <c r="H220" s="66">
        <v>0.0</v>
      </c>
      <c r="I220" s="72" t="str">
        <f>vlookup(D220,'ranap clusters obsolete'!D:D,1,false)</f>
        <v>86.95</v>
      </c>
      <c r="J220" s="66" t="s">
        <v>6283</v>
      </c>
    </row>
    <row r="221">
      <c r="A221" s="68">
        <v>11.0</v>
      </c>
      <c r="B221" s="69" t="s">
        <v>6275</v>
      </c>
      <c r="C221" s="68" t="s">
        <v>6236</v>
      </c>
      <c r="D221" s="70" t="s">
        <v>3020</v>
      </c>
      <c r="E221" s="68" t="s">
        <v>735</v>
      </c>
      <c r="F221" s="68" t="s">
        <v>2203</v>
      </c>
      <c r="G221" s="68" t="s">
        <v>2441</v>
      </c>
      <c r="H221" s="66">
        <v>0.0</v>
      </c>
      <c r="I221" s="72" t="str">
        <f>vlookup(D221,'ranap clusters obsolete'!D:D,1,false)</f>
        <v>86.96</v>
      </c>
      <c r="J221" s="66" t="s">
        <v>6283</v>
      </c>
    </row>
    <row r="222">
      <c r="A222" s="68">
        <v>11.0</v>
      </c>
      <c r="B222" s="69" t="s">
        <v>6275</v>
      </c>
      <c r="C222" s="68" t="s">
        <v>6236</v>
      </c>
      <c r="D222" s="70" t="s">
        <v>3021</v>
      </c>
      <c r="E222" s="68" t="s">
        <v>737</v>
      </c>
      <c r="F222" s="68" t="s">
        <v>2203</v>
      </c>
      <c r="G222" s="68" t="s">
        <v>2441</v>
      </c>
      <c r="H222" s="66">
        <v>0.0</v>
      </c>
      <c r="I222" s="72" t="str">
        <f>vlookup(D222,'ranap clusters obsolete'!D:D,1,false)</f>
        <v>86.97</v>
      </c>
      <c r="J222" s="66" t="s">
        <v>6283</v>
      </c>
    </row>
    <row r="223">
      <c r="A223" s="68">
        <v>11.0</v>
      </c>
      <c r="B223" s="69" t="s">
        <v>6275</v>
      </c>
      <c r="C223" s="68" t="s">
        <v>6236</v>
      </c>
      <c r="D223" s="70" t="s">
        <v>3022</v>
      </c>
      <c r="E223" s="68" t="s">
        <v>740</v>
      </c>
      <c r="F223" s="68" t="s">
        <v>2203</v>
      </c>
      <c r="G223" s="68" t="s">
        <v>2441</v>
      </c>
      <c r="H223" s="66">
        <v>0.0</v>
      </c>
      <c r="I223" s="72" t="str">
        <f>vlookup(D223,'ranap clusters obsolete'!D:D,1,false)</f>
        <v>86.98</v>
      </c>
      <c r="J223" s="66" t="s">
        <v>6283</v>
      </c>
    </row>
    <row r="224">
      <c r="A224" s="73">
        <v>11.0</v>
      </c>
      <c r="B224" s="77" t="s">
        <v>6275</v>
      </c>
      <c r="C224" s="78" t="s">
        <v>6236</v>
      </c>
      <c r="D224" s="79" t="s">
        <v>7650</v>
      </c>
      <c r="E224" s="80" t="s">
        <v>7652</v>
      </c>
      <c r="F224" s="78" t="s">
        <v>7655</v>
      </c>
      <c r="G224" s="81"/>
      <c r="H224" s="66">
        <v>0.0</v>
      </c>
      <c r="I224" s="66" t="str">
        <f>vlookup(D224,'ranap clusters obsolete'!D:D,1,false)</f>
        <v>#N/A</v>
      </c>
      <c r="J224" s="66" t="s">
        <v>6283</v>
      </c>
      <c r="K224" s="82" t="s">
        <v>7662</v>
      </c>
    </row>
    <row r="225">
      <c r="A225" s="68">
        <v>11.0</v>
      </c>
      <c r="B225" s="69" t="s">
        <v>6275</v>
      </c>
      <c r="C225" s="68" t="s">
        <v>7665</v>
      </c>
      <c r="D225" s="68" t="s">
        <v>7666</v>
      </c>
      <c r="E225" s="83" t="s">
        <v>2333</v>
      </c>
      <c r="F225" s="68" t="s">
        <v>7669</v>
      </c>
      <c r="G225" s="71" t="s">
        <v>2441</v>
      </c>
      <c r="H225" s="66">
        <v>1.0</v>
      </c>
      <c r="I225" s="66" t="str">
        <f>vlookup(D225,'ranap clusters obsolete'!D:D,1,false)</f>
        <v>#N/A</v>
      </c>
      <c r="J225" s="1" t="s">
        <v>7676</v>
      </c>
      <c r="K225" s="67" t="s">
        <v>7677</v>
      </c>
      <c r="L225" s="28" t="s">
        <v>7680</v>
      </c>
    </row>
    <row r="226">
      <c r="A226" s="68">
        <v>11.0</v>
      </c>
      <c r="B226" s="69" t="s">
        <v>6275</v>
      </c>
      <c r="C226" s="68" t="s">
        <v>7665</v>
      </c>
      <c r="D226" s="68" t="s">
        <v>7666</v>
      </c>
      <c r="E226" s="83" t="s">
        <v>2343</v>
      </c>
      <c r="F226" s="68" t="s">
        <v>7669</v>
      </c>
      <c r="G226" s="71" t="s">
        <v>2441</v>
      </c>
      <c r="H226" s="66">
        <v>1.0</v>
      </c>
      <c r="I226" s="66" t="str">
        <f>vlookup(D226,'ranap clusters obsolete'!D:D,1,false)</f>
        <v>#N/A</v>
      </c>
      <c r="J226" s="1" t="s">
        <v>7676</v>
      </c>
      <c r="K226" s="67" t="s">
        <v>7677</v>
      </c>
      <c r="L226" s="28" t="s">
        <v>2332</v>
      </c>
    </row>
    <row r="227">
      <c r="A227" s="68">
        <v>11.0</v>
      </c>
      <c r="B227" s="69" t="s">
        <v>6275</v>
      </c>
      <c r="C227" s="68" t="s">
        <v>7665</v>
      </c>
      <c r="D227" s="68" t="s">
        <v>7688</v>
      </c>
      <c r="E227" s="68" t="s">
        <v>2323</v>
      </c>
      <c r="F227" s="68" t="s">
        <v>7669</v>
      </c>
      <c r="G227" s="68" t="s">
        <v>2441</v>
      </c>
      <c r="H227" s="66">
        <v>1.0</v>
      </c>
      <c r="I227" s="66" t="str">
        <f>vlookup(D227,'ranap clusters obsolete'!D:D,1,false)</f>
        <v>#N/A</v>
      </c>
      <c r="J227" s="1" t="s">
        <v>7676</v>
      </c>
      <c r="K227" s="67" t="s">
        <v>7677</v>
      </c>
      <c r="L227" s="84" t="s">
        <v>2316</v>
      </c>
    </row>
    <row r="228">
      <c r="A228" s="68">
        <v>11.0</v>
      </c>
      <c r="B228" s="69" t="s">
        <v>6275</v>
      </c>
      <c r="C228" s="68" t="s">
        <v>7665</v>
      </c>
      <c r="D228" s="85" t="s">
        <v>7688</v>
      </c>
      <c r="E228" s="68" t="s">
        <v>2325</v>
      </c>
      <c r="F228" s="68" t="s">
        <v>7669</v>
      </c>
      <c r="G228" s="71" t="s">
        <v>2436</v>
      </c>
      <c r="H228" s="66">
        <v>1.0</v>
      </c>
      <c r="I228" s="66" t="str">
        <f>vlookup(D228,'ranap clusters obsolete'!D:D,1,false)</f>
        <v>#N/A</v>
      </c>
      <c r="J228" s="1" t="s">
        <v>7676</v>
      </c>
      <c r="K228" s="67" t="s">
        <v>7677</v>
      </c>
      <c r="L228" s="86" t="s">
        <v>2318</v>
      </c>
    </row>
    <row r="229">
      <c r="A229" s="68">
        <v>11.0</v>
      </c>
      <c r="B229" s="69" t="s">
        <v>6275</v>
      </c>
      <c r="C229" s="68" t="s">
        <v>7665</v>
      </c>
      <c r="D229" s="68" t="s">
        <v>7710</v>
      </c>
      <c r="E229" s="68" t="s">
        <v>2345</v>
      </c>
      <c r="F229" s="68" t="s">
        <v>7669</v>
      </c>
      <c r="G229" s="68" t="s">
        <v>2441</v>
      </c>
      <c r="H229" s="66">
        <v>1.0</v>
      </c>
      <c r="I229" s="66" t="str">
        <f>vlookup(D229,'ranap clusters obsolete'!D:D,1,false)</f>
        <v>#N/A</v>
      </c>
      <c r="J229" s="1" t="s">
        <v>7676</v>
      </c>
      <c r="K229" s="67" t="s">
        <v>7677</v>
      </c>
      <c r="L229" s="84" t="s">
        <v>7717</v>
      </c>
    </row>
    <row r="230">
      <c r="A230" s="68">
        <v>11.0</v>
      </c>
      <c r="B230" s="69" t="s">
        <v>6275</v>
      </c>
      <c r="C230" s="68" t="s">
        <v>7665</v>
      </c>
      <c r="D230" s="87" t="s">
        <v>7710</v>
      </c>
      <c r="E230" s="68" t="s">
        <v>2347</v>
      </c>
      <c r="F230" s="68" t="s">
        <v>7669</v>
      </c>
      <c r="G230" s="71" t="s">
        <v>2436</v>
      </c>
      <c r="H230" s="66">
        <v>1.0</v>
      </c>
      <c r="I230" s="66" t="str">
        <f>vlookup(D230,'ranap clusters obsolete'!D:D,1,false)</f>
        <v>#N/A</v>
      </c>
      <c r="J230" s="1" t="s">
        <v>7676</v>
      </c>
      <c r="K230" s="67" t="s">
        <v>7677</v>
      </c>
      <c r="L230" s="84" t="s">
        <v>2344</v>
      </c>
    </row>
    <row r="231">
      <c r="A231" s="68">
        <v>11.0</v>
      </c>
      <c r="B231" s="69" t="s">
        <v>6275</v>
      </c>
      <c r="C231" s="68" t="s">
        <v>7665</v>
      </c>
      <c r="D231" s="88" t="s">
        <v>7727</v>
      </c>
      <c r="E231" s="68" t="s">
        <v>2367</v>
      </c>
      <c r="F231" s="68" t="s">
        <v>7669</v>
      </c>
      <c r="G231" s="71" t="s">
        <v>2436</v>
      </c>
      <c r="H231" s="66">
        <v>1.0</v>
      </c>
      <c r="I231" s="66" t="str">
        <f>vlookup(D231,'ranap clusters obsolete'!D:D,1,false)</f>
        <v>#N/A</v>
      </c>
      <c r="J231" s="1" t="s">
        <v>7676</v>
      </c>
      <c r="K231" s="67" t="s">
        <v>7677</v>
      </c>
      <c r="L231" s="1" t="s">
        <v>7734</v>
      </c>
    </row>
    <row r="232">
      <c r="A232" s="68">
        <v>11.0</v>
      </c>
      <c r="B232" s="69" t="s">
        <v>6275</v>
      </c>
      <c r="C232" s="68" t="s">
        <v>7665</v>
      </c>
      <c r="D232" s="68" t="s">
        <v>7736</v>
      </c>
      <c r="E232" s="89" t="s">
        <v>7737</v>
      </c>
      <c r="F232" s="68" t="s">
        <v>7669</v>
      </c>
      <c r="G232" s="71" t="s">
        <v>2436</v>
      </c>
      <c r="H232" s="66">
        <v>1.0</v>
      </c>
      <c r="I232" s="66" t="str">
        <f>vlookup(D232,'ranap clusters obsolete'!D:D,1,false)</f>
        <v>#N/A</v>
      </c>
      <c r="J232" s="1" t="s">
        <v>7676</v>
      </c>
      <c r="K232" s="67" t="s">
        <v>7677</v>
      </c>
      <c r="L232" s="28" t="s">
        <v>7746</v>
      </c>
    </row>
    <row r="233">
      <c r="A233" s="68">
        <v>11.0</v>
      </c>
      <c r="B233" s="69" t="s">
        <v>6275</v>
      </c>
      <c r="C233" s="68" t="s">
        <v>7665</v>
      </c>
      <c r="D233" s="68" t="s">
        <v>7736</v>
      </c>
      <c r="E233" s="89" t="s">
        <v>7747</v>
      </c>
      <c r="F233" s="68" t="s">
        <v>7669</v>
      </c>
      <c r="G233" s="71" t="s">
        <v>2436</v>
      </c>
      <c r="H233" s="66">
        <v>1.0</v>
      </c>
      <c r="I233" s="66" t="str">
        <f>vlookup(D233,'ranap clusters obsolete'!D:D,1,false)</f>
        <v>#N/A</v>
      </c>
      <c r="J233" s="1" t="s">
        <v>7676</v>
      </c>
      <c r="K233" s="67" t="s">
        <v>7677</v>
      </c>
      <c r="L233" s="28" t="s">
        <v>2348</v>
      </c>
    </row>
    <row r="234">
      <c r="A234" s="68">
        <v>11.0</v>
      </c>
      <c r="B234" s="69" t="s">
        <v>6275</v>
      </c>
      <c r="C234" s="68" t="s">
        <v>7665</v>
      </c>
      <c r="D234" s="68" t="s">
        <v>7736</v>
      </c>
      <c r="E234" s="89" t="s">
        <v>7737</v>
      </c>
      <c r="F234" s="68" t="s">
        <v>7669</v>
      </c>
      <c r="G234" s="71" t="s">
        <v>2436</v>
      </c>
      <c r="H234" s="66">
        <v>1.0</v>
      </c>
      <c r="I234" s="66" t="str">
        <f>vlookup(D234,'ranap clusters obsolete'!D:D,1,false)</f>
        <v>#N/A</v>
      </c>
      <c r="J234" s="1" t="s">
        <v>7676</v>
      </c>
      <c r="K234" s="67" t="s">
        <v>7677</v>
      </c>
      <c r="L234" s="45" t="s">
        <v>7760</v>
      </c>
    </row>
    <row r="235">
      <c r="A235" s="68">
        <v>11.0</v>
      </c>
      <c r="B235" s="69" t="s">
        <v>6275</v>
      </c>
      <c r="C235" s="68" t="s">
        <v>7665</v>
      </c>
      <c r="D235" s="68" t="s">
        <v>7736</v>
      </c>
      <c r="E235" s="89" t="s">
        <v>7761</v>
      </c>
      <c r="F235" s="68" t="s">
        <v>7669</v>
      </c>
      <c r="G235" s="71" t="s">
        <v>2436</v>
      </c>
      <c r="H235" s="66">
        <v>1.0</v>
      </c>
      <c r="I235" s="66" t="str">
        <f>vlookup(D235,'ranap clusters obsolete'!D:D,1,false)</f>
        <v>#N/A</v>
      </c>
      <c r="J235" s="1" t="s">
        <v>7676</v>
      </c>
      <c r="K235" s="67" t="s">
        <v>7677</v>
      </c>
      <c r="L235" s="45" t="s">
        <v>7760</v>
      </c>
    </row>
    <row r="236">
      <c r="A236" s="68">
        <v>11.0</v>
      </c>
      <c r="B236" s="69" t="s">
        <v>6275</v>
      </c>
      <c r="C236" s="68" t="s">
        <v>7665</v>
      </c>
      <c r="D236" s="68" t="s">
        <v>1644</v>
      </c>
      <c r="E236" s="68" t="s">
        <v>7766</v>
      </c>
      <c r="F236" s="68" t="s">
        <v>2228</v>
      </c>
      <c r="G236" s="68" t="s">
        <v>2441</v>
      </c>
      <c r="H236" s="66">
        <v>1.0</v>
      </c>
      <c r="I236" s="66" t="str">
        <f>vlookup(D236,'ranap clusters obsolete'!D:D,1,false)</f>
        <v>#N/A</v>
      </c>
      <c r="J236" s="1" t="s">
        <v>7676</v>
      </c>
      <c r="K236" s="67" t="s">
        <v>7677</v>
      </c>
      <c r="L236" s="45" t="s">
        <v>1644</v>
      </c>
    </row>
    <row r="237">
      <c r="A237" s="68">
        <v>11.0</v>
      </c>
      <c r="B237" s="69" t="s">
        <v>6275</v>
      </c>
      <c r="C237" s="68" t="s">
        <v>7665</v>
      </c>
      <c r="D237" s="68" t="s">
        <v>1653</v>
      </c>
      <c r="E237" s="68" t="s">
        <v>2528</v>
      </c>
      <c r="F237" s="68" t="s">
        <v>2228</v>
      </c>
      <c r="G237" s="68" t="s">
        <v>2441</v>
      </c>
      <c r="H237" s="66">
        <v>1.0</v>
      </c>
      <c r="I237" s="66" t="str">
        <f>vlookup(D237,'ranap clusters obsolete'!D:D,1,false)</f>
        <v>#N/A</v>
      </c>
      <c r="J237" s="1" t="s">
        <v>7676</v>
      </c>
      <c r="K237" s="67" t="s">
        <v>7677</v>
      </c>
      <c r="L237" s="45" t="s">
        <v>1653</v>
      </c>
    </row>
    <row r="238">
      <c r="A238" s="68">
        <v>11.0</v>
      </c>
      <c r="B238" s="69" t="s">
        <v>6275</v>
      </c>
      <c r="C238" s="68" t="s">
        <v>7665</v>
      </c>
      <c r="D238" s="90" t="s">
        <v>1646</v>
      </c>
      <c r="E238" s="91" t="s">
        <v>1040</v>
      </c>
      <c r="F238" s="68" t="s">
        <v>2228</v>
      </c>
      <c r="G238" s="68" t="s">
        <v>2441</v>
      </c>
      <c r="H238" s="66">
        <v>1.0</v>
      </c>
      <c r="I238" s="66" t="str">
        <f>vlookup(D238,'ranap clusters obsolete'!D:D,1,false)</f>
        <v>#N/A</v>
      </c>
      <c r="J238" s="1" t="s">
        <v>7676</v>
      </c>
      <c r="K238" s="67" t="s">
        <v>7677</v>
      </c>
      <c r="L238" s="45" t="s">
        <v>1646</v>
      </c>
    </row>
    <row r="239">
      <c r="A239" s="68">
        <v>11.0</v>
      </c>
      <c r="B239" s="69" t="s">
        <v>6275</v>
      </c>
      <c r="C239" s="68" t="s">
        <v>7665</v>
      </c>
      <c r="D239" s="90" t="s">
        <v>1647</v>
      </c>
      <c r="E239" s="91" t="s">
        <v>1043</v>
      </c>
      <c r="F239" s="68" t="s">
        <v>2228</v>
      </c>
      <c r="G239" s="68" t="s">
        <v>2441</v>
      </c>
      <c r="H239" s="66">
        <v>1.0</v>
      </c>
      <c r="I239" s="66" t="str">
        <f>vlookup(D239,'ranap clusters obsolete'!D:D,1,false)</f>
        <v>#N/A</v>
      </c>
      <c r="J239" s="1" t="s">
        <v>7676</v>
      </c>
      <c r="K239" s="67" t="s">
        <v>7677</v>
      </c>
      <c r="L239" s="45" t="s">
        <v>1647</v>
      </c>
    </row>
    <row r="240">
      <c r="A240" s="68">
        <v>11.0</v>
      </c>
      <c r="B240" s="69" t="s">
        <v>6275</v>
      </c>
      <c r="C240" s="68" t="s">
        <v>7665</v>
      </c>
      <c r="D240" s="90" t="s">
        <v>1649</v>
      </c>
      <c r="E240" s="91" t="s">
        <v>2527</v>
      </c>
      <c r="F240" s="68" t="s">
        <v>2228</v>
      </c>
      <c r="G240" s="68" t="s">
        <v>2441</v>
      </c>
      <c r="H240" s="66">
        <v>1.0</v>
      </c>
      <c r="I240" s="66" t="str">
        <f>vlookup(D240,'ranap clusters obsolete'!D:D,1,false)</f>
        <v>#N/A</v>
      </c>
      <c r="J240" s="1" t="s">
        <v>7676</v>
      </c>
      <c r="K240" s="67" t="s">
        <v>7677</v>
      </c>
      <c r="L240" s="45" t="s">
        <v>1649</v>
      </c>
    </row>
    <row r="241">
      <c r="A241" s="68">
        <v>11.0</v>
      </c>
      <c r="B241" s="69" t="s">
        <v>6275</v>
      </c>
      <c r="C241" s="68" t="s">
        <v>7665</v>
      </c>
      <c r="D241" s="90" t="s">
        <v>1650</v>
      </c>
      <c r="E241" s="91" t="s">
        <v>1050</v>
      </c>
      <c r="F241" s="68" t="s">
        <v>2228</v>
      </c>
      <c r="G241" s="68" t="s">
        <v>2441</v>
      </c>
      <c r="H241" s="66">
        <v>1.0</v>
      </c>
      <c r="I241" s="66" t="str">
        <f>vlookup(D241,'ranap clusters obsolete'!D:D,1,false)</f>
        <v>#N/A</v>
      </c>
      <c r="J241" s="1" t="s">
        <v>7676</v>
      </c>
      <c r="K241" s="67" t="s">
        <v>7677</v>
      </c>
      <c r="L241" s="45" t="s">
        <v>1650</v>
      </c>
    </row>
    <row r="242">
      <c r="A242" s="68">
        <v>11.0</v>
      </c>
      <c r="B242" s="69" t="s">
        <v>6275</v>
      </c>
      <c r="C242" s="68" t="s">
        <v>7665</v>
      </c>
      <c r="D242" s="90" t="s">
        <v>1651</v>
      </c>
      <c r="E242" s="91" t="s">
        <v>7813</v>
      </c>
      <c r="F242" s="68" t="s">
        <v>2228</v>
      </c>
      <c r="G242" s="68" t="s">
        <v>2441</v>
      </c>
      <c r="H242" s="66">
        <v>1.0</v>
      </c>
      <c r="I242" s="66" t="str">
        <f>vlookup(D242,'ranap clusters obsolete'!D:D,1,false)</f>
        <v>#N/A</v>
      </c>
      <c r="J242" s="1" t="s">
        <v>7676</v>
      </c>
      <c r="K242" s="67" t="s">
        <v>7677</v>
      </c>
      <c r="L242" s="45" t="s">
        <v>1651</v>
      </c>
    </row>
    <row r="243">
      <c r="A243" s="73">
        <v>11.0</v>
      </c>
      <c r="B243" s="77" t="s">
        <v>6275</v>
      </c>
      <c r="C243" s="78" t="s">
        <v>7665</v>
      </c>
      <c r="D243" s="92" t="s">
        <v>7822</v>
      </c>
      <c r="E243" s="93" t="s">
        <v>2459</v>
      </c>
      <c r="F243" s="78" t="s">
        <v>7827</v>
      </c>
      <c r="G243" s="81"/>
      <c r="H243" s="66">
        <v>1.0</v>
      </c>
      <c r="I243" s="66" t="str">
        <f>vlookup(D243,'ranap clusters obsolete'!D:D,1,false)</f>
        <v>#N/A</v>
      </c>
      <c r="J243" s="1" t="s">
        <v>7676</v>
      </c>
      <c r="L243" s="33" t="s">
        <v>7833</v>
      </c>
    </row>
    <row r="244">
      <c r="A244" s="68">
        <v>11.0</v>
      </c>
      <c r="B244" s="69" t="s">
        <v>6275</v>
      </c>
      <c r="C244" s="68" t="s">
        <v>6236</v>
      </c>
      <c r="D244" s="70" t="s">
        <v>2209</v>
      </c>
      <c r="E244" s="68" t="s">
        <v>341</v>
      </c>
      <c r="F244" s="68" t="s">
        <v>2198</v>
      </c>
      <c r="G244" s="68" t="s">
        <v>2301</v>
      </c>
      <c r="H244" s="66">
        <v>0.0</v>
      </c>
      <c r="I244" s="72" t="str">
        <f>vlookup(D244,'ranap clusters obsolete'!D:D,1,false)</f>
        <v>01.12</v>
      </c>
      <c r="J244" s="66" t="s">
        <v>7841</v>
      </c>
    </row>
    <row r="245">
      <c r="A245" s="68">
        <v>11.0</v>
      </c>
      <c r="B245" s="69" t="s">
        <v>6275</v>
      </c>
      <c r="C245" s="68" t="s">
        <v>6236</v>
      </c>
      <c r="D245" s="70" t="s">
        <v>2231</v>
      </c>
      <c r="E245" s="68" t="s">
        <v>343</v>
      </c>
      <c r="F245" s="68" t="s">
        <v>2198</v>
      </c>
      <c r="G245" s="68" t="s">
        <v>2301</v>
      </c>
      <c r="H245" s="66">
        <v>0.0</v>
      </c>
      <c r="I245" s="72" t="str">
        <f>vlookup(D245,'ranap clusters obsolete'!D:D,1,false)</f>
        <v>01.14</v>
      </c>
      <c r="J245" s="66" t="s">
        <v>7841</v>
      </c>
    </row>
    <row r="246">
      <c r="A246" s="68">
        <v>11.0</v>
      </c>
      <c r="B246" s="69" t="s">
        <v>6275</v>
      </c>
      <c r="C246" s="68" t="s">
        <v>6236</v>
      </c>
      <c r="D246" s="70" t="s">
        <v>7850</v>
      </c>
      <c r="E246" s="75" t="s">
        <v>7851</v>
      </c>
      <c r="F246" s="68" t="s">
        <v>2198</v>
      </c>
      <c r="G246" s="68" t="s">
        <v>2301</v>
      </c>
      <c r="H246" s="66">
        <v>1.0</v>
      </c>
      <c r="I246" s="66" t="str">
        <f>vlookup(D246,'ranap clusters obsolete'!D:D,1,false)</f>
        <v>#N/A</v>
      </c>
      <c r="J246" s="66" t="s">
        <v>7841</v>
      </c>
    </row>
    <row r="247">
      <c r="A247" s="68">
        <v>11.0</v>
      </c>
      <c r="B247" s="69" t="s">
        <v>6275</v>
      </c>
      <c r="C247" s="68" t="s">
        <v>6236</v>
      </c>
      <c r="D247" s="70" t="s">
        <v>2234</v>
      </c>
      <c r="E247" s="68" t="s">
        <v>7860</v>
      </c>
      <c r="F247" s="68" t="s">
        <v>6278</v>
      </c>
      <c r="G247" s="68" t="s">
        <v>2441</v>
      </c>
      <c r="H247" s="66">
        <v>0.0</v>
      </c>
      <c r="I247" s="72" t="str">
        <f>vlookup(D247,'ranap clusters obsolete'!D:D,1,false)</f>
        <v>01.17</v>
      </c>
      <c r="J247" s="66" t="s">
        <v>7841</v>
      </c>
    </row>
    <row r="248">
      <c r="A248" s="68">
        <v>11.0</v>
      </c>
      <c r="B248" s="69" t="s">
        <v>6275</v>
      </c>
      <c r="C248" s="68" t="s">
        <v>6236</v>
      </c>
      <c r="D248" s="70" t="s">
        <v>2235</v>
      </c>
      <c r="E248" s="68" t="s">
        <v>354</v>
      </c>
      <c r="F248" s="68" t="s">
        <v>2198</v>
      </c>
      <c r="G248" s="71" t="s">
        <v>2301</v>
      </c>
      <c r="H248" s="66">
        <v>0.0</v>
      </c>
      <c r="I248" s="72" t="str">
        <f>vlookup(D248,'ranap clusters obsolete'!D:D,1,false)</f>
        <v>01.21</v>
      </c>
      <c r="J248" s="66" t="s">
        <v>7841</v>
      </c>
    </row>
    <row r="249">
      <c r="A249" s="68">
        <v>11.0</v>
      </c>
      <c r="B249" s="69" t="s">
        <v>6275</v>
      </c>
      <c r="C249" s="68" t="s">
        <v>6236</v>
      </c>
      <c r="D249" s="70" t="s">
        <v>2252</v>
      </c>
      <c r="E249" s="68" t="s">
        <v>7874</v>
      </c>
      <c r="F249" s="68" t="s">
        <v>2198</v>
      </c>
      <c r="G249" s="68" t="s">
        <v>2301</v>
      </c>
      <c r="H249" s="66">
        <v>0.0</v>
      </c>
      <c r="I249" s="72" t="str">
        <f>vlookup(D249,'ranap clusters obsolete'!D:D,1,false)</f>
        <v>01.25</v>
      </c>
      <c r="J249" s="66" t="s">
        <v>7841</v>
      </c>
    </row>
    <row r="250">
      <c r="A250" s="68">
        <v>11.0</v>
      </c>
      <c r="B250" s="69" t="s">
        <v>6275</v>
      </c>
      <c r="C250" s="68" t="s">
        <v>6236</v>
      </c>
      <c r="D250" s="94" t="s">
        <v>7888</v>
      </c>
      <c r="E250" s="68" t="s">
        <v>2489</v>
      </c>
      <c r="F250" s="68" t="s">
        <v>6278</v>
      </c>
      <c r="G250" s="71" t="s">
        <v>2301</v>
      </c>
      <c r="H250" s="66">
        <v>1.0</v>
      </c>
      <c r="I250" s="66" t="str">
        <f>vlookup(D250,'ranap clusters obsolete'!D:D,1,false)</f>
        <v>#N/A</v>
      </c>
      <c r="J250" s="66" t="s">
        <v>7841</v>
      </c>
    </row>
    <row r="251">
      <c r="A251" s="68">
        <v>11.0</v>
      </c>
      <c r="B251" s="69" t="s">
        <v>6275</v>
      </c>
      <c r="C251" s="68" t="s">
        <v>6236</v>
      </c>
      <c r="D251" s="70" t="s">
        <v>2263</v>
      </c>
      <c r="E251" s="68" t="s">
        <v>379</v>
      </c>
      <c r="F251" s="68" t="s">
        <v>2198</v>
      </c>
      <c r="G251" s="68" t="s">
        <v>2301</v>
      </c>
      <c r="H251" s="66">
        <v>0.0</v>
      </c>
      <c r="I251" s="72" t="str">
        <f>vlookup(D251,'ranap clusters obsolete'!D:D,1,false)</f>
        <v>01.31</v>
      </c>
      <c r="J251" s="66" t="s">
        <v>7841</v>
      </c>
    </row>
    <row r="252">
      <c r="A252" s="68">
        <v>11.0</v>
      </c>
      <c r="B252" s="69" t="s">
        <v>6275</v>
      </c>
      <c r="C252" s="68" t="s">
        <v>6236</v>
      </c>
      <c r="D252" s="70" t="s">
        <v>2352</v>
      </c>
      <c r="E252" s="68" t="s">
        <v>202</v>
      </c>
      <c r="F252" s="68" t="s">
        <v>2195</v>
      </c>
      <c r="G252" s="68" t="s">
        <v>2436</v>
      </c>
      <c r="H252" s="66">
        <v>0.0</v>
      </c>
      <c r="I252" s="72" t="str">
        <f>vlookup(D252,'ranap clusters obsolete'!D:D,1,false)</f>
        <v>01.41</v>
      </c>
      <c r="J252" s="66" t="s">
        <v>7841</v>
      </c>
    </row>
    <row r="253">
      <c r="A253" s="68">
        <v>11.0</v>
      </c>
      <c r="B253" s="69" t="s">
        <v>6275</v>
      </c>
      <c r="C253" s="68" t="s">
        <v>6236</v>
      </c>
      <c r="D253" s="70" t="s">
        <v>2387</v>
      </c>
      <c r="E253" s="68" t="s">
        <v>206</v>
      </c>
      <c r="F253" s="68" t="s">
        <v>2195</v>
      </c>
      <c r="G253" s="68" t="s">
        <v>2436</v>
      </c>
      <c r="H253" s="66">
        <v>0.0</v>
      </c>
      <c r="I253" s="72" t="str">
        <f>vlookup(D253,'ranap clusters obsolete'!D:D,1,false)</f>
        <v>01.42</v>
      </c>
      <c r="J253" s="66" t="s">
        <v>7841</v>
      </c>
    </row>
    <row r="254">
      <c r="A254" s="68">
        <v>11.0</v>
      </c>
      <c r="B254" s="69" t="s">
        <v>6275</v>
      </c>
      <c r="C254" s="68" t="s">
        <v>6236</v>
      </c>
      <c r="D254" s="70" t="s">
        <v>7925</v>
      </c>
      <c r="E254" s="75" t="s">
        <v>7926</v>
      </c>
      <c r="F254" s="68" t="s">
        <v>7927</v>
      </c>
      <c r="G254" s="71" t="s">
        <v>2436</v>
      </c>
      <c r="H254" s="66">
        <v>1.0</v>
      </c>
      <c r="I254" s="66" t="str">
        <f>vlookup(D254,'ranap clusters obsolete'!D:D,1,false)</f>
        <v>#N/A</v>
      </c>
      <c r="J254" s="66" t="s">
        <v>7841</v>
      </c>
    </row>
    <row r="255">
      <c r="A255" s="68">
        <v>11.0</v>
      </c>
      <c r="B255" s="69" t="s">
        <v>6275</v>
      </c>
      <c r="C255" s="68" t="s">
        <v>6236</v>
      </c>
      <c r="D255" s="95" t="s">
        <v>2530</v>
      </c>
      <c r="E255" s="68" t="s">
        <v>2531</v>
      </c>
      <c r="F255" s="68" t="s">
        <v>2195</v>
      </c>
      <c r="G255" s="71" t="s">
        <v>2436</v>
      </c>
      <c r="H255" s="66">
        <v>1.0</v>
      </c>
      <c r="I255" s="66" t="str">
        <f>vlookup(D255,'ranap clusters obsolete'!D:D,1,false)</f>
        <v>#N/A</v>
      </c>
      <c r="J255" s="66" t="s">
        <v>7841</v>
      </c>
    </row>
    <row r="256">
      <c r="A256" s="68">
        <v>11.0</v>
      </c>
      <c r="B256" s="69" t="s">
        <v>6275</v>
      </c>
      <c r="C256" s="68" t="s">
        <v>6236</v>
      </c>
      <c r="D256" s="95" t="s">
        <v>3026</v>
      </c>
      <c r="E256" s="68" t="s">
        <v>3027</v>
      </c>
      <c r="F256" s="68" t="s">
        <v>2195</v>
      </c>
      <c r="G256" s="71" t="s">
        <v>2436</v>
      </c>
      <c r="H256" s="66">
        <v>1.0</v>
      </c>
      <c r="I256" s="66" t="str">
        <f>vlookup(D256,'ranap clusters obsolete'!D:D,1,false)</f>
        <v>#N/A</v>
      </c>
      <c r="J256" s="66" t="s">
        <v>7841</v>
      </c>
    </row>
    <row r="257">
      <c r="A257" s="68">
        <v>11.0</v>
      </c>
      <c r="B257" s="69" t="s">
        <v>6275</v>
      </c>
      <c r="C257" s="68" t="s">
        <v>6236</v>
      </c>
      <c r="D257" s="70" t="s">
        <v>2408</v>
      </c>
      <c r="E257" s="68" t="s">
        <v>394</v>
      </c>
      <c r="F257" s="68" t="s">
        <v>2198</v>
      </c>
      <c r="G257" s="68" t="s">
        <v>2301</v>
      </c>
      <c r="H257" s="66">
        <v>0.0</v>
      </c>
      <c r="I257" s="72" t="str">
        <f>vlookup(D257,'ranap clusters obsolete'!D:D,1,false)</f>
        <v>02.11</v>
      </c>
      <c r="J257" s="66" t="s">
        <v>7841</v>
      </c>
    </row>
    <row r="258">
      <c r="A258" s="68">
        <v>11.0</v>
      </c>
      <c r="B258" s="69" t="s">
        <v>6275</v>
      </c>
      <c r="C258" s="68" t="s">
        <v>6236</v>
      </c>
      <c r="D258" s="70" t="s">
        <v>2413</v>
      </c>
      <c r="E258" s="68" t="s">
        <v>396</v>
      </c>
      <c r="F258" s="68" t="s">
        <v>2198</v>
      </c>
      <c r="G258" s="68" t="s">
        <v>2301</v>
      </c>
      <c r="H258" s="66">
        <v>0.0</v>
      </c>
      <c r="I258" s="72" t="str">
        <f>vlookup(D258,'ranap clusters obsolete'!D:D,1,false)</f>
        <v>02.12</v>
      </c>
      <c r="J258" s="66" t="s">
        <v>7841</v>
      </c>
    </row>
    <row r="259">
      <c r="A259" s="68">
        <v>11.0</v>
      </c>
      <c r="B259" s="69" t="s">
        <v>6275</v>
      </c>
      <c r="C259" s="68" t="s">
        <v>6236</v>
      </c>
      <c r="D259" s="94" t="s">
        <v>8089</v>
      </c>
      <c r="E259" s="68" t="s">
        <v>2499</v>
      </c>
      <c r="F259" s="68" t="s">
        <v>6278</v>
      </c>
      <c r="G259" s="71" t="s">
        <v>2301</v>
      </c>
      <c r="H259" s="66">
        <v>1.0</v>
      </c>
      <c r="I259" s="66" t="str">
        <f>vlookup(D259,'ranap clusters obsolete'!D:D,1,false)</f>
        <v>#N/A</v>
      </c>
      <c r="J259" s="66" t="s">
        <v>7841</v>
      </c>
    </row>
    <row r="260">
      <c r="A260" s="68">
        <v>11.0</v>
      </c>
      <c r="B260" s="69" t="s">
        <v>6275</v>
      </c>
      <c r="C260" s="68" t="s">
        <v>6236</v>
      </c>
      <c r="D260" s="94" t="s">
        <v>8089</v>
      </c>
      <c r="E260" s="68" t="s">
        <v>2501</v>
      </c>
      <c r="F260" s="68" t="s">
        <v>2195</v>
      </c>
      <c r="G260" s="71" t="s">
        <v>2441</v>
      </c>
      <c r="H260" s="66">
        <v>1.0</v>
      </c>
      <c r="I260" s="66" t="str">
        <f>vlookup(D260,'ranap clusters obsolete'!D:D,1,false)</f>
        <v>#N/A</v>
      </c>
      <c r="J260" s="66" t="s">
        <v>7841</v>
      </c>
    </row>
    <row r="261">
      <c r="A261" s="68">
        <v>11.0</v>
      </c>
      <c r="B261" s="69" t="s">
        <v>6275</v>
      </c>
      <c r="C261" s="68" t="s">
        <v>6236</v>
      </c>
      <c r="D261" s="94" t="s">
        <v>8089</v>
      </c>
      <c r="E261" s="68" t="s">
        <v>2504</v>
      </c>
      <c r="F261" s="68" t="s">
        <v>7927</v>
      </c>
      <c r="G261" s="71" t="s">
        <v>2436</v>
      </c>
      <c r="H261" s="66">
        <v>1.0</v>
      </c>
      <c r="I261" s="66" t="str">
        <f>vlookup(D261,'ranap clusters obsolete'!D:D,1,false)</f>
        <v>#N/A</v>
      </c>
      <c r="J261" s="66" t="s">
        <v>7841</v>
      </c>
    </row>
    <row r="262">
      <c r="A262" s="68">
        <v>11.0</v>
      </c>
      <c r="B262" s="69" t="s">
        <v>6275</v>
      </c>
      <c r="C262" s="68" t="s">
        <v>6236</v>
      </c>
      <c r="D262" s="70" t="s">
        <v>2419</v>
      </c>
      <c r="E262" s="68" t="s">
        <v>283</v>
      </c>
      <c r="F262" s="68" t="s">
        <v>6278</v>
      </c>
      <c r="G262" s="71" t="s">
        <v>2441</v>
      </c>
      <c r="H262" s="66">
        <v>0.0</v>
      </c>
      <c r="I262" s="72" t="str">
        <f>vlookup(D262,'ranap clusters obsolete'!D:D,1,false)</f>
        <v>02.99</v>
      </c>
      <c r="J262" s="66" t="s">
        <v>7841</v>
      </c>
    </row>
    <row r="263">
      <c r="A263" s="68">
        <v>11.0</v>
      </c>
      <c r="B263" s="69" t="s">
        <v>6275</v>
      </c>
      <c r="C263" s="68" t="s">
        <v>6236</v>
      </c>
      <c r="D263" s="85" t="s">
        <v>2422</v>
      </c>
      <c r="E263" s="68" t="s">
        <v>208</v>
      </c>
      <c r="F263" s="68" t="s">
        <v>2195</v>
      </c>
      <c r="G263" s="71" t="s">
        <v>2436</v>
      </c>
      <c r="H263" s="66">
        <v>0.0</v>
      </c>
      <c r="I263" s="72" t="str">
        <f>vlookup(D263,'ranap clusters obsolete'!D:D,1,false)</f>
        <v>04.01</v>
      </c>
      <c r="J263" s="66" t="s">
        <v>7841</v>
      </c>
    </row>
    <row r="264">
      <c r="A264" s="68">
        <v>11.0</v>
      </c>
      <c r="B264" s="69" t="s">
        <v>6275</v>
      </c>
      <c r="C264" s="68" t="s">
        <v>6236</v>
      </c>
      <c r="D264" s="70" t="s">
        <v>814</v>
      </c>
      <c r="E264" s="68" t="s">
        <v>444</v>
      </c>
      <c r="F264" s="68" t="s">
        <v>6564</v>
      </c>
      <c r="G264" s="68" t="s">
        <v>2441</v>
      </c>
      <c r="H264" s="66">
        <v>0.0</v>
      </c>
      <c r="I264" s="72" t="str">
        <f>vlookup(D264,'ranap clusters obsolete'!D:D,1,false)</f>
        <v>03.02</v>
      </c>
      <c r="J264" s="66" t="s">
        <v>7841</v>
      </c>
    </row>
    <row r="265">
      <c r="A265" s="68">
        <v>11.0</v>
      </c>
      <c r="B265" s="69" t="s">
        <v>6275</v>
      </c>
      <c r="C265" s="68" t="s">
        <v>6236</v>
      </c>
      <c r="D265" s="96" t="s">
        <v>892</v>
      </c>
      <c r="E265" s="68" t="s">
        <v>86</v>
      </c>
      <c r="F265" s="68" t="s">
        <v>900</v>
      </c>
      <c r="G265" s="71" t="s">
        <v>2436</v>
      </c>
      <c r="H265" s="66">
        <v>0.0</v>
      </c>
      <c r="I265" s="72" t="str">
        <f>vlookup(D265,'ranap clusters obsolete'!D:D,1,false)</f>
        <v>03.4</v>
      </c>
      <c r="J265" s="66" t="s">
        <v>7841</v>
      </c>
    </row>
    <row r="266">
      <c r="A266" s="68">
        <v>11.0</v>
      </c>
      <c r="B266" s="69" t="s">
        <v>6275</v>
      </c>
      <c r="C266" s="68" t="s">
        <v>6236</v>
      </c>
      <c r="D266" s="70" t="s">
        <v>914</v>
      </c>
      <c r="E266" s="68" t="s">
        <v>454</v>
      </c>
      <c r="F266" s="68" t="s">
        <v>6564</v>
      </c>
      <c r="G266" s="71" t="s">
        <v>2441</v>
      </c>
      <c r="H266" s="66">
        <v>0.0</v>
      </c>
      <c r="I266" s="72" t="str">
        <f>vlookup(D266,'ranap clusters obsolete'!D:D,1,false)</f>
        <v>03.51</v>
      </c>
      <c r="J266" s="66" t="s">
        <v>7841</v>
      </c>
    </row>
    <row r="267">
      <c r="A267" s="68">
        <v>11.0</v>
      </c>
      <c r="B267" s="69" t="s">
        <v>6275</v>
      </c>
      <c r="C267" s="68" t="s">
        <v>6236</v>
      </c>
      <c r="D267" s="70" t="s">
        <v>938</v>
      </c>
      <c r="E267" s="68" t="s">
        <v>89</v>
      </c>
      <c r="F267" s="68" t="s">
        <v>900</v>
      </c>
      <c r="G267" s="71" t="s">
        <v>2441</v>
      </c>
      <c r="H267" s="66">
        <v>0.0</v>
      </c>
      <c r="I267" s="72" t="str">
        <f>vlookup(D267,'ranap clusters obsolete'!D:D,1,false)</f>
        <v>03.52</v>
      </c>
      <c r="J267" s="66" t="s">
        <v>7841</v>
      </c>
    </row>
    <row r="268">
      <c r="A268" s="68">
        <v>11.0</v>
      </c>
      <c r="B268" s="69" t="s">
        <v>6275</v>
      </c>
      <c r="C268" s="68" t="s">
        <v>6236</v>
      </c>
      <c r="D268" s="70" t="s">
        <v>1074</v>
      </c>
      <c r="E268" s="68" t="s">
        <v>460</v>
      </c>
      <c r="F268" s="68" t="s">
        <v>6564</v>
      </c>
      <c r="G268" s="71" t="s">
        <v>2441</v>
      </c>
      <c r="H268" s="66">
        <v>0.0</v>
      </c>
      <c r="I268" s="72" t="str">
        <f>vlookup(D268,'ranap clusters obsolete'!D:D,1,false)</f>
        <v>03.6</v>
      </c>
      <c r="J268" s="66" t="s">
        <v>7841</v>
      </c>
    </row>
    <row r="269">
      <c r="A269" s="68">
        <v>11.0</v>
      </c>
      <c r="B269" s="69" t="s">
        <v>6275</v>
      </c>
      <c r="C269" s="68" t="s">
        <v>6236</v>
      </c>
      <c r="D269" s="70" t="s">
        <v>1191</v>
      </c>
      <c r="E269" s="68" t="s">
        <v>464</v>
      </c>
      <c r="F269" s="68" t="s">
        <v>6564</v>
      </c>
      <c r="G269" s="68" t="s">
        <v>2441</v>
      </c>
      <c r="H269" s="66">
        <v>0.0</v>
      </c>
      <c r="I269" s="72" t="str">
        <f>vlookup(D269,'ranap clusters obsolete'!D:D,1,false)</f>
        <v>03.72</v>
      </c>
      <c r="J269" s="66" t="s">
        <v>7841</v>
      </c>
    </row>
    <row r="270">
      <c r="A270" s="68">
        <v>11.0</v>
      </c>
      <c r="B270" s="69" t="s">
        <v>6275</v>
      </c>
      <c r="C270" s="68" t="s">
        <v>6236</v>
      </c>
      <c r="D270" s="70" t="s">
        <v>1206</v>
      </c>
      <c r="E270" s="68" t="s">
        <v>466</v>
      </c>
      <c r="F270" s="68" t="s">
        <v>6564</v>
      </c>
      <c r="G270" s="68" t="s">
        <v>2441</v>
      </c>
      <c r="H270" s="66">
        <v>0.0</v>
      </c>
      <c r="I270" s="72" t="str">
        <f>vlookup(D270,'ranap clusters obsolete'!D:D,1,false)</f>
        <v>03.79</v>
      </c>
      <c r="J270" s="66" t="s">
        <v>7841</v>
      </c>
    </row>
    <row r="271">
      <c r="A271" s="68">
        <v>11.0</v>
      </c>
      <c r="B271" s="69" t="s">
        <v>6275</v>
      </c>
      <c r="C271" s="68" t="s">
        <v>6236</v>
      </c>
      <c r="D271" s="70" t="s">
        <v>1323</v>
      </c>
      <c r="E271" s="68" t="s">
        <v>469</v>
      </c>
      <c r="F271" s="68" t="s">
        <v>6564</v>
      </c>
      <c r="G271" s="68" t="s">
        <v>2441</v>
      </c>
      <c r="H271" s="66">
        <v>0.0</v>
      </c>
      <c r="I271" s="72" t="str">
        <f>vlookup(D271,'ranap clusters obsolete'!D:D,1,false)</f>
        <v>03.97</v>
      </c>
      <c r="J271" s="66" t="s">
        <v>7841</v>
      </c>
    </row>
    <row r="272">
      <c r="A272" s="68">
        <v>11.0</v>
      </c>
      <c r="B272" s="69" t="s">
        <v>6275</v>
      </c>
      <c r="C272" s="68" t="s">
        <v>6236</v>
      </c>
      <c r="D272" s="96" t="s">
        <v>1364</v>
      </c>
      <c r="E272" s="68" t="s">
        <v>41</v>
      </c>
      <c r="F272" s="68" t="s">
        <v>900</v>
      </c>
      <c r="G272" s="71" t="s">
        <v>2436</v>
      </c>
      <c r="H272" s="66">
        <v>0.0</v>
      </c>
      <c r="I272" s="72" t="str">
        <f>vlookup(D272,'ranap clusters obsolete'!D:D,1,false)</f>
        <v>03.99</v>
      </c>
      <c r="J272" s="66" t="s">
        <v>7841</v>
      </c>
    </row>
    <row r="273">
      <c r="A273" s="68">
        <v>11.0</v>
      </c>
      <c r="B273" s="69" t="s">
        <v>6275</v>
      </c>
      <c r="C273" s="68" t="s">
        <v>6236</v>
      </c>
      <c r="D273" s="70" t="s">
        <v>1410</v>
      </c>
      <c r="E273" s="68" t="s">
        <v>471</v>
      </c>
      <c r="F273" s="68" t="s">
        <v>6564</v>
      </c>
      <c r="G273" s="68" t="s">
        <v>2301</v>
      </c>
      <c r="H273" s="66">
        <v>0.0</v>
      </c>
      <c r="I273" s="72" t="str">
        <f>vlookup(D273,'ranap clusters obsolete'!D:D,1,false)</f>
        <v>77.81</v>
      </c>
      <c r="J273" s="66" t="s">
        <v>7841</v>
      </c>
    </row>
    <row r="274">
      <c r="A274" s="68">
        <v>11.0</v>
      </c>
      <c r="B274" s="69" t="s">
        <v>6275</v>
      </c>
      <c r="C274" s="68" t="s">
        <v>6236</v>
      </c>
      <c r="D274" s="70" t="s">
        <v>1455</v>
      </c>
      <c r="E274" s="68" t="s">
        <v>473</v>
      </c>
      <c r="F274" s="68" t="s">
        <v>6564</v>
      </c>
      <c r="G274" s="68" t="s">
        <v>2301</v>
      </c>
      <c r="H274" s="66">
        <v>0.0</v>
      </c>
      <c r="I274" s="72" t="str">
        <f>vlookup(D274,'ranap clusters obsolete'!D:D,1,false)</f>
        <v>77.91</v>
      </c>
      <c r="J274" s="66" t="s">
        <v>7841</v>
      </c>
    </row>
    <row r="275">
      <c r="A275" s="68">
        <v>11.0</v>
      </c>
      <c r="B275" s="69" t="s">
        <v>6275</v>
      </c>
      <c r="C275" s="68" t="s">
        <v>6236</v>
      </c>
      <c r="D275" s="70" t="s">
        <v>1503</v>
      </c>
      <c r="E275" s="68" t="s">
        <v>480</v>
      </c>
      <c r="F275" s="68" t="s">
        <v>6564</v>
      </c>
      <c r="G275" s="71" t="s">
        <v>2441</v>
      </c>
      <c r="H275" s="66">
        <v>1.0</v>
      </c>
      <c r="I275" s="72" t="str">
        <f>vlookup(D275,'ranap clusters obsolete'!D:D,1,false)</f>
        <v>80.55</v>
      </c>
      <c r="J275" s="66" t="s">
        <v>7841</v>
      </c>
    </row>
    <row r="276">
      <c r="A276" s="68">
        <v>11.0</v>
      </c>
      <c r="B276" s="69" t="s">
        <v>6275</v>
      </c>
      <c r="C276" s="68" t="s">
        <v>6236</v>
      </c>
      <c r="D276" s="70" t="s">
        <v>1516</v>
      </c>
      <c r="E276" s="68" t="s">
        <v>94</v>
      </c>
      <c r="F276" s="68" t="s">
        <v>900</v>
      </c>
      <c r="G276" s="68" t="s">
        <v>2301</v>
      </c>
      <c r="H276" s="66">
        <v>0.0</v>
      </c>
      <c r="I276" s="72" t="str">
        <f>vlookup(D276,'ranap clusters obsolete'!D:D,1,false)</f>
        <v>81.00</v>
      </c>
      <c r="J276" s="66" t="s">
        <v>7841</v>
      </c>
    </row>
    <row r="277">
      <c r="A277" s="68">
        <v>11.0</v>
      </c>
      <c r="B277" s="69" t="s">
        <v>6275</v>
      </c>
      <c r="C277" s="68" t="s">
        <v>6236</v>
      </c>
      <c r="D277" s="70" t="s">
        <v>1537</v>
      </c>
      <c r="E277" s="68" t="s">
        <v>97</v>
      </c>
      <c r="F277" s="68" t="s">
        <v>900</v>
      </c>
      <c r="G277" s="68" t="s">
        <v>2441</v>
      </c>
      <c r="H277" s="66">
        <v>0.0</v>
      </c>
      <c r="I277" s="72" t="str">
        <f>vlookup(D277,'ranap clusters obsolete'!D:D,1,false)</f>
        <v>81.01</v>
      </c>
      <c r="J277" s="66" t="s">
        <v>7841</v>
      </c>
    </row>
    <row r="278">
      <c r="A278" s="68">
        <v>11.0</v>
      </c>
      <c r="B278" s="69" t="s">
        <v>6275</v>
      </c>
      <c r="C278" s="68" t="s">
        <v>6236</v>
      </c>
      <c r="D278" s="70" t="s">
        <v>1576</v>
      </c>
      <c r="E278" s="68" t="s">
        <v>99</v>
      </c>
      <c r="F278" s="68" t="s">
        <v>900</v>
      </c>
      <c r="G278" s="68" t="s">
        <v>2441</v>
      </c>
      <c r="H278" s="66">
        <v>0.0</v>
      </c>
      <c r="I278" s="72" t="str">
        <f>vlookup(D278,'ranap clusters obsolete'!D:D,1,false)</f>
        <v>81.02</v>
      </c>
      <c r="J278" s="66" t="s">
        <v>7841</v>
      </c>
    </row>
    <row r="279">
      <c r="A279" s="68">
        <v>11.0</v>
      </c>
      <c r="B279" s="69" t="s">
        <v>6275</v>
      </c>
      <c r="C279" s="68" t="s">
        <v>6236</v>
      </c>
      <c r="D279" s="70" t="s">
        <v>1608</v>
      </c>
      <c r="E279" s="68" t="s">
        <v>102</v>
      </c>
      <c r="F279" s="68" t="s">
        <v>900</v>
      </c>
      <c r="G279" s="68" t="s">
        <v>2301</v>
      </c>
      <c r="H279" s="66">
        <v>0.0</v>
      </c>
      <c r="I279" s="72" t="str">
        <f>vlookup(D279,'ranap clusters obsolete'!D:D,1,false)</f>
        <v>81.03</v>
      </c>
      <c r="J279" s="66" t="s">
        <v>7841</v>
      </c>
    </row>
    <row r="280">
      <c r="A280" s="68">
        <v>11.0</v>
      </c>
      <c r="B280" s="69" t="s">
        <v>6275</v>
      </c>
      <c r="C280" s="68" t="s">
        <v>6236</v>
      </c>
      <c r="D280" s="70" t="s">
        <v>1661</v>
      </c>
      <c r="E280" s="68" t="s">
        <v>111</v>
      </c>
      <c r="F280" s="68" t="s">
        <v>900</v>
      </c>
      <c r="G280" s="71" t="s">
        <v>2441</v>
      </c>
      <c r="H280" s="66">
        <v>0.0</v>
      </c>
      <c r="I280" s="72" t="str">
        <f>vlookup(D280,'ranap clusters obsolete'!D:D,1,false)</f>
        <v>81.04</v>
      </c>
      <c r="J280" s="66" t="s">
        <v>7841</v>
      </c>
    </row>
    <row r="281">
      <c r="A281" s="68">
        <v>11.0</v>
      </c>
      <c r="B281" s="69" t="s">
        <v>6275</v>
      </c>
      <c r="C281" s="68" t="s">
        <v>6236</v>
      </c>
      <c r="D281" s="70" t="s">
        <v>1714</v>
      </c>
      <c r="E281" s="68" t="s">
        <v>116</v>
      </c>
      <c r="F281" s="68" t="s">
        <v>900</v>
      </c>
      <c r="G281" s="68" t="s">
        <v>2301</v>
      </c>
      <c r="H281" s="66">
        <v>0.0</v>
      </c>
      <c r="I281" s="72" t="str">
        <f>vlookup(D281,'ranap clusters obsolete'!D:D,1,false)</f>
        <v>81.05</v>
      </c>
      <c r="J281" s="66" t="s">
        <v>7841</v>
      </c>
    </row>
    <row r="282">
      <c r="A282" s="68">
        <v>11.0</v>
      </c>
      <c r="B282" s="69" t="s">
        <v>6275</v>
      </c>
      <c r="C282" s="68" t="s">
        <v>6236</v>
      </c>
      <c r="D282" s="70" t="s">
        <v>1760</v>
      </c>
      <c r="E282" s="68" t="s">
        <v>120</v>
      </c>
      <c r="F282" s="68" t="s">
        <v>900</v>
      </c>
      <c r="G282" s="71" t="s">
        <v>2441</v>
      </c>
      <c r="H282" s="66">
        <v>0.0</v>
      </c>
      <c r="I282" s="72" t="str">
        <f>vlookup(D282,'ranap clusters obsolete'!D:D,1,false)</f>
        <v>81.06</v>
      </c>
      <c r="J282" s="66" t="s">
        <v>7841</v>
      </c>
    </row>
    <row r="283">
      <c r="A283" s="68">
        <v>11.0</v>
      </c>
      <c r="B283" s="69" t="s">
        <v>6275</v>
      </c>
      <c r="C283" s="68" t="s">
        <v>6236</v>
      </c>
      <c r="D283" s="70" t="s">
        <v>1805</v>
      </c>
      <c r="E283" s="68" t="s">
        <v>123</v>
      </c>
      <c r="F283" s="68" t="s">
        <v>900</v>
      </c>
      <c r="G283" s="68" t="s">
        <v>2301</v>
      </c>
      <c r="H283" s="66">
        <v>0.0</v>
      </c>
      <c r="I283" s="72" t="str">
        <f>vlookup(D283,'ranap clusters obsolete'!D:D,1,false)</f>
        <v>81.07</v>
      </c>
      <c r="J283" s="66" t="s">
        <v>7841</v>
      </c>
    </row>
    <row r="284">
      <c r="A284" s="68">
        <v>11.0</v>
      </c>
      <c r="B284" s="69" t="s">
        <v>6275</v>
      </c>
      <c r="C284" s="68" t="s">
        <v>6236</v>
      </c>
      <c r="D284" s="70" t="s">
        <v>1848</v>
      </c>
      <c r="E284" s="68" t="s">
        <v>126</v>
      </c>
      <c r="F284" s="68" t="s">
        <v>900</v>
      </c>
      <c r="G284" s="68" t="s">
        <v>2441</v>
      </c>
      <c r="H284" s="66">
        <v>0.0</v>
      </c>
      <c r="I284" s="72" t="str">
        <f>vlookup(D284,'ranap clusters obsolete'!D:D,1,false)</f>
        <v>81.08</v>
      </c>
      <c r="J284" s="66" t="s">
        <v>7841</v>
      </c>
    </row>
    <row r="285">
      <c r="A285" s="68">
        <v>11.0</v>
      </c>
      <c r="B285" s="69" t="s">
        <v>6275</v>
      </c>
      <c r="C285" s="68" t="s">
        <v>6236</v>
      </c>
      <c r="D285" s="70" t="s">
        <v>1988</v>
      </c>
      <c r="E285" s="68" t="s">
        <v>143</v>
      </c>
      <c r="F285" s="68" t="s">
        <v>900</v>
      </c>
      <c r="G285" s="68" t="s">
        <v>2441</v>
      </c>
      <c r="H285" s="66">
        <v>0.0</v>
      </c>
      <c r="I285" s="72" t="str">
        <f>vlookup(D285,'ranap clusters obsolete'!D:D,1,false)</f>
        <v>81.33</v>
      </c>
      <c r="J285" s="66" t="s">
        <v>7841</v>
      </c>
    </row>
    <row r="286">
      <c r="A286" s="68">
        <v>11.0</v>
      </c>
      <c r="B286" s="69" t="s">
        <v>6275</v>
      </c>
      <c r="C286" s="68" t="s">
        <v>6236</v>
      </c>
      <c r="D286" s="70" t="s">
        <v>2036</v>
      </c>
      <c r="E286" s="68" t="s">
        <v>146</v>
      </c>
      <c r="F286" s="68" t="s">
        <v>900</v>
      </c>
      <c r="G286" s="68" t="s">
        <v>2441</v>
      </c>
      <c r="H286" s="66">
        <v>0.0</v>
      </c>
      <c r="I286" s="72" t="str">
        <f>vlookup(D286,'ranap clusters obsolete'!D:D,1,false)</f>
        <v>81.34</v>
      </c>
      <c r="J286" s="66" t="s">
        <v>7841</v>
      </c>
    </row>
    <row r="287">
      <c r="A287" s="68">
        <v>11.0</v>
      </c>
      <c r="B287" s="69" t="s">
        <v>6275</v>
      </c>
      <c r="C287" s="68" t="s">
        <v>6236</v>
      </c>
      <c r="D287" s="70" t="s">
        <v>2086</v>
      </c>
      <c r="E287" s="68" t="s">
        <v>149</v>
      </c>
      <c r="F287" s="68" t="s">
        <v>900</v>
      </c>
      <c r="G287" s="68" t="s">
        <v>2441</v>
      </c>
      <c r="H287" s="66">
        <v>0.0</v>
      </c>
      <c r="I287" s="72" t="str">
        <f>vlookup(D287,'ranap clusters obsolete'!D:D,1,false)</f>
        <v>81.35</v>
      </c>
      <c r="J287" s="66" t="s">
        <v>7841</v>
      </c>
    </row>
    <row r="288">
      <c r="A288" s="68">
        <v>11.0</v>
      </c>
      <c r="B288" s="69" t="s">
        <v>6275</v>
      </c>
      <c r="C288" s="68" t="s">
        <v>6236</v>
      </c>
      <c r="D288" s="70" t="s">
        <v>2123</v>
      </c>
      <c r="E288" s="68" t="s">
        <v>152</v>
      </c>
      <c r="F288" s="68" t="s">
        <v>900</v>
      </c>
      <c r="G288" s="68" t="s">
        <v>2441</v>
      </c>
      <c r="H288" s="66">
        <v>0.0</v>
      </c>
      <c r="I288" s="72" t="str">
        <f>vlookup(D288,'ranap clusters obsolete'!D:D,1,false)</f>
        <v>81.36</v>
      </c>
      <c r="J288" s="66" t="s">
        <v>7841</v>
      </c>
    </row>
    <row r="289">
      <c r="A289" s="68">
        <v>11.0</v>
      </c>
      <c r="B289" s="69" t="s">
        <v>6275</v>
      </c>
      <c r="C289" s="68" t="s">
        <v>6236</v>
      </c>
      <c r="D289" s="70" t="s">
        <v>2133</v>
      </c>
      <c r="E289" s="68" t="s">
        <v>158</v>
      </c>
      <c r="F289" s="68" t="s">
        <v>900</v>
      </c>
      <c r="G289" s="68" t="s">
        <v>2441</v>
      </c>
      <c r="H289" s="66">
        <v>0.0</v>
      </c>
      <c r="I289" s="72" t="str">
        <f>vlookup(D289,'ranap clusters obsolete'!D:D,1,false)</f>
        <v>81.37</v>
      </c>
      <c r="J289" s="66" t="s">
        <v>7841</v>
      </c>
    </row>
    <row r="290">
      <c r="A290" s="68">
        <v>11.0</v>
      </c>
      <c r="B290" s="69" t="s">
        <v>6275</v>
      </c>
      <c r="C290" s="68" t="s">
        <v>6236</v>
      </c>
      <c r="D290" s="70" t="s">
        <v>2135</v>
      </c>
      <c r="E290" s="68" t="s">
        <v>161</v>
      </c>
      <c r="F290" s="68" t="s">
        <v>900</v>
      </c>
      <c r="G290" s="68" t="s">
        <v>2441</v>
      </c>
      <c r="H290" s="66">
        <v>0.0</v>
      </c>
      <c r="I290" s="72" t="str">
        <f>vlookup(D290,'ranap clusters obsolete'!D:D,1,false)</f>
        <v>81.38</v>
      </c>
      <c r="J290" s="66" t="s">
        <v>7841</v>
      </c>
    </row>
    <row r="291">
      <c r="A291" s="68">
        <v>11.0</v>
      </c>
      <c r="B291" s="69" t="s">
        <v>6275</v>
      </c>
      <c r="C291" s="68" t="s">
        <v>6236</v>
      </c>
      <c r="D291" s="70" t="s">
        <v>2138</v>
      </c>
      <c r="E291" s="68" t="s">
        <v>163</v>
      </c>
      <c r="F291" s="68" t="s">
        <v>900</v>
      </c>
      <c r="G291" s="68" t="s">
        <v>2441</v>
      </c>
      <c r="H291" s="66">
        <v>0.0</v>
      </c>
      <c r="I291" s="72" t="str">
        <f>vlookup(D291,'ranap clusters obsolete'!D:D,1,false)</f>
        <v>81.39</v>
      </c>
      <c r="J291" s="66" t="s">
        <v>7841</v>
      </c>
    </row>
    <row r="292">
      <c r="A292" s="68">
        <v>11.0</v>
      </c>
      <c r="B292" s="69" t="s">
        <v>6275</v>
      </c>
      <c r="C292" s="68" t="s">
        <v>6236</v>
      </c>
      <c r="D292" s="70" t="s">
        <v>2158</v>
      </c>
      <c r="E292" s="68" t="s">
        <v>166</v>
      </c>
      <c r="F292" s="68" t="s">
        <v>900</v>
      </c>
      <c r="G292" s="68" t="s">
        <v>2441</v>
      </c>
      <c r="H292" s="66">
        <v>0.0</v>
      </c>
      <c r="I292" s="72" t="str">
        <f>vlookup(D292,'ranap clusters obsolete'!D:D,1,false)</f>
        <v>84.60</v>
      </c>
      <c r="J292" s="66" t="s">
        <v>7841</v>
      </c>
    </row>
    <row r="293">
      <c r="A293" s="68">
        <v>11.0</v>
      </c>
      <c r="B293" s="69" t="s">
        <v>6275</v>
      </c>
      <c r="C293" s="68" t="s">
        <v>6236</v>
      </c>
      <c r="D293" s="70" t="s">
        <v>2161</v>
      </c>
      <c r="E293" s="68" t="s">
        <v>169</v>
      </c>
      <c r="F293" s="68" t="s">
        <v>900</v>
      </c>
      <c r="G293" s="68" t="s">
        <v>2441</v>
      </c>
      <c r="H293" s="66">
        <v>0.0</v>
      </c>
      <c r="I293" s="72" t="str">
        <f>vlookup(D293,'ranap clusters obsolete'!D:D,1,false)</f>
        <v>84.61</v>
      </c>
      <c r="J293" s="66" t="s">
        <v>7841</v>
      </c>
    </row>
    <row r="294">
      <c r="A294" s="68">
        <v>11.0</v>
      </c>
      <c r="B294" s="69" t="s">
        <v>6275</v>
      </c>
      <c r="C294" s="68" t="s">
        <v>6236</v>
      </c>
      <c r="D294" s="70" t="s">
        <v>2164</v>
      </c>
      <c r="E294" s="68" t="s">
        <v>172</v>
      </c>
      <c r="F294" s="68" t="s">
        <v>900</v>
      </c>
      <c r="G294" s="68" t="s">
        <v>2441</v>
      </c>
      <c r="H294" s="66">
        <v>0.0</v>
      </c>
      <c r="I294" s="72" t="str">
        <f>vlookup(D294,'ranap clusters obsolete'!D:D,1,false)</f>
        <v>84.62</v>
      </c>
      <c r="J294" s="66" t="s">
        <v>7841</v>
      </c>
    </row>
    <row r="295">
      <c r="A295" s="68">
        <v>11.0</v>
      </c>
      <c r="B295" s="69" t="s">
        <v>6275</v>
      </c>
      <c r="C295" s="68" t="s">
        <v>6236</v>
      </c>
      <c r="D295" s="70" t="s">
        <v>2167</v>
      </c>
      <c r="E295" s="68" t="s">
        <v>175</v>
      </c>
      <c r="F295" s="68" t="s">
        <v>900</v>
      </c>
      <c r="G295" s="68" t="s">
        <v>2441</v>
      </c>
      <c r="H295" s="66">
        <v>0.0</v>
      </c>
      <c r="I295" s="72" t="str">
        <f>vlookup(D295,'ranap clusters obsolete'!D:D,1,false)</f>
        <v>84.63</v>
      </c>
      <c r="J295" s="66" t="s">
        <v>7841</v>
      </c>
    </row>
    <row r="296">
      <c r="A296" s="68">
        <v>11.0</v>
      </c>
      <c r="B296" s="69" t="s">
        <v>6275</v>
      </c>
      <c r="C296" s="68" t="s">
        <v>6236</v>
      </c>
      <c r="D296" s="70" t="s">
        <v>2169</v>
      </c>
      <c r="E296" s="68" t="s">
        <v>180</v>
      </c>
      <c r="F296" s="68" t="s">
        <v>900</v>
      </c>
      <c r="G296" s="68" t="s">
        <v>2441</v>
      </c>
      <c r="H296" s="66">
        <v>0.0</v>
      </c>
      <c r="I296" s="72" t="str">
        <f>vlookup(D296,'ranap clusters obsolete'!D:D,1,false)</f>
        <v>84.64</v>
      </c>
      <c r="J296" s="66" t="s">
        <v>7841</v>
      </c>
    </row>
    <row r="297">
      <c r="A297" s="68">
        <v>11.0</v>
      </c>
      <c r="B297" s="69" t="s">
        <v>6275</v>
      </c>
      <c r="C297" s="68" t="s">
        <v>6236</v>
      </c>
      <c r="D297" s="70" t="s">
        <v>2170</v>
      </c>
      <c r="E297" s="68" t="s">
        <v>183</v>
      </c>
      <c r="F297" s="68" t="s">
        <v>900</v>
      </c>
      <c r="G297" s="68" t="s">
        <v>2441</v>
      </c>
      <c r="H297" s="66">
        <v>0.0</v>
      </c>
      <c r="I297" s="72" t="str">
        <f>vlookup(D297,'ranap clusters obsolete'!D:D,1,false)</f>
        <v>84.65</v>
      </c>
      <c r="J297" s="66" t="s">
        <v>7841</v>
      </c>
    </row>
    <row r="298">
      <c r="A298" s="68">
        <v>11.0</v>
      </c>
      <c r="B298" s="69" t="s">
        <v>6275</v>
      </c>
      <c r="C298" s="68" t="s">
        <v>6236</v>
      </c>
      <c r="D298" s="70" t="s">
        <v>2173</v>
      </c>
      <c r="E298" s="68" t="s">
        <v>187</v>
      </c>
      <c r="F298" s="68" t="s">
        <v>900</v>
      </c>
      <c r="G298" s="68" t="s">
        <v>2441</v>
      </c>
      <c r="H298" s="66">
        <v>0.0</v>
      </c>
      <c r="I298" s="72" t="str">
        <f>vlookup(D298,'ranap clusters obsolete'!D:D,1,false)</f>
        <v>84.66</v>
      </c>
      <c r="J298" s="66" t="s">
        <v>7841</v>
      </c>
    </row>
    <row r="299">
      <c r="A299" s="68">
        <v>11.0</v>
      </c>
      <c r="B299" s="69" t="s">
        <v>6275</v>
      </c>
      <c r="C299" s="68" t="s">
        <v>6236</v>
      </c>
      <c r="D299" s="70" t="s">
        <v>2175</v>
      </c>
      <c r="E299" s="68" t="s">
        <v>189</v>
      </c>
      <c r="F299" s="68" t="s">
        <v>900</v>
      </c>
      <c r="G299" s="68" t="s">
        <v>2441</v>
      </c>
      <c r="H299" s="66">
        <v>0.0</v>
      </c>
      <c r="I299" s="72" t="str">
        <f>vlookup(D299,'ranap clusters obsolete'!D:D,1,false)</f>
        <v>84.67</v>
      </c>
      <c r="J299" s="66" t="s">
        <v>7841</v>
      </c>
    </row>
    <row r="300">
      <c r="A300" s="68">
        <v>11.0</v>
      </c>
      <c r="B300" s="69" t="s">
        <v>6275</v>
      </c>
      <c r="C300" s="68" t="s">
        <v>6236</v>
      </c>
      <c r="D300" s="70" t="s">
        <v>2176</v>
      </c>
      <c r="E300" s="68" t="s">
        <v>194</v>
      </c>
      <c r="F300" s="68" t="s">
        <v>900</v>
      </c>
      <c r="G300" s="68" t="s">
        <v>2441</v>
      </c>
      <c r="H300" s="66">
        <v>0.0</v>
      </c>
      <c r="I300" s="72" t="str">
        <f>vlookup(D300,'ranap clusters obsolete'!D:D,1,false)</f>
        <v>84.68</v>
      </c>
      <c r="J300" s="66" t="s">
        <v>7841</v>
      </c>
    </row>
    <row r="301">
      <c r="A301" s="68">
        <v>11.0</v>
      </c>
      <c r="B301" s="69" t="s">
        <v>6275</v>
      </c>
      <c r="C301" s="68" t="s">
        <v>6236</v>
      </c>
      <c r="D301" s="70" t="s">
        <v>2178</v>
      </c>
      <c r="E301" s="68" t="s">
        <v>197</v>
      </c>
      <c r="F301" s="68" t="s">
        <v>900</v>
      </c>
      <c r="G301" s="68" t="s">
        <v>2441</v>
      </c>
      <c r="H301" s="66">
        <v>0.0</v>
      </c>
      <c r="I301" s="72" t="str">
        <f>vlookup(D301,'ranap clusters obsolete'!D:D,1,false)</f>
        <v>84.69</v>
      </c>
      <c r="J301" s="66" t="s">
        <v>7841</v>
      </c>
    </row>
    <row r="302">
      <c r="A302" s="68">
        <v>11.0</v>
      </c>
      <c r="B302" s="69" t="s">
        <v>6275</v>
      </c>
      <c r="C302" s="68" t="s">
        <v>6236</v>
      </c>
      <c r="D302" s="70" t="s">
        <v>2186</v>
      </c>
      <c r="E302" s="68" t="s">
        <v>488</v>
      </c>
      <c r="F302" s="68" t="s">
        <v>6564</v>
      </c>
      <c r="G302" s="71" t="s">
        <v>2441</v>
      </c>
      <c r="H302" s="66">
        <v>0.0</v>
      </c>
      <c r="I302" s="72" t="str">
        <f>vlookup(D302,'ranap clusters obsolete'!D:D,1,false)</f>
        <v>84.80</v>
      </c>
      <c r="J302" s="66" t="s">
        <v>7841</v>
      </c>
    </row>
    <row r="303">
      <c r="A303" s="68">
        <v>11.0</v>
      </c>
      <c r="B303" s="69" t="s">
        <v>6275</v>
      </c>
      <c r="C303" s="68" t="s">
        <v>6236</v>
      </c>
      <c r="D303" s="70" t="s">
        <v>2206</v>
      </c>
      <c r="E303" s="68" t="s">
        <v>490</v>
      </c>
      <c r="F303" s="68" t="s">
        <v>6564</v>
      </c>
      <c r="G303" s="71" t="s">
        <v>2441</v>
      </c>
      <c r="H303" s="66">
        <v>0.0</v>
      </c>
      <c r="I303" s="72" t="str">
        <f>vlookup(D303,'ranap clusters obsolete'!D:D,1,false)</f>
        <v>84.82</v>
      </c>
      <c r="J303" s="66" t="s">
        <v>7841</v>
      </c>
    </row>
    <row r="304">
      <c r="A304" s="68">
        <v>11.0</v>
      </c>
      <c r="B304" s="69" t="s">
        <v>6275</v>
      </c>
      <c r="C304" s="68" t="s">
        <v>6236</v>
      </c>
      <c r="D304" s="70" t="s">
        <v>2207</v>
      </c>
      <c r="E304" s="68" t="s">
        <v>493</v>
      </c>
      <c r="F304" s="68" t="s">
        <v>6564</v>
      </c>
      <c r="G304" s="71" t="s">
        <v>2441</v>
      </c>
      <c r="H304" s="66">
        <v>0.0</v>
      </c>
      <c r="I304" s="72" t="str">
        <f>vlookup(D304,'ranap clusters obsolete'!D:D,1,false)</f>
        <v>84.84</v>
      </c>
      <c r="J304" s="66" t="s">
        <v>7841</v>
      </c>
    </row>
    <row r="305">
      <c r="A305" s="68">
        <v>11.0</v>
      </c>
      <c r="B305" s="69" t="s">
        <v>6275</v>
      </c>
      <c r="C305" s="68" t="s">
        <v>6236</v>
      </c>
      <c r="D305" s="70" t="s">
        <v>2492</v>
      </c>
      <c r="E305" s="68" t="s">
        <v>347</v>
      </c>
      <c r="F305" s="68" t="s">
        <v>2198</v>
      </c>
      <c r="G305" s="68" t="s">
        <v>2441</v>
      </c>
      <c r="H305" s="66">
        <v>0.0</v>
      </c>
      <c r="I305" s="72" t="str">
        <f>vlookup(D305,'ranap clusters obsolete'!D:D,1,false)</f>
        <v>01.16</v>
      </c>
      <c r="J305" s="66" t="s">
        <v>7841</v>
      </c>
    </row>
    <row r="306">
      <c r="A306" s="68">
        <v>11.0</v>
      </c>
      <c r="B306" s="69" t="s">
        <v>6275</v>
      </c>
      <c r="C306" s="68" t="s">
        <v>6236</v>
      </c>
      <c r="D306" s="70" t="s">
        <v>2510</v>
      </c>
      <c r="E306" s="68" t="s">
        <v>358</v>
      </c>
      <c r="F306" s="68" t="s">
        <v>2198</v>
      </c>
      <c r="G306" s="71" t="s">
        <v>2441</v>
      </c>
      <c r="H306" s="66">
        <v>0.0</v>
      </c>
      <c r="I306" s="72" t="str">
        <f>vlookup(D306,'ranap clusters obsolete'!D:D,1,false)</f>
        <v>01.22</v>
      </c>
      <c r="J306" s="66" t="s">
        <v>7841</v>
      </c>
    </row>
    <row r="307">
      <c r="A307" s="68">
        <v>11.0</v>
      </c>
      <c r="B307" s="69" t="s">
        <v>6275</v>
      </c>
      <c r="C307" s="68" t="s">
        <v>6236</v>
      </c>
      <c r="D307" s="70" t="s">
        <v>2524</v>
      </c>
      <c r="E307" s="68" t="s">
        <v>377</v>
      </c>
      <c r="F307" s="68" t="s">
        <v>2198</v>
      </c>
      <c r="G307" s="71" t="s">
        <v>2436</v>
      </c>
      <c r="H307" s="66">
        <v>0.0</v>
      </c>
      <c r="I307" s="72" t="str">
        <f>vlookup(D307,'ranap clusters obsolete'!D:D,1,false)</f>
        <v>01.28</v>
      </c>
      <c r="J307" s="66" t="s">
        <v>7841</v>
      </c>
    </row>
    <row r="308">
      <c r="A308" s="68">
        <v>11.0</v>
      </c>
      <c r="B308" s="69" t="s">
        <v>6275</v>
      </c>
      <c r="C308" s="68" t="s">
        <v>6236</v>
      </c>
      <c r="D308" s="70" t="s">
        <v>2529</v>
      </c>
      <c r="E308" s="68" t="s">
        <v>276</v>
      </c>
      <c r="F308" s="68" t="s">
        <v>6278</v>
      </c>
      <c r="G308" s="71" t="s">
        <v>2441</v>
      </c>
      <c r="H308" s="66">
        <v>0.0</v>
      </c>
      <c r="I308" s="72" t="str">
        <f>vlookup(D308,'ranap clusters obsolete'!D:D,1,false)</f>
        <v>02.01</v>
      </c>
      <c r="J308" s="66" t="s">
        <v>7841</v>
      </c>
    </row>
    <row r="309">
      <c r="A309" s="68">
        <v>11.0</v>
      </c>
      <c r="B309" s="69" t="s">
        <v>6275</v>
      </c>
      <c r="C309" s="68" t="s">
        <v>6236</v>
      </c>
      <c r="D309" s="70" t="s">
        <v>2677</v>
      </c>
      <c r="E309" s="68" t="s">
        <v>210</v>
      </c>
      <c r="F309" s="68" t="s">
        <v>2195</v>
      </c>
      <c r="G309" s="71" t="s">
        <v>2436</v>
      </c>
      <c r="H309" s="66">
        <v>0.0</v>
      </c>
      <c r="I309" s="72" t="str">
        <f>vlookup(D309,'ranap clusters obsolete'!D:D,1,false)</f>
        <v>17.61</v>
      </c>
      <c r="J309" s="66" t="s">
        <v>7841</v>
      </c>
    </row>
    <row r="310">
      <c r="A310" s="68">
        <v>11.0</v>
      </c>
      <c r="B310" s="69" t="s">
        <v>6275</v>
      </c>
      <c r="C310" s="68" t="s">
        <v>6236</v>
      </c>
      <c r="D310" s="70" t="s">
        <v>2722</v>
      </c>
      <c r="E310" s="68" t="s">
        <v>213</v>
      </c>
      <c r="F310" s="68" t="s">
        <v>2195</v>
      </c>
      <c r="G310" s="71" t="s">
        <v>2436</v>
      </c>
      <c r="H310" s="66">
        <v>0.0</v>
      </c>
      <c r="I310" s="72" t="str">
        <f>vlookup(D310,'ranap clusters obsolete'!D:D,1,false)</f>
        <v>17.62</v>
      </c>
      <c r="J310" s="66" t="s">
        <v>7841</v>
      </c>
    </row>
    <row r="311">
      <c r="A311" s="68">
        <v>11.0</v>
      </c>
      <c r="B311" s="69" t="s">
        <v>6275</v>
      </c>
      <c r="C311" s="68" t="s">
        <v>6236</v>
      </c>
      <c r="D311" s="70" t="s">
        <v>2469</v>
      </c>
      <c r="E311" s="68" t="s">
        <v>8772</v>
      </c>
      <c r="F311" s="68" t="s">
        <v>2198</v>
      </c>
      <c r="G311" s="71" t="s">
        <v>2441</v>
      </c>
      <c r="H311" s="66">
        <v>0.0</v>
      </c>
      <c r="I311" s="72" t="str">
        <f>vlookup(D311,'ranap clusters obsolete'!D:D,1,false)</f>
        <v>01.10</v>
      </c>
      <c r="J311" s="66" t="s">
        <v>7841</v>
      </c>
    </row>
    <row r="312">
      <c r="A312" s="68">
        <v>11.0</v>
      </c>
      <c r="B312" s="69" t="s">
        <v>6275</v>
      </c>
      <c r="C312" s="68" t="s">
        <v>6236</v>
      </c>
      <c r="D312" s="70" t="s">
        <v>2470</v>
      </c>
      <c r="E312" s="68" t="s">
        <v>77</v>
      </c>
      <c r="F312" s="68" t="s">
        <v>2198</v>
      </c>
      <c r="G312" s="71" t="s">
        <v>2436</v>
      </c>
      <c r="H312" s="66">
        <v>0.0</v>
      </c>
      <c r="I312" s="72" t="str">
        <f>vlookup(D312,'ranap clusters obsolete'!D:D,1,false)</f>
        <v>01.11</v>
      </c>
      <c r="J312" s="66" t="s">
        <v>7841</v>
      </c>
    </row>
    <row r="313">
      <c r="A313" s="68">
        <v>11.0</v>
      </c>
      <c r="B313" s="69" t="s">
        <v>6275</v>
      </c>
      <c r="C313" s="68" t="s">
        <v>6236</v>
      </c>
      <c r="D313" s="70" t="s">
        <v>2472</v>
      </c>
      <c r="E313" s="68" t="s">
        <v>225</v>
      </c>
      <c r="F313" s="68" t="s">
        <v>2196</v>
      </c>
      <c r="G313" s="71" t="s">
        <v>2441</v>
      </c>
      <c r="H313" s="66">
        <v>1.0</v>
      </c>
      <c r="I313" s="72" t="str">
        <f>vlookup(D313,'ranap clusters obsolete'!D:D,1,false)</f>
        <v>02.20</v>
      </c>
      <c r="J313" s="66" t="s">
        <v>7841</v>
      </c>
    </row>
    <row r="314">
      <c r="A314" s="68">
        <v>11.0</v>
      </c>
      <c r="B314" s="69" t="s">
        <v>6275</v>
      </c>
      <c r="C314" s="68" t="s">
        <v>6236</v>
      </c>
      <c r="D314" s="70" t="s">
        <v>2473</v>
      </c>
      <c r="E314" s="68" t="s">
        <v>8789</v>
      </c>
      <c r="F314" s="68" t="s">
        <v>2196</v>
      </c>
      <c r="G314" s="68" t="s">
        <v>2301</v>
      </c>
      <c r="H314" s="66">
        <v>0.0</v>
      </c>
      <c r="I314" s="72" t="str">
        <f>vlookup(D314,'ranap clusters obsolete'!D:D,1,false)</f>
        <v>02.31</v>
      </c>
      <c r="J314" s="66" t="s">
        <v>7841</v>
      </c>
    </row>
    <row r="315">
      <c r="A315" s="68">
        <v>11.0</v>
      </c>
      <c r="B315" s="69" t="s">
        <v>6275</v>
      </c>
      <c r="C315" s="68" t="s">
        <v>6236</v>
      </c>
      <c r="D315" s="70" t="s">
        <v>2474</v>
      </c>
      <c r="E315" s="68" t="s">
        <v>8804</v>
      </c>
      <c r="F315" s="68" t="s">
        <v>2196</v>
      </c>
      <c r="G315" s="68" t="s">
        <v>2301</v>
      </c>
      <c r="H315" s="66">
        <v>0.0</v>
      </c>
      <c r="I315" s="72" t="str">
        <f>vlookup(D315,'ranap clusters obsolete'!D:D,1,false)</f>
        <v>02.32</v>
      </c>
      <c r="J315" s="66" t="s">
        <v>7841</v>
      </c>
    </row>
    <row r="316">
      <c r="A316" s="68">
        <v>11.0</v>
      </c>
      <c r="B316" s="69" t="s">
        <v>6275</v>
      </c>
      <c r="C316" s="68" t="s">
        <v>6236</v>
      </c>
      <c r="D316" s="70" t="s">
        <v>2475</v>
      </c>
      <c r="E316" s="68" t="s">
        <v>8811</v>
      </c>
      <c r="F316" s="68" t="s">
        <v>2196</v>
      </c>
      <c r="G316" s="68" t="s">
        <v>2301</v>
      </c>
      <c r="H316" s="66">
        <v>0.0</v>
      </c>
      <c r="I316" s="72" t="str">
        <f>vlookup(D316,'ranap clusters obsolete'!D:D,1,false)</f>
        <v>02.33</v>
      </c>
      <c r="J316" s="66" t="s">
        <v>7841</v>
      </c>
    </row>
    <row r="317">
      <c r="A317" s="68">
        <v>11.0</v>
      </c>
      <c r="B317" s="69" t="s">
        <v>6275</v>
      </c>
      <c r="C317" s="68" t="s">
        <v>6236</v>
      </c>
      <c r="D317" s="70" t="s">
        <v>2476</v>
      </c>
      <c r="E317" s="68" t="s">
        <v>8818</v>
      </c>
      <c r="F317" s="68" t="s">
        <v>2196</v>
      </c>
      <c r="G317" s="68" t="s">
        <v>2301</v>
      </c>
      <c r="H317" s="66">
        <v>0.0</v>
      </c>
      <c r="I317" s="72" t="str">
        <f>vlookup(D317,'ranap clusters obsolete'!D:D,1,false)</f>
        <v>02.34</v>
      </c>
      <c r="J317" s="66" t="s">
        <v>7841</v>
      </c>
    </row>
    <row r="318">
      <c r="A318" s="68">
        <v>11.0</v>
      </c>
      <c r="B318" s="69" t="s">
        <v>6275</v>
      </c>
      <c r="C318" s="68" t="s">
        <v>6236</v>
      </c>
      <c r="D318" s="70" t="s">
        <v>2478</v>
      </c>
      <c r="E318" s="68" t="s">
        <v>8826</v>
      </c>
      <c r="F318" s="68" t="s">
        <v>2196</v>
      </c>
      <c r="G318" s="68" t="s">
        <v>2301</v>
      </c>
      <c r="H318" s="66">
        <v>0.0</v>
      </c>
      <c r="I318" s="72" t="str">
        <f>vlookup(D318,'ranap clusters obsolete'!D:D,1,false)</f>
        <v>02.35</v>
      </c>
      <c r="J318" s="66" t="s">
        <v>7841</v>
      </c>
    </row>
    <row r="319">
      <c r="A319" s="68">
        <v>11.0</v>
      </c>
      <c r="B319" s="69" t="s">
        <v>6275</v>
      </c>
      <c r="C319" s="68" t="s">
        <v>6236</v>
      </c>
      <c r="D319" s="70" t="s">
        <v>2485</v>
      </c>
      <c r="E319" s="68" t="s">
        <v>8833</v>
      </c>
      <c r="F319" s="68" t="s">
        <v>2196</v>
      </c>
      <c r="G319" s="68" t="s">
        <v>2301</v>
      </c>
      <c r="H319" s="66">
        <v>0.0</v>
      </c>
      <c r="I319" s="72" t="str">
        <f>vlookup(D319,'ranap clusters obsolete'!D:D,1,false)</f>
        <v>02.42</v>
      </c>
      <c r="J319" s="66" t="s">
        <v>7841</v>
      </c>
    </row>
    <row r="320">
      <c r="A320" s="68">
        <v>11.0</v>
      </c>
      <c r="B320" s="69" t="s">
        <v>6275</v>
      </c>
      <c r="C320" s="68" t="s">
        <v>6236</v>
      </c>
      <c r="D320" s="76" t="s">
        <v>2871</v>
      </c>
      <c r="E320" s="68" t="s">
        <v>409</v>
      </c>
      <c r="F320" s="68" t="s">
        <v>2199</v>
      </c>
      <c r="G320" s="68" t="s">
        <v>2436</v>
      </c>
      <c r="H320" s="66">
        <v>0.0</v>
      </c>
      <c r="I320" s="72" t="str">
        <f>vlookup(D320,'ranap clusters obsolete'!D:D,1,false)</f>
        <v>38.31</v>
      </c>
      <c r="J320" s="66" t="s">
        <v>7841</v>
      </c>
    </row>
    <row r="321">
      <c r="A321" s="68">
        <v>11.0</v>
      </c>
      <c r="B321" s="69" t="s">
        <v>6275</v>
      </c>
      <c r="C321" s="68" t="s">
        <v>6236</v>
      </c>
      <c r="D321" s="76" t="s">
        <v>2877</v>
      </c>
      <c r="E321" s="68" t="s">
        <v>414</v>
      </c>
      <c r="F321" s="68" t="s">
        <v>2199</v>
      </c>
      <c r="G321" s="68" t="s">
        <v>2436</v>
      </c>
      <c r="H321" s="66">
        <v>0.0</v>
      </c>
      <c r="I321" s="72" t="str">
        <f>vlookup(D321,'ranap clusters obsolete'!D:D,1,false)</f>
        <v>38.41</v>
      </c>
      <c r="J321" s="66" t="s">
        <v>7841</v>
      </c>
    </row>
    <row r="322">
      <c r="A322" s="68">
        <v>11.0</v>
      </c>
      <c r="B322" s="69" t="s">
        <v>6275</v>
      </c>
      <c r="C322" s="68" t="s">
        <v>6236</v>
      </c>
      <c r="D322" s="76" t="s">
        <v>2879</v>
      </c>
      <c r="E322" s="68" t="s">
        <v>417</v>
      </c>
      <c r="F322" s="70" t="s">
        <v>2199</v>
      </c>
      <c r="G322" s="68" t="s">
        <v>2441</v>
      </c>
      <c r="H322" s="66">
        <v>0.0</v>
      </c>
      <c r="I322" s="72" t="str">
        <f>vlookup(D322,'ranap clusters obsolete'!D:D,1,false)</f>
        <v>38.61</v>
      </c>
      <c r="J322" s="66" t="s">
        <v>7841</v>
      </c>
    </row>
    <row r="323">
      <c r="A323" s="68">
        <v>11.0</v>
      </c>
      <c r="B323" s="69" t="s">
        <v>6275</v>
      </c>
      <c r="C323" s="68" t="s">
        <v>6236</v>
      </c>
      <c r="D323" s="98" t="s">
        <v>2881</v>
      </c>
      <c r="E323" s="75" t="s">
        <v>418</v>
      </c>
      <c r="F323" s="68" t="s">
        <v>2199</v>
      </c>
      <c r="G323" s="68" t="s">
        <v>2441</v>
      </c>
      <c r="H323" s="66">
        <v>1.0</v>
      </c>
      <c r="I323" s="72" t="str">
        <f>vlookup(D323,'ranap clusters obsolete'!D:D,1,false)</f>
        <v>39.28</v>
      </c>
      <c r="J323" s="66" t="s">
        <v>7841</v>
      </c>
    </row>
    <row r="324">
      <c r="A324" s="68">
        <v>11.0</v>
      </c>
      <c r="B324" s="69" t="s">
        <v>6275</v>
      </c>
      <c r="C324" s="68" t="s">
        <v>6236</v>
      </c>
      <c r="D324" s="98" t="s">
        <v>8845</v>
      </c>
      <c r="E324" s="68" t="s">
        <v>3264</v>
      </c>
      <c r="F324" s="70" t="s">
        <v>2199</v>
      </c>
      <c r="G324" s="68" t="s">
        <v>2436</v>
      </c>
      <c r="H324" s="66">
        <v>1.0</v>
      </c>
      <c r="I324" s="66" t="str">
        <f>vlookup(D324,'ranap clusters obsolete'!D:D,1,false)</f>
        <v>#N/A</v>
      </c>
      <c r="J324" s="66" t="s">
        <v>7841</v>
      </c>
    </row>
    <row r="325">
      <c r="A325" s="68">
        <v>11.0</v>
      </c>
      <c r="B325" s="69" t="s">
        <v>6275</v>
      </c>
      <c r="C325" s="68" t="s">
        <v>6236</v>
      </c>
      <c r="D325" s="99" t="s">
        <v>2959</v>
      </c>
      <c r="E325" s="68" t="s">
        <v>53</v>
      </c>
      <c r="F325" s="68" t="s">
        <v>6278</v>
      </c>
      <c r="G325" s="68" t="s">
        <v>2441</v>
      </c>
      <c r="H325" s="66">
        <v>0.0</v>
      </c>
      <c r="I325" s="72" t="str">
        <f>vlookup(D325,'ranap clusters obsolete'!D:D,1,false)</f>
        <v>04.42</v>
      </c>
      <c r="J325" s="66" t="s">
        <v>7841</v>
      </c>
    </row>
    <row r="326">
      <c r="A326" s="68">
        <v>11.0</v>
      </c>
      <c r="B326" s="69" t="s">
        <v>6275</v>
      </c>
      <c r="C326" s="68" t="s">
        <v>6236</v>
      </c>
      <c r="D326" s="70" t="s">
        <v>2938</v>
      </c>
      <c r="E326" s="68" t="s">
        <v>37</v>
      </c>
      <c r="F326" s="68" t="s">
        <v>2201</v>
      </c>
      <c r="G326" s="71" t="s">
        <v>2441</v>
      </c>
      <c r="H326" s="66">
        <v>0.0</v>
      </c>
      <c r="I326" s="72" t="str">
        <f>vlookup(D326,'ranap clusters obsolete'!D:D,1,false)</f>
        <v>03.32</v>
      </c>
      <c r="J326" s="66" t="s">
        <v>7841</v>
      </c>
    </row>
    <row r="327">
      <c r="A327" s="68">
        <v>11.0</v>
      </c>
      <c r="B327" s="69" t="s">
        <v>6275</v>
      </c>
      <c r="C327" s="68" t="s">
        <v>6236</v>
      </c>
      <c r="D327" s="99" t="s">
        <v>2882</v>
      </c>
      <c r="E327" s="68" t="s">
        <v>550</v>
      </c>
      <c r="F327" s="70" t="s">
        <v>2202</v>
      </c>
      <c r="G327" s="68" t="s">
        <v>2441</v>
      </c>
      <c r="H327" s="66">
        <v>0.0</v>
      </c>
      <c r="I327" s="72" t="str">
        <f>vlookup(D327,'ranap clusters obsolete'!D:D,1,false)</f>
        <v>05.29</v>
      </c>
      <c r="J327" s="66" t="s">
        <v>7841</v>
      </c>
    </row>
    <row r="328">
      <c r="A328" s="68">
        <v>11.0</v>
      </c>
      <c r="B328" s="69" t="s">
        <v>6275</v>
      </c>
      <c r="C328" s="68" t="s">
        <v>6236</v>
      </c>
      <c r="D328" s="70" t="s">
        <v>2964</v>
      </c>
      <c r="E328" s="68" t="s">
        <v>474</v>
      </c>
      <c r="F328" s="70" t="s">
        <v>6564</v>
      </c>
      <c r="G328" s="68" t="s">
        <v>2441</v>
      </c>
      <c r="H328" s="66">
        <v>0.0</v>
      </c>
      <c r="I328" s="72" t="str">
        <f>vlookup(D328,'ranap clusters obsolete'!D:D,1,false)</f>
        <v>80.53</v>
      </c>
      <c r="J328" s="66" t="s">
        <v>7841</v>
      </c>
    </row>
    <row r="329">
      <c r="A329" s="68">
        <v>11.0</v>
      </c>
      <c r="B329" s="69" t="s">
        <v>6275</v>
      </c>
      <c r="C329" s="68" t="s">
        <v>6236</v>
      </c>
      <c r="D329" s="70" t="s">
        <v>2965</v>
      </c>
      <c r="E329" s="68" t="s">
        <v>477</v>
      </c>
      <c r="F329" s="68" t="s">
        <v>6564</v>
      </c>
      <c r="G329" s="68" t="s">
        <v>2441</v>
      </c>
      <c r="H329" s="66">
        <v>0.0</v>
      </c>
      <c r="I329" s="72" t="str">
        <f>vlookup(D329,'ranap clusters obsolete'!D:D,1,false)</f>
        <v>80.54</v>
      </c>
      <c r="J329" s="66" t="s">
        <v>7841</v>
      </c>
    </row>
    <row r="330">
      <c r="A330" s="68">
        <v>11.0</v>
      </c>
      <c r="B330" s="69" t="s">
        <v>6275</v>
      </c>
      <c r="C330" s="68" t="s">
        <v>6236</v>
      </c>
      <c r="D330" s="99" t="s">
        <v>2960</v>
      </c>
      <c r="E330" s="68" t="s">
        <v>43</v>
      </c>
      <c r="F330" s="68" t="s">
        <v>6278</v>
      </c>
      <c r="G330" s="68" t="s">
        <v>2441</v>
      </c>
      <c r="H330" s="66">
        <v>0.0</v>
      </c>
      <c r="I330" s="72" t="str">
        <f>vlookup(D330,'ranap clusters obsolete'!D:D,1,false)</f>
        <v>04.05</v>
      </c>
      <c r="J330" s="66" t="s">
        <v>7841</v>
      </c>
    </row>
    <row r="331">
      <c r="A331" s="68">
        <v>11.0</v>
      </c>
      <c r="B331" s="69" t="s">
        <v>6275</v>
      </c>
      <c r="C331" s="68" t="s">
        <v>6236</v>
      </c>
      <c r="D331" s="70" t="s">
        <v>2961</v>
      </c>
      <c r="E331" s="68" t="s">
        <v>294</v>
      </c>
      <c r="F331" s="68" t="s">
        <v>6278</v>
      </c>
      <c r="G331" s="68" t="s">
        <v>2441</v>
      </c>
      <c r="H331" s="66">
        <v>1.0</v>
      </c>
      <c r="I331" s="72" t="str">
        <f>vlookup(D331,'ranap clusters obsolete'!D:D,1,false)</f>
        <v>04.421</v>
      </c>
      <c r="J331" s="66" t="s">
        <v>7841</v>
      </c>
    </row>
    <row r="332">
      <c r="A332" s="68">
        <v>11.0</v>
      </c>
      <c r="B332" s="69" t="s">
        <v>6275</v>
      </c>
      <c r="C332" s="68" t="s">
        <v>7665</v>
      </c>
      <c r="D332" s="68" t="s">
        <v>7666</v>
      </c>
      <c r="E332" s="83" t="s">
        <v>2333</v>
      </c>
      <c r="F332" s="68" t="s">
        <v>7669</v>
      </c>
      <c r="G332" s="71" t="s">
        <v>2441</v>
      </c>
      <c r="H332" s="66">
        <v>1.0</v>
      </c>
      <c r="I332" s="66" t="str">
        <f>vlookup(D332,'ranap clusters obsolete'!D:D,1,false)</f>
        <v>#N/A</v>
      </c>
      <c r="J332" s="66" t="s">
        <v>7841</v>
      </c>
    </row>
    <row r="333">
      <c r="A333" s="68">
        <v>11.0</v>
      </c>
      <c r="B333" s="69" t="s">
        <v>6275</v>
      </c>
      <c r="C333" s="68" t="s">
        <v>7665</v>
      </c>
      <c r="D333" s="68" t="s">
        <v>7666</v>
      </c>
      <c r="E333" s="83" t="s">
        <v>2343</v>
      </c>
      <c r="F333" s="68" t="s">
        <v>7669</v>
      </c>
      <c r="G333" s="71" t="s">
        <v>2441</v>
      </c>
      <c r="H333" s="66">
        <v>1.0</v>
      </c>
      <c r="I333" s="66" t="str">
        <f>vlookup(D333,'ranap clusters obsolete'!D:D,1,false)</f>
        <v>#N/A</v>
      </c>
      <c r="J333" s="66" t="s">
        <v>7841</v>
      </c>
    </row>
    <row r="334">
      <c r="A334" s="68">
        <v>11.0</v>
      </c>
      <c r="B334" s="69" t="s">
        <v>6275</v>
      </c>
      <c r="C334" s="68" t="s">
        <v>7665</v>
      </c>
      <c r="D334" s="68" t="s">
        <v>7688</v>
      </c>
      <c r="E334" s="68" t="s">
        <v>2323</v>
      </c>
      <c r="F334" s="68" t="s">
        <v>7669</v>
      </c>
      <c r="G334" s="71" t="s">
        <v>2441</v>
      </c>
      <c r="H334" s="66">
        <v>1.0</v>
      </c>
      <c r="I334" s="66" t="str">
        <f>vlookup(D334,'ranap clusters obsolete'!D:D,1,false)</f>
        <v>#N/A</v>
      </c>
      <c r="J334" s="66" t="s">
        <v>7841</v>
      </c>
    </row>
    <row r="335">
      <c r="A335" s="68">
        <v>11.0</v>
      </c>
      <c r="B335" s="69" t="s">
        <v>6275</v>
      </c>
      <c r="C335" s="68" t="s">
        <v>7665</v>
      </c>
      <c r="D335" s="85" t="s">
        <v>7688</v>
      </c>
      <c r="E335" s="68" t="s">
        <v>2325</v>
      </c>
      <c r="F335" s="68" t="s">
        <v>7669</v>
      </c>
      <c r="G335" s="71" t="s">
        <v>2436</v>
      </c>
      <c r="H335" s="66">
        <v>1.0</v>
      </c>
      <c r="I335" s="66" t="str">
        <f>vlookup(D335,'ranap clusters obsolete'!D:D,1,false)</f>
        <v>#N/A</v>
      </c>
      <c r="J335" s="66" t="s">
        <v>7841</v>
      </c>
    </row>
    <row r="336">
      <c r="A336" s="68">
        <v>11.0</v>
      </c>
      <c r="B336" s="69" t="s">
        <v>6275</v>
      </c>
      <c r="C336" s="68" t="s">
        <v>7665</v>
      </c>
      <c r="D336" s="68" t="s">
        <v>7710</v>
      </c>
      <c r="E336" s="68" t="s">
        <v>2345</v>
      </c>
      <c r="F336" s="68" t="s">
        <v>7669</v>
      </c>
      <c r="G336" s="71" t="s">
        <v>2441</v>
      </c>
      <c r="H336" s="66">
        <v>1.0</v>
      </c>
      <c r="I336" s="66" t="str">
        <f>vlookup(D336,'ranap clusters obsolete'!D:D,1,false)</f>
        <v>#N/A</v>
      </c>
      <c r="J336" s="66" t="s">
        <v>7841</v>
      </c>
    </row>
    <row r="337">
      <c r="A337" s="68">
        <v>11.0</v>
      </c>
      <c r="B337" s="69" t="s">
        <v>6275</v>
      </c>
      <c r="C337" s="68" t="s">
        <v>7665</v>
      </c>
      <c r="D337" s="87" t="s">
        <v>7710</v>
      </c>
      <c r="E337" s="68" t="s">
        <v>2347</v>
      </c>
      <c r="F337" s="68" t="s">
        <v>7669</v>
      </c>
      <c r="G337" s="71" t="s">
        <v>2436</v>
      </c>
      <c r="H337" s="66">
        <v>1.0</v>
      </c>
      <c r="I337" s="66" t="str">
        <f>vlookup(D337,'ranap clusters obsolete'!D:D,1,false)</f>
        <v>#N/A</v>
      </c>
      <c r="J337" s="66" t="s">
        <v>7841</v>
      </c>
    </row>
    <row r="338">
      <c r="A338" s="68">
        <v>11.0</v>
      </c>
      <c r="B338" s="69" t="s">
        <v>6275</v>
      </c>
      <c r="C338" s="68" t="s">
        <v>7665</v>
      </c>
      <c r="D338" s="88" t="s">
        <v>7727</v>
      </c>
      <c r="E338" s="68" t="s">
        <v>2367</v>
      </c>
      <c r="F338" s="68" t="s">
        <v>7669</v>
      </c>
      <c r="G338" s="71" t="s">
        <v>2436</v>
      </c>
      <c r="H338" s="66">
        <v>1.0</v>
      </c>
      <c r="I338" s="66" t="str">
        <f>vlookup(D338,'ranap clusters obsolete'!D:D,1,false)</f>
        <v>#N/A</v>
      </c>
      <c r="J338" s="66" t="s">
        <v>7841</v>
      </c>
    </row>
    <row r="339">
      <c r="A339" s="68">
        <v>11.0</v>
      </c>
      <c r="B339" s="69" t="s">
        <v>6275</v>
      </c>
      <c r="C339" s="68" t="s">
        <v>7665</v>
      </c>
      <c r="D339" s="68" t="s">
        <v>7736</v>
      </c>
      <c r="E339" s="68" t="s">
        <v>8901</v>
      </c>
      <c r="F339" s="68" t="s">
        <v>7669</v>
      </c>
      <c r="G339" s="71" t="s">
        <v>2436</v>
      </c>
      <c r="H339" s="66">
        <v>1.0</v>
      </c>
      <c r="I339" s="66" t="str">
        <f>vlookup(D339,'ranap clusters obsolete'!D:D,1,false)</f>
        <v>#N/A</v>
      </c>
      <c r="J339" s="66" t="s">
        <v>7841</v>
      </c>
    </row>
    <row r="340">
      <c r="A340" s="68">
        <v>11.0</v>
      </c>
      <c r="B340" s="69" t="s">
        <v>6275</v>
      </c>
      <c r="C340" s="68" t="s">
        <v>7665</v>
      </c>
      <c r="D340" s="68" t="s">
        <v>7736</v>
      </c>
      <c r="E340" s="68" t="s">
        <v>2351</v>
      </c>
      <c r="F340" s="68" t="s">
        <v>7669</v>
      </c>
      <c r="G340" s="71" t="s">
        <v>2436</v>
      </c>
      <c r="H340" s="66">
        <v>1.0</v>
      </c>
      <c r="I340" s="66" t="str">
        <f>vlookup(D340,'ranap clusters obsolete'!D:D,1,false)</f>
        <v>#N/A</v>
      </c>
      <c r="J340" s="66" t="s">
        <v>7841</v>
      </c>
    </row>
    <row r="341">
      <c r="A341" s="68">
        <v>11.0</v>
      </c>
      <c r="B341" s="69" t="s">
        <v>6275</v>
      </c>
      <c r="C341" s="68" t="s">
        <v>7665</v>
      </c>
      <c r="D341" s="68" t="s">
        <v>7736</v>
      </c>
      <c r="E341" s="68" t="s">
        <v>8901</v>
      </c>
      <c r="F341" s="68" t="s">
        <v>7669</v>
      </c>
      <c r="G341" s="71" t="s">
        <v>2436</v>
      </c>
      <c r="H341" s="66">
        <v>1.0</v>
      </c>
      <c r="I341" s="66" t="str">
        <f>vlookup(D341,'ranap clusters obsolete'!D:D,1,false)</f>
        <v>#N/A</v>
      </c>
      <c r="J341" s="66" t="s">
        <v>7841</v>
      </c>
    </row>
    <row r="342">
      <c r="A342" s="68">
        <v>11.0</v>
      </c>
      <c r="B342" s="69" t="s">
        <v>6275</v>
      </c>
      <c r="C342" s="68" t="s">
        <v>7665</v>
      </c>
      <c r="D342" s="68" t="s">
        <v>7736</v>
      </c>
      <c r="E342" s="68" t="s">
        <v>2351</v>
      </c>
      <c r="F342" s="68" t="s">
        <v>7669</v>
      </c>
      <c r="G342" s="71" t="s">
        <v>2436</v>
      </c>
      <c r="H342" s="66">
        <v>1.0</v>
      </c>
      <c r="I342" s="66" t="str">
        <f>vlookup(D342,'ranap clusters obsolete'!D:D,1,false)</f>
        <v>#N/A</v>
      </c>
      <c r="J342" s="66" t="s">
        <v>7841</v>
      </c>
    </row>
    <row r="343">
      <c r="A343" s="68">
        <v>11.0</v>
      </c>
      <c r="B343" s="69" t="s">
        <v>6275</v>
      </c>
      <c r="C343" s="68" t="s">
        <v>7665</v>
      </c>
      <c r="D343" s="68" t="s">
        <v>1644</v>
      </c>
      <c r="E343" s="68" t="s">
        <v>7766</v>
      </c>
      <c r="F343" s="68" t="s">
        <v>2228</v>
      </c>
      <c r="G343" s="68" t="s">
        <v>2441</v>
      </c>
      <c r="H343" s="66">
        <v>1.0</v>
      </c>
      <c r="I343" s="66" t="str">
        <f>vlookup(D343,'ranap clusters obsolete'!D:D,1,false)</f>
        <v>#N/A</v>
      </c>
      <c r="J343" s="66" t="s">
        <v>7841</v>
      </c>
    </row>
    <row r="344">
      <c r="A344" s="68">
        <v>11.0</v>
      </c>
      <c r="B344" s="69" t="s">
        <v>6275</v>
      </c>
      <c r="C344" s="68" t="s">
        <v>7665</v>
      </c>
      <c r="D344" s="68" t="s">
        <v>1653</v>
      </c>
      <c r="E344" s="68" t="s">
        <v>2528</v>
      </c>
      <c r="F344" s="68" t="s">
        <v>2228</v>
      </c>
      <c r="G344" s="68" t="s">
        <v>2441</v>
      </c>
      <c r="H344" s="66">
        <v>1.0</v>
      </c>
      <c r="I344" s="66" t="str">
        <f>vlookup(D344,'ranap clusters obsolete'!D:D,1,false)</f>
        <v>#N/A</v>
      </c>
      <c r="J344" s="66" t="s">
        <v>7841</v>
      </c>
    </row>
    <row r="345">
      <c r="A345" s="68">
        <v>11.0</v>
      </c>
      <c r="B345" s="69" t="s">
        <v>6275</v>
      </c>
      <c r="C345" s="68" t="s">
        <v>7665</v>
      </c>
      <c r="D345" s="90" t="s">
        <v>1646</v>
      </c>
      <c r="E345" s="91" t="s">
        <v>1040</v>
      </c>
      <c r="F345" s="68" t="s">
        <v>2228</v>
      </c>
      <c r="G345" s="68" t="s">
        <v>2441</v>
      </c>
      <c r="H345" s="66">
        <v>1.0</v>
      </c>
      <c r="I345" s="66" t="str">
        <f>vlookup(D345,'ranap clusters obsolete'!D:D,1,false)</f>
        <v>#N/A</v>
      </c>
      <c r="J345" s="66" t="s">
        <v>7841</v>
      </c>
    </row>
    <row r="346">
      <c r="A346" s="68">
        <v>11.0</v>
      </c>
      <c r="B346" s="69" t="s">
        <v>6275</v>
      </c>
      <c r="C346" s="68" t="s">
        <v>7665</v>
      </c>
      <c r="D346" s="90" t="s">
        <v>1647</v>
      </c>
      <c r="E346" s="91" t="s">
        <v>1043</v>
      </c>
      <c r="F346" s="68" t="s">
        <v>2228</v>
      </c>
      <c r="G346" s="68" t="s">
        <v>2441</v>
      </c>
      <c r="H346" s="66">
        <v>1.0</v>
      </c>
      <c r="I346" s="66" t="str">
        <f>vlookup(D346,'ranap clusters obsolete'!D:D,1,false)</f>
        <v>#N/A</v>
      </c>
      <c r="J346" s="66" t="s">
        <v>7841</v>
      </c>
    </row>
    <row r="347">
      <c r="A347" s="68">
        <v>11.0</v>
      </c>
      <c r="B347" s="69" t="s">
        <v>6275</v>
      </c>
      <c r="C347" s="68" t="s">
        <v>7665</v>
      </c>
      <c r="D347" s="100" t="s">
        <v>1649</v>
      </c>
      <c r="E347" s="91" t="s">
        <v>2527</v>
      </c>
      <c r="F347" s="68" t="s">
        <v>2228</v>
      </c>
      <c r="G347" s="68" t="s">
        <v>2441</v>
      </c>
      <c r="H347" s="66">
        <v>1.0</v>
      </c>
      <c r="I347" s="66" t="str">
        <f>vlookup(D347,'ranap clusters obsolete'!D:D,1,false)</f>
        <v>#N/A</v>
      </c>
      <c r="J347" s="66" t="s">
        <v>7841</v>
      </c>
    </row>
    <row r="348">
      <c r="A348" s="68">
        <v>11.0</v>
      </c>
      <c r="B348" s="69" t="s">
        <v>6275</v>
      </c>
      <c r="C348" s="68" t="s">
        <v>7665</v>
      </c>
      <c r="D348" s="100" t="s">
        <v>1650</v>
      </c>
      <c r="E348" s="91" t="s">
        <v>1050</v>
      </c>
      <c r="F348" s="68" t="s">
        <v>2228</v>
      </c>
      <c r="G348" s="68" t="s">
        <v>2441</v>
      </c>
      <c r="H348" s="66">
        <v>1.0</v>
      </c>
      <c r="I348" s="66" t="str">
        <f>vlookup(D348,'ranap clusters obsolete'!D:D,1,false)</f>
        <v>#N/A</v>
      </c>
      <c r="J348" s="66" t="s">
        <v>7841</v>
      </c>
    </row>
    <row r="349">
      <c r="A349" s="68">
        <v>11.0</v>
      </c>
      <c r="B349" s="69" t="s">
        <v>6275</v>
      </c>
      <c r="C349" s="68" t="s">
        <v>7665</v>
      </c>
      <c r="D349" s="100" t="s">
        <v>1651</v>
      </c>
      <c r="E349" s="91" t="s">
        <v>7813</v>
      </c>
      <c r="F349" s="68" t="s">
        <v>2228</v>
      </c>
      <c r="G349" s="68" t="s">
        <v>2441</v>
      </c>
      <c r="H349" s="66">
        <v>1.0</v>
      </c>
      <c r="I349" s="66" t="str">
        <f>vlookup(D349,'ranap clusters obsolete'!D:D,1,false)</f>
        <v>#N/A</v>
      </c>
      <c r="J349" s="66" t="s">
        <v>7841</v>
      </c>
    </row>
    <row r="350">
      <c r="A350" s="68">
        <v>11.0</v>
      </c>
      <c r="B350" s="69" t="s">
        <v>6275</v>
      </c>
      <c r="C350" s="68" t="s">
        <v>7665</v>
      </c>
      <c r="D350" s="99" t="s">
        <v>1068</v>
      </c>
      <c r="E350" s="68" t="s">
        <v>292</v>
      </c>
      <c r="F350" s="68" t="s">
        <v>7669</v>
      </c>
      <c r="G350" s="71" t="s">
        <v>2301</v>
      </c>
      <c r="H350" s="66">
        <v>0.0</v>
      </c>
      <c r="I350" s="66" t="str">
        <f>vlookup(D350,'ranap clusters obsolete'!D:D,1,false)</f>
        <v>#N/A</v>
      </c>
      <c r="J350" s="66" t="s">
        <v>7841</v>
      </c>
    </row>
    <row r="351">
      <c r="A351" s="68">
        <v>11.0</v>
      </c>
      <c r="B351" s="69" t="s">
        <v>6275</v>
      </c>
      <c r="C351" s="68" t="s">
        <v>7665</v>
      </c>
      <c r="D351" s="99" t="s">
        <v>1071</v>
      </c>
      <c r="E351" s="68" t="s">
        <v>293</v>
      </c>
      <c r="F351" s="68" t="s">
        <v>7669</v>
      </c>
      <c r="G351" s="71" t="s">
        <v>2301</v>
      </c>
      <c r="H351" s="66">
        <v>0.0</v>
      </c>
      <c r="I351" s="66" t="str">
        <f>vlookup(D351,'ranap clusters obsolete'!D:D,1,false)</f>
        <v>#N/A</v>
      </c>
      <c r="J351" s="66" t="s">
        <v>7841</v>
      </c>
    </row>
    <row r="352">
      <c r="A352" s="68">
        <v>11.0</v>
      </c>
      <c r="B352" s="69" t="s">
        <v>6275</v>
      </c>
      <c r="C352" s="68" t="s">
        <v>7665</v>
      </c>
      <c r="D352" s="99" t="s">
        <v>1072</v>
      </c>
      <c r="E352" s="68" t="s">
        <v>295</v>
      </c>
      <c r="F352" s="68" t="s">
        <v>7669</v>
      </c>
      <c r="G352" s="71" t="s">
        <v>2301</v>
      </c>
      <c r="H352" s="66">
        <v>0.0</v>
      </c>
      <c r="I352" s="66" t="str">
        <f>vlookup(D352,'ranap clusters obsolete'!D:D,1,false)</f>
        <v>#N/A</v>
      </c>
      <c r="J352" s="66" t="s">
        <v>7841</v>
      </c>
    </row>
    <row r="353">
      <c r="A353" s="68">
        <v>11.0</v>
      </c>
      <c r="B353" s="69" t="s">
        <v>6275</v>
      </c>
      <c r="C353" s="68" t="s">
        <v>7665</v>
      </c>
      <c r="D353" s="99" t="s">
        <v>1073</v>
      </c>
      <c r="E353" s="68" t="s">
        <v>297</v>
      </c>
      <c r="F353" s="68" t="s">
        <v>7669</v>
      </c>
      <c r="G353" s="71" t="s">
        <v>2301</v>
      </c>
      <c r="H353" s="66">
        <v>0.0</v>
      </c>
      <c r="I353" s="66" t="str">
        <f>vlookup(D353,'ranap clusters obsolete'!D:D,1,false)</f>
        <v>#N/A</v>
      </c>
      <c r="J353" s="66" t="s">
        <v>7841</v>
      </c>
    </row>
    <row r="354">
      <c r="A354" s="68">
        <v>11.0</v>
      </c>
      <c r="B354" s="69" t="s">
        <v>6275</v>
      </c>
      <c r="C354" s="68" t="s">
        <v>7665</v>
      </c>
      <c r="D354" s="99" t="s">
        <v>1076</v>
      </c>
      <c r="E354" s="68" t="s">
        <v>300</v>
      </c>
      <c r="F354" s="68" t="s">
        <v>7669</v>
      </c>
      <c r="G354" s="71" t="s">
        <v>2301</v>
      </c>
      <c r="H354" s="66">
        <v>0.0</v>
      </c>
      <c r="I354" s="66" t="str">
        <f>vlookup(D354,'ranap clusters obsolete'!D:D,1,false)</f>
        <v>#N/A</v>
      </c>
      <c r="J354" s="66" t="s">
        <v>7841</v>
      </c>
    </row>
    <row r="355">
      <c r="A355" s="68">
        <v>11.0</v>
      </c>
      <c r="B355" s="69" t="s">
        <v>6275</v>
      </c>
      <c r="C355" s="68" t="s">
        <v>7665</v>
      </c>
      <c r="D355" s="99" t="s">
        <v>1077</v>
      </c>
      <c r="E355" s="68" t="s">
        <v>301</v>
      </c>
      <c r="F355" s="68" t="s">
        <v>7669</v>
      </c>
      <c r="G355" s="71" t="s">
        <v>2301</v>
      </c>
      <c r="H355" s="66">
        <v>0.0</v>
      </c>
      <c r="I355" s="66" t="str">
        <f>vlookup(D355,'ranap clusters obsolete'!D:D,1,false)</f>
        <v>#N/A</v>
      </c>
      <c r="J355" s="66" t="s">
        <v>7841</v>
      </c>
    </row>
    <row r="356">
      <c r="A356" s="68">
        <v>11.0</v>
      </c>
      <c r="B356" s="69" t="s">
        <v>6275</v>
      </c>
      <c r="C356" s="68" t="s">
        <v>7665</v>
      </c>
      <c r="D356" s="99" t="s">
        <v>1079</v>
      </c>
      <c r="E356" s="68" t="s">
        <v>303</v>
      </c>
      <c r="F356" s="68" t="s">
        <v>7669</v>
      </c>
      <c r="G356" s="71" t="s">
        <v>2301</v>
      </c>
      <c r="H356" s="66">
        <v>0.0</v>
      </c>
      <c r="I356" s="66" t="str">
        <f>vlookup(D356,'ranap clusters obsolete'!D:D,1,false)</f>
        <v>#N/A</v>
      </c>
      <c r="J356" s="66" t="s">
        <v>7841</v>
      </c>
    </row>
    <row r="357">
      <c r="A357" s="68">
        <v>11.0</v>
      </c>
      <c r="B357" s="69" t="s">
        <v>6275</v>
      </c>
      <c r="C357" s="68" t="s">
        <v>7665</v>
      </c>
      <c r="D357" s="99" t="s">
        <v>1080</v>
      </c>
      <c r="E357" s="68" t="s">
        <v>304</v>
      </c>
      <c r="F357" s="68" t="s">
        <v>7669</v>
      </c>
      <c r="G357" s="71" t="s">
        <v>2301</v>
      </c>
      <c r="H357" s="66">
        <v>0.0</v>
      </c>
      <c r="I357" s="66" t="str">
        <f>vlookup(D357,'ranap clusters obsolete'!D:D,1,false)</f>
        <v>#N/A</v>
      </c>
      <c r="J357" s="66" t="s">
        <v>7841</v>
      </c>
    </row>
    <row r="358">
      <c r="A358" s="68">
        <v>11.0</v>
      </c>
      <c r="B358" s="69" t="s">
        <v>6275</v>
      </c>
      <c r="C358" s="68" t="s">
        <v>7665</v>
      </c>
      <c r="D358" s="99" t="s">
        <v>1082</v>
      </c>
      <c r="E358" s="68" t="s">
        <v>306</v>
      </c>
      <c r="F358" s="68" t="s">
        <v>7669</v>
      </c>
      <c r="G358" s="71" t="s">
        <v>2301</v>
      </c>
      <c r="H358" s="66">
        <v>0.0</v>
      </c>
      <c r="I358" s="66" t="str">
        <f>vlookup(D358,'ranap clusters obsolete'!D:D,1,false)</f>
        <v>#N/A</v>
      </c>
      <c r="J358" s="66" t="s">
        <v>7841</v>
      </c>
    </row>
    <row r="359">
      <c r="A359" s="68">
        <v>11.0</v>
      </c>
      <c r="B359" s="69" t="s">
        <v>6275</v>
      </c>
      <c r="C359" s="68" t="s">
        <v>7665</v>
      </c>
      <c r="D359" s="99" t="s">
        <v>1083</v>
      </c>
      <c r="E359" s="68" t="s">
        <v>308</v>
      </c>
      <c r="F359" s="68" t="s">
        <v>7669</v>
      </c>
      <c r="G359" s="71" t="s">
        <v>2301</v>
      </c>
      <c r="H359" s="66">
        <v>0.0</v>
      </c>
      <c r="I359" s="66" t="str">
        <f>vlookup(D359,'ranap clusters obsolete'!D:D,1,false)</f>
        <v>#N/A</v>
      </c>
      <c r="J359" s="66" t="s">
        <v>7841</v>
      </c>
    </row>
    <row r="360">
      <c r="A360" s="68">
        <v>11.0</v>
      </c>
      <c r="B360" s="69" t="s">
        <v>6275</v>
      </c>
      <c r="C360" s="68" t="s">
        <v>7665</v>
      </c>
      <c r="D360" s="88" t="s">
        <v>1085</v>
      </c>
      <c r="E360" s="68" t="s">
        <v>309</v>
      </c>
      <c r="F360" s="68" t="s">
        <v>7669</v>
      </c>
      <c r="G360" s="71" t="s">
        <v>2436</v>
      </c>
      <c r="H360" s="66">
        <v>0.0</v>
      </c>
      <c r="I360" s="66" t="str">
        <f>vlookup(D360,'ranap clusters obsolete'!D:D,1,false)</f>
        <v>#N/A</v>
      </c>
      <c r="J360" s="66" t="s">
        <v>7841</v>
      </c>
      <c r="K360" s="67" t="s">
        <v>7677</v>
      </c>
    </row>
    <row r="361">
      <c r="A361" s="68">
        <v>11.0</v>
      </c>
      <c r="B361" s="69" t="s">
        <v>6275</v>
      </c>
      <c r="C361" s="68" t="s">
        <v>7665</v>
      </c>
      <c r="D361" s="99" t="s">
        <v>1086</v>
      </c>
      <c r="E361" s="68" t="s">
        <v>311</v>
      </c>
      <c r="F361" s="68" t="s">
        <v>7669</v>
      </c>
      <c r="G361" s="71" t="s">
        <v>2301</v>
      </c>
      <c r="H361" s="66">
        <v>0.0</v>
      </c>
      <c r="I361" s="66" t="str">
        <f>vlookup(D361,'ranap clusters obsolete'!D:D,1,false)</f>
        <v>#N/A</v>
      </c>
      <c r="J361" s="66" t="s">
        <v>7841</v>
      </c>
    </row>
    <row r="362">
      <c r="A362" s="68">
        <v>11.0</v>
      </c>
      <c r="B362" s="69" t="s">
        <v>6275</v>
      </c>
      <c r="C362" s="68" t="s">
        <v>7665</v>
      </c>
      <c r="D362" s="99" t="s">
        <v>1088</v>
      </c>
      <c r="E362" s="68" t="s">
        <v>313</v>
      </c>
      <c r="F362" s="68" t="s">
        <v>7669</v>
      </c>
      <c r="G362" s="71" t="s">
        <v>2301</v>
      </c>
      <c r="H362" s="66">
        <v>0.0</v>
      </c>
      <c r="I362" s="66" t="str">
        <f>vlookup(D362,'ranap clusters obsolete'!D:D,1,false)</f>
        <v>#N/A</v>
      </c>
      <c r="J362" s="66" t="s">
        <v>7841</v>
      </c>
    </row>
    <row r="363">
      <c r="A363" s="68">
        <v>11.0</v>
      </c>
      <c r="B363" s="69" t="s">
        <v>6275</v>
      </c>
      <c r="C363" s="68" t="s">
        <v>7665</v>
      </c>
      <c r="D363" s="101" t="s">
        <v>1089</v>
      </c>
      <c r="E363" s="68" t="s">
        <v>315</v>
      </c>
      <c r="F363" s="68" t="s">
        <v>7669</v>
      </c>
      <c r="G363" s="71" t="s">
        <v>2301</v>
      </c>
      <c r="H363" s="66">
        <v>0.0</v>
      </c>
      <c r="I363" s="66" t="str">
        <f>vlookup(D363,'ranap clusters obsolete'!D:D,1,false)</f>
        <v>#N/A</v>
      </c>
      <c r="J363" s="66" t="s">
        <v>7841</v>
      </c>
    </row>
    <row r="364">
      <c r="A364" s="68">
        <v>11.0</v>
      </c>
      <c r="B364" s="69" t="s">
        <v>6275</v>
      </c>
      <c r="C364" s="68" t="s">
        <v>7665</v>
      </c>
      <c r="D364" s="99" t="s">
        <v>1090</v>
      </c>
      <c r="E364" s="68" t="s">
        <v>317</v>
      </c>
      <c r="F364" s="68" t="s">
        <v>7669</v>
      </c>
      <c r="G364" s="71" t="s">
        <v>2301</v>
      </c>
      <c r="H364" s="66">
        <v>0.0</v>
      </c>
      <c r="I364" s="66" t="str">
        <f>vlookup(D364,'ranap clusters obsolete'!D:D,1,false)</f>
        <v>#N/A</v>
      </c>
      <c r="J364" s="66" t="s">
        <v>7841</v>
      </c>
    </row>
    <row r="365">
      <c r="A365" s="68">
        <v>11.0</v>
      </c>
      <c r="B365" s="69" t="s">
        <v>6275</v>
      </c>
      <c r="C365" s="68" t="s">
        <v>7665</v>
      </c>
      <c r="D365" s="99" t="s">
        <v>1092</v>
      </c>
      <c r="E365" s="68" t="s">
        <v>318</v>
      </c>
      <c r="F365" s="68" t="s">
        <v>7669</v>
      </c>
      <c r="G365" s="71" t="s">
        <v>2301</v>
      </c>
      <c r="H365" s="66">
        <v>0.0</v>
      </c>
      <c r="I365" s="66" t="str">
        <f>vlookup(D365,'ranap clusters obsolete'!D:D,1,false)</f>
        <v>#N/A</v>
      </c>
      <c r="J365" s="66" t="s">
        <v>7841</v>
      </c>
    </row>
    <row r="366">
      <c r="A366" s="68">
        <v>11.0</v>
      </c>
      <c r="B366" s="69" t="s">
        <v>6275</v>
      </c>
      <c r="C366" s="68" t="s">
        <v>7665</v>
      </c>
      <c r="D366" s="99" t="s">
        <v>1094</v>
      </c>
      <c r="E366" s="68" t="s">
        <v>320</v>
      </c>
      <c r="F366" s="68" t="s">
        <v>7669</v>
      </c>
      <c r="G366" s="71" t="s">
        <v>2301</v>
      </c>
      <c r="H366" s="66">
        <v>0.0</v>
      </c>
      <c r="I366" s="66" t="str">
        <f>vlookup(D366,'ranap clusters obsolete'!D:D,1,false)</f>
        <v>#N/A</v>
      </c>
      <c r="J366" s="66" t="s">
        <v>7841</v>
      </c>
    </row>
    <row r="367">
      <c r="A367" s="68">
        <v>11.0</v>
      </c>
      <c r="B367" s="69" t="s">
        <v>6275</v>
      </c>
      <c r="C367" s="68" t="s">
        <v>7665</v>
      </c>
      <c r="D367" s="99" t="s">
        <v>1095</v>
      </c>
      <c r="E367" s="68" t="s">
        <v>322</v>
      </c>
      <c r="F367" s="68" t="s">
        <v>7669</v>
      </c>
      <c r="G367" s="71" t="s">
        <v>2301</v>
      </c>
      <c r="H367" s="66">
        <v>0.0</v>
      </c>
      <c r="I367" s="66" t="str">
        <f>vlookup(D367,'ranap clusters obsolete'!D:D,1,false)</f>
        <v>#N/A</v>
      </c>
      <c r="J367" s="66" t="s">
        <v>7841</v>
      </c>
    </row>
    <row r="368">
      <c r="A368" s="68">
        <v>11.0</v>
      </c>
      <c r="B368" s="69" t="s">
        <v>6275</v>
      </c>
      <c r="C368" s="68" t="s">
        <v>7665</v>
      </c>
      <c r="D368" s="99" t="s">
        <v>1097</v>
      </c>
      <c r="E368" s="68" t="s">
        <v>324</v>
      </c>
      <c r="F368" s="68" t="s">
        <v>7669</v>
      </c>
      <c r="G368" s="71" t="s">
        <v>2301</v>
      </c>
      <c r="H368" s="66">
        <v>0.0</v>
      </c>
      <c r="I368" s="66" t="str">
        <f>vlookup(D368,'ranap clusters obsolete'!D:D,1,false)</f>
        <v>#N/A</v>
      </c>
      <c r="J368" s="66" t="s">
        <v>7841</v>
      </c>
    </row>
    <row r="369">
      <c r="A369" s="68">
        <v>11.0</v>
      </c>
      <c r="B369" s="69" t="s">
        <v>6275</v>
      </c>
      <c r="C369" s="68" t="s">
        <v>7665</v>
      </c>
      <c r="D369" s="99" t="s">
        <v>1098</v>
      </c>
      <c r="E369" s="68" t="s">
        <v>326</v>
      </c>
      <c r="F369" s="68" t="s">
        <v>7669</v>
      </c>
      <c r="G369" s="71" t="s">
        <v>2301</v>
      </c>
      <c r="H369" s="66">
        <v>0.0</v>
      </c>
      <c r="I369" s="66" t="str">
        <f>vlookup(D369,'ranap clusters obsolete'!D:D,1,false)</f>
        <v>#N/A</v>
      </c>
      <c r="J369" s="66" t="s">
        <v>7841</v>
      </c>
    </row>
    <row r="370">
      <c r="A370" s="68">
        <v>11.0</v>
      </c>
      <c r="B370" s="69" t="s">
        <v>6275</v>
      </c>
      <c r="C370" s="68" t="s">
        <v>7665</v>
      </c>
      <c r="D370" s="99" t="s">
        <v>1099</v>
      </c>
      <c r="E370" s="68" t="s">
        <v>328</v>
      </c>
      <c r="F370" s="68" t="s">
        <v>7669</v>
      </c>
      <c r="G370" s="71" t="s">
        <v>2301</v>
      </c>
      <c r="H370" s="66">
        <v>0.0</v>
      </c>
      <c r="I370" s="66" t="str">
        <f>vlookup(D370,'ranap clusters obsolete'!D:D,1,false)</f>
        <v>#N/A</v>
      </c>
      <c r="J370" s="66" t="s">
        <v>7841</v>
      </c>
    </row>
    <row r="371">
      <c r="A371" s="68">
        <v>11.0</v>
      </c>
      <c r="B371" s="69" t="s">
        <v>6275</v>
      </c>
      <c r="C371" s="68" t="s">
        <v>7665</v>
      </c>
      <c r="D371" s="99" t="s">
        <v>1100</v>
      </c>
      <c r="E371" s="68" t="s">
        <v>330</v>
      </c>
      <c r="F371" s="68" t="s">
        <v>7669</v>
      </c>
      <c r="G371" s="71" t="s">
        <v>2301</v>
      </c>
      <c r="H371" s="66">
        <v>0.0</v>
      </c>
      <c r="I371" s="66" t="str">
        <f>vlookup(D371,'ranap clusters obsolete'!D:D,1,false)</f>
        <v>#N/A</v>
      </c>
      <c r="J371" s="66" t="s">
        <v>7841</v>
      </c>
    </row>
    <row r="372">
      <c r="A372" s="68">
        <v>11.0</v>
      </c>
      <c r="B372" s="69" t="s">
        <v>6275</v>
      </c>
      <c r="C372" s="68" t="s">
        <v>7665</v>
      </c>
      <c r="D372" s="99" t="s">
        <v>1104</v>
      </c>
      <c r="E372" s="68" t="s">
        <v>339</v>
      </c>
      <c r="F372" s="68" t="s">
        <v>7669</v>
      </c>
      <c r="G372" s="71" t="s">
        <v>2301</v>
      </c>
      <c r="H372" s="66">
        <v>0.0</v>
      </c>
      <c r="I372" s="66" t="str">
        <f>vlookup(D372,'ranap clusters obsolete'!D:D,1,false)</f>
        <v>#N/A</v>
      </c>
      <c r="J372" s="66" t="s">
        <v>7841</v>
      </c>
    </row>
    <row r="373">
      <c r="A373" s="68">
        <v>11.0</v>
      </c>
      <c r="B373" s="69" t="s">
        <v>6275</v>
      </c>
      <c r="C373" s="68" t="s">
        <v>7665</v>
      </c>
      <c r="D373" s="99" t="s">
        <v>1106</v>
      </c>
      <c r="E373" s="68" t="s">
        <v>340</v>
      </c>
      <c r="F373" s="68" t="s">
        <v>7669</v>
      </c>
      <c r="G373" s="71" t="s">
        <v>2301</v>
      </c>
      <c r="H373" s="66">
        <v>0.0</v>
      </c>
      <c r="I373" s="66" t="str">
        <f>vlookup(D373,'ranap clusters obsolete'!D:D,1,false)</f>
        <v>#N/A</v>
      </c>
      <c r="J373" s="66" t="s">
        <v>7841</v>
      </c>
    </row>
    <row r="374">
      <c r="A374" s="68">
        <v>11.0</v>
      </c>
      <c r="B374" s="69" t="s">
        <v>6275</v>
      </c>
      <c r="C374" s="68" t="s">
        <v>7665</v>
      </c>
      <c r="D374" s="99" t="s">
        <v>1107</v>
      </c>
      <c r="E374" s="68" t="s">
        <v>342</v>
      </c>
      <c r="F374" s="68" t="s">
        <v>7669</v>
      </c>
      <c r="G374" s="71" t="s">
        <v>2301</v>
      </c>
      <c r="H374" s="66">
        <v>1.0</v>
      </c>
      <c r="I374" s="66" t="str">
        <f>vlookup(D374,'ranap clusters obsolete'!D:D,1,false)</f>
        <v>#N/A</v>
      </c>
      <c r="J374" s="66" t="s">
        <v>7841</v>
      </c>
    </row>
    <row r="375">
      <c r="A375" s="68">
        <v>11.0</v>
      </c>
      <c r="B375" s="69" t="s">
        <v>6275</v>
      </c>
      <c r="C375" s="68" t="s">
        <v>7665</v>
      </c>
      <c r="D375" s="99" t="s">
        <v>1109</v>
      </c>
      <c r="E375" s="68" t="s">
        <v>344</v>
      </c>
      <c r="F375" s="68" t="s">
        <v>7669</v>
      </c>
      <c r="G375" s="71" t="s">
        <v>2301</v>
      </c>
      <c r="H375" s="66">
        <v>0.0</v>
      </c>
      <c r="I375" s="66" t="str">
        <f>vlookup(D375,'ranap clusters obsolete'!D:D,1,false)</f>
        <v>#N/A</v>
      </c>
      <c r="J375" s="66" t="s">
        <v>7841</v>
      </c>
    </row>
    <row r="376">
      <c r="A376" s="68">
        <v>11.0</v>
      </c>
      <c r="B376" s="69" t="s">
        <v>6275</v>
      </c>
      <c r="C376" s="68" t="s">
        <v>7665</v>
      </c>
      <c r="D376" s="99" t="s">
        <v>1110</v>
      </c>
      <c r="E376" s="68" t="s">
        <v>346</v>
      </c>
      <c r="F376" s="68" t="s">
        <v>7669</v>
      </c>
      <c r="G376" s="71" t="s">
        <v>2301</v>
      </c>
      <c r="H376" s="66">
        <v>0.0</v>
      </c>
      <c r="I376" s="66" t="str">
        <f>vlookup(D376,'ranap clusters obsolete'!D:D,1,false)</f>
        <v>#N/A</v>
      </c>
      <c r="J376" s="66" t="s">
        <v>7841</v>
      </c>
    </row>
    <row r="377">
      <c r="A377" s="68">
        <v>11.0</v>
      </c>
      <c r="B377" s="69" t="s">
        <v>6275</v>
      </c>
      <c r="C377" s="68" t="s">
        <v>7665</v>
      </c>
      <c r="D377" s="99" t="s">
        <v>1112</v>
      </c>
      <c r="E377" s="68" t="s">
        <v>348</v>
      </c>
      <c r="F377" s="68" t="s">
        <v>7669</v>
      </c>
      <c r="G377" s="71" t="s">
        <v>2301</v>
      </c>
      <c r="H377" s="66">
        <v>0.0</v>
      </c>
      <c r="I377" s="66" t="str">
        <f>vlookup(D377,'ranap clusters obsolete'!D:D,1,false)</f>
        <v>#N/A</v>
      </c>
      <c r="J377" s="66" t="s">
        <v>7841</v>
      </c>
    </row>
    <row r="378">
      <c r="A378" s="68">
        <v>11.0</v>
      </c>
      <c r="B378" s="69" t="s">
        <v>6275</v>
      </c>
      <c r="C378" s="68" t="s">
        <v>7665</v>
      </c>
      <c r="D378" s="99" t="s">
        <v>1113</v>
      </c>
      <c r="E378" s="68" t="s">
        <v>350</v>
      </c>
      <c r="F378" s="68" t="s">
        <v>7669</v>
      </c>
      <c r="G378" s="71" t="s">
        <v>2301</v>
      </c>
      <c r="H378" s="66">
        <v>0.0</v>
      </c>
      <c r="I378" s="66" t="str">
        <f>vlookup(D378,'ranap clusters obsolete'!D:D,1,false)</f>
        <v>#N/A</v>
      </c>
      <c r="J378" s="66" t="s">
        <v>7841</v>
      </c>
    </row>
    <row r="379">
      <c r="A379" s="68">
        <v>11.0</v>
      </c>
      <c r="B379" s="69" t="s">
        <v>6275</v>
      </c>
      <c r="C379" s="68" t="s">
        <v>7665</v>
      </c>
      <c r="D379" s="99" t="s">
        <v>1114</v>
      </c>
      <c r="E379" s="68" t="s">
        <v>353</v>
      </c>
      <c r="F379" s="68" t="s">
        <v>7669</v>
      </c>
      <c r="G379" s="71" t="s">
        <v>2301</v>
      </c>
      <c r="H379" s="66">
        <v>0.0</v>
      </c>
      <c r="I379" s="66" t="str">
        <f>vlookup(D379,'ranap clusters obsolete'!D:D,1,false)</f>
        <v>#N/A</v>
      </c>
      <c r="J379" s="66" t="s">
        <v>7841</v>
      </c>
    </row>
    <row r="380">
      <c r="A380" s="68">
        <v>11.0</v>
      </c>
      <c r="B380" s="69" t="s">
        <v>6275</v>
      </c>
      <c r="C380" s="68" t="s">
        <v>7665</v>
      </c>
      <c r="D380" s="99" t="s">
        <v>1116</v>
      </c>
      <c r="E380" s="68" t="s">
        <v>360</v>
      </c>
      <c r="F380" s="68" t="s">
        <v>7669</v>
      </c>
      <c r="G380" s="71" t="s">
        <v>2301</v>
      </c>
      <c r="H380" s="66">
        <v>0.0</v>
      </c>
      <c r="I380" s="66" t="str">
        <f>vlookup(D380,'ranap clusters obsolete'!D:D,1,false)</f>
        <v>#N/A</v>
      </c>
      <c r="J380" s="66" t="s">
        <v>7841</v>
      </c>
    </row>
    <row r="381">
      <c r="A381" s="68">
        <v>11.0</v>
      </c>
      <c r="B381" s="69" t="s">
        <v>6275</v>
      </c>
      <c r="C381" s="68" t="s">
        <v>7665</v>
      </c>
      <c r="D381" s="99" t="s">
        <v>1117</v>
      </c>
      <c r="E381" s="68" t="s">
        <v>363</v>
      </c>
      <c r="F381" s="68" t="s">
        <v>7669</v>
      </c>
      <c r="G381" s="71" t="s">
        <v>2301</v>
      </c>
      <c r="H381" s="66">
        <v>0.0</v>
      </c>
      <c r="I381" s="66" t="str">
        <f>vlookup(D381,'ranap clusters obsolete'!D:D,1,false)</f>
        <v>#N/A</v>
      </c>
      <c r="J381" s="66" t="s">
        <v>7841</v>
      </c>
    </row>
    <row r="382">
      <c r="A382" s="68">
        <v>11.0</v>
      </c>
      <c r="B382" s="69" t="s">
        <v>6275</v>
      </c>
      <c r="C382" s="68" t="s">
        <v>7665</v>
      </c>
      <c r="D382" s="101" t="s">
        <v>1119</v>
      </c>
      <c r="E382" s="68" t="s">
        <v>370</v>
      </c>
      <c r="F382" s="68" t="s">
        <v>7669</v>
      </c>
      <c r="G382" s="71" t="s">
        <v>2301</v>
      </c>
      <c r="H382" s="66">
        <v>0.0</v>
      </c>
      <c r="I382" s="66" t="str">
        <f>vlookup(D382,'ranap clusters obsolete'!D:D,1,false)</f>
        <v>#N/A</v>
      </c>
      <c r="J382" s="66" t="s">
        <v>7841</v>
      </c>
    </row>
    <row r="383">
      <c r="A383" s="68">
        <v>11.0</v>
      </c>
      <c r="B383" s="69" t="s">
        <v>6275</v>
      </c>
      <c r="C383" s="68" t="s">
        <v>7665</v>
      </c>
      <c r="D383" s="99" t="s">
        <v>1120</v>
      </c>
      <c r="E383" s="68" t="s">
        <v>372</v>
      </c>
      <c r="F383" s="68" t="s">
        <v>7669</v>
      </c>
      <c r="G383" s="71" t="s">
        <v>2301</v>
      </c>
      <c r="H383" s="66">
        <v>0.0</v>
      </c>
      <c r="I383" s="66" t="str">
        <f>vlookup(D383,'ranap clusters obsolete'!D:D,1,false)</f>
        <v>#N/A</v>
      </c>
      <c r="J383" s="66" t="s">
        <v>7841</v>
      </c>
    </row>
    <row r="384">
      <c r="A384" s="68">
        <v>11.0</v>
      </c>
      <c r="B384" s="69" t="s">
        <v>6275</v>
      </c>
      <c r="C384" s="68" t="s">
        <v>7665</v>
      </c>
      <c r="D384" s="99" t="s">
        <v>1121</v>
      </c>
      <c r="E384" s="68" t="s">
        <v>374</v>
      </c>
      <c r="F384" s="68" t="s">
        <v>7669</v>
      </c>
      <c r="G384" s="71" t="s">
        <v>2301</v>
      </c>
      <c r="H384" s="66">
        <v>0.0</v>
      </c>
      <c r="I384" s="66" t="str">
        <f>vlookup(D384,'ranap clusters obsolete'!D:D,1,false)</f>
        <v>#N/A</v>
      </c>
      <c r="J384" s="66" t="s">
        <v>7841</v>
      </c>
    </row>
    <row r="385">
      <c r="A385" s="68">
        <v>11.0</v>
      </c>
      <c r="B385" s="69" t="s">
        <v>6275</v>
      </c>
      <c r="C385" s="68" t="s">
        <v>7665</v>
      </c>
      <c r="D385" s="99" t="s">
        <v>1123</v>
      </c>
      <c r="E385" s="68" t="s">
        <v>376</v>
      </c>
      <c r="F385" s="68" t="s">
        <v>7669</v>
      </c>
      <c r="G385" s="71" t="s">
        <v>2301</v>
      </c>
      <c r="H385" s="66">
        <v>0.0</v>
      </c>
      <c r="I385" s="66" t="str">
        <f>vlookup(D385,'ranap clusters obsolete'!D:D,1,false)</f>
        <v>#N/A</v>
      </c>
      <c r="J385" s="66" t="s">
        <v>7841</v>
      </c>
    </row>
    <row r="386">
      <c r="A386" s="68">
        <v>11.0</v>
      </c>
      <c r="B386" s="69" t="s">
        <v>6275</v>
      </c>
      <c r="C386" s="68" t="s">
        <v>7665</v>
      </c>
      <c r="D386" s="99" t="s">
        <v>1127</v>
      </c>
      <c r="E386" s="68" t="s">
        <v>382</v>
      </c>
      <c r="F386" s="68" t="s">
        <v>7669</v>
      </c>
      <c r="G386" s="71" t="s">
        <v>2301</v>
      </c>
      <c r="H386" s="66">
        <v>0.0</v>
      </c>
      <c r="I386" s="66" t="str">
        <f>vlookup(D386,'ranap clusters obsolete'!D:D,1,false)</f>
        <v>#N/A</v>
      </c>
      <c r="J386" s="66" t="s">
        <v>7841</v>
      </c>
    </row>
    <row r="387">
      <c r="A387" s="68">
        <v>11.0</v>
      </c>
      <c r="B387" s="69" t="s">
        <v>6275</v>
      </c>
      <c r="C387" s="68" t="s">
        <v>7665</v>
      </c>
      <c r="D387" s="99" t="s">
        <v>1128</v>
      </c>
      <c r="E387" s="68" t="s">
        <v>383</v>
      </c>
      <c r="F387" s="68" t="s">
        <v>7669</v>
      </c>
      <c r="G387" s="71" t="s">
        <v>2301</v>
      </c>
      <c r="H387" s="66">
        <v>0.0</v>
      </c>
      <c r="I387" s="66" t="str">
        <f>vlookup(D387,'ranap clusters obsolete'!D:D,1,false)</f>
        <v>#N/A</v>
      </c>
      <c r="J387" s="66" t="s">
        <v>7841</v>
      </c>
    </row>
    <row r="388">
      <c r="A388" s="68">
        <v>11.0</v>
      </c>
      <c r="B388" s="69" t="s">
        <v>6275</v>
      </c>
      <c r="C388" s="68" t="s">
        <v>7665</v>
      </c>
      <c r="D388" s="99" t="s">
        <v>1131</v>
      </c>
      <c r="E388" s="68" t="s">
        <v>384</v>
      </c>
      <c r="F388" s="68" t="s">
        <v>7669</v>
      </c>
      <c r="G388" s="71" t="s">
        <v>2301</v>
      </c>
      <c r="H388" s="66">
        <v>0.0</v>
      </c>
      <c r="I388" s="66" t="str">
        <f>vlookup(D388,'ranap clusters obsolete'!D:D,1,false)</f>
        <v>#N/A</v>
      </c>
      <c r="J388" s="66" t="s">
        <v>7841</v>
      </c>
    </row>
    <row r="389">
      <c r="A389" s="68">
        <v>11.0</v>
      </c>
      <c r="B389" s="69" t="s">
        <v>6275</v>
      </c>
      <c r="C389" s="68" t="s">
        <v>7665</v>
      </c>
      <c r="D389" s="99" t="s">
        <v>1132</v>
      </c>
      <c r="E389" s="68" t="s">
        <v>388</v>
      </c>
      <c r="F389" s="68" t="s">
        <v>7669</v>
      </c>
      <c r="G389" s="71" t="s">
        <v>2301</v>
      </c>
      <c r="H389" s="66">
        <v>0.0</v>
      </c>
      <c r="I389" s="66" t="str">
        <f>vlookup(D389,'ranap clusters obsolete'!D:D,1,false)</f>
        <v>#N/A</v>
      </c>
      <c r="J389" s="66" t="s">
        <v>7841</v>
      </c>
    </row>
    <row r="390">
      <c r="A390" s="68">
        <v>11.0</v>
      </c>
      <c r="B390" s="69" t="s">
        <v>6275</v>
      </c>
      <c r="C390" s="68" t="s">
        <v>7665</v>
      </c>
      <c r="D390" s="99" t="s">
        <v>1134</v>
      </c>
      <c r="E390" s="68" t="s">
        <v>390</v>
      </c>
      <c r="F390" s="68" t="s">
        <v>7669</v>
      </c>
      <c r="G390" s="71" t="s">
        <v>2301</v>
      </c>
      <c r="H390" s="66">
        <v>0.0</v>
      </c>
      <c r="I390" s="66" t="str">
        <f>vlookup(D390,'ranap clusters obsolete'!D:D,1,false)</f>
        <v>#N/A</v>
      </c>
      <c r="J390" s="66" t="s">
        <v>7841</v>
      </c>
    </row>
    <row r="391">
      <c r="A391" s="68">
        <v>11.0</v>
      </c>
      <c r="B391" s="69" t="s">
        <v>6275</v>
      </c>
      <c r="C391" s="68" t="s">
        <v>7665</v>
      </c>
      <c r="D391" s="99" t="s">
        <v>1135</v>
      </c>
      <c r="E391" s="68" t="s">
        <v>393</v>
      </c>
      <c r="F391" s="68" t="s">
        <v>7669</v>
      </c>
      <c r="G391" s="71" t="s">
        <v>2301</v>
      </c>
      <c r="H391" s="66">
        <v>0.0</v>
      </c>
      <c r="I391" s="66" t="str">
        <f>vlookup(D391,'ranap clusters obsolete'!D:D,1,false)</f>
        <v>#N/A</v>
      </c>
      <c r="J391" s="66" t="s">
        <v>7841</v>
      </c>
    </row>
    <row r="392">
      <c r="A392" s="68">
        <v>11.0</v>
      </c>
      <c r="B392" s="69" t="s">
        <v>6275</v>
      </c>
      <c r="C392" s="68" t="s">
        <v>7665</v>
      </c>
      <c r="D392" s="99" t="s">
        <v>1137</v>
      </c>
      <c r="E392" s="68" t="s">
        <v>395</v>
      </c>
      <c r="F392" s="68" t="s">
        <v>7669</v>
      </c>
      <c r="G392" s="71" t="s">
        <v>2301</v>
      </c>
      <c r="H392" s="66">
        <v>0.0</v>
      </c>
      <c r="I392" s="66" t="str">
        <f>vlookup(D392,'ranap clusters obsolete'!D:D,1,false)</f>
        <v>#N/A</v>
      </c>
      <c r="J392" s="66" t="s">
        <v>7841</v>
      </c>
    </row>
    <row r="393">
      <c r="A393" s="68">
        <v>11.0</v>
      </c>
      <c r="B393" s="69" t="s">
        <v>6275</v>
      </c>
      <c r="C393" s="68" t="s">
        <v>7665</v>
      </c>
      <c r="D393" s="101" t="s">
        <v>1138</v>
      </c>
      <c r="E393" s="68" t="s">
        <v>397</v>
      </c>
      <c r="F393" s="68" t="s">
        <v>7669</v>
      </c>
      <c r="G393" s="71" t="s">
        <v>2301</v>
      </c>
      <c r="H393" s="66">
        <v>0.0</v>
      </c>
      <c r="I393" s="66" t="str">
        <f>vlookup(D393,'ranap clusters obsolete'!D:D,1,false)</f>
        <v>#N/A</v>
      </c>
      <c r="J393" s="66" t="s">
        <v>7841</v>
      </c>
    </row>
    <row r="394">
      <c r="A394" s="68">
        <v>11.0</v>
      </c>
      <c r="B394" s="69" t="s">
        <v>6275</v>
      </c>
      <c r="C394" s="68" t="s">
        <v>7665</v>
      </c>
      <c r="D394" s="99" t="s">
        <v>1139</v>
      </c>
      <c r="E394" s="68" t="s">
        <v>398</v>
      </c>
      <c r="F394" s="68" t="s">
        <v>7669</v>
      </c>
      <c r="G394" s="71" t="s">
        <v>2301</v>
      </c>
      <c r="H394" s="66">
        <v>0.0</v>
      </c>
      <c r="I394" s="66" t="str">
        <f>vlookup(D394,'ranap clusters obsolete'!D:D,1,false)</f>
        <v>#N/A</v>
      </c>
      <c r="J394" s="66" t="s">
        <v>7841</v>
      </c>
    </row>
    <row r="395">
      <c r="A395" s="68">
        <v>11.0</v>
      </c>
      <c r="B395" s="69" t="s">
        <v>6275</v>
      </c>
      <c r="C395" s="68" t="s">
        <v>7665</v>
      </c>
      <c r="D395" s="99" t="s">
        <v>1141</v>
      </c>
      <c r="E395" s="68" t="s">
        <v>400</v>
      </c>
      <c r="F395" s="68" t="s">
        <v>7669</v>
      </c>
      <c r="G395" s="71" t="s">
        <v>2301</v>
      </c>
      <c r="H395" s="66">
        <v>0.0</v>
      </c>
      <c r="I395" s="66" t="str">
        <f>vlookup(D395,'ranap clusters obsolete'!D:D,1,false)</f>
        <v>#N/A</v>
      </c>
      <c r="J395" s="66" t="s">
        <v>7841</v>
      </c>
    </row>
    <row r="396">
      <c r="A396" s="68">
        <v>11.0</v>
      </c>
      <c r="B396" s="69" t="s">
        <v>6275</v>
      </c>
      <c r="C396" s="68" t="s">
        <v>7665</v>
      </c>
      <c r="D396" s="99" t="s">
        <v>1142</v>
      </c>
      <c r="E396" s="68" t="s">
        <v>403</v>
      </c>
      <c r="F396" s="68" t="s">
        <v>7669</v>
      </c>
      <c r="G396" s="71" t="s">
        <v>2301</v>
      </c>
      <c r="H396" s="66">
        <v>0.0</v>
      </c>
      <c r="I396" s="66" t="str">
        <f>vlookup(D396,'ranap clusters obsolete'!D:D,1,false)</f>
        <v>#N/A</v>
      </c>
      <c r="J396" s="66" t="s">
        <v>7841</v>
      </c>
    </row>
    <row r="397">
      <c r="A397" s="68">
        <v>11.0</v>
      </c>
      <c r="B397" s="69" t="s">
        <v>6275</v>
      </c>
      <c r="C397" s="68" t="s">
        <v>6236</v>
      </c>
      <c r="D397" s="94" t="s">
        <v>7888</v>
      </c>
      <c r="E397" s="68" t="s">
        <v>2489</v>
      </c>
      <c r="F397" s="68" t="s">
        <v>6278</v>
      </c>
      <c r="G397" s="71" t="s">
        <v>2301</v>
      </c>
      <c r="H397" s="66">
        <v>1.0</v>
      </c>
      <c r="I397" s="66" t="str">
        <f>vlookup(D397,'ranap clusters obsolete'!D:D,1,false)</f>
        <v>#N/A</v>
      </c>
      <c r="J397" s="66" t="s">
        <v>9311</v>
      </c>
      <c r="L397" s="23" t="s">
        <v>2488</v>
      </c>
    </row>
    <row r="398">
      <c r="A398" s="68">
        <v>11.0</v>
      </c>
      <c r="B398" s="69" t="s">
        <v>6275</v>
      </c>
      <c r="C398" s="68" t="s">
        <v>6236</v>
      </c>
      <c r="D398" s="95" t="s">
        <v>2530</v>
      </c>
      <c r="E398" s="68" t="s">
        <v>2531</v>
      </c>
      <c r="F398" s="68" t="s">
        <v>2195</v>
      </c>
      <c r="G398" s="71" t="s">
        <v>2436</v>
      </c>
      <c r="H398" s="66">
        <v>1.0</v>
      </c>
      <c r="I398" s="66" t="str">
        <f>vlookup(D398,'ranap clusters obsolete'!D:D,1,false)</f>
        <v>#N/A</v>
      </c>
      <c r="J398" s="66" t="s">
        <v>9311</v>
      </c>
    </row>
    <row r="399">
      <c r="A399" s="68">
        <v>11.0</v>
      </c>
      <c r="B399" s="69" t="s">
        <v>6275</v>
      </c>
      <c r="C399" s="68" t="s">
        <v>6236</v>
      </c>
      <c r="D399" s="95" t="s">
        <v>3026</v>
      </c>
      <c r="E399" s="68" t="s">
        <v>3027</v>
      </c>
      <c r="F399" s="68" t="s">
        <v>2195</v>
      </c>
      <c r="G399" s="71" t="s">
        <v>2436</v>
      </c>
      <c r="H399" s="66">
        <v>1.0</v>
      </c>
      <c r="I399" s="66" t="str">
        <f>vlookup(D399,'ranap clusters obsolete'!D:D,1,false)</f>
        <v>#N/A</v>
      </c>
      <c r="J399" s="66" t="s">
        <v>9311</v>
      </c>
    </row>
    <row r="400">
      <c r="A400" s="68">
        <v>11.0</v>
      </c>
      <c r="B400" s="69" t="s">
        <v>6275</v>
      </c>
      <c r="C400" s="68" t="s">
        <v>6236</v>
      </c>
      <c r="D400" s="94" t="s">
        <v>8089</v>
      </c>
      <c r="E400" s="68" t="s">
        <v>2499</v>
      </c>
      <c r="F400" s="68" t="s">
        <v>6278</v>
      </c>
      <c r="G400" s="71" t="s">
        <v>2301</v>
      </c>
      <c r="H400" s="66">
        <v>1.0</v>
      </c>
      <c r="I400" s="66" t="str">
        <f>vlookup(D400,'ranap clusters obsolete'!D:D,1,false)</f>
        <v>#N/A</v>
      </c>
      <c r="J400" s="66" t="s">
        <v>9311</v>
      </c>
      <c r="L400" s="29" t="s">
        <v>9331</v>
      </c>
    </row>
    <row r="401">
      <c r="A401" s="68">
        <v>11.0</v>
      </c>
      <c r="B401" s="69" t="s">
        <v>6275</v>
      </c>
      <c r="C401" s="68" t="s">
        <v>6236</v>
      </c>
      <c r="D401" s="94" t="s">
        <v>8089</v>
      </c>
      <c r="E401" s="68" t="s">
        <v>2501</v>
      </c>
      <c r="F401" s="68" t="s">
        <v>2195</v>
      </c>
      <c r="G401" s="71" t="s">
        <v>2441</v>
      </c>
      <c r="H401" s="66">
        <v>1.0</v>
      </c>
      <c r="I401" s="66" t="str">
        <f>vlookup(D401,'ranap clusters obsolete'!D:D,1,false)</f>
        <v>#N/A</v>
      </c>
      <c r="J401" s="66" t="s">
        <v>9311</v>
      </c>
      <c r="L401" s="29" t="s">
        <v>9338</v>
      </c>
    </row>
    <row r="402">
      <c r="A402" s="68">
        <v>11.0</v>
      </c>
      <c r="B402" s="69" t="s">
        <v>6275</v>
      </c>
      <c r="C402" s="68" t="s">
        <v>6236</v>
      </c>
      <c r="D402" s="103" t="s">
        <v>8089</v>
      </c>
      <c r="E402" s="68" t="s">
        <v>2504</v>
      </c>
      <c r="F402" s="68" t="s">
        <v>2199</v>
      </c>
      <c r="G402" s="71" t="s">
        <v>2436</v>
      </c>
      <c r="H402" s="66">
        <v>1.0</v>
      </c>
      <c r="I402" s="66" t="str">
        <f>vlookup(D402,'ranap clusters obsolete'!D:D,1,false)</f>
        <v>#N/A</v>
      </c>
      <c r="J402" s="66" t="s">
        <v>9311</v>
      </c>
      <c r="L402" s="29" t="s">
        <v>2498</v>
      </c>
    </row>
    <row r="403">
      <c r="A403" s="73">
        <v>11.0</v>
      </c>
      <c r="B403" s="77" t="s">
        <v>6275</v>
      </c>
      <c r="C403" s="73" t="s">
        <v>6236</v>
      </c>
      <c r="D403" s="104" t="s">
        <v>9353</v>
      </c>
      <c r="E403" s="73" t="s">
        <v>2541</v>
      </c>
      <c r="F403" s="105"/>
      <c r="G403" s="105"/>
      <c r="H403" s="66">
        <v>1.0</v>
      </c>
      <c r="I403" s="66" t="str">
        <f>vlookup(D403,'ranap clusters obsolete'!D:D,1,false)</f>
        <v>#N/A</v>
      </c>
      <c r="J403" s="66" t="s">
        <v>9311</v>
      </c>
      <c r="L403" s="29" t="s">
        <v>2540</v>
      </c>
    </row>
    <row r="404">
      <c r="A404" s="68">
        <v>11.0</v>
      </c>
      <c r="B404" s="69" t="s">
        <v>6275</v>
      </c>
      <c r="C404" s="68" t="s">
        <v>6236</v>
      </c>
      <c r="D404" s="70" t="s">
        <v>1503</v>
      </c>
      <c r="E404" s="68" t="s">
        <v>480</v>
      </c>
      <c r="F404" s="68" t="s">
        <v>6564</v>
      </c>
      <c r="G404" s="71" t="s">
        <v>2441</v>
      </c>
      <c r="H404" s="66">
        <v>1.0</v>
      </c>
      <c r="I404" s="72" t="str">
        <f>vlookup(D404,'ranap clusters obsolete'!D:D,1,false)</f>
        <v>80.55</v>
      </c>
      <c r="J404" s="66" t="s">
        <v>9311</v>
      </c>
    </row>
    <row r="405">
      <c r="A405" s="68">
        <v>11.0</v>
      </c>
      <c r="B405" s="69" t="s">
        <v>6275</v>
      </c>
      <c r="C405" s="68" t="s">
        <v>6236</v>
      </c>
      <c r="D405" s="70" t="s">
        <v>2472</v>
      </c>
      <c r="E405" s="68" t="s">
        <v>225</v>
      </c>
      <c r="F405" s="70" t="s">
        <v>2196</v>
      </c>
      <c r="G405" s="71" t="s">
        <v>2441</v>
      </c>
      <c r="H405" s="66">
        <v>1.0</v>
      </c>
      <c r="I405" s="72" t="str">
        <f>vlookup(D405,'ranap clusters obsolete'!D:D,1,false)</f>
        <v>02.20</v>
      </c>
      <c r="J405" s="66" t="s">
        <v>9311</v>
      </c>
    </row>
    <row r="406">
      <c r="A406" s="68">
        <v>11.0</v>
      </c>
      <c r="B406" s="69" t="s">
        <v>6275</v>
      </c>
      <c r="C406" s="68" t="s">
        <v>6236</v>
      </c>
      <c r="D406" s="98" t="s">
        <v>8845</v>
      </c>
      <c r="E406" s="68" t="s">
        <v>3264</v>
      </c>
      <c r="F406" s="68" t="s">
        <v>2199</v>
      </c>
      <c r="G406" s="68" t="s">
        <v>2436</v>
      </c>
      <c r="H406" s="66">
        <v>1.0</v>
      </c>
      <c r="I406" s="66" t="str">
        <f>vlookup(D406,'ranap clusters obsolete'!D:D,1,false)</f>
        <v>#N/A</v>
      </c>
      <c r="J406" s="66" t="s">
        <v>9311</v>
      </c>
      <c r="L406" s="23" t="s">
        <v>3263</v>
      </c>
    </row>
    <row r="407">
      <c r="A407" s="68">
        <v>11.0</v>
      </c>
      <c r="B407" s="69" t="s">
        <v>6275</v>
      </c>
      <c r="C407" s="68" t="s">
        <v>6236</v>
      </c>
      <c r="D407" s="70" t="s">
        <v>2978</v>
      </c>
      <c r="E407" s="68" t="s">
        <v>654</v>
      </c>
      <c r="F407" s="68" t="s">
        <v>2203</v>
      </c>
      <c r="G407" s="68" t="s">
        <v>2301</v>
      </c>
      <c r="H407" s="66">
        <v>1.0</v>
      </c>
      <c r="I407" s="72" t="str">
        <f>vlookup(D407,'ranap clusters obsolete'!D:D,1,false)</f>
        <v>04.420</v>
      </c>
      <c r="J407" s="66" t="s">
        <v>9311</v>
      </c>
    </row>
    <row r="408">
      <c r="A408" s="68">
        <v>11.0</v>
      </c>
      <c r="B408" s="69" t="s">
        <v>6275</v>
      </c>
      <c r="C408" s="68" t="s">
        <v>6236</v>
      </c>
      <c r="D408" s="70" t="s">
        <v>2961</v>
      </c>
      <c r="E408" s="68" t="s">
        <v>294</v>
      </c>
      <c r="F408" s="68" t="s">
        <v>6278</v>
      </c>
      <c r="G408" s="68" t="s">
        <v>2441</v>
      </c>
      <c r="H408" s="66">
        <v>1.0</v>
      </c>
      <c r="I408" s="72" t="str">
        <f>vlookup(D408,'ranap clusters obsolete'!D:D,1,false)</f>
        <v>04.421</v>
      </c>
      <c r="J408" s="66" t="s">
        <v>9311</v>
      </c>
    </row>
    <row r="409">
      <c r="A409" s="68">
        <v>11.0</v>
      </c>
      <c r="B409" s="69" t="s">
        <v>6275</v>
      </c>
      <c r="C409" s="68" t="s">
        <v>7665</v>
      </c>
      <c r="D409" s="68" t="s">
        <v>7666</v>
      </c>
      <c r="E409" s="83" t="s">
        <v>2333</v>
      </c>
      <c r="F409" s="68" t="s">
        <v>7669</v>
      </c>
      <c r="G409" s="68" t="s">
        <v>2441</v>
      </c>
      <c r="H409" s="66">
        <v>1.0</v>
      </c>
      <c r="I409" s="66" t="str">
        <f>vlookup(D409,'ranap clusters obsolete'!D:D,1,false)</f>
        <v>#N/A</v>
      </c>
      <c r="J409" s="66" t="s">
        <v>9311</v>
      </c>
      <c r="L409" s="28" t="s">
        <v>7680</v>
      </c>
    </row>
    <row r="410">
      <c r="A410" s="68">
        <v>11.0</v>
      </c>
      <c r="B410" s="69" t="s">
        <v>6275</v>
      </c>
      <c r="C410" s="68" t="s">
        <v>7665</v>
      </c>
      <c r="D410" s="68" t="s">
        <v>7666</v>
      </c>
      <c r="E410" s="83" t="s">
        <v>2343</v>
      </c>
      <c r="F410" s="68" t="s">
        <v>7669</v>
      </c>
      <c r="G410" s="68" t="s">
        <v>2441</v>
      </c>
      <c r="H410" s="66">
        <v>1.0</v>
      </c>
      <c r="I410" s="66" t="str">
        <f>vlookup(D410,'ranap clusters obsolete'!D:D,1,false)</f>
        <v>#N/A</v>
      </c>
      <c r="J410" s="66" t="s">
        <v>9311</v>
      </c>
      <c r="L410" s="28" t="s">
        <v>2332</v>
      </c>
    </row>
    <row r="411">
      <c r="A411" s="68">
        <v>11.0</v>
      </c>
      <c r="B411" s="69" t="s">
        <v>6275</v>
      </c>
      <c r="C411" s="68" t="s">
        <v>7665</v>
      </c>
      <c r="D411" s="68" t="s">
        <v>7688</v>
      </c>
      <c r="E411" s="68" t="s">
        <v>2323</v>
      </c>
      <c r="F411" s="68" t="s">
        <v>7669</v>
      </c>
      <c r="G411" s="68" t="s">
        <v>2441</v>
      </c>
      <c r="H411" s="66">
        <v>1.0</v>
      </c>
      <c r="I411" s="66" t="str">
        <f>vlookup(D411,'ranap clusters obsolete'!D:D,1,false)</f>
        <v>#N/A</v>
      </c>
      <c r="J411" s="66" t="s">
        <v>9311</v>
      </c>
      <c r="L411" s="84" t="s">
        <v>2316</v>
      </c>
    </row>
    <row r="412">
      <c r="A412" s="68">
        <v>11.0</v>
      </c>
      <c r="B412" s="69" t="s">
        <v>6275</v>
      </c>
      <c r="C412" s="68" t="s">
        <v>7665</v>
      </c>
      <c r="D412" s="85" t="s">
        <v>7688</v>
      </c>
      <c r="E412" s="68" t="s">
        <v>2325</v>
      </c>
      <c r="F412" s="68" t="s">
        <v>7669</v>
      </c>
      <c r="G412" s="68" t="s">
        <v>2436</v>
      </c>
      <c r="H412" s="66">
        <v>1.0</v>
      </c>
      <c r="I412" s="66" t="str">
        <f>vlookup(D412,'ranap clusters obsolete'!D:D,1,false)</f>
        <v>#N/A</v>
      </c>
      <c r="J412" s="66" t="s">
        <v>9311</v>
      </c>
      <c r="L412" s="86" t="s">
        <v>2318</v>
      </c>
    </row>
    <row r="413">
      <c r="A413" s="68">
        <v>11.0</v>
      </c>
      <c r="B413" s="69" t="s">
        <v>6275</v>
      </c>
      <c r="C413" s="68" t="s">
        <v>7665</v>
      </c>
      <c r="D413" s="68" t="s">
        <v>7710</v>
      </c>
      <c r="E413" s="68" t="s">
        <v>2345</v>
      </c>
      <c r="F413" s="68" t="s">
        <v>7669</v>
      </c>
      <c r="G413" s="68" t="s">
        <v>2441</v>
      </c>
      <c r="H413" s="66">
        <v>1.0</v>
      </c>
      <c r="I413" s="66" t="str">
        <f>vlookup(D413,'ranap clusters obsolete'!D:D,1,false)</f>
        <v>#N/A</v>
      </c>
      <c r="J413" s="66" t="s">
        <v>9311</v>
      </c>
      <c r="L413" s="84" t="s">
        <v>7717</v>
      </c>
    </row>
    <row r="414">
      <c r="A414" s="68">
        <v>11.0</v>
      </c>
      <c r="B414" s="69" t="s">
        <v>6275</v>
      </c>
      <c r="C414" s="68" t="s">
        <v>7665</v>
      </c>
      <c r="D414" s="87" t="s">
        <v>7710</v>
      </c>
      <c r="E414" s="68" t="s">
        <v>2347</v>
      </c>
      <c r="F414" s="68" t="s">
        <v>7669</v>
      </c>
      <c r="G414" s="68" t="s">
        <v>2436</v>
      </c>
      <c r="H414" s="66">
        <v>1.0</v>
      </c>
      <c r="I414" s="66" t="str">
        <f>vlookup(D414,'ranap clusters obsolete'!D:D,1,false)</f>
        <v>#N/A</v>
      </c>
      <c r="J414" s="66" t="s">
        <v>9311</v>
      </c>
      <c r="L414" s="84" t="s">
        <v>2344</v>
      </c>
    </row>
    <row r="415">
      <c r="A415" s="68">
        <v>11.0</v>
      </c>
      <c r="B415" s="69" t="s">
        <v>6275</v>
      </c>
      <c r="C415" s="68" t="s">
        <v>7665</v>
      </c>
      <c r="D415" s="88" t="s">
        <v>7727</v>
      </c>
      <c r="E415" s="68" t="s">
        <v>2367</v>
      </c>
      <c r="F415" s="68" t="s">
        <v>7669</v>
      </c>
      <c r="G415" s="68" t="s">
        <v>2436</v>
      </c>
      <c r="H415" s="66">
        <v>1.0</v>
      </c>
      <c r="I415" s="66" t="str">
        <f>vlookup(D415,'ranap clusters obsolete'!D:D,1,false)</f>
        <v>#N/A</v>
      </c>
      <c r="J415" s="66" t="s">
        <v>9311</v>
      </c>
      <c r="L415" s="1" t="s">
        <v>7734</v>
      </c>
    </row>
    <row r="416">
      <c r="A416" s="68">
        <v>11.0</v>
      </c>
      <c r="B416" s="69" t="s">
        <v>6275</v>
      </c>
      <c r="C416" s="68" t="s">
        <v>7665</v>
      </c>
      <c r="D416" s="107" t="s">
        <v>7736</v>
      </c>
      <c r="E416" s="68" t="s">
        <v>8901</v>
      </c>
      <c r="F416" s="68" t="s">
        <v>7669</v>
      </c>
      <c r="G416" s="68" t="s">
        <v>9502</v>
      </c>
      <c r="H416" s="66">
        <v>1.0</v>
      </c>
      <c r="I416" s="66" t="str">
        <f>vlookup(D416,'ranap clusters obsolete'!D:D,1,false)</f>
        <v>#N/A</v>
      </c>
      <c r="J416" s="66" t="s">
        <v>9311</v>
      </c>
      <c r="K416" s="67" t="s">
        <v>9508</v>
      </c>
      <c r="L416" s="28" t="s">
        <v>7746</v>
      </c>
    </row>
    <row r="417">
      <c r="A417" s="68">
        <v>11.0</v>
      </c>
      <c r="B417" s="69" t="s">
        <v>6275</v>
      </c>
      <c r="C417" s="68" t="s">
        <v>7665</v>
      </c>
      <c r="D417" s="107" t="s">
        <v>7736</v>
      </c>
      <c r="E417" s="68" t="s">
        <v>2351</v>
      </c>
      <c r="F417" s="68" t="s">
        <v>7669</v>
      </c>
      <c r="G417" s="68" t="s">
        <v>9510</v>
      </c>
      <c r="H417" s="66">
        <v>1.0</v>
      </c>
      <c r="I417" s="66" t="str">
        <f>vlookup(D417,'ranap clusters obsolete'!D:D,1,false)</f>
        <v>#N/A</v>
      </c>
      <c r="J417" s="66" t="s">
        <v>9311</v>
      </c>
      <c r="K417" s="67" t="s">
        <v>9508</v>
      </c>
      <c r="L417" s="28" t="s">
        <v>2348</v>
      </c>
    </row>
    <row r="418">
      <c r="A418" s="68">
        <v>11.0</v>
      </c>
      <c r="B418" s="69" t="s">
        <v>6275</v>
      </c>
      <c r="C418" s="68" t="s">
        <v>7665</v>
      </c>
      <c r="D418" s="68" t="s">
        <v>7736</v>
      </c>
      <c r="E418" s="108" t="s">
        <v>7737</v>
      </c>
      <c r="F418" s="68" t="s">
        <v>7669</v>
      </c>
      <c r="G418" s="68" t="s">
        <v>2436</v>
      </c>
      <c r="H418" s="66">
        <v>1.0</v>
      </c>
      <c r="I418" s="66" t="str">
        <f>vlookup(D418,'ranap clusters obsolete'!D:D,1,false)</f>
        <v>#N/A</v>
      </c>
      <c r="J418" s="66" t="s">
        <v>9311</v>
      </c>
      <c r="L418" s="45" t="s">
        <v>7760</v>
      </c>
    </row>
    <row r="419">
      <c r="A419" s="68">
        <v>11.0</v>
      </c>
      <c r="B419" s="69" t="s">
        <v>6275</v>
      </c>
      <c r="C419" s="68" t="s">
        <v>7665</v>
      </c>
      <c r="D419" s="68" t="s">
        <v>7736</v>
      </c>
      <c r="E419" s="108" t="s">
        <v>7747</v>
      </c>
      <c r="F419" s="68" t="s">
        <v>7669</v>
      </c>
      <c r="G419" s="68" t="s">
        <v>2436</v>
      </c>
      <c r="H419" s="66">
        <v>1.0</v>
      </c>
      <c r="I419" s="66" t="str">
        <f>vlookup(D419,'ranap clusters obsolete'!D:D,1,false)</f>
        <v>#N/A</v>
      </c>
      <c r="J419" s="66" t="s">
        <v>9311</v>
      </c>
      <c r="L419" s="45" t="s">
        <v>7760</v>
      </c>
    </row>
    <row r="420">
      <c r="A420" s="68">
        <v>11.0</v>
      </c>
      <c r="B420" s="69" t="s">
        <v>6275</v>
      </c>
      <c r="C420" s="68" t="s">
        <v>7665</v>
      </c>
      <c r="D420" s="68" t="s">
        <v>1644</v>
      </c>
      <c r="E420" s="68" t="s">
        <v>7766</v>
      </c>
      <c r="F420" s="68" t="s">
        <v>2228</v>
      </c>
      <c r="G420" s="68" t="s">
        <v>2441</v>
      </c>
      <c r="H420" s="66">
        <v>1.0</v>
      </c>
      <c r="I420" s="66" t="str">
        <f>vlookup(D420,'ranap clusters obsolete'!D:D,1,false)</f>
        <v>#N/A</v>
      </c>
      <c r="J420" s="66" t="s">
        <v>9311</v>
      </c>
    </row>
    <row r="421">
      <c r="A421" s="68">
        <v>11.0</v>
      </c>
      <c r="B421" s="69" t="s">
        <v>6275</v>
      </c>
      <c r="C421" s="68" t="s">
        <v>7665</v>
      </c>
      <c r="D421" s="68" t="s">
        <v>1653</v>
      </c>
      <c r="E421" s="68" t="s">
        <v>2528</v>
      </c>
      <c r="F421" s="68" t="s">
        <v>2228</v>
      </c>
      <c r="G421" s="68" t="s">
        <v>2441</v>
      </c>
      <c r="H421" s="66">
        <v>1.0</v>
      </c>
      <c r="I421" s="66" t="str">
        <f>vlookup(D421,'ranap clusters obsolete'!D:D,1,false)</f>
        <v>#N/A</v>
      </c>
      <c r="J421" s="66" t="s">
        <v>9311</v>
      </c>
    </row>
    <row r="422">
      <c r="A422" s="68">
        <v>11.0</v>
      </c>
      <c r="B422" s="69" t="s">
        <v>6275</v>
      </c>
      <c r="C422" s="68" t="s">
        <v>7665</v>
      </c>
      <c r="D422" s="90" t="s">
        <v>1646</v>
      </c>
      <c r="E422" s="91" t="s">
        <v>1040</v>
      </c>
      <c r="F422" s="68" t="s">
        <v>2228</v>
      </c>
      <c r="G422" s="68" t="s">
        <v>2441</v>
      </c>
      <c r="H422" s="66">
        <v>1.0</v>
      </c>
      <c r="I422" s="66" t="str">
        <f>vlookup(D422,'ranap clusters obsolete'!D:D,1,false)</f>
        <v>#N/A</v>
      </c>
      <c r="J422" s="66" t="s">
        <v>9311</v>
      </c>
    </row>
    <row r="423">
      <c r="A423" s="68">
        <v>11.0</v>
      </c>
      <c r="B423" s="69" t="s">
        <v>6275</v>
      </c>
      <c r="C423" s="68" t="s">
        <v>7665</v>
      </c>
      <c r="D423" s="90" t="s">
        <v>1647</v>
      </c>
      <c r="E423" s="109" t="s">
        <v>9553</v>
      </c>
      <c r="F423" s="68" t="s">
        <v>2228</v>
      </c>
      <c r="G423" s="68" t="s">
        <v>2441</v>
      </c>
      <c r="H423" s="66">
        <v>1.0</v>
      </c>
      <c r="I423" s="66" t="str">
        <f>vlookup(D423,'ranap clusters obsolete'!D:D,1,false)</f>
        <v>#N/A</v>
      </c>
      <c r="J423" s="66" t="s">
        <v>9311</v>
      </c>
    </row>
    <row r="424">
      <c r="A424" s="68">
        <v>11.0</v>
      </c>
      <c r="B424" s="69" t="s">
        <v>6275</v>
      </c>
      <c r="C424" s="68" t="s">
        <v>7665</v>
      </c>
      <c r="D424" s="100" t="s">
        <v>1649</v>
      </c>
      <c r="E424" s="91" t="s">
        <v>2527</v>
      </c>
      <c r="F424" s="68" t="s">
        <v>2228</v>
      </c>
      <c r="G424" s="68" t="s">
        <v>2441</v>
      </c>
      <c r="H424" s="66">
        <v>1.0</v>
      </c>
      <c r="I424" s="66" t="str">
        <f>vlookup(D424,'ranap clusters obsolete'!D:D,1,false)</f>
        <v>#N/A</v>
      </c>
      <c r="J424" s="66" t="s">
        <v>9311</v>
      </c>
    </row>
    <row r="425">
      <c r="A425" s="68">
        <v>11.0</v>
      </c>
      <c r="B425" s="69" t="s">
        <v>6275</v>
      </c>
      <c r="C425" s="68" t="s">
        <v>7665</v>
      </c>
      <c r="D425" s="100" t="s">
        <v>1650</v>
      </c>
      <c r="E425" s="109" t="s">
        <v>9573</v>
      </c>
      <c r="F425" s="68" t="s">
        <v>2228</v>
      </c>
      <c r="G425" s="68" t="s">
        <v>2441</v>
      </c>
      <c r="H425" s="66">
        <v>1.0</v>
      </c>
      <c r="I425" s="66" t="str">
        <f>vlookup(D425,'ranap clusters obsolete'!D:D,1,false)</f>
        <v>#N/A</v>
      </c>
      <c r="J425" s="66" t="s">
        <v>9311</v>
      </c>
    </row>
    <row r="426">
      <c r="A426" s="68">
        <v>11.0</v>
      </c>
      <c r="B426" s="69" t="s">
        <v>6275</v>
      </c>
      <c r="C426" s="68" t="s">
        <v>7665</v>
      </c>
      <c r="D426" s="100" t="s">
        <v>1651</v>
      </c>
      <c r="E426" s="109" t="s">
        <v>9582</v>
      </c>
      <c r="F426" s="68" t="s">
        <v>2228</v>
      </c>
      <c r="G426" s="68" t="s">
        <v>2441</v>
      </c>
      <c r="H426" s="66">
        <v>1.0</v>
      </c>
      <c r="I426" s="66" t="str">
        <f>vlookup(D426,'ranap clusters obsolete'!D:D,1,false)</f>
        <v>#N/A</v>
      </c>
      <c r="J426" s="66" t="s">
        <v>9311</v>
      </c>
    </row>
    <row r="427">
      <c r="A427" s="68">
        <v>11.0</v>
      </c>
      <c r="B427" s="69" t="s">
        <v>6275</v>
      </c>
      <c r="C427" s="68" t="s">
        <v>7665</v>
      </c>
      <c r="D427" s="70" t="s">
        <v>1033</v>
      </c>
      <c r="E427" s="68" t="s">
        <v>240</v>
      </c>
      <c r="F427" s="68" t="s">
        <v>2228</v>
      </c>
      <c r="G427" s="68" t="s">
        <v>2441</v>
      </c>
      <c r="H427" s="66">
        <v>1.0</v>
      </c>
      <c r="I427" s="66" t="str">
        <f>vlookup(D427,'ranap clusters obsolete'!D:D,1,false)</f>
        <v>#N/A</v>
      </c>
      <c r="J427" s="66" t="s">
        <v>9311</v>
      </c>
    </row>
    <row r="428">
      <c r="A428" s="68">
        <v>11.0</v>
      </c>
      <c r="B428" s="69" t="s">
        <v>6275</v>
      </c>
      <c r="C428" s="68" t="s">
        <v>7665</v>
      </c>
      <c r="D428" s="70" t="s">
        <v>1055</v>
      </c>
      <c r="E428" s="68" t="s">
        <v>279</v>
      </c>
      <c r="F428" s="68" t="s">
        <v>2228</v>
      </c>
      <c r="G428" s="68" t="s">
        <v>2301</v>
      </c>
      <c r="H428" s="66">
        <v>1.0</v>
      </c>
      <c r="I428" s="66" t="str">
        <f>vlookup(D428,'ranap clusters obsolete'!D:D,1,false)</f>
        <v>#N/A</v>
      </c>
      <c r="J428" s="66" t="s">
        <v>9311</v>
      </c>
    </row>
    <row r="429">
      <c r="A429" s="68">
        <v>11.0</v>
      </c>
      <c r="B429" s="69" t="s">
        <v>6275</v>
      </c>
      <c r="C429" s="68" t="s">
        <v>7665</v>
      </c>
      <c r="D429" s="70" t="s">
        <v>1058</v>
      </c>
      <c r="E429" s="68" t="s">
        <v>282</v>
      </c>
      <c r="F429" s="68" t="s">
        <v>2211</v>
      </c>
      <c r="G429" s="68" t="s">
        <v>2441</v>
      </c>
      <c r="H429" s="66">
        <v>1.0</v>
      </c>
      <c r="I429" s="66" t="str">
        <f>vlookup(D429,'ranap clusters obsolete'!D:D,1,false)</f>
        <v>#N/A</v>
      </c>
      <c r="J429" s="66" t="s">
        <v>9311</v>
      </c>
    </row>
    <row r="430">
      <c r="A430" s="68">
        <v>11.0</v>
      </c>
      <c r="B430" s="69" t="s">
        <v>6275</v>
      </c>
      <c r="C430" s="68" t="s">
        <v>7665</v>
      </c>
      <c r="D430" s="99" t="s">
        <v>1107</v>
      </c>
      <c r="E430" s="68" t="s">
        <v>342</v>
      </c>
      <c r="F430" s="68" t="s">
        <v>7669</v>
      </c>
      <c r="G430" s="71" t="s">
        <v>2301</v>
      </c>
      <c r="H430" s="66">
        <v>1.0</v>
      </c>
      <c r="I430" s="66" t="str">
        <f>vlookup(D430,'ranap clusters obsolete'!D:D,1,false)</f>
        <v>#N/A</v>
      </c>
      <c r="J430" s="66" t="s">
        <v>9311</v>
      </c>
    </row>
    <row r="431">
      <c r="A431" s="68">
        <v>11.0</v>
      </c>
      <c r="B431" s="69" t="s">
        <v>6275</v>
      </c>
      <c r="C431" s="68" t="s">
        <v>7665</v>
      </c>
      <c r="D431" s="70" t="s">
        <v>1544</v>
      </c>
      <c r="E431" s="110" t="s">
        <v>9624</v>
      </c>
      <c r="F431" s="68" t="s">
        <v>2224</v>
      </c>
      <c r="G431" s="68" t="s">
        <v>2301</v>
      </c>
      <c r="H431" s="66">
        <v>1.0</v>
      </c>
      <c r="I431" s="66" t="str">
        <f>vlookup(D431,'ranap clusters obsolete'!D:D,1,false)</f>
        <v>#N/A</v>
      </c>
      <c r="J431" s="66" t="s">
        <v>9311</v>
      </c>
    </row>
    <row r="432">
      <c r="A432" s="68">
        <v>11.0</v>
      </c>
      <c r="B432" s="69" t="s">
        <v>6275</v>
      </c>
      <c r="C432" s="68" t="s">
        <v>7665</v>
      </c>
      <c r="D432" s="70" t="s">
        <v>1644</v>
      </c>
      <c r="E432" s="68" t="s">
        <v>1037</v>
      </c>
      <c r="F432" s="68" t="s">
        <v>2228</v>
      </c>
      <c r="G432" s="68" t="s">
        <v>2301</v>
      </c>
      <c r="H432" s="66">
        <v>1.0</v>
      </c>
      <c r="I432" s="66" t="str">
        <f>vlookup(D432,'ranap clusters obsolete'!D:D,1,false)</f>
        <v>#N/A</v>
      </c>
      <c r="J432" s="66" t="s">
        <v>9311</v>
      </c>
    </row>
    <row r="433">
      <c r="A433" s="68">
        <v>11.0</v>
      </c>
      <c r="B433" s="69" t="s">
        <v>6275</v>
      </c>
      <c r="C433" s="68" t="s">
        <v>7665</v>
      </c>
      <c r="D433" s="70" t="s">
        <v>1646</v>
      </c>
      <c r="E433" s="68" t="s">
        <v>1040</v>
      </c>
      <c r="F433" s="68" t="s">
        <v>2228</v>
      </c>
      <c r="G433" s="68" t="s">
        <v>2301</v>
      </c>
      <c r="H433" s="66">
        <v>1.0</v>
      </c>
      <c r="I433" s="66" t="str">
        <f>vlookup(D433,'ranap clusters obsolete'!D:D,1,false)</f>
        <v>#N/A</v>
      </c>
      <c r="J433" s="66" t="s">
        <v>9311</v>
      </c>
    </row>
    <row r="434">
      <c r="A434" s="68">
        <v>11.0</v>
      </c>
      <c r="B434" s="69" t="s">
        <v>6275</v>
      </c>
      <c r="C434" s="68" t="s">
        <v>7665</v>
      </c>
      <c r="D434" s="70" t="s">
        <v>1647</v>
      </c>
      <c r="E434" s="68" t="s">
        <v>1043</v>
      </c>
      <c r="F434" s="68" t="s">
        <v>2228</v>
      </c>
      <c r="G434" s="68" t="s">
        <v>2301</v>
      </c>
      <c r="H434" s="66">
        <v>1.0</v>
      </c>
      <c r="I434" s="66" t="str">
        <f>vlookup(D434,'ranap clusters obsolete'!D:D,1,false)</f>
        <v>#N/A</v>
      </c>
      <c r="J434" s="66" t="s">
        <v>9311</v>
      </c>
    </row>
    <row r="435">
      <c r="A435" s="68">
        <v>11.0</v>
      </c>
      <c r="B435" s="69" t="s">
        <v>6275</v>
      </c>
      <c r="C435" s="68" t="s">
        <v>7665</v>
      </c>
      <c r="D435" s="70" t="s">
        <v>1649</v>
      </c>
      <c r="E435" s="68" t="s">
        <v>1047</v>
      </c>
      <c r="F435" s="68" t="s">
        <v>2228</v>
      </c>
      <c r="G435" s="68" t="s">
        <v>2301</v>
      </c>
      <c r="H435" s="66">
        <v>1.0</v>
      </c>
      <c r="I435" s="66" t="str">
        <f>vlookup(D435,'ranap clusters obsolete'!D:D,1,false)</f>
        <v>#N/A</v>
      </c>
      <c r="J435" s="66" t="s">
        <v>9311</v>
      </c>
    </row>
    <row r="436">
      <c r="A436" s="68">
        <v>11.0</v>
      </c>
      <c r="B436" s="69" t="s">
        <v>6275</v>
      </c>
      <c r="C436" s="68" t="s">
        <v>7665</v>
      </c>
      <c r="D436" s="70" t="s">
        <v>1650</v>
      </c>
      <c r="E436" s="68" t="s">
        <v>1050</v>
      </c>
      <c r="F436" s="68" t="s">
        <v>2228</v>
      </c>
      <c r="G436" s="68" t="s">
        <v>2301</v>
      </c>
      <c r="H436" s="66">
        <v>1.0</v>
      </c>
      <c r="I436" s="66" t="str">
        <f>vlookup(D436,'ranap clusters obsolete'!D:D,1,false)</f>
        <v>#N/A</v>
      </c>
      <c r="J436" s="66" t="s">
        <v>9311</v>
      </c>
    </row>
    <row r="437">
      <c r="A437" s="68">
        <v>11.0</v>
      </c>
      <c r="B437" s="69" t="s">
        <v>6275</v>
      </c>
      <c r="C437" s="68" t="s">
        <v>7665</v>
      </c>
      <c r="D437" s="70" t="s">
        <v>1651</v>
      </c>
      <c r="E437" s="68" t="s">
        <v>1053</v>
      </c>
      <c r="F437" s="68" t="s">
        <v>2228</v>
      </c>
      <c r="G437" s="68" t="s">
        <v>2301</v>
      </c>
      <c r="H437" s="66">
        <v>1.0</v>
      </c>
      <c r="I437" s="66" t="str">
        <f>vlookup(D437,'ranap clusters obsolete'!D:D,1,false)</f>
        <v>#N/A</v>
      </c>
      <c r="J437" s="66" t="s">
        <v>9311</v>
      </c>
    </row>
    <row r="438">
      <c r="A438" s="68">
        <v>11.0</v>
      </c>
      <c r="B438" s="69" t="s">
        <v>6275</v>
      </c>
      <c r="C438" s="68" t="s">
        <v>7665</v>
      </c>
      <c r="D438" s="70" t="s">
        <v>1653</v>
      </c>
      <c r="E438" s="68" t="s">
        <v>1057</v>
      </c>
      <c r="F438" s="68" t="s">
        <v>2228</v>
      </c>
      <c r="G438" s="68" t="s">
        <v>2301</v>
      </c>
      <c r="H438" s="66">
        <v>1.0</v>
      </c>
      <c r="I438" s="66" t="str">
        <f>vlookup(D438,'ranap clusters obsolete'!D:D,1,false)</f>
        <v>#N/A</v>
      </c>
      <c r="J438" s="66" t="s">
        <v>9311</v>
      </c>
    </row>
    <row r="439">
      <c r="A439" s="68">
        <v>11.0</v>
      </c>
      <c r="B439" s="69" t="s">
        <v>6275</v>
      </c>
      <c r="C439" s="68" t="s">
        <v>7665</v>
      </c>
      <c r="D439" s="70" t="s">
        <v>1654</v>
      </c>
      <c r="E439" s="68" t="s">
        <v>1061</v>
      </c>
      <c r="F439" s="68" t="s">
        <v>2228</v>
      </c>
      <c r="G439" s="68" t="s">
        <v>2301</v>
      </c>
      <c r="H439" s="66">
        <v>1.0</v>
      </c>
      <c r="I439" s="66" t="str">
        <f>vlookup(D439,'ranap clusters obsolete'!D:D,1,false)</f>
        <v>#N/A</v>
      </c>
      <c r="J439" s="66" t="s">
        <v>9311</v>
      </c>
    </row>
    <row r="440">
      <c r="A440" s="68">
        <v>11.0</v>
      </c>
      <c r="B440" s="69" t="s">
        <v>6275</v>
      </c>
      <c r="C440" s="68" t="s">
        <v>7665</v>
      </c>
      <c r="D440" s="70" t="s">
        <v>1655</v>
      </c>
      <c r="E440" s="68" t="s">
        <v>1063</v>
      </c>
      <c r="F440" s="68" t="s">
        <v>2228</v>
      </c>
      <c r="G440" s="68" t="s">
        <v>2301</v>
      </c>
      <c r="H440" s="66">
        <v>1.0</v>
      </c>
      <c r="I440" s="66" t="str">
        <f>vlookup(D440,'ranap clusters obsolete'!D:D,1,false)</f>
        <v>#N/A</v>
      </c>
      <c r="J440" s="66" t="s">
        <v>9311</v>
      </c>
    </row>
    <row r="441">
      <c r="A441" s="68">
        <v>11.0</v>
      </c>
      <c r="B441" s="69" t="s">
        <v>6275</v>
      </c>
      <c r="C441" s="68" t="s">
        <v>7665</v>
      </c>
      <c r="D441" s="70" t="s">
        <v>1692</v>
      </c>
      <c r="E441" s="68" t="s">
        <v>1151</v>
      </c>
      <c r="F441" s="68" t="s">
        <v>2229</v>
      </c>
      <c r="G441" s="68" t="s">
        <v>2301</v>
      </c>
      <c r="H441" s="66">
        <v>1.0</v>
      </c>
      <c r="I441" s="66" t="str">
        <f>vlookup(D441,'ranap clusters obsolete'!D:D,1,false)</f>
        <v>#N/A</v>
      </c>
      <c r="J441" s="66" t="s">
        <v>9311</v>
      </c>
    </row>
    <row r="442">
      <c r="A442" s="68">
        <v>11.0</v>
      </c>
      <c r="B442" s="69" t="s">
        <v>6275</v>
      </c>
      <c r="C442" s="68" t="s">
        <v>7665</v>
      </c>
      <c r="D442" s="70" t="s">
        <v>1694</v>
      </c>
      <c r="E442" s="68" t="s">
        <v>1154</v>
      </c>
      <c r="F442" s="68" t="s">
        <v>2229</v>
      </c>
      <c r="G442" s="68" t="s">
        <v>2301</v>
      </c>
      <c r="H442" s="66">
        <v>1.0</v>
      </c>
      <c r="I442" s="66" t="str">
        <f>vlookup(D442,'ranap clusters obsolete'!D:D,1,false)</f>
        <v>#N/A</v>
      </c>
      <c r="J442" s="66" t="s">
        <v>9311</v>
      </c>
    </row>
    <row r="443">
      <c r="A443" s="68">
        <v>11.0</v>
      </c>
      <c r="B443" s="69" t="s">
        <v>6275</v>
      </c>
      <c r="C443" s="68" t="s">
        <v>7665</v>
      </c>
      <c r="D443" s="70" t="s">
        <v>1695</v>
      </c>
      <c r="E443" s="68" t="s">
        <v>1157</v>
      </c>
      <c r="F443" s="68" t="s">
        <v>2229</v>
      </c>
      <c r="G443" s="68" t="s">
        <v>2301</v>
      </c>
      <c r="H443" s="66">
        <v>1.0</v>
      </c>
      <c r="I443" s="66" t="str">
        <f>vlookup(D443,'ranap clusters obsolete'!D:D,1,false)</f>
        <v>#N/A</v>
      </c>
      <c r="J443" s="66" t="s">
        <v>9311</v>
      </c>
    </row>
    <row r="444">
      <c r="A444" s="68">
        <v>11.0</v>
      </c>
      <c r="B444" s="69" t="s">
        <v>6275</v>
      </c>
      <c r="C444" s="68" t="s">
        <v>7665</v>
      </c>
      <c r="D444" s="70" t="s">
        <v>1696</v>
      </c>
      <c r="E444" s="68" t="s">
        <v>1161</v>
      </c>
      <c r="F444" s="68" t="s">
        <v>2229</v>
      </c>
      <c r="G444" s="68" t="s">
        <v>2301</v>
      </c>
      <c r="H444" s="66">
        <v>1.0</v>
      </c>
      <c r="I444" s="66" t="str">
        <f>vlookup(D444,'ranap clusters obsolete'!D:D,1,false)</f>
        <v>#N/A</v>
      </c>
      <c r="J444" s="66" t="s">
        <v>9311</v>
      </c>
    </row>
    <row r="445">
      <c r="A445" s="68">
        <v>11.0</v>
      </c>
      <c r="B445" s="69" t="s">
        <v>6275</v>
      </c>
      <c r="C445" s="68" t="s">
        <v>7665</v>
      </c>
      <c r="D445" s="70" t="s">
        <v>1920</v>
      </c>
      <c r="E445" s="68" t="s">
        <v>1683</v>
      </c>
      <c r="F445" s="68" t="s">
        <v>1679</v>
      </c>
      <c r="G445" s="68" t="s">
        <v>2247</v>
      </c>
      <c r="H445" s="66">
        <v>1.0</v>
      </c>
      <c r="I445" s="66" t="str">
        <f>vlookup(D445,'ranap clusters obsolete'!D:D,1,false)</f>
        <v>#N/A</v>
      </c>
      <c r="J445" s="66" t="s">
        <v>9311</v>
      </c>
    </row>
    <row r="446">
      <c r="A446" s="68">
        <v>11.0</v>
      </c>
      <c r="B446" s="69" t="s">
        <v>6275</v>
      </c>
      <c r="C446" s="68" t="s">
        <v>7665</v>
      </c>
      <c r="D446" s="70" t="s">
        <v>1922</v>
      </c>
      <c r="E446" s="68" t="s">
        <v>1686</v>
      </c>
      <c r="F446" s="68" t="s">
        <v>1679</v>
      </c>
      <c r="G446" s="68" t="s">
        <v>2247</v>
      </c>
      <c r="H446" s="66">
        <v>1.0</v>
      </c>
      <c r="I446" s="66" t="str">
        <f>vlookup(D446,'ranap clusters obsolete'!D:D,1,false)</f>
        <v>#N/A</v>
      </c>
      <c r="J446" s="66" t="s">
        <v>9311</v>
      </c>
    </row>
    <row r="447">
      <c r="A447" s="68">
        <v>11.0</v>
      </c>
      <c r="B447" s="69" t="s">
        <v>6275</v>
      </c>
      <c r="C447" s="68" t="s">
        <v>7665</v>
      </c>
      <c r="D447" s="70" t="s">
        <v>1940</v>
      </c>
      <c r="E447" s="68" t="s">
        <v>1728</v>
      </c>
      <c r="F447" s="68" t="s">
        <v>2232</v>
      </c>
      <c r="G447" s="68" t="s">
        <v>2247</v>
      </c>
      <c r="H447" s="66">
        <v>1.0</v>
      </c>
      <c r="I447" s="66" t="str">
        <f>vlookup(D447,'ranap clusters obsolete'!D:D,1,false)</f>
        <v>#N/A</v>
      </c>
      <c r="J447" s="66" t="s">
        <v>9311</v>
      </c>
    </row>
    <row r="448">
      <c r="A448" s="68">
        <v>11.0</v>
      </c>
      <c r="B448" s="69" t="s">
        <v>6275</v>
      </c>
      <c r="C448" s="68" t="s">
        <v>7665</v>
      </c>
      <c r="D448" s="70" t="s">
        <v>923</v>
      </c>
      <c r="E448" s="68" t="s">
        <v>14</v>
      </c>
      <c r="F448" s="68" t="s">
        <v>2211</v>
      </c>
      <c r="G448" s="68" t="s">
        <v>2247</v>
      </c>
      <c r="H448" s="66">
        <v>0.0</v>
      </c>
      <c r="I448" s="66" t="str">
        <f>vlookup(D448,'ranap clusters obsolete'!D:D,1,false)</f>
        <v>#N/A</v>
      </c>
      <c r="J448" s="66" t="s">
        <v>9311</v>
      </c>
    </row>
    <row r="449">
      <c r="A449" s="68">
        <v>11.0</v>
      </c>
      <c r="B449" s="69" t="s">
        <v>6275</v>
      </c>
      <c r="C449" s="68" t="s">
        <v>7665</v>
      </c>
      <c r="D449" s="70" t="s">
        <v>925</v>
      </c>
      <c r="E449" s="68" t="s">
        <v>19</v>
      </c>
      <c r="F449" s="68" t="s">
        <v>2211</v>
      </c>
      <c r="G449" s="68" t="s">
        <v>2247</v>
      </c>
      <c r="H449" s="66">
        <v>0.0</v>
      </c>
      <c r="I449" s="66" t="str">
        <f>vlookup(D449,'ranap clusters obsolete'!D:D,1,false)</f>
        <v>#N/A</v>
      </c>
      <c r="J449" s="66" t="s">
        <v>9311</v>
      </c>
    </row>
    <row r="450">
      <c r="A450" s="68">
        <v>11.0</v>
      </c>
      <c r="B450" s="69" t="s">
        <v>6275</v>
      </c>
      <c r="C450" s="68" t="s">
        <v>7665</v>
      </c>
      <c r="D450" s="70" t="s">
        <v>927</v>
      </c>
      <c r="E450" s="68" t="s">
        <v>22</v>
      </c>
      <c r="F450" s="68" t="s">
        <v>2211</v>
      </c>
      <c r="G450" s="68" t="s">
        <v>2247</v>
      </c>
      <c r="H450" s="66">
        <v>0.0</v>
      </c>
      <c r="I450" s="66" t="str">
        <f>vlookup(D450,'ranap clusters obsolete'!D:D,1,false)</f>
        <v>#N/A</v>
      </c>
      <c r="J450" s="66" t="s">
        <v>9311</v>
      </c>
    </row>
    <row r="451">
      <c r="A451" s="68">
        <v>11.0</v>
      </c>
      <c r="B451" s="69" t="s">
        <v>6275</v>
      </c>
      <c r="C451" s="68" t="s">
        <v>7665</v>
      </c>
      <c r="D451" s="70" t="s">
        <v>928</v>
      </c>
      <c r="E451" s="68" t="s">
        <v>28</v>
      </c>
      <c r="F451" s="68" t="s">
        <v>2211</v>
      </c>
      <c r="G451" s="68" t="s">
        <v>2247</v>
      </c>
      <c r="H451" s="66">
        <v>0.0</v>
      </c>
      <c r="I451" s="66" t="str">
        <f>vlookup(D451,'ranap clusters obsolete'!D:D,1,false)</f>
        <v>#N/A</v>
      </c>
      <c r="J451" s="66" t="s">
        <v>9311</v>
      </c>
    </row>
    <row r="452">
      <c r="A452" s="68">
        <v>11.0</v>
      </c>
      <c r="B452" s="69" t="s">
        <v>6275</v>
      </c>
      <c r="C452" s="68" t="s">
        <v>7665</v>
      </c>
      <c r="D452" s="70" t="s">
        <v>929</v>
      </c>
      <c r="E452" s="68" t="s">
        <v>31</v>
      </c>
      <c r="F452" s="68" t="s">
        <v>2211</v>
      </c>
      <c r="G452" s="68" t="s">
        <v>2247</v>
      </c>
      <c r="H452" s="66">
        <v>0.0</v>
      </c>
      <c r="I452" s="66" t="str">
        <f>vlookup(D452,'ranap clusters obsolete'!D:D,1,false)</f>
        <v>#N/A</v>
      </c>
      <c r="J452" s="66" t="s">
        <v>9311</v>
      </c>
    </row>
    <row r="453">
      <c r="A453" s="68">
        <v>11.0</v>
      </c>
      <c r="B453" s="69" t="s">
        <v>6275</v>
      </c>
      <c r="C453" s="68" t="s">
        <v>7665</v>
      </c>
      <c r="D453" s="70" t="s">
        <v>931</v>
      </c>
      <c r="E453" s="68" t="s">
        <v>34</v>
      </c>
      <c r="F453" s="68" t="s">
        <v>2211</v>
      </c>
      <c r="G453" s="68" t="s">
        <v>2247</v>
      </c>
      <c r="H453" s="66">
        <v>0.0</v>
      </c>
      <c r="I453" s="66" t="str">
        <f>vlookup(D453,'ranap clusters obsolete'!D:D,1,false)</f>
        <v>#N/A</v>
      </c>
      <c r="J453" s="66" t="s">
        <v>9311</v>
      </c>
    </row>
    <row r="454">
      <c r="A454" s="68">
        <v>11.0</v>
      </c>
      <c r="B454" s="69" t="s">
        <v>6275</v>
      </c>
      <c r="C454" s="68" t="s">
        <v>7665</v>
      </c>
      <c r="D454" s="70" t="s">
        <v>932</v>
      </c>
      <c r="E454" s="68" t="s">
        <v>36</v>
      </c>
      <c r="F454" s="68" t="s">
        <v>2211</v>
      </c>
      <c r="G454" s="68" t="s">
        <v>2247</v>
      </c>
      <c r="H454" s="66">
        <v>0.0</v>
      </c>
      <c r="I454" s="66" t="str">
        <f>vlookup(D454,'ranap clusters obsolete'!D:D,1,false)</f>
        <v>#N/A</v>
      </c>
      <c r="J454" s="66" t="s">
        <v>9311</v>
      </c>
    </row>
    <row r="455">
      <c r="A455" s="68">
        <v>11.0</v>
      </c>
      <c r="B455" s="69" t="s">
        <v>6275</v>
      </c>
      <c r="C455" s="68" t="s">
        <v>7665</v>
      </c>
      <c r="D455" s="70" t="s">
        <v>934</v>
      </c>
      <c r="E455" s="68" t="s">
        <v>38</v>
      </c>
      <c r="F455" s="68" t="s">
        <v>2211</v>
      </c>
      <c r="G455" s="68" t="s">
        <v>2247</v>
      </c>
      <c r="H455" s="66">
        <v>0.0</v>
      </c>
      <c r="I455" s="66" t="str">
        <f>vlookup(D455,'ranap clusters obsolete'!D:D,1,false)</f>
        <v>#N/A</v>
      </c>
      <c r="J455" s="66" t="s">
        <v>9311</v>
      </c>
    </row>
    <row r="456">
      <c r="A456" s="68">
        <v>11.0</v>
      </c>
      <c r="B456" s="69" t="s">
        <v>6275</v>
      </c>
      <c r="C456" s="68" t="s">
        <v>7665</v>
      </c>
      <c r="D456" s="70" t="s">
        <v>935</v>
      </c>
      <c r="E456" s="68" t="s">
        <v>40</v>
      </c>
      <c r="F456" s="68" t="s">
        <v>2211</v>
      </c>
      <c r="G456" s="68" t="s">
        <v>2247</v>
      </c>
      <c r="H456" s="66">
        <v>0.0</v>
      </c>
      <c r="I456" s="66" t="str">
        <f>vlookup(D456,'ranap clusters obsolete'!D:D,1,false)</f>
        <v>#N/A</v>
      </c>
      <c r="J456" s="66" t="s">
        <v>9311</v>
      </c>
    </row>
    <row r="457">
      <c r="A457" s="68">
        <v>11.0</v>
      </c>
      <c r="B457" s="69" t="s">
        <v>6275</v>
      </c>
      <c r="C457" s="68" t="s">
        <v>7665</v>
      </c>
      <c r="D457" s="70" t="s">
        <v>936</v>
      </c>
      <c r="E457" s="68" t="s">
        <v>42</v>
      </c>
      <c r="F457" s="68" t="s">
        <v>2211</v>
      </c>
      <c r="G457" s="68" t="s">
        <v>2247</v>
      </c>
      <c r="H457" s="66">
        <v>0.0</v>
      </c>
      <c r="I457" s="66" t="str">
        <f>vlookup(D457,'ranap clusters obsolete'!D:D,1,false)</f>
        <v>#N/A</v>
      </c>
      <c r="J457" s="66" t="s">
        <v>9311</v>
      </c>
    </row>
    <row r="458">
      <c r="A458" s="68">
        <v>11.0</v>
      </c>
      <c r="B458" s="69" t="s">
        <v>6275</v>
      </c>
      <c r="C458" s="68" t="s">
        <v>7665</v>
      </c>
      <c r="D458" s="70" t="s">
        <v>939</v>
      </c>
      <c r="E458" s="68" t="s">
        <v>44</v>
      </c>
      <c r="F458" s="68" t="s">
        <v>2211</v>
      </c>
      <c r="G458" s="68" t="s">
        <v>2247</v>
      </c>
      <c r="H458" s="66">
        <v>0.0</v>
      </c>
      <c r="I458" s="66" t="str">
        <f>vlookup(D458,'ranap clusters obsolete'!D:D,1,false)</f>
        <v>#N/A</v>
      </c>
      <c r="J458" s="66" t="s">
        <v>9311</v>
      </c>
    </row>
    <row r="459">
      <c r="A459" s="68">
        <v>11.0</v>
      </c>
      <c r="B459" s="69" t="s">
        <v>6275</v>
      </c>
      <c r="C459" s="68" t="s">
        <v>7665</v>
      </c>
      <c r="D459" s="70" t="s">
        <v>940</v>
      </c>
      <c r="E459" s="68" t="s">
        <v>46</v>
      </c>
      <c r="F459" s="68" t="s">
        <v>2211</v>
      </c>
      <c r="G459" s="68" t="s">
        <v>2247</v>
      </c>
      <c r="H459" s="66">
        <v>0.0</v>
      </c>
      <c r="I459" s="66" t="str">
        <f>vlookup(D459,'ranap clusters obsolete'!D:D,1,false)</f>
        <v>#N/A</v>
      </c>
      <c r="J459" s="66" t="s">
        <v>9311</v>
      </c>
    </row>
    <row r="460">
      <c r="A460" s="68">
        <v>11.0</v>
      </c>
      <c r="B460" s="69" t="s">
        <v>6275</v>
      </c>
      <c r="C460" s="68" t="s">
        <v>7665</v>
      </c>
      <c r="D460" s="70" t="s">
        <v>941</v>
      </c>
      <c r="E460" s="68" t="s">
        <v>48</v>
      </c>
      <c r="F460" s="68" t="s">
        <v>2211</v>
      </c>
      <c r="G460" s="68" t="s">
        <v>2247</v>
      </c>
      <c r="H460" s="66">
        <v>0.0</v>
      </c>
      <c r="I460" s="66" t="str">
        <f>vlookup(D460,'ranap clusters obsolete'!D:D,1,false)</f>
        <v>#N/A</v>
      </c>
      <c r="J460" s="66" t="s">
        <v>9311</v>
      </c>
    </row>
    <row r="461">
      <c r="A461" s="68">
        <v>11.0</v>
      </c>
      <c r="B461" s="69" t="s">
        <v>6275</v>
      </c>
      <c r="C461" s="68" t="s">
        <v>7665</v>
      </c>
      <c r="D461" s="70" t="s">
        <v>943</v>
      </c>
      <c r="E461" s="68" t="s">
        <v>51</v>
      </c>
      <c r="F461" s="68" t="s">
        <v>2211</v>
      </c>
      <c r="G461" s="68" t="s">
        <v>2247</v>
      </c>
      <c r="H461" s="66">
        <v>0.0</v>
      </c>
      <c r="I461" s="66" t="str">
        <f>vlookup(D461,'ranap clusters obsolete'!D:D,1,false)</f>
        <v>#N/A</v>
      </c>
      <c r="J461" s="66" t="s">
        <v>9311</v>
      </c>
    </row>
    <row r="462">
      <c r="A462" s="68">
        <v>11.0</v>
      </c>
      <c r="B462" s="69" t="s">
        <v>6275</v>
      </c>
      <c r="C462" s="68" t="s">
        <v>7665</v>
      </c>
      <c r="D462" s="70" t="s">
        <v>944</v>
      </c>
      <c r="E462" s="68" t="s">
        <v>54</v>
      </c>
      <c r="F462" s="68" t="s">
        <v>2211</v>
      </c>
      <c r="G462" s="68" t="s">
        <v>2247</v>
      </c>
      <c r="H462" s="66">
        <v>0.0</v>
      </c>
      <c r="I462" s="66" t="str">
        <f>vlookup(D462,'ranap clusters obsolete'!D:D,1,false)</f>
        <v>#N/A</v>
      </c>
      <c r="J462" s="66" t="s">
        <v>9311</v>
      </c>
    </row>
    <row r="463">
      <c r="A463" s="68">
        <v>11.0</v>
      </c>
      <c r="B463" s="69" t="s">
        <v>6275</v>
      </c>
      <c r="C463" s="68" t="s">
        <v>7665</v>
      </c>
      <c r="D463" s="70" t="s">
        <v>946</v>
      </c>
      <c r="E463" s="68" t="s">
        <v>57</v>
      </c>
      <c r="F463" s="68" t="s">
        <v>2211</v>
      </c>
      <c r="G463" s="68" t="s">
        <v>2247</v>
      </c>
      <c r="H463" s="66">
        <v>0.0</v>
      </c>
      <c r="I463" s="66" t="str">
        <f>vlookup(D463,'ranap clusters obsolete'!D:D,1,false)</f>
        <v>#N/A</v>
      </c>
      <c r="J463" s="66" t="s">
        <v>9311</v>
      </c>
    </row>
    <row r="464">
      <c r="A464" s="68">
        <v>11.0</v>
      </c>
      <c r="B464" s="69" t="s">
        <v>6275</v>
      </c>
      <c r="C464" s="68" t="s">
        <v>7665</v>
      </c>
      <c r="D464" s="70" t="s">
        <v>947</v>
      </c>
      <c r="E464" s="68" t="s">
        <v>61</v>
      </c>
      <c r="F464" s="68" t="s">
        <v>2211</v>
      </c>
      <c r="G464" s="68" t="s">
        <v>2436</v>
      </c>
      <c r="H464" s="66">
        <v>0.0</v>
      </c>
      <c r="I464" s="66" t="str">
        <f>vlookup(D464,'ranap clusters obsolete'!D:D,1,false)</f>
        <v>#N/A</v>
      </c>
      <c r="J464" s="66" t="s">
        <v>9311</v>
      </c>
    </row>
    <row r="465">
      <c r="A465" s="68">
        <v>11.0</v>
      </c>
      <c r="B465" s="69" t="s">
        <v>6275</v>
      </c>
      <c r="C465" s="68" t="s">
        <v>7665</v>
      </c>
      <c r="D465" s="70" t="s">
        <v>949</v>
      </c>
      <c r="E465" s="68" t="s">
        <v>67</v>
      </c>
      <c r="F465" s="68" t="s">
        <v>2211</v>
      </c>
      <c r="G465" s="68" t="s">
        <v>2301</v>
      </c>
      <c r="H465" s="66">
        <v>0.0</v>
      </c>
      <c r="I465" s="66" t="str">
        <f>vlookup(D465,'ranap clusters obsolete'!D:D,1,false)</f>
        <v>#N/A</v>
      </c>
      <c r="J465" s="66" t="s">
        <v>9311</v>
      </c>
    </row>
    <row r="466">
      <c r="A466" s="68">
        <v>11.0</v>
      </c>
      <c r="B466" s="69" t="s">
        <v>6275</v>
      </c>
      <c r="C466" s="68" t="s">
        <v>7665</v>
      </c>
      <c r="D466" s="70" t="s">
        <v>950</v>
      </c>
      <c r="E466" s="68" t="s">
        <v>70</v>
      </c>
      <c r="F466" s="68" t="s">
        <v>2211</v>
      </c>
      <c r="G466" s="68" t="s">
        <v>2436</v>
      </c>
      <c r="H466" s="66">
        <v>0.0</v>
      </c>
      <c r="I466" s="66" t="str">
        <f>vlookup(D466,'ranap clusters obsolete'!D:D,1,false)</f>
        <v>#N/A</v>
      </c>
      <c r="J466" s="66" t="s">
        <v>9311</v>
      </c>
    </row>
    <row r="467">
      <c r="A467" s="68">
        <v>11.0</v>
      </c>
      <c r="B467" s="69" t="s">
        <v>6275</v>
      </c>
      <c r="C467" s="68" t="s">
        <v>7665</v>
      </c>
      <c r="D467" s="70" t="s">
        <v>952</v>
      </c>
      <c r="E467" s="68" t="s">
        <v>73</v>
      </c>
      <c r="F467" s="68" t="s">
        <v>2211</v>
      </c>
      <c r="G467" s="68" t="s">
        <v>2301</v>
      </c>
      <c r="H467" s="66">
        <v>0.0</v>
      </c>
      <c r="I467" s="66" t="str">
        <f>vlookup(D467,'ranap clusters obsolete'!D:D,1,false)</f>
        <v>#N/A</v>
      </c>
      <c r="J467" s="66" t="s">
        <v>9311</v>
      </c>
    </row>
    <row r="468">
      <c r="A468" s="68">
        <v>11.0</v>
      </c>
      <c r="B468" s="69" t="s">
        <v>6275</v>
      </c>
      <c r="C468" s="68" t="s">
        <v>7665</v>
      </c>
      <c r="D468" s="70" t="s">
        <v>953</v>
      </c>
      <c r="E468" s="68" t="s">
        <v>76</v>
      </c>
      <c r="F468" s="68" t="s">
        <v>2211</v>
      </c>
      <c r="G468" s="68" t="s">
        <v>2301</v>
      </c>
      <c r="H468" s="66">
        <v>0.0</v>
      </c>
      <c r="I468" s="66" t="str">
        <f>vlookup(D468,'ranap clusters obsolete'!D:D,1,false)</f>
        <v>#N/A</v>
      </c>
      <c r="J468" s="66" t="s">
        <v>9311</v>
      </c>
    </row>
    <row r="469">
      <c r="A469" s="68">
        <v>11.0</v>
      </c>
      <c r="B469" s="69" t="s">
        <v>6275</v>
      </c>
      <c r="C469" s="68" t="s">
        <v>7665</v>
      </c>
      <c r="D469" s="70" t="s">
        <v>954</v>
      </c>
      <c r="E469" s="68" t="s">
        <v>79</v>
      </c>
      <c r="F469" s="68" t="s">
        <v>2211</v>
      </c>
      <c r="G469" s="68" t="s">
        <v>2441</v>
      </c>
      <c r="H469" s="66">
        <v>0.0</v>
      </c>
      <c r="I469" s="66" t="str">
        <f>vlookup(D469,'ranap clusters obsolete'!D:D,1,false)</f>
        <v>#N/A</v>
      </c>
      <c r="J469" s="66" t="s">
        <v>9311</v>
      </c>
    </row>
    <row r="470">
      <c r="A470" s="68">
        <v>11.0</v>
      </c>
      <c r="B470" s="69" t="s">
        <v>6275</v>
      </c>
      <c r="C470" s="68" t="s">
        <v>7665</v>
      </c>
      <c r="D470" s="70" t="s">
        <v>956</v>
      </c>
      <c r="E470" s="68" t="s">
        <v>82</v>
      </c>
      <c r="F470" s="68" t="s">
        <v>2211</v>
      </c>
      <c r="G470" s="68" t="s">
        <v>2441</v>
      </c>
      <c r="H470" s="66">
        <v>0.0</v>
      </c>
      <c r="I470" s="66" t="str">
        <f>vlookup(D470,'ranap clusters obsolete'!D:D,1,false)</f>
        <v>#N/A</v>
      </c>
      <c r="J470" s="66" t="s">
        <v>9311</v>
      </c>
    </row>
    <row r="471">
      <c r="A471" s="68">
        <v>11.0</v>
      </c>
      <c r="B471" s="69" t="s">
        <v>6275</v>
      </c>
      <c r="C471" s="68" t="s">
        <v>7665</v>
      </c>
      <c r="D471" s="70" t="s">
        <v>957</v>
      </c>
      <c r="E471" s="68" t="s">
        <v>88</v>
      </c>
      <c r="F471" s="68" t="s">
        <v>2211</v>
      </c>
      <c r="G471" s="68" t="s">
        <v>2441</v>
      </c>
      <c r="H471" s="66">
        <v>0.0</v>
      </c>
      <c r="I471" s="66" t="str">
        <f>vlookup(D471,'ranap clusters obsolete'!D:D,1,false)</f>
        <v>#N/A</v>
      </c>
      <c r="J471" s="66" t="s">
        <v>9311</v>
      </c>
    </row>
    <row r="472">
      <c r="A472" s="68">
        <v>11.0</v>
      </c>
      <c r="B472" s="69" t="s">
        <v>6275</v>
      </c>
      <c r="C472" s="68" t="s">
        <v>7665</v>
      </c>
      <c r="D472" s="70" t="s">
        <v>959</v>
      </c>
      <c r="E472" s="68" t="s">
        <v>91</v>
      </c>
      <c r="F472" s="68" t="s">
        <v>2211</v>
      </c>
      <c r="G472" s="68" t="s">
        <v>2301</v>
      </c>
      <c r="H472" s="66">
        <v>0.0</v>
      </c>
      <c r="I472" s="66" t="str">
        <f>vlookup(D472,'ranap clusters obsolete'!D:D,1,false)</f>
        <v>#N/A</v>
      </c>
      <c r="J472" s="66" t="s">
        <v>9311</v>
      </c>
    </row>
    <row r="473">
      <c r="A473" s="68">
        <v>11.0</v>
      </c>
      <c r="B473" s="69" t="s">
        <v>6275</v>
      </c>
      <c r="C473" s="68" t="s">
        <v>7665</v>
      </c>
      <c r="D473" s="70" t="s">
        <v>960</v>
      </c>
      <c r="E473" s="68" t="s">
        <v>93</v>
      </c>
      <c r="F473" s="68" t="s">
        <v>2211</v>
      </c>
      <c r="G473" s="68" t="s">
        <v>2301</v>
      </c>
      <c r="H473" s="66">
        <v>0.0</v>
      </c>
      <c r="I473" s="66" t="str">
        <f>vlookup(D473,'ranap clusters obsolete'!D:D,1,false)</f>
        <v>#N/A</v>
      </c>
      <c r="J473" s="66" t="s">
        <v>9311</v>
      </c>
    </row>
    <row r="474">
      <c r="A474" s="68">
        <v>11.0</v>
      </c>
      <c r="B474" s="69" t="s">
        <v>6275</v>
      </c>
      <c r="C474" s="68" t="s">
        <v>7665</v>
      </c>
      <c r="D474" s="70" t="s">
        <v>961</v>
      </c>
      <c r="E474" s="68" t="s">
        <v>96</v>
      </c>
      <c r="F474" s="68" t="s">
        <v>2211</v>
      </c>
      <c r="G474" s="68" t="s">
        <v>2301</v>
      </c>
      <c r="H474" s="66">
        <v>0.0</v>
      </c>
      <c r="I474" s="66" t="str">
        <f>vlookup(D474,'ranap clusters obsolete'!D:D,1,false)</f>
        <v>#N/A</v>
      </c>
      <c r="J474" s="66" t="s">
        <v>9311</v>
      </c>
    </row>
    <row r="475">
      <c r="A475" s="68">
        <v>11.0</v>
      </c>
      <c r="B475" s="69" t="s">
        <v>6275</v>
      </c>
      <c r="C475" s="68" t="s">
        <v>7665</v>
      </c>
      <c r="D475" s="70" t="s">
        <v>963</v>
      </c>
      <c r="E475" s="68" t="s">
        <v>100</v>
      </c>
      <c r="F475" s="68" t="s">
        <v>2211</v>
      </c>
      <c r="G475" s="68" t="s">
        <v>2301</v>
      </c>
      <c r="H475" s="66">
        <v>0.0</v>
      </c>
      <c r="I475" s="66" t="str">
        <f>vlookup(D475,'ranap clusters obsolete'!D:D,1,false)</f>
        <v>#N/A</v>
      </c>
      <c r="J475" s="66" t="s">
        <v>9311</v>
      </c>
    </row>
    <row r="476">
      <c r="A476" s="68">
        <v>11.0</v>
      </c>
      <c r="B476" s="69" t="s">
        <v>6275</v>
      </c>
      <c r="C476" s="68" t="s">
        <v>7665</v>
      </c>
      <c r="D476" s="70" t="s">
        <v>964</v>
      </c>
      <c r="E476" s="68" t="s">
        <v>104</v>
      </c>
      <c r="F476" s="68" t="s">
        <v>2211</v>
      </c>
      <c r="G476" s="68" t="s">
        <v>2301</v>
      </c>
      <c r="H476" s="66">
        <v>0.0</v>
      </c>
      <c r="I476" s="66" t="str">
        <f>vlookup(D476,'ranap clusters obsolete'!D:D,1,false)</f>
        <v>#N/A</v>
      </c>
      <c r="J476" s="66" t="s">
        <v>9311</v>
      </c>
    </row>
    <row r="477">
      <c r="A477" s="68">
        <v>11.0</v>
      </c>
      <c r="B477" s="69" t="s">
        <v>6275</v>
      </c>
      <c r="C477" s="68" t="s">
        <v>7665</v>
      </c>
      <c r="D477" s="70" t="s">
        <v>966</v>
      </c>
      <c r="E477" s="68" t="s">
        <v>106</v>
      </c>
      <c r="F477" s="68" t="s">
        <v>2211</v>
      </c>
      <c r="G477" s="68" t="s">
        <v>2301</v>
      </c>
      <c r="H477" s="66">
        <v>0.0</v>
      </c>
      <c r="I477" s="66" t="str">
        <f>vlookup(D477,'ranap clusters obsolete'!D:D,1,false)</f>
        <v>#N/A</v>
      </c>
      <c r="J477" s="66" t="s">
        <v>9311</v>
      </c>
    </row>
    <row r="478">
      <c r="A478" s="68">
        <v>11.0</v>
      </c>
      <c r="B478" s="69" t="s">
        <v>6275</v>
      </c>
      <c r="C478" s="68" t="s">
        <v>7665</v>
      </c>
      <c r="D478" s="70" t="s">
        <v>967</v>
      </c>
      <c r="E478" s="68" t="s">
        <v>108</v>
      </c>
      <c r="F478" s="68" t="s">
        <v>2211</v>
      </c>
      <c r="G478" s="68" t="s">
        <v>2301</v>
      </c>
      <c r="H478" s="66">
        <v>0.0</v>
      </c>
      <c r="I478" s="66" t="str">
        <f>vlookup(D478,'ranap clusters obsolete'!D:D,1,false)</f>
        <v>#N/A</v>
      </c>
      <c r="J478" s="66" t="s">
        <v>9311</v>
      </c>
    </row>
    <row r="479">
      <c r="A479" s="68">
        <v>11.0</v>
      </c>
      <c r="B479" s="69" t="s">
        <v>6275</v>
      </c>
      <c r="C479" s="68" t="s">
        <v>7665</v>
      </c>
      <c r="D479" s="70" t="s">
        <v>968</v>
      </c>
      <c r="E479" s="68" t="s">
        <v>112</v>
      </c>
      <c r="F479" s="68" t="s">
        <v>2211</v>
      </c>
      <c r="G479" s="68" t="s">
        <v>2301</v>
      </c>
      <c r="H479" s="66">
        <v>0.0</v>
      </c>
      <c r="I479" s="66" t="str">
        <f>vlookup(D479,'ranap clusters obsolete'!D:D,1,false)</f>
        <v>#N/A</v>
      </c>
      <c r="J479" s="66" t="s">
        <v>9311</v>
      </c>
    </row>
    <row r="480">
      <c r="A480" s="68">
        <v>11.0</v>
      </c>
      <c r="B480" s="69" t="s">
        <v>6275</v>
      </c>
      <c r="C480" s="68" t="s">
        <v>7665</v>
      </c>
      <c r="D480" s="70" t="s">
        <v>970</v>
      </c>
      <c r="E480" s="68" t="s">
        <v>114</v>
      </c>
      <c r="F480" s="68" t="s">
        <v>2211</v>
      </c>
      <c r="G480" s="68" t="s">
        <v>2301</v>
      </c>
      <c r="H480" s="66">
        <v>0.0</v>
      </c>
      <c r="I480" s="66" t="str">
        <f>vlookup(D480,'ranap clusters obsolete'!D:D,1,false)</f>
        <v>#N/A</v>
      </c>
      <c r="J480" s="66" t="s">
        <v>9311</v>
      </c>
    </row>
    <row r="481">
      <c r="A481" s="68">
        <v>11.0</v>
      </c>
      <c r="B481" s="69" t="s">
        <v>6275</v>
      </c>
      <c r="C481" s="68" t="s">
        <v>7665</v>
      </c>
      <c r="D481" s="70" t="s">
        <v>971</v>
      </c>
      <c r="E481" s="68" t="s">
        <v>118</v>
      </c>
      <c r="F481" s="68" t="s">
        <v>2211</v>
      </c>
      <c r="G481" s="68" t="s">
        <v>2301</v>
      </c>
      <c r="H481" s="66">
        <v>0.0</v>
      </c>
      <c r="I481" s="66" t="str">
        <f>vlookup(D481,'ranap clusters obsolete'!D:D,1,false)</f>
        <v>#N/A</v>
      </c>
      <c r="J481" s="66" t="s">
        <v>9311</v>
      </c>
    </row>
    <row r="482">
      <c r="A482" s="68">
        <v>11.0</v>
      </c>
      <c r="B482" s="69" t="s">
        <v>6275</v>
      </c>
      <c r="C482" s="68" t="s">
        <v>7665</v>
      </c>
      <c r="D482" s="70" t="s">
        <v>972</v>
      </c>
      <c r="E482" s="68" t="s">
        <v>122</v>
      </c>
      <c r="F482" s="68" t="s">
        <v>2211</v>
      </c>
      <c r="G482" s="68" t="s">
        <v>2301</v>
      </c>
      <c r="H482" s="66">
        <v>0.0</v>
      </c>
      <c r="I482" s="66" t="str">
        <f>vlookup(D482,'ranap clusters obsolete'!D:D,1,false)</f>
        <v>#N/A</v>
      </c>
      <c r="J482" s="66" t="s">
        <v>9311</v>
      </c>
    </row>
    <row r="483">
      <c r="A483" s="68">
        <v>11.0</v>
      </c>
      <c r="B483" s="69" t="s">
        <v>6275</v>
      </c>
      <c r="C483" s="68" t="s">
        <v>7665</v>
      </c>
      <c r="D483" s="70" t="s">
        <v>974</v>
      </c>
      <c r="E483" s="68" t="s">
        <v>125</v>
      </c>
      <c r="F483" s="68" t="s">
        <v>2211</v>
      </c>
      <c r="G483" s="68" t="s">
        <v>2301</v>
      </c>
      <c r="H483" s="66">
        <v>0.0</v>
      </c>
      <c r="I483" s="66" t="str">
        <f>vlookup(D483,'ranap clusters obsolete'!D:D,1,false)</f>
        <v>#N/A</v>
      </c>
      <c r="J483" s="66" t="s">
        <v>9311</v>
      </c>
    </row>
    <row r="484">
      <c r="A484" s="68">
        <v>11.0</v>
      </c>
      <c r="B484" s="69" t="s">
        <v>6275</v>
      </c>
      <c r="C484" s="68" t="s">
        <v>7665</v>
      </c>
      <c r="D484" s="70" t="s">
        <v>975</v>
      </c>
      <c r="E484" s="68" t="s">
        <v>128</v>
      </c>
      <c r="F484" s="68" t="s">
        <v>2211</v>
      </c>
      <c r="G484" s="68" t="s">
        <v>2301</v>
      </c>
      <c r="H484" s="66">
        <v>0.0</v>
      </c>
      <c r="I484" s="66" t="str">
        <f>vlookup(D484,'ranap clusters obsolete'!D:D,1,false)</f>
        <v>#N/A</v>
      </c>
      <c r="J484" s="66" t="s">
        <v>9311</v>
      </c>
    </row>
    <row r="485">
      <c r="A485" s="68">
        <v>11.0</v>
      </c>
      <c r="B485" s="69" t="s">
        <v>6275</v>
      </c>
      <c r="C485" s="68" t="s">
        <v>7665</v>
      </c>
      <c r="D485" s="70" t="s">
        <v>978</v>
      </c>
      <c r="E485" s="68" t="s">
        <v>133</v>
      </c>
      <c r="F485" s="68" t="s">
        <v>2211</v>
      </c>
      <c r="G485" s="68" t="s">
        <v>2301</v>
      </c>
      <c r="H485" s="66">
        <v>0.0</v>
      </c>
      <c r="I485" s="66" t="str">
        <f>vlookup(D485,'ranap clusters obsolete'!D:D,1,false)</f>
        <v>#N/A</v>
      </c>
      <c r="J485" s="66" t="s">
        <v>9311</v>
      </c>
    </row>
    <row r="486">
      <c r="A486" s="68">
        <v>11.0</v>
      </c>
      <c r="B486" s="69" t="s">
        <v>6275</v>
      </c>
      <c r="C486" s="68" t="s">
        <v>7665</v>
      </c>
      <c r="D486" s="70" t="s">
        <v>979</v>
      </c>
      <c r="E486" s="68" t="s">
        <v>136</v>
      </c>
      <c r="F486" s="68" t="s">
        <v>2211</v>
      </c>
      <c r="G486" s="68" t="s">
        <v>2301</v>
      </c>
      <c r="H486" s="66">
        <v>0.0</v>
      </c>
      <c r="I486" s="66" t="str">
        <f>vlookup(D486,'ranap clusters obsolete'!D:D,1,false)</f>
        <v>#N/A</v>
      </c>
      <c r="J486" s="66" t="s">
        <v>9311</v>
      </c>
    </row>
    <row r="487">
      <c r="A487" s="68">
        <v>11.0</v>
      </c>
      <c r="B487" s="69" t="s">
        <v>6275</v>
      </c>
      <c r="C487" s="68" t="s">
        <v>7665</v>
      </c>
      <c r="D487" s="70" t="s">
        <v>981</v>
      </c>
      <c r="E487" s="68" t="s">
        <v>141</v>
      </c>
      <c r="F487" s="68" t="s">
        <v>2211</v>
      </c>
      <c r="G487" s="68" t="s">
        <v>2301</v>
      </c>
      <c r="H487" s="66">
        <v>0.0</v>
      </c>
      <c r="I487" s="66" t="str">
        <f>vlookup(D487,'ranap clusters obsolete'!D:D,1,false)</f>
        <v>#N/A</v>
      </c>
      <c r="J487" s="66" t="s">
        <v>9311</v>
      </c>
    </row>
    <row r="488">
      <c r="A488" s="68">
        <v>11.0</v>
      </c>
      <c r="B488" s="69" t="s">
        <v>6275</v>
      </c>
      <c r="C488" s="68" t="s">
        <v>7665</v>
      </c>
      <c r="D488" s="70" t="s">
        <v>982</v>
      </c>
      <c r="E488" s="68" t="s">
        <v>144</v>
      </c>
      <c r="F488" s="68" t="s">
        <v>2211</v>
      </c>
      <c r="G488" s="68" t="s">
        <v>2301</v>
      </c>
      <c r="H488" s="66">
        <v>0.0</v>
      </c>
      <c r="I488" s="66" t="str">
        <f>vlookup(D488,'ranap clusters obsolete'!D:D,1,false)</f>
        <v>#N/A</v>
      </c>
      <c r="J488" s="66" t="s">
        <v>9311</v>
      </c>
    </row>
    <row r="489">
      <c r="A489" s="68">
        <v>11.0</v>
      </c>
      <c r="B489" s="69" t="s">
        <v>6275</v>
      </c>
      <c r="C489" s="68" t="s">
        <v>7665</v>
      </c>
      <c r="D489" s="70" t="s">
        <v>983</v>
      </c>
      <c r="E489" s="68" t="s">
        <v>147</v>
      </c>
      <c r="F489" s="68" t="s">
        <v>2211</v>
      </c>
      <c r="G489" s="68" t="s">
        <v>2301</v>
      </c>
      <c r="H489" s="66">
        <v>0.0</v>
      </c>
      <c r="I489" s="66" t="str">
        <f>vlookup(D489,'ranap clusters obsolete'!D:D,1,false)</f>
        <v>#N/A</v>
      </c>
      <c r="J489" s="66" t="s">
        <v>9311</v>
      </c>
    </row>
    <row r="490">
      <c r="A490" s="68">
        <v>11.0</v>
      </c>
      <c r="B490" s="69" t="s">
        <v>6275</v>
      </c>
      <c r="C490" s="68" t="s">
        <v>7665</v>
      </c>
      <c r="D490" s="70" t="s">
        <v>985</v>
      </c>
      <c r="E490" s="68" t="s">
        <v>150</v>
      </c>
      <c r="F490" s="68" t="s">
        <v>2211</v>
      </c>
      <c r="G490" s="68" t="s">
        <v>2301</v>
      </c>
      <c r="H490" s="66">
        <v>0.0</v>
      </c>
      <c r="I490" s="66" t="str">
        <f>vlookup(D490,'ranap clusters obsolete'!D:D,1,false)</f>
        <v>#N/A</v>
      </c>
      <c r="J490" s="66" t="s">
        <v>9311</v>
      </c>
    </row>
    <row r="491">
      <c r="A491" s="68">
        <v>11.0</v>
      </c>
      <c r="B491" s="69" t="s">
        <v>6275</v>
      </c>
      <c r="C491" s="68" t="s">
        <v>7665</v>
      </c>
      <c r="D491" s="70" t="s">
        <v>988</v>
      </c>
      <c r="E491" s="68" t="s">
        <v>153</v>
      </c>
      <c r="F491" s="68" t="s">
        <v>2211</v>
      </c>
      <c r="G491" s="68" t="s">
        <v>2301</v>
      </c>
      <c r="H491" s="66">
        <v>0.0</v>
      </c>
      <c r="I491" s="66" t="str">
        <f>vlookup(D491,'ranap clusters obsolete'!D:D,1,false)</f>
        <v>#N/A</v>
      </c>
      <c r="J491" s="66" t="s">
        <v>9311</v>
      </c>
    </row>
    <row r="492">
      <c r="A492" s="68">
        <v>11.0</v>
      </c>
      <c r="B492" s="69" t="s">
        <v>6275</v>
      </c>
      <c r="C492" s="68" t="s">
        <v>7665</v>
      </c>
      <c r="D492" s="70" t="s">
        <v>989</v>
      </c>
      <c r="E492" s="68" t="s">
        <v>159</v>
      </c>
      <c r="F492" s="68" t="s">
        <v>2211</v>
      </c>
      <c r="G492" s="68" t="s">
        <v>2441</v>
      </c>
      <c r="H492" s="66">
        <v>0.0</v>
      </c>
      <c r="I492" s="66" t="str">
        <f>vlookup(D492,'ranap clusters obsolete'!D:D,1,false)</f>
        <v>#N/A</v>
      </c>
      <c r="J492" s="66" t="s">
        <v>9311</v>
      </c>
    </row>
    <row r="493">
      <c r="A493" s="68">
        <v>11.0</v>
      </c>
      <c r="B493" s="69" t="s">
        <v>6275</v>
      </c>
      <c r="C493" s="68" t="s">
        <v>7665</v>
      </c>
      <c r="D493" s="70" t="s">
        <v>991</v>
      </c>
      <c r="E493" s="68" t="s">
        <v>160</v>
      </c>
      <c r="F493" s="68" t="s">
        <v>2211</v>
      </c>
      <c r="G493" s="68" t="s">
        <v>2301</v>
      </c>
      <c r="H493" s="66">
        <v>0.0</v>
      </c>
      <c r="I493" s="66" t="str">
        <f>vlookup(D493,'ranap clusters obsolete'!D:D,1,false)</f>
        <v>#N/A</v>
      </c>
      <c r="J493" s="66" t="s">
        <v>9311</v>
      </c>
    </row>
    <row r="494">
      <c r="A494" s="68">
        <v>11.0</v>
      </c>
      <c r="B494" s="69" t="s">
        <v>6275</v>
      </c>
      <c r="C494" s="68" t="s">
        <v>7665</v>
      </c>
      <c r="D494" s="70" t="s">
        <v>992</v>
      </c>
      <c r="E494" s="68" t="s">
        <v>162</v>
      </c>
      <c r="F494" s="68" t="s">
        <v>2211</v>
      </c>
      <c r="G494" s="68" t="s">
        <v>2301</v>
      </c>
      <c r="H494" s="66">
        <v>0.0</v>
      </c>
      <c r="I494" s="66" t="str">
        <f>vlookup(D494,'ranap clusters obsolete'!D:D,1,false)</f>
        <v>#N/A</v>
      </c>
      <c r="J494" s="66" t="s">
        <v>9311</v>
      </c>
    </row>
    <row r="495">
      <c r="A495" s="68">
        <v>11.0</v>
      </c>
      <c r="B495" s="69" t="s">
        <v>6275</v>
      </c>
      <c r="C495" s="68" t="s">
        <v>7665</v>
      </c>
      <c r="D495" s="70" t="s">
        <v>994</v>
      </c>
      <c r="E495" s="68" t="s">
        <v>165</v>
      </c>
      <c r="F495" s="68" t="s">
        <v>2211</v>
      </c>
      <c r="G495" s="68" t="s">
        <v>2301</v>
      </c>
      <c r="H495" s="66">
        <v>0.0</v>
      </c>
      <c r="I495" s="66" t="str">
        <f>vlookup(D495,'ranap clusters obsolete'!D:D,1,false)</f>
        <v>#N/A</v>
      </c>
      <c r="J495" s="66" t="s">
        <v>9311</v>
      </c>
    </row>
    <row r="496">
      <c r="A496" s="68">
        <v>11.0</v>
      </c>
      <c r="B496" s="69" t="s">
        <v>6275</v>
      </c>
      <c r="C496" s="68" t="s">
        <v>7665</v>
      </c>
      <c r="D496" s="70" t="s">
        <v>995</v>
      </c>
      <c r="E496" s="68" t="s">
        <v>168</v>
      </c>
      <c r="F496" s="68" t="s">
        <v>2211</v>
      </c>
      <c r="G496" s="68" t="s">
        <v>2301</v>
      </c>
      <c r="H496" s="66">
        <v>0.0</v>
      </c>
      <c r="I496" s="66" t="str">
        <f>vlookup(D496,'ranap clusters obsolete'!D:D,1,false)</f>
        <v>#N/A</v>
      </c>
      <c r="J496" s="66" t="s">
        <v>9311</v>
      </c>
    </row>
    <row r="497">
      <c r="A497" s="68">
        <v>11.0</v>
      </c>
      <c r="B497" s="69" t="s">
        <v>6275</v>
      </c>
      <c r="C497" s="68" t="s">
        <v>7665</v>
      </c>
      <c r="D497" s="70" t="s">
        <v>997</v>
      </c>
      <c r="E497" s="68" t="s">
        <v>171</v>
      </c>
      <c r="F497" s="68" t="s">
        <v>2211</v>
      </c>
      <c r="G497" s="68" t="s">
        <v>2301</v>
      </c>
      <c r="H497" s="66">
        <v>0.0</v>
      </c>
      <c r="I497" s="66" t="str">
        <f>vlookup(D497,'ranap clusters obsolete'!D:D,1,false)</f>
        <v>#N/A</v>
      </c>
      <c r="J497" s="66" t="s">
        <v>9311</v>
      </c>
    </row>
    <row r="498">
      <c r="A498" s="68">
        <v>11.0</v>
      </c>
      <c r="B498" s="69" t="s">
        <v>6275</v>
      </c>
      <c r="C498" s="68" t="s">
        <v>7665</v>
      </c>
      <c r="D498" s="70" t="s">
        <v>998</v>
      </c>
      <c r="E498" s="68" t="s">
        <v>174</v>
      </c>
      <c r="F498" s="68" t="s">
        <v>2211</v>
      </c>
      <c r="G498" s="68" t="s">
        <v>2301</v>
      </c>
      <c r="H498" s="66">
        <v>0.0</v>
      </c>
      <c r="I498" s="66" t="str">
        <f>vlookup(D498,'ranap clusters obsolete'!D:D,1,false)</f>
        <v>#N/A</v>
      </c>
      <c r="J498" s="66" t="s">
        <v>9311</v>
      </c>
    </row>
    <row r="499">
      <c r="A499" s="68">
        <v>11.0</v>
      </c>
      <c r="B499" s="69" t="s">
        <v>6275</v>
      </c>
      <c r="C499" s="68" t="s">
        <v>7665</v>
      </c>
      <c r="D499" s="70" t="s">
        <v>1000</v>
      </c>
      <c r="E499" s="68" t="s">
        <v>176</v>
      </c>
      <c r="F499" s="68" t="s">
        <v>2211</v>
      </c>
      <c r="G499" s="68" t="s">
        <v>2441</v>
      </c>
      <c r="H499" s="66">
        <v>0.0</v>
      </c>
      <c r="I499" s="66" t="str">
        <f>vlookup(D499,'ranap clusters obsolete'!D:D,1,false)</f>
        <v>#N/A</v>
      </c>
      <c r="J499" s="66" t="s">
        <v>9311</v>
      </c>
    </row>
    <row r="500">
      <c r="A500" s="68">
        <v>11.0</v>
      </c>
      <c r="B500" s="69" t="s">
        <v>6275</v>
      </c>
      <c r="C500" s="68" t="s">
        <v>7665</v>
      </c>
      <c r="D500" s="70" t="s">
        <v>1001</v>
      </c>
      <c r="E500" s="68" t="s">
        <v>178</v>
      </c>
      <c r="F500" s="68" t="s">
        <v>2211</v>
      </c>
      <c r="G500" s="68" t="s">
        <v>2301</v>
      </c>
      <c r="H500" s="66">
        <v>0.0</v>
      </c>
      <c r="I500" s="66" t="str">
        <f>vlookup(D500,'ranap clusters obsolete'!D:D,1,false)</f>
        <v>#N/A</v>
      </c>
      <c r="J500" s="66" t="s">
        <v>9311</v>
      </c>
    </row>
    <row r="501">
      <c r="A501" s="68">
        <v>11.0</v>
      </c>
      <c r="B501" s="69" t="s">
        <v>6275</v>
      </c>
      <c r="C501" s="68" t="s">
        <v>7665</v>
      </c>
      <c r="D501" s="70" t="s">
        <v>1002</v>
      </c>
      <c r="E501" s="68" t="s">
        <v>181</v>
      </c>
      <c r="F501" s="68" t="s">
        <v>2211</v>
      </c>
      <c r="G501" s="68" t="s">
        <v>2301</v>
      </c>
      <c r="H501" s="66">
        <v>0.0</v>
      </c>
      <c r="I501" s="66" t="str">
        <f>vlookup(D501,'ranap clusters obsolete'!D:D,1,false)</f>
        <v>#N/A</v>
      </c>
      <c r="J501" s="66" t="s">
        <v>9311</v>
      </c>
    </row>
    <row r="502">
      <c r="A502" s="68">
        <v>11.0</v>
      </c>
      <c r="B502" s="69" t="s">
        <v>6275</v>
      </c>
      <c r="C502" s="68" t="s">
        <v>7665</v>
      </c>
      <c r="D502" s="70" t="s">
        <v>1006</v>
      </c>
      <c r="E502" s="68" t="s">
        <v>184</v>
      </c>
      <c r="F502" s="68" t="s">
        <v>2211</v>
      </c>
      <c r="G502" s="68" t="s">
        <v>2301</v>
      </c>
      <c r="H502" s="66">
        <v>0.0</v>
      </c>
      <c r="I502" s="66" t="str">
        <f>vlookup(D502,'ranap clusters obsolete'!D:D,1,false)</f>
        <v>#N/A</v>
      </c>
      <c r="J502" s="66" t="s">
        <v>9311</v>
      </c>
    </row>
    <row r="503">
      <c r="A503" s="68">
        <v>11.0</v>
      </c>
      <c r="B503" s="69" t="s">
        <v>6275</v>
      </c>
      <c r="C503" s="68" t="s">
        <v>7665</v>
      </c>
      <c r="D503" s="70" t="s">
        <v>1007</v>
      </c>
      <c r="E503" s="68" t="s">
        <v>186</v>
      </c>
      <c r="F503" s="68" t="s">
        <v>2211</v>
      </c>
      <c r="G503" s="68" t="s">
        <v>2301</v>
      </c>
      <c r="H503" s="66">
        <v>0.0</v>
      </c>
      <c r="I503" s="66" t="str">
        <f>vlookup(D503,'ranap clusters obsolete'!D:D,1,false)</f>
        <v>#N/A</v>
      </c>
      <c r="J503" s="66" t="s">
        <v>9311</v>
      </c>
    </row>
    <row r="504">
      <c r="A504" s="68">
        <v>11.0</v>
      </c>
      <c r="B504" s="69" t="s">
        <v>6275</v>
      </c>
      <c r="C504" s="68" t="s">
        <v>7665</v>
      </c>
      <c r="D504" s="70" t="s">
        <v>1009</v>
      </c>
      <c r="E504" s="68" t="s">
        <v>188</v>
      </c>
      <c r="F504" s="68" t="s">
        <v>2211</v>
      </c>
      <c r="G504" s="68" t="s">
        <v>2301</v>
      </c>
      <c r="H504" s="66">
        <v>0.0</v>
      </c>
      <c r="I504" s="66" t="str">
        <f>vlookup(D504,'ranap clusters obsolete'!D:D,1,false)</f>
        <v>#N/A</v>
      </c>
      <c r="J504" s="66" t="s">
        <v>9311</v>
      </c>
    </row>
    <row r="505">
      <c r="A505" s="68">
        <v>11.0</v>
      </c>
      <c r="B505" s="69" t="s">
        <v>6275</v>
      </c>
      <c r="C505" s="68" t="s">
        <v>7665</v>
      </c>
      <c r="D505" s="70" t="s">
        <v>1011</v>
      </c>
      <c r="E505" s="68" t="s">
        <v>190</v>
      </c>
      <c r="F505" s="68" t="s">
        <v>2211</v>
      </c>
      <c r="G505" s="68" t="s">
        <v>2301</v>
      </c>
      <c r="H505" s="66">
        <v>0.0</v>
      </c>
      <c r="I505" s="66" t="str">
        <f>vlookup(D505,'ranap clusters obsolete'!D:D,1,false)</f>
        <v>#N/A</v>
      </c>
      <c r="J505" s="66" t="s">
        <v>9311</v>
      </c>
    </row>
    <row r="506">
      <c r="A506" s="68">
        <v>11.0</v>
      </c>
      <c r="B506" s="69" t="s">
        <v>6275</v>
      </c>
      <c r="C506" s="68" t="s">
        <v>7665</v>
      </c>
      <c r="D506" s="70" t="s">
        <v>1012</v>
      </c>
      <c r="E506" s="68" t="s">
        <v>192</v>
      </c>
      <c r="F506" s="68" t="s">
        <v>2211</v>
      </c>
      <c r="G506" s="68" t="s">
        <v>2301</v>
      </c>
      <c r="H506" s="66">
        <v>0.0</v>
      </c>
      <c r="I506" s="66" t="str">
        <f>vlookup(D506,'ranap clusters obsolete'!D:D,1,false)</f>
        <v>#N/A</v>
      </c>
      <c r="J506" s="66" t="s">
        <v>9311</v>
      </c>
    </row>
    <row r="507">
      <c r="A507" s="68">
        <v>11.0</v>
      </c>
      <c r="B507" s="69" t="s">
        <v>6275</v>
      </c>
      <c r="C507" s="68" t="s">
        <v>7665</v>
      </c>
      <c r="D507" s="70" t="s">
        <v>1014</v>
      </c>
      <c r="E507" s="68" t="s">
        <v>195</v>
      </c>
      <c r="F507" s="68" t="s">
        <v>2211</v>
      </c>
      <c r="G507" s="68" t="s">
        <v>2441</v>
      </c>
      <c r="H507" s="66">
        <v>0.0</v>
      </c>
      <c r="I507" s="66" t="str">
        <f>vlookup(D507,'ranap clusters obsolete'!D:D,1,false)</f>
        <v>#N/A</v>
      </c>
      <c r="J507" s="66" t="s">
        <v>9311</v>
      </c>
    </row>
    <row r="508">
      <c r="A508" s="68">
        <v>11.0</v>
      </c>
      <c r="B508" s="69" t="s">
        <v>6275</v>
      </c>
      <c r="C508" s="68" t="s">
        <v>7665</v>
      </c>
      <c r="D508" s="70" t="s">
        <v>1015</v>
      </c>
      <c r="E508" s="68" t="s">
        <v>200</v>
      </c>
      <c r="F508" s="68" t="s">
        <v>2211</v>
      </c>
      <c r="G508" s="68" t="s">
        <v>2441</v>
      </c>
      <c r="H508" s="66">
        <v>0.0</v>
      </c>
      <c r="I508" s="66" t="str">
        <f>vlookup(D508,'ranap clusters obsolete'!D:D,1,false)</f>
        <v>#N/A</v>
      </c>
      <c r="J508" s="66" t="s">
        <v>9311</v>
      </c>
    </row>
    <row r="509">
      <c r="A509" s="68">
        <v>11.0</v>
      </c>
      <c r="B509" s="69" t="s">
        <v>6275</v>
      </c>
      <c r="C509" s="68" t="s">
        <v>7665</v>
      </c>
      <c r="D509" s="70" t="s">
        <v>1018</v>
      </c>
      <c r="E509" s="68" t="s">
        <v>203</v>
      </c>
      <c r="F509" s="68" t="s">
        <v>2211</v>
      </c>
      <c r="G509" s="68" t="s">
        <v>2441</v>
      </c>
      <c r="H509" s="66">
        <v>0.0</v>
      </c>
      <c r="I509" s="66" t="str">
        <f>vlookup(D509,'ranap clusters obsolete'!D:D,1,false)</f>
        <v>#N/A</v>
      </c>
      <c r="J509" s="66" t="s">
        <v>9311</v>
      </c>
    </row>
    <row r="510">
      <c r="A510" s="68">
        <v>11.0</v>
      </c>
      <c r="B510" s="69" t="s">
        <v>6275</v>
      </c>
      <c r="C510" s="68" t="s">
        <v>7665</v>
      </c>
      <c r="D510" s="70" t="s">
        <v>1019</v>
      </c>
      <c r="E510" s="68" t="s">
        <v>205</v>
      </c>
      <c r="F510" s="68" t="s">
        <v>2211</v>
      </c>
      <c r="G510" s="68" t="s">
        <v>2301</v>
      </c>
      <c r="H510" s="66">
        <v>0.0</v>
      </c>
      <c r="I510" s="66" t="str">
        <f>vlookup(D510,'ranap clusters obsolete'!D:D,1,false)</f>
        <v>#N/A</v>
      </c>
      <c r="J510" s="66" t="s">
        <v>9311</v>
      </c>
    </row>
    <row r="511">
      <c r="A511" s="68">
        <v>11.0</v>
      </c>
      <c r="B511" s="69" t="s">
        <v>6275</v>
      </c>
      <c r="C511" s="68" t="s">
        <v>7665</v>
      </c>
      <c r="D511" s="70" t="s">
        <v>1021</v>
      </c>
      <c r="E511" s="68" t="s">
        <v>209</v>
      </c>
      <c r="F511" s="68" t="s">
        <v>2211</v>
      </c>
      <c r="G511" s="68" t="s">
        <v>2301</v>
      </c>
      <c r="H511" s="66">
        <v>0.0</v>
      </c>
      <c r="I511" s="66" t="str">
        <f>vlookup(D511,'ranap clusters obsolete'!D:D,1,false)</f>
        <v>#N/A</v>
      </c>
      <c r="J511" s="66" t="s">
        <v>9311</v>
      </c>
    </row>
    <row r="512">
      <c r="A512" s="68">
        <v>11.0</v>
      </c>
      <c r="B512" s="69" t="s">
        <v>6275</v>
      </c>
      <c r="C512" s="68" t="s">
        <v>7665</v>
      </c>
      <c r="D512" s="70" t="s">
        <v>1022</v>
      </c>
      <c r="E512" s="68" t="s">
        <v>212</v>
      </c>
      <c r="F512" s="68" t="s">
        <v>2211</v>
      </c>
      <c r="G512" s="68" t="s">
        <v>2301</v>
      </c>
      <c r="H512" s="66">
        <v>0.0</v>
      </c>
      <c r="I512" s="66" t="str">
        <f>vlookup(D512,'ranap clusters obsolete'!D:D,1,false)</f>
        <v>#N/A</v>
      </c>
      <c r="J512" s="66" t="s">
        <v>9311</v>
      </c>
    </row>
    <row r="513">
      <c r="A513" s="68">
        <v>11.0</v>
      </c>
      <c r="B513" s="69" t="s">
        <v>6275</v>
      </c>
      <c r="C513" s="68" t="s">
        <v>7665</v>
      </c>
      <c r="D513" s="70" t="s">
        <v>1023</v>
      </c>
      <c r="E513" s="68" t="s">
        <v>215</v>
      </c>
      <c r="F513" s="68" t="s">
        <v>2211</v>
      </c>
      <c r="G513" s="68" t="s">
        <v>2441</v>
      </c>
      <c r="H513" s="66">
        <v>0.0</v>
      </c>
      <c r="I513" s="66" t="str">
        <f>vlookup(D513,'ranap clusters obsolete'!D:D,1,false)</f>
        <v>#N/A</v>
      </c>
      <c r="J513" s="66" t="s">
        <v>9311</v>
      </c>
    </row>
    <row r="514">
      <c r="A514" s="68">
        <v>11.0</v>
      </c>
      <c r="B514" s="69" t="s">
        <v>6275</v>
      </c>
      <c r="C514" s="68" t="s">
        <v>7665</v>
      </c>
      <c r="D514" s="70" t="s">
        <v>1025</v>
      </c>
      <c r="E514" s="68" t="s">
        <v>220</v>
      </c>
      <c r="F514" s="68" t="s">
        <v>2211</v>
      </c>
      <c r="G514" s="68" t="s">
        <v>2441</v>
      </c>
      <c r="H514" s="66">
        <v>0.0</v>
      </c>
      <c r="I514" s="66" t="str">
        <f>vlookup(D514,'ranap clusters obsolete'!D:D,1,false)</f>
        <v>#N/A</v>
      </c>
      <c r="J514" s="66" t="s">
        <v>9311</v>
      </c>
    </row>
    <row r="515">
      <c r="A515" s="68">
        <v>11.0</v>
      </c>
      <c r="B515" s="69" t="s">
        <v>6275</v>
      </c>
      <c r="C515" s="68" t="s">
        <v>7665</v>
      </c>
      <c r="D515" s="70" t="s">
        <v>1026</v>
      </c>
      <c r="E515" s="68" t="s">
        <v>223</v>
      </c>
      <c r="F515" s="68" t="s">
        <v>2211</v>
      </c>
      <c r="G515" s="68" t="s">
        <v>2301</v>
      </c>
      <c r="H515" s="66">
        <v>0.0</v>
      </c>
      <c r="I515" s="66" t="str">
        <f>vlookup(D515,'ranap clusters obsolete'!D:D,1,false)</f>
        <v>#N/A</v>
      </c>
      <c r="J515" s="66" t="s">
        <v>9311</v>
      </c>
    </row>
    <row r="516">
      <c r="A516" s="68">
        <v>11.0</v>
      </c>
      <c r="B516" s="69" t="s">
        <v>6275</v>
      </c>
      <c r="C516" s="68" t="s">
        <v>7665</v>
      </c>
      <c r="D516" s="70" t="s">
        <v>1028</v>
      </c>
      <c r="E516" s="68" t="s">
        <v>226</v>
      </c>
      <c r="F516" s="68" t="s">
        <v>2211</v>
      </c>
      <c r="G516" s="68" t="s">
        <v>2441</v>
      </c>
      <c r="H516" s="66">
        <v>0.0</v>
      </c>
      <c r="I516" s="66" t="str">
        <f>vlookup(D516,'ranap clusters obsolete'!D:D,1,false)</f>
        <v>#N/A</v>
      </c>
      <c r="J516" s="66" t="s">
        <v>9311</v>
      </c>
    </row>
    <row r="517">
      <c r="A517" s="68">
        <v>11.0</v>
      </c>
      <c r="B517" s="69" t="s">
        <v>6275</v>
      </c>
      <c r="C517" s="68" t="s">
        <v>7665</v>
      </c>
      <c r="D517" s="70" t="s">
        <v>1029</v>
      </c>
      <c r="E517" s="68" t="s">
        <v>228</v>
      </c>
      <c r="F517" s="68" t="s">
        <v>2211</v>
      </c>
      <c r="G517" s="68" t="s">
        <v>2441</v>
      </c>
      <c r="H517" s="66">
        <v>0.0</v>
      </c>
      <c r="I517" s="66" t="str">
        <f>vlookup(D517,'ranap clusters obsolete'!D:D,1,false)</f>
        <v>#N/A</v>
      </c>
      <c r="J517" s="66" t="s">
        <v>9311</v>
      </c>
    </row>
    <row r="518">
      <c r="A518" s="68">
        <v>11.0</v>
      </c>
      <c r="B518" s="69" t="s">
        <v>6275</v>
      </c>
      <c r="C518" s="68" t="s">
        <v>7665</v>
      </c>
      <c r="D518" s="70" t="s">
        <v>1031</v>
      </c>
      <c r="E518" s="68" t="s">
        <v>233</v>
      </c>
      <c r="F518" s="68" t="s">
        <v>2211</v>
      </c>
      <c r="G518" s="68" t="s">
        <v>2301</v>
      </c>
      <c r="H518" s="66">
        <v>0.0</v>
      </c>
      <c r="I518" s="66" t="str">
        <f>vlookup(D518,'ranap clusters obsolete'!D:D,1,false)</f>
        <v>#N/A</v>
      </c>
      <c r="J518" s="66" t="s">
        <v>9311</v>
      </c>
    </row>
    <row r="519">
      <c r="A519" s="68">
        <v>11.0</v>
      </c>
      <c r="B519" s="69" t="s">
        <v>6275</v>
      </c>
      <c r="C519" s="68" t="s">
        <v>7665</v>
      </c>
      <c r="D519" s="70" t="s">
        <v>1032</v>
      </c>
      <c r="E519" s="68" t="s">
        <v>236</v>
      </c>
      <c r="F519" s="68" t="s">
        <v>2211</v>
      </c>
      <c r="G519" s="68" t="s">
        <v>2441</v>
      </c>
      <c r="H519" s="66">
        <v>0.0</v>
      </c>
      <c r="I519" s="66" t="str">
        <f>vlookup(D519,'ranap clusters obsolete'!D:D,1,false)</f>
        <v>#N/A</v>
      </c>
      <c r="J519" s="66" t="s">
        <v>9311</v>
      </c>
    </row>
    <row r="520">
      <c r="A520" s="68">
        <v>11.0</v>
      </c>
      <c r="B520" s="69" t="s">
        <v>6275</v>
      </c>
      <c r="C520" s="68" t="s">
        <v>7665</v>
      </c>
      <c r="D520" s="70" t="s">
        <v>1033</v>
      </c>
      <c r="E520" s="68" t="s">
        <v>240</v>
      </c>
      <c r="F520" s="68" t="s">
        <v>2211</v>
      </c>
      <c r="G520" s="68" t="s">
        <v>2441</v>
      </c>
      <c r="H520" s="66">
        <v>1.0</v>
      </c>
      <c r="I520" s="66" t="str">
        <f>vlookup(D520,'ranap clusters obsolete'!D:D,1,false)</f>
        <v>#N/A</v>
      </c>
      <c r="J520" s="66" t="s">
        <v>9311</v>
      </c>
    </row>
    <row r="521">
      <c r="A521" s="68">
        <v>11.0</v>
      </c>
      <c r="B521" s="69" t="s">
        <v>6275</v>
      </c>
      <c r="C521" s="68" t="s">
        <v>7665</v>
      </c>
      <c r="D521" s="70" t="s">
        <v>1035</v>
      </c>
      <c r="E521" s="68" t="s">
        <v>244</v>
      </c>
      <c r="F521" s="68" t="s">
        <v>2211</v>
      </c>
      <c r="G521" s="68" t="s">
        <v>2301</v>
      </c>
      <c r="H521" s="66">
        <v>0.0</v>
      </c>
      <c r="I521" s="66" t="str">
        <f>vlookup(D521,'ranap clusters obsolete'!D:D,1,false)</f>
        <v>#N/A</v>
      </c>
      <c r="J521" s="66" t="s">
        <v>9311</v>
      </c>
    </row>
    <row r="522">
      <c r="A522" s="68">
        <v>11.0</v>
      </c>
      <c r="B522" s="69" t="s">
        <v>6275</v>
      </c>
      <c r="C522" s="68" t="s">
        <v>7665</v>
      </c>
      <c r="D522" s="70" t="s">
        <v>1036</v>
      </c>
      <c r="E522" s="68" t="s">
        <v>246</v>
      </c>
      <c r="F522" s="68" t="s">
        <v>2211</v>
      </c>
      <c r="G522" s="68" t="s">
        <v>2301</v>
      </c>
      <c r="H522" s="66">
        <v>0.0</v>
      </c>
      <c r="I522" s="66" t="str">
        <f>vlookup(D522,'ranap clusters obsolete'!D:D,1,false)</f>
        <v>#N/A</v>
      </c>
      <c r="J522" s="66" t="s">
        <v>9311</v>
      </c>
    </row>
    <row r="523">
      <c r="A523" s="68">
        <v>11.0</v>
      </c>
      <c r="B523" s="69" t="s">
        <v>6275</v>
      </c>
      <c r="C523" s="68" t="s">
        <v>7665</v>
      </c>
      <c r="D523" s="70" t="s">
        <v>1038</v>
      </c>
      <c r="E523" s="68" t="s">
        <v>252</v>
      </c>
      <c r="F523" s="68" t="s">
        <v>2211</v>
      </c>
      <c r="G523" s="68" t="s">
        <v>2301</v>
      </c>
      <c r="H523" s="66">
        <v>0.0</v>
      </c>
      <c r="I523" s="66" t="str">
        <f>vlookup(D523,'ranap clusters obsolete'!D:D,1,false)</f>
        <v>#N/A</v>
      </c>
      <c r="J523" s="66" t="s">
        <v>9311</v>
      </c>
    </row>
    <row r="524">
      <c r="A524" s="68">
        <v>11.0</v>
      </c>
      <c r="B524" s="69" t="s">
        <v>6275</v>
      </c>
      <c r="C524" s="68" t="s">
        <v>7665</v>
      </c>
      <c r="D524" s="70" t="s">
        <v>1039</v>
      </c>
      <c r="E524" s="68" t="s">
        <v>257</v>
      </c>
      <c r="F524" s="68" t="s">
        <v>2211</v>
      </c>
      <c r="G524" s="68" t="s">
        <v>2301</v>
      </c>
      <c r="H524" s="66">
        <v>0.0</v>
      </c>
      <c r="I524" s="66" t="str">
        <f>vlookup(D524,'ranap clusters obsolete'!D:D,1,false)</f>
        <v>#N/A</v>
      </c>
      <c r="J524" s="66" t="s">
        <v>9311</v>
      </c>
    </row>
    <row r="525">
      <c r="A525" s="68">
        <v>11.0</v>
      </c>
      <c r="B525" s="69" t="s">
        <v>6275</v>
      </c>
      <c r="C525" s="68" t="s">
        <v>7665</v>
      </c>
      <c r="D525" s="70" t="s">
        <v>1041</v>
      </c>
      <c r="E525" s="68" t="s">
        <v>260</v>
      </c>
      <c r="F525" s="68" t="s">
        <v>2211</v>
      </c>
      <c r="G525" s="68" t="s">
        <v>2436</v>
      </c>
      <c r="H525" s="66">
        <v>0.0</v>
      </c>
      <c r="I525" s="66" t="str">
        <f>vlookup(D525,'ranap clusters obsolete'!D:D,1,false)</f>
        <v>#N/A</v>
      </c>
      <c r="J525" s="66" t="s">
        <v>9311</v>
      </c>
    </row>
    <row r="526">
      <c r="A526" s="68">
        <v>11.0</v>
      </c>
      <c r="B526" s="69" t="s">
        <v>6275</v>
      </c>
      <c r="C526" s="68" t="s">
        <v>7665</v>
      </c>
      <c r="D526" s="70" t="s">
        <v>1042</v>
      </c>
      <c r="E526" s="68" t="s">
        <v>262</v>
      </c>
      <c r="F526" s="68" t="s">
        <v>2211</v>
      </c>
      <c r="G526" s="68" t="s">
        <v>2441</v>
      </c>
      <c r="H526" s="66">
        <v>0.0</v>
      </c>
      <c r="I526" s="66" t="str">
        <f>vlookup(D526,'ranap clusters obsolete'!D:D,1,false)</f>
        <v>#N/A</v>
      </c>
      <c r="J526" s="66" t="s">
        <v>9311</v>
      </c>
    </row>
    <row r="527">
      <c r="A527" s="68">
        <v>11.0</v>
      </c>
      <c r="B527" s="69" t="s">
        <v>6275</v>
      </c>
      <c r="C527" s="68" t="s">
        <v>7665</v>
      </c>
      <c r="D527" s="70" t="s">
        <v>10349</v>
      </c>
      <c r="E527" s="68" t="s">
        <v>10350</v>
      </c>
      <c r="F527" s="68" t="s">
        <v>2211</v>
      </c>
      <c r="G527" s="68" t="s">
        <v>2441</v>
      </c>
      <c r="H527" s="66">
        <v>0.0</v>
      </c>
      <c r="I527" s="66" t="str">
        <f>vlookup(D527,'ranap clusters obsolete'!D:D,1,false)</f>
        <v>#N/A</v>
      </c>
      <c r="J527" s="66" t="s">
        <v>9311</v>
      </c>
    </row>
    <row r="528">
      <c r="A528" s="68">
        <v>11.0</v>
      </c>
      <c r="B528" s="69" t="s">
        <v>6275</v>
      </c>
      <c r="C528" s="68" t="s">
        <v>7665</v>
      </c>
      <c r="D528" s="70" t="s">
        <v>10357</v>
      </c>
      <c r="E528" s="68" t="s">
        <v>10358</v>
      </c>
      <c r="F528" s="68" t="s">
        <v>2211</v>
      </c>
      <c r="G528" s="68" t="s">
        <v>2436</v>
      </c>
      <c r="H528" s="66">
        <v>0.0</v>
      </c>
      <c r="I528" s="66" t="str">
        <f>vlookup(D528,'ranap clusters obsolete'!D:D,1,false)</f>
        <v>#N/A</v>
      </c>
      <c r="J528" s="66" t="s">
        <v>9311</v>
      </c>
    </row>
    <row r="529">
      <c r="A529" s="68">
        <v>11.0</v>
      </c>
      <c r="B529" s="69" t="s">
        <v>6275</v>
      </c>
      <c r="C529" s="68" t="s">
        <v>7665</v>
      </c>
      <c r="D529" s="70" t="s">
        <v>10370</v>
      </c>
      <c r="E529" s="68" t="s">
        <v>10372</v>
      </c>
      <c r="F529" s="68" t="s">
        <v>2211</v>
      </c>
      <c r="G529" s="68" t="s">
        <v>2441</v>
      </c>
      <c r="H529" s="66">
        <v>0.0</v>
      </c>
      <c r="I529" s="66" t="str">
        <f>vlookup(D529,'ranap clusters obsolete'!D:D,1,false)</f>
        <v>#N/A</v>
      </c>
      <c r="J529" s="66" t="s">
        <v>9311</v>
      </c>
    </row>
    <row r="530">
      <c r="A530" s="68">
        <v>11.0</v>
      </c>
      <c r="B530" s="69" t="s">
        <v>6275</v>
      </c>
      <c r="C530" s="68" t="s">
        <v>7665</v>
      </c>
      <c r="D530" s="70" t="s">
        <v>10381</v>
      </c>
      <c r="E530" s="68" t="s">
        <v>10382</v>
      </c>
      <c r="F530" s="68" t="s">
        <v>2211</v>
      </c>
      <c r="G530" s="68" t="s">
        <v>2436</v>
      </c>
      <c r="H530" s="66">
        <v>0.0</v>
      </c>
      <c r="I530" s="66" t="str">
        <f>vlookup(D530,'ranap clusters obsolete'!D:D,1,false)</f>
        <v>#N/A</v>
      </c>
      <c r="J530" s="66" t="s">
        <v>9311</v>
      </c>
    </row>
    <row r="531">
      <c r="A531" s="68">
        <v>11.0</v>
      </c>
      <c r="B531" s="69" t="s">
        <v>6275</v>
      </c>
      <c r="C531" s="68" t="s">
        <v>7665</v>
      </c>
      <c r="D531" s="70" t="s">
        <v>1044</v>
      </c>
      <c r="E531" s="68" t="s">
        <v>264</v>
      </c>
      <c r="F531" s="68" t="s">
        <v>2211</v>
      </c>
      <c r="G531" s="68" t="s">
        <v>2301</v>
      </c>
      <c r="H531" s="66">
        <v>0.0</v>
      </c>
      <c r="I531" s="66" t="str">
        <f>vlookup(D531,'ranap clusters obsolete'!D:D,1,false)</f>
        <v>#N/A</v>
      </c>
      <c r="J531" s="66" t="s">
        <v>9311</v>
      </c>
    </row>
    <row r="532">
      <c r="A532" s="68">
        <v>11.0</v>
      </c>
      <c r="B532" s="69" t="s">
        <v>6275</v>
      </c>
      <c r="C532" s="68" t="s">
        <v>7665</v>
      </c>
      <c r="D532" s="70" t="s">
        <v>1045</v>
      </c>
      <c r="E532" s="68" t="s">
        <v>265</v>
      </c>
      <c r="F532" s="68" t="s">
        <v>2211</v>
      </c>
      <c r="G532" s="68" t="s">
        <v>2301</v>
      </c>
      <c r="H532" s="66">
        <v>0.0</v>
      </c>
      <c r="I532" s="66" t="str">
        <f>vlookup(D532,'ranap clusters obsolete'!D:D,1,false)</f>
        <v>#N/A</v>
      </c>
      <c r="J532" s="66" t="s">
        <v>9311</v>
      </c>
    </row>
    <row r="533">
      <c r="A533" s="68">
        <v>11.0</v>
      </c>
      <c r="B533" s="69" t="s">
        <v>6275</v>
      </c>
      <c r="C533" s="68" t="s">
        <v>7665</v>
      </c>
      <c r="D533" s="70" t="s">
        <v>1046</v>
      </c>
      <c r="E533" s="68" t="s">
        <v>267</v>
      </c>
      <c r="F533" s="68" t="s">
        <v>2211</v>
      </c>
      <c r="G533" s="68" t="s">
        <v>2441</v>
      </c>
      <c r="H533" s="66">
        <v>0.0</v>
      </c>
      <c r="I533" s="66" t="str">
        <f>vlookup(D533,'ranap clusters obsolete'!D:D,1,false)</f>
        <v>#N/A</v>
      </c>
      <c r="J533" s="66" t="s">
        <v>9311</v>
      </c>
    </row>
    <row r="534">
      <c r="A534" s="68">
        <v>11.0</v>
      </c>
      <c r="B534" s="69" t="s">
        <v>6275</v>
      </c>
      <c r="C534" s="68" t="s">
        <v>7665</v>
      </c>
      <c r="D534" s="70" t="s">
        <v>1048</v>
      </c>
      <c r="E534" s="68" t="s">
        <v>269</v>
      </c>
      <c r="F534" s="68" t="s">
        <v>2211</v>
      </c>
      <c r="G534" s="68" t="s">
        <v>2301</v>
      </c>
      <c r="H534" s="66">
        <v>0.0</v>
      </c>
      <c r="I534" s="66" t="str">
        <f>vlookup(D534,'ranap clusters obsolete'!D:D,1,false)</f>
        <v>#N/A</v>
      </c>
      <c r="J534" s="66" t="s">
        <v>9311</v>
      </c>
    </row>
    <row r="535">
      <c r="A535" s="68">
        <v>11.0</v>
      </c>
      <c r="B535" s="69" t="s">
        <v>6275</v>
      </c>
      <c r="C535" s="68" t="s">
        <v>7665</v>
      </c>
      <c r="D535" s="70" t="s">
        <v>1049</v>
      </c>
      <c r="E535" s="68" t="s">
        <v>271</v>
      </c>
      <c r="F535" s="68" t="s">
        <v>2211</v>
      </c>
      <c r="G535" s="68" t="s">
        <v>2301</v>
      </c>
      <c r="H535" s="66">
        <v>0.0</v>
      </c>
      <c r="I535" s="66" t="str">
        <f>vlookup(D535,'ranap clusters obsolete'!D:D,1,false)</f>
        <v>#N/A</v>
      </c>
      <c r="J535" s="66" t="s">
        <v>9311</v>
      </c>
    </row>
    <row r="536">
      <c r="A536" s="68">
        <v>11.0</v>
      </c>
      <c r="B536" s="69" t="s">
        <v>6275</v>
      </c>
      <c r="C536" s="68" t="s">
        <v>7665</v>
      </c>
      <c r="D536" s="70" t="s">
        <v>1051</v>
      </c>
      <c r="E536" s="68" t="s">
        <v>273</v>
      </c>
      <c r="F536" s="68" t="s">
        <v>2211</v>
      </c>
      <c r="G536" s="68" t="s">
        <v>2441</v>
      </c>
      <c r="H536" s="66">
        <v>0.0</v>
      </c>
      <c r="I536" s="66" t="str">
        <f>vlookup(D536,'ranap clusters obsolete'!D:D,1,false)</f>
        <v>#N/A</v>
      </c>
      <c r="J536" s="66" t="s">
        <v>9311</v>
      </c>
    </row>
    <row r="537">
      <c r="A537" s="68">
        <v>11.0</v>
      </c>
      <c r="B537" s="69" t="s">
        <v>6275</v>
      </c>
      <c r="C537" s="68" t="s">
        <v>7665</v>
      </c>
      <c r="D537" s="70" t="s">
        <v>1052</v>
      </c>
      <c r="E537" s="68" t="s">
        <v>275</v>
      </c>
      <c r="F537" s="68" t="s">
        <v>2211</v>
      </c>
      <c r="G537" s="68" t="s">
        <v>2441</v>
      </c>
      <c r="H537" s="66">
        <v>0.0</v>
      </c>
      <c r="I537" s="66" t="str">
        <f>vlookup(D537,'ranap clusters obsolete'!D:D,1,false)</f>
        <v>#N/A</v>
      </c>
      <c r="J537" s="66" t="s">
        <v>9311</v>
      </c>
    </row>
    <row r="538">
      <c r="A538" s="68">
        <v>11.0</v>
      </c>
      <c r="B538" s="69" t="s">
        <v>6275</v>
      </c>
      <c r="C538" s="68" t="s">
        <v>7665</v>
      </c>
      <c r="D538" s="70" t="s">
        <v>1054</v>
      </c>
      <c r="E538" s="68" t="s">
        <v>277</v>
      </c>
      <c r="F538" s="68" t="s">
        <v>2211</v>
      </c>
      <c r="G538" s="68" t="s">
        <v>2436</v>
      </c>
      <c r="H538" s="66">
        <v>0.0</v>
      </c>
      <c r="I538" s="66" t="str">
        <f>vlookup(D538,'ranap clusters obsolete'!D:D,1,false)</f>
        <v>#N/A</v>
      </c>
      <c r="J538" s="66" t="s">
        <v>9311</v>
      </c>
    </row>
    <row r="539">
      <c r="A539" s="68">
        <v>11.0</v>
      </c>
      <c r="B539" s="69" t="s">
        <v>6275</v>
      </c>
      <c r="C539" s="68" t="s">
        <v>7665</v>
      </c>
      <c r="D539" s="70" t="s">
        <v>1055</v>
      </c>
      <c r="E539" s="68" t="s">
        <v>279</v>
      </c>
      <c r="F539" s="68" t="s">
        <v>2211</v>
      </c>
      <c r="G539" s="68" t="s">
        <v>2301</v>
      </c>
      <c r="H539" s="66">
        <v>1.0</v>
      </c>
      <c r="I539" s="66" t="str">
        <f>vlookup(D539,'ranap clusters obsolete'!D:D,1,false)</f>
        <v>#N/A</v>
      </c>
      <c r="J539" s="66" t="s">
        <v>9311</v>
      </c>
    </row>
    <row r="540">
      <c r="A540" s="68">
        <v>11.0</v>
      </c>
      <c r="B540" s="69" t="s">
        <v>6275</v>
      </c>
      <c r="C540" s="68" t="s">
        <v>7665</v>
      </c>
      <c r="D540" s="70" t="s">
        <v>1056</v>
      </c>
      <c r="E540" s="68" t="s">
        <v>280</v>
      </c>
      <c r="F540" s="68" t="s">
        <v>2211</v>
      </c>
      <c r="G540" s="68" t="s">
        <v>2436</v>
      </c>
      <c r="H540" s="66">
        <v>0.0</v>
      </c>
      <c r="I540" s="66" t="str">
        <f>vlookup(D540,'ranap clusters obsolete'!D:D,1,false)</f>
        <v>#N/A</v>
      </c>
      <c r="J540" s="66" t="s">
        <v>9311</v>
      </c>
    </row>
    <row r="541">
      <c r="A541" s="68">
        <v>11.0</v>
      </c>
      <c r="B541" s="69" t="s">
        <v>6275</v>
      </c>
      <c r="C541" s="68" t="s">
        <v>7665</v>
      </c>
      <c r="D541" s="70" t="s">
        <v>1059</v>
      </c>
      <c r="E541" s="68" t="s">
        <v>284</v>
      </c>
      <c r="F541" s="68" t="s">
        <v>2211</v>
      </c>
      <c r="G541" s="68" t="s">
        <v>2436</v>
      </c>
      <c r="H541" s="66">
        <v>0.0</v>
      </c>
      <c r="I541" s="66" t="str">
        <f>vlookup(D541,'ranap clusters obsolete'!D:D,1,false)</f>
        <v>#N/A</v>
      </c>
      <c r="J541" s="66" t="s">
        <v>9311</v>
      </c>
    </row>
    <row r="542">
      <c r="A542" s="68">
        <v>11.0</v>
      </c>
      <c r="B542" s="69" t="s">
        <v>6275</v>
      </c>
      <c r="C542" s="68" t="s">
        <v>7665</v>
      </c>
      <c r="D542" s="70" t="s">
        <v>10419</v>
      </c>
      <c r="E542" s="68" t="s">
        <v>10420</v>
      </c>
      <c r="F542" s="68" t="s">
        <v>2211</v>
      </c>
      <c r="G542" s="68" t="s">
        <v>2441</v>
      </c>
      <c r="H542" s="66">
        <v>0.0</v>
      </c>
      <c r="I542" s="66" t="str">
        <f>vlookup(D542,'ranap clusters obsolete'!D:D,1,false)</f>
        <v>#N/A</v>
      </c>
      <c r="J542" s="66" t="s">
        <v>9311</v>
      </c>
    </row>
    <row r="543">
      <c r="A543" s="68">
        <v>11.0</v>
      </c>
      <c r="B543" s="69" t="s">
        <v>6275</v>
      </c>
      <c r="C543" s="68" t="s">
        <v>7665</v>
      </c>
      <c r="D543" s="70" t="s">
        <v>10421</v>
      </c>
      <c r="E543" s="68" t="s">
        <v>10422</v>
      </c>
      <c r="F543" s="68" t="s">
        <v>2211</v>
      </c>
      <c r="G543" s="68" t="s">
        <v>2436</v>
      </c>
      <c r="H543" s="66">
        <v>0.0</v>
      </c>
      <c r="I543" s="66" t="str">
        <f>vlookup(D543,'ranap clusters obsolete'!D:D,1,false)</f>
        <v>#N/A</v>
      </c>
      <c r="J543" s="66" t="s">
        <v>9311</v>
      </c>
    </row>
    <row r="544">
      <c r="A544" s="68">
        <v>11.0</v>
      </c>
      <c r="B544" s="69" t="s">
        <v>6275</v>
      </c>
      <c r="C544" s="68" t="s">
        <v>7665</v>
      </c>
      <c r="D544" s="70" t="s">
        <v>10423</v>
      </c>
      <c r="E544" s="68" t="s">
        <v>10424</v>
      </c>
      <c r="F544" s="68" t="s">
        <v>2211</v>
      </c>
      <c r="G544" s="68" t="s">
        <v>2436</v>
      </c>
      <c r="H544" s="66">
        <v>0.0</v>
      </c>
      <c r="I544" s="66" t="str">
        <f>vlookup(D544,'ranap clusters obsolete'!D:D,1,false)</f>
        <v>#N/A</v>
      </c>
      <c r="J544" s="66" t="s">
        <v>9311</v>
      </c>
    </row>
    <row r="545">
      <c r="A545" s="68">
        <v>11.0</v>
      </c>
      <c r="B545" s="69" t="s">
        <v>6275</v>
      </c>
      <c r="C545" s="68" t="s">
        <v>7665</v>
      </c>
      <c r="D545" s="70" t="s">
        <v>10425</v>
      </c>
      <c r="E545" s="68" t="s">
        <v>10426</v>
      </c>
      <c r="F545" s="68" t="s">
        <v>2211</v>
      </c>
      <c r="G545" s="68" t="s">
        <v>2436</v>
      </c>
      <c r="H545" s="66">
        <v>0.0</v>
      </c>
      <c r="I545" s="66" t="str">
        <f>vlookup(D545,'ranap clusters obsolete'!D:D,1,false)</f>
        <v>#N/A</v>
      </c>
      <c r="J545" s="66" t="s">
        <v>9311</v>
      </c>
    </row>
    <row r="546">
      <c r="A546" s="68">
        <v>11.0</v>
      </c>
      <c r="B546" s="69" t="s">
        <v>6275</v>
      </c>
      <c r="C546" s="68" t="s">
        <v>7665</v>
      </c>
      <c r="D546" s="70" t="s">
        <v>1060</v>
      </c>
      <c r="E546" s="68" t="s">
        <v>285</v>
      </c>
      <c r="F546" s="68" t="s">
        <v>2211</v>
      </c>
      <c r="G546" s="68" t="s">
        <v>2436</v>
      </c>
      <c r="H546" s="66">
        <v>0.0</v>
      </c>
      <c r="I546" s="66" t="str">
        <f>vlookup(D546,'ranap clusters obsolete'!D:D,1,false)</f>
        <v>#N/A</v>
      </c>
      <c r="J546" s="66" t="s">
        <v>9311</v>
      </c>
    </row>
    <row r="547">
      <c r="A547" s="68">
        <v>11.0</v>
      </c>
      <c r="B547" s="69" t="s">
        <v>6275</v>
      </c>
      <c r="C547" s="68" t="s">
        <v>7665</v>
      </c>
      <c r="D547" s="70" t="s">
        <v>1062</v>
      </c>
      <c r="E547" s="68" t="s">
        <v>286</v>
      </c>
      <c r="F547" s="68" t="s">
        <v>2211</v>
      </c>
      <c r="G547" s="68" t="s">
        <v>2441</v>
      </c>
      <c r="H547" s="66">
        <v>0.0</v>
      </c>
      <c r="I547" s="66" t="str">
        <f>vlookup(D547,'ranap clusters obsolete'!D:D,1,false)</f>
        <v>#N/A</v>
      </c>
      <c r="J547" s="66" t="s">
        <v>9311</v>
      </c>
    </row>
    <row r="548">
      <c r="A548" s="68">
        <v>11.0</v>
      </c>
      <c r="B548" s="69" t="s">
        <v>6275</v>
      </c>
      <c r="C548" s="68" t="s">
        <v>7665</v>
      </c>
      <c r="D548" s="70" t="s">
        <v>1064</v>
      </c>
      <c r="E548" s="68" t="s">
        <v>288</v>
      </c>
      <c r="F548" s="68" t="s">
        <v>2211</v>
      </c>
      <c r="G548" s="68" t="s">
        <v>2441</v>
      </c>
      <c r="H548" s="66">
        <v>0.0</v>
      </c>
      <c r="I548" s="66" t="str">
        <f>vlookup(D548,'ranap clusters obsolete'!D:D,1,false)</f>
        <v>#N/A</v>
      </c>
      <c r="J548" s="66" t="s">
        <v>9311</v>
      </c>
    </row>
    <row r="549">
      <c r="A549" s="68">
        <v>11.0</v>
      </c>
      <c r="B549" s="69" t="s">
        <v>6275</v>
      </c>
      <c r="C549" s="68" t="s">
        <v>7665</v>
      </c>
      <c r="D549" s="70" t="s">
        <v>10428</v>
      </c>
      <c r="E549" s="68" t="s">
        <v>10429</v>
      </c>
      <c r="F549" s="68" t="s">
        <v>2211</v>
      </c>
      <c r="G549" s="68" t="s">
        <v>2436</v>
      </c>
      <c r="H549" s="66">
        <v>0.0</v>
      </c>
      <c r="I549" s="66" t="str">
        <f>vlookup(D549,'ranap clusters obsolete'!D:D,1,false)</f>
        <v>#N/A</v>
      </c>
      <c r="J549" s="66" t="s">
        <v>9311</v>
      </c>
    </row>
    <row r="550">
      <c r="A550" s="68">
        <v>11.0</v>
      </c>
      <c r="B550" s="69" t="s">
        <v>6275</v>
      </c>
      <c r="C550" s="68" t="s">
        <v>7665</v>
      </c>
      <c r="D550" s="70" t="s">
        <v>1067</v>
      </c>
      <c r="E550" s="68" t="s">
        <v>289</v>
      </c>
      <c r="F550" s="68" t="s">
        <v>2211</v>
      </c>
      <c r="G550" s="68" t="s">
        <v>2441</v>
      </c>
      <c r="H550" s="66">
        <v>0.0</v>
      </c>
      <c r="I550" s="66" t="str">
        <f>vlookup(D550,'ranap clusters obsolete'!D:D,1,false)</f>
        <v>#N/A</v>
      </c>
      <c r="J550" s="66" t="s">
        <v>9311</v>
      </c>
    </row>
    <row r="551">
      <c r="A551" s="68">
        <v>11.0</v>
      </c>
      <c r="B551" s="69" t="s">
        <v>6275</v>
      </c>
      <c r="C551" s="68" t="s">
        <v>7665</v>
      </c>
      <c r="D551" s="70" t="s">
        <v>1058</v>
      </c>
      <c r="E551" s="68" t="s">
        <v>282</v>
      </c>
      <c r="F551" s="68" t="s">
        <v>2211</v>
      </c>
      <c r="G551" s="68" t="s">
        <v>2441</v>
      </c>
      <c r="H551" s="66">
        <v>1.0</v>
      </c>
      <c r="I551" s="66" t="str">
        <f>vlookup(D551,'ranap clusters obsolete'!D:D,1,false)</f>
        <v>#N/A</v>
      </c>
      <c r="J551" s="66" t="s">
        <v>9311</v>
      </c>
    </row>
    <row r="552">
      <c r="A552" s="68">
        <v>11.0</v>
      </c>
      <c r="B552" s="69" t="s">
        <v>6275</v>
      </c>
      <c r="C552" s="68" t="s">
        <v>7665</v>
      </c>
      <c r="D552" s="99" t="s">
        <v>1068</v>
      </c>
      <c r="E552" s="68" t="s">
        <v>292</v>
      </c>
      <c r="F552" s="68" t="s">
        <v>7669</v>
      </c>
      <c r="G552" s="71" t="s">
        <v>2301</v>
      </c>
      <c r="H552" s="66">
        <v>0.0</v>
      </c>
      <c r="I552" s="66" t="str">
        <f>vlookup(D552,'ranap clusters obsolete'!D:D,1,false)</f>
        <v>#N/A</v>
      </c>
      <c r="J552" s="66" t="s">
        <v>9311</v>
      </c>
    </row>
    <row r="553">
      <c r="A553" s="68">
        <v>11.0</v>
      </c>
      <c r="B553" s="69" t="s">
        <v>6275</v>
      </c>
      <c r="C553" s="68" t="s">
        <v>7665</v>
      </c>
      <c r="D553" s="99" t="s">
        <v>1071</v>
      </c>
      <c r="E553" s="68" t="s">
        <v>293</v>
      </c>
      <c r="F553" s="68" t="s">
        <v>7669</v>
      </c>
      <c r="G553" s="71" t="s">
        <v>2301</v>
      </c>
      <c r="H553" s="66">
        <v>0.0</v>
      </c>
      <c r="I553" s="66" t="str">
        <f>vlookup(D553,'ranap clusters obsolete'!D:D,1,false)</f>
        <v>#N/A</v>
      </c>
      <c r="J553" s="66" t="s">
        <v>9311</v>
      </c>
    </row>
    <row r="554">
      <c r="A554" s="68">
        <v>11.0</v>
      </c>
      <c r="B554" s="69" t="s">
        <v>6275</v>
      </c>
      <c r="C554" s="68" t="s">
        <v>7665</v>
      </c>
      <c r="D554" s="99" t="s">
        <v>1072</v>
      </c>
      <c r="E554" s="68" t="s">
        <v>295</v>
      </c>
      <c r="F554" s="68" t="s">
        <v>7669</v>
      </c>
      <c r="G554" s="71" t="s">
        <v>2301</v>
      </c>
      <c r="H554" s="66">
        <v>0.0</v>
      </c>
      <c r="I554" s="66" t="str">
        <f>vlookup(D554,'ranap clusters obsolete'!D:D,1,false)</f>
        <v>#N/A</v>
      </c>
      <c r="J554" s="66" t="s">
        <v>9311</v>
      </c>
    </row>
    <row r="555">
      <c r="A555" s="68">
        <v>11.0</v>
      </c>
      <c r="B555" s="69" t="s">
        <v>6275</v>
      </c>
      <c r="C555" s="68" t="s">
        <v>7665</v>
      </c>
      <c r="D555" s="99" t="s">
        <v>1073</v>
      </c>
      <c r="E555" s="68" t="s">
        <v>297</v>
      </c>
      <c r="F555" s="68" t="s">
        <v>7669</v>
      </c>
      <c r="G555" s="71" t="s">
        <v>2301</v>
      </c>
      <c r="H555" s="66">
        <v>0.0</v>
      </c>
      <c r="I555" s="66" t="str">
        <f>vlookup(D555,'ranap clusters obsolete'!D:D,1,false)</f>
        <v>#N/A</v>
      </c>
      <c r="J555" s="66" t="s">
        <v>9311</v>
      </c>
    </row>
    <row r="556">
      <c r="A556" s="68">
        <v>11.0</v>
      </c>
      <c r="B556" s="69" t="s">
        <v>6275</v>
      </c>
      <c r="C556" s="68" t="s">
        <v>7665</v>
      </c>
      <c r="D556" s="99" t="s">
        <v>1076</v>
      </c>
      <c r="E556" s="68" t="s">
        <v>300</v>
      </c>
      <c r="F556" s="68" t="s">
        <v>7669</v>
      </c>
      <c r="G556" s="71" t="s">
        <v>2301</v>
      </c>
      <c r="H556" s="66">
        <v>0.0</v>
      </c>
      <c r="I556" s="66" t="str">
        <f>vlookup(D556,'ranap clusters obsolete'!D:D,1,false)</f>
        <v>#N/A</v>
      </c>
      <c r="J556" s="66" t="s">
        <v>9311</v>
      </c>
    </row>
    <row r="557">
      <c r="A557" s="68">
        <v>11.0</v>
      </c>
      <c r="B557" s="69" t="s">
        <v>6275</v>
      </c>
      <c r="C557" s="68" t="s">
        <v>7665</v>
      </c>
      <c r="D557" s="99" t="s">
        <v>1077</v>
      </c>
      <c r="E557" s="68" t="s">
        <v>301</v>
      </c>
      <c r="F557" s="68" t="s">
        <v>7669</v>
      </c>
      <c r="G557" s="71" t="s">
        <v>2301</v>
      </c>
      <c r="H557" s="66">
        <v>0.0</v>
      </c>
      <c r="I557" s="66" t="str">
        <f>vlookup(D557,'ranap clusters obsolete'!D:D,1,false)</f>
        <v>#N/A</v>
      </c>
      <c r="J557" s="66" t="s">
        <v>9311</v>
      </c>
    </row>
    <row r="558">
      <c r="A558" s="68">
        <v>11.0</v>
      </c>
      <c r="B558" s="69" t="s">
        <v>6275</v>
      </c>
      <c r="C558" s="68" t="s">
        <v>7665</v>
      </c>
      <c r="D558" s="99" t="s">
        <v>1079</v>
      </c>
      <c r="E558" s="68" t="s">
        <v>303</v>
      </c>
      <c r="F558" s="68" t="s">
        <v>7669</v>
      </c>
      <c r="G558" s="71" t="s">
        <v>2301</v>
      </c>
      <c r="H558" s="66">
        <v>0.0</v>
      </c>
      <c r="I558" s="66" t="str">
        <f>vlookup(D558,'ranap clusters obsolete'!D:D,1,false)</f>
        <v>#N/A</v>
      </c>
      <c r="J558" s="66" t="s">
        <v>9311</v>
      </c>
    </row>
    <row r="559">
      <c r="A559" s="68">
        <v>11.0</v>
      </c>
      <c r="B559" s="69" t="s">
        <v>6275</v>
      </c>
      <c r="C559" s="68" t="s">
        <v>7665</v>
      </c>
      <c r="D559" s="99" t="s">
        <v>1080</v>
      </c>
      <c r="E559" s="68" t="s">
        <v>304</v>
      </c>
      <c r="F559" s="68" t="s">
        <v>7669</v>
      </c>
      <c r="G559" s="71" t="s">
        <v>2301</v>
      </c>
      <c r="H559" s="66">
        <v>0.0</v>
      </c>
      <c r="I559" s="66" t="str">
        <f>vlookup(D559,'ranap clusters obsolete'!D:D,1,false)</f>
        <v>#N/A</v>
      </c>
      <c r="J559" s="66" t="s">
        <v>9311</v>
      </c>
    </row>
    <row r="560">
      <c r="A560" s="68">
        <v>11.0</v>
      </c>
      <c r="B560" s="69" t="s">
        <v>6275</v>
      </c>
      <c r="C560" s="68" t="s">
        <v>7665</v>
      </c>
      <c r="D560" s="99" t="s">
        <v>1082</v>
      </c>
      <c r="E560" s="68" t="s">
        <v>306</v>
      </c>
      <c r="F560" s="68" t="s">
        <v>7669</v>
      </c>
      <c r="G560" s="71" t="s">
        <v>2301</v>
      </c>
      <c r="H560" s="66">
        <v>0.0</v>
      </c>
      <c r="I560" s="66" t="str">
        <f>vlookup(D560,'ranap clusters obsolete'!D:D,1,false)</f>
        <v>#N/A</v>
      </c>
      <c r="J560" s="66" t="s">
        <v>9311</v>
      </c>
    </row>
    <row r="561">
      <c r="A561" s="68">
        <v>11.0</v>
      </c>
      <c r="B561" s="69" t="s">
        <v>6275</v>
      </c>
      <c r="C561" s="68" t="s">
        <v>7665</v>
      </c>
      <c r="D561" s="99" t="s">
        <v>1083</v>
      </c>
      <c r="E561" s="68" t="s">
        <v>308</v>
      </c>
      <c r="F561" s="68" t="s">
        <v>7669</v>
      </c>
      <c r="G561" s="71" t="s">
        <v>2301</v>
      </c>
      <c r="H561" s="66">
        <v>0.0</v>
      </c>
      <c r="I561" s="66" t="str">
        <f>vlookup(D561,'ranap clusters obsolete'!D:D,1,false)</f>
        <v>#N/A</v>
      </c>
      <c r="J561" s="66" t="s">
        <v>9311</v>
      </c>
    </row>
    <row r="562">
      <c r="A562" s="68">
        <v>11.0</v>
      </c>
      <c r="B562" s="69" t="s">
        <v>6275</v>
      </c>
      <c r="C562" s="68" t="s">
        <v>7665</v>
      </c>
      <c r="D562" s="88" t="s">
        <v>1085</v>
      </c>
      <c r="E562" s="68" t="s">
        <v>309</v>
      </c>
      <c r="F562" s="68" t="s">
        <v>7669</v>
      </c>
      <c r="G562" s="141" t="s">
        <v>10442</v>
      </c>
      <c r="H562" s="66">
        <v>0.0</v>
      </c>
      <c r="I562" s="66" t="str">
        <f>vlookup(D562,'ranap clusters obsolete'!D:D,1,false)</f>
        <v>#N/A</v>
      </c>
      <c r="J562" s="66" t="s">
        <v>9311</v>
      </c>
    </row>
    <row r="563">
      <c r="A563" s="68">
        <v>11.0</v>
      </c>
      <c r="B563" s="69" t="s">
        <v>6275</v>
      </c>
      <c r="C563" s="68" t="s">
        <v>7665</v>
      </c>
      <c r="D563" s="99" t="s">
        <v>1086</v>
      </c>
      <c r="E563" s="68" t="s">
        <v>311</v>
      </c>
      <c r="F563" s="68" t="s">
        <v>7669</v>
      </c>
      <c r="G563" s="71" t="s">
        <v>2301</v>
      </c>
      <c r="H563" s="66">
        <v>0.0</v>
      </c>
      <c r="I563" s="66" t="str">
        <f>vlookup(D563,'ranap clusters obsolete'!D:D,1,false)</f>
        <v>#N/A</v>
      </c>
      <c r="J563" s="66" t="s">
        <v>9311</v>
      </c>
    </row>
    <row r="564">
      <c r="A564" s="68">
        <v>11.0</v>
      </c>
      <c r="B564" s="69" t="s">
        <v>6275</v>
      </c>
      <c r="C564" s="68" t="s">
        <v>7665</v>
      </c>
      <c r="D564" s="99" t="s">
        <v>1088</v>
      </c>
      <c r="E564" s="68" t="s">
        <v>313</v>
      </c>
      <c r="F564" s="68" t="s">
        <v>7669</v>
      </c>
      <c r="G564" s="71" t="s">
        <v>2301</v>
      </c>
      <c r="H564" s="66">
        <v>0.0</v>
      </c>
      <c r="I564" s="66" t="str">
        <f>vlookup(D564,'ranap clusters obsolete'!D:D,1,false)</f>
        <v>#N/A</v>
      </c>
      <c r="J564" s="66" t="s">
        <v>9311</v>
      </c>
    </row>
    <row r="565">
      <c r="A565" s="68">
        <v>11.0</v>
      </c>
      <c r="B565" s="69" t="s">
        <v>6275</v>
      </c>
      <c r="C565" s="68" t="s">
        <v>7665</v>
      </c>
      <c r="D565" s="101" t="s">
        <v>1089</v>
      </c>
      <c r="E565" s="68" t="s">
        <v>315</v>
      </c>
      <c r="F565" s="68" t="s">
        <v>7669</v>
      </c>
      <c r="G565" s="71" t="s">
        <v>2301</v>
      </c>
      <c r="H565" s="66">
        <v>0.0</v>
      </c>
      <c r="I565" s="66" t="str">
        <f>vlookup(D565,'ranap clusters obsolete'!D:D,1,false)</f>
        <v>#N/A</v>
      </c>
      <c r="J565" s="66" t="s">
        <v>9311</v>
      </c>
    </row>
    <row r="566">
      <c r="A566" s="68">
        <v>11.0</v>
      </c>
      <c r="B566" s="69" t="s">
        <v>6275</v>
      </c>
      <c r="C566" s="68" t="s">
        <v>7665</v>
      </c>
      <c r="D566" s="99" t="s">
        <v>1090</v>
      </c>
      <c r="E566" s="68" t="s">
        <v>317</v>
      </c>
      <c r="F566" s="68" t="s">
        <v>7669</v>
      </c>
      <c r="G566" s="71" t="s">
        <v>2301</v>
      </c>
      <c r="H566" s="66">
        <v>0.0</v>
      </c>
      <c r="I566" s="66" t="str">
        <f>vlookup(D566,'ranap clusters obsolete'!D:D,1,false)</f>
        <v>#N/A</v>
      </c>
      <c r="J566" s="66" t="s">
        <v>9311</v>
      </c>
    </row>
    <row r="567">
      <c r="A567" s="68">
        <v>11.0</v>
      </c>
      <c r="B567" s="69" t="s">
        <v>6275</v>
      </c>
      <c r="C567" s="68" t="s">
        <v>7665</v>
      </c>
      <c r="D567" s="99" t="s">
        <v>1092</v>
      </c>
      <c r="E567" s="68" t="s">
        <v>318</v>
      </c>
      <c r="F567" s="68" t="s">
        <v>7669</v>
      </c>
      <c r="G567" s="71" t="s">
        <v>2301</v>
      </c>
      <c r="H567" s="66">
        <v>0.0</v>
      </c>
      <c r="I567" s="66" t="str">
        <f>vlookup(D567,'ranap clusters obsolete'!D:D,1,false)</f>
        <v>#N/A</v>
      </c>
      <c r="J567" s="66" t="s">
        <v>9311</v>
      </c>
    </row>
    <row r="568">
      <c r="A568" s="68">
        <v>11.0</v>
      </c>
      <c r="B568" s="69" t="s">
        <v>6275</v>
      </c>
      <c r="C568" s="68" t="s">
        <v>7665</v>
      </c>
      <c r="D568" s="99" t="s">
        <v>1094</v>
      </c>
      <c r="E568" s="68" t="s">
        <v>320</v>
      </c>
      <c r="F568" s="68" t="s">
        <v>7669</v>
      </c>
      <c r="G568" s="71" t="s">
        <v>2301</v>
      </c>
      <c r="H568" s="66">
        <v>0.0</v>
      </c>
      <c r="I568" s="66" t="str">
        <f>vlookup(D568,'ranap clusters obsolete'!D:D,1,false)</f>
        <v>#N/A</v>
      </c>
      <c r="J568" s="66" t="s">
        <v>9311</v>
      </c>
    </row>
    <row r="569">
      <c r="A569" s="68">
        <v>11.0</v>
      </c>
      <c r="B569" s="69" t="s">
        <v>6275</v>
      </c>
      <c r="C569" s="68" t="s">
        <v>7665</v>
      </c>
      <c r="D569" s="88" t="s">
        <v>1095</v>
      </c>
      <c r="E569" s="68" t="s">
        <v>322</v>
      </c>
      <c r="F569" s="68" t="s">
        <v>7669</v>
      </c>
      <c r="G569" s="71" t="s">
        <v>10458</v>
      </c>
      <c r="H569" s="66">
        <v>0.0</v>
      </c>
      <c r="I569" s="66" t="str">
        <f>vlookup(D569,'ranap clusters obsolete'!D:D,1,false)</f>
        <v>#N/A</v>
      </c>
      <c r="J569" s="66" t="s">
        <v>9311</v>
      </c>
    </row>
    <row r="570">
      <c r="A570" s="68">
        <v>11.0</v>
      </c>
      <c r="B570" s="69" t="s">
        <v>6275</v>
      </c>
      <c r="C570" s="68" t="s">
        <v>7665</v>
      </c>
      <c r="D570" s="88" t="s">
        <v>1097</v>
      </c>
      <c r="E570" s="68" t="s">
        <v>324</v>
      </c>
      <c r="F570" s="68" t="s">
        <v>7669</v>
      </c>
      <c r="G570" s="71" t="s">
        <v>10458</v>
      </c>
      <c r="H570" s="66">
        <v>0.0</v>
      </c>
      <c r="I570" s="66" t="str">
        <f>vlookup(D570,'ranap clusters obsolete'!D:D,1,false)</f>
        <v>#N/A</v>
      </c>
      <c r="J570" s="66" t="s">
        <v>9311</v>
      </c>
    </row>
    <row r="571">
      <c r="A571" s="68">
        <v>11.0</v>
      </c>
      <c r="B571" s="69" t="s">
        <v>6275</v>
      </c>
      <c r="C571" s="68" t="s">
        <v>7665</v>
      </c>
      <c r="D571" s="99" t="s">
        <v>1098</v>
      </c>
      <c r="E571" s="68" t="s">
        <v>326</v>
      </c>
      <c r="F571" s="68" t="s">
        <v>7669</v>
      </c>
      <c r="G571" s="71" t="s">
        <v>2301</v>
      </c>
      <c r="H571" s="66">
        <v>0.0</v>
      </c>
      <c r="I571" s="66" t="str">
        <f>vlookup(D571,'ranap clusters obsolete'!D:D,1,false)</f>
        <v>#N/A</v>
      </c>
      <c r="J571" s="66" t="s">
        <v>9311</v>
      </c>
    </row>
    <row r="572">
      <c r="A572" s="68">
        <v>11.0</v>
      </c>
      <c r="B572" s="69" t="s">
        <v>6275</v>
      </c>
      <c r="C572" s="68" t="s">
        <v>7665</v>
      </c>
      <c r="D572" s="99" t="s">
        <v>1099</v>
      </c>
      <c r="E572" s="68" t="s">
        <v>328</v>
      </c>
      <c r="F572" s="68" t="s">
        <v>7669</v>
      </c>
      <c r="G572" s="71" t="s">
        <v>2301</v>
      </c>
      <c r="H572" s="66">
        <v>0.0</v>
      </c>
      <c r="I572" s="66" t="str">
        <f>vlookup(D572,'ranap clusters obsolete'!D:D,1,false)</f>
        <v>#N/A</v>
      </c>
      <c r="J572" s="66" t="s">
        <v>9311</v>
      </c>
    </row>
    <row r="573">
      <c r="A573" s="68">
        <v>11.0</v>
      </c>
      <c r="B573" s="69" t="s">
        <v>6275</v>
      </c>
      <c r="C573" s="68" t="s">
        <v>7665</v>
      </c>
      <c r="D573" s="99" t="s">
        <v>1100</v>
      </c>
      <c r="E573" s="68" t="s">
        <v>330</v>
      </c>
      <c r="F573" s="68" t="s">
        <v>7669</v>
      </c>
      <c r="G573" s="71" t="s">
        <v>2301</v>
      </c>
      <c r="H573" s="66">
        <v>0.0</v>
      </c>
      <c r="I573" s="66" t="str">
        <f>vlookup(D573,'ranap clusters obsolete'!D:D,1,false)</f>
        <v>#N/A</v>
      </c>
      <c r="J573" s="66" t="s">
        <v>9311</v>
      </c>
    </row>
    <row r="574">
      <c r="A574" s="68">
        <v>11.0</v>
      </c>
      <c r="B574" s="69" t="s">
        <v>6275</v>
      </c>
      <c r="C574" s="68" t="s">
        <v>7665</v>
      </c>
      <c r="D574" s="70" t="s">
        <v>1102</v>
      </c>
      <c r="E574" s="68" t="s">
        <v>332</v>
      </c>
      <c r="F574" s="68" t="s">
        <v>7669</v>
      </c>
      <c r="G574" s="68" t="s">
        <v>2301</v>
      </c>
      <c r="H574" s="66">
        <v>0.0</v>
      </c>
      <c r="I574" s="66" t="str">
        <f>vlookup(D574,'ranap clusters obsolete'!D:D,1,false)</f>
        <v>#N/A</v>
      </c>
      <c r="J574" s="66" t="s">
        <v>9311</v>
      </c>
    </row>
    <row r="575">
      <c r="A575" s="68">
        <v>11.0</v>
      </c>
      <c r="B575" s="69" t="s">
        <v>6275</v>
      </c>
      <c r="C575" s="68" t="s">
        <v>7665</v>
      </c>
      <c r="D575" s="70" t="s">
        <v>1103</v>
      </c>
      <c r="E575" s="68" t="s">
        <v>337</v>
      </c>
      <c r="F575" s="68" t="s">
        <v>7669</v>
      </c>
      <c r="G575" s="68" t="s">
        <v>2301</v>
      </c>
      <c r="H575" s="66">
        <v>0.0</v>
      </c>
      <c r="I575" s="66" t="str">
        <f>vlookup(D575,'ranap clusters obsolete'!D:D,1,false)</f>
        <v>#N/A</v>
      </c>
      <c r="J575" s="66" t="s">
        <v>9311</v>
      </c>
    </row>
    <row r="576">
      <c r="A576" s="68">
        <v>11.0</v>
      </c>
      <c r="B576" s="69" t="s">
        <v>6275</v>
      </c>
      <c r="C576" s="68" t="s">
        <v>7665</v>
      </c>
      <c r="D576" s="99" t="s">
        <v>1104</v>
      </c>
      <c r="E576" s="68" t="s">
        <v>339</v>
      </c>
      <c r="F576" s="68" t="s">
        <v>7669</v>
      </c>
      <c r="G576" s="71" t="s">
        <v>2301</v>
      </c>
      <c r="H576" s="66">
        <v>0.0</v>
      </c>
      <c r="I576" s="66" t="str">
        <f>vlookup(D576,'ranap clusters obsolete'!D:D,1,false)</f>
        <v>#N/A</v>
      </c>
      <c r="J576" s="66" t="s">
        <v>9311</v>
      </c>
    </row>
    <row r="577">
      <c r="A577" s="68">
        <v>11.0</v>
      </c>
      <c r="B577" s="69" t="s">
        <v>6275</v>
      </c>
      <c r="C577" s="68" t="s">
        <v>7665</v>
      </c>
      <c r="D577" s="99" t="s">
        <v>1106</v>
      </c>
      <c r="E577" s="68" t="s">
        <v>340</v>
      </c>
      <c r="F577" s="68" t="s">
        <v>7669</v>
      </c>
      <c r="G577" s="71" t="s">
        <v>2301</v>
      </c>
      <c r="H577" s="66">
        <v>0.0</v>
      </c>
      <c r="I577" s="66" t="str">
        <f>vlookup(D577,'ranap clusters obsolete'!D:D,1,false)</f>
        <v>#N/A</v>
      </c>
      <c r="J577" s="66" t="s">
        <v>9311</v>
      </c>
    </row>
    <row r="578">
      <c r="A578" s="68">
        <v>11.0</v>
      </c>
      <c r="B578" s="69" t="s">
        <v>6275</v>
      </c>
      <c r="C578" s="68" t="s">
        <v>7665</v>
      </c>
      <c r="D578" s="99" t="s">
        <v>1107</v>
      </c>
      <c r="E578" s="68" t="s">
        <v>342</v>
      </c>
      <c r="F578" s="68" t="s">
        <v>7669</v>
      </c>
      <c r="G578" s="71" t="s">
        <v>2301</v>
      </c>
      <c r="H578" s="66">
        <v>1.0</v>
      </c>
      <c r="I578" s="66" t="str">
        <f>vlookup(D578,'ranap clusters obsolete'!D:D,1,false)</f>
        <v>#N/A</v>
      </c>
      <c r="J578" s="66" t="s">
        <v>9311</v>
      </c>
    </row>
    <row r="579">
      <c r="A579" s="68">
        <v>11.0</v>
      </c>
      <c r="B579" s="69" t="s">
        <v>6275</v>
      </c>
      <c r="C579" s="68" t="s">
        <v>7665</v>
      </c>
      <c r="D579" s="99" t="s">
        <v>1109</v>
      </c>
      <c r="E579" s="68" t="s">
        <v>344</v>
      </c>
      <c r="F579" s="68" t="s">
        <v>7669</v>
      </c>
      <c r="G579" s="71" t="s">
        <v>2301</v>
      </c>
      <c r="H579" s="66">
        <v>0.0</v>
      </c>
      <c r="I579" s="66" t="str">
        <f>vlookup(D579,'ranap clusters obsolete'!D:D,1,false)</f>
        <v>#N/A</v>
      </c>
      <c r="J579" s="66" t="s">
        <v>9311</v>
      </c>
    </row>
    <row r="580">
      <c r="A580" s="68">
        <v>11.0</v>
      </c>
      <c r="B580" s="69" t="s">
        <v>6275</v>
      </c>
      <c r="C580" s="68" t="s">
        <v>7665</v>
      </c>
      <c r="D580" s="99" t="s">
        <v>1110</v>
      </c>
      <c r="E580" s="68" t="s">
        <v>346</v>
      </c>
      <c r="F580" s="68" t="s">
        <v>7669</v>
      </c>
      <c r="G580" s="71" t="s">
        <v>2301</v>
      </c>
      <c r="H580" s="66">
        <v>0.0</v>
      </c>
      <c r="I580" s="66" t="str">
        <f>vlookup(D580,'ranap clusters obsolete'!D:D,1,false)</f>
        <v>#N/A</v>
      </c>
      <c r="J580" s="66" t="s">
        <v>9311</v>
      </c>
    </row>
    <row r="581">
      <c r="A581" s="68">
        <v>11.0</v>
      </c>
      <c r="B581" s="69" t="s">
        <v>6275</v>
      </c>
      <c r="C581" s="68" t="s">
        <v>7665</v>
      </c>
      <c r="D581" s="99" t="s">
        <v>1112</v>
      </c>
      <c r="E581" s="68" t="s">
        <v>348</v>
      </c>
      <c r="F581" s="68" t="s">
        <v>7669</v>
      </c>
      <c r="G581" s="71" t="s">
        <v>2301</v>
      </c>
      <c r="H581" s="66">
        <v>0.0</v>
      </c>
      <c r="I581" s="66" t="str">
        <f>vlookup(D581,'ranap clusters obsolete'!D:D,1,false)</f>
        <v>#N/A</v>
      </c>
      <c r="J581" s="66" t="s">
        <v>9311</v>
      </c>
    </row>
    <row r="582">
      <c r="A582" s="68">
        <v>11.0</v>
      </c>
      <c r="B582" s="69" t="s">
        <v>6275</v>
      </c>
      <c r="C582" s="68" t="s">
        <v>7665</v>
      </c>
      <c r="D582" s="99" t="s">
        <v>1113</v>
      </c>
      <c r="E582" s="68" t="s">
        <v>350</v>
      </c>
      <c r="F582" s="68" t="s">
        <v>7669</v>
      </c>
      <c r="G582" s="71" t="s">
        <v>2301</v>
      </c>
      <c r="H582" s="66">
        <v>0.0</v>
      </c>
      <c r="I582" s="66" t="str">
        <f>vlookup(D582,'ranap clusters obsolete'!D:D,1,false)</f>
        <v>#N/A</v>
      </c>
      <c r="J582" s="66" t="s">
        <v>9311</v>
      </c>
    </row>
    <row r="583">
      <c r="A583" s="68">
        <v>11.0</v>
      </c>
      <c r="B583" s="69" t="s">
        <v>6275</v>
      </c>
      <c r="C583" s="68" t="s">
        <v>7665</v>
      </c>
      <c r="D583" s="99" t="s">
        <v>1114</v>
      </c>
      <c r="E583" s="68" t="s">
        <v>353</v>
      </c>
      <c r="F583" s="68" t="s">
        <v>7669</v>
      </c>
      <c r="G583" s="71" t="s">
        <v>2301</v>
      </c>
      <c r="H583" s="66">
        <v>0.0</v>
      </c>
      <c r="I583" s="66" t="str">
        <f>vlookup(D583,'ranap clusters obsolete'!D:D,1,false)</f>
        <v>#N/A</v>
      </c>
      <c r="J583" s="66" t="s">
        <v>9311</v>
      </c>
    </row>
    <row r="584">
      <c r="A584" s="68">
        <v>11.0</v>
      </c>
      <c r="B584" s="69" t="s">
        <v>6275</v>
      </c>
      <c r="C584" s="68" t="s">
        <v>7665</v>
      </c>
      <c r="D584" s="99" t="s">
        <v>1116</v>
      </c>
      <c r="E584" s="68" t="s">
        <v>360</v>
      </c>
      <c r="F584" s="68" t="s">
        <v>7669</v>
      </c>
      <c r="G584" s="71" t="s">
        <v>2301</v>
      </c>
      <c r="H584" s="66">
        <v>0.0</v>
      </c>
      <c r="I584" s="66" t="str">
        <f>vlookup(D584,'ranap clusters obsolete'!D:D,1,false)</f>
        <v>#N/A</v>
      </c>
      <c r="J584" s="66" t="s">
        <v>9311</v>
      </c>
    </row>
    <row r="585">
      <c r="A585" s="68">
        <v>11.0</v>
      </c>
      <c r="B585" s="69" t="s">
        <v>6275</v>
      </c>
      <c r="C585" s="68" t="s">
        <v>7665</v>
      </c>
      <c r="D585" s="99" t="s">
        <v>1117</v>
      </c>
      <c r="E585" s="68" t="s">
        <v>363</v>
      </c>
      <c r="F585" s="68" t="s">
        <v>7669</v>
      </c>
      <c r="G585" s="71" t="s">
        <v>2301</v>
      </c>
      <c r="H585" s="66">
        <v>0.0</v>
      </c>
      <c r="I585" s="66" t="str">
        <f>vlookup(D585,'ranap clusters obsolete'!D:D,1,false)</f>
        <v>#N/A</v>
      </c>
      <c r="J585" s="66" t="s">
        <v>9311</v>
      </c>
    </row>
    <row r="586">
      <c r="A586" s="68">
        <v>11.0</v>
      </c>
      <c r="B586" s="69" t="s">
        <v>6275</v>
      </c>
      <c r="C586" s="68" t="s">
        <v>7665</v>
      </c>
      <c r="D586" s="101" t="s">
        <v>1119</v>
      </c>
      <c r="E586" s="68" t="s">
        <v>370</v>
      </c>
      <c r="F586" s="68" t="s">
        <v>7669</v>
      </c>
      <c r="G586" s="71" t="s">
        <v>2301</v>
      </c>
      <c r="H586" s="66">
        <v>0.0</v>
      </c>
      <c r="I586" s="66" t="str">
        <f>vlookup(D586,'ranap clusters obsolete'!D:D,1,false)</f>
        <v>#N/A</v>
      </c>
      <c r="J586" s="66" t="s">
        <v>9311</v>
      </c>
    </row>
    <row r="587">
      <c r="A587" s="68">
        <v>11.0</v>
      </c>
      <c r="B587" s="69" t="s">
        <v>6275</v>
      </c>
      <c r="C587" s="68" t="s">
        <v>7665</v>
      </c>
      <c r="D587" s="99" t="s">
        <v>1120</v>
      </c>
      <c r="E587" s="68" t="s">
        <v>372</v>
      </c>
      <c r="F587" s="68" t="s">
        <v>7669</v>
      </c>
      <c r="G587" s="71" t="s">
        <v>2301</v>
      </c>
      <c r="H587" s="66">
        <v>0.0</v>
      </c>
      <c r="I587" s="66" t="str">
        <f>vlookup(D587,'ranap clusters obsolete'!D:D,1,false)</f>
        <v>#N/A</v>
      </c>
      <c r="J587" s="66" t="s">
        <v>9311</v>
      </c>
    </row>
    <row r="588">
      <c r="A588" s="68">
        <v>11.0</v>
      </c>
      <c r="B588" s="69" t="s">
        <v>6275</v>
      </c>
      <c r="C588" s="68" t="s">
        <v>7665</v>
      </c>
      <c r="D588" s="99" t="s">
        <v>1121</v>
      </c>
      <c r="E588" s="68" t="s">
        <v>374</v>
      </c>
      <c r="F588" s="68" t="s">
        <v>7669</v>
      </c>
      <c r="G588" s="71" t="s">
        <v>2301</v>
      </c>
      <c r="H588" s="66">
        <v>0.0</v>
      </c>
      <c r="I588" s="66" t="str">
        <f>vlookup(D588,'ranap clusters obsolete'!D:D,1,false)</f>
        <v>#N/A</v>
      </c>
      <c r="J588" s="66" t="s">
        <v>9311</v>
      </c>
    </row>
    <row r="589">
      <c r="A589" s="68">
        <v>11.0</v>
      </c>
      <c r="B589" s="69" t="s">
        <v>6275</v>
      </c>
      <c r="C589" s="68" t="s">
        <v>7665</v>
      </c>
      <c r="D589" s="99" t="s">
        <v>1123</v>
      </c>
      <c r="E589" s="68" t="s">
        <v>376</v>
      </c>
      <c r="F589" s="68" t="s">
        <v>7669</v>
      </c>
      <c r="G589" s="71" t="s">
        <v>2301</v>
      </c>
      <c r="H589" s="66">
        <v>0.0</v>
      </c>
      <c r="I589" s="66" t="str">
        <f>vlookup(D589,'ranap clusters obsolete'!D:D,1,false)</f>
        <v>#N/A</v>
      </c>
      <c r="J589" s="66" t="s">
        <v>9311</v>
      </c>
    </row>
    <row r="590">
      <c r="A590" s="68">
        <v>11.0</v>
      </c>
      <c r="B590" s="69" t="s">
        <v>6275</v>
      </c>
      <c r="C590" s="68" t="s">
        <v>7665</v>
      </c>
      <c r="D590" s="70" t="s">
        <v>1124</v>
      </c>
      <c r="E590" s="68" t="s">
        <v>378</v>
      </c>
      <c r="F590" s="68" t="s">
        <v>7669</v>
      </c>
      <c r="G590" s="68" t="s">
        <v>2301</v>
      </c>
      <c r="H590" s="66">
        <v>0.0</v>
      </c>
      <c r="I590" s="66" t="str">
        <f>vlookup(D590,'ranap clusters obsolete'!D:D,1,false)</f>
        <v>#N/A</v>
      </c>
      <c r="J590" s="66" t="s">
        <v>9311</v>
      </c>
    </row>
    <row r="591">
      <c r="A591" s="68">
        <v>11.0</v>
      </c>
      <c r="B591" s="69" t="s">
        <v>6275</v>
      </c>
      <c r="C591" s="68" t="s">
        <v>7665</v>
      </c>
      <c r="D591" s="70" t="s">
        <v>1126</v>
      </c>
      <c r="E591" s="68" t="s">
        <v>380</v>
      </c>
      <c r="F591" s="68" t="s">
        <v>7669</v>
      </c>
      <c r="G591" s="68" t="s">
        <v>2301</v>
      </c>
      <c r="H591" s="66">
        <v>0.0</v>
      </c>
      <c r="I591" s="66" t="str">
        <f>vlookup(D591,'ranap clusters obsolete'!D:D,1,false)</f>
        <v>#N/A</v>
      </c>
      <c r="J591" s="66" t="s">
        <v>9311</v>
      </c>
    </row>
    <row r="592">
      <c r="A592" s="68">
        <v>11.0</v>
      </c>
      <c r="B592" s="69" t="s">
        <v>6275</v>
      </c>
      <c r="C592" s="68" t="s">
        <v>7665</v>
      </c>
      <c r="D592" s="99" t="s">
        <v>1127</v>
      </c>
      <c r="E592" s="68" t="s">
        <v>382</v>
      </c>
      <c r="F592" s="68" t="s">
        <v>7669</v>
      </c>
      <c r="G592" s="71" t="s">
        <v>2301</v>
      </c>
      <c r="H592" s="66">
        <v>0.0</v>
      </c>
      <c r="I592" s="66" t="str">
        <f>vlookup(D592,'ranap clusters obsolete'!D:D,1,false)</f>
        <v>#N/A</v>
      </c>
      <c r="J592" s="66" t="s">
        <v>9311</v>
      </c>
    </row>
    <row r="593">
      <c r="A593" s="68">
        <v>11.0</v>
      </c>
      <c r="B593" s="69" t="s">
        <v>6275</v>
      </c>
      <c r="C593" s="68" t="s">
        <v>7665</v>
      </c>
      <c r="D593" s="99" t="s">
        <v>1128</v>
      </c>
      <c r="E593" s="68" t="s">
        <v>383</v>
      </c>
      <c r="F593" s="68" t="s">
        <v>7669</v>
      </c>
      <c r="G593" s="71" t="s">
        <v>2301</v>
      </c>
      <c r="H593" s="66">
        <v>0.0</v>
      </c>
      <c r="I593" s="66" t="str">
        <f>vlookup(D593,'ranap clusters obsolete'!D:D,1,false)</f>
        <v>#N/A</v>
      </c>
      <c r="J593" s="66" t="s">
        <v>9311</v>
      </c>
    </row>
    <row r="594">
      <c r="A594" s="68">
        <v>11.0</v>
      </c>
      <c r="B594" s="69" t="s">
        <v>6275</v>
      </c>
      <c r="C594" s="68" t="s">
        <v>7665</v>
      </c>
      <c r="D594" s="99" t="s">
        <v>1131</v>
      </c>
      <c r="E594" s="68" t="s">
        <v>384</v>
      </c>
      <c r="F594" s="68" t="s">
        <v>7669</v>
      </c>
      <c r="G594" s="71" t="s">
        <v>2301</v>
      </c>
      <c r="H594" s="66">
        <v>0.0</v>
      </c>
      <c r="I594" s="66" t="str">
        <f>vlookup(D594,'ranap clusters obsolete'!D:D,1,false)</f>
        <v>#N/A</v>
      </c>
      <c r="J594" s="66" t="s">
        <v>9311</v>
      </c>
    </row>
    <row r="595">
      <c r="A595" s="68">
        <v>11.0</v>
      </c>
      <c r="B595" s="69" t="s">
        <v>6275</v>
      </c>
      <c r="C595" s="68" t="s">
        <v>7665</v>
      </c>
      <c r="D595" s="99" t="s">
        <v>1132</v>
      </c>
      <c r="E595" s="68" t="s">
        <v>388</v>
      </c>
      <c r="F595" s="68" t="s">
        <v>7669</v>
      </c>
      <c r="G595" s="71" t="s">
        <v>2301</v>
      </c>
      <c r="H595" s="66">
        <v>0.0</v>
      </c>
      <c r="I595" s="66" t="str">
        <f>vlookup(D595,'ranap clusters obsolete'!D:D,1,false)</f>
        <v>#N/A</v>
      </c>
      <c r="J595" s="66" t="s">
        <v>9311</v>
      </c>
    </row>
    <row r="596">
      <c r="A596" s="68">
        <v>11.0</v>
      </c>
      <c r="B596" s="69" t="s">
        <v>6275</v>
      </c>
      <c r="C596" s="68" t="s">
        <v>7665</v>
      </c>
      <c r="D596" s="99" t="s">
        <v>1134</v>
      </c>
      <c r="E596" s="68" t="s">
        <v>390</v>
      </c>
      <c r="F596" s="68" t="s">
        <v>7669</v>
      </c>
      <c r="G596" s="71" t="s">
        <v>2301</v>
      </c>
      <c r="H596" s="66">
        <v>0.0</v>
      </c>
      <c r="I596" s="66" t="str">
        <f>vlookup(D596,'ranap clusters obsolete'!D:D,1,false)</f>
        <v>#N/A</v>
      </c>
      <c r="J596" s="66" t="s">
        <v>9311</v>
      </c>
    </row>
    <row r="597">
      <c r="A597" s="68">
        <v>11.0</v>
      </c>
      <c r="B597" s="69" t="s">
        <v>6275</v>
      </c>
      <c r="C597" s="68" t="s">
        <v>7665</v>
      </c>
      <c r="D597" s="99" t="s">
        <v>1135</v>
      </c>
      <c r="E597" s="68" t="s">
        <v>393</v>
      </c>
      <c r="F597" s="68" t="s">
        <v>7669</v>
      </c>
      <c r="G597" s="71" t="s">
        <v>2301</v>
      </c>
      <c r="H597" s="66">
        <v>0.0</v>
      </c>
      <c r="I597" s="66" t="str">
        <f>vlookup(D597,'ranap clusters obsolete'!D:D,1,false)</f>
        <v>#N/A</v>
      </c>
      <c r="J597" s="66" t="s">
        <v>9311</v>
      </c>
    </row>
    <row r="598">
      <c r="A598" s="68">
        <v>11.0</v>
      </c>
      <c r="B598" s="69" t="s">
        <v>6275</v>
      </c>
      <c r="C598" s="68" t="s">
        <v>7665</v>
      </c>
      <c r="D598" s="99" t="s">
        <v>1137</v>
      </c>
      <c r="E598" s="68" t="s">
        <v>395</v>
      </c>
      <c r="F598" s="68" t="s">
        <v>7669</v>
      </c>
      <c r="G598" s="71" t="s">
        <v>2301</v>
      </c>
      <c r="H598" s="66">
        <v>0.0</v>
      </c>
      <c r="I598" s="66" t="str">
        <f>vlookup(D598,'ranap clusters obsolete'!D:D,1,false)</f>
        <v>#N/A</v>
      </c>
      <c r="J598" s="66" t="s">
        <v>9311</v>
      </c>
    </row>
    <row r="599">
      <c r="A599" s="68">
        <v>11.0</v>
      </c>
      <c r="B599" s="69" t="s">
        <v>6275</v>
      </c>
      <c r="C599" s="68" t="s">
        <v>7665</v>
      </c>
      <c r="D599" s="101" t="s">
        <v>1138</v>
      </c>
      <c r="E599" s="68" t="s">
        <v>397</v>
      </c>
      <c r="F599" s="68" t="s">
        <v>7669</v>
      </c>
      <c r="G599" s="71" t="s">
        <v>2301</v>
      </c>
      <c r="H599" s="66">
        <v>0.0</v>
      </c>
      <c r="I599" s="66" t="str">
        <f>vlookup(D599,'ranap clusters obsolete'!D:D,1,false)</f>
        <v>#N/A</v>
      </c>
      <c r="J599" s="66" t="s">
        <v>9311</v>
      </c>
    </row>
    <row r="600">
      <c r="A600" s="68">
        <v>11.0</v>
      </c>
      <c r="B600" s="69" t="s">
        <v>6275</v>
      </c>
      <c r="C600" s="68" t="s">
        <v>7665</v>
      </c>
      <c r="D600" s="99" t="s">
        <v>1139</v>
      </c>
      <c r="E600" s="68" t="s">
        <v>398</v>
      </c>
      <c r="F600" s="68" t="s">
        <v>7669</v>
      </c>
      <c r="G600" s="71" t="s">
        <v>2301</v>
      </c>
      <c r="H600" s="66">
        <v>0.0</v>
      </c>
      <c r="I600" s="66" t="str">
        <f>vlookup(D600,'ranap clusters obsolete'!D:D,1,false)</f>
        <v>#N/A</v>
      </c>
      <c r="J600" s="66" t="s">
        <v>9311</v>
      </c>
    </row>
    <row r="601">
      <c r="A601" s="68">
        <v>11.0</v>
      </c>
      <c r="B601" s="69" t="s">
        <v>6275</v>
      </c>
      <c r="C601" s="68" t="s">
        <v>7665</v>
      </c>
      <c r="D601" s="99" t="s">
        <v>1141</v>
      </c>
      <c r="E601" s="68" t="s">
        <v>400</v>
      </c>
      <c r="F601" s="68" t="s">
        <v>7669</v>
      </c>
      <c r="G601" s="71" t="s">
        <v>2301</v>
      </c>
      <c r="H601" s="66">
        <v>0.0</v>
      </c>
      <c r="I601" s="66" t="str">
        <f>vlookup(D601,'ranap clusters obsolete'!D:D,1,false)</f>
        <v>#N/A</v>
      </c>
      <c r="J601" s="66" t="s">
        <v>9311</v>
      </c>
    </row>
    <row r="602">
      <c r="A602" s="68">
        <v>11.0</v>
      </c>
      <c r="B602" s="69" t="s">
        <v>6275</v>
      </c>
      <c r="C602" s="68" t="s">
        <v>7665</v>
      </c>
      <c r="D602" s="99" t="s">
        <v>1142</v>
      </c>
      <c r="E602" s="68" t="s">
        <v>403</v>
      </c>
      <c r="F602" s="68" t="s">
        <v>7669</v>
      </c>
      <c r="G602" s="71" t="s">
        <v>2301</v>
      </c>
      <c r="H602" s="66">
        <v>0.0</v>
      </c>
      <c r="I602" s="66" t="str">
        <f>vlookup(D602,'ranap clusters obsolete'!D:D,1,false)</f>
        <v>#N/A</v>
      </c>
      <c r="J602" s="66" t="s">
        <v>9311</v>
      </c>
    </row>
    <row r="603">
      <c r="A603" s="68">
        <v>11.0</v>
      </c>
      <c r="B603" s="69" t="s">
        <v>6275</v>
      </c>
      <c r="C603" s="68" t="s">
        <v>7665</v>
      </c>
      <c r="D603" s="70" t="s">
        <v>1144</v>
      </c>
      <c r="E603" s="68" t="s">
        <v>405</v>
      </c>
      <c r="F603" s="68" t="s">
        <v>7669</v>
      </c>
      <c r="G603" s="68" t="s">
        <v>2301</v>
      </c>
      <c r="H603" s="66">
        <v>0.0</v>
      </c>
      <c r="I603" s="66" t="str">
        <f>vlookup(D603,'ranap clusters obsolete'!D:D,1,false)</f>
        <v>#N/A</v>
      </c>
      <c r="J603" s="66" t="s">
        <v>9311</v>
      </c>
    </row>
    <row r="604">
      <c r="A604" s="68">
        <v>11.0</v>
      </c>
      <c r="B604" s="69" t="s">
        <v>6275</v>
      </c>
      <c r="C604" s="68" t="s">
        <v>7665</v>
      </c>
      <c r="D604" s="70" t="s">
        <v>1145</v>
      </c>
      <c r="E604" s="68" t="s">
        <v>408</v>
      </c>
      <c r="F604" s="68" t="s">
        <v>7669</v>
      </c>
      <c r="G604" s="68" t="s">
        <v>2301</v>
      </c>
      <c r="H604" s="66">
        <v>0.0</v>
      </c>
      <c r="I604" s="66" t="str">
        <f>vlookup(D604,'ranap clusters obsolete'!D:D,1,false)</f>
        <v>#N/A</v>
      </c>
      <c r="J604" s="66" t="s">
        <v>9311</v>
      </c>
    </row>
    <row r="605">
      <c r="A605" s="68">
        <v>11.0</v>
      </c>
      <c r="B605" s="69" t="s">
        <v>6275</v>
      </c>
      <c r="C605" s="68" t="s">
        <v>7665</v>
      </c>
      <c r="D605" s="70" t="s">
        <v>1147</v>
      </c>
      <c r="E605" s="68" t="s">
        <v>413</v>
      </c>
      <c r="F605" s="68" t="s">
        <v>411</v>
      </c>
      <c r="G605" s="68" t="s">
        <v>2441</v>
      </c>
      <c r="H605" s="66">
        <v>0.0</v>
      </c>
      <c r="I605" s="66" t="str">
        <f>vlookup(D605,'ranap clusters obsolete'!D:D,1,false)</f>
        <v>#N/A</v>
      </c>
      <c r="J605" s="66" t="s">
        <v>9311</v>
      </c>
    </row>
    <row r="606">
      <c r="A606" s="68">
        <v>11.0</v>
      </c>
      <c r="B606" s="69" t="s">
        <v>6275</v>
      </c>
      <c r="C606" s="68" t="s">
        <v>7665</v>
      </c>
      <c r="D606" s="70" t="s">
        <v>1149</v>
      </c>
      <c r="E606" s="68" t="s">
        <v>415</v>
      </c>
      <c r="F606" s="68" t="s">
        <v>411</v>
      </c>
      <c r="G606" s="68" t="s">
        <v>2441</v>
      </c>
      <c r="H606" s="66">
        <v>0.0</v>
      </c>
      <c r="I606" s="66" t="str">
        <f>vlookup(D606,'ranap clusters obsolete'!D:D,1,false)</f>
        <v>#N/A</v>
      </c>
      <c r="J606" s="66" t="s">
        <v>9311</v>
      </c>
    </row>
    <row r="607">
      <c r="A607" s="68">
        <v>11.0</v>
      </c>
      <c r="B607" s="69" t="s">
        <v>6275</v>
      </c>
      <c r="C607" s="68" t="s">
        <v>7665</v>
      </c>
      <c r="D607" s="70" t="s">
        <v>1150</v>
      </c>
      <c r="E607" s="68" t="s">
        <v>419</v>
      </c>
      <c r="F607" s="68" t="s">
        <v>411</v>
      </c>
      <c r="G607" s="68" t="s">
        <v>2436</v>
      </c>
      <c r="H607" s="66">
        <v>0.0</v>
      </c>
      <c r="I607" s="66" t="str">
        <f>vlookup(D607,'ranap clusters obsolete'!D:D,1,false)</f>
        <v>#N/A</v>
      </c>
      <c r="J607" s="66" t="s">
        <v>9311</v>
      </c>
    </row>
    <row r="608">
      <c r="A608" s="68">
        <v>11.0</v>
      </c>
      <c r="B608" s="69" t="s">
        <v>6275</v>
      </c>
      <c r="C608" s="68" t="s">
        <v>7665</v>
      </c>
      <c r="D608" s="70" t="s">
        <v>1152</v>
      </c>
      <c r="E608" s="68" t="s">
        <v>422</v>
      </c>
      <c r="F608" s="68" t="s">
        <v>411</v>
      </c>
      <c r="G608" s="68" t="s">
        <v>2441</v>
      </c>
      <c r="H608" s="66">
        <v>0.0</v>
      </c>
      <c r="I608" s="66" t="str">
        <f>vlookup(D608,'ranap clusters obsolete'!D:D,1,false)</f>
        <v>#N/A</v>
      </c>
      <c r="J608" s="66" t="s">
        <v>9311</v>
      </c>
    </row>
    <row r="609">
      <c r="A609" s="68">
        <v>11.0</v>
      </c>
      <c r="B609" s="69" t="s">
        <v>6275</v>
      </c>
      <c r="C609" s="68" t="s">
        <v>7665</v>
      </c>
      <c r="D609" s="70" t="s">
        <v>1153</v>
      </c>
      <c r="E609" s="68" t="s">
        <v>425</v>
      </c>
      <c r="F609" s="68" t="s">
        <v>411</v>
      </c>
      <c r="G609" s="68" t="s">
        <v>2436</v>
      </c>
      <c r="H609" s="66">
        <v>0.0</v>
      </c>
      <c r="I609" s="66" t="str">
        <f>vlookup(D609,'ranap clusters obsolete'!D:D,1,false)</f>
        <v>#N/A</v>
      </c>
      <c r="J609" s="66" t="s">
        <v>9311</v>
      </c>
    </row>
    <row r="610">
      <c r="A610" s="68">
        <v>11.0</v>
      </c>
      <c r="B610" s="69" t="s">
        <v>6275</v>
      </c>
      <c r="C610" s="68" t="s">
        <v>7665</v>
      </c>
      <c r="D610" s="70" t="s">
        <v>1155</v>
      </c>
      <c r="E610" s="68" t="s">
        <v>427</v>
      </c>
      <c r="F610" s="68" t="s">
        <v>411</v>
      </c>
      <c r="G610" s="68" t="s">
        <v>2436</v>
      </c>
      <c r="H610" s="66">
        <v>0.0</v>
      </c>
      <c r="I610" s="66" t="str">
        <f>vlookup(D610,'ranap clusters obsolete'!D:D,1,false)</f>
        <v>#N/A</v>
      </c>
      <c r="J610" s="66" t="s">
        <v>9311</v>
      </c>
    </row>
    <row r="611">
      <c r="A611" s="68">
        <v>11.0</v>
      </c>
      <c r="B611" s="69" t="s">
        <v>6275</v>
      </c>
      <c r="C611" s="68" t="s">
        <v>7665</v>
      </c>
      <c r="D611" s="70" t="s">
        <v>1156</v>
      </c>
      <c r="E611" s="68" t="s">
        <v>429</v>
      </c>
      <c r="F611" s="68" t="s">
        <v>411</v>
      </c>
      <c r="G611" s="68" t="s">
        <v>2436</v>
      </c>
      <c r="H611" s="66">
        <v>0.0</v>
      </c>
      <c r="I611" s="66" t="str">
        <f>vlookup(D611,'ranap clusters obsolete'!D:D,1,false)</f>
        <v>#N/A</v>
      </c>
      <c r="J611" s="66" t="s">
        <v>9311</v>
      </c>
    </row>
    <row r="612">
      <c r="A612" s="68">
        <v>11.0</v>
      </c>
      <c r="B612" s="69" t="s">
        <v>6275</v>
      </c>
      <c r="C612" s="68" t="s">
        <v>7665</v>
      </c>
      <c r="D612" s="70" t="s">
        <v>1158</v>
      </c>
      <c r="E612" s="68" t="s">
        <v>430</v>
      </c>
      <c r="F612" s="68" t="s">
        <v>411</v>
      </c>
      <c r="G612" s="68" t="s">
        <v>2436</v>
      </c>
      <c r="H612" s="66">
        <v>0.0</v>
      </c>
      <c r="I612" s="66" t="str">
        <f>vlookup(D612,'ranap clusters obsolete'!D:D,1,false)</f>
        <v>#N/A</v>
      </c>
      <c r="J612" s="66" t="s">
        <v>9311</v>
      </c>
    </row>
    <row r="613">
      <c r="A613" s="68">
        <v>11.0</v>
      </c>
      <c r="B613" s="69" t="s">
        <v>6275</v>
      </c>
      <c r="C613" s="68" t="s">
        <v>7665</v>
      </c>
      <c r="D613" s="70" t="s">
        <v>1159</v>
      </c>
      <c r="E613" s="68" t="s">
        <v>433</v>
      </c>
      <c r="F613" s="68" t="s">
        <v>411</v>
      </c>
      <c r="G613" s="68" t="s">
        <v>2436</v>
      </c>
      <c r="H613" s="66">
        <v>0.0</v>
      </c>
      <c r="I613" s="66" t="str">
        <f>vlookup(D613,'ranap clusters obsolete'!D:D,1,false)</f>
        <v>#N/A</v>
      </c>
      <c r="J613" s="66" t="s">
        <v>9311</v>
      </c>
    </row>
    <row r="614">
      <c r="A614" s="68">
        <v>11.0</v>
      </c>
      <c r="B614" s="69" t="s">
        <v>6275</v>
      </c>
      <c r="C614" s="68" t="s">
        <v>7665</v>
      </c>
      <c r="D614" s="70" t="s">
        <v>1160</v>
      </c>
      <c r="E614" s="68" t="s">
        <v>435</v>
      </c>
      <c r="F614" s="68" t="s">
        <v>411</v>
      </c>
      <c r="G614" s="68" t="s">
        <v>2436</v>
      </c>
      <c r="H614" s="66">
        <v>0.0</v>
      </c>
      <c r="I614" s="66" t="str">
        <f>vlookup(D614,'ranap clusters obsolete'!D:D,1,false)</f>
        <v>#N/A</v>
      </c>
      <c r="J614" s="66" t="s">
        <v>9311</v>
      </c>
    </row>
    <row r="615">
      <c r="A615" s="68">
        <v>11.0</v>
      </c>
      <c r="B615" s="69" t="s">
        <v>6275</v>
      </c>
      <c r="C615" s="68" t="s">
        <v>7665</v>
      </c>
      <c r="D615" s="70" t="s">
        <v>1162</v>
      </c>
      <c r="E615" s="68" t="s">
        <v>439</v>
      </c>
      <c r="F615" s="68" t="s">
        <v>411</v>
      </c>
      <c r="G615" s="68" t="s">
        <v>2436</v>
      </c>
      <c r="H615" s="66">
        <v>0.0</v>
      </c>
      <c r="I615" s="66" t="str">
        <f>vlookup(D615,'ranap clusters obsolete'!D:D,1,false)</f>
        <v>#N/A</v>
      </c>
      <c r="J615" s="66" t="s">
        <v>9311</v>
      </c>
    </row>
    <row r="616">
      <c r="A616" s="68">
        <v>11.0</v>
      </c>
      <c r="B616" s="69" t="s">
        <v>6275</v>
      </c>
      <c r="C616" s="68" t="s">
        <v>7665</v>
      </c>
      <c r="D616" s="70" t="s">
        <v>1163</v>
      </c>
      <c r="E616" s="68" t="s">
        <v>441</v>
      </c>
      <c r="F616" s="68" t="s">
        <v>411</v>
      </c>
      <c r="G616" s="68" t="s">
        <v>2436</v>
      </c>
      <c r="H616" s="66">
        <v>0.0</v>
      </c>
      <c r="I616" s="66" t="str">
        <f>vlookup(D616,'ranap clusters obsolete'!D:D,1,false)</f>
        <v>#N/A</v>
      </c>
      <c r="J616" s="66" t="s">
        <v>9311</v>
      </c>
    </row>
    <row r="617">
      <c r="A617" s="68">
        <v>11.0</v>
      </c>
      <c r="B617" s="69" t="s">
        <v>6275</v>
      </c>
      <c r="C617" s="68" t="s">
        <v>7665</v>
      </c>
      <c r="D617" s="70" t="s">
        <v>1165</v>
      </c>
      <c r="E617" s="68" t="s">
        <v>443</v>
      </c>
      <c r="F617" s="68" t="s">
        <v>411</v>
      </c>
      <c r="G617" s="68" t="s">
        <v>2436</v>
      </c>
      <c r="H617" s="66">
        <v>0.0</v>
      </c>
      <c r="I617" s="66" t="str">
        <f>vlookup(D617,'ranap clusters obsolete'!D:D,1,false)</f>
        <v>#N/A</v>
      </c>
      <c r="J617" s="66" t="s">
        <v>9311</v>
      </c>
    </row>
    <row r="618">
      <c r="A618" s="68">
        <v>11.0</v>
      </c>
      <c r="B618" s="69" t="s">
        <v>6275</v>
      </c>
      <c r="C618" s="68" t="s">
        <v>7665</v>
      </c>
      <c r="D618" s="70" t="s">
        <v>10505</v>
      </c>
      <c r="E618" s="68" t="s">
        <v>10506</v>
      </c>
      <c r="F618" s="68" t="s">
        <v>411</v>
      </c>
      <c r="G618" s="68" t="s">
        <v>2436</v>
      </c>
      <c r="H618" s="66">
        <v>0.0</v>
      </c>
      <c r="I618" s="66" t="str">
        <f>vlookup(D618,'ranap clusters obsolete'!D:D,1,false)</f>
        <v>#N/A</v>
      </c>
      <c r="J618" s="66" t="s">
        <v>9311</v>
      </c>
    </row>
    <row r="619">
      <c r="A619" s="68">
        <v>11.0</v>
      </c>
      <c r="B619" s="69" t="s">
        <v>6275</v>
      </c>
      <c r="C619" s="68" t="s">
        <v>7665</v>
      </c>
      <c r="D619" s="70" t="s">
        <v>10507</v>
      </c>
      <c r="E619" s="68" t="s">
        <v>10508</v>
      </c>
      <c r="F619" s="68" t="s">
        <v>411</v>
      </c>
      <c r="G619" s="68" t="s">
        <v>2436</v>
      </c>
      <c r="H619" s="66">
        <v>0.0</v>
      </c>
      <c r="I619" s="66" t="str">
        <f>vlookup(D619,'ranap clusters obsolete'!D:D,1,false)</f>
        <v>#N/A</v>
      </c>
      <c r="J619" s="66" t="s">
        <v>9311</v>
      </c>
    </row>
    <row r="620">
      <c r="A620" s="68">
        <v>11.0</v>
      </c>
      <c r="B620" s="69" t="s">
        <v>6275</v>
      </c>
      <c r="C620" s="68" t="s">
        <v>7665</v>
      </c>
      <c r="D620" s="70" t="s">
        <v>10509</v>
      </c>
      <c r="E620" s="68" t="s">
        <v>10510</v>
      </c>
      <c r="F620" s="68" t="s">
        <v>411</v>
      </c>
      <c r="G620" s="68" t="s">
        <v>2436</v>
      </c>
      <c r="H620" s="66">
        <v>0.0</v>
      </c>
      <c r="I620" s="66" t="str">
        <f>vlookup(D620,'ranap clusters obsolete'!D:D,1,false)</f>
        <v>#N/A</v>
      </c>
      <c r="J620" s="66" t="s">
        <v>9311</v>
      </c>
    </row>
    <row r="621">
      <c r="A621" s="68">
        <v>11.0</v>
      </c>
      <c r="B621" s="69" t="s">
        <v>6275</v>
      </c>
      <c r="C621" s="68" t="s">
        <v>7665</v>
      </c>
      <c r="D621" s="70" t="s">
        <v>10511</v>
      </c>
      <c r="E621" s="68" t="s">
        <v>10512</v>
      </c>
      <c r="F621" s="68" t="s">
        <v>411</v>
      </c>
      <c r="G621" s="68" t="s">
        <v>2436</v>
      </c>
      <c r="H621" s="66">
        <v>0.0</v>
      </c>
      <c r="I621" s="66" t="str">
        <f>vlookup(D621,'ranap clusters obsolete'!D:D,1,false)</f>
        <v>#N/A</v>
      </c>
      <c r="J621" s="66" t="s">
        <v>9311</v>
      </c>
    </row>
    <row r="622">
      <c r="A622" s="68">
        <v>11.0</v>
      </c>
      <c r="B622" s="69" t="s">
        <v>6275</v>
      </c>
      <c r="C622" s="68" t="s">
        <v>7665</v>
      </c>
      <c r="D622" s="70" t="s">
        <v>1166</v>
      </c>
      <c r="E622" s="68" t="s">
        <v>445</v>
      </c>
      <c r="F622" s="68" t="s">
        <v>411</v>
      </c>
      <c r="G622" s="68" t="s">
        <v>2301</v>
      </c>
      <c r="H622" s="66">
        <v>0.0</v>
      </c>
      <c r="I622" s="66" t="str">
        <f>vlookup(D622,'ranap clusters obsolete'!D:D,1,false)</f>
        <v>#N/A</v>
      </c>
      <c r="J622" s="66" t="s">
        <v>9311</v>
      </c>
    </row>
    <row r="623">
      <c r="A623" s="68">
        <v>11.0</v>
      </c>
      <c r="B623" s="69" t="s">
        <v>6275</v>
      </c>
      <c r="C623" s="68" t="s">
        <v>7665</v>
      </c>
      <c r="D623" s="70" t="s">
        <v>1167</v>
      </c>
      <c r="E623" s="68" t="s">
        <v>449</v>
      </c>
      <c r="F623" s="68" t="s">
        <v>2217</v>
      </c>
      <c r="G623" s="68" t="s">
        <v>2441</v>
      </c>
      <c r="H623" s="66">
        <v>0.0</v>
      </c>
      <c r="I623" s="66" t="str">
        <f>vlookup(D623,'ranap clusters obsolete'!D:D,1,false)</f>
        <v>#N/A</v>
      </c>
      <c r="J623" s="66" t="s">
        <v>9311</v>
      </c>
    </row>
    <row r="624">
      <c r="A624" s="68">
        <v>11.0</v>
      </c>
      <c r="B624" s="69" t="s">
        <v>6275</v>
      </c>
      <c r="C624" s="68" t="s">
        <v>7665</v>
      </c>
      <c r="D624" s="70" t="s">
        <v>1170</v>
      </c>
      <c r="E624" s="68" t="s">
        <v>450</v>
      </c>
      <c r="F624" s="68" t="s">
        <v>2217</v>
      </c>
      <c r="G624" s="68" t="s">
        <v>2301</v>
      </c>
      <c r="H624" s="66">
        <v>0.0</v>
      </c>
      <c r="I624" s="66" t="str">
        <f>vlookup(D624,'ranap clusters obsolete'!D:D,1,false)</f>
        <v>#N/A</v>
      </c>
      <c r="J624" s="66" t="s">
        <v>9311</v>
      </c>
    </row>
    <row r="625">
      <c r="A625" s="68">
        <v>11.0</v>
      </c>
      <c r="B625" s="69" t="s">
        <v>6275</v>
      </c>
      <c r="C625" s="68" t="s">
        <v>7665</v>
      </c>
      <c r="D625" s="70" t="s">
        <v>1171</v>
      </c>
      <c r="E625" s="68" t="s">
        <v>451</v>
      </c>
      <c r="F625" s="68" t="s">
        <v>2217</v>
      </c>
      <c r="G625" s="68" t="s">
        <v>2441</v>
      </c>
      <c r="H625" s="66">
        <v>0.0</v>
      </c>
      <c r="I625" s="66" t="str">
        <f>vlookup(D625,'ranap clusters obsolete'!D:D,1,false)</f>
        <v>#N/A</v>
      </c>
      <c r="J625" s="66" t="s">
        <v>9311</v>
      </c>
    </row>
    <row r="626">
      <c r="A626" s="68">
        <v>11.0</v>
      </c>
      <c r="B626" s="69" t="s">
        <v>6275</v>
      </c>
      <c r="C626" s="68" t="s">
        <v>7665</v>
      </c>
      <c r="D626" s="70" t="s">
        <v>1173</v>
      </c>
      <c r="E626" s="68" t="s">
        <v>453</v>
      </c>
      <c r="F626" s="68" t="s">
        <v>2217</v>
      </c>
      <c r="G626" s="68" t="s">
        <v>2441</v>
      </c>
      <c r="H626" s="66">
        <v>0.0</v>
      </c>
      <c r="I626" s="66" t="str">
        <f>vlookup(D626,'ranap clusters obsolete'!D:D,1,false)</f>
        <v>#N/A</v>
      </c>
      <c r="J626" s="66" t="s">
        <v>9311</v>
      </c>
    </row>
    <row r="627">
      <c r="A627" s="68">
        <v>11.0</v>
      </c>
      <c r="B627" s="69" t="s">
        <v>6275</v>
      </c>
      <c r="C627" s="68" t="s">
        <v>7665</v>
      </c>
      <c r="D627" s="70" t="s">
        <v>1174</v>
      </c>
      <c r="E627" s="68" t="s">
        <v>455</v>
      </c>
      <c r="F627" s="68" t="s">
        <v>2217</v>
      </c>
      <c r="G627" s="68" t="s">
        <v>2441</v>
      </c>
      <c r="H627" s="66">
        <v>0.0</v>
      </c>
      <c r="I627" s="66" t="str">
        <f>vlookup(D627,'ranap clusters obsolete'!D:D,1,false)</f>
        <v>#N/A</v>
      </c>
      <c r="J627" s="66" t="s">
        <v>9311</v>
      </c>
    </row>
    <row r="628">
      <c r="A628" s="68">
        <v>11.0</v>
      </c>
      <c r="B628" s="69" t="s">
        <v>6275</v>
      </c>
      <c r="C628" s="68" t="s">
        <v>7665</v>
      </c>
      <c r="D628" s="70" t="s">
        <v>1176</v>
      </c>
      <c r="E628" s="68" t="s">
        <v>457</v>
      </c>
      <c r="F628" s="68" t="s">
        <v>2217</v>
      </c>
      <c r="G628" s="68" t="s">
        <v>2441</v>
      </c>
      <c r="H628" s="66">
        <v>0.0</v>
      </c>
      <c r="I628" s="66" t="str">
        <f>vlookup(D628,'ranap clusters obsolete'!D:D,1,false)</f>
        <v>#N/A</v>
      </c>
      <c r="J628" s="66" t="s">
        <v>9311</v>
      </c>
    </row>
    <row r="629">
      <c r="A629" s="68">
        <v>11.0</v>
      </c>
      <c r="B629" s="69" t="s">
        <v>6275</v>
      </c>
      <c r="C629" s="68" t="s">
        <v>7665</v>
      </c>
      <c r="D629" s="70" t="s">
        <v>1177</v>
      </c>
      <c r="E629" s="68" t="s">
        <v>459</v>
      </c>
      <c r="F629" s="68" t="s">
        <v>2217</v>
      </c>
      <c r="G629" s="68" t="s">
        <v>2441</v>
      </c>
      <c r="H629" s="66">
        <v>0.0</v>
      </c>
      <c r="I629" s="66" t="str">
        <f>vlookup(D629,'ranap clusters obsolete'!D:D,1,false)</f>
        <v>#N/A</v>
      </c>
      <c r="J629" s="66" t="s">
        <v>9311</v>
      </c>
    </row>
    <row r="630">
      <c r="A630" s="68">
        <v>11.0</v>
      </c>
      <c r="B630" s="69" t="s">
        <v>6275</v>
      </c>
      <c r="C630" s="68" t="s">
        <v>7665</v>
      </c>
      <c r="D630" s="70" t="s">
        <v>1179</v>
      </c>
      <c r="E630" s="68" t="s">
        <v>461</v>
      </c>
      <c r="F630" s="68" t="s">
        <v>2217</v>
      </c>
      <c r="G630" s="68" t="s">
        <v>2441</v>
      </c>
      <c r="H630" s="66">
        <v>0.0</v>
      </c>
      <c r="I630" s="66" t="str">
        <f>vlookup(D630,'ranap clusters obsolete'!D:D,1,false)</f>
        <v>#N/A</v>
      </c>
      <c r="J630" s="66" t="s">
        <v>9311</v>
      </c>
    </row>
    <row r="631">
      <c r="A631" s="68">
        <v>11.0</v>
      </c>
      <c r="B631" s="69" t="s">
        <v>6275</v>
      </c>
      <c r="C631" s="68" t="s">
        <v>7665</v>
      </c>
      <c r="D631" s="70" t="s">
        <v>1180</v>
      </c>
      <c r="E631" s="68" t="s">
        <v>463</v>
      </c>
      <c r="F631" s="68" t="s">
        <v>2217</v>
      </c>
      <c r="G631" s="68" t="s">
        <v>2441</v>
      </c>
      <c r="H631" s="66">
        <v>0.0</v>
      </c>
      <c r="I631" s="66" t="str">
        <f>vlookup(D631,'ranap clusters obsolete'!D:D,1,false)</f>
        <v>#N/A</v>
      </c>
      <c r="J631" s="66" t="s">
        <v>9311</v>
      </c>
    </row>
    <row r="632">
      <c r="A632" s="68">
        <v>11.0</v>
      </c>
      <c r="B632" s="69" t="s">
        <v>6275</v>
      </c>
      <c r="C632" s="68" t="s">
        <v>7665</v>
      </c>
      <c r="D632" s="70" t="s">
        <v>1181</v>
      </c>
      <c r="E632" s="68" t="s">
        <v>465</v>
      </c>
      <c r="F632" s="68" t="s">
        <v>2217</v>
      </c>
      <c r="G632" s="68" t="s">
        <v>2441</v>
      </c>
      <c r="H632" s="66">
        <v>0.0</v>
      </c>
      <c r="I632" s="66" t="str">
        <f>vlookup(D632,'ranap clusters obsolete'!D:D,1,false)</f>
        <v>#N/A</v>
      </c>
      <c r="J632" s="66" t="s">
        <v>9311</v>
      </c>
    </row>
    <row r="633">
      <c r="A633" s="68">
        <v>11.0</v>
      </c>
      <c r="B633" s="69" t="s">
        <v>6275</v>
      </c>
      <c r="C633" s="68" t="s">
        <v>7665</v>
      </c>
      <c r="D633" s="70" t="s">
        <v>1183</v>
      </c>
      <c r="E633" s="68" t="s">
        <v>467</v>
      </c>
      <c r="F633" s="68" t="s">
        <v>2217</v>
      </c>
      <c r="G633" s="68" t="s">
        <v>2441</v>
      </c>
      <c r="H633" s="66">
        <v>0.0</v>
      </c>
      <c r="I633" s="66" t="str">
        <f>vlookup(D633,'ranap clusters obsolete'!D:D,1,false)</f>
        <v>#N/A</v>
      </c>
      <c r="J633" s="66" t="s">
        <v>9311</v>
      </c>
    </row>
    <row r="634">
      <c r="A634" s="68">
        <v>11.0</v>
      </c>
      <c r="B634" s="69" t="s">
        <v>6275</v>
      </c>
      <c r="C634" s="68" t="s">
        <v>7665</v>
      </c>
      <c r="D634" s="70" t="s">
        <v>1184</v>
      </c>
      <c r="E634" s="68" t="s">
        <v>468</v>
      </c>
      <c r="F634" s="68" t="s">
        <v>2217</v>
      </c>
      <c r="G634" s="68" t="s">
        <v>2441</v>
      </c>
      <c r="H634" s="66">
        <v>0.0</v>
      </c>
      <c r="I634" s="66" t="str">
        <f>vlookup(D634,'ranap clusters obsolete'!D:D,1,false)</f>
        <v>#N/A</v>
      </c>
      <c r="J634" s="66" t="s">
        <v>9311</v>
      </c>
    </row>
    <row r="635">
      <c r="A635" s="68">
        <v>11.0</v>
      </c>
      <c r="B635" s="69" t="s">
        <v>6275</v>
      </c>
      <c r="C635" s="68" t="s">
        <v>7665</v>
      </c>
      <c r="D635" s="70" t="s">
        <v>1186</v>
      </c>
      <c r="E635" s="68" t="s">
        <v>470</v>
      </c>
      <c r="F635" s="68" t="s">
        <v>2217</v>
      </c>
      <c r="G635" s="68" t="s">
        <v>2441</v>
      </c>
      <c r="H635" s="66">
        <v>0.0</v>
      </c>
      <c r="I635" s="66" t="str">
        <f>vlookup(D635,'ranap clusters obsolete'!D:D,1,false)</f>
        <v>#N/A</v>
      </c>
      <c r="J635" s="66" t="s">
        <v>9311</v>
      </c>
    </row>
    <row r="636">
      <c r="A636" s="68">
        <v>11.0</v>
      </c>
      <c r="B636" s="69" t="s">
        <v>6275</v>
      </c>
      <c r="C636" s="68" t="s">
        <v>7665</v>
      </c>
      <c r="D636" s="70" t="s">
        <v>1187</v>
      </c>
      <c r="E636" s="68" t="s">
        <v>472</v>
      </c>
      <c r="F636" s="68" t="s">
        <v>2217</v>
      </c>
      <c r="G636" s="68" t="s">
        <v>2441</v>
      </c>
      <c r="H636" s="66">
        <v>0.0</v>
      </c>
      <c r="I636" s="66" t="str">
        <f>vlookup(D636,'ranap clusters obsolete'!D:D,1,false)</f>
        <v>#N/A</v>
      </c>
      <c r="J636" s="66" t="s">
        <v>9311</v>
      </c>
    </row>
    <row r="637">
      <c r="A637" s="68">
        <v>11.0</v>
      </c>
      <c r="B637" s="69" t="s">
        <v>6275</v>
      </c>
      <c r="C637" s="68" t="s">
        <v>7665</v>
      </c>
      <c r="D637" s="70" t="s">
        <v>1188</v>
      </c>
      <c r="E637" s="68" t="s">
        <v>475</v>
      </c>
      <c r="F637" s="68" t="s">
        <v>2217</v>
      </c>
      <c r="G637" s="68" t="s">
        <v>2441</v>
      </c>
      <c r="H637" s="66">
        <v>0.0</v>
      </c>
      <c r="I637" s="66" t="str">
        <f>vlookup(D637,'ranap clusters obsolete'!D:D,1,false)</f>
        <v>#N/A</v>
      </c>
      <c r="J637" s="66" t="s">
        <v>9311</v>
      </c>
    </row>
    <row r="638">
      <c r="A638" s="68">
        <v>11.0</v>
      </c>
      <c r="B638" s="69" t="s">
        <v>6275</v>
      </c>
      <c r="C638" s="68" t="s">
        <v>7665</v>
      </c>
      <c r="D638" s="70" t="s">
        <v>1190</v>
      </c>
      <c r="E638" s="68" t="s">
        <v>478</v>
      </c>
      <c r="F638" s="68" t="s">
        <v>2217</v>
      </c>
      <c r="G638" s="68" t="s">
        <v>2441</v>
      </c>
      <c r="H638" s="66">
        <v>0.0</v>
      </c>
      <c r="I638" s="66" t="str">
        <f>vlookup(D638,'ranap clusters obsolete'!D:D,1,false)</f>
        <v>#N/A</v>
      </c>
      <c r="J638" s="66" t="s">
        <v>9311</v>
      </c>
    </row>
    <row r="639">
      <c r="A639" s="68">
        <v>11.0</v>
      </c>
      <c r="B639" s="69" t="s">
        <v>6275</v>
      </c>
      <c r="C639" s="68" t="s">
        <v>7665</v>
      </c>
      <c r="D639" s="70" t="s">
        <v>1192</v>
      </c>
      <c r="E639" s="68" t="s">
        <v>479</v>
      </c>
      <c r="F639" s="68" t="s">
        <v>2217</v>
      </c>
      <c r="G639" s="68" t="s">
        <v>2441</v>
      </c>
      <c r="H639" s="66">
        <v>0.0</v>
      </c>
      <c r="I639" s="66" t="str">
        <f>vlookup(D639,'ranap clusters obsolete'!D:D,1,false)</f>
        <v>#N/A</v>
      </c>
      <c r="J639" s="66" t="s">
        <v>9311</v>
      </c>
    </row>
    <row r="640">
      <c r="A640" s="68">
        <v>11.0</v>
      </c>
      <c r="B640" s="69" t="s">
        <v>6275</v>
      </c>
      <c r="C640" s="68" t="s">
        <v>7665</v>
      </c>
      <c r="D640" s="70" t="s">
        <v>1194</v>
      </c>
      <c r="E640" s="68" t="s">
        <v>483</v>
      </c>
      <c r="F640" s="68" t="s">
        <v>2218</v>
      </c>
      <c r="G640" s="68" t="s">
        <v>2436</v>
      </c>
      <c r="H640" s="66">
        <v>0.0</v>
      </c>
      <c r="I640" s="66" t="str">
        <f>vlookup(D640,'ranap clusters obsolete'!D:D,1,false)</f>
        <v>#N/A</v>
      </c>
      <c r="J640" s="66" t="s">
        <v>9311</v>
      </c>
    </row>
    <row r="641">
      <c r="A641" s="68">
        <v>11.0</v>
      </c>
      <c r="B641" s="69" t="s">
        <v>6275</v>
      </c>
      <c r="C641" s="68" t="s">
        <v>7665</v>
      </c>
      <c r="D641" s="70" t="s">
        <v>1196</v>
      </c>
      <c r="E641" s="68" t="s">
        <v>485</v>
      </c>
      <c r="F641" s="68" t="s">
        <v>2218</v>
      </c>
      <c r="G641" s="68" t="s">
        <v>2436</v>
      </c>
      <c r="H641" s="66">
        <v>0.0</v>
      </c>
      <c r="I641" s="66" t="str">
        <f>vlookup(D641,'ranap clusters obsolete'!D:D,1,false)</f>
        <v>#N/A</v>
      </c>
      <c r="J641" s="66" t="s">
        <v>9311</v>
      </c>
    </row>
    <row r="642">
      <c r="A642" s="68">
        <v>11.0</v>
      </c>
      <c r="B642" s="69" t="s">
        <v>6275</v>
      </c>
      <c r="C642" s="68" t="s">
        <v>7665</v>
      </c>
      <c r="D642" s="70" t="s">
        <v>1198</v>
      </c>
      <c r="E642" s="68" t="s">
        <v>487</v>
      </c>
      <c r="F642" s="68" t="s">
        <v>2218</v>
      </c>
      <c r="G642" s="68" t="s">
        <v>2436</v>
      </c>
      <c r="H642" s="66">
        <v>0.0</v>
      </c>
      <c r="I642" s="66" t="str">
        <f>vlookup(D642,'ranap clusters obsolete'!D:D,1,false)</f>
        <v>#N/A</v>
      </c>
      <c r="J642" s="66" t="s">
        <v>9311</v>
      </c>
    </row>
    <row r="643">
      <c r="A643" s="68">
        <v>11.0</v>
      </c>
      <c r="B643" s="69" t="s">
        <v>6275</v>
      </c>
      <c r="C643" s="68" t="s">
        <v>7665</v>
      </c>
      <c r="D643" s="70" t="s">
        <v>1199</v>
      </c>
      <c r="E643" s="68" t="s">
        <v>489</v>
      </c>
      <c r="F643" s="68" t="s">
        <v>2218</v>
      </c>
      <c r="G643" s="68" t="s">
        <v>2436</v>
      </c>
      <c r="H643" s="66">
        <v>0.0</v>
      </c>
      <c r="I643" s="66" t="str">
        <f>vlookup(D643,'ranap clusters obsolete'!D:D,1,false)</f>
        <v>#N/A</v>
      </c>
      <c r="J643" s="66" t="s">
        <v>9311</v>
      </c>
    </row>
    <row r="644">
      <c r="A644" s="68">
        <v>11.0</v>
      </c>
      <c r="B644" s="69" t="s">
        <v>6275</v>
      </c>
      <c r="C644" s="68" t="s">
        <v>7665</v>
      </c>
      <c r="D644" s="70" t="s">
        <v>1201</v>
      </c>
      <c r="E644" s="68" t="s">
        <v>491</v>
      </c>
      <c r="F644" s="68" t="s">
        <v>2218</v>
      </c>
      <c r="G644" s="68" t="s">
        <v>2436</v>
      </c>
      <c r="H644" s="66">
        <v>0.0</v>
      </c>
      <c r="I644" s="66" t="str">
        <f>vlookup(D644,'ranap clusters obsolete'!D:D,1,false)</f>
        <v>#N/A</v>
      </c>
      <c r="J644" s="66" t="s">
        <v>9311</v>
      </c>
    </row>
    <row r="645">
      <c r="A645" s="68">
        <v>11.0</v>
      </c>
      <c r="B645" s="69" t="s">
        <v>6275</v>
      </c>
      <c r="C645" s="68" t="s">
        <v>7665</v>
      </c>
      <c r="D645" s="70" t="s">
        <v>1202</v>
      </c>
      <c r="E645" s="68" t="s">
        <v>492</v>
      </c>
      <c r="F645" s="68" t="s">
        <v>2218</v>
      </c>
      <c r="G645" s="68" t="s">
        <v>2436</v>
      </c>
      <c r="H645" s="66">
        <v>0.0</v>
      </c>
      <c r="I645" s="66" t="str">
        <f>vlookup(D645,'ranap clusters obsolete'!D:D,1,false)</f>
        <v>#N/A</v>
      </c>
      <c r="J645" s="66" t="s">
        <v>9311</v>
      </c>
    </row>
    <row r="646">
      <c r="A646" s="68">
        <v>11.0</v>
      </c>
      <c r="B646" s="69" t="s">
        <v>6275</v>
      </c>
      <c r="C646" s="68" t="s">
        <v>7665</v>
      </c>
      <c r="D646" s="70" t="s">
        <v>1204</v>
      </c>
      <c r="E646" s="68" t="s">
        <v>496</v>
      </c>
      <c r="F646" s="68" t="s">
        <v>2218</v>
      </c>
      <c r="G646" s="68" t="s">
        <v>2436</v>
      </c>
      <c r="H646" s="66">
        <v>0.0</v>
      </c>
      <c r="I646" s="66" t="str">
        <f>vlookup(D646,'ranap clusters obsolete'!D:D,1,false)</f>
        <v>#N/A</v>
      </c>
      <c r="J646" s="66" t="s">
        <v>9311</v>
      </c>
    </row>
    <row r="647">
      <c r="A647" s="68">
        <v>11.0</v>
      </c>
      <c r="B647" s="69" t="s">
        <v>6275</v>
      </c>
      <c r="C647" s="68" t="s">
        <v>7665</v>
      </c>
      <c r="D647" s="70" t="s">
        <v>1205</v>
      </c>
      <c r="E647" s="68" t="s">
        <v>497</v>
      </c>
      <c r="F647" s="68" t="s">
        <v>2218</v>
      </c>
      <c r="G647" s="68" t="s">
        <v>2436</v>
      </c>
      <c r="H647" s="66">
        <v>0.0</v>
      </c>
      <c r="I647" s="66" t="str">
        <f>vlookup(D647,'ranap clusters obsolete'!D:D,1,false)</f>
        <v>#N/A</v>
      </c>
      <c r="J647" s="66" t="s">
        <v>9311</v>
      </c>
    </row>
    <row r="648">
      <c r="A648" s="68">
        <v>11.0</v>
      </c>
      <c r="B648" s="69" t="s">
        <v>6275</v>
      </c>
      <c r="C648" s="68" t="s">
        <v>7665</v>
      </c>
      <c r="D648" s="70" t="s">
        <v>1208</v>
      </c>
      <c r="E648" s="68" t="s">
        <v>498</v>
      </c>
      <c r="F648" s="68" t="s">
        <v>2218</v>
      </c>
      <c r="G648" s="68" t="s">
        <v>2436</v>
      </c>
      <c r="H648" s="66">
        <v>0.0</v>
      </c>
      <c r="I648" s="66" t="str">
        <f>vlookup(D648,'ranap clusters obsolete'!D:D,1,false)</f>
        <v>#N/A</v>
      </c>
      <c r="J648" s="66" t="s">
        <v>9311</v>
      </c>
    </row>
    <row r="649">
      <c r="A649" s="68">
        <v>11.0</v>
      </c>
      <c r="B649" s="69" t="s">
        <v>6275</v>
      </c>
      <c r="C649" s="68" t="s">
        <v>7665</v>
      </c>
      <c r="D649" s="70" t="s">
        <v>1209</v>
      </c>
      <c r="E649" s="68" t="s">
        <v>499</v>
      </c>
      <c r="F649" s="68" t="s">
        <v>2218</v>
      </c>
      <c r="G649" s="68" t="s">
        <v>2436</v>
      </c>
      <c r="H649" s="66">
        <v>0.0</v>
      </c>
      <c r="I649" s="66" t="str">
        <f>vlookup(D649,'ranap clusters obsolete'!D:D,1,false)</f>
        <v>#N/A</v>
      </c>
      <c r="J649" s="66" t="s">
        <v>9311</v>
      </c>
    </row>
    <row r="650">
      <c r="A650" s="68">
        <v>11.0</v>
      </c>
      <c r="B650" s="69" t="s">
        <v>6275</v>
      </c>
      <c r="C650" s="68" t="s">
        <v>7665</v>
      </c>
      <c r="D650" s="70" t="s">
        <v>1211</v>
      </c>
      <c r="E650" s="68" t="s">
        <v>501</v>
      </c>
      <c r="F650" s="68" t="s">
        <v>2218</v>
      </c>
      <c r="G650" s="68" t="s">
        <v>2436</v>
      </c>
      <c r="H650" s="66">
        <v>0.0</v>
      </c>
      <c r="I650" s="66" t="str">
        <f>vlookup(D650,'ranap clusters obsolete'!D:D,1,false)</f>
        <v>#N/A</v>
      </c>
      <c r="J650" s="66" t="s">
        <v>9311</v>
      </c>
    </row>
    <row r="651">
      <c r="A651" s="68">
        <v>11.0</v>
      </c>
      <c r="B651" s="69" t="s">
        <v>6275</v>
      </c>
      <c r="C651" s="68" t="s">
        <v>7665</v>
      </c>
      <c r="D651" s="70" t="s">
        <v>1212</v>
      </c>
      <c r="E651" s="68" t="s">
        <v>502</v>
      </c>
      <c r="F651" s="68" t="s">
        <v>2218</v>
      </c>
      <c r="G651" s="68" t="s">
        <v>2441</v>
      </c>
      <c r="H651" s="66">
        <v>0.0</v>
      </c>
      <c r="I651" s="66" t="str">
        <f>vlookup(D651,'ranap clusters obsolete'!D:D,1,false)</f>
        <v>#N/A</v>
      </c>
      <c r="J651" s="66" t="s">
        <v>9311</v>
      </c>
    </row>
    <row r="652">
      <c r="A652" s="68">
        <v>11.0</v>
      </c>
      <c r="B652" s="69" t="s">
        <v>6275</v>
      </c>
      <c r="C652" s="68" t="s">
        <v>7665</v>
      </c>
      <c r="D652" s="70" t="s">
        <v>1213</v>
      </c>
      <c r="E652" s="68" t="s">
        <v>504</v>
      </c>
      <c r="F652" s="68" t="s">
        <v>2218</v>
      </c>
      <c r="G652" s="68" t="s">
        <v>2436</v>
      </c>
      <c r="H652" s="66">
        <v>0.0</v>
      </c>
      <c r="I652" s="66" t="str">
        <f>vlookup(D652,'ranap clusters obsolete'!D:D,1,false)</f>
        <v>#N/A</v>
      </c>
      <c r="J652" s="66" t="s">
        <v>9311</v>
      </c>
    </row>
    <row r="653">
      <c r="A653" s="68">
        <v>11.0</v>
      </c>
      <c r="B653" s="69" t="s">
        <v>6275</v>
      </c>
      <c r="C653" s="68" t="s">
        <v>7665</v>
      </c>
      <c r="D653" s="70" t="s">
        <v>10513</v>
      </c>
      <c r="E653" s="68" t="s">
        <v>10514</v>
      </c>
      <c r="F653" s="68" t="s">
        <v>2218</v>
      </c>
      <c r="G653" s="68" t="s">
        <v>2436</v>
      </c>
      <c r="H653" s="66">
        <v>0.0</v>
      </c>
      <c r="I653" s="66" t="str">
        <f>vlookup(D653,'ranap clusters obsolete'!D:D,1,false)</f>
        <v>#N/A</v>
      </c>
      <c r="J653" s="66" t="s">
        <v>9311</v>
      </c>
    </row>
    <row r="654">
      <c r="A654" s="68">
        <v>11.0</v>
      </c>
      <c r="B654" s="69" t="s">
        <v>6275</v>
      </c>
      <c r="C654" s="68" t="s">
        <v>7665</v>
      </c>
      <c r="D654" s="70" t="s">
        <v>1215</v>
      </c>
      <c r="E654" s="68" t="s">
        <v>506</v>
      </c>
      <c r="F654" s="68" t="s">
        <v>2218</v>
      </c>
      <c r="G654" s="68" t="s">
        <v>2436</v>
      </c>
      <c r="H654" s="66">
        <v>0.0</v>
      </c>
      <c r="I654" s="66" t="str">
        <f>vlookup(D654,'ranap clusters obsolete'!D:D,1,false)</f>
        <v>#N/A</v>
      </c>
      <c r="J654" s="66" t="s">
        <v>9311</v>
      </c>
    </row>
    <row r="655">
      <c r="A655" s="68">
        <v>11.0</v>
      </c>
      <c r="B655" s="69" t="s">
        <v>6275</v>
      </c>
      <c r="C655" s="68" t="s">
        <v>7665</v>
      </c>
      <c r="D655" s="70" t="s">
        <v>1216</v>
      </c>
      <c r="E655" s="68" t="s">
        <v>507</v>
      </c>
      <c r="F655" s="68" t="s">
        <v>2218</v>
      </c>
      <c r="G655" s="68" t="s">
        <v>2436</v>
      </c>
      <c r="H655" s="66">
        <v>0.0</v>
      </c>
      <c r="I655" s="66" t="str">
        <f>vlookup(D655,'ranap clusters obsolete'!D:D,1,false)</f>
        <v>#N/A</v>
      </c>
      <c r="J655" s="66" t="s">
        <v>9311</v>
      </c>
    </row>
    <row r="656">
      <c r="A656" s="68">
        <v>11.0</v>
      </c>
      <c r="B656" s="69" t="s">
        <v>6275</v>
      </c>
      <c r="C656" s="68" t="s">
        <v>7665</v>
      </c>
      <c r="D656" s="70" t="s">
        <v>1218</v>
      </c>
      <c r="E656" s="68" t="s">
        <v>509</v>
      </c>
      <c r="F656" s="68" t="s">
        <v>2218</v>
      </c>
      <c r="G656" s="68" t="s">
        <v>2436</v>
      </c>
      <c r="H656" s="66">
        <v>0.0</v>
      </c>
      <c r="I656" s="66" t="str">
        <f>vlookup(D656,'ranap clusters obsolete'!D:D,1,false)</f>
        <v>#N/A</v>
      </c>
      <c r="J656" s="66" t="s">
        <v>9311</v>
      </c>
    </row>
    <row r="657">
      <c r="A657" s="68">
        <v>11.0</v>
      </c>
      <c r="B657" s="69" t="s">
        <v>6275</v>
      </c>
      <c r="C657" s="68" t="s">
        <v>7665</v>
      </c>
      <c r="D657" s="70" t="s">
        <v>1219</v>
      </c>
      <c r="E657" s="68" t="s">
        <v>511</v>
      </c>
      <c r="F657" s="68" t="s">
        <v>2218</v>
      </c>
      <c r="G657" s="68" t="s">
        <v>2436</v>
      </c>
      <c r="H657" s="66">
        <v>0.0</v>
      </c>
      <c r="I657" s="66" t="str">
        <f>vlookup(D657,'ranap clusters obsolete'!D:D,1,false)</f>
        <v>#N/A</v>
      </c>
      <c r="J657" s="66" t="s">
        <v>9311</v>
      </c>
    </row>
    <row r="658">
      <c r="A658" s="68">
        <v>11.0</v>
      </c>
      <c r="B658" s="69" t="s">
        <v>6275</v>
      </c>
      <c r="C658" s="68" t="s">
        <v>7665</v>
      </c>
      <c r="D658" s="70" t="s">
        <v>1221</v>
      </c>
      <c r="E658" s="68" t="s">
        <v>512</v>
      </c>
      <c r="F658" s="68" t="s">
        <v>2218</v>
      </c>
      <c r="G658" s="68" t="s">
        <v>2436</v>
      </c>
      <c r="H658" s="66">
        <v>0.0</v>
      </c>
      <c r="I658" s="66" t="str">
        <f>vlookup(D658,'ranap clusters obsolete'!D:D,1,false)</f>
        <v>#N/A</v>
      </c>
      <c r="J658" s="66" t="s">
        <v>9311</v>
      </c>
    </row>
    <row r="659">
      <c r="A659" s="68">
        <v>11.0</v>
      </c>
      <c r="B659" s="69" t="s">
        <v>6275</v>
      </c>
      <c r="C659" s="68" t="s">
        <v>7665</v>
      </c>
      <c r="D659" s="70" t="s">
        <v>1222</v>
      </c>
      <c r="E659" s="68" t="s">
        <v>514</v>
      </c>
      <c r="F659" s="68" t="s">
        <v>2218</v>
      </c>
      <c r="G659" s="68" t="s">
        <v>2436</v>
      </c>
      <c r="H659" s="66">
        <v>0.0</v>
      </c>
      <c r="I659" s="66" t="str">
        <f>vlookup(D659,'ranap clusters obsolete'!D:D,1,false)</f>
        <v>#N/A</v>
      </c>
      <c r="J659" s="66" t="s">
        <v>9311</v>
      </c>
    </row>
    <row r="660">
      <c r="A660" s="68">
        <v>11.0</v>
      </c>
      <c r="B660" s="69" t="s">
        <v>6275</v>
      </c>
      <c r="C660" s="68" t="s">
        <v>7665</v>
      </c>
      <c r="D660" s="70" t="s">
        <v>1224</v>
      </c>
      <c r="E660" s="68" t="s">
        <v>517</v>
      </c>
      <c r="F660" s="68" t="s">
        <v>2218</v>
      </c>
      <c r="G660" s="68" t="s">
        <v>2436</v>
      </c>
      <c r="H660" s="66">
        <v>0.0</v>
      </c>
      <c r="I660" s="66" t="str">
        <f>vlookup(D660,'ranap clusters obsolete'!D:D,1,false)</f>
        <v>#N/A</v>
      </c>
      <c r="J660" s="66" t="s">
        <v>9311</v>
      </c>
    </row>
    <row r="661">
      <c r="A661" s="68">
        <v>11.0</v>
      </c>
      <c r="B661" s="69" t="s">
        <v>6275</v>
      </c>
      <c r="C661" s="68" t="s">
        <v>7665</v>
      </c>
      <c r="D661" s="70" t="s">
        <v>1225</v>
      </c>
      <c r="E661" s="68" t="s">
        <v>519</v>
      </c>
      <c r="F661" s="68" t="s">
        <v>2218</v>
      </c>
      <c r="G661" s="68" t="s">
        <v>2436</v>
      </c>
      <c r="H661" s="66">
        <v>0.0</v>
      </c>
      <c r="I661" s="66" t="str">
        <f>vlookup(D661,'ranap clusters obsolete'!D:D,1,false)</f>
        <v>#N/A</v>
      </c>
      <c r="J661" s="66" t="s">
        <v>9311</v>
      </c>
    </row>
    <row r="662">
      <c r="A662" s="68">
        <v>11.0</v>
      </c>
      <c r="B662" s="69" t="s">
        <v>6275</v>
      </c>
      <c r="C662" s="68" t="s">
        <v>7665</v>
      </c>
      <c r="D662" s="70" t="s">
        <v>1227</v>
      </c>
      <c r="E662" s="68" t="s">
        <v>520</v>
      </c>
      <c r="F662" s="68" t="s">
        <v>2218</v>
      </c>
      <c r="G662" s="68" t="s">
        <v>2436</v>
      </c>
      <c r="H662" s="66">
        <v>0.0</v>
      </c>
      <c r="I662" s="66" t="str">
        <f>vlookup(D662,'ranap clusters obsolete'!D:D,1,false)</f>
        <v>#N/A</v>
      </c>
      <c r="J662" s="66" t="s">
        <v>9311</v>
      </c>
    </row>
    <row r="663">
      <c r="A663" s="68">
        <v>11.0</v>
      </c>
      <c r="B663" s="69" t="s">
        <v>6275</v>
      </c>
      <c r="C663" s="68" t="s">
        <v>7665</v>
      </c>
      <c r="D663" s="70" t="s">
        <v>1228</v>
      </c>
      <c r="E663" s="68" t="s">
        <v>521</v>
      </c>
      <c r="F663" s="68" t="s">
        <v>2218</v>
      </c>
      <c r="G663" s="68" t="s">
        <v>2436</v>
      </c>
      <c r="H663" s="66">
        <v>0.0</v>
      </c>
      <c r="I663" s="66" t="str">
        <f>vlookup(D663,'ranap clusters obsolete'!D:D,1,false)</f>
        <v>#N/A</v>
      </c>
      <c r="J663" s="66" t="s">
        <v>9311</v>
      </c>
    </row>
    <row r="664">
      <c r="A664" s="68">
        <v>11.0</v>
      </c>
      <c r="B664" s="69" t="s">
        <v>6275</v>
      </c>
      <c r="C664" s="68" t="s">
        <v>7665</v>
      </c>
      <c r="D664" s="70" t="s">
        <v>1230</v>
      </c>
      <c r="E664" s="68" t="s">
        <v>522</v>
      </c>
      <c r="F664" s="68" t="s">
        <v>2218</v>
      </c>
      <c r="G664" s="68" t="s">
        <v>2436</v>
      </c>
      <c r="H664" s="66">
        <v>0.0</v>
      </c>
      <c r="I664" s="66" t="str">
        <f>vlookup(D664,'ranap clusters obsolete'!D:D,1,false)</f>
        <v>#N/A</v>
      </c>
      <c r="J664" s="66" t="s">
        <v>9311</v>
      </c>
    </row>
    <row r="665">
      <c r="A665" s="68">
        <v>11.0</v>
      </c>
      <c r="B665" s="69" t="s">
        <v>6275</v>
      </c>
      <c r="C665" s="68" t="s">
        <v>7665</v>
      </c>
      <c r="D665" s="70" t="s">
        <v>1231</v>
      </c>
      <c r="E665" s="68" t="s">
        <v>523</v>
      </c>
      <c r="F665" s="68" t="s">
        <v>2218</v>
      </c>
      <c r="G665" s="68" t="s">
        <v>2436</v>
      </c>
      <c r="H665" s="66">
        <v>0.0</v>
      </c>
      <c r="I665" s="66" t="str">
        <f>vlookup(D665,'ranap clusters obsolete'!D:D,1,false)</f>
        <v>#N/A</v>
      </c>
      <c r="J665" s="66" t="s">
        <v>9311</v>
      </c>
    </row>
    <row r="666">
      <c r="A666" s="68">
        <v>11.0</v>
      </c>
      <c r="B666" s="69" t="s">
        <v>6275</v>
      </c>
      <c r="C666" s="68" t="s">
        <v>7665</v>
      </c>
      <c r="D666" s="70" t="s">
        <v>1232</v>
      </c>
      <c r="E666" s="68" t="s">
        <v>527</v>
      </c>
      <c r="F666" s="68" t="s">
        <v>2218</v>
      </c>
      <c r="G666" s="68" t="s">
        <v>2436</v>
      </c>
      <c r="H666" s="66">
        <v>0.0</v>
      </c>
      <c r="I666" s="66" t="str">
        <f>vlookup(D666,'ranap clusters obsolete'!D:D,1,false)</f>
        <v>#N/A</v>
      </c>
      <c r="J666" s="66" t="s">
        <v>9311</v>
      </c>
    </row>
    <row r="667">
      <c r="A667" s="68">
        <v>11.0</v>
      </c>
      <c r="B667" s="69" t="s">
        <v>6275</v>
      </c>
      <c r="C667" s="68" t="s">
        <v>7665</v>
      </c>
      <c r="D667" s="70" t="s">
        <v>1234</v>
      </c>
      <c r="E667" s="68" t="s">
        <v>530</v>
      </c>
      <c r="F667" s="68" t="s">
        <v>2218</v>
      </c>
      <c r="G667" s="68" t="s">
        <v>2436</v>
      </c>
      <c r="H667" s="66">
        <v>0.0</v>
      </c>
      <c r="I667" s="66" t="str">
        <f>vlookup(D667,'ranap clusters obsolete'!D:D,1,false)</f>
        <v>#N/A</v>
      </c>
      <c r="J667" s="66" t="s">
        <v>9311</v>
      </c>
    </row>
    <row r="668">
      <c r="A668" s="68">
        <v>11.0</v>
      </c>
      <c r="B668" s="69" t="s">
        <v>6275</v>
      </c>
      <c r="C668" s="68" t="s">
        <v>7665</v>
      </c>
      <c r="D668" s="70" t="s">
        <v>1235</v>
      </c>
      <c r="E668" s="68" t="s">
        <v>532</v>
      </c>
      <c r="F668" s="68" t="s">
        <v>2218</v>
      </c>
      <c r="G668" s="68" t="s">
        <v>2436</v>
      </c>
      <c r="H668" s="66">
        <v>0.0</v>
      </c>
      <c r="I668" s="66" t="str">
        <f>vlookup(D668,'ranap clusters obsolete'!D:D,1,false)</f>
        <v>#N/A</v>
      </c>
      <c r="J668" s="66" t="s">
        <v>9311</v>
      </c>
    </row>
    <row r="669">
      <c r="A669" s="68">
        <v>11.0</v>
      </c>
      <c r="B669" s="69" t="s">
        <v>6275</v>
      </c>
      <c r="C669" s="68" t="s">
        <v>7665</v>
      </c>
      <c r="D669" s="70" t="s">
        <v>1237</v>
      </c>
      <c r="E669" s="68" t="s">
        <v>533</v>
      </c>
      <c r="F669" s="68" t="s">
        <v>2218</v>
      </c>
      <c r="G669" s="68" t="s">
        <v>2436</v>
      </c>
      <c r="H669" s="66">
        <v>0.0</v>
      </c>
      <c r="I669" s="66" t="str">
        <f>vlookup(D669,'ranap clusters obsolete'!D:D,1,false)</f>
        <v>#N/A</v>
      </c>
      <c r="J669" s="66" t="s">
        <v>9311</v>
      </c>
    </row>
    <row r="670">
      <c r="A670" s="68">
        <v>11.0</v>
      </c>
      <c r="B670" s="69" t="s">
        <v>6275</v>
      </c>
      <c r="C670" s="68" t="s">
        <v>7665</v>
      </c>
      <c r="D670" s="70" t="s">
        <v>1238</v>
      </c>
      <c r="E670" s="68" t="s">
        <v>535</v>
      </c>
      <c r="F670" s="68" t="s">
        <v>2218</v>
      </c>
      <c r="G670" s="68" t="s">
        <v>2436</v>
      </c>
      <c r="H670" s="66">
        <v>0.0</v>
      </c>
      <c r="I670" s="66" t="str">
        <f>vlookup(D670,'ranap clusters obsolete'!D:D,1,false)</f>
        <v>#N/A</v>
      </c>
      <c r="J670" s="66" t="s">
        <v>9311</v>
      </c>
    </row>
    <row r="671">
      <c r="A671" s="68">
        <v>11.0</v>
      </c>
      <c r="B671" s="69" t="s">
        <v>6275</v>
      </c>
      <c r="C671" s="68" t="s">
        <v>7665</v>
      </c>
      <c r="D671" s="70" t="s">
        <v>1240</v>
      </c>
      <c r="E671" s="68" t="s">
        <v>537</v>
      </c>
      <c r="F671" s="68" t="s">
        <v>2218</v>
      </c>
      <c r="G671" s="68" t="s">
        <v>2436</v>
      </c>
      <c r="H671" s="66">
        <v>0.0</v>
      </c>
      <c r="I671" s="66" t="str">
        <f>vlookup(D671,'ranap clusters obsolete'!D:D,1,false)</f>
        <v>#N/A</v>
      </c>
      <c r="J671" s="66" t="s">
        <v>9311</v>
      </c>
    </row>
    <row r="672">
      <c r="A672" s="68">
        <v>11.0</v>
      </c>
      <c r="B672" s="69" t="s">
        <v>6275</v>
      </c>
      <c r="C672" s="68" t="s">
        <v>7665</v>
      </c>
      <c r="D672" s="70" t="s">
        <v>1241</v>
      </c>
      <c r="E672" s="68" t="s">
        <v>539</v>
      </c>
      <c r="F672" s="68" t="s">
        <v>2218</v>
      </c>
      <c r="G672" s="68" t="s">
        <v>2436</v>
      </c>
      <c r="H672" s="66">
        <v>0.0</v>
      </c>
      <c r="I672" s="66" t="str">
        <f>vlookup(D672,'ranap clusters obsolete'!D:D,1,false)</f>
        <v>#N/A</v>
      </c>
      <c r="J672" s="66" t="s">
        <v>9311</v>
      </c>
    </row>
    <row r="673">
      <c r="A673" s="68">
        <v>11.0</v>
      </c>
      <c r="B673" s="69" t="s">
        <v>6275</v>
      </c>
      <c r="C673" s="68" t="s">
        <v>7665</v>
      </c>
      <c r="D673" s="70" t="s">
        <v>1243</v>
      </c>
      <c r="E673" s="68" t="s">
        <v>541</v>
      </c>
      <c r="F673" s="68" t="s">
        <v>2218</v>
      </c>
      <c r="G673" s="68" t="s">
        <v>2436</v>
      </c>
      <c r="H673" s="66">
        <v>0.0</v>
      </c>
      <c r="I673" s="66" t="str">
        <f>vlookup(D673,'ranap clusters obsolete'!D:D,1,false)</f>
        <v>#N/A</v>
      </c>
      <c r="J673" s="66" t="s">
        <v>9311</v>
      </c>
    </row>
    <row r="674">
      <c r="A674" s="68">
        <v>11.0</v>
      </c>
      <c r="B674" s="69" t="s">
        <v>6275</v>
      </c>
      <c r="C674" s="68" t="s">
        <v>7665</v>
      </c>
      <c r="D674" s="70" t="s">
        <v>1244</v>
      </c>
      <c r="E674" s="68" t="s">
        <v>543</v>
      </c>
      <c r="F674" s="68" t="s">
        <v>2218</v>
      </c>
      <c r="G674" s="68" t="s">
        <v>2436</v>
      </c>
      <c r="H674" s="66">
        <v>0.0</v>
      </c>
      <c r="I674" s="66" t="str">
        <f>vlookup(D674,'ranap clusters obsolete'!D:D,1,false)</f>
        <v>#N/A</v>
      </c>
      <c r="J674" s="66" t="s">
        <v>9311</v>
      </c>
    </row>
    <row r="675">
      <c r="A675" s="68">
        <v>11.0</v>
      </c>
      <c r="B675" s="69" t="s">
        <v>6275</v>
      </c>
      <c r="C675" s="68" t="s">
        <v>7665</v>
      </c>
      <c r="D675" s="70" t="s">
        <v>10515</v>
      </c>
      <c r="E675" s="68" t="s">
        <v>10516</v>
      </c>
      <c r="F675" s="68" t="s">
        <v>2218</v>
      </c>
      <c r="G675" s="68" t="s">
        <v>2436</v>
      </c>
      <c r="H675" s="66">
        <v>0.0</v>
      </c>
      <c r="I675" s="66" t="str">
        <f>vlookup(D675,'ranap clusters obsolete'!D:D,1,false)</f>
        <v>#N/A</v>
      </c>
      <c r="J675" s="66" t="s">
        <v>9311</v>
      </c>
    </row>
    <row r="676">
      <c r="A676" s="68">
        <v>11.0</v>
      </c>
      <c r="B676" s="69" t="s">
        <v>6275</v>
      </c>
      <c r="C676" s="68" t="s">
        <v>7665</v>
      </c>
      <c r="D676" s="70" t="s">
        <v>1245</v>
      </c>
      <c r="E676" s="68" t="s">
        <v>544</v>
      </c>
      <c r="F676" s="68" t="s">
        <v>2218</v>
      </c>
      <c r="G676" s="68" t="s">
        <v>2436</v>
      </c>
      <c r="H676" s="66">
        <v>0.0</v>
      </c>
      <c r="I676" s="66" t="str">
        <f>vlookup(D676,'ranap clusters obsolete'!D:D,1,false)</f>
        <v>#N/A</v>
      </c>
      <c r="J676" s="66" t="s">
        <v>9311</v>
      </c>
    </row>
    <row r="677">
      <c r="A677" s="68">
        <v>11.0</v>
      </c>
      <c r="B677" s="69" t="s">
        <v>6275</v>
      </c>
      <c r="C677" s="68" t="s">
        <v>7665</v>
      </c>
      <c r="D677" s="70" t="s">
        <v>1246</v>
      </c>
      <c r="E677" s="68" t="s">
        <v>545</v>
      </c>
      <c r="F677" s="68" t="s">
        <v>2218</v>
      </c>
      <c r="G677" s="68" t="s">
        <v>2436</v>
      </c>
      <c r="H677" s="66">
        <v>0.0</v>
      </c>
      <c r="I677" s="66" t="str">
        <f>vlookup(D677,'ranap clusters obsolete'!D:D,1,false)</f>
        <v>#N/A</v>
      </c>
      <c r="J677" s="66" t="s">
        <v>9311</v>
      </c>
    </row>
    <row r="678">
      <c r="A678" s="68">
        <v>11.0</v>
      </c>
      <c r="B678" s="69" t="s">
        <v>6275</v>
      </c>
      <c r="C678" s="68" t="s">
        <v>7665</v>
      </c>
      <c r="D678" s="70" t="s">
        <v>1247</v>
      </c>
      <c r="E678" s="68" t="s">
        <v>546</v>
      </c>
      <c r="F678" s="68" t="s">
        <v>2218</v>
      </c>
      <c r="G678" s="68" t="s">
        <v>2436</v>
      </c>
      <c r="H678" s="66">
        <v>0.0</v>
      </c>
      <c r="I678" s="66" t="str">
        <f>vlookup(D678,'ranap clusters obsolete'!D:D,1,false)</f>
        <v>#N/A</v>
      </c>
      <c r="J678" s="66" t="s">
        <v>9311</v>
      </c>
    </row>
    <row r="679">
      <c r="A679" s="68">
        <v>11.0</v>
      </c>
      <c r="B679" s="69" t="s">
        <v>6275</v>
      </c>
      <c r="C679" s="68" t="s">
        <v>7665</v>
      </c>
      <c r="D679" s="70" t="s">
        <v>1248</v>
      </c>
      <c r="E679" s="68" t="s">
        <v>548</v>
      </c>
      <c r="F679" s="68" t="s">
        <v>2218</v>
      </c>
      <c r="G679" s="68" t="s">
        <v>2436</v>
      </c>
      <c r="H679" s="66">
        <v>0.0</v>
      </c>
      <c r="I679" s="66" t="str">
        <f>vlookup(D679,'ranap clusters obsolete'!D:D,1,false)</f>
        <v>#N/A</v>
      </c>
      <c r="J679" s="66" t="s">
        <v>9311</v>
      </c>
    </row>
    <row r="680">
      <c r="A680" s="68">
        <v>11.0</v>
      </c>
      <c r="B680" s="69" t="s">
        <v>6275</v>
      </c>
      <c r="C680" s="68" t="s">
        <v>7665</v>
      </c>
      <c r="D680" s="70" t="s">
        <v>1249</v>
      </c>
      <c r="E680" s="68" t="s">
        <v>551</v>
      </c>
      <c r="F680" s="68" t="s">
        <v>2218</v>
      </c>
      <c r="G680" s="68" t="s">
        <v>2436</v>
      </c>
      <c r="H680" s="66">
        <v>0.0</v>
      </c>
      <c r="I680" s="66" t="str">
        <f>vlookup(D680,'ranap clusters obsolete'!D:D,1,false)</f>
        <v>#N/A</v>
      </c>
      <c r="J680" s="66" t="s">
        <v>9311</v>
      </c>
    </row>
    <row r="681">
      <c r="A681" s="68">
        <v>11.0</v>
      </c>
      <c r="B681" s="69" t="s">
        <v>6275</v>
      </c>
      <c r="C681" s="68" t="s">
        <v>7665</v>
      </c>
      <c r="D681" s="70" t="s">
        <v>1250</v>
      </c>
      <c r="E681" s="68" t="s">
        <v>552</v>
      </c>
      <c r="F681" s="68" t="s">
        <v>2218</v>
      </c>
      <c r="G681" s="68" t="s">
        <v>2436</v>
      </c>
      <c r="H681" s="66">
        <v>0.0</v>
      </c>
      <c r="I681" s="66" t="str">
        <f>vlookup(D681,'ranap clusters obsolete'!D:D,1,false)</f>
        <v>#N/A</v>
      </c>
      <c r="J681" s="66" t="s">
        <v>9311</v>
      </c>
    </row>
    <row r="682">
      <c r="A682" s="68">
        <v>11.0</v>
      </c>
      <c r="B682" s="69" t="s">
        <v>6275</v>
      </c>
      <c r="C682" s="68" t="s">
        <v>7665</v>
      </c>
      <c r="D682" s="70" t="s">
        <v>1252</v>
      </c>
      <c r="E682" s="68" t="s">
        <v>554</v>
      </c>
      <c r="F682" s="68" t="s">
        <v>2218</v>
      </c>
      <c r="G682" s="68" t="s">
        <v>2436</v>
      </c>
      <c r="H682" s="66">
        <v>0.0</v>
      </c>
      <c r="I682" s="66" t="str">
        <f>vlookup(D682,'ranap clusters obsolete'!D:D,1,false)</f>
        <v>#N/A</v>
      </c>
      <c r="J682" s="66" t="s">
        <v>9311</v>
      </c>
    </row>
    <row r="683">
      <c r="A683" s="68">
        <v>11.0</v>
      </c>
      <c r="B683" s="69" t="s">
        <v>6275</v>
      </c>
      <c r="C683" s="68" t="s">
        <v>7665</v>
      </c>
      <c r="D683" s="70" t="s">
        <v>1253</v>
      </c>
      <c r="E683" s="68" t="s">
        <v>556</v>
      </c>
      <c r="F683" s="68" t="s">
        <v>2218</v>
      </c>
      <c r="G683" s="68" t="s">
        <v>2247</v>
      </c>
      <c r="H683" s="66">
        <v>0.0</v>
      </c>
      <c r="I683" s="66" t="str">
        <f>vlookup(D683,'ranap clusters obsolete'!D:D,1,false)</f>
        <v>#N/A</v>
      </c>
      <c r="J683" s="66" t="s">
        <v>9311</v>
      </c>
    </row>
    <row r="684">
      <c r="A684" s="68">
        <v>11.0</v>
      </c>
      <c r="B684" s="69" t="s">
        <v>6275</v>
      </c>
      <c r="C684" s="68" t="s">
        <v>7665</v>
      </c>
      <c r="D684" s="70" t="s">
        <v>1255</v>
      </c>
      <c r="E684" s="68" t="s">
        <v>557</v>
      </c>
      <c r="F684" s="68" t="s">
        <v>2218</v>
      </c>
      <c r="G684" s="68" t="s">
        <v>2247</v>
      </c>
      <c r="H684" s="66">
        <v>0.0</v>
      </c>
      <c r="I684" s="66" t="str">
        <f>vlookup(D684,'ranap clusters obsolete'!D:D,1,false)</f>
        <v>#N/A</v>
      </c>
      <c r="J684" s="66" t="s">
        <v>9311</v>
      </c>
    </row>
    <row r="685">
      <c r="A685" s="68">
        <v>11.0</v>
      </c>
      <c r="B685" s="69" t="s">
        <v>6275</v>
      </c>
      <c r="C685" s="68" t="s">
        <v>7665</v>
      </c>
      <c r="D685" s="70" t="s">
        <v>1256</v>
      </c>
      <c r="E685" s="68" t="s">
        <v>559</v>
      </c>
      <c r="F685" s="68" t="s">
        <v>2218</v>
      </c>
      <c r="G685" s="68" t="s">
        <v>2247</v>
      </c>
      <c r="H685" s="66">
        <v>0.0</v>
      </c>
      <c r="I685" s="66" t="str">
        <f>vlookup(D685,'ranap clusters obsolete'!D:D,1,false)</f>
        <v>#N/A</v>
      </c>
      <c r="J685" s="66" t="s">
        <v>9311</v>
      </c>
    </row>
    <row r="686">
      <c r="A686" s="68">
        <v>11.0</v>
      </c>
      <c r="B686" s="69" t="s">
        <v>6275</v>
      </c>
      <c r="C686" s="68" t="s">
        <v>7665</v>
      </c>
      <c r="D686" s="70" t="s">
        <v>1258</v>
      </c>
      <c r="E686" s="68" t="s">
        <v>562</v>
      </c>
      <c r="F686" s="68" t="s">
        <v>2219</v>
      </c>
      <c r="G686" s="68" t="s">
        <v>2247</v>
      </c>
      <c r="H686" s="66">
        <v>0.0</v>
      </c>
      <c r="I686" s="66" t="str">
        <f>vlookup(D686,'ranap clusters obsolete'!D:D,1,false)</f>
        <v>#N/A</v>
      </c>
      <c r="J686" s="66" t="s">
        <v>9311</v>
      </c>
    </row>
    <row r="687">
      <c r="A687" s="68">
        <v>11.0</v>
      </c>
      <c r="B687" s="69" t="s">
        <v>6275</v>
      </c>
      <c r="C687" s="68" t="s">
        <v>7665</v>
      </c>
      <c r="D687" s="70" t="s">
        <v>1260</v>
      </c>
      <c r="E687" s="68" t="s">
        <v>567</v>
      </c>
      <c r="F687" s="68" t="s">
        <v>2219</v>
      </c>
      <c r="G687" s="68" t="s">
        <v>2247</v>
      </c>
      <c r="H687" s="66">
        <v>0.0</v>
      </c>
      <c r="I687" s="66" t="str">
        <f>vlookup(D687,'ranap clusters obsolete'!D:D,1,false)</f>
        <v>#N/A</v>
      </c>
      <c r="J687" s="66" t="s">
        <v>9311</v>
      </c>
    </row>
    <row r="688">
      <c r="A688" s="68">
        <v>11.0</v>
      </c>
      <c r="B688" s="69" t="s">
        <v>6275</v>
      </c>
      <c r="C688" s="68" t="s">
        <v>7665</v>
      </c>
      <c r="D688" s="70" t="s">
        <v>1263</v>
      </c>
      <c r="E688" s="68" t="s">
        <v>569</v>
      </c>
      <c r="F688" s="68" t="s">
        <v>2219</v>
      </c>
      <c r="G688" s="68" t="s">
        <v>2247</v>
      </c>
      <c r="H688" s="66">
        <v>0.0</v>
      </c>
      <c r="I688" s="66" t="str">
        <f>vlookup(D688,'ranap clusters obsolete'!D:D,1,false)</f>
        <v>#N/A</v>
      </c>
      <c r="J688" s="66" t="s">
        <v>9311</v>
      </c>
    </row>
    <row r="689">
      <c r="A689" s="68">
        <v>11.0</v>
      </c>
      <c r="B689" s="69" t="s">
        <v>6275</v>
      </c>
      <c r="C689" s="68" t="s">
        <v>7665</v>
      </c>
      <c r="D689" s="70" t="s">
        <v>1264</v>
      </c>
      <c r="E689" s="68" t="s">
        <v>571</v>
      </c>
      <c r="F689" s="68" t="s">
        <v>2219</v>
      </c>
      <c r="G689" s="68" t="s">
        <v>2247</v>
      </c>
      <c r="H689" s="66">
        <v>0.0</v>
      </c>
      <c r="I689" s="66" t="str">
        <f>vlookup(D689,'ranap clusters obsolete'!D:D,1,false)</f>
        <v>#N/A</v>
      </c>
      <c r="J689" s="66" t="s">
        <v>9311</v>
      </c>
    </row>
    <row r="690">
      <c r="A690" s="68">
        <v>11.0</v>
      </c>
      <c r="B690" s="69" t="s">
        <v>6275</v>
      </c>
      <c r="C690" s="68" t="s">
        <v>7665</v>
      </c>
      <c r="D690" s="70" t="s">
        <v>1266</v>
      </c>
      <c r="E690" s="68" t="s">
        <v>573</v>
      </c>
      <c r="F690" s="68" t="s">
        <v>2219</v>
      </c>
      <c r="G690" s="68" t="s">
        <v>2247</v>
      </c>
      <c r="H690" s="66">
        <v>0.0</v>
      </c>
      <c r="I690" s="66" t="str">
        <f>vlookup(D690,'ranap clusters obsolete'!D:D,1,false)</f>
        <v>#N/A</v>
      </c>
      <c r="J690" s="66" t="s">
        <v>9311</v>
      </c>
    </row>
    <row r="691">
      <c r="A691" s="68">
        <v>11.0</v>
      </c>
      <c r="B691" s="69" t="s">
        <v>6275</v>
      </c>
      <c r="C691" s="68" t="s">
        <v>7665</v>
      </c>
      <c r="D691" s="70" t="s">
        <v>1267</v>
      </c>
      <c r="E691" s="68" t="s">
        <v>575</v>
      </c>
      <c r="F691" s="68" t="s">
        <v>2219</v>
      </c>
      <c r="G691" s="68" t="s">
        <v>2247</v>
      </c>
      <c r="H691" s="66">
        <v>0.0</v>
      </c>
      <c r="I691" s="66" t="str">
        <f>vlookup(D691,'ranap clusters obsolete'!D:D,1,false)</f>
        <v>#N/A</v>
      </c>
      <c r="J691" s="66" t="s">
        <v>9311</v>
      </c>
    </row>
    <row r="692">
      <c r="A692" s="68">
        <v>11.0</v>
      </c>
      <c r="B692" s="69" t="s">
        <v>6275</v>
      </c>
      <c r="C692" s="68" t="s">
        <v>7665</v>
      </c>
      <c r="D692" s="70" t="s">
        <v>1269</v>
      </c>
      <c r="E692" s="68" t="s">
        <v>576</v>
      </c>
      <c r="F692" s="68" t="s">
        <v>2219</v>
      </c>
      <c r="G692" s="68" t="s">
        <v>2247</v>
      </c>
      <c r="H692" s="66">
        <v>0.0</v>
      </c>
      <c r="I692" s="66" t="str">
        <f>vlookup(D692,'ranap clusters obsolete'!D:D,1,false)</f>
        <v>#N/A</v>
      </c>
      <c r="J692" s="66" t="s">
        <v>9311</v>
      </c>
    </row>
    <row r="693">
      <c r="A693" s="68">
        <v>11.0</v>
      </c>
      <c r="B693" s="69" t="s">
        <v>6275</v>
      </c>
      <c r="C693" s="68" t="s">
        <v>7665</v>
      </c>
      <c r="D693" s="70" t="s">
        <v>1270</v>
      </c>
      <c r="E693" s="68" t="s">
        <v>579</v>
      </c>
      <c r="F693" s="68" t="s">
        <v>2219</v>
      </c>
      <c r="G693" s="68" t="s">
        <v>2247</v>
      </c>
      <c r="H693" s="66">
        <v>0.0</v>
      </c>
      <c r="I693" s="66" t="str">
        <f>vlookup(D693,'ranap clusters obsolete'!D:D,1,false)</f>
        <v>#N/A</v>
      </c>
      <c r="J693" s="66" t="s">
        <v>9311</v>
      </c>
    </row>
    <row r="694">
      <c r="A694" s="68">
        <v>11.0</v>
      </c>
      <c r="B694" s="69" t="s">
        <v>6275</v>
      </c>
      <c r="C694" s="68" t="s">
        <v>7665</v>
      </c>
      <c r="D694" s="70" t="s">
        <v>1272</v>
      </c>
      <c r="E694" s="68" t="s">
        <v>581</v>
      </c>
      <c r="F694" s="68" t="s">
        <v>2219</v>
      </c>
      <c r="G694" s="68" t="s">
        <v>2247</v>
      </c>
      <c r="H694" s="66">
        <v>0.0</v>
      </c>
      <c r="I694" s="66" t="str">
        <f>vlookup(D694,'ranap clusters obsolete'!D:D,1,false)</f>
        <v>#N/A</v>
      </c>
      <c r="J694" s="66" t="s">
        <v>9311</v>
      </c>
    </row>
    <row r="695">
      <c r="A695" s="68">
        <v>11.0</v>
      </c>
      <c r="B695" s="69" t="s">
        <v>6275</v>
      </c>
      <c r="C695" s="68" t="s">
        <v>7665</v>
      </c>
      <c r="D695" s="70" t="s">
        <v>1274</v>
      </c>
      <c r="E695" s="68" t="s">
        <v>583</v>
      </c>
      <c r="F695" s="68" t="s">
        <v>2219</v>
      </c>
      <c r="G695" s="68" t="s">
        <v>2247</v>
      </c>
      <c r="H695" s="66">
        <v>0.0</v>
      </c>
      <c r="I695" s="66" t="str">
        <f>vlookup(D695,'ranap clusters obsolete'!D:D,1,false)</f>
        <v>#N/A</v>
      </c>
      <c r="J695" s="66" t="s">
        <v>9311</v>
      </c>
    </row>
    <row r="696">
      <c r="A696" s="68">
        <v>11.0</v>
      </c>
      <c r="B696" s="69" t="s">
        <v>6275</v>
      </c>
      <c r="C696" s="68" t="s">
        <v>7665</v>
      </c>
      <c r="D696" s="70" t="s">
        <v>10517</v>
      </c>
      <c r="E696" s="68" t="s">
        <v>10518</v>
      </c>
      <c r="F696" s="68" t="s">
        <v>2219</v>
      </c>
      <c r="G696" s="68" t="s">
        <v>2247</v>
      </c>
      <c r="H696" s="66">
        <v>0.0</v>
      </c>
      <c r="I696" s="66" t="str">
        <f>vlookup(D696,'ranap clusters obsolete'!D:D,1,false)</f>
        <v>#N/A</v>
      </c>
      <c r="J696" s="66" t="s">
        <v>9311</v>
      </c>
    </row>
    <row r="697">
      <c r="A697" s="68">
        <v>11.0</v>
      </c>
      <c r="B697" s="69" t="s">
        <v>6275</v>
      </c>
      <c r="C697" s="68" t="s">
        <v>7665</v>
      </c>
      <c r="D697" s="70" t="s">
        <v>10519</v>
      </c>
      <c r="E697" s="68" t="s">
        <v>10520</v>
      </c>
      <c r="F697" s="68" t="s">
        <v>2219</v>
      </c>
      <c r="G697" s="68" t="s">
        <v>2247</v>
      </c>
      <c r="H697" s="66">
        <v>0.0</v>
      </c>
      <c r="I697" s="66" t="str">
        <f>vlookup(D697,'ranap clusters obsolete'!D:D,1,false)</f>
        <v>#N/A</v>
      </c>
      <c r="J697" s="66" t="s">
        <v>9311</v>
      </c>
    </row>
    <row r="698">
      <c r="A698" s="68">
        <v>11.0</v>
      </c>
      <c r="B698" s="69" t="s">
        <v>6275</v>
      </c>
      <c r="C698" s="68" t="s">
        <v>7665</v>
      </c>
      <c r="D698" s="70" t="s">
        <v>1275</v>
      </c>
      <c r="E698" s="68" t="s">
        <v>585</v>
      </c>
      <c r="F698" s="68" t="s">
        <v>2219</v>
      </c>
      <c r="G698" s="68" t="s">
        <v>2247</v>
      </c>
      <c r="H698" s="66">
        <v>0.0</v>
      </c>
      <c r="I698" s="66" t="str">
        <f>vlookup(D698,'ranap clusters obsolete'!D:D,1,false)</f>
        <v>#N/A</v>
      </c>
      <c r="J698" s="66" t="s">
        <v>9311</v>
      </c>
    </row>
    <row r="699">
      <c r="A699" s="68">
        <v>11.0</v>
      </c>
      <c r="B699" s="69" t="s">
        <v>6275</v>
      </c>
      <c r="C699" s="68" t="s">
        <v>7665</v>
      </c>
      <c r="D699" s="70" t="s">
        <v>1277</v>
      </c>
      <c r="E699" s="68" t="s">
        <v>586</v>
      </c>
      <c r="F699" s="68" t="s">
        <v>2219</v>
      </c>
      <c r="G699" s="68" t="s">
        <v>2247</v>
      </c>
      <c r="H699" s="66">
        <v>0.0</v>
      </c>
      <c r="I699" s="66" t="str">
        <f>vlookup(D699,'ranap clusters obsolete'!D:D,1,false)</f>
        <v>#N/A</v>
      </c>
      <c r="J699" s="66" t="s">
        <v>9311</v>
      </c>
    </row>
    <row r="700">
      <c r="A700" s="68">
        <v>11.0</v>
      </c>
      <c r="B700" s="69" t="s">
        <v>6275</v>
      </c>
      <c r="C700" s="68" t="s">
        <v>7665</v>
      </c>
      <c r="D700" s="70" t="s">
        <v>1278</v>
      </c>
      <c r="E700" s="68" t="s">
        <v>588</v>
      </c>
      <c r="F700" s="68" t="s">
        <v>2219</v>
      </c>
      <c r="G700" s="68" t="s">
        <v>2247</v>
      </c>
      <c r="H700" s="66">
        <v>0.0</v>
      </c>
      <c r="I700" s="66" t="str">
        <f>vlookup(D700,'ranap clusters obsolete'!D:D,1,false)</f>
        <v>#N/A</v>
      </c>
      <c r="J700" s="66" t="s">
        <v>9311</v>
      </c>
    </row>
    <row r="701">
      <c r="A701" s="68">
        <v>11.0</v>
      </c>
      <c r="B701" s="69" t="s">
        <v>6275</v>
      </c>
      <c r="C701" s="68" t="s">
        <v>7665</v>
      </c>
      <c r="D701" s="70" t="s">
        <v>1280</v>
      </c>
      <c r="E701" s="68" t="s">
        <v>592</v>
      </c>
      <c r="F701" s="68" t="s">
        <v>2220</v>
      </c>
      <c r="G701" s="68" t="s">
        <v>2247</v>
      </c>
      <c r="H701" s="66">
        <v>0.0</v>
      </c>
      <c r="I701" s="66" t="str">
        <f>vlookup(D701,'ranap clusters obsolete'!D:D,1,false)</f>
        <v>#N/A</v>
      </c>
      <c r="J701" s="66" t="s">
        <v>9311</v>
      </c>
    </row>
    <row r="702">
      <c r="A702" s="68">
        <v>11.0</v>
      </c>
      <c r="B702" s="69" t="s">
        <v>6275</v>
      </c>
      <c r="C702" s="68" t="s">
        <v>7665</v>
      </c>
      <c r="D702" s="70" t="s">
        <v>1282</v>
      </c>
      <c r="E702" s="68" t="s">
        <v>594</v>
      </c>
      <c r="F702" s="68" t="s">
        <v>2220</v>
      </c>
      <c r="G702" s="68" t="s">
        <v>2247</v>
      </c>
      <c r="H702" s="66">
        <v>0.0</v>
      </c>
      <c r="I702" s="66" t="str">
        <f>vlookup(D702,'ranap clusters obsolete'!D:D,1,false)</f>
        <v>#N/A</v>
      </c>
      <c r="J702" s="66" t="s">
        <v>9311</v>
      </c>
    </row>
    <row r="703">
      <c r="A703" s="68">
        <v>11.0</v>
      </c>
      <c r="B703" s="69" t="s">
        <v>6275</v>
      </c>
      <c r="C703" s="68" t="s">
        <v>7665</v>
      </c>
      <c r="D703" s="70" t="s">
        <v>1284</v>
      </c>
      <c r="E703" s="68" t="s">
        <v>596</v>
      </c>
      <c r="F703" s="68" t="s">
        <v>2220</v>
      </c>
      <c r="G703" s="68" t="s">
        <v>2247</v>
      </c>
      <c r="H703" s="66">
        <v>0.0</v>
      </c>
      <c r="I703" s="66" t="str">
        <f>vlookup(D703,'ranap clusters obsolete'!D:D,1,false)</f>
        <v>#N/A</v>
      </c>
      <c r="J703" s="66" t="s">
        <v>9311</v>
      </c>
    </row>
    <row r="704">
      <c r="A704" s="68">
        <v>11.0</v>
      </c>
      <c r="B704" s="69" t="s">
        <v>6275</v>
      </c>
      <c r="C704" s="68" t="s">
        <v>7665</v>
      </c>
      <c r="D704" s="70" t="s">
        <v>1285</v>
      </c>
      <c r="E704" s="68" t="s">
        <v>599</v>
      </c>
      <c r="F704" s="68" t="s">
        <v>2220</v>
      </c>
      <c r="G704" s="68" t="s">
        <v>2247</v>
      </c>
      <c r="H704" s="66">
        <v>0.0</v>
      </c>
      <c r="I704" s="66" t="str">
        <f>vlookup(D704,'ranap clusters obsolete'!D:D,1,false)</f>
        <v>#N/A</v>
      </c>
      <c r="J704" s="66" t="s">
        <v>9311</v>
      </c>
    </row>
    <row r="705">
      <c r="A705" s="68">
        <v>11.0</v>
      </c>
      <c r="B705" s="69" t="s">
        <v>6275</v>
      </c>
      <c r="C705" s="68" t="s">
        <v>7665</v>
      </c>
      <c r="D705" s="70" t="s">
        <v>1287</v>
      </c>
      <c r="E705" s="68" t="s">
        <v>601</v>
      </c>
      <c r="F705" s="68" t="s">
        <v>2220</v>
      </c>
      <c r="G705" s="68" t="s">
        <v>2247</v>
      </c>
      <c r="H705" s="66">
        <v>0.0</v>
      </c>
      <c r="I705" s="66" t="str">
        <f>vlookup(D705,'ranap clusters obsolete'!D:D,1,false)</f>
        <v>#N/A</v>
      </c>
      <c r="J705" s="66" t="s">
        <v>9311</v>
      </c>
    </row>
    <row r="706">
      <c r="A706" s="68">
        <v>11.0</v>
      </c>
      <c r="B706" s="69" t="s">
        <v>6275</v>
      </c>
      <c r="C706" s="68" t="s">
        <v>7665</v>
      </c>
      <c r="D706" s="70" t="s">
        <v>1288</v>
      </c>
      <c r="E706" s="68" t="s">
        <v>603</v>
      </c>
      <c r="F706" s="68" t="s">
        <v>2220</v>
      </c>
      <c r="G706" s="68" t="s">
        <v>2247</v>
      </c>
      <c r="H706" s="66">
        <v>0.0</v>
      </c>
      <c r="I706" s="66" t="str">
        <f>vlookup(D706,'ranap clusters obsolete'!D:D,1,false)</f>
        <v>#N/A</v>
      </c>
      <c r="J706" s="66" t="s">
        <v>9311</v>
      </c>
    </row>
    <row r="707">
      <c r="A707" s="68">
        <v>11.0</v>
      </c>
      <c r="B707" s="69" t="s">
        <v>6275</v>
      </c>
      <c r="C707" s="68" t="s">
        <v>7665</v>
      </c>
      <c r="D707" s="70" t="s">
        <v>1289</v>
      </c>
      <c r="E707" s="68" t="s">
        <v>605</v>
      </c>
      <c r="F707" s="68" t="s">
        <v>2220</v>
      </c>
      <c r="G707" s="68" t="s">
        <v>2247</v>
      </c>
      <c r="H707" s="66">
        <v>0.0</v>
      </c>
      <c r="I707" s="66" t="str">
        <f>vlookup(D707,'ranap clusters obsolete'!D:D,1,false)</f>
        <v>#N/A</v>
      </c>
      <c r="J707" s="66" t="s">
        <v>9311</v>
      </c>
    </row>
    <row r="708">
      <c r="A708" s="68">
        <v>11.0</v>
      </c>
      <c r="B708" s="69" t="s">
        <v>6275</v>
      </c>
      <c r="C708" s="68" t="s">
        <v>7665</v>
      </c>
      <c r="D708" s="70" t="s">
        <v>1291</v>
      </c>
      <c r="E708" s="68" t="s">
        <v>607</v>
      </c>
      <c r="F708" s="68" t="s">
        <v>2220</v>
      </c>
      <c r="G708" s="68" t="s">
        <v>2247</v>
      </c>
      <c r="H708" s="66">
        <v>0.0</v>
      </c>
      <c r="I708" s="66" t="str">
        <f>vlookup(D708,'ranap clusters obsolete'!D:D,1,false)</f>
        <v>#N/A</v>
      </c>
      <c r="J708" s="66" t="s">
        <v>9311</v>
      </c>
    </row>
    <row r="709">
      <c r="A709" s="68">
        <v>11.0</v>
      </c>
      <c r="B709" s="69" t="s">
        <v>6275</v>
      </c>
      <c r="C709" s="68" t="s">
        <v>7665</v>
      </c>
      <c r="D709" s="70" t="s">
        <v>1292</v>
      </c>
      <c r="E709" s="68" t="s">
        <v>608</v>
      </c>
      <c r="F709" s="68" t="s">
        <v>2220</v>
      </c>
      <c r="G709" s="68" t="s">
        <v>2247</v>
      </c>
      <c r="H709" s="66">
        <v>0.0</v>
      </c>
      <c r="I709" s="66" t="str">
        <f>vlookup(D709,'ranap clusters obsolete'!D:D,1,false)</f>
        <v>#N/A</v>
      </c>
      <c r="J709" s="66" t="s">
        <v>9311</v>
      </c>
    </row>
    <row r="710">
      <c r="A710" s="68">
        <v>11.0</v>
      </c>
      <c r="B710" s="69" t="s">
        <v>6275</v>
      </c>
      <c r="C710" s="68" t="s">
        <v>7665</v>
      </c>
      <c r="D710" s="70" t="s">
        <v>1294</v>
      </c>
      <c r="E710" s="68" t="s">
        <v>611</v>
      </c>
      <c r="F710" s="68" t="s">
        <v>2220</v>
      </c>
      <c r="G710" s="68" t="s">
        <v>2247</v>
      </c>
      <c r="H710" s="66">
        <v>0.0</v>
      </c>
      <c r="I710" s="66" t="str">
        <f>vlookup(D710,'ranap clusters obsolete'!D:D,1,false)</f>
        <v>#N/A</v>
      </c>
      <c r="J710" s="66" t="s">
        <v>9311</v>
      </c>
    </row>
    <row r="711">
      <c r="A711" s="68">
        <v>11.0</v>
      </c>
      <c r="B711" s="69" t="s">
        <v>6275</v>
      </c>
      <c r="C711" s="68" t="s">
        <v>7665</v>
      </c>
      <c r="D711" s="70" t="s">
        <v>1295</v>
      </c>
      <c r="E711" s="68" t="s">
        <v>613</v>
      </c>
      <c r="F711" s="68" t="s">
        <v>2220</v>
      </c>
      <c r="G711" s="68" t="s">
        <v>2247</v>
      </c>
      <c r="H711" s="66">
        <v>0.0</v>
      </c>
      <c r="I711" s="66" t="str">
        <f>vlookup(D711,'ranap clusters obsolete'!D:D,1,false)</f>
        <v>#N/A</v>
      </c>
      <c r="J711" s="66" t="s">
        <v>9311</v>
      </c>
    </row>
    <row r="712">
      <c r="A712" s="68">
        <v>11.0</v>
      </c>
      <c r="B712" s="69" t="s">
        <v>6275</v>
      </c>
      <c r="C712" s="68" t="s">
        <v>7665</v>
      </c>
      <c r="D712" s="70" t="s">
        <v>1296</v>
      </c>
      <c r="E712" s="68" t="s">
        <v>615</v>
      </c>
      <c r="F712" s="68" t="s">
        <v>2220</v>
      </c>
      <c r="G712" s="68" t="s">
        <v>2247</v>
      </c>
      <c r="H712" s="66">
        <v>0.0</v>
      </c>
      <c r="I712" s="66" t="str">
        <f>vlookup(D712,'ranap clusters obsolete'!D:D,1,false)</f>
        <v>#N/A</v>
      </c>
      <c r="J712" s="66" t="s">
        <v>9311</v>
      </c>
    </row>
    <row r="713">
      <c r="A713" s="68">
        <v>11.0</v>
      </c>
      <c r="B713" s="69" t="s">
        <v>6275</v>
      </c>
      <c r="C713" s="68" t="s">
        <v>7665</v>
      </c>
      <c r="D713" s="70" t="s">
        <v>1298</v>
      </c>
      <c r="E713" s="68" t="s">
        <v>617</v>
      </c>
      <c r="F713" s="68" t="s">
        <v>2220</v>
      </c>
      <c r="G713" s="68" t="s">
        <v>2247</v>
      </c>
      <c r="H713" s="66">
        <v>0.0</v>
      </c>
      <c r="I713" s="66" t="str">
        <f>vlookup(D713,'ranap clusters obsolete'!D:D,1,false)</f>
        <v>#N/A</v>
      </c>
      <c r="J713" s="66" t="s">
        <v>9311</v>
      </c>
    </row>
    <row r="714">
      <c r="A714" s="68">
        <v>11.0</v>
      </c>
      <c r="B714" s="69" t="s">
        <v>6275</v>
      </c>
      <c r="C714" s="68" t="s">
        <v>7665</v>
      </c>
      <c r="D714" s="70" t="s">
        <v>1299</v>
      </c>
      <c r="E714" s="68" t="s">
        <v>619</v>
      </c>
      <c r="F714" s="68" t="s">
        <v>2220</v>
      </c>
      <c r="G714" s="68" t="s">
        <v>2247</v>
      </c>
      <c r="H714" s="66">
        <v>0.0</v>
      </c>
      <c r="I714" s="66" t="str">
        <f>vlookup(D714,'ranap clusters obsolete'!D:D,1,false)</f>
        <v>#N/A</v>
      </c>
      <c r="J714" s="66" t="s">
        <v>9311</v>
      </c>
    </row>
    <row r="715">
      <c r="A715" s="68">
        <v>11.0</v>
      </c>
      <c r="B715" s="69" t="s">
        <v>6275</v>
      </c>
      <c r="C715" s="68" t="s">
        <v>7665</v>
      </c>
      <c r="D715" s="70" t="s">
        <v>1300</v>
      </c>
      <c r="E715" s="68" t="s">
        <v>621</v>
      </c>
      <c r="F715" s="68" t="s">
        <v>2220</v>
      </c>
      <c r="G715" s="68" t="s">
        <v>2247</v>
      </c>
      <c r="H715" s="66">
        <v>0.0</v>
      </c>
      <c r="I715" s="66" t="str">
        <f>vlookup(D715,'ranap clusters obsolete'!D:D,1,false)</f>
        <v>#N/A</v>
      </c>
      <c r="J715" s="66" t="s">
        <v>9311</v>
      </c>
    </row>
    <row r="716">
      <c r="A716" s="68">
        <v>11.0</v>
      </c>
      <c r="B716" s="69" t="s">
        <v>6275</v>
      </c>
      <c r="C716" s="68" t="s">
        <v>7665</v>
      </c>
      <c r="D716" s="70" t="s">
        <v>1302</v>
      </c>
      <c r="E716" s="68" t="s">
        <v>623</v>
      </c>
      <c r="F716" s="68" t="s">
        <v>2220</v>
      </c>
      <c r="G716" s="68" t="s">
        <v>2247</v>
      </c>
      <c r="H716" s="66">
        <v>0.0</v>
      </c>
      <c r="I716" s="66" t="str">
        <f>vlookup(D716,'ranap clusters obsolete'!D:D,1,false)</f>
        <v>#N/A</v>
      </c>
      <c r="J716" s="66" t="s">
        <v>9311</v>
      </c>
    </row>
    <row r="717">
      <c r="A717" s="68">
        <v>11.0</v>
      </c>
      <c r="B717" s="69" t="s">
        <v>6275</v>
      </c>
      <c r="C717" s="68" t="s">
        <v>7665</v>
      </c>
      <c r="D717" s="70" t="s">
        <v>1303</v>
      </c>
      <c r="E717" s="68" t="s">
        <v>625</v>
      </c>
      <c r="F717" s="68" t="s">
        <v>2220</v>
      </c>
      <c r="G717" s="68" t="s">
        <v>2247</v>
      </c>
      <c r="H717" s="66">
        <v>0.0</v>
      </c>
      <c r="I717" s="66" t="str">
        <f>vlookup(D717,'ranap clusters obsolete'!D:D,1,false)</f>
        <v>#N/A</v>
      </c>
      <c r="J717" s="66" t="s">
        <v>9311</v>
      </c>
    </row>
    <row r="718">
      <c r="A718" s="68">
        <v>11.0</v>
      </c>
      <c r="B718" s="69" t="s">
        <v>6275</v>
      </c>
      <c r="C718" s="68" t="s">
        <v>7665</v>
      </c>
      <c r="D718" s="70" t="s">
        <v>1305</v>
      </c>
      <c r="E718" s="68" t="s">
        <v>629</v>
      </c>
      <c r="F718" s="68" t="s">
        <v>2221</v>
      </c>
      <c r="G718" s="68" t="s">
        <v>2247</v>
      </c>
      <c r="H718" s="66">
        <v>0.0</v>
      </c>
      <c r="I718" s="66" t="str">
        <f>vlookup(D718,'ranap clusters obsolete'!D:D,1,false)</f>
        <v>#N/A</v>
      </c>
      <c r="J718" s="66" t="s">
        <v>9311</v>
      </c>
    </row>
    <row r="719">
      <c r="A719" s="68">
        <v>11.0</v>
      </c>
      <c r="B719" s="69" t="s">
        <v>6275</v>
      </c>
      <c r="C719" s="68" t="s">
        <v>7665</v>
      </c>
      <c r="D719" s="70" t="s">
        <v>1307</v>
      </c>
      <c r="E719" s="68" t="s">
        <v>632</v>
      </c>
      <c r="F719" s="68" t="s">
        <v>2221</v>
      </c>
      <c r="G719" s="68" t="s">
        <v>2247</v>
      </c>
      <c r="H719" s="66">
        <v>0.0</v>
      </c>
      <c r="I719" s="66" t="str">
        <f>vlookup(D719,'ranap clusters obsolete'!D:D,1,false)</f>
        <v>#N/A</v>
      </c>
      <c r="J719" s="66" t="s">
        <v>9311</v>
      </c>
    </row>
    <row r="720">
      <c r="A720" s="68">
        <v>11.0</v>
      </c>
      <c r="B720" s="69" t="s">
        <v>6275</v>
      </c>
      <c r="C720" s="68" t="s">
        <v>7665</v>
      </c>
      <c r="D720" s="70" t="s">
        <v>1310</v>
      </c>
      <c r="E720" s="68" t="s">
        <v>634</v>
      </c>
      <c r="F720" s="68" t="s">
        <v>2221</v>
      </c>
      <c r="G720" s="68" t="s">
        <v>2247</v>
      </c>
      <c r="H720" s="66">
        <v>0.0</v>
      </c>
      <c r="I720" s="66" t="str">
        <f>vlookup(D720,'ranap clusters obsolete'!D:D,1,false)</f>
        <v>#N/A</v>
      </c>
      <c r="J720" s="66" t="s">
        <v>9311</v>
      </c>
    </row>
    <row r="721">
      <c r="A721" s="68">
        <v>11.0</v>
      </c>
      <c r="B721" s="69" t="s">
        <v>6275</v>
      </c>
      <c r="C721" s="68" t="s">
        <v>7665</v>
      </c>
      <c r="D721" s="70" t="s">
        <v>1312</v>
      </c>
      <c r="E721" s="68" t="s">
        <v>636</v>
      </c>
      <c r="F721" s="68" t="s">
        <v>2221</v>
      </c>
      <c r="G721" s="68" t="s">
        <v>2301</v>
      </c>
      <c r="H721" s="66">
        <v>0.0</v>
      </c>
      <c r="I721" s="66" t="str">
        <f>vlookup(D721,'ranap clusters obsolete'!D:D,1,false)</f>
        <v>#N/A</v>
      </c>
      <c r="J721" s="66" t="s">
        <v>9311</v>
      </c>
    </row>
    <row r="722">
      <c r="A722" s="68">
        <v>11.0</v>
      </c>
      <c r="B722" s="69" t="s">
        <v>6275</v>
      </c>
      <c r="C722" s="68" t="s">
        <v>7665</v>
      </c>
      <c r="D722" s="70" t="s">
        <v>1313</v>
      </c>
      <c r="E722" s="68" t="s">
        <v>638</v>
      </c>
      <c r="F722" s="68" t="s">
        <v>2221</v>
      </c>
      <c r="G722" s="68" t="s">
        <v>2301</v>
      </c>
      <c r="H722" s="66">
        <v>0.0</v>
      </c>
      <c r="I722" s="66" t="str">
        <f>vlookup(D722,'ranap clusters obsolete'!D:D,1,false)</f>
        <v>#N/A</v>
      </c>
      <c r="J722" s="66" t="s">
        <v>9311</v>
      </c>
    </row>
    <row r="723">
      <c r="A723" s="68">
        <v>11.0</v>
      </c>
      <c r="B723" s="69" t="s">
        <v>6275</v>
      </c>
      <c r="C723" s="68" t="s">
        <v>7665</v>
      </c>
      <c r="D723" s="70" t="s">
        <v>1315</v>
      </c>
      <c r="E723" s="68" t="s">
        <v>639</v>
      </c>
      <c r="F723" s="68" t="s">
        <v>2221</v>
      </c>
      <c r="G723" s="68" t="s">
        <v>2301</v>
      </c>
      <c r="H723" s="66">
        <v>0.0</v>
      </c>
      <c r="I723" s="66" t="str">
        <f>vlookup(D723,'ranap clusters obsolete'!D:D,1,false)</f>
        <v>#N/A</v>
      </c>
      <c r="J723" s="66" t="s">
        <v>9311</v>
      </c>
    </row>
    <row r="724">
      <c r="A724" s="68">
        <v>11.0</v>
      </c>
      <c r="B724" s="69" t="s">
        <v>6275</v>
      </c>
      <c r="C724" s="68" t="s">
        <v>7665</v>
      </c>
      <c r="D724" s="70" t="s">
        <v>1317</v>
      </c>
      <c r="E724" s="68" t="s">
        <v>643</v>
      </c>
      <c r="F724" s="68" t="s">
        <v>2221</v>
      </c>
      <c r="G724" s="68" t="s">
        <v>2301</v>
      </c>
      <c r="H724" s="66">
        <v>0.0</v>
      </c>
      <c r="I724" s="66" t="str">
        <f>vlookup(D724,'ranap clusters obsolete'!D:D,1,false)</f>
        <v>#N/A</v>
      </c>
      <c r="J724" s="66" t="s">
        <v>9311</v>
      </c>
    </row>
    <row r="725">
      <c r="A725" s="68">
        <v>11.0</v>
      </c>
      <c r="B725" s="69" t="s">
        <v>6275</v>
      </c>
      <c r="C725" s="68" t="s">
        <v>7665</v>
      </c>
      <c r="D725" s="70" t="s">
        <v>1319</v>
      </c>
      <c r="E725" s="68" t="s">
        <v>644</v>
      </c>
      <c r="F725" s="68" t="s">
        <v>2221</v>
      </c>
      <c r="G725" s="68" t="s">
        <v>2301</v>
      </c>
      <c r="H725" s="66">
        <v>0.0</v>
      </c>
      <c r="I725" s="66" t="str">
        <f>vlookup(D725,'ranap clusters obsolete'!D:D,1,false)</f>
        <v>#N/A</v>
      </c>
      <c r="J725" s="66" t="s">
        <v>9311</v>
      </c>
    </row>
    <row r="726">
      <c r="A726" s="68">
        <v>11.0</v>
      </c>
      <c r="B726" s="69" t="s">
        <v>6275</v>
      </c>
      <c r="C726" s="68" t="s">
        <v>7665</v>
      </c>
      <c r="D726" s="70" t="s">
        <v>1320</v>
      </c>
      <c r="E726" s="68" t="s">
        <v>646</v>
      </c>
      <c r="F726" s="68" t="s">
        <v>2221</v>
      </c>
      <c r="G726" s="68" t="s">
        <v>2301</v>
      </c>
      <c r="H726" s="66">
        <v>0.0</v>
      </c>
      <c r="I726" s="66" t="str">
        <f>vlookup(D726,'ranap clusters obsolete'!D:D,1,false)</f>
        <v>#N/A</v>
      </c>
      <c r="J726" s="66" t="s">
        <v>9311</v>
      </c>
    </row>
    <row r="727">
      <c r="A727" s="68">
        <v>11.0</v>
      </c>
      <c r="B727" s="69" t="s">
        <v>6275</v>
      </c>
      <c r="C727" s="68" t="s">
        <v>7665</v>
      </c>
      <c r="D727" s="70" t="s">
        <v>1322</v>
      </c>
      <c r="E727" s="68" t="s">
        <v>647</v>
      </c>
      <c r="F727" s="68" t="s">
        <v>2221</v>
      </c>
      <c r="G727" s="68" t="s">
        <v>2301</v>
      </c>
      <c r="H727" s="66">
        <v>0.0</v>
      </c>
      <c r="I727" s="66" t="str">
        <f>vlookup(D727,'ranap clusters obsolete'!D:D,1,false)</f>
        <v>#N/A</v>
      </c>
      <c r="J727" s="66" t="s">
        <v>9311</v>
      </c>
    </row>
    <row r="728">
      <c r="A728" s="68">
        <v>11.0</v>
      </c>
      <c r="B728" s="69" t="s">
        <v>6275</v>
      </c>
      <c r="C728" s="68" t="s">
        <v>7665</v>
      </c>
      <c r="D728" s="70" t="s">
        <v>1324</v>
      </c>
      <c r="E728" s="68" t="s">
        <v>649</v>
      </c>
      <c r="F728" s="68" t="s">
        <v>2221</v>
      </c>
      <c r="G728" s="68" t="s">
        <v>2301</v>
      </c>
      <c r="H728" s="66">
        <v>0.0</v>
      </c>
      <c r="I728" s="66" t="str">
        <f>vlookup(D728,'ranap clusters obsolete'!D:D,1,false)</f>
        <v>#N/A</v>
      </c>
      <c r="J728" s="66" t="s">
        <v>9311</v>
      </c>
    </row>
    <row r="729">
      <c r="A729" s="68">
        <v>11.0</v>
      </c>
      <c r="B729" s="69" t="s">
        <v>6275</v>
      </c>
      <c r="C729" s="68" t="s">
        <v>7665</v>
      </c>
      <c r="D729" s="70" t="s">
        <v>1326</v>
      </c>
      <c r="E729" s="68" t="s">
        <v>650</v>
      </c>
      <c r="F729" s="68" t="s">
        <v>2221</v>
      </c>
      <c r="G729" s="68" t="s">
        <v>2301</v>
      </c>
      <c r="H729" s="66">
        <v>0.0</v>
      </c>
      <c r="I729" s="66" t="str">
        <f>vlookup(D729,'ranap clusters obsolete'!D:D,1,false)</f>
        <v>#N/A</v>
      </c>
      <c r="J729" s="66" t="s">
        <v>9311</v>
      </c>
    </row>
    <row r="730">
      <c r="A730" s="68">
        <v>11.0</v>
      </c>
      <c r="B730" s="69" t="s">
        <v>6275</v>
      </c>
      <c r="C730" s="68" t="s">
        <v>7665</v>
      </c>
      <c r="D730" s="70" t="s">
        <v>1327</v>
      </c>
      <c r="E730" s="68" t="s">
        <v>652</v>
      </c>
      <c r="F730" s="68" t="s">
        <v>2221</v>
      </c>
      <c r="G730" s="68" t="s">
        <v>2301</v>
      </c>
      <c r="H730" s="66">
        <v>0.0</v>
      </c>
      <c r="I730" s="66" t="str">
        <f>vlookup(D730,'ranap clusters obsolete'!D:D,1,false)</f>
        <v>#N/A</v>
      </c>
      <c r="J730" s="66" t="s">
        <v>9311</v>
      </c>
    </row>
    <row r="731">
      <c r="A731" s="68">
        <v>11.0</v>
      </c>
      <c r="B731" s="69" t="s">
        <v>6275</v>
      </c>
      <c r="C731" s="68" t="s">
        <v>7665</v>
      </c>
      <c r="D731" s="70" t="s">
        <v>1329</v>
      </c>
      <c r="E731" s="68" t="s">
        <v>653</v>
      </c>
      <c r="F731" s="68" t="s">
        <v>2221</v>
      </c>
      <c r="G731" s="68" t="s">
        <v>2301</v>
      </c>
      <c r="H731" s="66">
        <v>0.0</v>
      </c>
      <c r="I731" s="66" t="str">
        <f>vlookup(D731,'ranap clusters obsolete'!D:D,1,false)</f>
        <v>#N/A</v>
      </c>
      <c r="J731" s="66" t="s">
        <v>9311</v>
      </c>
    </row>
    <row r="732">
      <c r="A732" s="68">
        <v>11.0</v>
      </c>
      <c r="B732" s="69" t="s">
        <v>6275</v>
      </c>
      <c r="C732" s="68" t="s">
        <v>7665</v>
      </c>
      <c r="D732" s="70" t="s">
        <v>1330</v>
      </c>
      <c r="E732" s="68" t="s">
        <v>655</v>
      </c>
      <c r="F732" s="68" t="s">
        <v>2221</v>
      </c>
      <c r="G732" s="68" t="s">
        <v>2301</v>
      </c>
      <c r="H732" s="66">
        <v>0.0</v>
      </c>
      <c r="I732" s="66" t="str">
        <f>vlookup(D732,'ranap clusters obsolete'!D:D,1,false)</f>
        <v>#N/A</v>
      </c>
      <c r="J732" s="66" t="s">
        <v>9311</v>
      </c>
    </row>
    <row r="733">
      <c r="A733" s="68">
        <v>11.0</v>
      </c>
      <c r="B733" s="69" t="s">
        <v>6275</v>
      </c>
      <c r="C733" s="68" t="s">
        <v>7665</v>
      </c>
      <c r="D733" s="70" t="s">
        <v>1332</v>
      </c>
      <c r="E733" s="68" t="s">
        <v>656</v>
      </c>
      <c r="F733" s="68" t="s">
        <v>2221</v>
      </c>
      <c r="G733" s="68" t="s">
        <v>2301</v>
      </c>
      <c r="H733" s="66">
        <v>0.0</v>
      </c>
      <c r="I733" s="66" t="str">
        <f>vlookup(D733,'ranap clusters obsolete'!D:D,1,false)</f>
        <v>#N/A</v>
      </c>
      <c r="J733" s="66" t="s">
        <v>9311</v>
      </c>
    </row>
    <row r="734">
      <c r="A734" s="68">
        <v>11.0</v>
      </c>
      <c r="B734" s="69" t="s">
        <v>6275</v>
      </c>
      <c r="C734" s="68" t="s">
        <v>7665</v>
      </c>
      <c r="D734" s="70" t="s">
        <v>10521</v>
      </c>
      <c r="E734" s="68" t="s">
        <v>10522</v>
      </c>
      <c r="F734" s="68" t="s">
        <v>2221</v>
      </c>
      <c r="G734" s="68" t="s">
        <v>2301</v>
      </c>
      <c r="H734" s="66">
        <v>0.0</v>
      </c>
      <c r="I734" s="66" t="str">
        <f>vlookup(D734,'ranap clusters obsolete'!D:D,1,false)</f>
        <v>#N/A</v>
      </c>
      <c r="J734" s="66" t="s">
        <v>9311</v>
      </c>
    </row>
    <row r="735">
      <c r="A735" s="68">
        <v>11.0</v>
      </c>
      <c r="B735" s="69" t="s">
        <v>6275</v>
      </c>
      <c r="C735" s="68" t="s">
        <v>7665</v>
      </c>
      <c r="D735" s="70" t="s">
        <v>10523</v>
      </c>
      <c r="E735" s="68" t="s">
        <v>10524</v>
      </c>
      <c r="F735" s="68" t="s">
        <v>2221</v>
      </c>
      <c r="G735" s="68" t="s">
        <v>2301</v>
      </c>
      <c r="H735" s="66">
        <v>0.0</v>
      </c>
      <c r="I735" s="66" t="str">
        <f>vlookup(D735,'ranap clusters obsolete'!D:D,1,false)</f>
        <v>#N/A</v>
      </c>
      <c r="J735" s="66" t="s">
        <v>9311</v>
      </c>
    </row>
    <row r="736">
      <c r="A736" s="68">
        <v>11.0</v>
      </c>
      <c r="B736" s="69" t="s">
        <v>6275</v>
      </c>
      <c r="C736" s="68" t="s">
        <v>7665</v>
      </c>
      <c r="D736" s="70" t="s">
        <v>10525</v>
      </c>
      <c r="E736" s="68" t="s">
        <v>10526</v>
      </c>
      <c r="F736" s="68" t="s">
        <v>2221</v>
      </c>
      <c r="G736" s="68" t="s">
        <v>2301</v>
      </c>
      <c r="H736" s="66">
        <v>0.0</v>
      </c>
      <c r="I736" s="66" t="str">
        <f>vlookup(D736,'ranap clusters obsolete'!D:D,1,false)</f>
        <v>#N/A</v>
      </c>
      <c r="J736" s="66" t="s">
        <v>9311</v>
      </c>
    </row>
    <row r="737">
      <c r="A737" s="68">
        <v>11.0</v>
      </c>
      <c r="B737" s="69" t="s">
        <v>6275</v>
      </c>
      <c r="C737" s="68" t="s">
        <v>7665</v>
      </c>
      <c r="D737" s="70" t="s">
        <v>10527</v>
      </c>
      <c r="E737" s="68" t="s">
        <v>10528</v>
      </c>
      <c r="F737" s="68" t="s">
        <v>2221</v>
      </c>
      <c r="G737" s="68" t="s">
        <v>2247</v>
      </c>
      <c r="H737" s="66">
        <v>0.0</v>
      </c>
      <c r="I737" s="66" t="str">
        <f>vlookup(D737,'ranap clusters obsolete'!D:D,1,false)</f>
        <v>#N/A</v>
      </c>
      <c r="J737" s="66" t="s">
        <v>9311</v>
      </c>
    </row>
    <row r="738">
      <c r="A738" s="68">
        <v>11.0</v>
      </c>
      <c r="B738" s="69" t="s">
        <v>6275</v>
      </c>
      <c r="C738" s="68" t="s">
        <v>7665</v>
      </c>
      <c r="D738" s="70" t="s">
        <v>1333</v>
      </c>
      <c r="E738" s="68" t="s">
        <v>657</v>
      </c>
      <c r="F738" s="68" t="s">
        <v>2221</v>
      </c>
      <c r="G738" s="68" t="s">
        <v>2247</v>
      </c>
      <c r="H738" s="66">
        <v>0.0</v>
      </c>
      <c r="I738" s="66" t="str">
        <f>vlookup(D738,'ranap clusters obsolete'!D:D,1,false)</f>
        <v>#N/A</v>
      </c>
      <c r="J738" s="66" t="s">
        <v>9311</v>
      </c>
    </row>
    <row r="739">
      <c r="A739" s="68">
        <v>11.0</v>
      </c>
      <c r="B739" s="69" t="s">
        <v>6275</v>
      </c>
      <c r="C739" s="68" t="s">
        <v>7665</v>
      </c>
      <c r="D739" s="70" t="s">
        <v>1335</v>
      </c>
      <c r="E739" s="68" t="s">
        <v>658</v>
      </c>
      <c r="F739" s="68" t="s">
        <v>2221</v>
      </c>
      <c r="G739" s="68" t="s">
        <v>2247</v>
      </c>
      <c r="H739" s="66">
        <v>0.0</v>
      </c>
      <c r="I739" s="66" t="str">
        <f>vlookup(D739,'ranap clusters obsolete'!D:D,1,false)</f>
        <v>#N/A</v>
      </c>
      <c r="J739" s="66" t="s">
        <v>9311</v>
      </c>
    </row>
    <row r="740">
      <c r="A740" s="68">
        <v>11.0</v>
      </c>
      <c r="B740" s="69" t="s">
        <v>6275</v>
      </c>
      <c r="C740" s="68" t="s">
        <v>7665</v>
      </c>
      <c r="D740" s="70" t="s">
        <v>1336</v>
      </c>
      <c r="E740" s="68" t="s">
        <v>660</v>
      </c>
      <c r="F740" s="68" t="s">
        <v>2221</v>
      </c>
      <c r="G740" s="68" t="s">
        <v>2247</v>
      </c>
      <c r="H740" s="66">
        <v>0.0</v>
      </c>
      <c r="I740" s="66" t="str">
        <f>vlookup(D740,'ranap clusters obsolete'!D:D,1,false)</f>
        <v>#N/A</v>
      </c>
      <c r="J740" s="66" t="s">
        <v>9311</v>
      </c>
    </row>
    <row r="741">
      <c r="A741" s="68">
        <v>11.0</v>
      </c>
      <c r="B741" s="69" t="s">
        <v>6275</v>
      </c>
      <c r="C741" s="68" t="s">
        <v>7665</v>
      </c>
      <c r="D741" s="70" t="s">
        <v>1338</v>
      </c>
      <c r="E741" s="68" t="s">
        <v>662</v>
      </c>
      <c r="F741" s="68" t="s">
        <v>2221</v>
      </c>
      <c r="G741" s="68" t="s">
        <v>2247</v>
      </c>
      <c r="H741" s="66">
        <v>0.0</v>
      </c>
      <c r="I741" s="66" t="str">
        <f>vlookup(D741,'ranap clusters obsolete'!D:D,1,false)</f>
        <v>#N/A</v>
      </c>
      <c r="J741" s="66" t="s">
        <v>9311</v>
      </c>
    </row>
    <row r="742">
      <c r="A742" s="68">
        <v>11.0</v>
      </c>
      <c r="B742" s="69" t="s">
        <v>6275</v>
      </c>
      <c r="C742" s="68" t="s">
        <v>7665</v>
      </c>
      <c r="D742" s="70" t="s">
        <v>1339</v>
      </c>
      <c r="E742" s="68" t="s">
        <v>664</v>
      </c>
      <c r="F742" s="68" t="s">
        <v>2221</v>
      </c>
      <c r="G742" s="68" t="s">
        <v>2247</v>
      </c>
      <c r="H742" s="66">
        <v>0.0</v>
      </c>
      <c r="I742" s="66" t="str">
        <f>vlookup(D742,'ranap clusters obsolete'!D:D,1,false)</f>
        <v>#N/A</v>
      </c>
      <c r="J742" s="66" t="s">
        <v>9311</v>
      </c>
    </row>
    <row r="743">
      <c r="A743" s="68">
        <v>11.0</v>
      </c>
      <c r="B743" s="69" t="s">
        <v>6275</v>
      </c>
      <c r="C743" s="68" t="s">
        <v>7665</v>
      </c>
      <c r="D743" s="70" t="s">
        <v>1340</v>
      </c>
      <c r="E743" s="68" t="s">
        <v>667</v>
      </c>
      <c r="F743" s="68" t="s">
        <v>2221</v>
      </c>
      <c r="G743" s="68" t="s">
        <v>2247</v>
      </c>
      <c r="H743" s="66">
        <v>0.0</v>
      </c>
      <c r="I743" s="66" t="str">
        <f>vlookup(D743,'ranap clusters obsolete'!D:D,1,false)</f>
        <v>#N/A</v>
      </c>
      <c r="J743" s="66" t="s">
        <v>9311</v>
      </c>
    </row>
    <row r="744">
      <c r="A744" s="68">
        <v>11.0</v>
      </c>
      <c r="B744" s="69" t="s">
        <v>6275</v>
      </c>
      <c r="C744" s="68" t="s">
        <v>7665</v>
      </c>
      <c r="D744" s="70" t="s">
        <v>1342</v>
      </c>
      <c r="E744" s="68" t="s">
        <v>669</v>
      </c>
      <c r="F744" s="68" t="s">
        <v>2221</v>
      </c>
      <c r="G744" s="68" t="s">
        <v>2247</v>
      </c>
      <c r="H744" s="66">
        <v>0.0</v>
      </c>
      <c r="I744" s="66" t="str">
        <f>vlookup(D744,'ranap clusters obsolete'!D:D,1,false)</f>
        <v>#N/A</v>
      </c>
      <c r="J744" s="66" t="s">
        <v>9311</v>
      </c>
    </row>
    <row r="745">
      <c r="A745" s="68">
        <v>11.0</v>
      </c>
      <c r="B745" s="69" t="s">
        <v>6275</v>
      </c>
      <c r="C745" s="68" t="s">
        <v>7665</v>
      </c>
      <c r="D745" s="70" t="s">
        <v>1343</v>
      </c>
      <c r="E745" s="68" t="s">
        <v>671</v>
      </c>
      <c r="F745" s="68" t="s">
        <v>2221</v>
      </c>
      <c r="G745" s="68" t="s">
        <v>2247</v>
      </c>
      <c r="H745" s="66">
        <v>0.0</v>
      </c>
      <c r="I745" s="66" t="str">
        <f>vlookup(D745,'ranap clusters obsolete'!D:D,1,false)</f>
        <v>#N/A</v>
      </c>
      <c r="J745" s="66" t="s">
        <v>9311</v>
      </c>
    </row>
    <row r="746">
      <c r="A746" s="68">
        <v>11.0</v>
      </c>
      <c r="B746" s="69" t="s">
        <v>6275</v>
      </c>
      <c r="C746" s="68" t="s">
        <v>7665</v>
      </c>
      <c r="D746" s="70" t="s">
        <v>10529</v>
      </c>
      <c r="E746" s="68" t="s">
        <v>10530</v>
      </c>
      <c r="F746" s="68" t="s">
        <v>2221</v>
      </c>
      <c r="G746" s="68" t="s">
        <v>2441</v>
      </c>
      <c r="H746" s="66">
        <v>0.0</v>
      </c>
      <c r="I746" s="66" t="str">
        <f>vlookup(D746,'ranap clusters obsolete'!D:D,1,false)</f>
        <v>#N/A</v>
      </c>
      <c r="J746" s="66" t="s">
        <v>9311</v>
      </c>
    </row>
    <row r="747">
      <c r="A747" s="68">
        <v>11.0</v>
      </c>
      <c r="B747" s="69" t="s">
        <v>6275</v>
      </c>
      <c r="C747" s="68" t="s">
        <v>7665</v>
      </c>
      <c r="D747" s="70" t="s">
        <v>10531</v>
      </c>
      <c r="E747" s="68" t="s">
        <v>10532</v>
      </c>
      <c r="F747" s="68" t="s">
        <v>2221</v>
      </c>
      <c r="G747" s="68" t="s">
        <v>2301</v>
      </c>
      <c r="H747" s="66">
        <v>0.0</v>
      </c>
      <c r="I747" s="66" t="str">
        <f>vlookup(D747,'ranap clusters obsolete'!D:D,1,false)</f>
        <v>#N/A</v>
      </c>
      <c r="J747" s="66" t="s">
        <v>9311</v>
      </c>
    </row>
    <row r="748">
      <c r="A748" s="68">
        <v>11.0</v>
      </c>
      <c r="B748" s="69" t="s">
        <v>6275</v>
      </c>
      <c r="C748" s="68" t="s">
        <v>7665</v>
      </c>
      <c r="D748" s="70" t="s">
        <v>10533</v>
      </c>
      <c r="E748" s="68" t="s">
        <v>10534</v>
      </c>
      <c r="F748" s="68" t="s">
        <v>2221</v>
      </c>
      <c r="G748" s="68" t="s">
        <v>2247</v>
      </c>
      <c r="H748" s="66">
        <v>0.0</v>
      </c>
      <c r="I748" s="66" t="str">
        <f>vlookup(D748,'ranap clusters obsolete'!D:D,1,false)</f>
        <v>#N/A</v>
      </c>
      <c r="J748" s="66" t="s">
        <v>9311</v>
      </c>
    </row>
    <row r="749">
      <c r="A749" s="68">
        <v>11.0</v>
      </c>
      <c r="B749" s="69" t="s">
        <v>6275</v>
      </c>
      <c r="C749" s="68" t="s">
        <v>7665</v>
      </c>
      <c r="D749" s="70" t="s">
        <v>10535</v>
      </c>
      <c r="E749" s="68" t="s">
        <v>10536</v>
      </c>
      <c r="F749" s="68" t="s">
        <v>2221</v>
      </c>
      <c r="G749" s="68" t="s">
        <v>2247</v>
      </c>
      <c r="H749" s="66">
        <v>0.0</v>
      </c>
      <c r="I749" s="66" t="str">
        <f>vlookup(D749,'ranap clusters obsolete'!D:D,1,false)</f>
        <v>#N/A</v>
      </c>
      <c r="J749" s="66" t="s">
        <v>9311</v>
      </c>
    </row>
    <row r="750">
      <c r="A750" s="68">
        <v>11.0</v>
      </c>
      <c r="B750" s="69" t="s">
        <v>6275</v>
      </c>
      <c r="C750" s="68" t="s">
        <v>7665</v>
      </c>
      <c r="D750" s="70" t="s">
        <v>10537</v>
      </c>
      <c r="E750" s="68" t="s">
        <v>10538</v>
      </c>
      <c r="F750" s="68" t="s">
        <v>2221</v>
      </c>
      <c r="G750" s="68" t="s">
        <v>2441</v>
      </c>
      <c r="H750" s="66">
        <v>0.0</v>
      </c>
      <c r="I750" s="66" t="str">
        <f>vlookup(D750,'ranap clusters obsolete'!D:D,1,false)</f>
        <v>#N/A</v>
      </c>
      <c r="J750" s="66" t="s">
        <v>9311</v>
      </c>
    </row>
    <row r="751">
      <c r="A751" s="68">
        <v>11.0</v>
      </c>
      <c r="B751" s="69" t="s">
        <v>6275</v>
      </c>
      <c r="C751" s="68" t="s">
        <v>7665</v>
      </c>
      <c r="D751" s="70" t="s">
        <v>1344</v>
      </c>
      <c r="E751" s="68" t="s">
        <v>673</v>
      </c>
      <c r="F751" s="68" t="s">
        <v>2221</v>
      </c>
      <c r="G751" s="68" t="s">
        <v>2247</v>
      </c>
      <c r="H751" s="66">
        <v>0.0</v>
      </c>
      <c r="I751" s="66" t="str">
        <f>vlookup(D751,'ranap clusters obsolete'!D:D,1,false)</f>
        <v>#N/A</v>
      </c>
      <c r="J751" s="66" t="s">
        <v>9311</v>
      </c>
    </row>
    <row r="752">
      <c r="A752" s="68">
        <v>11.0</v>
      </c>
      <c r="B752" s="69" t="s">
        <v>6275</v>
      </c>
      <c r="C752" s="68" t="s">
        <v>7665</v>
      </c>
      <c r="D752" s="70" t="s">
        <v>1346</v>
      </c>
      <c r="E752" s="68" t="s">
        <v>674</v>
      </c>
      <c r="F752" s="68" t="s">
        <v>2221</v>
      </c>
      <c r="G752" s="68" t="s">
        <v>2301</v>
      </c>
      <c r="H752" s="66">
        <v>0.0</v>
      </c>
      <c r="I752" s="66" t="str">
        <f>vlookup(D752,'ranap clusters obsolete'!D:D,1,false)</f>
        <v>#N/A</v>
      </c>
      <c r="J752" s="66" t="s">
        <v>9311</v>
      </c>
    </row>
    <row r="753">
      <c r="A753" s="68">
        <v>11.0</v>
      </c>
      <c r="B753" s="69" t="s">
        <v>6275</v>
      </c>
      <c r="C753" s="68" t="s">
        <v>7665</v>
      </c>
      <c r="D753" s="70" t="s">
        <v>1347</v>
      </c>
      <c r="E753" s="68" t="s">
        <v>675</v>
      </c>
      <c r="F753" s="68" t="s">
        <v>2221</v>
      </c>
      <c r="G753" s="68" t="s">
        <v>2247</v>
      </c>
      <c r="H753" s="66">
        <v>0.0</v>
      </c>
      <c r="I753" s="66" t="str">
        <f>vlookup(D753,'ranap clusters obsolete'!D:D,1,false)</f>
        <v>#N/A</v>
      </c>
      <c r="J753" s="66" t="s">
        <v>9311</v>
      </c>
    </row>
    <row r="754">
      <c r="A754" s="68">
        <v>11.0</v>
      </c>
      <c r="B754" s="69" t="s">
        <v>6275</v>
      </c>
      <c r="C754" s="68" t="s">
        <v>7665</v>
      </c>
      <c r="D754" s="70" t="s">
        <v>1349</v>
      </c>
      <c r="E754" s="68" t="s">
        <v>677</v>
      </c>
      <c r="F754" s="68" t="s">
        <v>2221</v>
      </c>
      <c r="G754" s="68" t="s">
        <v>2247</v>
      </c>
      <c r="H754" s="66">
        <v>0.0</v>
      </c>
      <c r="I754" s="66" t="str">
        <f>vlookup(D754,'ranap clusters obsolete'!D:D,1,false)</f>
        <v>#N/A</v>
      </c>
      <c r="J754" s="66" t="s">
        <v>9311</v>
      </c>
    </row>
    <row r="755">
      <c r="A755" s="68">
        <v>11.0</v>
      </c>
      <c r="B755" s="69" t="s">
        <v>6275</v>
      </c>
      <c r="C755" s="68" t="s">
        <v>7665</v>
      </c>
      <c r="D755" s="70" t="s">
        <v>1350</v>
      </c>
      <c r="E755" s="68" t="s">
        <v>678</v>
      </c>
      <c r="F755" s="68" t="s">
        <v>2221</v>
      </c>
      <c r="G755" s="68" t="s">
        <v>2301</v>
      </c>
      <c r="H755" s="66">
        <v>0.0</v>
      </c>
      <c r="I755" s="66" t="str">
        <f>vlookup(D755,'ranap clusters obsolete'!D:D,1,false)</f>
        <v>#N/A</v>
      </c>
      <c r="J755" s="66" t="s">
        <v>9311</v>
      </c>
    </row>
    <row r="756">
      <c r="A756" s="68">
        <v>11.0</v>
      </c>
      <c r="B756" s="69" t="s">
        <v>6275</v>
      </c>
      <c r="C756" s="68" t="s">
        <v>7665</v>
      </c>
      <c r="D756" s="70" t="s">
        <v>1352</v>
      </c>
      <c r="E756" s="68" t="s">
        <v>679</v>
      </c>
      <c r="F756" s="68" t="s">
        <v>2221</v>
      </c>
      <c r="G756" s="68" t="s">
        <v>2247</v>
      </c>
      <c r="H756" s="66">
        <v>0.0</v>
      </c>
      <c r="I756" s="66" t="str">
        <f>vlookup(D756,'ranap clusters obsolete'!D:D,1,false)</f>
        <v>#N/A</v>
      </c>
      <c r="J756" s="66" t="s">
        <v>9311</v>
      </c>
    </row>
    <row r="757">
      <c r="A757" s="68">
        <v>11.0</v>
      </c>
      <c r="B757" s="69" t="s">
        <v>6275</v>
      </c>
      <c r="C757" s="68" t="s">
        <v>7665</v>
      </c>
      <c r="D757" s="70" t="s">
        <v>1353</v>
      </c>
      <c r="E757" s="68" t="s">
        <v>681</v>
      </c>
      <c r="F757" s="68" t="s">
        <v>2221</v>
      </c>
      <c r="G757" s="68" t="s">
        <v>2247</v>
      </c>
      <c r="H757" s="66">
        <v>0.0</v>
      </c>
      <c r="I757" s="66" t="str">
        <f>vlookup(D757,'ranap clusters obsolete'!D:D,1,false)</f>
        <v>#N/A</v>
      </c>
      <c r="J757" s="66" t="s">
        <v>9311</v>
      </c>
    </row>
    <row r="758">
      <c r="A758" s="68">
        <v>11.0</v>
      </c>
      <c r="B758" s="69" t="s">
        <v>6275</v>
      </c>
      <c r="C758" s="68" t="s">
        <v>7665</v>
      </c>
      <c r="D758" s="70" t="s">
        <v>1354</v>
      </c>
      <c r="E758" s="68" t="s">
        <v>683</v>
      </c>
      <c r="F758" s="68" t="s">
        <v>2221</v>
      </c>
      <c r="G758" s="68" t="s">
        <v>2247</v>
      </c>
      <c r="H758" s="66">
        <v>0.0</v>
      </c>
      <c r="I758" s="66" t="str">
        <f>vlookup(D758,'ranap clusters obsolete'!D:D,1,false)</f>
        <v>#N/A</v>
      </c>
      <c r="J758" s="66" t="s">
        <v>9311</v>
      </c>
    </row>
    <row r="759">
      <c r="A759" s="68">
        <v>11.0</v>
      </c>
      <c r="B759" s="69" t="s">
        <v>6275</v>
      </c>
      <c r="C759" s="68" t="s">
        <v>7665</v>
      </c>
      <c r="D759" s="70" t="s">
        <v>1356</v>
      </c>
      <c r="E759" s="68" t="s">
        <v>685</v>
      </c>
      <c r="F759" s="68" t="s">
        <v>2221</v>
      </c>
      <c r="G759" s="68" t="s">
        <v>2247</v>
      </c>
      <c r="H759" s="66">
        <v>0.0</v>
      </c>
      <c r="I759" s="66" t="str">
        <f>vlookup(D759,'ranap clusters obsolete'!D:D,1,false)</f>
        <v>#N/A</v>
      </c>
      <c r="J759" s="66" t="s">
        <v>9311</v>
      </c>
    </row>
    <row r="760">
      <c r="A760" s="68">
        <v>11.0</v>
      </c>
      <c r="B760" s="69" t="s">
        <v>6275</v>
      </c>
      <c r="C760" s="68" t="s">
        <v>7665</v>
      </c>
      <c r="D760" s="70" t="s">
        <v>1357</v>
      </c>
      <c r="E760" s="68" t="s">
        <v>687</v>
      </c>
      <c r="F760" s="68" t="s">
        <v>2221</v>
      </c>
      <c r="G760" s="68" t="s">
        <v>2247</v>
      </c>
      <c r="H760" s="66">
        <v>0.0</v>
      </c>
      <c r="I760" s="66" t="str">
        <f>vlookup(D760,'ranap clusters obsolete'!D:D,1,false)</f>
        <v>#N/A</v>
      </c>
      <c r="J760" s="66" t="s">
        <v>9311</v>
      </c>
    </row>
    <row r="761">
      <c r="A761" s="68">
        <v>11.0</v>
      </c>
      <c r="B761" s="69" t="s">
        <v>6275</v>
      </c>
      <c r="C761" s="68" t="s">
        <v>7665</v>
      </c>
      <c r="D761" s="70" t="s">
        <v>1358</v>
      </c>
      <c r="E761" s="68" t="s">
        <v>688</v>
      </c>
      <c r="F761" s="68" t="s">
        <v>2221</v>
      </c>
      <c r="G761" s="68" t="s">
        <v>2247</v>
      </c>
      <c r="H761" s="66">
        <v>0.0</v>
      </c>
      <c r="I761" s="66" t="str">
        <f>vlookup(D761,'ranap clusters obsolete'!D:D,1,false)</f>
        <v>#N/A</v>
      </c>
      <c r="J761" s="66" t="s">
        <v>9311</v>
      </c>
    </row>
    <row r="762">
      <c r="A762" s="68">
        <v>11.0</v>
      </c>
      <c r="B762" s="69" t="s">
        <v>6275</v>
      </c>
      <c r="C762" s="68" t="s">
        <v>7665</v>
      </c>
      <c r="D762" s="70" t="s">
        <v>1360</v>
      </c>
      <c r="E762" s="68" t="s">
        <v>690</v>
      </c>
      <c r="F762" s="68" t="s">
        <v>2221</v>
      </c>
      <c r="G762" s="68" t="s">
        <v>2247</v>
      </c>
      <c r="H762" s="66">
        <v>0.0</v>
      </c>
      <c r="I762" s="66" t="str">
        <f>vlookup(D762,'ranap clusters obsolete'!D:D,1,false)</f>
        <v>#N/A</v>
      </c>
      <c r="J762" s="66" t="s">
        <v>9311</v>
      </c>
    </row>
    <row r="763">
      <c r="A763" s="68">
        <v>11.0</v>
      </c>
      <c r="B763" s="69" t="s">
        <v>6275</v>
      </c>
      <c r="C763" s="68" t="s">
        <v>7665</v>
      </c>
      <c r="D763" s="70" t="s">
        <v>1361</v>
      </c>
      <c r="E763" s="68" t="s">
        <v>692</v>
      </c>
      <c r="F763" s="68" t="s">
        <v>2221</v>
      </c>
      <c r="G763" s="68" t="s">
        <v>2247</v>
      </c>
      <c r="H763" s="66">
        <v>0.0</v>
      </c>
      <c r="I763" s="66" t="str">
        <f>vlookup(D763,'ranap clusters obsolete'!D:D,1,false)</f>
        <v>#N/A</v>
      </c>
      <c r="J763" s="66" t="s">
        <v>9311</v>
      </c>
    </row>
    <row r="764">
      <c r="A764" s="68">
        <v>11.0</v>
      </c>
      <c r="B764" s="69" t="s">
        <v>6275</v>
      </c>
      <c r="C764" s="68" t="s">
        <v>7665</v>
      </c>
      <c r="D764" s="70" t="s">
        <v>1362</v>
      </c>
      <c r="E764" s="68" t="s">
        <v>694</v>
      </c>
      <c r="F764" s="68" t="s">
        <v>2221</v>
      </c>
      <c r="G764" s="68" t="s">
        <v>2441</v>
      </c>
      <c r="H764" s="66">
        <v>0.0</v>
      </c>
      <c r="I764" s="66" t="str">
        <f>vlookup(D764,'ranap clusters obsolete'!D:D,1,false)</f>
        <v>#N/A</v>
      </c>
      <c r="J764" s="66" t="s">
        <v>9311</v>
      </c>
    </row>
    <row r="765">
      <c r="A765" s="68">
        <v>11.0</v>
      </c>
      <c r="B765" s="69" t="s">
        <v>6275</v>
      </c>
      <c r="C765" s="68" t="s">
        <v>7665</v>
      </c>
      <c r="D765" s="70" t="s">
        <v>1365</v>
      </c>
      <c r="E765" s="68" t="s">
        <v>697</v>
      </c>
      <c r="F765" s="68" t="s">
        <v>2221</v>
      </c>
      <c r="G765" s="68" t="s">
        <v>2247</v>
      </c>
      <c r="H765" s="66">
        <v>0.0</v>
      </c>
      <c r="I765" s="66" t="str">
        <f>vlookup(D765,'ranap clusters obsolete'!D:D,1,false)</f>
        <v>#N/A</v>
      </c>
      <c r="J765" s="66" t="s">
        <v>9311</v>
      </c>
    </row>
    <row r="766">
      <c r="A766" s="68">
        <v>11.0</v>
      </c>
      <c r="B766" s="69" t="s">
        <v>6275</v>
      </c>
      <c r="C766" s="68" t="s">
        <v>7665</v>
      </c>
      <c r="D766" s="70" t="s">
        <v>1366</v>
      </c>
      <c r="E766" s="68" t="s">
        <v>699</v>
      </c>
      <c r="F766" s="68" t="s">
        <v>2221</v>
      </c>
      <c r="G766" s="68" t="s">
        <v>2247</v>
      </c>
      <c r="H766" s="66">
        <v>0.0</v>
      </c>
      <c r="I766" s="66" t="str">
        <f>vlookup(D766,'ranap clusters obsolete'!D:D,1,false)</f>
        <v>#N/A</v>
      </c>
      <c r="J766" s="66" t="s">
        <v>9311</v>
      </c>
    </row>
    <row r="767">
      <c r="A767" s="68">
        <v>11.0</v>
      </c>
      <c r="B767" s="69" t="s">
        <v>6275</v>
      </c>
      <c r="C767" s="68" t="s">
        <v>7665</v>
      </c>
      <c r="D767" s="70" t="s">
        <v>1367</v>
      </c>
      <c r="E767" s="68" t="s">
        <v>701</v>
      </c>
      <c r="F767" s="68" t="s">
        <v>2221</v>
      </c>
      <c r="G767" s="68" t="s">
        <v>2247</v>
      </c>
      <c r="H767" s="66">
        <v>0.0</v>
      </c>
      <c r="I767" s="66" t="str">
        <f>vlookup(D767,'ranap clusters obsolete'!D:D,1,false)</f>
        <v>#N/A</v>
      </c>
      <c r="J767" s="66" t="s">
        <v>9311</v>
      </c>
    </row>
    <row r="768">
      <c r="A768" s="68">
        <v>11.0</v>
      </c>
      <c r="B768" s="69" t="s">
        <v>6275</v>
      </c>
      <c r="C768" s="68" t="s">
        <v>7665</v>
      </c>
      <c r="D768" s="70" t="s">
        <v>1369</v>
      </c>
      <c r="E768" s="68" t="s">
        <v>703</v>
      </c>
      <c r="F768" s="68" t="s">
        <v>2221</v>
      </c>
      <c r="G768" s="68" t="s">
        <v>2247</v>
      </c>
      <c r="H768" s="66">
        <v>0.0</v>
      </c>
      <c r="I768" s="66" t="str">
        <f>vlookup(D768,'ranap clusters obsolete'!D:D,1,false)</f>
        <v>#N/A</v>
      </c>
      <c r="J768" s="66" t="s">
        <v>9311</v>
      </c>
    </row>
    <row r="769">
      <c r="A769" s="68">
        <v>11.0</v>
      </c>
      <c r="B769" s="69" t="s">
        <v>6275</v>
      </c>
      <c r="C769" s="68" t="s">
        <v>7665</v>
      </c>
      <c r="D769" s="70" t="s">
        <v>1370</v>
      </c>
      <c r="E769" s="68" t="s">
        <v>705</v>
      </c>
      <c r="F769" s="68" t="s">
        <v>2221</v>
      </c>
      <c r="G769" s="68" t="s">
        <v>2247</v>
      </c>
      <c r="H769" s="66">
        <v>0.0</v>
      </c>
      <c r="I769" s="66" t="str">
        <f>vlookup(D769,'ranap clusters obsolete'!D:D,1,false)</f>
        <v>#N/A</v>
      </c>
      <c r="J769" s="66" t="s">
        <v>9311</v>
      </c>
    </row>
    <row r="770">
      <c r="A770" s="68">
        <v>11.0</v>
      </c>
      <c r="B770" s="69" t="s">
        <v>6275</v>
      </c>
      <c r="C770" s="68" t="s">
        <v>7665</v>
      </c>
      <c r="D770" s="70" t="s">
        <v>10539</v>
      </c>
      <c r="E770" s="68" t="s">
        <v>10540</v>
      </c>
      <c r="F770" s="68" t="s">
        <v>2221</v>
      </c>
      <c r="G770" s="68" t="s">
        <v>2247</v>
      </c>
      <c r="H770" s="66">
        <v>0.0</v>
      </c>
      <c r="I770" s="66" t="str">
        <f>vlookup(D770,'ranap clusters obsolete'!D:D,1,false)</f>
        <v>#N/A</v>
      </c>
      <c r="J770" s="66" t="s">
        <v>9311</v>
      </c>
    </row>
    <row r="771">
      <c r="A771" s="68">
        <v>11.0</v>
      </c>
      <c r="B771" s="69" t="s">
        <v>6275</v>
      </c>
      <c r="C771" s="68" t="s">
        <v>7665</v>
      </c>
      <c r="D771" s="70" t="s">
        <v>10541</v>
      </c>
      <c r="E771" s="68" t="s">
        <v>10542</v>
      </c>
      <c r="F771" s="68" t="s">
        <v>2221</v>
      </c>
      <c r="G771" s="68" t="s">
        <v>2441</v>
      </c>
      <c r="H771" s="66">
        <v>0.0</v>
      </c>
      <c r="I771" s="66" t="str">
        <f>vlookup(D771,'ranap clusters obsolete'!D:D,1,false)</f>
        <v>#N/A</v>
      </c>
      <c r="J771" s="66" t="s">
        <v>9311</v>
      </c>
    </row>
    <row r="772">
      <c r="A772" s="68">
        <v>11.0</v>
      </c>
      <c r="B772" s="69" t="s">
        <v>6275</v>
      </c>
      <c r="C772" s="68" t="s">
        <v>7665</v>
      </c>
      <c r="D772" s="70" t="s">
        <v>1371</v>
      </c>
      <c r="E772" s="68" t="s">
        <v>708</v>
      </c>
      <c r="F772" s="68" t="s">
        <v>2221</v>
      </c>
      <c r="G772" s="68" t="s">
        <v>2441</v>
      </c>
      <c r="H772" s="66">
        <v>0.0</v>
      </c>
      <c r="I772" s="66" t="str">
        <f>vlookup(D772,'ranap clusters obsolete'!D:D,1,false)</f>
        <v>#N/A</v>
      </c>
      <c r="J772" s="66" t="s">
        <v>9311</v>
      </c>
    </row>
    <row r="773">
      <c r="A773" s="68">
        <v>11.0</v>
      </c>
      <c r="B773" s="69" t="s">
        <v>6275</v>
      </c>
      <c r="C773" s="68" t="s">
        <v>7665</v>
      </c>
      <c r="D773" s="70" t="s">
        <v>1372</v>
      </c>
      <c r="E773" s="68" t="s">
        <v>709</v>
      </c>
      <c r="F773" s="68" t="s">
        <v>2221</v>
      </c>
      <c r="G773" s="68" t="s">
        <v>2441</v>
      </c>
      <c r="H773" s="66">
        <v>0.0</v>
      </c>
      <c r="I773" s="66" t="str">
        <f>vlookup(D773,'ranap clusters obsolete'!D:D,1,false)</f>
        <v>#N/A</v>
      </c>
      <c r="J773" s="66" t="s">
        <v>9311</v>
      </c>
    </row>
    <row r="774">
      <c r="A774" s="68">
        <v>11.0</v>
      </c>
      <c r="B774" s="69" t="s">
        <v>6275</v>
      </c>
      <c r="C774" s="68" t="s">
        <v>7665</v>
      </c>
      <c r="D774" s="70" t="s">
        <v>1374</v>
      </c>
      <c r="E774" s="68" t="s">
        <v>711</v>
      </c>
      <c r="F774" s="68" t="s">
        <v>2221</v>
      </c>
      <c r="G774" s="68" t="s">
        <v>2441</v>
      </c>
      <c r="H774" s="66">
        <v>0.0</v>
      </c>
      <c r="I774" s="66" t="str">
        <f>vlookup(D774,'ranap clusters obsolete'!D:D,1,false)</f>
        <v>#N/A</v>
      </c>
      <c r="J774" s="66" t="s">
        <v>9311</v>
      </c>
    </row>
    <row r="775">
      <c r="A775" s="68">
        <v>11.0</v>
      </c>
      <c r="B775" s="69" t="s">
        <v>6275</v>
      </c>
      <c r="C775" s="68" t="s">
        <v>7665</v>
      </c>
      <c r="D775" s="70" t="s">
        <v>1375</v>
      </c>
      <c r="E775" s="68" t="s">
        <v>713</v>
      </c>
      <c r="F775" s="68" t="s">
        <v>2221</v>
      </c>
      <c r="G775" s="68" t="s">
        <v>2301</v>
      </c>
      <c r="H775" s="66">
        <v>0.0</v>
      </c>
      <c r="I775" s="66" t="str">
        <f>vlookup(D775,'ranap clusters obsolete'!D:D,1,false)</f>
        <v>#N/A</v>
      </c>
      <c r="J775" s="66" t="s">
        <v>9311</v>
      </c>
    </row>
    <row r="776">
      <c r="A776" s="68">
        <v>11.0</v>
      </c>
      <c r="B776" s="69" t="s">
        <v>6275</v>
      </c>
      <c r="C776" s="68" t="s">
        <v>7665</v>
      </c>
      <c r="D776" s="70" t="s">
        <v>1377</v>
      </c>
      <c r="E776" s="68" t="s">
        <v>715</v>
      </c>
      <c r="F776" s="68" t="s">
        <v>2221</v>
      </c>
      <c r="G776" s="68" t="s">
        <v>2436</v>
      </c>
      <c r="H776" s="66">
        <v>0.0</v>
      </c>
      <c r="I776" s="66" t="str">
        <f>vlookup(D776,'ranap clusters obsolete'!D:D,1,false)</f>
        <v>#N/A</v>
      </c>
      <c r="J776" s="66" t="s">
        <v>9311</v>
      </c>
    </row>
    <row r="777">
      <c r="A777" s="68">
        <v>11.0</v>
      </c>
      <c r="B777" s="69" t="s">
        <v>6275</v>
      </c>
      <c r="C777" s="68" t="s">
        <v>7665</v>
      </c>
      <c r="D777" s="70" t="s">
        <v>1378</v>
      </c>
      <c r="E777" s="68" t="s">
        <v>716</v>
      </c>
      <c r="F777" s="68" t="s">
        <v>2221</v>
      </c>
      <c r="G777" s="68" t="s">
        <v>2436</v>
      </c>
      <c r="H777" s="66">
        <v>0.0</v>
      </c>
      <c r="I777" s="66" t="str">
        <f>vlookup(D777,'ranap clusters obsolete'!D:D,1,false)</f>
        <v>#N/A</v>
      </c>
      <c r="J777" s="66" t="s">
        <v>9311</v>
      </c>
    </row>
    <row r="778">
      <c r="A778" s="68">
        <v>11.0</v>
      </c>
      <c r="B778" s="69" t="s">
        <v>6275</v>
      </c>
      <c r="C778" s="68" t="s">
        <v>7665</v>
      </c>
      <c r="D778" s="70" t="s">
        <v>1379</v>
      </c>
      <c r="E778" s="68" t="s">
        <v>718</v>
      </c>
      <c r="F778" s="68" t="s">
        <v>2221</v>
      </c>
      <c r="G778" s="68" t="s">
        <v>2301</v>
      </c>
      <c r="H778" s="66">
        <v>0.0</v>
      </c>
      <c r="I778" s="66" t="str">
        <f>vlookup(D778,'ranap clusters obsolete'!D:D,1,false)</f>
        <v>#N/A</v>
      </c>
      <c r="J778" s="66" t="s">
        <v>9311</v>
      </c>
    </row>
    <row r="779">
      <c r="A779" s="68">
        <v>11.0</v>
      </c>
      <c r="B779" s="69" t="s">
        <v>6275</v>
      </c>
      <c r="C779" s="68" t="s">
        <v>7665</v>
      </c>
      <c r="D779" s="70" t="s">
        <v>1380</v>
      </c>
      <c r="E779" s="68" t="s">
        <v>720</v>
      </c>
      <c r="F779" s="68" t="s">
        <v>2221</v>
      </c>
      <c r="G779" s="68" t="s">
        <v>2301</v>
      </c>
      <c r="H779" s="66">
        <v>0.0</v>
      </c>
      <c r="I779" s="66" t="str">
        <f>vlookup(D779,'ranap clusters obsolete'!D:D,1,false)</f>
        <v>#N/A</v>
      </c>
      <c r="J779" s="66" t="s">
        <v>9311</v>
      </c>
    </row>
    <row r="780">
      <c r="A780" s="68">
        <v>11.0</v>
      </c>
      <c r="B780" s="69" t="s">
        <v>6275</v>
      </c>
      <c r="C780" s="68" t="s">
        <v>7665</v>
      </c>
      <c r="D780" s="70" t="s">
        <v>1382</v>
      </c>
      <c r="E780" s="68" t="s">
        <v>722</v>
      </c>
      <c r="F780" s="68" t="s">
        <v>2221</v>
      </c>
      <c r="G780" s="68" t="s">
        <v>2247</v>
      </c>
      <c r="H780" s="66">
        <v>0.0</v>
      </c>
      <c r="I780" s="66" t="str">
        <f>vlookup(D780,'ranap clusters obsolete'!D:D,1,false)</f>
        <v>#N/A</v>
      </c>
      <c r="J780" s="66" t="s">
        <v>9311</v>
      </c>
    </row>
    <row r="781">
      <c r="A781" s="68">
        <v>11.0</v>
      </c>
      <c r="B781" s="69" t="s">
        <v>6275</v>
      </c>
      <c r="C781" s="68" t="s">
        <v>7665</v>
      </c>
      <c r="D781" s="70" t="s">
        <v>1383</v>
      </c>
      <c r="E781" s="68" t="s">
        <v>724</v>
      </c>
      <c r="F781" s="68" t="s">
        <v>2221</v>
      </c>
      <c r="G781" s="68" t="s">
        <v>2247</v>
      </c>
      <c r="H781" s="66">
        <v>0.0</v>
      </c>
      <c r="I781" s="66" t="str">
        <f>vlookup(D781,'ranap clusters obsolete'!D:D,1,false)</f>
        <v>#N/A</v>
      </c>
      <c r="J781" s="66" t="s">
        <v>9311</v>
      </c>
    </row>
    <row r="782">
      <c r="A782" s="68">
        <v>11.0</v>
      </c>
      <c r="B782" s="69" t="s">
        <v>6275</v>
      </c>
      <c r="C782" s="68" t="s">
        <v>7665</v>
      </c>
      <c r="D782" s="70" t="s">
        <v>1384</v>
      </c>
      <c r="E782" s="68" t="s">
        <v>726</v>
      </c>
      <c r="F782" s="68" t="s">
        <v>2221</v>
      </c>
      <c r="G782" s="68" t="s">
        <v>2247</v>
      </c>
      <c r="H782" s="66">
        <v>0.0</v>
      </c>
      <c r="I782" s="66" t="str">
        <f>vlookup(D782,'ranap clusters obsolete'!D:D,1,false)</f>
        <v>#N/A</v>
      </c>
      <c r="J782" s="66" t="s">
        <v>9311</v>
      </c>
    </row>
    <row r="783">
      <c r="A783" s="68">
        <v>11.0</v>
      </c>
      <c r="B783" s="69" t="s">
        <v>6275</v>
      </c>
      <c r="C783" s="68" t="s">
        <v>7665</v>
      </c>
      <c r="D783" s="70" t="s">
        <v>10543</v>
      </c>
      <c r="E783" s="68" t="s">
        <v>10544</v>
      </c>
      <c r="F783" s="68" t="s">
        <v>2221</v>
      </c>
      <c r="G783" s="68" t="s">
        <v>2247</v>
      </c>
      <c r="H783" s="66">
        <v>0.0</v>
      </c>
      <c r="I783" s="66" t="str">
        <f>vlookup(D783,'ranap clusters obsolete'!D:D,1,false)</f>
        <v>#N/A</v>
      </c>
      <c r="J783" s="66" t="s">
        <v>9311</v>
      </c>
    </row>
    <row r="784">
      <c r="A784" s="68">
        <v>11.0</v>
      </c>
      <c r="B784" s="69" t="s">
        <v>6275</v>
      </c>
      <c r="C784" s="68" t="s">
        <v>7665</v>
      </c>
      <c r="D784" s="70" t="s">
        <v>10545</v>
      </c>
      <c r="E784" s="68" t="s">
        <v>10546</v>
      </c>
      <c r="F784" s="68" t="s">
        <v>2221</v>
      </c>
      <c r="G784" s="68" t="s">
        <v>2301</v>
      </c>
      <c r="H784" s="66">
        <v>0.0</v>
      </c>
      <c r="I784" s="66" t="str">
        <f>vlookup(D784,'ranap clusters obsolete'!D:D,1,false)</f>
        <v>#N/A</v>
      </c>
      <c r="J784" s="66" t="s">
        <v>9311</v>
      </c>
    </row>
    <row r="785">
      <c r="A785" s="68">
        <v>11.0</v>
      </c>
      <c r="B785" s="69" t="s">
        <v>6275</v>
      </c>
      <c r="C785" s="68" t="s">
        <v>7665</v>
      </c>
      <c r="D785" s="70" t="s">
        <v>10547</v>
      </c>
      <c r="E785" s="68" t="s">
        <v>10548</v>
      </c>
      <c r="F785" s="68" t="s">
        <v>2221</v>
      </c>
      <c r="G785" s="68" t="s">
        <v>2247</v>
      </c>
      <c r="H785" s="66">
        <v>0.0</v>
      </c>
      <c r="I785" s="66" t="str">
        <f>vlookup(D785,'ranap clusters obsolete'!D:D,1,false)</f>
        <v>#N/A</v>
      </c>
      <c r="J785" s="66" t="s">
        <v>9311</v>
      </c>
    </row>
    <row r="786">
      <c r="A786" s="68">
        <v>11.0</v>
      </c>
      <c r="B786" s="69" t="s">
        <v>6275</v>
      </c>
      <c r="C786" s="68" t="s">
        <v>7665</v>
      </c>
      <c r="D786" s="70" t="s">
        <v>10549</v>
      </c>
      <c r="E786" s="68" t="s">
        <v>10550</v>
      </c>
      <c r="F786" s="68" t="s">
        <v>2221</v>
      </c>
      <c r="G786" s="68" t="s">
        <v>2301</v>
      </c>
      <c r="H786" s="66">
        <v>0.0</v>
      </c>
      <c r="I786" s="66" t="str">
        <f>vlookup(D786,'ranap clusters obsolete'!D:D,1,false)</f>
        <v>#N/A</v>
      </c>
      <c r="J786" s="66" t="s">
        <v>9311</v>
      </c>
    </row>
    <row r="787">
      <c r="A787" s="68">
        <v>11.0</v>
      </c>
      <c r="B787" s="69" t="s">
        <v>6275</v>
      </c>
      <c r="C787" s="68" t="s">
        <v>7665</v>
      </c>
      <c r="D787" s="70" t="s">
        <v>10551</v>
      </c>
      <c r="E787" s="68" t="s">
        <v>10552</v>
      </c>
      <c r="F787" s="68" t="s">
        <v>2221</v>
      </c>
      <c r="G787" s="68" t="s">
        <v>2301</v>
      </c>
      <c r="H787" s="66">
        <v>0.0</v>
      </c>
      <c r="I787" s="66" t="str">
        <f>vlookup(D787,'ranap clusters obsolete'!D:D,1,false)</f>
        <v>#N/A</v>
      </c>
      <c r="J787" s="66" t="s">
        <v>9311</v>
      </c>
    </row>
    <row r="788">
      <c r="A788" s="68">
        <v>11.0</v>
      </c>
      <c r="B788" s="69" t="s">
        <v>6275</v>
      </c>
      <c r="C788" s="68" t="s">
        <v>7665</v>
      </c>
      <c r="D788" s="70" t="s">
        <v>10553</v>
      </c>
      <c r="E788" s="68" t="s">
        <v>10554</v>
      </c>
      <c r="F788" s="68" t="s">
        <v>2221</v>
      </c>
      <c r="G788" s="68" t="s">
        <v>2301</v>
      </c>
      <c r="H788" s="66">
        <v>0.0</v>
      </c>
      <c r="I788" s="66" t="str">
        <f>vlookup(D788,'ranap clusters obsolete'!D:D,1,false)</f>
        <v>#N/A</v>
      </c>
      <c r="J788" s="66" t="s">
        <v>9311</v>
      </c>
    </row>
    <row r="789">
      <c r="A789" s="68">
        <v>11.0</v>
      </c>
      <c r="B789" s="69" t="s">
        <v>6275</v>
      </c>
      <c r="C789" s="68" t="s">
        <v>7665</v>
      </c>
      <c r="D789" s="70" t="s">
        <v>10555</v>
      </c>
      <c r="E789" s="68" t="s">
        <v>10556</v>
      </c>
      <c r="F789" s="68" t="s">
        <v>2221</v>
      </c>
      <c r="G789" s="68" t="s">
        <v>2301</v>
      </c>
      <c r="H789" s="66">
        <v>0.0</v>
      </c>
      <c r="I789" s="66" t="str">
        <f>vlookup(D789,'ranap clusters obsolete'!D:D,1,false)</f>
        <v>#N/A</v>
      </c>
      <c r="J789" s="66" t="s">
        <v>9311</v>
      </c>
    </row>
    <row r="790">
      <c r="A790" s="68">
        <v>11.0</v>
      </c>
      <c r="B790" s="69" t="s">
        <v>6275</v>
      </c>
      <c r="C790" s="68" t="s">
        <v>7665</v>
      </c>
      <c r="D790" s="70" t="s">
        <v>10557</v>
      </c>
      <c r="E790" s="68" t="s">
        <v>10558</v>
      </c>
      <c r="F790" s="68" t="s">
        <v>2221</v>
      </c>
      <c r="G790" s="68" t="s">
        <v>2301</v>
      </c>
      <c r="H790" s="66">
        <v>0.0</v>
      </c>
      <c r="I790" s="66" t="str">
        <f>vlookup(D790,'ranap clusters obsolete'!D:D,1,false)</f>
        <v>#N/A</v>
      </c>
      <c r="J790" s="66" t="s">
        <v>9311</v>
      </c>
    </row>
    <row r="791">
      <c r="A791" s="68">
        <v>11.0</v>
      </c>
      <c r="B791" s="69" t="s">
        <v>6275</v>
      </c>
      <c r="C791" s="68" t="s">
        <v>7665</v>
      </c>
      <c r="D791" s="70" t="s">
        <v>1386</v>
      </c>
      <c r="E791" s="68" t="s">
        <v>727</v>
      </c>
      <c r="F791" s="68" t="s">
        <v>2221</v>
      </c>
      <c r="G791" s="68" t="s">
        <v>2301</v>
      </c>
      <c r="H791" s="66">
        <v>0.0</v>
      </c>
      <c r="I791" s="66" t="str">
        <f>vlookup(D791,'ranap clusters obsolete'!D:D,1,false)</f>
        <v>#N/A</v>
      </c>
      <c r="J791" s="66" t="s">
        <v>9311</v>
      </c>
    </row>
    <row r="792">
      <c r="A792" s="68">
        <v>11.0</v>
      </c>
      <c r="B792" s="69" t="s">
        <v>6275</v>
      </c>
      <c r="C792" s="68" t="s">
        <v>7665</v>
      </c>
      <c r="D792" s="70" t="s">
        <v>1387</v>
      </c>
      <c r="E792" s="68" t="s">
        <v>728</v>
      </c>
      <c r="F792" s="68" t="s">
        <v>2221</v>
      </c>
      <c r="G792" s="68" t="s">
        <v>2247</v>
      </c>
      <c r="H792" s="66">
        <v>0.0</v>
      </c>
      <c r="I792" s="66" t="str">
        <f>vlookup(D792,'ranap clusters obsolete'!D:D,1,false)</f>
        <v>#N/A</v>
      </c>
      <c r="J792" s="66" t="s">
        <v>9311</v>
      </c>
    </row>
    <row r="793">
      <c r="A793" s="68">
        <v>11.0</v>
      </c>
      <c r="B793" s="69" t="s">
        <v>6275</v>
      </c>
      <c r="C793" s="68" t="s">
        <v>7665</v>
      </c>
      <c r="D793" s="70" t="s">
        <v>1388</v>
      </c>
      <c r="E793" s="68" t="s">
        <v>730</v>
      </c>
      <c r="F793" s="68" t="s">
        <v>2221</v>
      </c>
      <c r="G793" s="68" t="s">
        <v>2247</v>
      </c>
      <c r="H793" s="66">
        <v>0.0</v>
      </c>
      <c r="I793" s="66" t="str">
        <f>vlookup(D793,'ranap clusters obsolete'!D:D,1,false)</f>
        <v>#N/A</v>
      </c>
      <c r="J793" s="66" t="s">
        <v>9311</v>
      </c>
    </row>
    <row r="794">
      <c r="A794" s="68">
        <v>11.0</v>
      </c>
      <c r="B794" s="69" t="s">
        <v>6275</v>
      </c>
      <c r="C794" s="68" t="s">
        <v>7665</v>
      </c>
      <c r="D794" s="70" t="s">
        <v>1390</v>
      </c>
      <c r="E794" s="68" t="s">
        <v>732</v>
      </c>
      <c r="F794" s="68" t="s">
        <v>2221</v>
      </c>
      <c r="G794" s="68" t="s">
        <v>2247</v>
      </c>
      <c r="H794" s="66">
        <v>0.0</v>
      </c>
      <c r="I794" s="66" t="str">
        <f>vlookup(D794,'ranap clusters obsolete'!D:D,1,false)</f>
        <v>#N/A</v>
      </c>
      <c r="J794" s="66" t="s">
        <v>9311</v>
      </c>
    </row>
    <row r="795">
      <c r="A795" s="68">
        <v>11.0</v>
      </c>
      <c r="B795" s="69" t="s">
        <v>6275</v>
      </c>
      <c r="C795" s="68" t="s">
        <v>7665</v>
      </c>
      <c r="D795" s="70" t="s">
        <v>1391</v>
      </c>
      <c r="E795" s="68" t="s">
        <v>734</v>
      </c>
      <c r="F795" s="68" t="s">
        <v>2221</v>
      </c>
      <c r="G795" s="68" t="s">
        <v>2247</v>
      </c>
      <c r="H795" s="66">
        <v>0.0</v>
      </c>
      <c r="I795" s="66" t="str">
        <f>vlookup(D795,'ranap clusters obsolete'!D:D,1,false)</f>
        <v>#N/A</v>
      </c>
      <c r="J795" s="66" t="s">
        <v>9311</v>
      </c>
    </row>
    <row r="796">
      <c r="A796" s="68">
        <v>11.0</v>
      </c>
      <c r="B796" s="69" t="s">
        <v>6275</v>
      </c>
      <c r="C796" s="68" t="s">
        <v>7665</v>
      </c>
      <c r="D796" s="70" t="s">
        <v>1393</v>
      </c>
      <c r="E796" s="68" t="s">
        <v>736</v>
      </c>
      <c r="F796" s="68" t="s">
        <v>2221</v>
      </c>
      <c r="G796" s="68" t="s">
        <v>2247</v>
      </c>
      <c r="H796" s="66">
        <v>0.0</v>
      </c>
      <c r="I796" s="66" t="str">
        <f>vlookup(D796,'ranap clusters obsolete'!D:D,1,false)</f>
        <v>#N/A</v>
      </c>
      <c r="J796" s="66" t="s">
        <v>9311</v>
      </c>
    </row>
    <row r="797">
      <c r="A797" s="68">
        <v>11.0</v>
      </c>
      <c r="B797" s="69" t="s">
        <v>6275</v>
      </c>
      <c r="C797" s="68" t="s">
        <v>7665</v>
      </c>
      <c r="D797" s="70" t="s">
        <v>1394</v>
      </c>
      <c r="E797" s="68" t="s">
        <v>738</v>
      </c>
      <c r="F797" s="68" t="s">
        <v>2221</v>
      </c>
      <c r="G797" s="68" t="s">
        <v>2247</v>
      </c>
      <c r="H797" s="66">
        <v>0.0</v>
      </c>
      <c r="I797" s="66" t="str">
        <f>vlookup(D797,'ranap clusters obsolete'!D:D,1,false)</f>
        <v>#N/A</v>
      </c>
      <c r="J797" s="66" t="s">
        <v>9311</v>
      </c>
    </row>
    <row r="798">
      <c r="A798" s="68">
        <v>11.0</v>
      </c>
      <c r="B798" s="69" t="s">
        <v>6275</v>
      </c>
      <c r="C798" s="68" t="s">
        <v>7665</v>
      </c>
      <c r="D798" s="70" t="s">
        <v>1396</v>
      </c>
      <c r="E798" s="68" t="s">
        <v>742</v>
      </c>
      <c r="F798" s="68" t="s">
        <v>2221</v>
      </c>
      <c r="G798" s="68" t="s">
        <v>2247</v>
      </c>
      <c r="H798" s="66">
        <v>0.0</v>
      </c>
      <c r="I798" s="66" t="str">
        <f>vlookup(D798,'ranap clusters obsolete'!D:D,1,false)</f>
        <v>#N/A</v>
      </c>
      <c r="J798" s="66" t="s">
        <v>9311</v>
      </c>
    </row>
    <row r="799">
      <c r="A799" s="68">
        <v>11.0</v>
      </c>
      <c r="B799" s="69" t="s">
        <v>6275</v>
      </c>
      <c r="C799" s="68" t="s">
        <v>7665</v>
      </c>
      <c r="D799" s="70" t="s">
        <v>1397</v>
      </c>
      <c r="E799" s="68" t="s">
        <v>745</v>
      </c>
      <c r="F799" s="68" t="s">
        <v>2221</v>
      </c>
      <c r="G799" s="68" t="s">
        <v>2247</v>
      </c>
      <c r="H799" s="66">
        <v>0.0</v>
      </c>
      <c r="I799" s="66" t="str">
        <f>vlookup(D799,'ranap clusters obsolete'!D:D,1,false)</f>
        <v>#N/A</v>
      </c>
      <c r="J799" s="66" t="s">
        <v>9311</v>
      </c>
    </row>
    <row r="800">
      <c r="A800" s="68">
        <v>11.0</v>
      </c>
      <c r="B800" s="69" t="s">
        <v>6275</v>
      </c>
      <c r="C800" s="68" t="s">
        <v>7665</v>
      </c>
      <c r="D800" s="70" t="s">
        <v>1399</v>
      </c>
      <c r="E800" s="68" t="s">
        <v>746</v>
      </c>
      <c r="F800" s="68" t="s">
        <v>2221</v>
      </c>
      <c r="G800" s="68" t="s">
        <v>2247</v>
      </c>
      <c r="H800" s="66">
        <v>0.0</v>
      </c>
      <c r="I800" s="66" t="str">
        <f>vlookup(D800,'ranap clusters obsolete'!D:D,1,false)</f>
        <v>#N/A</v>
      </c>
      <c r="J800" s="66" t="s">
        <v>9311</v>
      </c>
    </row>
    <row r="801">
      <c r="A801" s="68">
        <v>11.0</v>
      </c>
      <c r="B801" s="69" t="s">
        <v>6275</v>
      </c>
      <c r="C801" s="68" t="s">
        <v>7665</v>
      </c>
      <c r="D801" s="70" t="s">
        <v>1400</v>
      </c>
      <c r="E801" s="68" t="s">
        <v>748</v>
      </c>
      <c r="F801" s="68" t="s">
        <v>2221</v>
      </c>
      <c r="G801" s="68" t="s">
        <v>2247</v>
      </c>
      <c r="H801" s="66">
        <v>0.0</v>
      </c>
      <c r="I801" s="66" t="str">
        <f>vlookup(D801,'ranap clusters obsolete'!D:D,1,false)</f>
        <v>#N/A</v>
      </c>
      <c r="J801" s="66" t="s">
        <v>9311</v>
      </c>
    </row>
    <row r="802">
      <c r="A802" s="68">
        <v>11.0</v>
      </c>
      <c r="B802" s="69" t="s">
        <v>6275</v>
      </c>
      <c r="C802" s="68" t="s">
        <v>7665</v>
      </c>
      <c r="D802" s="70" t="s">
        <v>1401</v>
      </c>
      <c r="E802" s="68" t="s">
        <v>749</v>
      </c>
      <c r="F802" s="68" t="s">
        <v>2221</v>
      </c>
      <c r="G802" s="68" t="s">
        <v>2247</v>
      </c>
      <c r="H802" s="66">
        <v>0.0</v>
      </c>
      <c r="I802" s="66" t="str">
        <f>vlookup(D802,'ranap clusters obsolete'!D:D,1,false)</f>
        <v>#N/A</v>
      </c>
      <c r="J802" s="66" t="s">
        <v>9311</v>
      </c>
    </row>
    <row r="803">
      <c r="A803" s="68">
        <v>11.0</v>
      </c>
      <c r="B803" s="69" t="s">
        <v>6275</v>
      </c>
      <c r="C803" s="68" t="s">
        <v>7665</v>
      </c>
      <c r="D803" s="70" t="s">
        <v>1403</v>
      </c>
      <c r="E803" s="68" t="s">
        <v>751</v>
      </c>
      <c r="F803" s="68" t="s">
        <v>2221</v>
      </c>
      <c r="G803" s="68" t="s">
        <v>2247</v>
      </c>
      <c r="H803" s="66">
        <v>0.0</v>
      </c>
      <c r="I803" s="66" t="str">
        <f>vlookup(D803,'ranap clusters obsolete'!D:D,1,false)</f>
        <v>#N/A</v>
      </c>
      <c r="J803" s="66" t="s">
        <v>9311</v>
      </c>
    </row>
    <row r="804">
      <c r="A804" s="68">
        <v>11.0</v>
      </c>
      <c r="B804" s="69" t="s">
        <v>6275</v>
      </c>
      <c r="C804" s="68" t="s">
        <v>7665</v>
      </c>
      <c r="D804" s="70" t="s">
        <v>1404</v>
      </c>
      <c r="E804" s="68" t="s">
        <v>752</v>
      </c>
      <c r="F804" s="68" t="s">
        <v>2221</v>
      </c>
      <c r="G804" s="68" t="s">
        <v>2247</v>
      </c>
      <c r="H804" s="66">
        <v>0.0</v>
      </c>
      <c r="I804" s="66" t="str">
        <f>vlookup(D804,'ranap clusters obsolete'!D:D,1,false)</f>
        <v>#N/A</v>
      </c>
      <c r="J804" s="66" t="s">
        <v>9311</v>
      </c>
    </row>
    <row r="805">
      <c r="A805" s="68">
        <v>11.0</v>
      </c>
      <c r="B805" s="69" t="s">
        <v>6275</v>
      </c>
      <c r="C805" s="68" t="s">
        <v>7665</v>
      </c>
      <c r="D805" s="70" t="s">
        <v>1406</v>
      </c>
      <c r="E805" s="68" t="s">
        <v>754</v>
      </c>
      <c r="F805" s="68" t="s">
        <v>2221</v>
      </c>
      <c r="G805" s="68" t="s">
        <v>2247</v>
      </c>
      <c r="H805" s="66">
        <v>0.0</v>
      </c>
      <c r="I805" s="66" t="str">
        <f>vlookup(D805,'ranap clusters obsolete'!D:D,1,false)</f>
        <v>#N/A</v>
      </c>
      <c r="J805" s="66" t="s">
        <v>9311</v>
      </c>
    </row>
    <row r="806">
      <c r="A806" s="68">
        <v>11.0</v>
      </c>
      <c r="B806" s="69" t="s">
        <v>6275</v>
      </c>
      <c r="C806" s="68" t="s">
        <v>7665</v>
      </c>
      <c r="D806" s="70" t="s">
        <v>1407</v>
      </c>
      <c r="E806" s="68" t="s">
        <v>758</v>
      </c>
      <c r="F806" s="68" t="s">
        <v>2221</v>
      </c>
      <c r="G806" s="68" t="s">
        <v>2247</v>
      </c>
      <c r="H806" s="66">
        <v>0.0</v>
      </c>
      <c r="I806" s="66" t="str">
        <f>vlookup(D806,'ranap clusters obsolete'!D:D,1,false)</f>
        <v>#N/A</v>
      </c>
      <c r="J806" s="66" t="s">
        <v>9311</v>
      </c>
    </row>
    <row r="807">
      <c r="A807" s="68">
        <v>11.0</v>
      </c>
      <c r="B807" s="69" t="s">
        <v>6275</v>
      </c>
      <c r="C807" s="68" t="s">
        <v>7665</v>
      </c>
      <c r="D807" s="70" t="s">
        <v>1408</v>
      </c>
      <c r="E807" s="68" t="s">
        <v>760</v>
      </c>
      <c r="F807" s="68" t="s">
        <v>2221</v>
      </c>
      <c r="G807" s="68" t="s">
        <v>2247</v>
      </c>
      <c r="H807" s="66">
        <v>0.0</v>
      </c>
      <c r="I807" s="66" t="str">
        <f>vlookup(D807,'ranap clusters obsolete'!D:D,1,false)</f>
        <v>#N/A</v>
      </c>
      <c r="J807" s="66" t="s">
        <v>9311</v>
      </c>
    </row>
    <row r="808">
      <c r="A808" s="68">
        <v>11.0</v>
      </c>
      <c r="B808" s="69" t="s">
        <v>6275</v>
      </c>
      <c r="C808" s="68" t="s">
        <v>7665</v>
      </c>
      <c r="D808" s="70" t="s">
        <v>1411</v>
      </c>
      <c r="E808" s="68" t="s">
        <v>764</v>
      </c>
      <c r="F808" s="68" t="s">
        <v>2222</v>
      </c>
      <c r="G808" s="68" t="s">
        <v>2441</v>
      </c>
      <c r="H808" s="66">
        <v>0.0</v>
      </c>
      <c r="I808" s="66" t="str">
        <f>vlookup(D808,'ranap clusters obsolete'!D:D,1,false)</f>
        <v>#N/A</v>
      </c>
      <c r="J808" s="66" t="s">
        <v>9311</v>
      </c>
    </row>
    <row r="809">
      <c r="A809" s="68">
        <v>11.0</v>
      </c>
      <c r="B809" s="69" t="s">
        <v>6275</v>
      </c>
      <c r="C809" s="68" t="s">
        <v>7665</v>
      </c>
      <c r="D809" s="70" t="s">
        <v>1413</v>
      </c>
      <c r="E809" s="68" t="s">
        <v>765</v>
      </c>
      <c r="F809" s="68" t="s">
        <v>2222</v>
      </c>
      <c r="G809" s="68" t="s">
        <v>2441</v>
      </c>
      <c r="H809" s="66">
        <v>0.0</v>
      </c>
      <c r="I809" s="66" t="str">
        <f>vlookup(D809,'ranap clusters obsolete'!D:D,1,false)</f>
        <v>#N/A</v>
      </c>
      <c r="J809" s="66" t="s">
        <v>9311</v>
      </c>
    </row>
    <row r="810">
      <c r="A810" s="68">
        <v>11.0</v>
      </c>
      <c r="B810" s="69" t="s">
        <v>6275</v>
      </c>
      <c r="C810" s="68" t="s">
        <v>7665</v>
      </c>
      <c r="D810" s="70" t="s">
        <v>1415</v>
      </c>
      <c r="E810" s="68" t="s">
        <v>767</v>
      </c>
      <c r="F810" s="68" t="s">
        <v>2222</v>
      </c>
      <c r="G810" s="68" t="s">
        <v>2441</v>
      </c>
      <c r="H810" s="66">
        <v>0.0</v>
      </c>
      <c r="I810" s="66" t="str">
        <f>vlookup(D810,'ranap clusters obsolete'!D:D,1,false)</f>
        <v>#N/A</v>
      </c>
      <c r="J810" s="66" t="s">
        <v>9311</v>
      </c>
    </row>
    <row r="811">
      <c r="A811" s="68">
        <v>11.0</v>
      </c>
      <c r="B811" s="69" t="s">
        <v>6275</v>
      </c>
      <c r="C811" s="68" t="s">
        <v>7665</v>
      </c>
      <c r="D811" s="70" t="s">
        <v>1416</v>
      </c>
      <c r="E811" s="68" t="s">
        <v>774</v>
      </c>
      <c r="F811" s="68" t="s">
        <v>2222</v>
      </c>
      <c r="G811" s="68" t="s">
        <v>2441</v>
      </c>
      <c r="H811" s="66">
        <v>0.0</v>
      </c>
      <c r="I811" s="66" t="str">
        <f>vlookup(D811,'ranap clusters obsolete'!D:D,1,false)</f>
        <v>#N/A</v>
      </c>
      <c r="J811" s="66" t="s">
        <v>9311</v>
      </c>
    </row>
    <row r="812">
      <c r="A812" s="68">
        <v>11.0</v>
      </c>
      <c r="B812" s="69" t="s">
        <v>6275</v>
      </c>
      <c r="C812" s="68" t="s">
        <v>7665</v>
      </c>
      <c r="D812" s="70" t="s">
        <v>1418</v>
      </c>
      <c r="E812" s="68" t="s">
        <v>776</v>
      </c>
      <c r="F812" s="68" t="s">
        <v>2222</v>
      </c>
      <c r="G812" s="68" t="s">
        <v>2441</v>
      </c>
      <c r="H812" s="66">
        <v>0.0</v>
      </c>
      <c r="I812" s="66" t="str">
        <f>vlookup(D812,'ranap clusters obsolete'!D:D,1,false)</f>
        <v>#N/A</v>
      </c>
      <c r="J812" s="66" t="s">
        <v>9311</v>
      </c>
    </row>
    <row r="813">
      <c r="A813" s="68">
        <v>11.0</v>
      </c>
      <c r="B813" s="69" t="s">
        <v>6275</v>
      </c>
      <c r="C813" s="68" t="s">
        <v>7665</v>
      </c>
      <c r="D813" s="70" t="s">
        <v>1419</v>
      </c>
      <c r="E813" s="68" t="s">
        <v>777</v>
      </c>
      <c r="F813" s="68" t="s">
        <v>2222</v>
      </c>
      <c r="G813" s="68" t="s">
        <v>2441</v>
      </c>
      <c r="H813" s="66">
        <v>0.0</v>
      </c>
      <c r="I813" s="66" t="str">
        <f>vlookup(D813,'ranap clusters obsolete'!D:D,1,false)</f>
        <v>#N/A</v>
      </c>
      <c r="J813" s="66" t="s">
        <v>9311</v>
      </c>
    </row>
    <row r="814">
      <c r="A814" s="68">
        <v>11.0</v>
      </c>
      <c r="B814" s="69" t="s">
        <v>6275</v>
      </c>
      <c r="C814" s="68" t="s">
        <v>7665</v>
      </c>
      <c r="D814" s="70" t="s">
        <v>1420</v>
      </c>
      <c r="E814" s="68" t="s">
        <v>778</v>
      </c>
      <c r="F814" s="68" t="s">
        <v>2222</v>
      </c>
      <c r="G814" s="68" t="s">
        <v>2441</v>
      </c>
      <c r="H814" s="66">
        <v>0.0</v>
      </c>
      <c r="I814" s="66" t="str">
        <f>vlookup(D814,'ranap clusters obsolete'!D:D,1,false)</f>
        <v>#N/A</v>
      </c>
      <c r="J814" s="66" t="s">
        <v>9311</v>
      </c>
    </row>
    <row r="815">
      <c r="A815" s="68">
        <v>11.0</v>
      </c>
      <c r="B815" s="69" t="s">
        <v>6275</v>
      </c>
      <c r="C815" s="68" t="s">
        <v>7665</v>
      </c>
      <c r="D815" s="70" t="s">
        <v>1422</v>
      </c>
      <c r="E815" s="68" t="s">
        <v>779</v>
      </c>
      <c r="F815" s="68" t="s">
        <v>2222</v>
      </c>
      <c r="G815" s="68" t="s">
        <v>2441</v>
      </c>
      <c r="H815" s="66">
        <v>0.0</v>
      </c>
      <c r="I815" s="66" t="str">
        <f>vlookup(D815,'ranap clusters obsolete'!D:D,1,false)</f>
        <v>#N/A</v>
      </c>
      <c r="J815" s="66" t="s">
        <v>9311</v>
      </c>
    </row>
    <row r="816">
      <c r="A816" s="68">
        <v>11.0</v>
      </c>
      <c r="B816" s="69" t="s">
        <v>6275</v>
      </c>
      <c r="C816" s="68" t="s">
        <v>7665</v>
      </c>
      <c r="D816" s="70" t="s">
        <v>1423</v>
      </c>
      <c r="E816" s="68" t="s">
        <v>780</v>
      </c>
      <c r="F816" s="68" t="s">
        <v>2222</v>
      </c>
      <c r="G816" s="68" t="s">
        <v>2441</v>
      </c>
      <c r="H816" s="66">
        <v>0.0</v>
      </c>
      <c r="I816" s="66" t="str">
        <f>vlookup(D816,'ranap clusters obsolete'!D:D,1,false)</f>
        <v>#N/A</v>
      </c>
      <c r="J816" s="66" t="s">
        <v>9311</v>
      </c>
    </row>
    <row r="817">
      <c r="A817" s="68">
        <v>11.0</v>
      </c>
      <c r="B817" s="69" t="s">
        <v>6275</v>
      </c>
      <c r="C817" s="68" t="s">
        <v>7665</v>
      </c>
      <c r="D817" s="70" t="s">
        <v>1425</v>
      </c>
      <c r="E817" s="68" t="s">
        <v>781</v>
      </c>
      <c r="F817" s="68" t="s">
        <v>2222</v>
      </c>
      <c r="G817" s="68" t="s">
        <v>2441</v>
      </c>
      <c r="H817" s="66">
        <v>0.0</v>
      </c>
      <c r="I817" s="66" t="str">
        <f>vlookup(D817,'ranap clusters obsolete'!D:D,1,false)</f>
        <v>#N/A</v>
      </c>
      <c r="J817" s="66" t="s">
        <v>9311</v>
      </c>
    </row>
    <row r="818">
      <c r="A818" s="68">
        <v>11.0</v>
      </c>
      <c r="B818" s="69" t="s">
        <v>6275</v>
      </c>
      <c r="C818" s="68" t="s">
        <v>7665</v>
      </c>
      <c r="D818" s="70" t="s">
        <v>1426</v>
      </c>
      <c r="E818" s="68" t="s">
        <v>782</v>
      </c>
      <c r="F818" s="68" t="s">
        <v>2222</v>
      </c>
      <c r="G818" s="68" t="s">
        <v>2441</v>
      </c>
      <c r="H818" s="66">
        <v>0.0</v>
      </c>
      <c r="I818" s="66" t="str">
        <f>vlookup(D818,'ranap clusters obsolete'!D:D,1,false)</f>
        <v>#N/A</v>
      </c>
      <c r="J818" s="66" t="s">
        <v>9311</v>
      </c>
    </row>
    <row r="819">
      <c r="A819" s="68">
        <v>11.0</v>
      </c>
      <c r="B819" s="69" t="s">
        <v>6275</v>
      </c>
      <c r="C819" s="68" t="s">
        <v>7665</v>
      </c>
      <c r="D819" s="70" t="s">
        <v>1427</v>
      </c>
      <c r="E819" s="68" t="s">
        <v>783</v>
      </c>
      <c r="F819" s="68" t="s">
        <v>2222</v>
      </c>
      <c r="G819" s="68" t="s">
        <v>2441</v>
      </c>
      <c r="H819" s="66">
        <v>0.0</v>
      </c>
      <c r="I819" s="66" t="str">
        <f>vlookup(D819,'ranap clusters obsolete'!D:D,1,false)</f>
        <v>#N/A</v>
      </c>
      <c r="J819" s="66" t="s">
        <v>9311</v>
      </c>
    </row>
    <row r="820">
      <c r="A820" s="68">
        <v>11.0</v>
      </c>
      <c r="B820" s="69" t="s">
        <v>6275</v>
      </c>
      <c r="C820" s="68" t="s">
        <v>7665</v>
      </c>
      <c r="D820" s="70" t="s">
        <v>1429</v>
      </c>
      <c r="E820" s="68" t="s">
        <v>784</v>
      </c>
      <c r="F820" s="68" t="s">
        <v>2222</v>
      </c>
      <c r="G820" s="68" t="s">
        <v>2441</v>
      </c>
      <c r="H820" s="66">
        <v>0.0</v>
      </c>
      <c r="I820" s="66" t="str">
        <f>vlookup(D820,'ranap clusters obsolete'!D:D,1,false)</f>
        <v>#N/A</v>
      </c>
      <c r="J820" s="66" t="s">
        <v>9311</v>
      </c>
    </row>
    <row r="821">
      <c r="A821" s="68">
        <v>11.0</v>
      </c>
      <c r="B821" s="69" t="s">
        <v>6275</v>
      </c>
      <c r="C821" s="68" t="s">
        <v>7665</v>
      </c>
      <c r="D821" s="70" t="s">
        <v>1430</v>
      </c>
      <c r="E821" s="68" t="s">
        <v>785</v>
      </c>
      <c r="F821" s="68" t="s">
        <v>2222</v>
      </c>
      <c r="G821" s="68" t="s">
        <v>2441</v>
      </c>
      <c r="H821" s="66">
        <v>0.0</v>
      </c>
      <c r="I821" s="66" t="str">
        <f>vlookup(D821,'ranap clusters obsolete'!D:D,1,false)</f>
        <v>#N/A</v>
      </c>
      <c r="J821" s="66" t="s">
        <v>9311</v>
      </c>
    </row>
    <row r="822">
      <c r="A822" s="68">
        <v>11.0</v>
      </c>
      <c r="B822" s="69" t="s">
        <v>6275</v>
      </c>
      <c r="C822" s="68" t="s">
        <v>7665</v>
      </c>
      <c r="D822" s="70" t="s">
        <v>1432</v>
      </c>
      <c r="E822" s="68" t="s">
        <v>786</v>
      </c>
      <c r="F822" s="68" t="s">
        <v>2222</v>
      </c>
      <c r="G822" s="68" t="s">
        <v>2441</v>
      </c>
      <c r="H822" s="66">
        <v>0.0</v>
      </c>
      <c r="I822" s="66" t="str">
        <f>vlookup(D822,'ranap clusters obsolete'!D:D,1,false)</f>
        <v>#N/A</v>
      </c>
      <c r="J822" s="66" t="s">
        <v>9311</v>
      </c>
    </row>
    <row r="823">
      <c r="A823" s="68">
        <v>11.0</v>
      </c>
      <c r="B823" s="69" t="s">
        <v>6275</v>
      </c>
      <c r="C823" s="68" t="s">
        <v>7665</v>
      </c>
      <c r="D823" s="70" t="s">
        <v>1433</v>
      </c>
      <c r="E823" s="68" t="s">
        <v>788</v>
      </c>
      <c r="F823" s="68" t="s">
        <v>2222</v>
      </c>
      <c r="G823" s="68" t="s">
        <v>2441</v>
      </c>
      <c r="H823" s="66">
        <v>0.0</v>
      </c>
      <c r="I823" s="66" t="str">
        <f>vlookup(D823,'ranap clusters obsolete'!D:D,1,false)</f>
        <v>#N/A</v>
      </c>
      <c r="J823" s="66" t="s">
        <v>9311</v>
      </c>
    </row>
    <row r="824">
      <c r="A824" s="68">
        <v>11.0</v>
      </c>
      <c r="B824" s="69" t="s">
        <v>6275</v>
      </c>
      <c r="C824" s="68" t="s">
        <v>7665</v>
      </c>
      <c r="D824" s="70" t="s">
        <v>1435</v>
      </c>
      <c r="E824" s="68" t="s">
        <v>789</v>
      </c>
      <c r="F824" s="68" t="s">
        <v>2222</v>
      </c>
      <c r="G824" s="68" t="s">
        <v>2441</v>
      </c>
      <c r="H824" s="66">
        <v>0.0</v>
      </c>
      <c r="I824" s="66" t="str">
        <f>vlookup(D824,'ranap clusters obsolete'!D:D,1,false)</f>
        <v>#N/A</v>
      </c>
      <c r="J824" s="66" t="s">
        <v>9311</v>
      </c>
    </row>
    <row r="825">
      <c r="A825" s="68">
        <v>11.0</v>
      </c>
      <c r="B825" s="69" t="s">
        <v>6275</v>
      </c>
      <c r="C825" s="68" t="s">
        <v>7665</v>
      </c>
      <c r="D825" s="70" t="s">
        <v>1436</v>
      </c>
      <c r="E825" s="68" t="s">
        <v>790</v>
      </c>
      <c r="F825" s="68" t="s">
        <v>2222</v>
      </c>
      <c r="G825" s="68" t="s">
        <v>2441</v>
      </c>
      <c r="H825" s="66">
        <v>0.0</v>
      </c>
      <c r="I825" s="66" t="str">
        <f>vlookup(D825,'ranap clusters obsolete'!D:D,1,false)</f>
        <v>#N/A</v>
      </c>
      <c r="J825" s="66" t="s">
        <v>9311</v>
      </c>
    </row>
    <row r="826">
      <c r="A826" s="68">
        <v>11.0</v>
      </c>
      <c r="B826" s="69" t="s">
        <v>6275</v>
      </c>
      <c r="C826" s="68" t="s">
        <v>7665</v>
      </c>
      <c r="D826" s="70" t="s">
        <v>10559</v>
      </c>
      <c r="E826" s="68" t="s">
        <v>10560</v>
      </c>
      <c r="F826" s="68" t="s">
        <v>2222</v>
      </c>
      <c r="G826" s="68" t="s">
        <v>2441</v>
      </c>
      <c r="H826" s="66">
        <v>0.0</v>
      </c>
      <c r="I826" s="66" t="str">
        <f>vlookup(D826,'ranap clusters obsolete'!D:D,1,false)</f>
        <v>#N/A</v>
      </c>
      <c r="J826" s="66" t="s">
        <v>9311</v>
      </c>
    </row>
    <row r="827">
      <c r="A827" s="68">
        <v>11.0</v>
      </c>
      <c r="B827" s="69" t="s">
        <v>6275</v>
      </c>
      <c r="C827" s="68" t="s">
        <v>7665</v>
      </c>
      <c r="D827" s="70" t="s">
        <v>10561</v>
      </c>
      <c r="E827" s="68" t="s">
        <v>10562</v>
      </c>
      <c r="F827" s="68" t="s">
        <v>2222</v>
      </c>
      <c r="G827" s="68" t="s">
        <v>2441</v>
      </c>
      <c r="H827" s="66">
        <v>0.0</v>
      </c>
      <c r="I827" s="66" t="str">
        <f>vlookup(D827,'ranap clusters obsolete'!D:D,1,false)</f>
        <v>#N/A</v>
      </c>
      <c r="J827" s="66" t="s">
        <v>9311</v>
      </c>
    </row>
    <row r="828">
      <c r="A828" s="68">
        <v>11.0</v>
      </c>
      <c r="B828" s="69" t="s">
        <v>6275</v>
      </c>
      <c r="C828" s="68" t="s">
        <v>7665</v>
      </c>
      <c r="D828" s="70" t="s">
        <v>10563</v>
      </c>
      <c r="E828" s="68" t="s">
        <v>10564</v>
      </c>
      <c r="F828" s="68" t="s">
        <v>2222</v>
      </c>
      <c r="G828" s="68" t="s">
        <v>2441</v>
      </c>
      <c r="H828" s="66">
        <v>0.0</v>
      </c>
      <c r="I828" s="66" t="str">
        <f>vlookup(D828,'ranap clusters obsolete'!D:D,1,false)</f>
        <v>#N/A</v>
      </c>
      <c r="J828" s="66" t="s">
        <v>9311</v>
      </c>
    </row>
    <row r="829">
      <c r="A829" s="68">
        <v>11.0</v>
      </c>
      <c r="B829" s="69" t="s">
        <v>6275</v>
      </c>
      <c r="C829" s="68" t="s">
        <v>7665</v>
      </c>
      <c r="D829" s="70" t="s">
        <v>10565</v>
      </c>
      <c r="E829" s="68" t="s">
        <v>10566</v>
      </c>
      <c r="F829" s="68" t="s">
        <v>2222</v>
      </c>
      <c r="G829" s="68" t="s">
        <v>2441</v>
      </c>
      <c r="H829" s="66">
        <v>0.0</v>
      </c>
      <c r="I829" s="66" t="str">
        <f>vlookup(D829,'ranap clusters obsolete'!D:D,1,false)</f>
        <v>#N/A</v>
      </c>
      <c r="J829" s="66" t="s">
        <v>9311</v>
      </c>
    </row>
    <row r="830">
      <c r="A830" s="68">
        <v>11.0</v>
      </c>
      <c r="B830" s="69" t="s">
        <v>6275</v>
      </c>
      <c r="C830" s="68" t="s">
        <v>7665</v>
      </c>
      <c r="D830" s="70" t="s">
        <v>10567</v>
      </c>
      <c r="E830" s="68" t="s">
        <v>10568</v>
      </c>
      <c r="F830" s="68" t="s">
        <v>2222</v>
      </c>
      <c r="G830" s="68" t="s">
        <v>2441</v>
      </c>
      <c r="H830" s="66">
        <v>0.0</v>
      </c>
      <c r="I830" s="66" t="str">
        <f>vlookup(D830,'ranap clusters obsolete'!D:D,1,false)</f>
        <v>#N/A</v>
      </c>
      <c r="J830" s="66" t="s">
        <v>9311</v>
      </c>
    </row>
    <row r="831">
      <c r="A831" s="68">
        <v>11.0</v>
      </c>
      <c r="B831" s="69" t="s">
        <v>6275</v>
      </c>
      <c r="C831" s="68" t="s">
        <v>7665</v>
      </c>
      <c r="D831" s="70" t="s">
        <v>10569</v>
      </c>
      <c r="E831" s="68" t="s">
        <v>10570</v>
      </c>
      <c r="F831" s="68" t="s">
        <v>2222</v>
      </c>
      <c r="G831" s="68" t="s">
        <v>2441</v>
      </c>
      <c r="H831" s="66">
        <v>0.0</v>
      </c>
      <c r="I831" s="66" t="str">
        <f>vlookup(D831,'ranap clusters obsolete'!D:D,1,false)</f>
        <v>#N/A</v>
      </c>
      <c r="J831" s="66" t="s">
        <v>9311</v>
      </c>
    </row>
    <row r="832">
      <c r="A832" s="68">
        <v>11.0</v>
      </c>
      <c r="B832" s="69" t="s">
        <v>6275</v>
      </c>
      <c r="C832" s="68" t="s">
        <v>7665</v>
      </c>
      <c r="D832" s="70" t="s">
        <v>10571</v>
      </c>
      <c r="E832" s="68" t="s">
        <v>10572</v>
      </c>
      <c r="F832" s="68" t="s">
        <v>2222</v>
      </c>
      <c r="G832" s="68" t="s">
        <v>2441</v>
      </c>
      <c r="H832" s="66">
        <v>0.0</v>
      </c>
      <c r="I832" s="66" t="str">
        <f>vlookup(D832,'ranap clusters obsolete'!D:D,1,false)</f>
        <v>#N/A</v>
      </c>
      <c r="J832" s="66" t="s">
        <v>9311</v>
      </c>
    </row>
    <row r="833">
      <c r="A833" s="68">
        <v>11.0</v>
      </c>
      <c r="B833" s="69" t="s">
        <v>6275</v>
      </c>
      <c r="C833" s="68" t="s">
        <v>7665</v>
      </c>
      <c r="D833" s="70" t="s">
        <v>10573</v>
      </c>
      <c r="E833" s="68" t="s">
        <v>10574</v>
      </c>
      <c r="F833" s="68" t="s">
        <v>2222</v>
      </c>
      <c r="G833" s="68" t="s">
        <v>2441</v>
      </c>
      <c r="H833" s="66">
        <v>0.0</v>
      </c>
      <c r="I833" s="66" t="str">
        <f>vlookup(D833,'ranap clusters obsolete'!D:D,1,false)</f>
        <v>#N/A</v>
      </c>
      <c r="J833" s="66" t="s">
        <v>9311</v>
      </c>
    </row>
    <row r="834">
      <c r="A834" s="68">
        <v>11.0</v>
      </c>
      <c r="B834" s="69" t="s">
        <v>6275</v>
      </c>
      <c r="C834" s="68" t="s">
        <v>7665</v>
      </c>
      <c r="D834" s="70" t="s">
        <v>1438</v>
      </c>
      <c r="E834" s="68" t="s">
        <v>792</v>
      </c>
      <c r="F834" s="68" t="s">
        <v>2222</v>
      </c>
      <c r="G834" s="68" t="s">
        <v>2441</v>
      </c>
      <c r="H834" s="66">
        <v>0.0</v>
      </c>
      <c r="I834" s="66" t="str">
        <f>vlookup(D834,'ranap clusters obsolete'!D:D,1,false)</f>
        <v>#N/A</v>
      </c>
      <c r="J834" s="66" t="s">
        <v>9311</v>
      </c>
    </row>
    <row r="835">
      <c r="A835" s="68">
        <v>11.0</v>
      </c>
      <c r="B835" s="69" t="s">
        <v>6275</v>
      </c>
      <c r="C835" s="68" t="s">
        <v>7665</v>
      </c>
      <c r="D835" s="70" t="s">
        <v>1439</v>
      </c>
      <c r="E835" s="68" t="s">
        <v>795</v>
      </c>
      <c r="F835" s="68" t="s">
        <v>2223</v>
      </c>
      <c r="G835" s="68" t="s">
        <v>2301</v>
      </c>
      <c r="H835" s="66">
        <v>0.0</v>
      </c>
      <c r="I835" s="66" t="str">
        <f>vlookup(D835,'ranap clusters obsolete'!D:D,1,false)</f>
        <v>#N/A</v>
      </c>
      <c r="J835" s="66" t="s">
        <v>9311</v>
      </c>
    </row>
    <row r="836">
      <c r="A836" s="68">
        <v>11.0</v>
      </c>
      <c r="B836" s="69" t="s">
        <v>6275</v>
      </c>
      <c r="C836" s="68" t="s">
        <v>7665</v>
      </c>
      <c r="D836" s="70" t="s">
        <v>1441</v>
      </c>
      <c r="E836" s="68" t="s">
        <v>796</v>
      </c>
      <c r="F836" s="68" t="s">
        <v>2223</v>
      </c>
      <c r="G836" s="68" t="s">
        <v>2301</v>
      </c>
      <c r="H836" s="66">
        <v>0.0</v>
      </c>
      <c r="I836" s="66" t="str">
        <f>vlookup(D836,'ranap clusters obsolete'!D:D,1,false)</f>
        <v>#N/A</v>
      </c>
      <c r="J836" s="66" t="s">
        <v>9311</v>
      </c>
    </row>
    <row r="837">
      <c r="A837" s="68">
        <v>11.0</v>
      </c>
      <c r="B837" s="69" t="s">
        <v>6275</v>
      </c>
      <c r="C837" s="68" t="s">
        <v>7665</v>
      </c>
      <c r="D837" s="70" t="s">
        <v>1443</v>
      </c>
      <c r="E837" s="68" t="s">
        <v>798</v>
      </c>
      <c r="F837" s="68" t="s">
        <v>2223</v>
      </c>
      <c r="G837" s="68" t="s">
        <v>2301</v>
      </c>
      <c r="H837" s="66">
        <v>0.0</v>
      </c>
      <c r="I837" s="66" t="str">
        <f>vlookup(D837,'ranap clusters obsolete'!D:D,1,false)</f>
        <v>#N/A</v>
      </c>
      <c r="J837" s="66" t="s">
        <v>9311</v>
      </c>
    </row>
    <row r="838">
      <c r="A838" s="68">
        <v>11.0</v>
      </c>
      <c r="B838" s="69" t="s">
        <v>6275</v>
      </c>
      <c r="C838" s="68" t="s">
        <v>7665</v>
      </c>
      <c r="D838" s="70" t="s">
        <v>1444</v>
      </c>
      <c r="E838" s="68" t="s">
        <v>799</v>
      </c>
      <c r="F838" s="68" t="s">
        <v>2223</v>
      </c>
      <c r="G838" s="68" t="s">
        <v>2301</v>
      </c>
      <c r="H838" s="66">
        <v>0.0</v>
      </c>
      <c r="I838" s="66" t="str">
        <f>vlookup(D838,'ranap clusters obsolete'!D:D,1,false)</f>
        <v>#N/A</v>
      </c>
      <c r="J838" s="66" t="s">
        <v>9311</v>
      </c>
    </row>
    <row r="839">
      <c r="A839" s="68">
        <v>11.0</v>
      </c>
      <c r="B839" s="69" t="s">
        <v>6275</v>
      </c>
      <c r="C839" s="68" t="s">
        <v>7665</v>
      </c>
      <c r="D839" s="70" t="s">
        <v>1446</v>
      </c>
      <c r="E839" s="68" t="s">
        <v>801</v>
      </c>
      <c r="F839" s="68" t="s">
        <v>2223</v>
      </c>
      <c r="G839" s="68" t="s">
        <v>2301</v>
      </c>
      <c r="H839" s="66">
        <v>0.0</v>
      </c>
      <c r="I839" s="66" t="str">
        <f>vlookup(D839,'ranap clusters obsolete'!D:D,1,false)</f>
        <v>#N/A</v>
      </c>
      <c r="J839" s="66" t="s">
        <v>9311</v>
      </c>
    </row>
    <row r="840">
      <c r="A840" s="68">
        <v>11.0</v>
      </c>
      <c r="B840" s="69" t="s">
        <v>6275</v>
      </c>
      <c r="C840" s="68" t="s">
        <v>7665</v>
      </c>
      <c r="D840" s="70" t="s">
        <v>1447</v>
      </c>
      <c r="E840" s="68" t="s">
        <v>804</v>
      </c>
      <c r="F840" s="68" t="s">
        <v>2223</v>
      </c>
      <c r="G840" s="68" t="s">
        <v>2301</v>
      </c>
      <c r="H840" s="66">
        <v>0.0</v>
      </c>
      <c r="I840" s="66" t="str">
        <f>vlookup(D840,'ranap clusters obsolete'!D:D,1,false)</f>
        <v>#N/A</v>
      </c>
      <c r="J840" s="66" t="s">
        <v>9311</v>
      </c>
    </row>
    <row r="841">
      <c r="A841" s="68">
        <v>11.0</v>
      </c>
      <c r="B841" s="69" t="s">
        <v>6275</v>
      </c>
      <c r="C841" s="68" t="s">
        <v>7665</v>
      </c>
      <c r="D841" s="70" t="s">
        <v>1449</v>
      </c>
      <c r="E841" s="68" t="s">
        <v>806</v>
      </c>
      <c r="F841" s="68" t="s">
        <v>2223</v>
      </c>
      <c r="G841" s="68" t="s">
        <v>2301</v>
      </c>
      <c r="H841" s="66">
        <v>0.0</v>
      </c>
      <c r="I841" s="66" t="str">
        <f>vlookup(D841,'ranap clusters obsolete'!D:D,1,false)</f>
        <v>#N/A</v>
      </c>
      <c r="J841" s="66" t="s">
        <v>9311</v>
      </c>
    </row>
    <row r="842">
      <c r="A842" s="68">
        <v>11.0</v>
      </c>
      <c r="B842" s="69" t="s">
        <v>6275</v>
      </c>
      <c r="C842" s="68" t="s">
        <v>7665</v>
      </c>
      <c r="D842" s="70" t="s">
        <v>1451</v>
      </c>
      <c r="E842" s="68" t="s">
        <v>807</v>
      </c>
      <c r="F842" s="68" t="s">
        <v>2223</v>
      </c>
      <c r="G842" s="68" t="s">
        <v>2301</v>
      </c>
      <c r="H842" s="66">
        <v>0.0</v>
      </c>
      <c r="I842" s="66" t="str">
        <f>vlookup(D842,'ranap clusters obsolete'!D:D,1,false)</f>
        <v>#N/A</v>
      </c>
      <c r="J842" s="66" t="s">
        <v>9311</v>
      </c>
    </row>
    <row r="843">
      <c r="A843" s="68">
        <v>11.0</v>
      </c>
      <c r="B843" s="69" t="s">
        <v>6275</v>
      </c>
      <c r="C843" s="68" t="s">
        <v>7665</v>
      </c>
      <c r="D843" s="70" t="s">
        <v>1452</v>
      </c>
      <c r="E843" s="68" t="s">
        <v>809</v>
      </c>
      <c r="F843" s="68" t="s">
        <v>2223</v>
      </c>
      <c r="G843" s="68" t="s">
        <v>2301</v>
      </c>
      <c r="H843" s="66">
        <v>0.0</v>
      </c>
      <c r="I843" s="66" t="str">
        <f>vlookup(D843,'ranap clusters obsolete'!D:D,1,false)</f>
        <v>#N/A</v>
      </c>
      <c r="J843" s="66" t="s">
        <v>9311</v>
      </c>
    </row>
    <row r="844">
      <c r="A844" s="68">
        <v>11.0</v>
      </c>
      <c r="B844" s="69" t="s">
        <v>6275</v>
      </c>
      <c r="C844" s="68" t="s">
        <v>7665</v>
      </c>
      <c r="D844" s="70" t="s">
        <v>1453</v>
      </c>
      <c r="E844" s="68" t="s">
        <v>812</v>
      </c>
      <c r="F844" s="68" t="s">
        <v>2223</v>
      </c>
      <c r="G844" s="68" t="s">
        <v>2441</v>
      </c>
      <c r="H844" s="66">
        <v>0.0</v>
      </c>
      <c r="I844" s="66" t="str">
        <f>vlookup(D844,'ranap clusters obsolete'!D:D,1,false)</f>
        <v>#N/A</v>
      </c>
      <c r="J844" s="66" t="s">
        <v>9311</v>
      </c>
    </row>
    <row r="845">
      <c r="A845" s="68">
        <v>11.0</v>
      </c>
      <c r="B845" s="69" t="s">
        <v>6275</v>
      </c>
      <c r="C845" s="68" t="s">
        <v>7665</v>
      </c>
      <c r="D845" s="70" t="s">
        <v>1457</v>
      </c>
      <c r="E845" s="68" t="s">
        <v>815</v>
      </c>
      <c r="F845" s="68" t="s">
        <v>2223</v>
      </c>
      <c r="G845" s="68" t="s">
        <v>2301</v>
      </c>
      <c r="H845" s="66">
        <v>0.0</v>
      </c>
      <c r="I845" s="66" t="str">
        <f>vlookup(D845,'ranap clusters obsolete'!D:D,1,false)</f>
        <v>#N/A</v>
      </c>
      <c r="J845" s="66" t="s">
        <v>9311</v>
      </c>
    </row>
    <row r="846">
      <c r="A846" s="68">
        <v>11.0</v>
      </c>
      <c r="B846" s="69" t="s">
        <v>6275</v>
      </c>
      <c r="C846" s="68" t="s">
        <v>7665</v>
      </c>
      <c r="D846" s="70" t="s">
        <v>1459</v>
      </c>
      <c r="E846" s="68" t="s">
        <v>816</v>
      </c>
      <c r="F846" s="68" t="s">
        <v>2223</v>
      </c>
      <c r="G846" s="68" t="s">
        <v>2301</v>
      </c>
      <c r="H846" s="66">
        <v>0.0</v>
      </c>
      <c r="I846" s="66" t="str">
        <f>vlookup(D846,'ranap clusters obsolete'!D:D,1,false)</f>
        <v>#N/A</v>
      </c>
      <c r="J846" s="66" t="s">
        <v>9311</v>
      </c>
    </row>
    <row r="847">
      <c r="A847" s="68">
        <v>11.0</v>
      </c>
      <c r="B847" s="69" t="s">
        <v>6275</v>
      </c>
      <c r="C847" s="68" t="s">
        <v>7665</v>
      </c>
      <c r="D847" s="70" t="s">
        <v>1460</v>
      </c>
      <c r="E847" s="68" t="s">
        <v>817</v>
      </c>
      <c r="F847" s="68" t="s">
        <v>2223</v>
      </c>
      <c r="G847" s="68" t="s">
        <v>2441</v>
      </c>
      <c r="H847" s="66">
        <v>0.0</v>
      </c>
      <c r="I847" s="66" t="str">
        <f>vlookup(D847,'ranap clusters obsolete'!D:D,1,false)</f>
        <v>#N/A</v>
      </c>
      <c r="J847" s="66" t="s">
        <v>9311</v>
      </c>
    </row>
    <row r="848">
      <c r="A848" s="68">
        <v>11.0</v>
      </c>
      <c r="B848" s="69" t="s">
        <v>6275</v>
      </c>
      <c r="C848" s="68" t="s">
        <v>7665</v>
      </c>
      <c r="D848" s="70" t="s">
        <v>1461</v>
      </c>
      <c r="E848" s="68" t="s">
        <v>818</v>
      </c>
      <c r="F848" s="68" t="s">
        <v>2223</v>
      </c>
      <c r="G848" s="68" t="s">
        <v>2301</v>
      </c>
      <c r="H848" s="66">
        <v>0.0</v>
      </c>
      <c r="I848" s="66" t="str">
        <f>vlookup(D848,'ranap clusters obsolete'!D:D,1,false)</f>
        <v>#N/A</v>
      </c>
      <c r="J848" s="66" t="s">
        <v>9311</v>
      </c>
    </row>
    <row r="849">
      <c r="A849" s="68">
        <v>11.0</v>
      </c>
      <c r="B849" s="69" t="s">
        <v>6275</v>
      </c>
      <c r="C849" s="68" t="s">
        <v>7665</v>
      </c>
      <c r="D849" s="70" t="s">
        <v>1463</v>
      </c>
      <c r="E849" s="68" t="s">
        <v>819</v>
      </c>
      <c r="F849" s="68" t="s">
        <v>2223</v>
      </c>
      <c r="G849" s="68" t="s">
        <v>2301</v>
      </c>
      <c r="H849" s="66">
        <v>0.0</v>
      </c>
      <c r="I849" s="66" t="str">
        <f>vlookup(D849,'ranap clusters obsolete'!D:D,1,false)</f>
        <v>#N/A</v>
      </c>
      <c r="J849" s="66" t="s">
        <v>9311</v>
      </c>
    </row>
    <row r="850">
      <c r="A850" s="68">
        <v>11.0</v>
      </c>
      <c r="B850" s="69" t="s">
        <v>6275</v>
      </c>
      <c r="C850" s="68" t="s">
        <v>7665</v>
      </c>
      <c r="D850" s="70" t="s">
        <v>1464</v>
      </c>
      <c r="E850" s="68" t="s">
        <v>820</v>
      </c>
      <c r="F850" s="68" t="s">
        <v>2223</v>
      </c>
      <c r="G850" s="68" t="s">
        <v>2441</v>
      </c>
      <c r="H850" s="66">
        <v>0.0</v>
      </c>
      <c r="I850" s="66" t="str">
        <f>vlookup(D850,'ranap clusters obsolete'!D:D,1,false)</f>
        <v>#N/A</v>
      </c>
      <c r="J850" s="66" t="s">
        <v>9311</v>
      </c>
    </row>
    <row r="851">
      <c r="A851" s="68">
        <v>11.0</v>
      </c>
      <c r="B851" s="69" t="s">
        <v>6275</v>
      </c>
      <c r="C851" s="68" t="s">
        <v>7665</v>
      </c>
      <c r="D851" s="70" t="s">
        <v>1466</v>
      </c>
      <c r="E851" s="68" t="s">
        <v>821</v>
      </c>
      <c r="F851" s="68" t="s">
        <v>2223</v>
      </c>
      <c r="G851" s="68" t="s">
        <v>2301</v>
      </c>
      <c r="H851" s="66">
        <v>0.0</v>
      </c>
      <c r="I851" s="66" t="str">
        <f>vlookup(D851,'ranap clusters obsolete'!D:D,1,false)</f>
        <v>#N/A</v>
      </c>
      <c r="J851" s="66" t="s">
        <v>9311</v>
      </c>
    </row>
    <row r="852">
      <c r="A852" s="68">
        <v>11.0</v>
      </c>
      <c r="B852" s="69" t="s">
        <v>6275</v>
      </c>
      <c r="C852" s="68" t="s">
        <v>7665</v>
      </c>
      <c r="D852" s="70" t="s">
        <v>1467</v>
      </c>
      <c r="E852" s="68" t="s">
        <v>822</v>
      </c>
      <c r="F852" s="68" t="s">
        <v>2223</v>
      </c>
      <c r="G852" s="68" t="s">
        <v>2301</v>
      </c>
      <c r="H852" s="66">
        <v>0.0</v>
      </c>
      <c r="I852" s="66" t="str">
        <f>vlookup(D852,'ranap clusters obsolete'!D:D,1,false)</f>
        <v>#N/A</v>
      </c>
      <c r="J852" s="66" t="s">
        <v>9311</v>
      </c>
    </row>
    <row r="853">
      <c r="A853" s="68">
        <v>11.0</v>
      </c>
      <c r="B853" s="69" t="s">
        <v>6275</v>
      </c>
      <c r="C853" s="68" t="s">
        <v>7665</v>
      </c>
      <c r="D853" s="70" t="s">
        <v>1468</v>
      </c>
      <c r="E853" s="68" t="s">
        <v>823</v>
      </c>
      <c r="F853" s="68" t="s">
        <v>2223</v>
      </c>
      <c r="G853" s="68" t="s">
        <v>2301</v>
      </c>
      <c r="H853" s="66">
        <v>0.0</v>
      </c>
      <c r="I853" s="66" t="str">
        <f>vlookup(D853,'ranap clusters obsolete'!D:D,1,false)</f>
        <v>#N/A</v>
      </c>
      <c r="J853" s="66" t="s">
        <v>9311</v>
      </c>
    </row>
    <row r="854">
      <c r="A854" s="68">
        <v>11.0</v>
      </c>
      <c r="B854" s="69" t="s">
        <v>6275</v>
      </c>
      <c r="C854" s="68" t="s">
        <v>7665</v>
      </c>
      <c r="D854" s="70" t="s">
        <v>1470</v>
      </c>
      <c r="E854" s="68" t="s">
        <v>824</v>
      </c>
      <c r="F854" s="68" t="s">
        <v>2223</v>
      </c>
      <c r="G854" s="68" t="s">
        <v>2441</v>
      </c>
      <c r="H854" s="66">
        <v>0.0</v>
      </c>
      <c r="I854" s="66" t="str">
        <f>vlookup(D854,'ranap clusters obsolete'!D:D,1,false)</f>
        <v>#N/A</v>
      </c>
      <c r="J854" s="66" t="s">
        <v>9311</v>
      </c>
    </row>
    <row r="855">
      <c r="A855" s="68">
        <v>11.0</v>
      </c>
      <c r="B855" s="69" t="s">
        <v>6275</v>
      </c>
      <c r="C855" s="68" t="s">
        <v>7665</v>
      </c>
      <c r="D855" s="70" t="s">
        <v>1471</v>
      </c>
      <c r="E855" s="68" t="s">
        <v>825</v>
      </c>
      <c r="F855" s="68" t="s">
        <v>2223</v>
      </c>
      <c r="G855" s="68" t="s">
        <v>2301</v>
      </c>
      <c r="H855" s="66">
        <v>0.0</v>
      </c>
      <c r="I855" s="66" t="str">
        <f>vlookup(D855,'ranap clusters obsolete'!D:D,1,false)</f>
        <v>#N/A</v>
      </c>
      <c r="J855" s="66" t="s">
        <v>9311</v>
      </c>
    </row>
    <row r="856">
      <c r="A856" s="68">
        <v>11.0</v>
      </c>
      <c r="B856" s="69" t="s">
        <v>6275</v>
      </c>
      <c r="C856" s="68" t="s">
        <v>7665</v>
      </c>
      <c r="D856" s="70" t="s">
        <v>1473</v>
      </c>
      <c r="E856" s="68" t="s">
        <v>826</v>
      </c>
      <c r="F856" s="68" t="s">
        <v>2223</v>
      </c>
      <c r="G856" s="68" t="s">
        <v>2301</v>
      </c>
      <c r="H856" s="66">
        <v>0.0</v>
      </c>
      <c r="I856" s="66" t="str">
        <f>vlookup(D856,'ranap clusters obsolete'!D:D,1,false)</f>
        <v>#N/A</v>
      </c>
      <c r="J856" s="66" t="s">
        <v>9311</v>
      </c>
    </row>
    <row r="857">
      <c r="A857" s="68">
        <v>11.0</v>
      </c>
      <c r="B857" s="69" t="s">
        <v>6275</v>
      </c>
      <c r="C857" s="68" t="s">
        <v>7665</v>
      </c>
      <c r="D857" s="70" t="s">
        <v>1474</v>
      </c>
      <c r="E857" s="68" t="s">
        <v>827</v>
      </c>
      <c r="F857" s="68" t="s">
        <v>2223</v>
      </c>
      <c r="G857" s="68" t="s">
        <v>2441</v>
      </c>
      <c r="H857" s="66">
        <v>0.0</v>
      </c>
      <c r="I857" s="66" t="str">
        <f>vlookup(D857,'ranap clusters obsolete'!D:D,1,false)</f>
        <v>#N/A</v>
      </c>
      <c r="J857" s="66" t="s">
        <v>9311</v>
      </c>
    </row>
    <row r="858">
      <c r="A858" s="68">
        <v>11.0</v>
      </c>
      <c r="B858" s="69" t="s">
        <v>6275</v>
      </c>
      <c r="C858" s="68" t="s">
        <v>7665</v>
      </c>
      <c r="D858" s="70" t="s">
        <v>1476</v>
      </c>
      <c r="E858" s="68" t="s">
        <v>830</v>
      </c>
      <c r="F858" s="68" t="s">
        <v>2224</v>
      </c>
      <c r="G858" s="68" t="s">
        <v>2301</v>
      </c>
      <c r="H858" s="66">
        <v>0.0</v>
      </c>
      <c r="I858" s="66" t="str">
        <f>vlookup(D858,'ranap clusters obsolete'!D:D,1,false)</f>
        <v>#N/A</v>
      </c>
      <c r="J858" s="66" t="s">
        <v>9311</v>
      </c>
    </row>
    <row r="859">
      <c r="A859" s="68">
        <v>11.0</v>
      </c>
      <c r="B859" s="69" t="s">
        <v>6275</v>
      </c>
      <c r="C859" s="68" t="s">
        <v>7665</v>
      </c>
      <c r="D859" s="70" t="s">
        <v>1479</v>
      </c>
      <c r="E859" s="68" t="s">
        <v>831</v>
      </c>
      <c r="F859" s="68" t="s">
        <v>2224</v>
      </c>
      <c r="G859" s="68" t="s">
        <v>2301</v>
      </c>
      <c r="H859" s="66">
        <v>0.0</v>
      </c>
      <c r="I859" s="66" t="str">
        <f>vlookup(D859,'ranap clusters obsolete'!D:D,1,false)</f>
        <v>#N/A</v>
      </c>
      <c r="J859" s="66" t="s">
        <v>9311</v>
      </c>
    </row>
    <row r="860">
      <c r="A860" s="68">
        <v>11.0</v>
      </c>
      <c r="B860" s="69" t="s">
        <v>6275</v>
      </c>
      <c r="C860" s="68" t="s">
        <v>7665</v>
      </c>
      <c r="D860" s="70" t="s">
        <v>1481</v>
      </c>
      <c r="E860" s="68" t="s">
        <v>832</v>
      </c>
      <c r="F860" s="68" t="s">
        <v>2224</v>
      </c>
      <c r="G860" s="68" t="s">
        <v>2301</v>
      </c>
      <c r="H860" s="66">
        <v>0.0</v>
      </c>
      <c r="I860" s="66" t="str">
        <f>vlookup(D860,'ranap clusters obsolete'!D:D,1,false)</f>
        <v>#N/A</v>
      </c>
      <c r="J860" s="66" t="s">
        <v>9311</v>
      </c>
    </row>
    <row r="861">
      <c r="A861" s="68">
        <v>11.0</v>
      </c>
      <c r="B861" s="69" t="s">
        <v>6275</v>
      </c>
      <c r="C861" s="68" t="s">
        <v>7665</v>
      </c>
      <c r="D861" s="70" t="s">
        <v>1482</v>
      </c>
      <c r="E861" s="68" t="s">
        <v>833</v>
      </c>
      <c r="F861" s="68" t="s">
        <v>2224</v>
      </c>
      <c r="G861" s="68" t="s">
        <v>2301</v>
      </c>
      <c r="H861" s="66">
        <v>0.0</v>
      </c>
      <c r="I861" s="66" t="str">
        <f>vlookup(D861,'ranap clusters obsolete'!D:D,1,false)</f>
        <v>#N/A</v>
      </c>
      <c r="J861" s="66" t="s">
        <v>9311</v>
      </c>
    </row>
    <row r="862">
      <c r="A862" s="68">
        <v>11.0</v>
      </c>
      <c r="B862" s="69" t="s">
        <v>6275</v>
      </c>
      <c r="C862" s="68" t="s">
        <v>7665</v>
      </c>
      <c r="D862" s="70" t="s">
        <v>1484</v>
      </c>
      <c r="E862" s="68" t="s">
        <v>835</v>
      </c>
      <c r="F862" s="68" t="s">
        <v>2224</v>
      </c>
      <c r="G862" s="68" t="s">
        <v>2301</v>
      </c>
      <c r="H862" s="66">
        <v>0.0</v>
      </c>
      <c r="I862" s="66" t="str">
        <f>vlookup(D862,'ranap clusters obsolete'!D:D,1,false)</f>
        <v>#N/A</v>
      </c>
      <c r="J862" s="66" t="s">
        <v>9311</v>
      </c>
    </row>
    <row r="863">
      <c r="A863" s="68">
        <v>11.0</v>
      </c>
      <c r="B863" s="69" t="s">
        <v>6275</v>
      </c>
      <c r="C863" s="68" t="s">
        <v>7665</v>
      </c>
      <c r="D863" s="70" t="s">
        <v>1485</v>
      </c>
      <c r="E863" s="68" t="s">
        <v>836</v>
      </c>
      <c r="F863" s="68" t="s">
        <v>2224</v>
      </c>
      <c r="G863" s="68" t="s">
        <v>2301</v>
      </c>
      <c r="H863" s="66">
        <v>0.0</v>
      </c>
      <c r="I863" s="66" t="str">
        <f>vlookup(D863,'ranap clusters obsolete'!D:D,1,false)</f>
        <v>#N/A</v>
      </c>
      <c r="J863" s="66" t="s">
        <v>9311</v>
      </c>
    </row>
    <row r="864">
      <c r="A864" s="68">
        <v>11.0</v>
      </c>
      <c r="B864" s="69" t="s">
        <v>6275</v>
      </c>
      <c r="C864" s="68" t="s">
        <v>7665</v>
      </c>
      <c r="D864" s="70" t="s">
        <v>1487</v>
      </c>
      <c r="E864" s="68" t="s">
        <v>837</v>
      </c>
      <c r="F864" s="68" t="s">
        <v>2224</v>
      </c>
      <c r="G864" s="68" t="s">
        <v>2301</v>
      </c>
      <c r="H864" s="66">
        <v>0.0</v>
      </c>
      <c r="I864" s="66" t="str">
        <f>vlookup(D864,'ranap clusters obsolete'!D:D,1,false)</f>
        <v>#N/A</v>
      </c>
      <c r="J864" s="66" t="s">
        <v>9311</v>
      </c>
    </row>
    <row r="865">
      <c r="A865" s="68">
        <v>11.0</v>
      </c>
      <c r="B865" s="69" t="s">
        <v>6275</v>
      </c>
      <c r="C865" s="68" t="s">
        <v>7665</v>
      </c>
      <c r="D865" s="70" t="s">
        <v>1488</v>
      </c>
      <c r="E865" s="68" t="s">
        <v>838</v>
      </c>
      <c r="F865" s="68" t="s">
        <v>2224</v>
      </c>
      <c r="G865" s="68" t="s">
        <v>2301</v>
      </c>
      <c r="H865" s="66">
        <v>0.0</v>
      </c>
      <c r="I865" s="66" t="str">
        <f>vlookup(D865,'ranap clusters obsolete'!D:D,1,false)</f>
        <v>#N/A</v>
      </c>
      <c r="J865" s="66" t="s">
        <v>9311</v>
      </c>
    </row>
    <row r="866">
      <c r="A866" s="68">
        <v>11.0</v>
      </c>
      <c r="B866" s="69" t="s">
        <v>6275</v>
      </c>
      <c r="C866" s="68" t="s">
        <v>7665</v>
      </c>
      <c r="D866" s="70" t="s">
        <v>1490</v>
      </c>
      <c r="E866" s="68" t="s">
        <v>839</v>
      </c>
      <c r="F866" s="68" t="s">
        <v>2224</v>
      </c>
      <c r="G866" s="68" t="s">
        <v>2301</v>
      </c>
      <c r="H866" s="66">
        <v>0.0</v>
      </c>
      <c r="I866" s="66" t="str">
        <f>vlookup(D866,'ranap clusters obsolete'!D:D,1,false)</f>
        <v>#N/A</v>
      </c>
      <c r="J866" s="66" t="s">
        <v>9311</v>
      </c>
    </row>
    <row r="867">
      <c r="A867" s="68">
        <v>11.0</v>
      </c>
      <c r="B867" s="69" t="s">
        <v>6275</v>
      </c>
      <c r="C867" s="68" t="s">
        <v>7665</v>
      </c>
      <c r="D867" s="70" t="s">
        <v>1491</v>
      </c>
      <c r="E867" s="68" t="s">
        <v>840</v>
      </c>
      <c r="F867" s="68" t="s">
        <v>2224</v>
      </c>
      <c r="G867" s="68" t="s">
        <v>2301</v>
      </c>
      <c r="H867" s="66">
        <v>0.0</v>
      </c>
      <c r="I867" s="66" t="str">
        <f>vlookup(D867,'ranap clusters obsolete'!D:D,1,false)</f>
        <v>#N/A</v>
      </c>
      <c r="J867" s="66" t="s">
        <v>9311</v>
      </c>
    </row>
    <row r="868">
      <c r="A868" s="68">
        <v>11.0</v>
      </c>
      <c r="B868" s="69" t="s">
        <v>6275</v>
      </c>
      <c r="C868" s="68" t="s">
        <v>7665</v>
      </c>
      <c r="D868" s="70" t="s">
        <v>1493</v>
      </c>
      <c r="E868" s="68" t="s">
        <v>841</v>
      </c>
      <c r="F868" s="68" t="s">
        <v>2224</v>
      </c>
      <c r="G868" s="68" t="s">
        <v>2301</v>
      </c>
      <c r="H868" s="66">
        <v>0.0</v>
      </c>
      <c r="I868" s="66" t="str">
        <f>vlookup(D868,'ranap clusters obsolete'!D:D,1,false)</f>
        <v>#N/A</v>
      </c>
      <c r="J868" s="66" t="s">
        <v>9311</v>
      </c>
    </row>
    <row r="869">
      <c r="A869" s="68">
        <v>11.0</v>
      </c>
      <c r="B869" s="69" t="s">
        <v>6275</v>
      </c>
      <c r="C869" s="68" t="s">
        <v>7665</v>
      </c>
      <c r="D869" s="70" t="s">
        <v>1494</v>
      </c>
      <c r="E869" s="68" t="s">
        <v>842</v>
      </c>
      <c r="F869" s="68" t="s">
        <v>2224</v>
      </c>
      <c r="G869" s="68" t="s">
        <v>2301</v>
      </c>
      <c r="H869" s="66">
        <v>0.0</v>
      </c>
      <c r="I869" s="66" t="str">
        <f>vlookup(D869,'ranap clusters obsolete'!D:D,1,false)</f>
        <v>#N/A</v>
      </c>
      <c r="J869" s="66" t="s">
        <v>9311</v>
      </c>
    </row>
    <row r="870">
      <c r="A870" s="68">
        <v>11.0</v>
      </c>
      <c r="B870" s="69" t="s">
        <v>6275</v>
      </c>
      <c r="C870" s="68" t="s">
        <v>7665</v>
      </c>
      <c r="D870" s="70" t="s">
        <v>1496</v>
      </c>
      <c r="E870" s="68" t="s">
        <v>843</v>
      </c>
      <c r="F870" s="68" t="s">
        <v>2224</v>
      </c>
      <c r="G870" s="68" t="s">
        <v>2301</v>
      </c>
      <c r="H870" s="66">
        <v>0.0</v>
      </c>
      <c r="I870" s="66" t="str">
        <f>vlookup(D870,'ranap clusters obsolete'!D:D,1,false)</f>
        <v>#N/A</v>
      </c>
      <c r="J870" s="66" t="s">
        <v>9311</v>
      </c>
    </row>
    <row r="871">
      <c r="A871" s="68">
        <v>11.0</v>
      </c>
      <c r="B871" s="69" t="s">
        <v>6275</v>
      </c>
      <c r="C871" s="68" t="s">
        <v>7665</v>
      </c>
      <c r="D871" s="70" t="s">
        <v>1497</v>
      </c>
      <c r="E871" s="68" t="s">
        <v>844</v>
      </c>
      <c r="F871" s="68" t="s">
        <v>2224</v>
      </c>
      <c r="G871" s="68" t="s">
        <v>2301</v>
      </c>
      <c r="H871" s="66">
        <v>0.0</v>
      </c>
      <c r="I871" s="66" t="str">
        <f>vlookup(D871,'ranap clusters obsolete'!D:D,1,false)</f>
        <v>#N/A</v>
      </c>
      <c r="J871" s="66" t="s">
        <v>9311</v>
      </c>
    </row>
    <row r="872">
      <c r="A872" s="68">
        <v>11.0</v>
      </c>
      <c r="B872" s="69" t="s">
        <v>6275</v>
      </c>
      <c r="C872" s="68" t="s">
        <v>7665</v>
      </c>
      <c r="D872" s="70" t="s">
        <v>1498</v>
      </c>
      <c r="E872" s="68" t="s">
        <v>845</v>
      </c>
      <c r="F872" s="68" t="s">
        <v>2224</v>
      </c>
      <c r="G872" s="68" t="s">
        <v>2301</v>
      </c>
      <c r="H872" s="66">
        <v>0.0</v>
      </c>
      <c r="I872" s="66" t="str">
        <f>vlookup(D872,'ranap clusters obsolete'!D:D,1,false)</f>
        <v>#N/A</v>
      </c>
      <c r="J872" s="66" t="s">
        <v>9311</v>
      </c>
    </row>
    <row r="873">
      <c r="A873" s="68">
        <v>11.0</v>
      </c>
      <c r="B873" s="69" t="s">
        <v>6275</v>
      </c>
      <c r="C873" s="68" t="s">
        <v>7665</v>
      </c>
      <c r="D873" s="70" t="s">
        <v>1500</v>
      </c>
      <c r="E873" s="68" t="s">
        <v>846</v>
      </c>
      <c r="F873" s="68" t="s">
        <v>2224</v>
      </c>
      <c r="G873" s="68" t="s">
        <v>2301</v>
      </c>
      <c r="H873" s="66">
        <v>0.0</v>
      </c>
      <c r="I873" s="66" t="str">
        <f>vlookup(D873,'ranap clusters obsolete'!D:D,1,false)</f>
        <v>#N/A</v>
      </c>
      <c r="J873" s="66" t="s">
        <v>9311</v>
      </c>
    </row>
    <row r="874">
      <c r="A874" s="68">
        <v>11.0</v>
      </c>
      <c r="B874" s="69" t="s">
        <v>6275</v>
      </c>
      <c r="C874" s="68" t="s">
        <v>7665</v>
      </c>
      <c r="D874" s="70" t="s">
        <v>1501</v>
      </c>
      <c r="E874" s="68" t="s">
        <v>847</v>
      </c>
      <c r="F874" s="68" t="s">
        <v>2224</v>
      </c>
      <c r="G874" s="68" t="s">
        <v>2301</v>
      </c>
      <c r="H874" s="66">
        <v>0.0</v>
      </c>
      <c r="I874" s="66" t="str">
        <f>vlookup(D874,'ranap clusters obsolete'!D:D,1,false)</f>
        <v>#N/A</v>
      </c>
      <c r="J874" s="66" t="s">
        <v>9311</v>
      </c>
    </row>
    <row r="875">
      <c r="A875" s="68">
        <v>11.0</v>
      </c>
      <c r="B875" s="69" t="s">
        <v>6275</v>
      </c>
      <c r="C875" s="68" t="s">
        <v>7665</v>
      </c>
      <c r="D875" s="70" t="s">
        <v>1504</v>
      </c>
      <c r="E875" s="68" t="s">
        <v>848</v>
      </c>
      <c r="F875" s="68" t="s">
        <v>2224</v>
      </c>
      <c r="G875" s="68" t="s">
        <v>2301</v>
      </c>
      <c r="H875" s="66">
        <v>0.0</v>
      </c>
      <c r="I875" s="66" t="str">
        <f>vlookup(D875,'ranap clusters obsolete'!D:D,1,false)</f>
        <v>#N/A</v>
      </c>
      <c r="J875" s="66" t="s">
        <v>9311</v>
      </c>
    </row>
    <row r="876">
      <c r="A876" s="68">
        <v>11.0</v>
      </c>
      <c r="B876" s="69" t="s">
        <v>6275</v>
      </c>
      <c r="C876" s="68" t="s">
        <v>7665</v>
      </c>
      <c r="D876" s="70" t="s">
        <v>1505</v>
      </c>
      <c r="E876" s="68" t="s">
        <v>849</v>
      </c>
      <c r="F876" s="68" t="s">
        <v>2224</v>
      </c>
      <c r="G876" s="68" t="s">
        <v>2301</v>
      </c>
      <c r="H876" s="66">
        <v>0.0</v>
      </c>
      <c r="I876" s="66" t="str">
        <f>vlookup(D876,'ranap clusters obsolete'!D:D,1,false)</f>
        <v>#N/A</v>
      </c>
      <c r="J876" s="66" t="s">
        <v>9311</v>
      </c>
    </row>
    <row r="877">
      <c r="A877" s="68">
        <v>11.0</v>
      </c>
      <c r="B877" s="69" t="s">
        <v>6275</v>
      </c>
      <c r="C877" s="68" t="s">
        <v>7665</v>
      </c>
      <c r="D877" s="70" t="s">
        <v>1507</v>
      </c>
      <c r="E877" s="68" t="s">
        <v>851</v>
      </c>
      <c r="F877" s="68" t="s">
        <v>2224</v>
      </c>
      <c r="G877" s="68" t="s">
        <v>2301</v>
      </c>
      <c r="H877" s="66">
        <v>0.0</v>
      </c>
      <c r="I877" s="66" t="str">
        <f>vlookup(D877,'ranap clusters obsolete'!D:D,1,false)</f>
        <v>#N/A</v>
      </c>
      <c r="J877" s="66" t="s">
        <v>9311</v>
      </c>
    </row>
    <row r="878">
      <c r="A878" s="68">
        <v>11.0</v>
      </c>
      <c r="B878" s="69" t="s">
        <v>6275</v>
      </c>
      <c r="C878" s="68" t="s">
        <v>7665</v>
      </c>
      <c r="D878" s="70" t="s">
        <v>1508</v>
      </c>
      <c r="E878" s="68" t="s">
        <v>852</v>
      </c>
      <c r="F878" s="68" t="s">
        <v>2224</v>
      </c>
      <c r="G878" s="68" t="s">
        <v>2301</v>
      </c>
      <c r="H878" s="66">
        <v>0.0</v>
      </c>
      <c r="I878" s="66" t="str">
        <f>vlookup(D878,'ranap clusters obsolete'!D:D,1,false)</f>
        <v>#N/A</v>
      </c>
      <c r="J878" s="66" t="s">
        <v>9311</v>
      </c>
    </row>
    <row r="879">
      <c r="A879" s="68">
        <v>11.0</v>
      </c>
      <c r="B879" s="69" t="s">
        <v>6275</v>
      </c>
      <c r="C879" s="68" t="s">
        <v>7665</v>
      </c>
      <c r="D879" s="70" t="s">
        <v>1510</v>
      </c>
      <c r="E879" s="68" t="s">
        <v>853</v>
      </c>
      <c r="F879" s="68" t="s">
        <v>2224</v>
      </c>
      <c r="G879" s="68" t="s">
        <v>2301</v>
      </c>
      <c r="H879" s="66">
        <v>0.0</v>
      </c>
      <c r="I879" s="66" t="str">
        <f>vlookup(D879,'ranap clusters obsolete'!D:D,1,false)</f>
        <v>#N/A</v>
      </c>
      <c r="J879" s="66" t="s">
        <v>9311</v>
      </c>
    </row>
    <row r="880">
      <c r="A880" s="68">
        <v>11.0</v>
      </c>
      <c r="B880" s="69" t="s">
        <v>6275</v>
      </c>
      <c r="C880" s="68" t="s">
        <v>7665</v>
      </c>
      <c r="D880" s="70" t="s">
        <v>1511</v>
      </c>
      <c r="E880" s="68" t="s">
        <v>854</v>
      </c>
      <c r="F880" s="68" t="s">
        <v>2224</v>
      </c>
      <c r="G880" s="68" t="s">
        <v>2301</v>
      </c>
      <c r="H880" s="66">
        <v>0.0</v>
      </c>
      <c r="I880" s="66" t="str">
        <f>vlookup(D880,'ranap clusters obsolete'!D:D,1,false)</f>
        <v>#N/A</v>
      </c>
      <c r="J880" s="66" t="s">
        <v>9311</v>
      </c>
    </row>
    <row r="881">
      <c r="A881" s="68">
        <v>11.0</v>
      </c>
      <c r="B881" s="69" t="s">
        <v>6275</v>
      </c>
      <c r="C881" s="68" t="s">
        <v>7665</v>
      </c>
      <c r="D881" s="70" t="s">
        <v>1513</v>
      </c>
      <c r="E881" s="68" t="s">
        <v>855</v>
      </c>
      <c r="F881" s="68" t="s">
        <v>2224</v>
      </c>
      <c r="G881" s="68" t="s">
        <v>2301</v>
      </c>
      <c r="H881" s="66">
        <v>0.0</v>
      </c>
      <c r="I881" s="66" t="str">
        <f>vlookup(D881,'ranap clusters obsolete'!D:D,1,false)</f>
        <v>#N/A</v>
      </c>
      <c r="J881" s="66" t="s">
        <v>9311</v>
      </c>
    </row>
    <row r="882">
      <c r="A882" s="68">
        <v>11.0</v>
      </c>
      <c r="B882" s="69" t="s">
        <v>6275</v>
      </c>
      <c r="C882" s="68" t="s">
        <v>7665</v>
      </c>
      <c r="D882" s="70" t="s">
        <v>1514</v>
      </c>
      <c r="E882" s="68" t="s">
        <v>856</v>
      </c>
      <c r="F882" s="68" t="s">
        <v>2224</v>
      </c>
      <c r="G882" s="68" t="s">
        <v>2301</v>
      </c>
      <c r="H882" s="66">
        <v>0.0</v>
      </c>
      <c r="I882" s="66" t="str">
        <f>vlookup(D882,'ranap clusters obsolete'!D:D,1,false)</f>
        <v>#N/A</v>
      </c>
      <c r="J882" s="66" t="s">
        <v>9311</v>
      </c>
    </row>
    <row r="883">
      <c r="A883" s="68">
        <v>11.0</v>
      </c>
      <c r="B883" s="69" t="s">
        <v>6275</v>
      </c>
      <c r="C883" s="68" t="s">
        <v>7665</v>
      </c>
      <c r="D883" s="70" t="s">
        <v>1517</v>
      </c>
      <c r="E883" s="68" t="s">
        <v>857</v>
      </c>
      <c r="F883" s="68" t="s">
        <v>2224</v>
      </c>
      <c r="G883" s="68" t="s">
        <v>2301</v>
      </c>
      <c r="H883" s="66">
        <v>0.0</v>
      </c>
      <c r="I883" s="66" t="str">
        <f>vlookup(D883,'ranap clusters obsolete'!D:D,1,false)</f>
        <v>#N/A</v>
      </c>
      <c r="J883" s="66" t="s">
        <v>9311</v>
      </c>
    </row>
    <row r="884">
      <c r="A884" s="68">
        <v>11.0</v>
      </c>
      <c r="B884" s="69" t="s">
        <v>6275</v>
      </c>
      <c r="C884" s="68" t="s">
        <v>7665</v>
      </c>
      <c r="D884" s="70" t="s">
        <v>1518</v>
      </c>
      <c r="E884" s="68" t="s">
        <v>858</v>
      </c>
      <c r="F884" s="68" t="s">
        <v>2224</v>
      </c>
      <c r="G884" s="68" t="s">
        <v>2301</v>
      </c>
      <c r="H884" s="66">
        <v>0.0</v>
      </c>
      <c r="I884" s="66" t="str">
        <f>vlookup(D884,'ranap clusters obsolete'!D:D,1,false)</f>
        <v>#N/A</v>
      </c>
      <c r="J884" s="66" t="s">
        <v>9311</v>
      </c>
    </row>
    <row r="885">
      <c r="A885" s="68">
        <v>11.0</v>
      </c>
      <c r="B885" s="69" t="s">
        <v>6275</v>
      </c>
      <c r="C885" s="68" t="s">
        <v>7665</v>
      </c>
      <c r="D885" s="70" t="s">
        <v>1520</v>
      </c>
      <c r="E885" s="68" t="s">
        <v>859</v>
      </c>
      <c r="F885" s="68" t="s">
        <v>2224</v>
      </c>
      <c r="G885" s="68" t="s">
        <v>2301</v>
      </c>
      <c r="H885" s="66">
        <v>0.0</v>
      </c>
      <c r="I885" s="66" t="str">
        <f>vlookup(D885,'ranap clusters obsolete'!D:D,1,false)</f>
        <v>#N/A</v>
      </c>
      <c r="J885" s="66" t="s">
        <v>9311</v>
      </c>
    </row>
    <row r="886">
      <c r="A886" s="68">
        <v>11.0</v>
      </c>
      <c r="B886" s="69" t="s">
        <v>6275</v>
      </c>
      <c r="C886" s="68" t="s">
        <v>7665</v>
      </c>
      <c r="D886" s="70" t="s">
        <v>1521</v>
      </c>
      <c r="E886" s="68" t="s">
        <v>860</v>
      </c>
      <c r="F886" s="68" t="s">
        <v>2224</v>
      </c>
      <c r="G886" s="68" t="s">
        <v>2301</v>
      </c>
      <c r="H886" s="66">
        <v>0.0</v>
      </c>
      <c r="I886" s="66" t="str">
        <f>vlookup(D886,'ranap clusters obsolete'!D:D,1,false)</f>
        <v>#N/A</v>
      </c>
      <c r="J886" s="66" t="s">
        <v>9311</v>
      </c>
    </row>
    <row r="887">
      <c r="A887" s="68">
        <v>11.0</v>
      </c>
      <c r="B887" s="69" t="s">
        <v>6275</v>
      </c>
      <c r="C887" s="68" t="s">
        <v>7665</v>
      </c>
      <c r="D887" s="70" t="s">
        <v>1523</v>
      </c>
      <c r="E887" s="68" t="s">
        <v>861</v>
      </c>
      <c r="F887" s="68" t="s">
        <v>2224</v>
      </c>
      <c r="G887" s="68" t="s">
        <v>2301</v>
      </c>
      <c r="H887" s="66">
        <v>0.0</v>
      </c>
      <c r="I887" s="66" t="str">
        <f>vlookup(D887,'ranap clusters obsolete'!D:D,1,false)</f>
        <v>#N/A</v>
      </c>
      <c r="J887" s="66" t="s">
        <v>9311</v>
      </c>
    </row>
    <row r="888">
      <c r="A888" s="68">
        <v>11.0</v>
      </c>
      <c r="B888" s="69" t="s">
        <v>6275</v>
      </c>
      <c r="C888" s="68" t="s">
        <v>7665</v>
      </c>
      <c r="D888" s="70" t="s">
        <v>1524</v>
      </c>
      <c r="E888" s="68" t="s">
        <v>862</v>
      </c>
      <c r="F888" s="68" t="s">
        <v>2224</v>
      </c>
      <c r="G888" s="68" t="s">
        <v>2301</v>
      </c>
      <c r="H888" s="66">
        <v>0.0</v>
      </c>
      <c r="I888" s="66" t="str">
        <f>vlookup(D888,'ranap clusters obsolete'!D:D,1,false)</f>
        <v>#N/A</v>
      </c>
      <c r="J888" s="66" t="s">
        <v>9311</v>
      </c>
    </row>
    <row r="889">
      <c r="A889" s="68">
        <v>11.0</v>
      </c>
      <c r="B889" s="69" t="s">
        <v>6275</v>
      </c>
      <c r="C889" s="68" t="s">
        <v>7665</v>
      </c>
      <c r="D889" s="70" t="s">
        <v>1525</v>
      </c>
      <c r="E889" s="68" t="s">
        <v>863</v>
      </c>
      <c r="F889" s="68" t="s">
        <v>2224</v>
      </c>
      <c r="G889" s="68" t="s">
        <v>2301</v>
      </c>
      <c r="H889" s="66">
        <v>0.0</v>
      </c>
      <c r="I889" s="66" t="str">
        <f>vlookup(D889,'ranap clusters obsolete'!D:D,1,false)</f>
        <v>#N/A</v>
      </c>
      <c r="J889" s="66" t="s">
        <v>9311</v>
      </c>
    </row>
    <row r="890">
      <c r="A890" s="68">
        <v>11.0</v>
      </c>
      <c r="B890" s="69" t="s">
        <v>6275</v>
      </c>
      <c r="C890" s="68" t="s">
        <v>7665</v>
      </c>
      <c r="D890" s="70" t="s">
        <v>1527</v>
      </c>
      <c r="E890" s="68" t="s">
        <v>864</v>
      </c>
      <c r="F890" s="68" t="s">
        <v>2224</v>
      </c>
      <c r="G890" s="68" t="s">
        <v>2301</v>
      </c>
      <c r="H890" s="66">
        <v>0.0</v>
      </c>
      <c r="I890" s="66" t="str">
        <f>vlookup(D890,'ranap clusters obsolete'!D:D,1,false)</f>
        <v>#N/A</v>
      </c>
      <c r="J890" s="66" t="s">
        <v>9311</v>
      </c>
    </row>
    <row r="891">
      <c r="A891" s="68">
        <v>11.0</v>
      </c>
      <c r="B891" s="69" t="s">
        <v>6275</v>
      </c>
      <c r="C891" s="68" t="s">
        <v>7665</v>
      </c>
      <c r="D891" s="70" t="s">
        <v>1528</v>
      </c>
      <c r="E891" s="68" t="s">
        <v>865</v>
      </c>
      <c r="F891" s="68" t="s">
        <v>2224</v>
      </c>
      <c r="G891" s="68" t="s">
        <v>2301</v>
      </c>
      <c r="H891" s="66">
        <v>0.0</v>
      </c>
      <c r="I891" s="66" t="str">
        <f>vlookup(D891,'ranap clusters obsolete'!D:D,1,false)</f>
        <v>#N/A</v>
      </c>
      <c r="J891" s="66" t="s">
        <v>9311</v>
      </c>
    </row>
    <row r="892">
      <c r="A892" s="68">
        <v>11.0</v>
      </c>
      <c r="B892" s="69" t="s">
        <v>6275</v>
      </c>
      <c r="C892" s="68" t="s">
        <v>7665</v>
      </c>
      <c r="D892" s="70" t="s">
        <v>1530</v>
      </c>
      <c r="E892" s="68" t="s">
        <v>866</v>
      </c>
      <c r="F892" s="68" t="s">
        <v>2224</v>
      </c>
      <c r="G892" s="68" t="s">
        <v>2301</v>
      </c>
      <c r="H892" s="66">
        <v>0.0</v>
      </c>
      <c r="I892" s="66" t="str">
        <f>vlookup(D892,'ranap clusters obsolete'!D:D,1,false)</f>
        <v>#N/A</v>
      </c>
      <c r="J892" s="66" t="s">
        <v>9311</v>
      </c>
    </row>
    <row r="893">
      <c r="A893" s="68">
        <v>11.0</v>
      </c>
      <c r="B893" s="69" t="s">
        <v>6275</v>
      </c>
      <c r="C893" s="68" t="s">
        <v>7665</v>
      </c>
      <c r="D893" s="70" t="s">
        <v>1532</v>
      </c>
      <c r="E893" s="68" t="s">
        <v>867</v>
      </c>
      <c r="F893" s="68" t="s">
        <v>2224</v>
      </c>
      <c r="G893" s="68" t="s">
        <v>2301</v>
      </c>
      <c r="H893" s="66">
        <v>0.0</v>
      </c>
      <c r="I893" s="66" t="str">
        <f>vlookup(D893,'ranap clusters obsolete'!D:D,1,false)</f>
        <v>#N/A</v>
      </c>
      <c r="J893" s="66" t="s">
        <v>9311</v>
      </c>
    </row>
    <row r="894">
      <c r="A894" s="68">
        <v>11.0</v>
      </c>
      <c r="B894" s="69" t="s">
        <v>6275</v>
      </c>
      <c r="C894" s="68" t="s">
        <v>7665</v>
      </c>
      <c r="D894" s="70" t="s">
        <v>1533</v>
      </c>
      <c r="E894" s="68" t="s">
        <v>868</v>
      </c>
      <c r="F894" s="68" t="s">
        <v>2224</v>
      </c>
      <c r="G894" s="68" t="s">
        <v>2301</v>
      </c>
      <c r="H894" s="66">
        <v>0.0</v>
      </c>
      <c r="I894" s="66" t="str">
        <f>vlookup(D894,'ranap clusters obsolete'!D:D,1,false)</f>
        <v>#N/A</v>
      </c>
      <c r="J894" s="66" t="s">
        <v>9311</v>
      </c>
    </row>
    <row r="895">
      <c r="A895" s="68">
        <v>11.0</v>
      </c>
      <c r="B895" s="69" t="s">
        <v>6275</v>
      </c>
      <c r="C895" s="68" t="s">
        <v>7665</v>
      </c>
      <c r="D895" s="70" t="s">
        <v>1535</v>
      </c>
      <c r="E895" s="68" t="s">
        <v>870</v>
      </c>
      <c r="F895" s="68" t="s">
        <v>2224</v>
      </c>
      <c r="G895" s="68" t="s">
        <v>2301</v>
      </c>
      <c r="H895" s="66">
        <v>0.0</v>
      </c>
      <c r="I895" s="66" t="str">
        <f>vlookup(D895,'ranap clusters obsolete'!D:D,1,false)</f>
        <v>#N/A</v>
      </c>
      <c r="J895" s="66" t="s">
        <v>9311</v>
      </c>
    </row>
    <row r="896">
      <c r="A896" s="68">
        <v>11.0</v>
      </c>
      <c r="B896" s="69" t="s">
        <v>6275</v>
      </c>
      <c r="C896" s="68" t="s">
        <v>7665</v>
      </c>
      <c r="D896" s="70" t="s">
        <v>1536</v>
      </c>
      <c r="E896" s="68" t="s">
        <v>871</v>
      </c>
      <c r="F896" s="68" t="s">
        <v>2224</v>
      </c>
      <c r="G896" s="68" t="s">
        <v>2301</v>
      </c>
      <c r="H896" s="66">
        <v>0.0</v>
      </c>
      <c r="I896" s="66" t="str">
        <f>vlookup(D896,'ranap clusters obsolete'!D:D,1,false)</f>
        <v>#N/A</v>
      </c>
      <c r="J896" s="66" t="s">
        <v>9311</v>
      </c>
    </row>
    <row r="897">
      <c r="A897" s="68">
        <v>11.0</v>
      </c>
      <c r="B897" s="69" t="s">
        <v>6275</v>
      </c>
      <c r="C897" s="68" t="s">
        <v>7665</v>
      </c>
      <c r="D897" s="70" t="s">
        <v>1538</v>
      </c>
      <c r="E897" s="68" t="s">
        <v>872</v>
      </c>
      <c r="F897" s="68" t="s">
        <v>2224</v>
      </c>
      <c r="G897" s="68" t="s">
        <v>2301</v>
      </c>
      <c r="H897" s="66">
        <v>0.0</v>
      </c>
      <c r="I897" s="66" t="str">
        <f>vlookup(D897,'ranap clusters obsolete'!D:D,1,false)</f>
        <v>#N/A</v>
      </c>
      <c r="J897" s="66" t="s">
        <v>9311</v>
      </c>
    </row>
    <row r="898">
      <c r="A898" s="68">
        <v>11.0</v>
      </c>
      <c r="B898" s="69" t="s">
        <v>6275</v>
      </c>
      <c r="C898" s="68" t="s">
        <v>7665</v>
      </c>
      <c r="D898" s="70" t="s">
        <v>1539</v>
      </c>
      <c r="E898" s="68" t="s">
        <v>873</v>
      </c>
      <c r="F898" s="68" t="s">
        <v>2224</v>
      </c>
      <c r="G898" s="68" t="s">
        <v>2301</v>
      </c>
      <c r="H898" s="66">
        <v>0.0</v>
      </c>
      <c r="I898" s="66" t="str">
        <f>vlookup(D898,'ranap clusters obsolete'!D:D,1,false)</f>
        <v>#N/A</v>
      </c>
      <c r="J898" s="66" t="s">
        <v>9311</v>
      </c>
    </row>
    <row r="899">
      <c r="A899" s="68">
        <v>11.0</v>
      </c>
      <c r="B899" s="69" t="s">
        <v>6275</v>
      </c>
      <c r="C899" s="68" t="s">
        <v>7665</v>
      </c>
      <c r="D899" s="70" t="s">
        <v>1540</v>
      </c>
      <c r="E899" s="68" t="s">
        <v>874</v>
      </c>
      <c r="F899" s="68" t="s">
        <v>2224</v>
      </c>
      <c r="G899" s="68" t="s">
        <v>2301</v>
      </c>
      <c r="H899" s="66">
        <v>0.0</v>
      </c>
      <c r="I899" s="66" t="str">
        <f>vlookup(D899,'ranap clusters obsolete'!D:D,1,false)</f>
        <v>#N/A</v>
      </c>
      <c r="J899" s="66" t="s">
        <v>9311</v>
      </c>
    </row>
    <row r="900">
      <c r="A900" s="68">
        <v>11.0</v>
      </c>
      <c r="B900" s="69" t="s">
        <v>6275</v>
      </c>
      <c r="C900" s="68" t="s">
        <v>7665</v>
      </c>
      <c r="D900" s="70" t="s">
        <v>1541</v>
      </c>
      <c r="E900" s="68" t="s">
        <v>875</v>
      </c>
      <c r="F900" s="68" t="s">
        <v>2224</v>
      </c>
      <c r="G900" s="68" t="s">
        <v>2301</v>
      </c>
      <c r="H900" s="66">
        <v>0.0</v>
      </c>
      <c r="I900" s="66" t="str">
        <f>vlookup(D900,'ranap clusters obsolete'!D:D,1,false)</f>
        <v>#N/A</v>
      </c>
      <c r="J900" s="66" t="s">
        <v>9311</v>
      </c>
    </row>
    <row r="901">
      <c r="A901" s="68">
        <v>11.0</v>
      </c>
      <c r="B901" s="69" t="s">
        <v>6275</v>
      </c>
      <c r="C901" s="68" t="s">
        <v>7665</v>
      </c>
      <c r="D901" s="70" t="s">
        <v>1542</v>
      </c>
      <c r="E901" s="68" t="s">
        <v>876</v>
      </c>
      <c r="F901" s="68" t="s">
        <v>2224</v>
      </c>
      <c r="G901" s="68" t="s">
        <v>2301</v>
      </c>
      <c r="H901" s="66">
        <v>0.0</v>
      </c>
      <c r="I901" s="66" t="str">
        <f>vlookup(D901,'ranap clusters obsolete'!D:D,1,false)</f>
        <v>#N/A</v>
      </c>
      <c r="J901" s="66" t="s">
        <v>9311</v>
      </c>
    </row>
    <row r="902">
      <c r="A902" s="68">
        <v>11.0</v>
      </c>
      <c r="B902" s="69" t="s">
        <v>6275</v>
      </c>
      <c r="C902" s="68" t="s">
        <v>7665</v>
      </c>
      <c r="D902" s="70" t="s">
        <v>1543</v>
      </c>
      <c r="E902" s="68" t="s">
        <v>877</v>
      </c>
      <c r="F902" s="68" t="s">
        <v>2224</v>
      </c>
      <c r="G902" s="68" t="s">
        <v>2301</v>
      </c>
      <c r="H902" s="66">
        <v>0.0</v>
      </c>
      <c r="I902" s="66" t="str">
        <f>vlookup(D902,'ranap clusters obsolete'!D:D,1,false)</f>
        <v>#N/A</v>
      </c>
      <c r="J902" s="66" t="s">
        <v>9311</v>
      </c>
    </row>
    <row r="903">
      <c r="A903" s="68">
        <v>11.0</v>
      </c>
      <c r="B903" s="69" t="s">
        <v>6275</v>
      </c>
      <c r="C903" s="68" t="s">
        <v>7665</v>
      </c>
      <c r="D903" s="70" t="s">
        <v>1545</v>
      </c>
      <c r="E903" s="68" t="s">
        <v>879</v>
      </c>
      <c r="F903" s="68" t="s">
        <v>2224</v>
      </c>
      <c r="G903" s="68" t="s">
        <v>2301</v>
      </c>
      <c r="H903" s="66">
        <v>0.0</v>
      </c>
      <c r="I903" s="66" t="str">
        <f>vlookup(D903,'ranap clusters obsolete'!D:D,1,false)</f>
        <v>#N/A</v>
      </c>
      <c r="J903" s="66" t="s">
        <v>9311</v>
      </c>
    </row>
    <row r="904">
      <c r="A904" s="68">
        <v>11.0</v>
      </c>
      <c r="B904" s="69" t="s">
        <v>6275</v>
      </c>
      <c r="C904" s="68" t="s">
        <v>7665</v>
      </c>
      <c r="D904" s="70" t="s">
        <v>1547</v>
      </c>
      <c r="E904" s="68" t="s">
        <v>880</v>
      </c>
      <c r="F904" s="68" t="s">
        <v>2224</v>
      </c>
      <c r="G904" s="68" t="s">
        <v>2301</v>
      </c>
      <c r="H904" s="66">
        <v>0.0</v>
      </c>
      <c r="I904" s="66" t="str">
        <f>vlookup(D904,'ranap clusters obsolete'!D:D,1,false)</f>
        <v>#N/A</v>
      </c>
      <c r="J904" s="66" t="s">
        <v>9311</v>
      </c>
    </row>
    <row r="905">
      <c r="A905" s="68">
        <v>11.0</v>
      </c>
      <c r="B905" s="69" t="s">
        <v>6275</v>
      </c>
      <c r="C905" s="68" t="s">
        <v>7665</v>
      </c>
      <c r="D905" s="70" t="s">
        <v>1548</v>
      </c>
      <c r="E905" s="68" t="s">
        <v>881</v>
      </c>
      <c r="F905" s="68" t="s">
        <v>2224</v>
      </c>
      <c r="G905" s="68" t="s">
        <v>2301</v>
      </c>
      <c r="H905" s="66">
        <v>0.0</v>
      </c>
      <c r="I905" s="66" t="str">
        <f>vlookup(D905,'ranap clusters obsolete'!D:D,1,false)</f>
        <v>#N/A</v>
      </c>
      <c r="J905" s="66" t="s">
        <v>9311</v>
      </c>
    </row>
    <row r="906">
      <c r="A906" s="68">
        <v>11.0</v>
      </c>
      <c r="B906" s="69" t="s">
        <v>6275</v>
      </c>
      <c r="C906" s="68" t="s">
        <v>7665</v>
      </c>
      <c r="D906" s="70" t="s">
        <v>1549</v>
      </c>
      <c r="E906" s="68" t="s">
        <v>882</v>
      </c>
      <c r="F906" s="68" t="s">
        <v>2224</v>
      </c>
      <c r="G906" s="68" t="s">
        <v>2301</v>
      </c>
      <c r="H906" s="66">
        <v>0.0</v>
      </c>
      <c r="I906" s="66" t="str">
        <f>vlookup(D906,'ranap clusters obsolete'!D:D,1,false)</f>
        <v>#N/A</v>
      </c>
      <c r="J906" s="66" t="s">
        <v>9311</v>
      </c>
    </row>
    <row r="907">
      <c r="A907" s="68">
        <v>11.0</v>
      </c>
      <c r="B907" s="69" t="s">
        <v>6275</v>
      </c>
      <c r="C907" s="68" t="s">
        <v>7665</v>
      </c>
      <c r="D907" s="70" t="s">
        <v>1544</v>
      </c>
      <c r="E907" s="68" t="s">
        <v>878</v>
      </c>
      <c r="F907" s="68" t="s">
        <v>2224</v>
      </c>
      <c r="G907" s="68" t="s">
        <v>2301</v>
      </c>
      <c r="H907" s="66">
        <v>1.0</v>
      </c>
      <c r="I907" s="66" t="str">
        <f>vlookup(D907,'ranap clusters obsolete'!D:D,1,false)</f>
        <v>#N/A</v>
      </c>
      <c r="J907" s="66" t="s">
        <v>9311</v>
      </c>
    </row>
    <row r="908">
      <c r="A908" s="68">
        <v>11.0</v>
      </c>
      <c r="B908" s="69" t="s">
        <v>6275</v>
      </c>
      <c r="C908" s="68" t="s">
        <v>7665</v>
      </c>
      <c r="D908" s="70" t="s">
        <v>1550</v>
      </c>
      <c r="E908" s="68" t="s">
        <v>885</v>
      </c>
      <c r="F908" s="68" t="s">
        <v>2225</v>
      </c>
      <c r="G908" s="68" t="s">
        <v>2301</v>
      </c>
      <c r="H908" s="66">
        <v>0.0</v>
      </c>
      <c r="I908" s="66" t="str">
        <f>vlookup(D908,'ranap clusters obsolete'!D:D,1,false)</f>
        <v>#N/A</v>
      </c>
      <c r="J908" s="66" t="s">
        <v>9311</v>
      </c>
    </row>
    <row r="909">
      <c r="A909" s="68">
        <v>11.0</v>
      </c>
      <c r="B909" s="69" t="s">
        <v>6275</v>
      </c>
      <c r="C909" s="68" t="s">
        <v>7665</v>
      </c>
      <c r="D909" s="70" t="s">
        <v>1552</v>
      </c>
      <c r="E909" s="68" t="s">
        <v>886</v>
      </c>
      <c r="F909" s="68" t="s">
        <v>2225</v>
      </c>
      <c r="G909" s="68" t="s">
        <v>2301</v>
      </c>
      <c r="H909" s="66">
        <v>0.0</v>
      </c>
      <c r="I909" s="66" t="str">
        <f>vlookup(D909,'ranap clusters obsolete'!D:D,1,false)</f>
        <v>#N/A</v>
      </c>
      <c r="J909" s="66" t="s">
        <v>9311</v>
      </c>
    </row>
    <row r="910">
      <c r="A910" s="68">
        <v>11.0</v>
      </c>
      <c r="B910" s="69" t="s">
        <v>6275</v>
      </c>
      <c r="C910" s="68" t="s">
        <v>7665</v>
      </c>
      <c r="D910" s="70" t="s">
        <v>1553</v>
      </c>
      <c r="E910" s="68" t="s">
        <v>887</v>
      </c>
      <c r="F910" s="68" t="s">
        <v>2225</v>
      </c>
      <c r="G910" s="68" t="s">
        <v>2301</v>
      </c>
      <c r="H910" s="66">
        <v>0.0</v>
      </c>
      <c r="I910" s="66" t="str">
        <f>vlookup(D910,'ranap clusters obsolete'!D:D,1,false)</f>
        <v>#N/A</v>
      </c>
      <c r="J910" s="66" t="s">
        <v>9311</v>
      </c>
    </row>
    <row r="911">
      <c r="A911" s="68">
        <v>11.0</v>
      </c>
      <c r="B911" s="69" t="s">
        <v>6275</v>
      </c>
      <c r="C911" s="68" t="s">
        <v>7665</v>
      </c>
      <c r="D911" s="70" t="s">
        <v>1554</v>
      </c>
      <c r="E911" s="68" t="s">
        <v>888</v>
      </c>
      <c r="F911" s="68" t="s">
        <v>2225</v>
      </c>
      <c r="G911" s="68" t="s">
        <v>2301</v>
      </c>
      <c r="H911" s="66">
        <v>0.0</v>
      </c>
      <c r="I911" s="66" t="str">
        <f>vlookup(D911,'ranap clusters obsolete'!D:D,1,false)</f>
        <v>#N/A</v>
      </c>
      <c r="J911" s="66" t="s">
        <v>9311</v>
      </c>
    </row>
    <row r="912">
      <c r="A912" s="68">
        <v>11.0</v>
      </c>
      <c r="B912" s="69" t="s">
        <v>6275</v>
      </c>
      <c r="C912" s="68" t="s">
        <v>7665</v>
      </c>
      <c r="D912" s="70" t="s">
        <v>1555</v>
      </c>
      <c r="E912" s="68" t="s">
        <v>889</v>
      </c>
      <c r="F912" s="68" t="s">
        <v>2225</v>
      </c>
      <c r="G912" s="68" t="s">
        <v>2301</v>
      </c>
      <c r="H912" s="66">
        <v>0.0</v>
      </c>
      <c r="I912" s="66" t="str">
        <f>vlookup(D912,'ranap clusters obsolete'!D:D,1,false)</f>
        <v>#N/A</v>
      </c>
      <c r="J912" s="66" t="s">
        <v>9311</v>
      </c>
    </row>
    <row r="913">
      <c r="A913" s="68">
        <v>11.0</v>
      </c>
      <c r="B913" s="69" t="s">
        <v>6275</v>
      </c>
      <c r="C913" s="68" t="s">
        <v>7665</v>
      </c>
      <c r="D913" s="70" t="s">
        <v>1556</v>
      </c>
      <c r="E913" s="68" t="s">
        <v>890</v>
      </c>
      <c r="F913" s="68" t="s">
        <v>2225</v>
      </c>
      <c r="G913" s="68" t="s">
        <v>2301</v>
      </c>
      <c r="H913" s="66">
        <v>0.0</v>
      </c>
      <c r="I913" s="66" t="str">
        <f>vlookup(D913,'ranap clusters obsolete'!D:D,1,false)</f>
        <v>#N/A</v>
      </c>
      <c r="J913" s="66" t="s">
        <v>9311</v>
      </c>
    </row>
    <row r="914">
      <c r="A914" s="68">
        <v>11.0</v>
      </c>
      <c r="B914" s="69" t="s">
        <v>6275</v>
      </c>
      <c r="C914" s="68" t="s">
        <v>7665</v>
      </c>
      <c r="D914" s="70" t="s">
        <v>1558</v>
      </c>
      <c r="E914" s="68" t="s">
        <v>891</v>
      </c>
      <c r="F914" s="68" t="s">
        <v>2225</v>
      </c>
      <c r="G914" s="68" t="s">
        <v>2301</v>
      </c>
      <c r="H914" s="66">
        <v>0.0</v>
      </c>
      <c r="I914" s="66" t="str">
        <f>vlookup(D914,'ranap clusters obsolete'!D:D,1,false)</f>
        <v>#N/A</v>
      </c>
      <c r="J914" s="66" t="s">
        <v>9311</v>
      </c>
    </row>
    <row r="915">
      <c r="A915" s="68">
        <v>11.0</v>
      </c>
      <c r="B915" s="69" t="s">
        <v>6275</v>
      </c>
      <c r="C915" s="68" t="s">
        <v>7665</v>
      </c>
      <c r="D915" s="70" t="s">
        <v>1559</v>
      </c>
      <c r="E915" s="68" t="s">
        <v>893</v>
      </c>
      <c r="F915" s="68" t="s">
        <v>2225</v>
      </c>
      <c r="G915" s="68" t="s">
        <v>2301</v>
      </c>
      <c r="H915" s="66">
        <v>0.0</v>
      </c>
      <c r="I915" s="66" t="str">
        <f>vlookup(D915,'ranap clusters obsolete'!D:D,1,false)</f>
        <v>#N/A</v>
      </c>
      <c r="J915" s="66" t="s">
        <v>9311</v>
      </c>
    </row>
    <row r="916">
      <c r="A916" s="68">
        <v>11.0</v>
      </c>
      <c r="B916" s="69" t="s">
        <v>6275</v>
      </c>
      <c r="C916" s="68" t="s">
        <v>7665</v>
      </c>
      <c r="D916" s="70" t="s">
        <v>1560</v>
      </c>
      <c r="E916" s="68" t="s">
        <v>894</v>
      </c>
      <c r="F916" s="68" t="s">
        <v>2225</v>
      </c>
      <c r="G916" s="68" t="s">
        <v>2301</v>
      </c>
      <c r="H916" s="66">
        <v>0.0</v>
      </c>
      <c r="I916" s="66" t="str">
        <f>vlookup(D916,'ranap clusters obsolete'!D:D,1,false)</f>
        <v>#N/A</v>
      </c>
      <c r="J916" s="66" t="s">
        <v>9311</v>
      </c>
    </row>
    <row r="917">
      <c r="A917" s="68">
        <v>11.0</v>
      </c>
      <c r="B917" s="69" t="s">
        <v>6275</v>
      </c>
      <c r="C917" s="68" t="s">
        <v>7665</v>
      </c>
      <c r="D917" s="70" t="s">
        <v>1562</v>
      </c>
      <c r="E917" s="68" t="s">
        <v>895</v>
      </c>
      <c r="F917" s="68" t="s">
        <v>2225</v>
      </c>
      <c r="G917" s="68" t="s">
        <v>2301</v>
      </c>
      <c r="H917" s="66">
        <v>0.0</v>
      </c>
      <c r="I917" s="66" t="str">
        <f>vlookup(D917,'ranap clusters obsolete'!D:D,1,false)</f>
        <v>#N/A</v>
      </c>
      <c r="J917" s="66" t="s">
        <v>9311</v>
      </c>
    </row>
    <row r="918">
      <c r="A918" s="68">
        <v>11.0</v>
      </c>
      <c r="B918" s="69" t="s">
        <v>6275</v>
      </c>
      <c r="C918" s="68" t="s">
        <v>7665</v>
      </c>
      <c r="D918" s="70" t="s">
        <v>1563</v>
      </c>
      <c r="E918" s="68" t="s">
        <v>896</v>
      </c>
      <c r="F918" s="68" t="s">
        <v>2225</v>
      </c>
      <c r="G918" s="68" t="s">
        <v>2301</v>
      </c>
      <c r="H918" s="66">
        <v>0.0</v>
      </c>
      <c r="I918" s="66" t="str">
        <f>vlookup(D918,'ranap clusters obsolete'!D:D,1,false)</f>
        <v>#N/A</v>
      </c>
      <c r="J918" s="66" t="s">
        <v>9311</v>
      </c>
    </row>
    <row r="919">
      <c r="A919" s="68">
        <v>11.0</v>
      </c>
      <c r="B919" s="69" t="s">
        <v>6275</v>
      </c>
      <c r="C919" s="68" t="s">
        <v>7665</v>
      </c>
      <c r="D919" s="70" t="s">
        <v>1565</v>
      </c>
      <c r="E919" s="68" t="s">
        <v>897</v>
      </c>
      <c r="F919" s="68" t="s">
        <v>2225</v>
      </c>
      <c r="G919" s="68" t="s">
        <v>2301</v>
      </c>
      <c r="H919" s="66">
        <v>0.0</v>
      </c>
      <c r="I919" s="66" t="str">
        <f>vlookup(D919,'ranap clusters obsolete'!D:D,1,false)</f>
        <v>#N/A</v>
      </c>
      <c r="J919" s="66" t="s">
        <v>9311</v>
      </c>
    </row>
    <row r="920">
      <c r="A920" s="68">
        <v>11.0</v>
      </c>
      <c r="B920" s="69" t="s">
        <v>6275</v>
      </c>
      <c r="C920" s="68" t="s">
        <v>7665</v>
      </c>
      <c r="D920" s="70" t="s">
        <v>10576</v>
      </c>
      <c r="E920" s="68" t="s">
        <v>10577</v>
      </c>
      <c r="F920" s="68" t="s">
        <v>2225</v>
      </c>
      <c r="G920" s="68" t="s">
        <v>2301</v>
      </c>
      <c r="H920" s="66">
        <v>0.0</v>
      </c>
      <c r="I920" s="66" t="str">
        <f>vlookup(D920,'ranap clusters obsolete'!D:D,1,false)</f>
        <v>#N/A</v>
      </c>
      <c r="J920" s="66" t="s">
        <v>9311</v>
      </c>
    </row>
    <row r="921">
      <c r="A921" s="68">
        <v>11.0</v>
      </c>
      <c r="B921" s="69" t="s">
        <v>6275</v>
      </c>
      <c r="C921" s="68" t="s">
        <v>7665</v>
      </c>
      <c r="D921" s="70" t="s">
        <v>1566</v>
      </c>
      <c r="E921" s="68" t="s">
        <v>901</v>
      </c>
      <c r="F921" s="68" t="s">
        <v>2226</v>
      </c>
      <c r="G921" s="68" t="s">
        <v>2301</v>
      </c>
      <c r="H921" s="66">
        <v>0.0</v>
      </c>
      <c r="I921" s="66" t="str">
        <f>vlookup(D921,'ranap clusters obsolete'!D:D,1,false)</f>
        <v>#N/A</v>
      </c>
      <c r="J921" s="66" t="s">
        <v>9311</v>
      </c>
    </row>
    <row r="922">
      <c r="A922" s="68">
        <v>11.0</v>
      </c>
      <c r="B922" s="69" t="s">
        <v>6275</v>
      </c>
      <c r="C922" s="68" t="s">
        <v>7665</v>
      </c>
      <c r="D922" s="70" t="s">
        <v>1569</v>
      </c>
      <c r="E922" s="68" t="s">
        <v>902</v>
      </c>
      <c r="F922" s="68" t="s">
        <v>2226</v>
      </c>
      <c r="G922" s="68" t="s">
        <v>2301</v>
      </c>
      <c r="H922" s="66">
        <v>0.0</v>
      </c>
      <c r="I922" s="66" t="str">
        <f>vlookup(D922,'ranap clusters obsolete'!D:D,1,false)</f>
        <v>#N/A</v>
      </c>
      <c r="J922" s="66" t="s">
        <v>9311</v>
      </c>
    </row>
    <row r="923">
      <c r="A923" s="68">
        <v>11.0</v>
      </c>
      <c r="B923" s="69" t="s">
        <v>6275</v>
      </c>
      <c r="C923" s="68" t="s">
        <v>7665</v>
      </c>
      <c r="D923" s="70" t="s">
        <v>1570</v>
      </c>
      <c r="E923" s="68" t="s">
        <v>903</v>
      </c>
      <c r="F923" s="68" t="s">
        <v>2226</v>
      </c>
      <c r="G923" s="68" t="s">
        <v>2301</v>
      </c>
      <c r="H923" s="66">
        <v>0.0</v>
      </c>
      <c r="I923" s="66" t="str">
        <f>vlookup(D923,'ranap clusters obsolete'!D:D,1,false)</f>
        <v>#N/A</v>
      </c>
      <c r="J923" s="66" t="s">
        <v>9311</v>
      </c>
    </row>
    <row r="924">
      <c r="A924" s="68">
        <v>11.0</v>
      </c>
      <c r="B924" s="69" t="s">
        <v>6275</v>
      </c>
      <c r="C924" s="68" t="s">
        <v>7665</v>
      </c>
      <c r="D924" s="70" t="s">
        <v>1573</v>
      </c>
      <c r="E924" s="68" t="s">
        <v>904</v>
      </c>
      <c r="F924" s="68" t="s">
        <v>2226</v>
      </c>
      <c r="G924" s="68" t="s">
        <v>2301</v>
      </c>
      <c r="H924" s="66">
        <v>0.0</v>
      </c>
      <c r="I924" s="66" t="str">
        <f>vlookup(D924,'ranap clusters obsolete'!D:D,1,false)</f>
        <v>#N/A</v>
      </c>
      <c r="J924" s="66" t="s">
        <v>9311</v>
      </c>
    </row>
    <row r="925">
      <c r="A925" s="68">
        <v>11.0</v>
      </c>
      <c r="B925" s="69" t="s">
        <v>6275</v>
      </c>
      <c r="C925" s="68" t="s">
        <v>7665</v>
      </c>
      <c r="D925" s="70" t="s">
        <v>1575</v>
      </c>
      <c r="E925" s="68" t="s">
        <v>905</v>
      </c>
      <c r="F925" s="68" t="s">
        <v>2226</v>
      </c>
      <c r="G925" s="68" t="s">
        <v>2301</v>
      </c>
      <c r="H925" s="66">
        <v>0.0</v>
      </c>
      <c r="I925" s="66" t="str">
        <f>vlookup(D925,'ranap clusters obsolete'!D:D,1,false)</f>
        <v>#N/A</v>
      </c>
      <c r="J925" s="66" t="s">
        <v>9311</v>
      </c>
    </row>
    <row r="926">
      <c r="A926" s="68">
        <v>11.0</v>
      </c>
      <c r="B926" s="69" t="s">
        <v>6275</v>
      </c>
      <c r="C926" s="68" t="s">
        <v>7665</v>
      </c>
      <c r="D926" s="70" t="s">
        <v>1578</v>
      </c>
      <c r="E926" s="68" t="s">
        <v>906</v>
      </c>
      <c r="F926" s="68" t="s">
        <v>2226</v>
      </c>
      <c r="G926" s="68" t="s">
        <v>2301</v>
      </c>
      <c r="H926" s="66">
        <v>0.0</v>
      </c>
      <c r="I926" s="66" t="str">
        <f>vlookup(D926,'ranap clusters obsolete'!D:D,1,false)</f>
        <v>#N/A</v>
      </c>
      <c r="J926" s="66" t="s">
        <v>9311</v>
      </c>
    </row>
    <row r="927">
      <c r="A927" s="68">
        <v>11.0</v>
      </c>
      <c r="B927" s="69" t="s">
        <v>6275</v>
      </c>
      <c r="C927" s="68" t="s">
        <v>7665</v>
      </c>
      <c r="D927" s="70" t="s">
        <v>1579</v>
      </c>
      <c r="E927" s="68" t="s">
        <v>907</v>
      </c>
      <c r="F927" s="68" t="s">
        <v>2226</v>
      </c>
      <c r="G927" s="68" t="s">
        <v>2301</v>
      </c>
      <c r="H927" s="66">
        <v>0.0</v>
      </c>
      <c r="I927" s="66" t="str">
        <f>vlookup(D927,'ranap clusters obsolete'!D:D,1,false)</f>
        <v>#N/A</v>
      </c>
      <c r="J927" s="66" t="s">
        <v>9311</v>
      </c>
    </row>
    <row r="928">
      <c r="A928" s="68">
        <v>11.0</v>
      </c>
      <c r="B928" s="69" t="s">
        <v>6275</v>
      </c>
      <c r="C928" s="68" t="s">
        <v>7665</v>
      </c>
      <c r="D928" s="70" t="s">
        <v>1580</v>
      </c>
      <c r="E928" s="68" t="s">
        <v>908</v>
      </c>
      <c r="F928" s="68" t="s">
        <v>2226</v>
      </c>
      <c r="G928" s="68" t="s">
        <v>2301</v>
      </c>
      <c r="H928" s="66">
        <v>0.0</v>
      </c>
      <c r="I928" s="66" t="str">
        <f>vlookup(D928,'ranap clusters obsolete'!D:D,1,false)</f>
        <v>#N/A</v>
      </c>
      <c r="J928" s="66" t="s">
        <v>9311</v>
      </c>
    </row>
    <row r="929">
      <c r="A929" s="68">
        <v>11.0</v>
      </c>
      <c r="B929" s="69" t="s">
        <v>6275</v>
      </c>
      <c r="C929" s="68" t="s">
        <v>7665</v>
      </c>
      <c r="D929" s="70" t="s">
        <v>1582</v>
      </c>
      <c r="E929" s="68" t="s">
        <v>909</v>
      </c>
      <c r="F929" s="68" t="s">
        <v>2226</v>
      </c>
      <c r="G929" s="68" t="s">
        <v>2301</v>
      </c>
      <c r="H929" s="66">
        <v>0.0</v>
      </c>
      <c r="I929" s="66" t="str">
        <f>vlookup(D929,'ranap clusters obsolete'!D:D,1,false)</f>
        <v>#N/A</v>
      </c>
      <c r="J929" s="66" t="s">
        <v>9311</v>
      </c>
    </row>
    <row r="930">
      <c r="A930" s="68">
        <v>11.0</v>
      </c>
      <c r="B930" s="69" t="s">
        <v>6275</v>
      </c>
      <c r="C930" s="68" t="s">
        <v>7665</v>
      </c>
      <c r="D930" s="70" t="s">
        <v>1583</v>
      </c>
      <c r="E930" s="68" t="s">
        <v>910</v>
      </c>
      <c r="F930" s="68" t="s">
        <v>2226</v>
      </c>
      <c r="G930" s="68" t="s">
        <v>2301</v>
      </c>
      <c r="H930" s="66">
        <v>0.0</v>
      </c>
      <c r="I930" s="66" t="str">
        <f>vlookup(D930,'ranap clusters obsolete'!D:D,1,false)</f>
        <v>#N/A</v>
      </c>
      <c r="J930" s="66" t="s">
        <v>9311</v>
      </c>
    </row>
    <row r="931">
      <c r="A931" s="68">
        <v>11.0</v>
      </c>
      <c r="B931" s="69" t="s">
        <v>6275</v>
      </c>
      <c r="C931" s="68" t="s">
        <v>7665</v>
      </c>
      <c r="D931" s="70" t="s">
        <v>1584</v>
      </c>
      <c r="E931" s="68" t="s">
        <v>913</v>
      </c>
      <c r="F931" s="68" t="s">
        <v>2190</v>
      </c>
      <c r="G931" s="68" t="s">
        <v>2301</v>
      </c>
      <c r="H931" s="66">
        <v>0.0</v>
      </c>
      <c r="I931" s="66" t="str">
        <f>vlookup(D931,'ranap clusters obsolete'!D:D,1,false)</f>
        <v>#N/A</v>
      </c>
      <c r="J931" s="66" t="s">
        <v>9311</v>
      </c>
    </row>
    <row r="932">
      <c r="A932" s="68">
        <v>11.0</v>
      </c>
      <c r="B932" s="69" t="s">
        <v>6275</v>
      </c>
      <c r="C932" s="68" t="s">
        <v>7665</v>
      </c>
      <c r="D932" s="70" t="s">
        <v>1587</v>
      </c>
      <c r="E932" s="68" t="s">
        <v>915</v>
      </c>
      <c r="F932" s="68" t="s">
        <v>2190</v>
      </c>
      <c r="G932" s="68" t="s">
        <v>2301</v>
      </c>
      <c r="H932" s="66">
        <v>0.0</v>
      </c>
      <c r="I932" s="66" t="str">
        <f>vlookup(D932,'ranap clusters obsolete'!D:D,1,false)</f>
        <v>#N/A</v>
      </c>
      <c r="J932" s="66" t="s">
        <v>9311</v>
      </c>
    </row>
    <row r="933">
      <c r="A933" s="68">
        <v>11.0</v>
      </c>
      <c r="B933" s="69" t="s">
        <v>6275</v>
      </c>
      <c r="C933" s="68" t="s">
        <v>7665</v>
      </c>
      <c r="D933" s="70" t="s">
        <v>1589</v>
      </c>
      <c r="E933" s="68" t="s">
        <v>916</v>
      </c>
      <c r="F933" s="68" t="s">
        <v>2190</v>
      </c>
      <c r="G933" s="68" t="s">
        <v>2301</v>
      </c>
      <c r="H933" s="66">
        <v>0.0</v>
      </c>
      <c r="I933" s="66" t="str">
        <f>vlookup(D933,'ranap clusters obsolete'!D:D,1,false)</f>
        <v>#N/A</v>
      </c>
      <c r="J933" s="66" t="s">
        <v>9311</v>
      </c>
    </row>
    <row r="934">
      <c r="A934" s="68">
        <v>11.0</v>
      </c>
      <c r="B934" s="69" t="s">
        <v>6275</v>
      </c>
      <c r="C934" s="68" t="s">
        <v>7665</v>
      </c>
      <c r="D934" s="70" t="s">
        <v>1590</v>
      </c>
      <c r="E934" s="68" t="s">
        <v>917</v>
      </c>
      <c r="F934" s="68" t="s">
        <v>2190</v>
      </c>
      <c r="G934" s="68" t="s">
        <v>2301</v>
      </c>
      <c r="H934" s="66">
        <v>0.0</v>
      </c>
      <c r="I934" s="66" t="str">
        <f>vlookup(D934,'ranap clusters obsolete'!D:D,1,false)</f>
        <v>#N/A</v>
      </c>
      <c r="J934" s="66" t="s">
        <v>9311</v>
      </c>
    </row>
    <row r="935">
      <c r="A935" s="68">
        <v>11.0</v>
      </c>
      <c r="B935" s="69" t="s">
        <v>6275</v>
      </c>
      <c r="C935" s="68" t="s">
        <v>7665</v>
      </c>
      <c r="D935" s="70" t="s">
        <v>1591</v>
      </c>
      <c r="E935" s="68" t="s">
        <v>918</v>
      </c>
      <c r="F935" s="68" t="s">
        <v>2190</v>
      </c>
      <c r="G935" s="68" t="s">
        <v>2301</v>
      </c>
      <c r="H935" s="66">
        <v>0.0</v>
      </c>
      <c r="I935" s="66" t="str">
        <f>vlookup(D935,'ranap clusters obsolete'!D:D,1,false)</f>
        <v>#N/A</v>
      </c>
      <c r="J935" s="66" t="s">
        <v>9311</v>
      </c>
    </row>
    <row r="936">
      <c r="A936" s="68">
        <v>11.0</v>
      </c>
      <c r="B936" s="69" t="s">
        <v>6275</v>
      </c>
      <c r="C936" s="68" t="s">
        <v>7665</v>
      </c>
      <c r="D936" s="70" t="s">
        <v>1593</v>
      </c>
      <c r="E936" s="68" t="s">
        <v>919</v>
      </c>
      <c r="F936" s="68" t="s">
        <v>2190</v>
      </c>
      <c r="G936" s="68" t="s">
        <v>2301</v>
      </c>
      <c r="H936" s="66">
        <v>0.0</v>
      </c>
      <c r="I936" s="66" t="str">
        <f>vlookup(D936,'ranap clusters obsolete'!D:D,1,false)</f>
        <v>#N/A</v>
      </c>
      <c r="J936" s="66" t="s">
        <v>9311</v>
      </c>
    </row>
    <row r="937">
      <c r="A937" s="68">
        <v>11.0</v>
      </c>
      <c r="B937" s="69" t="s">
        <v>6275</v>
      </c>
      <c r="C937" s="68" t="s">
        <v>7665</v>
      </c>
      <c r="D937" s="70" t="s">
        <v>1594</v>
      </c>
      <c r="E937" s="68" t="s">
        <v>922</v>
      </c>
      <c r="F937" s="68" t="s">
        <v>2190</v>
      </c>
      <c r="G937" s="68" t="s">
        <v>2301</v>
      </c>
      <c r="H937" s="66">
        <v>0.0</v>
      </c>
      <c r="I937" s="66" t="str">
        <f>vlookup(D937,'ranap clusters obsolete'!D:D,1,false)</f>
        <v>#N/A</v>
      </c>
      <c r="J937" s="66" t="s">
        <v>9311</v>
      </c>
    </row>
    <row r="938">
      <c r="A938" s="68">
        <v>11.0</v>
      </c>
      <c r="B938" s="69" t="s">
        <v>6275</v>
      </c>
      <c r="C938" s="68" t="s">
        <v>7665</v>
      </c>
      <c r="D938" s="70" t="s">
        <v>1596</v>
      </c>
      <c r="E938" s="68" t="s">
        <v>926</v>
      </c>
      <c r="F938" s="68" t="s">
        <v>2190</v>
      </c>
      <c r="G938" s="68" t="s">
        <v>2301</v>
      </c>
      <c r="H938" s="66">
        <v>0.0</v>
      </c>
      <c r="I938" s="66" t="str">
        <f>vlookup(D938,'ranap clusters obsolete'!D:D,1,false)</f>
        <v>#N/A</v>
      </c>
      <c r="J938" s="66" t="s">
        <v>9311</v>
      </c>
    </row>
    <row r="939">
      <c r="A939" s="68">
        <v>11.0</v>
      </c>
      <c r="B939" s="69" t="s">
        <v>6275</v>
      </c>
      <c r="C939" s="68" t="s">
        <v>7665</v>
      </c>
      <c r="D939" s="70" t="s">
        <v>1597</v>
      </c>
      <c r="E939" s="68" t="s">
        <v>930</v>
      </c>
      <c r="F939" s="68" t="s">
        <v>2190</v>
      </c>
      <c r="G939" s="68" t="s">
        <v>2441</v>
      </c>
      <c r="H939" s="66">
        <v>0.0</v>
      </c>
      <c r="I939" s="66" t="str">
        <f>vlookup(D939,'ranap clusters obsolete'!D:D,1,false)</f>
        <v>#N/A</v>
      </c>
      <c r="J939" s="66" t="s">
        <v>9311</v>
      </c>
    </row>
    <row r="940">
      <c r="A940" s="68">
        <v>11.0</v>
      </c>
      <c r="B940" s="69" t="s">
        <v>6275</v>
      </c>
      <c r="C940" s="68" t="s">
        <v>7665</v>
      </c>
      <c r="D940" s="70" t="s">
        <v>1599</v>
      </c>
      <c r="E940" s="68" t="s">
        <v>933</v>
      </c>
      <c r="F940" s="68" t="s">
        <v>2190</v>
      </c>
      <c r="G940" s="68" t="s">
        <v>2301</v>
      </c>
      <c r="H940" s="66">
        <v>0.0</v>
      </c>
      <c r="I940" s="66" t="str">
        <f>vlookup(D940,'ranap clusters obsolete'!D:D,1,false)</f>
        <v>#N/A</v>
      </c>
      <c r="J940" s="66" t="s">
        <v>9311</v>
      </c>
    </row>
    <row r="941">
      <c r="A941" s="68">
        <v>11.0</v>
      </c>
      <c r="B941" s="69" t="s">
        <v>6275</v>
      </c>
      <c r="C941" s="68" t="s">
        <v>7665</v>
      </c>
      <c r="D941" s="70" t="s">
        <v>1600</v>
      </c>
      <c r="E941" s="68" t="s">
        <v>937</v>
      </c>
      <c r="F941" s="68" t="s">
        <v>2190</v>
      </c>
      <c r="G941" s="68" t="s">
        <v>2301</v>
      </c>
      <c r="H941" s="66">
        <v>0.0</v>
      </c>
      <c r="I941" s="66" t="str">
        <f>vlookup(D941,'ranap clusters obsolete'!D:D,1,false)</f>
        <v>#N/A</v>
      </c>
      <c r="J941" s="66" t="s">
        <v>9311</v>
      </c>
    </row>
    <row r="942">
      <c r="A942" s="68">
        <v>11.0</v>
      </c>
      <c r="B942" s="69" t="s">
        <v>6275</v>
      </c>
      <c r="C942" s="68" t="s">
        <v>7665</v>
      </c>
      <c r="D942" s="70" t="s">
        <v>1601</v>
      </c>
      <c r="E942" s="68" t="s">
        <v>942</v>
      </c>
      <c r="F942" s="68" t="s">
        <v>2190</v>
      </c>
      <c r="G942" s="68" t="s">
        <v>2301</v>
      </c>
      <c r="H942" s="66">
        <v>0.0</v>
      </c>
      <c r="I942" s="66" t="str">
        <f>vlookup(D942,'ranap clusters obsolete'!D:D,1,false)</f>
        <v>#N/A</v>
      </c>
      <c r="J942" s="66" t="s">
        <v>9311</v>
      </c>
    </row>
    <row r="943">
      <c r="A943" s="68">
        <v>11.0</v>
      </c>
      <c r="B943" s="69" t="s">
        <v>6275</v>
      </c>
      <c r="C943" s="68" t="s">
        <v>7665</v>
      </c>
      <c r="D943" s="70" t="s">
        <v>1602</v>
      </c>
      <c r="E943" s="68" t="s">
        <v>945</v>
      </c>
      <c r="F943" s="68" t="s">
        <v>2190</v>
      </c>
      <c r="G943" s="68" t="s">
        <v>2301</v>
      </c>
      <c r="H943" s="66">
        <v>0.0</v>
      </c>
      <c r="I943" s="66" t="str">
        <f>vlookup(D943,'ranap clusters obsolete'!D:D,1,false)</f>
        <v>#N/A</v>
      </c>
      <c r="J943" s="66" t="s">
        <v>9311</v>
      </c>
    </row>
    <row r="944">
      <c r="A944" s="68">
        <v>11.0</v>
      </c>
      <c r="B944" s="69" t="s">
        <v>6275</v>
      </c>
      <c r="C944" s="68" t="s">
        <v>7665</v>
      </c>
      <c r="D944" s="70" t="s">
        <v>1603</v>
      </c>
      <c r="E944" s="68" t="s">
        <v>948</v>
      </c>
      <c r="F944" s="68" t="s">
        <v>2190</v>
      </c>
      <c r="G944" s="68" t="s">
        <v>2301</v>
      </c>
      <c r="H944" s="66">
        <v>0.0</v>
      </c>
      <c r="I944" s="66" t="str">
        <f>vlookup(D944,'ranap clusters obsolete'!D:D,1,false)</f>
        <v>#N/A</v>
      </c>
      <c r="J944" s="66" t="s">
        <v>9311</v>
      </c>
    </row>
    <row r="945">
      <c r="A945" s="68">
        <v>11.0</v>
      </c>
      <c r="B945" s="69" t="s">
        <v>6275</v>
      </c>
      <c r="C945" s="68" t="s">
        <v>7665</v>
      </c>
      <c r="D945" s="70" t="s">
        <v>1605</v>
      </c>
      <c r="E945" s="68" t="s">
        <v>951</v>
      </c>
      <c r="F945" s="68" t="s">
        <v>2190</v>
      </c>
      <c r="G945" s="68" t="s">
        <v>2301</v>
      </c>
      <c r="H945" s="66">
        <v>0.0</v>
      </c>
      <c r="I945" s="66" t="str">
        <f>vlookup(D945,'ranap clusters obsolete'!D:D,1,false)</f>
        <v>#N/A</v>
      </c>
      <c r="J945" s="66" t="s">
        <v>9311</v>
      </c>
    </row>
    <row r="946">
      <c r="A946" s="68">
        <v>11.0</v>
      </c>
      <c r="B946" s="69" t="s">
        <v>6275</v>
      </c>
      <c r="C946" s="68" t="s">
        <v>7665</v>
      </c>
      <c r="D946" s="70" t="s">
        <v>1606</v>
      </c>
      <c r="E946" s="68" t="s">
        <v>955</v>
      </c>
      <c r="F946" s="68" t="s">
        <v>2190</v>
      </c>
      <c r="G946" s="68" t="s">
        <v>2441</v>
      </c>
      <c r="H946" s="66">
        <v>0.0</v>
      </c>
      <c r="I946" s="66" t="str">
        <f>vlookup(D946,'ranap clusters obsolete'!D:D,1,false)</f>
        <v>#N/A</v>
      </c>
      <c r="J946" s="66" t="s">
        <v>9311</v>
      </c>
    </row>
    <row r="947">
      <c r="A947" s="68">
        <v>11.0</v>
      </c>
      <c r="B947" s="69" t="s">
        <v>6275</v>
      </c>
      <c r="C947" s="68" t="s">
        <v>7665</v>
      </c>
      <c r="D947" s="70" t="s">
        <v>1607</v>
      </c>
      <c r="E947" s="68" t="s">
        <v>958</v>
      </c>
      <c r="F947" s="68" t="s">
        <v>2190</v>
      </c>
      <c r="G947" s="68" t="s">
        <v>2301</v>
      </c>
      <c r="H947" s="66">
        <v>0.0</v>
      </c>
      <c r="I947" s="66" t="str">
        <f>vlookup(D947,'ranap clusters obsolete'!D:D,1,false)</f>
        <v>#N/A</v>
      </c>
      <c r="J947" s="66" t="s">
        <v>9311</v>
      </c>
    </row>
    <row r="948">
      <c r="A948" s="68">
        <v>11.0</v>
      </c>
      <c r="B948" s="69" t="s">
        <v>6275</v>
      </c>
      <c r="C948" s="68" t="s">
        <v>7665</v>
      </c>
      <c r="D948" s="70" t="s">
        <v>1610</v>
      </c>
      <c r="E948" s="68" t="s">
        <v>962</v>
      </c>
      <c r="F948" s="68" t="s">
        <v>2190</v>
      </c>
      <c r="G948" s="68" t="s">
        <v>2301</v>
      </c>
      <c r="H948" s="66">
        <v>0.0</v>
      </c>
      <c r="I948" s="66" t="str">
        <f>vlookup(D948,'ranap clusters obsolete'!D:D,1,false)</f>
        <v>#N/A</v>
      </c>
      <c r="J948" s="66" t="s">
        <v>9311</v>
      </c>
    </row>
    <row r="949">
      <c r="A949" s="68">
        <v>11.0</v>
      </c>
      <c r="B949" s="69" t="s">
        <v>6275</v>
      </c>
      <c r="C949" s="68" t="s">
        <v>7665</v>
      </c>
      <c r="D949" s="70" t="s">
        <v>1611</v>
      </c>
      <c r="E949" s="68" t="s">
        <v>965</v>
      </c>
      <c r="F949" s="68" t="s">
        <v>2190</v>
      </c>
      <c r="G949" s="68" t="s">
        <v>2301</v>
      </c>
      <c r="H949" s="66">
        <v>0.0</v>
      </c>
      <c r="I949" s="66" t="str">
        <f>vlookup(D949,'ranap clusters obsolete'!D:D,1,false)</f>
        <v>#N/A</v>
      </c>
      <c r="J949" s="66" t="s">
        <v>9311</v>
      </c>
    </row>
    <row r="950">
      <c r="A950" s="68">
        <v>11.0</v>
      </c>
      <c r="B950" s="69" t="s">
        <v>6275</v>
      </c>
      <c r="C950" s="68" t="s">
        <v>7665</v>
      </c>
      <c r="D950" s="70" t="s">
        <v>1613</v>
      </c>
      <c r="E950" s="68" t="s">
        <v>969</v>
      </c>
      <c r="F950" s="68" t="s">
        <v>2190</v>
      </c>
      <c r="G950" s="68" t="s">
        <v>2301</v>
      </c>
      <c r="H950" s="66">
        <v>0.0</v>
      </c>
      <c r="I950" s="66" t="str">
        <f>vlookup(D950,'ranap clusters obsolete'!D:D,1,false)</f>
        <v>#N/A</v>
      </c>
      <c r="J950" s="66" t="s">
        <v>9311</v>
      </c>
    </row>
    <row r="951">
      <c r="A951" s="68">
        <v>11.0</v>
      </c>
      <c r="B951" s="69" t="s">
        <v>6275</v>
      </c>
      <c r="C951" s="68" t="s">
        <v>7665</v>
      </c>
      <c r="D951" s="70" t="s">
        <v>1614</v>
      </c>
      <c r="E951" s="68" t="s">
        <v>973</v>
      </c>
      <c r="F951" s="68" t="s">
        <v>2190</v>
      </c>
      <c r="G951" s="68" t="s">
        <v>2301</v>
      </c>
      <c r="H951" s="66">
        <v>0.0</v>
      </c>
      <c r="I951" s="66" t="str">
        <f>vlookup(D951,'ranap clusters obsolete'!D:D,1,false)</f>
        <v>#N/A</v>
      </c>
      <c r="J951" s="66" t="s">
        <v>9311</v>
      </c>
    </row>
    <row r="952">
      <c r="A952" s="68">
        <v>11.0</v>
      </c>
      <c r="B952" s="69" t="s">
        <v>6275</v>
      </c>
      <c r="C952" s="68" t="s">
        <v>7665</v>
      </c>
      <c r="D952" s="70" t="s">
        <v>1616</v>
      </c>
      <c r="E952" s="68" t="s">
        <v>977</v>
      </c>
      <c r="F952" s="68" t="s">
        <v>2190</v>
      </c>
      <c r="G952" s="68" t="s">
        <v>2301</v>
      </c>
      <c r="H952" s="66">
        <v>0.0</v>
      </c>
      <c r="I952" s="66" t="str">
        <f>vlookup(D952,'ranap clusters obsolete'!D:D,1,false)</f>
        <v>#N/A</v>
      </c>
      <c r="J952" s="66" t="s">
        <v>9311</v>
      </c>
    </row>
    <row r="953">
      <c r="A953" s="68">
        <v>11.0</v>
      </c>
      <c r="B953" s="69" t="s">
        <v>6275</v>
      </c>
      <c r="C953" s="68" t="s">
        <v>7665</v>
      </c>
      <c r="D953" s="70" t="s">
        <v>1617</v>
      </c>
      <c r="E953" s="68" t="s">
        <v>980</v>
      </c>
      <c r="F953" s="68" t="s">
        <v>2190</v>
      </c>
      <c r="G953" s="68" t="s">
        <v>2441</v>
      </c>
      <c r="H953" s="66">
        <v>0.0</v>
      </c>
      <c r="I953" s="66" t="str">
        <f>vlookup(D953,'ranap clusters obsolete'!D:D,1,false)</f>
        <v>#N/A</v>
      </c>
      <c r="J953" s="66" t="s">
        <v>9311</v>
      </c>
    </row>
    <row r="954">
      <c r="A954" s="68">
        <v>11.0</v>
      </c>
      <c r="B954" s="69" t="s">
        <v>6275</v>
      </c>
      <c r="C954" s="68" t="s">
        <v>7665</v>
      </c>
      <c r="D954" s="70" t="s">
        <v>1619</v>
      </c>
      <c r="E954" s="68" t="s">
        <v>984</v>
      </c>
      <c r="F954" s="68" t="s">
        <v>2190</v>
      </c>
      <c r="G954" s="68" t="s">
        <v>2301</v>
      </c>
      <c r="H954" s="66">
        <v>0.0</v>
      </c>
      <c r="I954" s="66" t="str">
        <f>vlookup(D954,'ranap clusters obsolete'!D:D,1,false)</f>
        <v>#N/A</v>
      </c>
      <c r="J954" s="66" t="s">
        <v>9311</v>
      </c>
    </row>
    <row r="955">
      <c r="A955" s="68">
        <v>11.0</v>
      </c>
      <c r="B955" s="69" t="s">
        <v>6275</v>
      </c>
      <c r="C955" s="68" t="s">
        <v>7665</v>
      </c>
      <c r="D955" s="70" t="s">
        <v>1621</v>
      </c>
      <c r="E955" s="68" t="s">
        <v>986</v>
      </c>
      <c r="F955" s="68" t="s">
        <v>2190</v>
      </c>
      <c r="G955" s="68" t="s">
        <v>2301</v>
      </c>
      <c r="H955" s="66">
        <v>0.0</v>
      </c>
      <c r="I955" s="66" t="str">
        <f>vlookup(D955,'ranap clusters obsolete'!D:D,1,false)</f>
        <v>#N/A</v>
      </c>
      <c r="J955" s="66" t="s">
        <v>9311</v>
      </c>
    </row>
    <row r="956">
      <c r="A956" s="68">
        <v>11.0</v>
      </c>
      <c r="B956" s="69" t="s">
        <v>6275</v>
      </c>
      <c r="C956" s="68" t="s">
        <v>7665</v>
      </c>
      <c r="D956" s="70" t="s">
        <v>1623</v>
      </c>
      <c r="E956" s="68" t="s">
        <v>987</v>
      </c>
      <c r="F956" s="68" t="s">
        <v>2190</v>
      </c>
      <c r="G956" s="68" t="s">
        <v>2301</v>
      </c>
      <c r="H956" s="66">
        <v>0.0</v>
      </c>
      <c r="I956" s="66" t="str">
        <f>vlookup(D956,'ranap clusters obsolete'!D:D,1,false)</f>
        <v>#N/A</v>
      </c>
      <c r="J956" s="66" t="s">
        <v>9311</v>
      </c>
    </row>
    <row r="957">
      <c r="A957" s="68">
        <v>11.0</v>
      </c>
      <c r="B957" s="69" t="s">
        <v>6275</v>
      </c>
      <c r="C957" s="68" t="s">
        <v>7665</v>
      </c>
      <c r="D957" s="70" t="s">
        <v>1624</v>
      </c>
      <c r="E957" s="68" t="s">
        <v>990</v>
      </c>
      <c r="F957" s="68" t="s">
        <v>2190</v>
      </c>
      <c r="G957" s="68" t="s">
        <v>2301</v>
      </c>
      <c r="H957" s="66">
        <v>0.0</v>
      </c>
      <c r="I957" s="66" t="str">
        <f>vlookup(D957,'ranap clusters obsolete'!D:D,1,false)</f>
        <v>#N/A</v>
      </c>
      <c r="J957" s="66" t="s">
        <v>9311</v>
      </c>
    </row>
    <row r="958">
      <c r="A958" s="68">
        <v>11.0</v>
      </c>
      <c r="B958" s="69" t="s">
        <v>6275</v>
      </c>
      <c r="C958" s="68" t="s">
        <v>7665</v>
      </c>
      <c r="D958" s="70" t="s">
        <v>1625</v>
      </c>
      <c r="E958" s="68" t="s">
        <v>993</v>
      </c>
      <c r="F958" s="68" t="s">
        <v>2190</v>
      </c>
      <c r="G958" s="68" t="s">
        <v>2301</v>
      </c>
      <c r="H958" s="66">
        <v>0.0</v>
      </c>
      <c r="I958" s="66" t="str">
        <f>vlookup(D958,'ranap clusters obsolete'!D:D,1,false)</f>
        <v>#N/A</v>
      </c>
      <c r="J958" s="66" t="s">
        <v>9311</v>
      </c>
    </row>
    <row r="959">
      <c r="A959" s="68">
        <v>11.0</v>
      </c>
      <c r="B959" s="69" t="s">
        <v>6275</v>
      </c>
      <c r="C959" s="68" t="s">
        <v>7665</v>
      </c>
      <c r="D959" s="70" t="s">
        <v>1627</v>
      </c>
      <c r="E959" s="68" t="s">
        <v>996</v>
      </c>
      <c r="F959" s="68" t="s">
        <v>2190</v>
      </c>
      <c r="G959" s="68" t="s">
        <v>2441</v>
      </c>
      <c r="H959" s="66">
        <v>0.0</v>
      </c>
      <c r="I959" s="66" t="str">
        <f>vlookup(D959,'ranap clusters obsolete'!D:D,1,false)</f>
        <v>#N/A</v>
      </c>
      <c r="J959" s="66" t="s">
        <v>9311</v>
      </c>
    </row>
    <row r="960">
      <c r="A960" s="68">
        <v>11.0</v>
      </c>
      <c r="B960" s="69" t="s">
        <v>6275</v>
      </c>
      <c r="C960" s="68" t="s">
        <v>7665</v>
      </c>
      <c r="D960" s="70" t="s">
        <v>1628</v>
      </c>
      <c r="E960" s="68" t="s">
        <v>999</v>
      </c>
      <c r="F960" s="68" t="s">
        <v>2190</v>
      </c>
      <c r="G960" s="68" t="s">
        <v>2301</v>
      </c>
      <c r="H960" s="66">
        <v>0.0</v>
      </c>
      <c r="I960" s="66" t="str">
        <f>vlookup(D960,'ranap clusters obsolete'!D:D,1,false)</f>
        <v>#N/A</v>
      </c>
      <c r="J960" s="66" t="s">
        <v>9311</v>
      </c>
    </row>
    <row r="961">
      <c r="A961" s="68">
        <v>11.0</v>
      </c>
      <c r="B961" s="69" t="s">
        <v>6275</v>
      </c>
      <c r="C961" s="68" t="s">
        <v>7665</v>
      </c>
      <c r="D961" s="70" t="s">
        <v>1630</v>
      </c>
      <c r="E961" s="68" t="s">
        <v>1003</v>
      </c>
      <c r="F961" s="68" t="s">
        <v>2190</v>
      </c>
      <c r="G961" s="68" t="s">
        <v>2441</v>
      </c>
      <c r="H961" s="66">
        <v>0.0</v>
      </c>
      <c r="I961" s="66" t="str">
        <f>vlookup(D961,'ranap clusters obsolete'!D:D,1,false)</f>
        <v>#N/A</v>
      </c>
      <c r="J961" s="66" t="s">
        <v>9311</v>
      </c>
    </row>
    <row r="962">
      <c r="A962" s="68">
        <v>11.0</v>
      </c>
      <c r="B962" s="69" t="s">
        <v>6275</v>
      </c>
      <c r="C962" s="68" t="s">
        <v>7665</v>
      </c>
      <c r="D962" s="70" t="s">
        <v>10579</v>
      </c>
      <c r="E962" s="68" t="s">
        <v>10580</v>
      </c>
      <c r="F962" s="68" t="s">
        <v>2190</v>
      </c>
      <c r="G962" s="68" t="s">
        <v>2301</v>
      </c>
      <c r="H962" s="66">
        <v>0.0</v>
      </c>
      <c r="I962" s="66" t="str">
        <f>vlookup(D962,'ranap clusters obsolete'!D:D,1,false)</f>
        <v>#N/A</v>
      </c>
      <c r="J962" s="66" t="s">
        <v>9311</v>
      </c>
    </row>
    <row r="963">
      <c r="A963" s="68">
        <v>11.0</v>
      </c>
      <c r="B963" s="69" t="s">
        <v>6275</v>
      </c>
      <c r="C963" s="68" t="s">
        <v>7665</v>
      </c>
      <c r="D963" s="70" t="s">
        <v>10581</v>
      </c>
      <c r="E963" s="68" t="s">
        <v>10582</v>
      </c>
      <c r="F963" s="68" t="s">
        <v>2190</v>
      </c>
      <c r="G963" s="68" t="s">
        <v>2301</v>
      </c>
      <c r="H963" s="66">
        <v>0.0</v>
      </c>
      <c r="I963" s="66" t="str">
        <f>vlookup(D963,'ranap clusters obsolete'!D:D,1,false)</f>
        <v>#N/A</v>
      </c>
      <c r="J963" s="66" t="s">
        <v>9311</v>
      </c>
    </row>
    <row r="964">
      <c r="A964" s="68">
        <v>11.0</v>
      </c>
      <c r="B964" s="69" t="s">
        <v>6275</v>
      </c>
      <c r="C964" s="68" t="s">
        <v>7665</v>
      </c>
      <c r="D964" s="70" t="s">
        <v>10583</v>
      </c>
      <c r="E964" s="68" t="s">
        <v>10584</v>
      </c>
      <c r="F964" s="68" t="s">
        <v>2190</v>
      </c>
      <c r="G964" s="68" t="s">
        <v>2441</v>
      </c>
      <c r="H964" s="66">
        <v>0.0</v>
      </c>
      <c r="I964" s="66" t="str">
        <f>vlookup(D964,'ranap clusters obsolete'!D:D,1,false)</f>
        <v>#N/A</v>
      </c>
      <c r="J964" s="66" t="s">
        <v>9311</v>
      </c>
    </row>
    <row r="965">
      <c r="A965" s="68">
        <v>11.0</v>
      </c>
      <c r="B965" s="69" t="s">
        <v>6275</v>
      </c>
      <c r="C965" s="68" t="s">
        <v>10585</v>
      </c>
      <c r="D965" s="70" t="s">
        <v>6938</v>
      </c>
      <c r="E965" s="68" t="s">
        <v>255</v>
      </c>
      <c r="F965" s="68" t="s">
        <v>2190</v>
      </c>
      <c r="G965" s="68" t="s">
        <v>2247</v>
      </c>
      <c r="H965" s="66">
        <v>0.0</v>
      </c>
      <c r="I965" s="72" t="str">
        <f>vlookup(D965,'ranap clusters obsolete'!D:D,1,false)</f>
        <v>99.10</v>
      </c>
      <c r="J965" s="66" t="s">
        <v>9311</v>
      </c>
    </row>
    <row r="966">
      <c r="A966" s="68">
        <v>11.0</v>
      </c>
      <c r="B966" s="69" t="s">
        <v>6275</v>
      </c>
      <c r="C966" s="68" t="s">
        <v>7665</v>
      </c>
      <c r="D966" s="70" t="s">
        <v>1584</v>
      </c>
      <c r="E966" s="68" t="s">
        <v>913</v>
      </c>
      <c r="F966" s="68" t="s">
        <v>2227</v>
      </c>
      <c r="G966" s="68" t="s">
        <v>2301</v>
      </c>
      <c r="H966" s="66">
        <v>0.0</v>
      </c>
      <c r="I966" s="66" t="str">
        <f>vlookup(D966,'ranap clusters obsolete'!D:D,1,false)</f>
        <v>#N/A</v>
      </c>
      <c r="J966" s="66" t="s">
        <v>9311</v>
      </c>
    </row>
    <row r="967">
      <c r="A967" s="68">
        <v>11.0</v>
      </c>
      <c r="B967" s="69" t="s">
        <v>6275</v>
      </c>
      <c r="C967" s="68" t="s">
        <v>7665</v>
      </c>
      <c r="D967" s="70" t="s">
        <v>1587</v>
      </c>
      <c r="E967" s="68" t="s">
        <v>915</v>
      </c>
      <c r="F967" s="68" t="s">
        <v>2227</v>
      </c>
      <c r="G967" s="68" t="s">
        <v>2301</v>
      </c>
      <c r="H967" s="66">
        <v>0.0</v>
      </c>
      <c r="I967" s="66" t="str">
        <f>vlookup(D967,'ranap clusters obsolete'!D:D,1,false)</f>
        <v>#N/A</v>
      </c>
      <c r="J967" s="66" t="s">
        <v>9311</v>
      </c>
    </row>
    <row r="968">
      <c r="A968" s="68">
        <v>11.0</v>
      </c>
      <c r="B968" s="69" t="s">
        <v>6275</v>
      </c>
      <c r="C968" s="68" t="s">
        <v>7665</v>
      </c>
      <c r="D968" s="70" t="s">
        <v>1589</v>
      </c>
      <c r="E968" s="68" t="s">
        <v>916</v>
      </c>
      <c r="F968" s="68" t="s">
        <v>2227</v>
      </c>
      <c r="G968" s="68" t="s">
        <v>2301</v>
      </c>
      <c r="H968" s="66">
        <v>0.0</v>
      </c>
      <c r="I968" s="66" t="str">
        <f>vlookup(D968,'ranap clusters obsolete'!D:D,1,false)</f>
        <v>#N/A</v>
      </c>
      <c r="J968" s="66" t="s">
        <v>9311</v>
      </c>
    </row>
    <row r="969">
      <c r="A969" s="68">
        <v>11.0</v>
      </c>
      <c r="B969" s="69" t="s">
        <v>6275</v>
      </c>
      <c r="C969" s="68" t="s">
        <v>7665</v>
      </c>
      <c r="D969" s="70" t="s">
        <v>1590</v>
      </c>
      <c r="E969" s="68" t="s">
        <v>917</v>
      </c>
      <c r="F969" s="68" t="s">
        <v>2227</v>
      </c>
      <c r="G969" s="68" t="s">
        <v>2301</v>
      </c>
      <c r="H969" s="66">
        <v>0.0</v>
      </c>
      <c r="I969" s="66" t="str">
        <f>vlookup(D969,'ranap clusters obsolete'!D:D,1,false)</f>
        <v>#N/A</v>
      </c>
      <c r="J969" s="66" t="s">
        <v>9311</v>
      </c>
    </row>
    <row r="970">
      <c r="A970" s="68">
        <v>11.0</v>
      </c>
      <c r="B970" s="69" t="s">
        <v>6275</v>
      </c>
      <c r="C970" s="68" t="s">
        <v>7665</v>
      </c>
      <c r="D970" s="70" t="s">
        <v>1591</v>
      </c>
      <c r="E970" s="68" t="s">
        <v>918</v>
      </c>
      <c r="F970" s="68" t="s">
        <v>2227</v>
      </c>
      <c r="G970" s="68" t="s">
        <v>2441</v>
      </c>
      <c r="H970" s="66">
        <v>0.0</v>
      </c>
      <c r="I970" s="66" t="str">
        <f>vlookup(D970,'ranap clusters obsolete'!D:D,1,false)</f>
        <v>#N/A</v>
      </c>
      <c r="J970" s="66" t="s">
        <v>9311</v>
      </c>
    </row>
    <row r="971">
      <c r="A971" s="68">
        <v>11.0</v>
      </c>
      <c r="B971" s="69" t="s">
        <v>6275</v>
      </c>
      <c r="C971" s="68" t="s">
        <v>7665</v>
      </c>
      <c r="D971" s="70" t="s">
        <v>1593</v>
      </c>
      <c r="E971" s="68" t="s">
        <v>919</v>
      </c>
      <c r="F971" s="68" t="s">
        <v>2227</v>
      </c>
      <c r="G971" s="68" t="s">
        <v>2301</v>
      </c>
      <c r="H971" s="66">
        <v>0.0</v>
      </c>
      <c r="I971" s="66" t="str">
        <f>vlookup(D971,'ranap clusters obsolete'!D:D,1,false)</f>
        <v>#N/A</v>
      </c>
      <c r="J971" s="66" t="s">
        <v>9311</v>
      </c>
    </row>
    <row r="972">
      <c r="A972" s="68">
        <v>11.0</v>
      </c>
      <c r="B972" s="69" t="s">
        <v>6275</v>
      </c>
      <c r="C972" s="68" t="s">
        <v>7665</v>
      </c>
      <c r="D972" s="70" t="s">
        <v>1594</v>
      </c>
      <c r="E972" s="68" t="s">
        <v>922</v>
      </c>
      <c r="F972" s="68" t="s">
        <v>2227</v>
      </c>
      <c r="G972" s="68" t="s">
        <v>2301</v>
      </c>
      <c r="H972" s="66">
        <v>0.0</v>
      </c>
      <c r="I972" s="66" t="str">
        <f>vlookup(D972,'ranap clusters obsolete'!D:D,1,false)</f>
        <v>#N/A</v>
      </c>
      <c r="J972" s="66" t="s">
        <v>9311</v>
      </c>
    </row>
    <row r="973">
      <c r="A973" s="68">
        <v>11.0</v>
      </c>
      <c r="B973" s="69" t="s">
        <v>6275</v>
      </c>
      <c r="C973" s="68" t="s">
        <v>7665</v>
      </c>
      <c r="D973" s="70" t="s">
        <v>1596</v>
      </c>
      <c r="E973" s="68" t="s">
        <v>926</v>
      </c>
      <c r="F973" s="68" t="s">
        <v>2227</v>
      </c>
      <c r="G973" s="68" t="s">
        <v>2301</v>
      </c>
      <c r="H973" s="66">
        <v>0.0</v>
      </c>
      <c r="I973" s="66" t="str">
        <f>vlookup(D973,'ranap clusters obsolete'!D:D,1,false)</f>
        <v>#N/A</v>
      </c>
      <c r="J973" s="66" t="s">
        <v>9311</v>
      </c>
    </row>
    <row r="974">
      <c r="A974" s="68">
        <v>11.0</v>
      </c>
      <c r="B974" s="69" t="s">
        <v>6275</v>
      </c>
      <c r="C974" s="68" t="s">
        <v>7665</v>
      </c>
      <c r="D974" s="70" t="s">
        <v>1597</v>
      </c>
      <c r="E974" s="68" t="s">
        <v>930</v>
      </c>
      <c r="F974" s="68" t="s">
        <v>2227</v>
      </c>
      <c r="G974" s="68" t="s">
        <v>2301</v>
      </c>
      <c r="H974" s="66">
        <v>0.0</v>
      </c>
      <c r="I974" s="66" t="str">
        <f>vlookup(D974,'ranap clusters obsolete'!D:D,1,false)</f>
        <v>#N/A</v>
      </c>
      <c r="J974" s="66" t="s">
        <v>9311</v>
      </c>
    </row>
    <row r="975">
      <c r="A975" s="68">
        <v>11.0</v>
      </c>
      <c r="B975" s="69" t="s">
        <v>6275</v>
      </c>
      <c r="C975" s="68" t="s">
        <v>7665</v>
      </c>
      <c r="D975" s="70" t="s">
        <v>1599</v>
      </c>
      <c r="E975" s="68" t="s">
        <v>933</v>
      </c>
      <c r="F975" s="68" t="s">
        <v>2227</v>
      </c>
      <c r="G975" s="68" t="s">
        <v>2301</v>
      </c>
      <c r="H975" s="66">
        <v>0.0</v>
      </c>
      <c r="I975" s="66" t="str">
        <f>vlookup(D975,'ranap clusters obsolete'!D:D,1,false)</f>
        <v>#N/A</v>
      </c>
      <c r="J975" s="66" t="s">
        <v>9311</v>
      </c>
    </row>
    <row r="976">
      <c r="A976" s="68">
        <v>11.0</v>
      </c>
      <c r="B976" s="69" t="s">
        <v>6275</v>
      </c>
      <c r="C976" s="68" t="s">
        <v>7665</v>
      </c>
      <c r="D976" s="70" t="s">
        <v>1600</v>
      </c>
      <c r="E976" s="68" t="s">
        <v>937</v>
      </c>
      <c r="F976" s="68" t="s">
        <v>2227</v>
      </c>
      <c r="G976" s="68" t="s">
        <v>2301</v>
      </c>
      <c r="H976" s="66">
        <v>0.0</v>
      </c>
      <c r="I976" s="66" t="str">
        <f>vlookup(D976,'ranap clusters obsolete'!D:D,1,false)</f>
        <v>#N/A</v>
      </c>
      <c r="J976" s="66" t="s">
        <v>9311</v>
      </c>
    </row>
    <row r="977">
      <c r="A977" s="68">
        <v>11.0</v>
      </c>
      <c r="B977" s="69" t="s">
        <v>6275</v>
      </c>
      <c r="C977" s="68" t="s">
        <v>7665</v>
      </c>
      <c r="D977" s="70" t="s">
        <v>1601</v>
      </c>
      <c r="E977" s="68" t="s">
        <v>942</v>
      </c>
      <c r="F977" s="68" t="s">
        <v>2227</v>
      </c>
      <c r="G977" s="68" t="s">
        <v>2301</v>
      </c>
      <c r="H977" s="66">
        <v>0.0</v>
      </c>
      <c r="I977" s="66" t="str">
        <f>vlookup(D977,'ranap clusters obsolete'!D:D,1,false)</f>
        <v>#N/A</v>
      </c>
      <c r="J977" s="66" t="s">
        <v>9311</v>
      </c>
    </row>
    <row r="978">
      <c r="A978" s="68">
        <v>11.0</v>
      </c>
      <c r="B978" s="69" t="s">
        <v>6275</v>
      </c>
      <c r="C978" s="68" t="s">
        <v>7665</v>
      </c>
      <c r="D978" s="70" t="s">
        <v>1602</v>
      </c>
      <c r="E978" s="68" t="s">
        <v>945</v>
      </c>
      <c r="F978" s="68" t="s">
        <v>2227</v>
      </c>
      <c r="G978" s="68" t="s">
        <v>2301</v>
      </c>
      <c r="H978" s="66">
        <v>0.0</v>
      </c>
      <c r="I978" s="66" t="str">
        <f>vlookup(D978,'ranap clusters obsolete'!D:D,1,false)</f>
        <v>#N/A</v>
      </c>
      <c r="J978" s="66" t="s">
        <v>9311</v>
      </c>
    </row>
    <row r="979">
      <c r="A979" s="68">
        <v>11.0</v>
      </c>
      <c r="B979" s="69" t="s">
        <v>6275</v>
      </c>
      <c r="C979" s="68" t="s">
        <v>7665</v>
      </c>
      <c r="D979" s="70" t="s">
        <v>1603</v>
      </c>
      <c r="E979" s="68" t="s">
        <v>948</v>
      </c>
      <c r="F979" s="68" t="s">
        <v>2227</v>
      </c>
      <c r="G979" s="68" t="s">
        <v>2301</v>
      </c>
      <c r="H979" s="66">
        <v>0.0</v>
      </c>
      <c r="I979" s="66" t="str">
        <f>vlookup(D979,'ranap clusters obsolete'!D:D,1,false)</f>
        <v>#N/A</v>
      </c>
      <c r="J979" s="66" t="s">
        <v>9311</v>
      </c>
    </row>
    <row r="980">
      <c r="A980" s="68">
        <v>11.0</v>
      </c>
      <c r="B980" s="69" t="s">
        <v>6275</v>
      </c>
      <c r="C980" s="68" t="s">
        <v>7665</v>
      </c>
      <c r="D980" s="70" t="s">
        <v>1605</v>
      </c>
      <c r="E980" s="68" t="s">
        <v>951</v>
      </c>
      <c r="F980" s="68" t="s">
        <v>2227</v>
      </c>
      <c r="G980" s="68" t="s">
        <v>2301</v>
      </c>
      <c r="H980" s="66">
        <v>0.0</v>
      </c>
      <c r="I980" s="66" t="str">
        <f>vlookup(D980,'ranap clusters obsolete'!D:D,1,false)</f>
        <v>#N/A</v>
      </c>
      <c r="J980" s="66" t="s">
        <v>9311</v>
      </c>
    </row>
    <row r="981">
      <c r="A981" s="68">
        <v>11.0</v>
      </c>
      <c r="B981" s="69" t="s">
        <v>6275</v>
      </c>
      <c r="C981" s="68" t="s">
        <v>7665</v>
      </c>
      <c r="D981" s="70" t="s">
        <v>1606</v>
      </c>
      <c r="E981" s="68" t="s">
        <v>955</v>
      </c>
      <c r="F981" s="68" t="s">
        <v>2227</v>
      </c>
      <c r="G981" s="68" t="s">
        <v>2301</v>
      </c>
      <c r="H981" s="66">
        <v>0.0</v>
      </c>
      <c r="I981" s="66" t="str">
        <f>vlookup(D981,'ranap clusters obsolete'!D:D,1,false)</f>
        <v>#N/A</v>
      </c>
      <c r="J981" s="66" t="s">
        <v>9311</v>
      </c>
    </row>
    <row r="982">
      <c r="A982" s="68">
        <v>11.0</v>
      </c>
      <c r="B982" s="69" t="s">
        <v>6275</v>
      </c>
      <c r="C982" s="68" t="s">
        <v>7665</v>
      </c>
      <c r="D982" s="70" t="s">
        <v>1607</v>
      </c>
      <c r="E982" s="68" t="s">
        <v>958</v>
      </c>
      <c r="F982" s="68" t="s">
        <v>2227</v>
      </c>
      <c r="G982" s="68" t="s">
        <v>2301</v>
      </c>
      <c r="H982" s="66">
        <v>0.0</v>
      </c>
      <c r="I982" s="66" t="str">
        <f>vlookup(D982,'ranap clusters obsolete'!D:D,1,false)</f>
        <v>#N/A</v>
      </c>
      <c r="J982" s="66" t="s">
        <v>9311</v>
      </c>
    </row>
    <row r="983">
      <c r="A983" s="68">
        <v>11.0</v>
      </c>
      <c r="B983" s="69" t="s">
        <v>6275</v>
      </c>
      <c r="C983" s="68" t="s">
        <v>7665</v>
      </c>
      <c r="D983" s="70" t="s">
        <v>1610</v>
      </c>
      <c r="E983" s="68" t="s">
        <v>962</v>
      </c>
      <c r="F983" s="68" t="s">
        <v>2227</v>
      </c>
      <c r="G983" s="68" t="s">
        <v>2301</v>
      </c>
      <c r="H983" s="66">
        <v>0.0</v>
      </c>
      <c r="I983" s="66" t="str">
        <f>vlookup(D983,'ranap clusters obsolete'!D:D,1,false)</f>
        <v>#N/A</v>
      </c>
      <c r="J983" s="66" t="s">
        <v>9311</v>
      </c>
    </row>
    <row r="984">
      <c r="A984" s="68">
        <v>11.0</v>
      </c>
      <c r="B984" s="69" t="s">
        <v>6275</v>
      </c>
      <c r="C984" s="68" t="s">
        <v>7665</v>
      </c>
      <c r="D984" s="70" t="s">
        <v>1611</v>
      </c>
      <c r="E984" s="68" t="s">
        <v>965</v>
      </c>
      <c r="F984" s="68" t="s">
        <v>2227</v>
      </c>
      <c r="G984" s="68" t="s">
        <v>2301</v>
      </c>
      <c r="H984" s="66">
        <v>0.0</v>
      </c>
      <c r="I984" s="66" t="str">
        <f>vlookup(D984,'ranap clusters obsolete'!D:D,1,false)</f>
        <v>#N/A</v>
      </c>
      <c r="J984" s="66" t="s">
        <v>9311</v>
      </c>
    </row>
    <row r="985">
      <c r="A985" s="68">
        <v>11.0</v>
      </c>
      <c r="B985" s="69" t="s">
        <v>6275</v>
      </c>
      <c r="C985" s="68" t="s">
        <v>7665</v>
      </c>
      <c r="D985" s="70" t="s">
        <v>1613</v>
      </c>
      <c r="E985" s="68" t="s">
        <v>969</v>
      </c>
      <c r="F985" s="68" t="s">
        <v>2227</v>
      </c>
      <c r="G985" s="68" t="s">
        <v>2301</v>
      </c>
      <c r="H985" s="66">
        <v>0.0</v>
      </c>
      <c r="I985" s="66" t="str">
        <f>vlookup(D985,'ranap clusters obsolete'!D:D,1,false)</f>
        <v>#N/A</v>
      </c>
      <c r="J985" s="66" t="s">
        <v>9311</v>
      </c>
    </row>
    <row r="986">
      <c r="A986" s="68">
        <v>11.0</v>
      </c>
      <c r="B986" s="69" t="s">
        <v>6275</v>
      </c>
      <c r="C986" s="68" t="s">
        <v>7665</v>
      </c>
      <c r="D986" s="70" t="s">
        <v>1614</v>
      </c>
      <c r="E986" s="68" t="s">
        <v>973</v>
      </c>
      <c r="F986" s="68" t="s">
        <v>2227</v>
      </c>
      <c r="G986" s="68" t="s">
        <v>2301</v>
      </c>
      <c r="H986" s="66">
        <v>0.0</v>
      </c>
      <c r="I986" s="66" t="str">
        <f>vlookup(D986,'ranap clusters obsolete'!D:D,1,false)</f>
        <v>#N/A</v>
      </c>
      <c r="J986" s="66" t="s">
        <v>9311</v>
      </c>
    </row>
    <row r="987">
      <c r="A987" s="68">
        <v>11.0</v>
      </c>
      <c r="B987" s="69" t="s">
        <v>6275</v>
      </c>
      <c r="C987" s="68" t="s">
        <v>7665</v>
      </c>
      <c r="D987" s="70" t="s">
        <v>1616</v>
      </c>
      <c r="E987" s="68" t="s">
        <v>977</v>
      </c>
      <c r="F987" s="68" t="s">
        <v>2227</v>
      </c>
      <c r="G987" s="68" t="s">
        <v>2301</v>
      </c>
      <c r="H987" s="66">
        <v>0.0</v>
      </c>
      <c r="I987" s="66" t="str">
        <f>vlookup(D987,'ranap clusters obsolete'!D:D,1,false)</f>
        <v>#N/A</v>
      </c>
      <c r="J987" s="66" t="s">
        <v>9311</v>
      </c>
    </row>
    <row r="988">
      <c r="A988" s="68">
        <v>11.0</v>
      </c>
      <c r="B988" s="69" t="s">
        <v>6275</v>
      </c>
      <c r="C988" s="68" t="s">
        <v>7665</v>
      </c>
      <c r="D988" s="70" t="s">
        <v>1617</v>
      </c>
      <c r="E988" s="68" t="s">
        <v>980</v>
      </c>
      <c r="F988" s="68" t="s">
        <v>2227</v>
      </c>
      <c r="G988" s="68" t="s">
        <v>2301</v>
      </c>
      <c r="H988" s="66">
        <v>0.0</v>
      </c>
      <c r="I988" s="66" t="str">
        <f>vlookup(D988,'ranap clusters obsolete'!D:D,1,false)</f>
        <v>#N/A</v>
      </c>
      <c r="J988" s="66" t="s">
        <v>9311</v>
      </c>
    </row>
    <row r="989">
      <c r="A989" s="68">
        <v>11.0</v>
      </c>
      <c r="B989" s="69" t="s">
        <v>6275</v>
      </c>
      <c r="C989" s="68" t="s">
        <v>7665</v>
      </c>
      <c r="D989" s="70" t="s">
        <v>1619</v>
      </c>
      <c r="E989" s="68" t="s">
        <v>984</v>
      </c>
      <c r="F989" s="68" t="s">
        <v>2227</v>
      </c>
      <c r="G989" s="68" t="s">
        <v>2301</v>
      </c>
      <c r="H989" s="66">
        <v>0.0</v>
      </c>
      <c r="I989" s="66" t="str">
        <f>vlookup(D989,'ranap clusters obsolete'!D:D,1,false)</f>
        <v>#N/A</v>
      </c>
      <c r="J989" s="66" t="s">
        <v>9311</v>
      </c>
    </row>
    <row r="990">
      <c r="A990" s="68">
        <v>11.0</v>
      </c>
      <c r="B990" s="69" t="s">
        <v>6275</v>
      </c>
      <c r="C990" s="68" t="s">
        <v>7665</v>
      </c>
      <c r="D990" s="70" t="s">
        <v>1621</v>
      </c>
      <c r="E990" s="68" t="s">
        <v>986</v>
      </c>
      <c r="F990" s="68" t="s">
        <v>2227</v>
      </c>
      <c r="G990" s="68" t="s">
        <v>2301</v>
      </c>
      <c r="H990" s="66">
        <v>0.0</v>
      </c>
      <c r="I990" s="66" t="str">
        <f>vlookup(D990,'ranap clusters obsolete'!D:D,1,false)</f>
        <v>#N/A</v>
      </c>
      <c r="J990" s="66" t="s">
        <v>9311</v>
      </c>
    </row>
    <row r="991">
      <c r="A991" s="68">
        <v>11.0</v>
      </c>
      <c r="B991" s="69" t="s">
        <v>6275</v>
      </c>
      <c r="C991" s="68" t="s">
        <v>7665</v>
      </c>
      <c r="D991" s="70" t="s">
        <v>1623</v>
      </c>
      <c r="E991" s="68" t="s">
        <v>987</v>
      </c>
      <c r="F991" s="68" t="s">
        <v>2227</v>
      </c>
      <c r="G991" s="68" t="s">
        <v>2301</v>
      </c>
      <c r="H991" s="66">
        <v>0.0</v>
      </c>
      <c r="I991" s="66" t="str">
        <f>vlookup(D991,'ranap clusters obsolete'!D:D,1,false)</f>
        <v>#N/A</v>
      </c>
      <c r="J991" s="66" t="s">
        <v>9311</v>
      </c>
    </row>
    <row r="992">
      <c r="A992" s="68">
        <v>11.0</v>
      </c>
      <c r="B992" s="69" t="s">
        <v>6275</v>
      </c>
      <c r="C992" s="68" t="s">
        <v>7665</v>
      </c>
      <c r="D992" s="70" t="s">
        <v>1624</v>
      </c>
      <c r="E992" s="68" t="s">
        <v>990</v>
      </c>
      <c r="F992" s="68" t="s">
        <v>2227</v>
      </c>
      <c r="G992" s="68" t="s">
        <v>2301</v>
      </c>
      <c r="H992" s="66">
        <v>0.0</v>
      </c>
      <c r="I992" s="66" t="str">
        <f>vlookup(D992,'ranap clusters obsolete'!D:D,1,false)</f>
        <v>#N/A</v>
      </c>
      <c r="J992" s="66" t="s">
        <v>9311</v>
      </c>
    </row>
    <row r="993">
      <c r="A993" s="68">
        <v>11.0</v>
      </c>
      <c r="B993" s="69" t="s">
        <v>6275</v>
      </c>
      <c r="C993" s="68" t="s">
        <v>7665</v>
      </c>
      <c r="D993" s="70" t="s">
        <v>1625</v>
      </c>
      <c r="E993" s="68" t="s">
        <v>993</v>
      </c>
      <c r="F993" s="68" t="s">
        <v>2227</v>
      </c>
      <c r="G993" s="68" t="s">
        <v>2301</v>
      </c>
      <c r="H993" s="66">
        <v>0.0</v>
      </c>
      <c r="I993" s="66" t="str">
        <f>vlookup(D993,'ranap clusters obsolete'!D:D,1,false)</f>
        <v>#N/A</v>
      </c>
      <c r="J993" s="66" t="s">
        <v>9311</v>
      </c>
    </row>
    <row r="994">
      <c r="A994" s="68">
        <v>11.0</v>
      </c>
      <c r="B994" s="69" t="s">
        <v>6275</v>
      </c>
      <c r="C994" s="68" t="s">
        <v>7665</v>
      </c>
      <c r="D994" s="70" t="s">
        <v>1627</v>
      </c>
      <c r="E994" s="68" t="s">
        <v>996</v>
      </c>
      <c r="F994" s="68" t="s">
        <v>2227</v>
      </c>
      <c r="G994" s="68" t="s">
        <v>2301</v>
      </c>
      <c r="H994" s="66">
        <v>0.0</v>
      </c>
      <c r="I994" s="66" t="str">
        <f>vlookup(D994,'ranap clusters obsolete'!D:D,1,false)</f>
        <v>#N/A</v>
      </c>
      <c r="J994" s="66" t="s">
        <v>9311</v>
      </c>
    </row>
    <row r="995">
      <c r="A995" s="68">
        <v>11.0</v>
      </c>
      <c r="B995" s="69" t="s">
        <v>6275</v>
      </c>
      <c r="C995" s="68" t="s">
        <v>7665</v>
      </c>
      <c r="D995" s="70" t="s">
        <v>1628</v>
      </c>
      <c r="E995" s="68" t="s">
        <v>999</v>
      </c>
      <c r="F995" s="68" t="s">
        <v>2227</v>
      </c>
      <c r="G995" s="68" t="s">
        <v>2301</v>
      </c>
      <c r="H995" s="66">
        <v>0.0</v>
      </c>
      <c r="I995" s="66" t="str">
        <f>vlookup(D995,'ranap clusters obsolete'!D:D,1,false)</f>
        <v>#N/A</v>
      </c>
      <c r="J995" s="66" t="s">
        <v>9311</v>
      </c>
    </row>
    <row r="996">
      <c r="A996" s="68">
        <v>11.0</v>
      </c>
      <c r="B996" s="69" t="s">
        <v>6275</v>
      </c>
      <c r="C996" s="68" t="s">
        <v>7665</v>
      </c>
      <c r="D996" s="70" t="s">
        <v>1630</v>
      </c>
      <c r="E996" s="68" t="s">
        <v>1003</v>
      </c>
      <c r="F996" s="68" t="s">
        <v>2227</v>
      </c>
      <c r="G996" s="68" t="s">
        <v>2301</v>
      </c>
      <c r="H996" s="66">
        <v>0.0</v>
      </c>
      <c r="I996" s="66" t="str">
        <f>vlookup(D996,'ranap clusters obsolete'!D:D,1,false)</f>
        <v>#N/A</v>
      </c>
      <c r="J996" s="66" t="s">
        <v>9311</v>
      </c>
    </row>
    <row r="997">
      <c r="A997" s="68">
        <v>11.0</v>
      </c>
      <c r="B997" s="69" t="s">
        <v>6275</v>
      </c>
      <c r="C997" s="68" t="s">
        <v>7665</v>
      </c>
      <c r="D997" s="70" t="s">
        <v>10579</v>
      </c>
      <c r="E997" s="68" t="s">
        <v>10580</v>
      </c>
      <c r="F997" s="68" t="s">
        <v>2227</v>
      </c>
      <c r="G997" s="68" t="s">
        <v>2301</v>
      </c>
      <c r="H997" s="66">
        <v>0.0</v>
      </c>
      <c r="I997" s="66" t="str">
        <f>vlookup(D997,'ranap clusters obsolete'!D:D,1,false)</f>
        <v>#N/A</v>
      </c>
      <c r="J997" s="66" t="s">
        <v>9311</v>
      </c>
    </row>
    <row r="998">
      <c r="A998" s="68">
        <v>11.0</v>
      </c>
      <c r="B998" s="69" t="s">
        <v>6275</v>
      </c>
      <c r="C998" s="68" t="s">
        <v>7665</v>
      </c>
      <c r="D998" s="70" t="s">
        <v>10581</v>
      </c>
      <c r="E998" s="68" t="s">
        <v>10582</v>
      </c>
      <c r="F998" s="68" t="s">
        <v>2227</v>
      </c>
      <c r="G998" s="68" t="s">
        <v>2301</v>
      </c>
      <c r="H998" s="66">
        <v>0.0</v>
      </c>
      <c r="I998" s="66" t="str">
        <f>vlookup(D998,'ranap clusters obsolete'!D:D,1,false)</f>
        <v>#N/A</v>
      </c>
      <c r="J998" s="66" t="s">
        <v>9311</v>
      </c>
    </row>
    <row r="999">
      <c r="A999" s="68">
        <v>11.0</v>
      </c>
      <c r="B999" s="69" t="s">
        <v>6275</v>
      </c>
      <c r="C999" s="68" t="s">
        <v>7665</v>
      </c>
      <c r="D999" s="70" t="s">
        <v>10583</v>
      </c>
      <c r="E999" s="68" t="s">
        <v>10584</v>
      </c>
      <c r="F999" s="68" t="s">
        <v>2227</v>
      </c>
      <c r="G999" s="68" t="s">
        <v>2301</v>
      </c>
      <c r="H999" s="66">
        <v>0.0</v>
      </c>
      <c r="I999" s="66" t="str">
        <f>vlookup(D999,'ranap clusters obsolete'!D:D,1,false)</f>
        <v>#N/A</v>
      </c>
      <c r="J999" s="66" t="s">
        <v>9311</v>
      </c>
    </row>
    <row r="1000">
      <c r="A1000" s="68">
        <v>11.0</v>
      </c>
      <c r="B1000" s="69" t="s">
        <v>6275</v>
      </c>
      <c r="C1000" s="68" t="s">
        <v>7665</v>
      </c>
      <c r="D1000" s="70" t="s">
        <v>1631</v>
      </c>
      <c r="E1000" s="68" t="s">
        <v>1008</v>
      </c>
      <c r="F1000" s="68" t="s">
        <v>2228</v>
      </c>
      <c r="G1000" s="68" t="s">
        <v>2301</v>
      </c>
      <c r="H1000" s="66">
        <v>0.0</v>
      </c>
      <c r="I1000" s="66" t="str">
        <f>vlookup(D1000,'ranap clusters obsolete'!D:D,1,false)</f>
        <v>#N/A</v>
      </c>
      <c r="J1000" s="66" t="s">
        <v>9311</v>
      </c>
    </row>
    <row r="1001">
      <c r="A1001" s="68">
        <v>11.0</v>
      </c>
      <c r="B1001" s="69" t="s">
        <v>6275</v>
      </c>
      <c r="C1001" s="68" t="s">
        <v>7665</v>
      </c>
      <c r="D1001" s="70" t="s">
        <v>1633</v>
      </c>
      <c r="E1001" s="68" t="s">
        <v>1010</v>
      </c>
      <c r="F1001" s="68" t="s">
        <v>2228</v>
      </c>
      <c r="G1001" s="68" t="s">
        <v>2301</v>
      </c>
      <c r="H1001" s="66">
        <v>0.0</v>
      </c>
      <c r="I1001" s="66" t="str">
        <f>vlookup(D1001,'ranap clusters obsolete'!D:D,1,false)</f>
        <v>#N/A</v>
      </c>
      <c r="J1001" s="66" t="s">
        <v>9311</v>
      </c>
    </row>
    <row r="1002">
      <c r="A1002" s="68">
        <v>11.0</v>
      </c>
      <c r="B1002" s="69" t="s">
        <v>6275</v>
      </c>
      <c r="C1002" s="68" t="s">
        <v>7665</v>
      </c>
      <c r="D1002" s="70" t="s">
        <v>1635</v>
      </c>
      <c r="E1002" s="68" t="s">
        <v>1013</v>
      </c>
      <c r="F1002" s="68" t="s">
        <v>2228</v>
      </c>
      <c r="G1002" s="68" t="s">
        <v>2301</v>
      </c>
      <c r="H1002" s="66">
        <v>0.0</v>
      </c>
      <c r="I1002" s="66" t="str">
        <f>vlookup(D1002,'ranap clusters obsolete'!D:D,1,false)</f>
        <v>#N/A</v>
      </c>
      <c r="J1002" s="66" t="s">
        <v>9311</v>
      </c>
    </row>
    <row r="1003">
      <c r="A1003" s="68">
        <v>11.0</v>
      </c>
      <c r="B1003" s="69" t="s">
        <v>6275</v>
      </c>
      <c r="C1003" s="68" t="s">
        <v>7665</v>
      </c>
      <c r="D1003" s="70" t="s">
        <v>1636</v>
      </c>
      <c r="E1003" s="68" t="s">
        <v>1016</v>
      </c>
      <c r="F1003" s="68" t="s">
        <v>2228</v>
      </c>
      <c r="G1003" s="68" t="s">
        <v>2301</v>
      </c>
      <c r="H1003" s="66">
        <v>0.0</v>
      </c>
      <c r="I1003" s="66" t="str">
        <f>vlookup(D1003,'ranap clusters obsolete'!D:D,1,false)</f>
        <v>#N/A</v>
      </c>
      <c r="J1003" s="66" t="s">
        <v>9311</v>
      </c>
    </row>
    <row r="1004">
      <c r="A1004" s="68">
        <v>11.0</v>
      </c>
      <c r="B1004" s="69" t="s">
        <v>6275</v>
      </c>
      <c r="C1004" s="68" t="s">
        <v>7665</v>
      </c>
      <c r="D1004" s="70" t="s">
        <v>1637</v>
      </c>
      <c r="E1004" s="68" t="s">
        <v>1020</v>
      </c>
      <c r="F1004" s="68" t="s">
        <v>2228</v>
      </c>
      <c r="G1004" s="68" t="s">
        <v>2301</v>
      </c>
      <c r="H1004" s="66">
        <v>0.0</v>
      </c>
      <c r="I1004" s="66" t="str">
        <f>vlookup(D1004,'ranap clusters obsolete'!D:D,1,false)</f>
        <v>#N/A</v>
      </c>
      <c r="J1004" s="66" t="s">
        <v>9311</v>
      </c>
    </row>
    <row r="1005">
      <c r="A1005" s="68">
        <v>11.0</v>
      </c>
      <c r="B1005" s="69" t="s">
        <v>6275</v>
      </c>
      <c r="C1005" s="68" t="s">
        <v>7665</v>
      </c>
      <c r="D1005" s="70" t="s">
        <v>1639</v>
      </c>
      <c r="E1005" s="68" t="s">
        <v>1024</v>
      </c>
      <c r="F1005" s="68" t="s">
        <v>2228</v>
      </c>
      <c r="G1005" s="68" t="s">
        <v>2301</v>
      </c>
      <c r="H1005" s="66">
        <v>0.0</v>
      </c>
      <c r="I1005" s="66" t="str">
        <f>vlookup(D1005,'ranap clusters obsolete'!D:D,1,false)</f>
        <v>#N/A</v>
      </c>
      <c r="J1005" s="66" t="s">
        <v>9311</v>
      </c>
    </row>
    <row r="1006">
      <c r="A1006" s="68">
        <v>11.0</v>
      </c>
      <c r="B1006" s="69" t="s">
        <v>6275</v>
      </c>
      <c r="C1006" s="68" t="s">
        <v>7665</v>
      </c>
      <c r="D1006" s="70" t="s">
        <v>10588</v>
      </c>
      <c r="E1006" s="68" t="s">
        <v>10589</v>
      </c>
      <c r="F1006" s="68" t="s">
        <v>2228</v>
      </c>
      <c r="G1006" s="68" t="s">
        <v>2301</v>
      </c>
      <c r="H1006" s="66">
        <v>0.0</v>
      </c>
      <c r="I1006" s="66" t="str">
        <f>vlookup(D1006,'ranap clusters obsolete'!D:D,1,false)</f>
        <v>#N/A</v>
      </c>
      <c r="J1006" s="66" t="s">
        <v>9311</v>
      </c>
    </row>
    <row r="1007">
      <c r="A1007" s="68">
        <v>11.0</v>
      </c>
      <c r="B1007" s="69" t="s">
        <v>6275</v>
      </c>
      <c r="C1007" s="68" t="s">
        <v>7665</v>
      </c>
      <c r="D1007" s="70" t="s">
        <v>10590</v>
      </c>
      <c r="E1007" s="68" t="s">
        <v>10591</v>
      </c>
      <c r="F1007" s="68" t="s">
        <v>2228</v>
      </c>
      <c r="G1007" s="68" t="s">
        <v>2301</v>
      </c>
      <c r="H1007" s="66">
        <v>0.0</v>
      </c>
      <c r="I1007" s="66" t="str">
        <f>vlookup(D1007,'ranap clusters obsolete'!D:D,1,false)</f>
        <v>#N/A</v>
      </c>
      <c r="J1007" s="66" t="s">
        <v>9311</v>
      </c>
    </row>
    <row r="1008">
      <c r="A1008" s="68">
        <v>11.0</v>
      </c>
      <c r="B1008" s="69" t="s">
        <v>6275</v>
      </c>
      <c r="C1008" s="68" t="s">
        <v>7665</v>
      </c>
      <c r="D1008" s="70" t="s">
        <v>10592</v>
      </c>
      <c r="E1008" s="68" t="s">
        <v>10593</v>
      </c>
      <c r="F1008" s="68" t="s">
        <v>2228</v>
      </c>
      <c r="G1008" s="68" t="s">
        <v>2301</v>
      </c>
      <c r="H1008" s="66">
        <v>0.0</v>
      </c>
      <c r="I1008" s="66" t="str">
        <f>vlookup(D1008,'ranap clusters obsolete'!D:D,1,false)</f>
        <v>#N/A</v>
      </c>
      <c r="J1008" s="66" t="s">
        <v>9311</v>
      </c>
    </row>
    <row r="1009">
      <c r="A1009" s="68">
        <v>11.0</v>
      </c>
      <c r="B1009" s="69" t="s">
        <v>6275</v>
      </c>
      <c r="C1009" s="68" t="s">
        <v>7665</v>
      </c>
      <c r="D1009" s="70" t="s">
        <v>10594</v>
      </c>
      <c r="E1009" s="68" t="s">
        <v>10595</v>
      </c>
      <c r="F1009" s="68" t="s">
        <v>2228</v>
      </c>
      <c r="G1009" s="68" t="s">
        <v>2301</v>
      </c>
      <c r="H1009" s="66">
        <v>0.0</v>
      </c>
      <c r="I1009" s="66" t="str">
        <f>vlookup(D1009,'ranap clusters obsolete'!D:D,1,false)</f>
        <v>#N/A</v>
      </c>
      <c r="J1009" s="66" t="s">
        <v>9311</v>
      </c>
    </row>
    <row r="1010">
      <c r="A1010" s="68">
        <v>11.0</v>
      </c>
      <c r="B1010" s="69" t="s">
        <v>6275</v>
      </c>
      <c r="C1010" s="68" t="s">
        <v>7665</v>
      </c>
      <c r="D1010" s="70" t="s">
        <v>10596</v>
      </c>
      <c r="E1010" s="68" t="s">
        <v>10597</v>
      </c>
      <c r="F1010" s="68" t="s">
        <v>2228</v>
      </c>
      <c r="G1010" s="68" t="s">
        <v>2301</v>
      </c>
      <c r="H1010" s="66">
        <v>0.0</v>
      </c>
      <c r="I1010" s="66" t="str">
        <f>vlookup(D1010,'ranap clusters obsolete'!D:D,1,false)</f>
        <v>#N/A</v>
      </c>
      <c r="J1010" s="66" t="s">
        <v>9311</v>
      </c>
    </row>
    <row r="1011">
      <c r="A1011" s="68">
        <v>11.0</v>
      </c>
      <c r="B1011" s="69" t="s">
        <v>6275</v>
      </c>
      <c r="C1011" s="68" t="s">
        <v>7665</v>
      </c>
      <c r="D1011" s="70" t="s">
        <v>10598</v>
      </c>
      <c r="E1011" s="68" t="s">
        <v>10599</v>
      </c>
      <c r="F1011" s="68" t="s">
        <v>2228</v>
      </c>
      <c r="G1011" s="68" t="s">
        <v>2301</v>
      </c>
      <c r="H1011" s="66">
        <v>0.0</v>
      </c>
      <c r="I1011" s="66" t="str">
        <f>vlookup(D1011,'ranap clusters obsolete'!D:D,1,false)</f>
        <v>#N/A</v>
      </c>
      <c r="J1011" s="66" t="s">
        <v>9311</v>
      </c>
    </row>
    <row r="1012">
      <c r="A1012" s="68">
        <v>11.0</v>
      </c>
      <c r="B1012" s="69" t="s">
        <v>6275</v>
      </c>
      <c r="C1012" s="68" t="s">
        <v>7665</v>
      </c>
      <c r="D1012" s="70" t="s">
        <v>10600</v>
      </c>
      <c r="E1012" s="68" t="s">
        <v>10601</v>
      </c>
      <c r="F1012" s="68" t="s">
        <v>2228</v>
      </c>
      <c r="G1012" s="68" t="s">
        <v>2301</v>
      </c>
      <c r="H1012" s="66">
        <v>0.0</v>
      </c>
      <c r="I1012" s="66" t="str">
        <f>vlookup(D1012,'ranap clusters obsolete'!D:D,1,false)</f>
        <v>#N/A</v>
      </c>
      <c r="J1012" s="66" t="s">
        <v>9311</v>
      </c>
    </row>
    <row r="1013">
      <c r="A1013" s="68">
        <v>11.0</v>
      </c>
      <c r="B1013" s="69" t="s">
        <v>6275</v>
      </c>
      <c r="C1013" s="68" t="s">
        <v>7665</v>
      </c>
      <c r="D1013" s="70" t="s">
        <v>10602</v>
      </c>
      <c r="E1013" s="68" t="s">
        <v>10603</v>
      </c>
      <c r="F1013" s="68" t="s">
        <v>2228</v>
      </c>
      <c r="G1013" s="68" t="s">
        <v>2301</v>
      </c>
      <c r="H1013" s="66">
        <v>0.0</v>
      </c>
      <c r="I1013" s="66" t="str">
        <f>vlookup(D1013,'ranap clusters obsolete'!D:D,1,false)</f>
        <v>#N/A</v>
      </c>
      <c r="J1013" s="66" t="s">
        <v>9311</v>
      </c>
    </row>
    <row r="1014">
      <c r="A1014" s="68">
        <v>11.0</v>
      </c>
      <c r="B1014" s="69" t="s">
        <v>6275</v>
      </c>
      <c r="C1014" s="68" t="s">
        <v>7665</v>
      </c>
      <c r="D1014" s="70" t="s">
        <v>10604</v>
      </c>
      <c r="E1014" s="68" t="s">
        <v>10605</v>
      </c>
      <c r="F1014" s="68" t="s">
        <v>2228</v>
      </c>
      <c r="G1014" s="68" t="s">
        <v>2301</v>
      </c>
      <c r="H1014" s="66">
        <v>0.0</v>
      </c>
      <c r="I1014" s="66" t="str">
        <f>vlookup(D1014,'ranap clusters obsolete'!D:D,1,false)</f>
        <v>#N/A</v>
      </c>
      <c r="J1014" s="66" t="s">
        <v>9311</v>
      </c>
    </row>
    <row r="1015">
      <c r="A1015" s="68">
        <v>11.0</v>
      </c>
      <c r="B1015" s="69" t="s">
        <v>6275</v>
      </c>
      <c r="C1015" s="68" t="s">
        <v>7665</v>
      </c>
      <c r="D1015" s="70" t="s">
        <v>1640</v>
      </c>
      <c r="E1015" s="68" t="s">
        <v>1027</v>
      </c>
      <c r="F1015" s="68" t="s">
        <v>2228</v>
      </c>
      <c r="G1015" s="68" t="s">
        <v>2301</v>
      </c>
      <c r="H1015" s="66">
        <v>0.0</v>
      </c>
      <c r="I1015" s="66" t="str">
        <f>vlookup(D1015,'ranap clusters obsolete'!D:D,1,false)</f>
        <v>#N/A</v>
      </c>
      <c r="J1015" s="66" t="s">
        <v>9311</v>
      </c>
    </row>
    <row r="1016">
      <c r="A1016" s="68">
        <v>11.0</v>
      </c>
      <c r="B1016" s="69" t="s">
        <v>6275</v>
      </c>
      <c r="C1016" s="68" t="s">
        <v>7665</v>
      </c>
      <c r="D1016" s="70" t="s">
        <v>1642</v>
      </c>
      <c r="E1016" s="68" t="s">
        <v>1030</v>
      </c>
      <c r="F1016" s="68" t="s">
        <v>2228</v>
      </c>
      <c r="G1016" s="68" t="s">
        <v>2301</v>
      </c>
      <c r="H1016" s="66">
        <v>0.0</v>
      </c>
      <c r="I1016" s="66" t="str">
        <f>vlookup(D1016,'ranap clusters obsolete'!D:D,1,false)</f>
        <v>#N/A</v>
      </c>
      <c r="J1016" s="66" t="s">
        <v>9311</v>
      </c>
    </row>
    <row r="1017">
      <c r="A1017" s="68">
        <v>11.0</v>
      </c>
      <c r="B1017" s="69" t="s">
        <v>6275</v>
      </c>
      <c r="C1017" s="68" t="s">
        <v>7665</v>
      </c>
      <c r="D1017" s="70" t="s">
        <v>1643</v>
      </c>
      <c r="E1017" s="68" t="s">
        <v>1034</v>
      </c>
      <c r="F1017" s="68" t="s">
        <v>2228</v>
      </c>
      <c r="G1017" s="68" t="s">
        <v>2301</v>
      </c>
      <c r="H1017" s="66">
        <v>0.0</v>
      </c>
      <c r="I1017" s="66" t="str">
        <f>vlookup(D1017,'ranap clusters obsolete'!D:D,1,false)</f>
        <v>#N/A</v>
      </c>
      <c r="J1017" s="66" t="s">
        <v>9311</v>
      </c>
    </row>
    <row r="1018">
      <c r="A1018" s="68">
        <v>11.0</v>
      </c>
      <c r="B1018" s="69" t="s">
        <v>6275</v>
      </c>
      <c r="C1018" s="68" t="s">
        <v>7665</v>
      </c>
      <c r="D1018" s="70" t="s">
        <v>1644</v>
      </c>
      <c r="E1018" s="68" t="s">
        <v>1037</v>
      </c>
      <c r="F1018" s="68" t="s">
        <v>2228</v>
      </c>
      <c r="G1018" s="68" t="s">
        <v>2301</v>
      </c>
      <c r="H1018" s="66">
        <v>1.0</v>
      </c>
      <c r="I1018" s="66" t="str">
        <f>vlookup(D1018,'ranap clusters obsolete'!D:D,1,false)</f>
        <v>#N/A</v>
      </c>
      <c r="J1018" s="66" t="s">
        <v>9311</v>
      </c>
    </row>
    <row r="1019">
      <c r="A1019" s="68">
        <v>11.0</v>
      </c>
      <c r="B1019" s="69" t="s">
        <v>6275</v>
      </c>
      <c r="C1019" s="68" t="s">
        <v>7665</v>
      </c>
      <c r="D1019" s="153" t="s">
        <v>1646</v>
      </c>
      <c r="E1019" s="154" t="s">
        <v>1040</v>
      </c>
      <c r="F1019" s="68" t="s">
        <v>2228</v>
      </c>
      <c r="G1019" s="68" t="s">
        <v>2301</v>
      </c>
      <c r="H1019" s="66">
        <v>1.0</v>
      </c>
      <c r="I1019" s="66" t="str">
        <f>vlookup(D1019,'ranap clusters obsolete'!D:D,1,false)</f>
        <v>#N/A</v>
      </c>
      <c r="J1019" s="66" t="s">
        <v>9311</v>
      </c>
    </row>
    <row r="1020">
      <c r="A1020" s="68">
        <v>11.0</v>
      </c>
      <c r="B1020" s="69" t="s">
        <v>6275</v>
      </c>
      <c r="C1020" s="68" t="s">
        <v>7665</v>
      </c>
      <c r="D1020" s="153" t="s">
        <v>1647</v>
      </c>
      <c r="E1020" s="154" t="s">
        <v>1043</v>
      </c>
      <c r="F1020" s="68" t="s">
        <v>2228</v>
      </c>
      <c r="G1020" s="68" t="s">
        <v>2301</v>
      </c>
      <c r="H1020" s="66">
        <v>1.0</v>
      </c>
      <c r="I1020" s="66" t="str">
        <f>vlookup(D1020,'ranap clusters obsolete'!D:D,1,false)</f>
        <v>#N/A</v>
      </c>
      <c r="J1020" s="66" t="s">
        <v>9311</v>
      </c>
    </row>
    <row r="1021">
      <c r="A1021" s="68">
        <v>11.0</v>
      </c>
      <c r="B1021" s="69" t="s">
        <v>6275</v>
      </c>
      <c r="C1021" s="68" t="s">
        <v>7665</v>
      </c>
      <c r="D1021" s="153" t="s">
        <v>1649</v>
      </c>
      <c r="E1021" s="154" t="s">
        <v>1047</v>
      </c>
      <c r="F1021" s="68" t="s">
        <v>2228</v>
      </c>
      <c r="G1021" s="68" t="s">
        <v>2301</v>
      </c>
      <c r="H1021" s="66">
        <v>1.0</v>
      </c>
      <c r="I1021" s="66" t="str">
        <f>vlookup(D1021,'ranap clusters obsolete'!D:D,1,false)</f>
        <v>#N/A</v>
      </c>
      <c r="J1021" s="66" t="s">
        <v>9311</v>
      </c>
    </row>
    <row r="1022">
      <c r="A1022" s="68">
        <v>11.0</v>
      </c>
      <c r="B1022" s="69" t="s">
        <v>6275</v>
      </c>
      <c r="C1022" s="68" t="s">
        <v>7665</v>
      </c>
      <c r="D1022" s="70" t="s">
        <v>1650</v>
      </c>
      <c r="E1022" s="68" t="s">
        <v>1050</v>
      </c>
      <c r="F1022" s="68" t="s">
        <v>2228</v>
      </c>
      <c r="G1022" s="68" t="s">
        <v>2301</v>
      </c>
      <c r="H1022" s="66">
        <v>1.0</v>
      </c>
      <c r="I1022" s="66" t="str">
        <f>vlookup(D1022,'ranap clusters obsolete'!D:D,1,false)</f>
        <v>#N/A</v>
      </c>
      <c r="J1022" s="66" t="s">
        <v>9311</v>
      </c>
    </row>
    <row r="1023">
      <c r="A1023" s="68">
        <v>11.0</v>
      </c>
      <c r="B1023" s="69" t="s">
        <v>6275</v>
      </c>
      <c r="C1023" s="68" t="s">
        <v>7665</v>
      </c>
      <c r="D1023" s="70" t="s">
        <v>1651</v>
      </c>
      <c r="E1023" s="68" t="s">
        <v>1053</v>
      </c>
      <c r="F1023" s="68" t="s">
        <v>2228</v>
      </c>
      <c r="G1023" s="68" t="s">
        <v>2301</v>
      </c>
      <c r="H1023" s="66">
        <v>1.0</v>
      </c>
      <c r="I1023" s="66" t="str">
        <f>vlookup(D1023,'ranap clusters obsolete'!D:D,1,false)</f>
        <v>#N/A</v>
      </c>
      <c r="J1023" s="66" t="s">
        <v>9311</v>
      </c>
    </row>
    <row r="1024">
      <c r="A1024" s="68">
        <v>11.0</v>
      </c>
      <c r="B1024" s="69" t="s">
        <v>6275</v>
      </c>
      <c r="C1024" s="68" t="s">
        <v>7665</v>
      </c>
      <c r="D1024" s="153" t="s">
        <v>1653</v>
      </c>
      <c r="E1024" s="154" t="s">
        <v>1057</v>
      </c>
      <c r="F1024" s="68" t="s">
        <v>2228</v>
      </c>
      <c r="G1024" s="68" t="s">
        <v>2301</v>
      </c>
      <c r="H1024" s="66">
        <v>1.0</v>
      </c>
      <c r="I1024" s="66" t="str">
        <f>vlookup(D1024,'ranap clusters obsolete'!D:D,1,false)</f>
        <v>#N/A</v>
      </c>
      <c r="J1024" s="66" t="s">
        <v>9311</v>
      </c>
    </row>
    <row r="1025">
      <c r="A1025" s="68">
        <v>11.0</v>
      </c>
      <c r="B1025" s="69" t="s">
        <v>6275</v>
      </c>
      <c r="C1025" s="68" t="s">
        <v>7665</v>
      </c>
      <c r="D1025" s="155" t="s">
        <v>1654</v>
      </c>
      <c r="E1025" s="156" t="s">
        <v>1061</v>
      </c>
      <c r="F1025" s="68" t="s">
        <v>2228</v>
      </c>
      <c r="G1025" s="68" t="s">
        <v>2301</v>
      </c>
      <c r="H1025" s="66">
        <v>1.0</v>
      </c>
      <c r="I1025" s="66" t="str">
        <f>vlookup(D1025,'ranap clusters obsolete'!D:D,1,false)</f>
        <v>#N/A</v>
      </c>
      <c r="J1025" s="66" t="s">
        <v>9311</v>
      </c>
    </row>
    <row r="1026">
      <c r="A1026" s="68">
        <v>11.0</v>
      </c>
      <c r="B1026" s="69" t="s">
        <v>6275</v>
      </c>
      <c r="C1026" s="68" t="s">
        <v>7665</v>
      </c>
      <c r="D1026" s="155" t="s">
        <v>1655</v>
      </c>
      <c r="E1026" s="156" t="s">
        <v>1063</v>
      </c>
      <c r="F1026" s="68" t="s">
        <v>2228</v>
      </c>
      <c r="G1026" s="68" t="s">
        <v>2301</v>
      </c>
      <c r="H1026" s="66">
        <v>1.0</v>
      </c>
      <c r="I1026" s="66" t="str">
        <f>vlookup(D1026,'ranap clusters obsolete'!D:D,1,false)</f>
        <v>#N/A</v>
      </c>
      <c r="J1026" s="66" t="s">
        <v>9311</v>
      </c>
    </row>
    <row r="1027">
      <c r="A1027" s="68">
        <v>11.0</v>
      </c>
      <c r="B1027" s="69" t="s">
        <v>6275</v>
      </c>
      <c r="C1027" s="68" t="s">
        <v>7665</v>
      </c>
      <c r="D1027" s="70" t="s">
        <v>1657</v>
      </c>
      <c r="E1027" s="68" t="s">
        <v>1069</v>
      </c>
      <c r="F1027" s="68" t="s">
        <v>2229</v>
      </c>
      <c r="G1027" s="68" t="s">
        <v>2301</v>
      </c>
      <c r="H1027" s="66">
        <v>0.0</v>
      </c>
      <c r="I1027" s="66" t="str">
        <f>vlookup(D1027,'ranap clusters obsolete'!D:D,1,false)</f>
        <v>#N/A</v>
      </c>
      <c r="J1027" s="66" t="s">
        <v>9311</v>
      </c>
    </row>
    <row r="1028">
      <c r="A1028" s="68">
        <v>11.0</v>
      </c>
      <c r="B1028" s="69" t="s">
        <v>6275</v>
      </c>
      <c r="C1028" s="68" t="s">
        <v>7665</v>
      </c>
      <c r="D1028" s="70" t="s">
        <v>1659</v>
      </c>
      <c r="E1028" s="68" t="s">
        <v>1075</v>
      </c>
      <c r="F1028" s="68" t="s">
        <v>2229</v>
      </c>
      <c r="G1028" s="68" t="s">
        <v>2301</v>
      </c>
      <c r="H1028" s="66">
        <v>0.0</v>
      </c>
      <c r="I1028" s="66" t="str">
        <f>vlookup(D1028,'ranap clusters obsolete'!D:D,1,false)</f>
        <v>#N/A</v>
      </c>
      <c r="J1028" s="66" t="s">
        <v>9311</v>
      </c>
    </row>
    <row r="1029">
      <c r="A1029" s="68">
        <v>11.0</v>
      </c>
      <c r="B1029" s="69" t="s">
        <v>6275</v>
      </c>
      <c r="C1029" s="68" t="s">
        <v>7665</v>
      </c>
      <c r="D1029" s="70" t="s">
        <v>1662</v>
      </c>
      <c r="E1029" s="68" t="s">
        <v>1078</v>
      </c>
      <c r="F1029" s="68" t="s">
        <v>2229</v>
      </c>
      <c r="G1029" s="68" t="s">
        <v>2301</v>
      </c>
      <c r="H1029" s="66">
        <v>0.0</v>
      </c>
      <c r="I1029" s="66" t="str">
        <f>vlookup(D1029,'ranap clusters obsolete'!D:D,1,false)</f>
        <v>#N/A</v>
      </c>
      <c r="J1029" s="66" t="s">
        <v>9311</v>
      </c>
    </row>
    <row r="1030">
      <c r="A1030" s="68">
        <v>11.0</v>
      </c>
      <c r="B1030" s="69" t="s">
        <v>6275</v>
      </c>
      <c r="C1030" s="68" t="s">
        <v>7665</v>
      </c>
      <c r="D1030" s="70" t="s">
        <v>1663</v>
      </c>
      <c r="E1030" s="68" t="s">
        <v>1081</v>
      </c>
      <c r="F1030" s="68" t="s">
        <v>2229</v>
      </c>
      <c r="G1030" s="68" t="s">
        <v>2301</v>
      </c>
      <c r="H1030" s="66">
        <v>0.0</v>
      </c>
      <c r="I1030" s="66" t="str">
        <f>vlookup(D1030,'ranap clusters obsolete'!D:D,1,false)</f>
        <v>#N/A</v>
      </c>
      <c r="J1030" s="66" t="s">
        <v>9311</v>
      </c>
    </row>
    <row r="1031">
      <c r="A1031" s="68">
        <v>11.0</v>
      </c>
      <c r="B1031" s="69" t="s">
        <v>6275</v>
      </c>
      <c r="C1031" s="68" t="s">
        <v>7665</v>
      </c>
      <c r="D1031" s="70" t="s">
        <v>1664</v>
      </c>
      <c r="E1031" s="68" t="s">
        <v>1084</v>
      </c>
      <c r="F1031" s="68" t="s">
        <v>2229</v>
      </c>
      <c r="G1031" s="68" t="s">
        <v>2301</v>
      </c>
      <c r="H1031" s="66">
        <v>0.0</v>
      </c>
      <c r="I1031" s="66" t="str">
        <f>vlookup(D1031,'ranap clusters obsolete'!D:D,1,false)</f>
        <v>#N/A</v>
      </c>
      <c r="J1031" s="66" t="s">
        <v>9311</v>
      </c>
    </row>
    <row r="1032">
      <c r="A1032" s="68">
        <v>11.0</v>
      </c>
      <c r="B1032" s="69" t="s">
        <v>6275</v>
      </c>
      <c r="C1032" s="68" t="s">
        <v>7665</v>
      </c>
      <c r="D1032" s="70" t="s">
        <v>1666</v>
      </c>
      <c r="E1032" s="68" t="s">
        <v>1087</v>
      </c>
      <c r="F1032" s="68" t="s">
        <v>2229</v>
      </c>
      <c r="G1032" s="68" t="s">
        <v>2301</v>
      </c>
      <c r="H1032" s="66">
        <v>0.0</v>
      </c>
      <c r="I1032" s="66" t="str">
        <f>vlookup(D1032,'ranap clusters obsolete'!D:D,1,false)</f>
        <v>#N/A</v>
      </c>
      <c r="J1032" s="66" t="s">
        <v>9311</v>
      </c>
    </row>
    <row r="1033">
      <c r="A1033" s="68">
        <v>11.0</v>
      </c>
      <c r="B1033" s="69" t="s">
        <v>6275</v>
      </c>
      <c r="C1033" s="68" t="s">
        <v>7665</v>
      </c>
      <c r="D1033" s="70" t="s">
        <v>1667</v>
      </c>
      <c r="E1033" s="68" t="s">
        <v>1091</v>
      </c>
      <c r="F1033" s="68" t="s">
        <v>2229</v>
      </c>
      <c r="G1033" s="68" t="s">
        <v>2301</v>
      </c>
      <c r="H1033" s="66">
        <v>0.0</v>
      </c>
      <c r="I1033" s="66" t="str">
        <f>vlookup(D1033,'ranap clusters obsolete'!D:D,1,false)</f>
        <v>#N/A</v>
      </c>
      <c r="J1033" s="66" t="s">
        <v>9311</v>
      </c>
    </row>
    <row r="1034">
      <c r="A1034" s="68">
        <v>11.0</v>
      </c>
      <c r="B1034" s="69" t="s">
        <v>6275</v>
      </c>
      <c r="C1034" s="68" t="s">
        <v>7665</v>
      </c>
      <c r="D1034" s="70" t="s">
        <v>1668</v>
      </c>
      <c r="E1034" s="68" t="s">
        <v>1093</v>
      </c>
      <c r="F1034" s="68" t="s">
        <v>2229</v>
      </c>
      <c r="G1034" s="68" t="s">
        <v>2301</v>
      </c>
      <c r="H1034" s="66">
        <v>0.0</v>
      </c>
      <c r="I1034" s="66" t="str">
        <f>vlookup(D1034,'ranap clusters obsolete'!D:D,1,false)</f>
        <v>#N/A</v>
      </c>
      <c r="J1034" s="66" t="s">
        <v>9311</v>
      </c>
    </row>
    <row r="1035">
      <c r="A1035" s="68">
        <v>11.0</v>
      </c>
      <c r="B1035" s="69" t="s">
        <v>6275</v>
      </c>
      <c r="C1035" s="68" t="s">
        <v>7665</v>
      </c>
      <c r="D1035" s="70" t="s">
        <v>1670</v>
      </c>
      <c r="E1035" s="68" t="s">
        <v>1096</v>
      </c>
      <c r="F1035" s="68" t="s">
        <v>2229</v>
      </c>
      <c r="G1035" s="68" t="s">
        <v>2301</v>
      </c>
      <c r="H1035" s="66">
        <v>0.0</v>
      </c>
      <c r="I1035" s="66" t="str">
        <f>vlookup(D1035,'ranap clusters obsolete'!D:D,1,false)</f>
        <v>#N/A</v>
      </c>
      <c r="J1035" s="66" t="s">
        <v>9311</v>
      </c>
    </row>
    <row r="1036">
      <c r="A1036" s="68">
        <v>11.0</v>
      </c>
      <c r="B1036" s="69" t="s">
        <v>6275</v>
      </c>
      <c r="C1036" s="68" t="s">
        <v>7665</v>
      </c>
      <c r="D1036" s="70" t="s">
        <v>1671</v>
      </c>
      <c r="E1036" s="68" t="s">
        <v>1101</v>
      </c>
      <c r="F1036" s="68" t="s">
        <v>2229</v>
      </c>
      <c r="G1036" s="68" t="s">
        <v>2301</v>
      </c>
      <c r="H1036" s="66">
        <v>0.0</v>
      </c>
      <c r="I1036" s="66" t="str">
        <f>vlookup(D1036,'ranap clusters obsolete'!D:D,1,false)</f>
        <v>#N/A</v>
      </c>
      <c r="J1036" s="66" t="s">
        <v>9311</v>
      </c>
    </row>
    <row r="1037">
      <c r="A1037" s="68">
        <v>11.0</v>
      </c>
      <c r="B1037" s="69" t="s">
        <v>6275</v>
      </c>
      <c r="C1037" s="68" t="s">
        <v>7665</v>
      </c>
      <c r="D1037" s="70" t="s">
        <v>1672</v>
      </c>
      <c r="E1037" s="68" t="s">
        <v>1105</v>
      </c>
      <c r="F1037" s="68" t="s">
        <v>2229</v>
      </c>
      <c r="G1037" s="68" t="s">
        <v>2301</v>
      </c>
      <c r="H1037" s="66">
        <v>0.0</v>
      </c>
      <c r="I1037" s="66" t="str">
        <f>vlookup(D1037,'ranap clusters obsolete'!D:D,1,false)</f>
        <v>#N/A</v>
      </c>
      <c r="J1037" s="66" t="s">
        <v>9311</v>
      </c>
    </row>
    <row r="1038">
      <c r="A1038" s="68">
        <v>11.0</v>
      </c>
      <c r="B1038" s="69" t="s">
        <v>6275</v>
      </c>
      <c r="C1038" s="68" t="s">
        <v>7665</v>
      </c>
      <c r="D1038" s="70" t="s">
        <v>1674</v>
      </c>
      <c r="E1038" s="68" t="s">
        <v>1108</v>
      </c>
      <c r="F1038" s="68" t="s">
        <v>2229</v>
      </c>
      <c r="G1038" s="68" t="s">
        <v>2301</v>
      </c>
      <c r="H1038" s="66">
        <v>0.0</v>
      </c>
      <c r="I1038" s="66" t="str">
        <f>vlookup(D1038,'ranap clusters obsolete'!D:D,1,false)</f>
        <v>#N/A</v>
      </c>
      <c r="J1038" s="66" t="s">
        <v>9311</v>
      </c>
    </row>
    <row r="1039">
      <c r="A1039" s="68">
        <v>11.0</v>
      </c>
      <c r="B1039" s="69" t="s">
        <v>6275</v>
      </c>
      <c r="C1039" s="68" t="s">
        <v>7665</v>
      </c>
      <c r="D1039" s="70" t="s">
        <v>1675</v>
      </c>
      <c r="E1039" s="68" t="s">
        <v>1111</v>
      </c>
      <c r="F1039" s="68" t="s">
        <v>2229</v>
      </c>
      <c r="G1039" s="68" t="s">
        <v>2301</v>
      </c>
      <c r="H1039" s="66">
        <v>0.0</v>
      </c>
      <c r="I1039" s="66" t="str">
        <f>vlookup(D1039,'ranap clusters obsolete'!D:D,1,false)</f>
        <v>#N/A</v>
      </c>
      <c r="J1039" s="66" t="s">
        <v>9311</v>
      </c>
    </row>
    <row r="1040">
      <c r="A1040" s="68">
        <v>11.0</v>
      </c>
      <c r="B1040" s="69" t="s">
        <v>6275</v>
      </c>
      <c r="C1040" s="68" t="s">
        <v>7665</v>
      </c>
      <c r="D1040" s="70" t="s">
        <v>1677</v>
      </c>
      <c r="E1040" s="68" t="s">
        <v>1115</v>
      </c>
      <c r="F1040" s="68" t="s">
        <v>2229</v>
      </c>
      <c r="G1040" s="68" t="s">
        <v>2301</v>
      </c>
      <c r="H1040" s="66">
        <v>0.0</v>
      </c>
      <c r="I1040" s="66" t="str">
        <f>vlookup(D1040,'ranap clusters obsolete'!D:D,1,false)</f>
        <v>#N/A</v>
      </c>
      <c r="J1040" s="66" t="s">
        <v>9311</v>
      </c>
    </row>
    <row r="1041">
      <c r="A1041" s="68">
        <v>11.0</v>
      </c>
      <c r="B1041" s="69" t="s">
        <v>6275</v>
      </c>
      <c r="C1041" s="68" t="s">
        <v>7665</v>
      </c>
      <c r="D1041" s="70" t="s">
        <v>1678</v>
      </c>
      <c r="E1041" s="68" t="s">
        <v>1118</v>
      </c>
      <c r="F1041" s="68" t="s">
        <v>2229</v>
      </c>
      <c r="G1041" s="68" t="s">
        <v>2301</v>
      </c>
      <c r="H1041" s="66">
        <v>0.0</v>
      </c>
      <c r="I1041" s="66" t="str">
        <f>vlookup(D1041,'ranap clusters obsolete'!D:D,1,false)</f>
        <v>#N/A</v>
      </c>
      <c r="J1041" s="66" t="s">
        <v>9311</v>
      </c>
    </row>
    <row r="1042">
      <c r="A1042" s="68">
        <v>11.0</v>
      </c>
      <c r="B1042" s="69" t="s">
        <v>6275</v>
      </c>
      <c r="C1042" s="68" t="s">
        <v>7665</v>
      </c>
      <c r="D1042" s="70" t="s">
        <v>1680</v>
      </c>
      <c r="E1042" s="68" t="s">
        <v>1122</v>
      </c>
      <c r="F1042" s="68" t="s">
        <v>2229</v>
      </c>
      <c r="G1042" s="68" t="s">
        <v>2301</v>
      </c>
      <c r="H1042" s="66">
        <v>0.0</v>
      </c>
      <c r="I1042" s="66" t="str">
        <f>vlookup(D1042,'ranap clusters obsolete'!D:D,1,false)</f>
        <v>#N/A</v>
      </c>
      <c r="J1042" s="66" t="s">
        <v>9311</v>
      </c>
    </row>
    <row r="1043">
      <c r="A1043" s="68">
        <v>11.0</v>
      </c>
      <c r="B1043" s="69" t="s">
        <v>6275</v>
      </c>
      <c r="C1043" s="68" t="s">
        <v>7665</v>
      </c>
      <c r="D1043" s="70" t="s">
        <v>1681</v>
      </c>
      <c r="E1043" s="68" t="s">
        <v>1125</v>
      </c>
      <c r="F1043" s="68" t="s">
        <v>2229</v>
      </c>
      <c r="G1043" s="68" t="s">
        <v>2301</v>
      </c>
      <c r="H1043" s="66">
        <v>0.0</v>
      </c>
      <c r="I1043" s="66" t="str">
        <f>vlookup(D1043,'ranap clusters obsolete'!D:D,1,false)</f>
        <v>#N/A</v>
      </c>
      <c r="J1043" s="66" t="s">
        <v>9311</v>
      </c>
    </row>
    <row r="1044">
      <c r="A1044" s="68">
        <v>11.0</v>
      </c>
      <c r="B1044" s="69" t="s">
        <v>6275</v>
      </c>
      <c r="C1044" s="68" t="s">
        <v>7665</v>
      </c>
      <c r="D1044" s="70" t="s">
        <v>1682</v>
      </c>
      <c r="E1044" s="68" t="s">
        <v>1129</v>
      </c>
      <c r="F1044" s="68" t="s">
        <v>2229</v>
      </c>
      <c r="G1044" s="68" t="s">
        <v>2301</v>
      </c>
      <c r="H1044" s="66">
        <v>0.0</v>
      </c>
      <c r="I1044" s="66" t="str">
        <f>vlookup(D1044,'ranap clusters obsolete'!D:D,1,false)</f>
        <v>#N/A</v>
      </c>
      <c r="J1044" s="66" t="s">
        <v>9311</v>
      </c>
    </row>
    <row r="1045">
      <c r="A1045" s="68">
        <v>11.0</v>
      </c>
      <c r="B1045" s="69" t="s">
        <v>6275</v>
      </c>
      <c r="C1045" s="68" t="s">
        <v>7665</v>
      </c>
      <c r="D1045" s="70" t="s">
        <v>1684</v>
      </c>
      <c r="E1045" s="68" t="s">
        <v>1133</v>
      </c>
      <c r="F1045" s="68" t="s">
        <v>2229</v>
      </c>
      <c r="G1045" s="68" t="s">
        <v>2301</v>
      </c>
      <c r="H1045" s="66">
        <v>0.0</v>
      </c>
      <c r="I1045" s="66" t="str">
        <f>vlookup(D1045,'ranap clusters obsolete'!D:D,1,false)</f>
        <v>#N/A</v>
      </c>
      <c r="J1045" s="66" t="s">
        <v>9311</v>
      </c>
    </row>
    <row r="1046">
      <c r="A1046" s="68">
        <v>11.0</v>
      </c>
      <c r="B1046" s="69" t="s">
        <v>6275</v>
      </c>
      <c r="C1046" s="68" t="s">
        <v>7665</v>
      </c>
      <c r="D1046" s="70" t="s">
        <v>1685</v>
      </c>
      <c r="E1046" s="68" t="s">
        <v>1136</v>
      </c>
      <c r="F1046" s="68" t="s">
        <v>2229</v>
      </c>
      <c r="G1046" s="68" t="s">
        <v>2301</v>
      </c>
      <c r="H1046" s="66">
        <v>0.0</v>
      </c>
      <c r="I1046" s="66" t="str">
        <f>vlookup(D1046,'ranap clusters obsolete'!D:D,1,false)</f>
        <v>#N/A</v>
      </c>
      <c r="J1046" s="66" t="s">
        <v>9311</v>
      </c>
    </row>
    <row r="1047">
      <c r="A1047" s="68">
        <v>11.0</v>
      </c>
      <c r="B1047" s="69" t="s">
        <v>6275</v>
      </c>
      <c r="C1047" s="68" t="s">
        <v>7665</v>
      </c>
      <c r="D1047" s="70" t="s">
        <v>1687</v>
      </c>
      <c r="E1047" s="68" t="s">
        <v>1140</v>
      </c>
      <c r="F1047" s="68" t="s">
        <v>2229</v>
      </c>
      <c r="G1047" s="68" t="s">
        <v>2301</v>
      </c>
      <c r="H1047" s="66">
        <v>0.0</v>
      </c>
      <c r="I1047" s="66" t="str">
        <f>vlookup(D1047,'ranap clusters obsolete'!D:D,1,false)</f>
        <v>#N/A</v>
      </c>
      <c r="J1047" s="66" t="s">
        <v>9311</v>
      </c>
    </row>
    <row r="1048">
      <c r="A1048" s="68">
        <v>11.0</v>
      </c>
      <c r="B1048" s="69" t="s">
        <v>6275</v>
      </c>
      <c r="C1048" s="68" t="s">
        <v>7665</v>
      </c>
      <c r="D1048" s="70" t="s">
        <v>1690</v>
      </c>
      <c r="E1048" s="68" t="s">
        <v>1143</v>
      </c>
      <c r="F1048" s="68" t="s">
        <v>2229</v>
      </c>
      <c r="G1048" s="68" t="s">
        <v>2301</v>
      </c>
      <c r="H1048" s="66">
        <v>0.0</v>
      </c>
      <c r="I1048" s="66" t="str">
        <f>vlookup(D1048,'ranap clusters obsolete'!D:D,1,false)</f>
        <v>#N/A</v>
      </c>
      <c r="J1048" s="66" t="s">
        <v>9311</v>
      </c>
    </row>
    <row r="1049">
      <c r="A1049" s="68">
        <v>11.0</v>
      </c>
      <c r="B1049" s="69" t="s">
        <v>6275</v>
      </c>
      <c r="C1049" s="68" t="s">
        <v>7665</v>
      </c>
      <c r="D1049" s="70" t="s">
        <v>1691</v>
      </c>
      <c r="E1049" s="68" t="s">
        <v>1146</v>
      </c>
      <c r="F1049" s="68" t="s">
        <v>2229</v>
      </c>
      <c r="G1049" s="68" t="s">
        <v>2301</v>
      </c>
      <c r="H1049" s="66">
        <v>0.0</v>
      </c>
      <c r="I1049" s="66" t="str">
        <f>vlookup(D1049,'ranap clusters obsolete'!D:D,1,false)</f>
        <v>#N/A</v>
      </c>
      <c r="J1049" s="66" t="s">
        <v>9311</v>
      </c>
    </row>
    <row r="1050">
      <c r="A1050" s="68">
        <v>11.0</v>
      </c>
      <c r="B1050" s="69" t="s">
        <v>6275</v>
      </c>
      <c r="C1050" s="68" t="s">
        <v>7665</v>
      </c>
      <c r="D1050" s="70" t="s">
        <v>1692</v>
      </c>
      <c r="E1050" s="68" t="s">
        <v>1151</v>
      </c>
      <c r="F1050" s="68" t="s">
        <v>2229</v>
      </c>
      <c r="G1050" s="68" t="s">
        <v>2301</v>
      </c>
      <c r="H1050" s="66">
        <v>1.0</v>
      </c>
      <c r="I1050" s="66" t="str">
        <f>vlookup(D1050,'ranap clusters obsolete'!D:D,1,false)</f>
        <v>#N/A</v>
      </c>
      <c r="J1050" s="66" t="s">
        <v>9311</v>
      </c>
    </row>
    <row r="1051">
      <c r="A1051" s="68">
        <v>11.0</v>
      </c>
      <c r="B1051" s="69" t="s">
        <v>6275</v>
      </c>
      <c r="C1051" s="68" t="s">
        <v>7665</v>
      </c>
      <c r="D1051" s="70" t="s">
        <v>1694</v>
      </c>
      <c r="E1051" s="68" t="s">
        <v>1154</v>
      </c>
      <c r="F1051" s="68" t="s">
        <v>2229</v>
      </c>
      <c r="G1051" s="68" t="s">
        <v>2301</v>
      </c>
      <c r="H1051" s="66">
        <v>1.0</v>
      </c>
      <c r="I1051" s="66" t="str">
        <f>vlookup(D1051,'ranap clusters obsolete'!D:D,1,false)</f>
        <v>#N/A</v>
      </c>
      <c r="J1051" s="66" t="s">
        <v>9311</v>
      </c>
    </row>
    <row r="1052">
      <c r="A1052" s="68">
        <v>11.0</v>
      </c>
      <c r="B1052" s="69" t="s">
        <v>6275</v>
      </c>
      <c r="C1052" s="68" t="s">
        <v>7665</v>
      </c>
      <c r="D1052" s="70" t="s">
        <v>1695</v>
      </c>
      <c r="E1052" s="68" t="s">
        <v>1157</v>
      </c>
      <c r="F1052" s="68" t="s">
        <v>2229</v>
      </c>
      <c r="G1052" s="68" t="s">
        <v>2301</v>
      </c>
      <c r="H1052" s="66">
        <v>1.0</v>
      </c>
      <c r="I1052" s="66" t="str">
        <f>vlookup(D1052,'ranap clusters obsolete'!D:D,1,false)</f>
        <v>#N/A</v>
      </c>
      <c r="J1052" s="66" t="s">
        <v>9311</v>
      </c>
    </row>
    <row r="1053">
      <c r="A1053" s="68">
        <v>11.0</v>
      </c>
      <c r="B1053" s="69" t="s">
        <v>6275</v>
      </c>
      <c r="C1053" s="68" t="s">
        <v>7665</v>
      </c>
      <c r="D1053" s="70" t="s">
        <v>1696</v>
      </c>
      <c r="E1053" s="68" t="s">
        <v>1161</v>
      </c>
      <c r="F1053" s="68" t="s">
        <v>2229</v>
      </c>
      <c r="G1053" s="68" t="s">
        <v>2301</v>
      </c>
      <c r="H1053" s="66">
        <v>1.0</v>
      </c>
      <c r="I1053" s="66" t="str">
        <f>vlookup(D1053,'ranap clusters obsolete'!D:D,1,false)</f>
        <v>#N/A</v>
      </c>
      <c r="J1053" s="66" t="s">
        <v>9311</v>
      </c>
    </row>
    <row r="1054">
      <c r="A1054" s="68">
        <v>11.0</v>
      </c>
      <c r="B1054" s="69" t="s">
        <v>6275</v>
      </c>
      <c r="C1054" s="68" t="s">
        <v>7665</v>
      </c>
      <c r="D1054" s="70" t="s">
        <v>1698</v>
      </c>
      <c r="E1054" s="68" t="s">
        <v>1164</v>
      </c>
      <c r="F1054" s="68" t="s">
        <v>2229</v>
      </c>
      <c r="G1054" s="68" t="s">
        <v>2301</v>
      </c>
      <c r="H1054" s="66">
        <v>0.0</v>
      </c>
      <c r="I1054" s="66" t="str">
        <f>vlookup(D1054,'ranap clusters obsolete'!D:D,1,false)</f>
        <v>#N/A</v>
      </c>
      <c r="J1054" s="66" t="s">
        <v>9311</v>
      </c>
    </row>
    <row r="1055">
      <c r="A1055" s="68">
        <v>11.0</v>
      </c>
      <c r="B1055" s="69" t="s">
        <v>6275</v>
      </c>
      <c r="C1055" s="68" t="s">
        <v>7665</v>
      </c>
      <c r="D1055" s="70" t="s">
        <v>1699</v>
      </c>
      <c r="E1055" s="68" t="s">
        <v>1168</v>
      </c>
      <c r="F1055" s="68" t="s">
        <v>2229</v>
      </c>
      <c r="G1055" s="68" t="s">
        <v>2301</v>
      </c>
      <c r="H1055" s="66">
        <v>0.0</v>
      </c>
      <c r="I1055" s="66" t="str">
        <f>vlookup(D1055,'ranap clusters obsolete'!D:D,1,false)</f>
        <v>#N/A</v>
      </c>
      <c r="J1055" s="66" t="s">
        <v>9311</v>
      </c>
    </row>
    <row r="1056">
      <c r="A1056" s="68">
        <v>11.0</v>
      </c>
      <c r="B1056" s="69" t="s">
        <v>6275</v>
      </c>
      <c r="C1056" s="68" t="s">
        <v>7665</v>
      </c>
      <c r="D1056" s="70" t="s">
        <v>1700</v>
      </c>
      <c r="E1056" s="68" t="s">
        <v>1172</v>
      </c>
      <c r="F1056" s="68" t="s">
        <v>2229</v>
      </c>
      <c r="G1056" s="68" t="s">
        <v>2301</v>
      </c>
      <c r="H1056" s="66">
        <v>0.0</v>
      </c>
      <c r="I1056" s="66" t="str">
        <f>vlookup(D1056,'ranap clusters obsolete'!D:D,1,false)</f>
        <v>#N/A</v>
      </c>
      <c r="J1056" s="66" t="s">
        <v>9311</v>
      </c>
    </row>
    <row r="1057">
      <c r="A1057" s="68">
        <v>11.0</v>
      </c>
      <c r="B1057" s="69" t="s">
        <v>6275</v>
      </c>
      <c r="C1057" s="68" t="s">
        <v>7665</v>
      </c>
      <c r="D1057" s="70" t="s">
        <v>1702</v>
      </c>
      <c r="E1057" s="68" t="s">
        <v>1175</v>
      </c>
      <c r="F1057" s="68" t="s">
        <v>2229</v>
      </c>
      <c r="G1057" s="68" t="s">
        <v>2301</v>
      </c>
      <c r="H1057" s="66">
        <v>0.0</v>
      </c>
      <c r="I1057" s="66" t="str">
        <f>vlookup(D1057,'ranap clusters obsolete'!D:D,1,false)</f>
        <v>#N/A</v>
      </c>
      <c r="J1057" s="66" t="s">
        <v>9311</v>
      </c>
    </row>
    <row r="1058">
      <c r="A1058" s="68">
        <v>11.0</v>
      </c>
      <c r="B1058" s="69" t="s">
        <v>6275</v>
      </c>
      <c r="C1058" s="68" t="s">
        <v>7665</v>
      </c>
      <c r="D1058" s="70" t="s">
        <v>1703</v>
      </c>
      <c r="E1058" s="68" t="s">
        <v>1178</v>
      </c>
      <c r="F1058" s="68" t="s">
        <v>2229</v>
      </c>
      <c r="G1058" s="68" t="s">
        <v>2301</v>
      </c>
      <c r="H1058" s="66">
        <v>0.0</v>
      </c>
      <c r="I1058" s="66" t="str">
        <f>vlookup(D1058,'ranap clusters obsolete'!D:D,1,false)</f>
        <v>#N/A</v>
      </c>
      <c r="J1058" s="66" t="s">
        <v>9311</v>
      </c>
    </row>
    <row r="1059">
      <c r="A1059" s="68">
        <v>11.0</v>
      </c>
      <c r="B1059" s="69" t="s">
        <v>6275</v>
      </c>
      <c r="C1059" s="68" t="s">
        <v>7665</v>
      </c>
      <c r="D1059" s="70" t="s">
        <v>1704</v>
      </c>
      <c r="E1059" s="68" t="s">
        <v>1182</v>
      </c>
      <c r="F1059" s="68" t="s">
        <v>2229</v>
      </c>
      <c r="G1059" s="68" t="s">
        <v>2301</v>
      </c>
      <c r="H1059" s="66">
        <v>0.0</v>
      </c>
      <c r="I1059" s="66" t="str">
        <f>vlookup(D1059,'ranap clusters obsolete'!D:D,1,false)</f>
        <v>#N/A</v>
      </c>
      <c r="J1059" s="66" t="s">
        <v>9311</v>
      </c>
    </row>
    <row r="1060">
      <c r="A1060" s="68">
        <v>11.0</v>
      </c>
      <c r="B1060" s="69" t="s">
        <v>6275</v>
      </c>
      <c r="C1060" s="68" t="s">
        <v>7665</v>
      </c>
      <c r="D1060" s="70" t="s">
        <v>1706</v>
      </c>
      <c r="E1060" s="68" t="s">
        <v>1185</v>
      </c>
      <c r="F1060" s="68" t="s">
        <v>2229</v>
      </c>
      <c r="G1060" s="68" t="s">
        <v>2301</v>
      </c>
      <c r="H1060" s="66">
        <v>0.0</v>
      </c>
      <c r="I1060" s="66" t="str">
        <f>vlookup(D1060,'ranap clusters obsolete'!D:D,1,false)</f>
        <v>#N/A</v>
      </c>
      <c r="J1060" s="66" t="s">
        <v>9311</v>
      </c>
    </row>
    <row r="1061">
      <c r="A1061" s="68">
        <v>11.0</v>
      </c>
      <c r="B1061" s="69" t="s">
        <v>6275</v>
      </c>
      <c r="C1061" s="68" t="s">
        <v>7665</v>
      </c>
      <c r="D1061" s="70" t="s">
        <v>1707</v>
      </c>
      <c r="E1061" s="68" t="s">
        <v>1189</v>
      </c>
      <c r="F1061" s="68" t="s">
        <v>2229</v>
      </c>
      <c r="G1061" s="68" t="s">
        <v>2301</v>
      </c>
      <c r="H1061" s="66">
        <v>0.0</v>
      </c>
      <c r="I1061" s="66" t="str">
        <f>vlookup(D1061,'ranap clusters obsolete'!D:D,1,false)</f>
        <v>#N/A</v>
      </c>
      <c r="J1061" s="66" t="s">
        <v>9311</v>
      </c>
    </row>
    <row r="1062">
      <c r="A1062" s="68">
        <v>11.0</v>
      </c>
      <c r="B1062" s="69" t="s">
        <v>6275</v>
      </c>
      <c r="C1062" s="68" t="s">
        <v>7665</v>
      </c>
      <c r="D1062" s="70" t="s">
        <v>1708</v>
      </c>
      <c r="E1062" s="68" t="s">
        <v>1193</v>
      </c>
      <c r="F1062" s="68" t="s">
        <v>2229</v>
      </c>
      <c r="G1062" s="68" t="s">
        <v>2301</v>
      </c>
      <c r="H1062" s="66">
        <v>0.0</v>
      </c>
      <c r="I1062" s="66" t="str">
        <f>vlookup(D1062,'ranap clusters obsolete'!D:D,1,false)</f>
        <v>#N/A</v>
      </c>
      <c r="J1062" s="66" t="s">
        <v>9311</v>
      </c>
    </row>
    <row r="1063">
      <c r="A1063" s="68">
        <v>11.0</v>
      </c>
      <c r="B1063" s="69" t="s">
        <v>6275</v>
      </c>
      <c r="C1063" s="68" t="s">
        <v>7665</v>
      </c>
      <c r="D1063" s="70" t="s">
        <v>1710</v>
      </c>
      <c r="E1063" s="68" t="s">
        <v>1197</v>
      </c>
      <c r="F1063" s="68" t="s">
        <v>2229</v>
      </c>
      <c r="G1063" s="68" t="s">
        <v>2301</v>
      </c>
      <c r="H1063" s="66">
        <v>0.0</v>
      </c>
      <c r="I1063" s="66" t="str">
        <f>vlookup(D1063,'ranap clusters obsolete'!D:D,1,false)</f>
        <v>#N/A</v>
      </c>
      <c r="J1063" s="66" t="s">
        <v>9311</v>
      </c>
    </row>
    <row r="1064">
      <c r="A1064" s="68">
        <v>11.0</v>
      </c>
      <c r="B1064" s="69" t="s">
        <v>6275</v>
      </c>
      <c r="C1064" s="68" t="s">
        <v>7665</v>
      </c>
      <c r="D1064" s="70" t="s">
        <v>1711</v>
      </c>
      <c r="E1064" s="68" t="s">
        <v>1200</v>
      </c>
      <c r="F1064" s="68" t="s">
        <v>2229</v>
      </c>
      <c r="G1064" s="68" t="s">
        <v>2301</v>
      </c>
      <c r="H1064" s="66">
        <v>0.0</v>
      </c>
      <c r="I1064" s="66" t="str">
        <f>vlookup(D1064,'ranap clusters obsolete'!D:D,1,false)</f>
        <v>#N/A</v>
      </c>
      <c r="J1064" s="66" t="s">
        <v>9311</v>
      </c>
    </row>
    <row r="1065">
      <c r="A1065" s="68">
        <v>11.0</v>
      </c>
      <c r="B1065" s="69" t="s">
        <v>6275</v>
      </c>
      <c r="C1065" s="68" t="s">
        <v>7665</v>
      </c>
      <c r="D1065" s="70" t="s">
        <v>1713</v>
      </c>
      <c r="E1065" s="68" t="s">
        <v>1203</v>
      </c>
      <c r="F1065" s="68" t="s">
        <v>2229</v>
      </c>
      <c r="G1065" s="68" t="s">
        <v>2301</v>
      </c>
      <c r="H1065" s="66">
        <v>0.0</v>
      </c>
      <c r="I1065" s="66" t="str">
        <f>vlookup(D1065,'ranap clusters obsolete'!D:D,1,false)</f>
        <v>#N/A</v>
      </c>
      <c r="J1065" s="66" t="s">
        <v>9311</v>
      </c>
    </row>
    <row r="1066">
      <c r="A1066" s="68">
        <v>11.0</v>
      </c>
      <c r="B1066" s="69" t="s">
        <v>6275</v>
      </c>
      <c r="C1066" s="68" t="s">
        <v>7665</v>
      </c>
      <c r="D1066" s="70" t="s">
        <v>1715</v>
      </c>
      <c r="E1066" s="68" t="s">
        <v>1207</v>
      </c>
      <c r="F1066" s="68" t="s">
        <v>2229</v>
      </c>
      <c r="G1066" s="68" t="s">
        <v>2301</v>
      </c>
      <c r="H1066" s="66">
        <v>0.0</v>
      </c>
      <c r="I1066" s="66" t="str">
        <f>vlookup(D1066,'ranap clusters obsolete'!D:D,1,false)</f>
        <v>#N/A</v>
      </c>
      <c r="J1066" s="66" t="s">
        <v>9311</v>
      </c>
    </row>
    <row r="1067">
      <c r="A1067" s="68">
        <v>11.0</v>
      </c>
      <c r="B1067" s="69" t="s">
        <v>6275</v>
      </c>
      <c r="C1067" s="68" t="s">
        <v>7665</v>
      </c>
      <c r="D1067" s="70" t="s">
        <v>1716</v>
      </c>
      <c r="E1067" s="68" t="s">
        <v>1210</v>
      </c>
      <c r="F1067" s="68" t="s">
        <v>2229</v>
      </c>
      <c r="G1067" s="68" t="s">
        <v>2301</v>
      </c>
      <c r="H1067" s="66">
        <v>0.0</v>
      </c>
      <c r="I1067" s="66" t="str">
        <f>vlookup(D1067,'ranap clusters obsolete'!D:D,1,false)</f>
        <v>#N/A</v>
      </c>
      <c r="J1067" s="66" t="s">
        <v>9311</v>
      </c>
    </row>
    <row r="1068">
      <c r="A1068" s="68">
        <v>11.0</v>
      </c>
      <c r="B1068" s="69" t="s">
        <v>6275</v>
      </c>
      <c r="C1068" s="68" t="s">
        <v>7665</v>
      </c>
      <c r="D1068" s="70" t="s">
        <v>1718</v>
      </c>
      <c r="E1068" s="68" t="s">
        <v>1214</v>
      </c>
      <c r="F1068" s="68" t="s">
        <v>2229</v>
      </c>
      <c r="G1068" s="68" t="s">
        <v>2301</v>
      </c>
      <c r="H1068" s="66">
        <v>0.0</v>
      </c>
      <c r="I1068" s="66" t="str">
        <f>vlookup(D1068,'ranap clusters obsolete'!D:D,1,false)</f>
        <v>#N/A</v>
      </c>
      <c r="J1068" s="66" t="s">
        <v>9311</v>
      </c>
    </row>
    <row r="1069">
      <c r="A1069" s="68">
        <v>11.0</v>
      </c>
      <c r="B1069" s="69" t="s">
        <v>6275</v>
      </c>
      <c r="C1069" s="68" t="s">
        <v>7665</v>
      </c>
      <c r="D1069" s="70" t="s">
        <v>1719</v>
      </c>
      <c r="E1069" s="68" t="s">
        <v>1217</v>
      </c>
      <c r="F1069" s="68" t="s">
        <v>2229</v>
      </c>
      <c r="G1069" s="68" t="s">
        <v>2301</v>
      </c>
      <c r="H1069" s="66">
        <v>0.0</v>
      </c>
      <c r="I1069" s="66" t="str">
        <f>vlookup(D1069,'ranap clusters obsolete'!D:D,1,false)</f>
        <v>#N/A</v>
      </c>
      <c r="J1069" s="66" t="s">
        <v>9311</v>
      </c>
    </row>
    <row r="1070">
      <c r="A1070" s="68">
        <v>11.0</v>
      </c>
      <c r="B1070" s="69" t="s">
        <v>6275</v>
      </c>
      <c r="C1070" s="68" t="s">
        <v>7665</v>
      </c>
      <c r="D1070" s="70" t="s">
        <v>1720</v>
      </c>
      <c r="E1070" s="68" t="s">
        <v>1220</v>
      </c>
      <c r="F1070" s="68" t="s">
        <v>2229</v>
      </c>
      <c r="G1070" s="68" t="s">
        <v>2301</v>
      </c>
      <c r="H1070" s="66">
        <v>0.0</v>
      </c>
      <c r="I1070" s="66" t="str">
        <f>vlookup(D1070,'ranap clusters obsolete'!D:D,1,false)</f>
        <v>#N/A</v>
      </c>
      <c r="J1070" s="66" t="s">
        <v>9311</v>
      </c>
    </row>
    <row r="1071">
      <c r="A1071" s="68">
        <v>11.0</v>
      </c>
      <c r="B1071" s="69" t="s">
        <v>6275</v>
      </c>
      <c r="C1071" s="68" t="s">
        <v>7665</v>
      </c>
      <c r="D1071" s="70" t="s">
        <v>1722</v>
      </c>
      <c r="E1071" s="68" t="s">
        <v>1223</v>
      </c>
      <c r="F1071" s="68" t="s">
        <v>2229</v>
      </c>
      <c r="G1071" s="68" t="s">
        <v>2301</v>
      </c>
      <c r="H1071" s="66">
        <v>0.0</v>
      </c>
      <c r="I1071" s="66" t="str">
        <f>vlookup(D1071,'ranap clusters obsolete'!D:D,1,false)</f>
        <v>#N/A</v>
      </c>
      <c r="J1071" s="66" t="s">
        <v>9311</v>
      </c>
    </row>
    <row r="1072">
      <c r="A1072" s="68">
        <v>11.0</v>
      </c>
      <c r="B1072" s="69" t="s">
        <v>6275</v>
      </c>
      <c r="C1072" s="68" t="s">
        <v>7665</v>
      </c>
      <c r="D1072" s="70" t="s">
        <v>1723</v>
      </c>
      <c r="E1072" s="68" t="s">
        <v>1226</v>
      </c>
      <c r="F1072" s="68" t="s">
        <v>2229</v>
      </c>
      <c r="G1072" s="68" t="s">
        <v>2301</v>
      </c>
      <c r="H1072" s="66">
        <v>0.0</v>
      </c>
      <c r="I1072" s="66" t="str">
        <f>vlookup(D1072,'ranap clusters obsolete'!D:D,1,false)</f>
        <v>#N/A</v>
      </c>
      <c r="J1072" s="66" t="s">
        <v>9311</v>
      </c>
    </row>
    <row r="1073">
      <c r="A1073" s="68">
        <v>11.0</v>
      </c>
      <c r="B1073" s="69" t="s">
        <v>6275</v>
      </c>
      <c r="C1073" s="68" t="s">
        <v>7665</v>
      </c>
      <c r="D1073" s="70" t="s">
        <v>1724</v>
      </c>
      <c r="E1073" s="68" t="s">
        <v>1229</v>
      </c>
      <c r="F1073" s="68" t="s">
        <v>2229</v>
      </c>
      <c r="G1073" s="68" t="s">
        <v>2301</v>
      </c>
      <c r="H1073" s="66">
        <v>0.0</v>
      </c>
      <c r="I1073" s="66" t="str">
        <f>vlookup(D1073,'ranap clusters obsolete'!D:D,1,false)</f>
        <v>#N/A</v>
      </c>
      <c r="J1073" s="66" t="s">
        <v>9311</v>
      </c>
    </row>
    <row r="1074">
      <c r="A1074" s="68">
        <v>11.0</v>
      </c>
      <c r="B1074" s="69" t="s">
        <v>6275</v>
      </c>
      <c r="C1074" s="68" t="s">
        <v>7665</v>
      </c>
      <c r="D1074" s="70" t="s">
        <v>1726</v>
      </c>
      <c r="E1074" s="68" t="s">
        <v>1233</v>
      </c>
      <c r="F1074" s="68" t="s">
        <v>2229</v>
      </c>
      <c r="G1074" s="68" t="s">
        <v>2301</v>
      </c>
      <c r="H1074" s="66">
        <v>0.0</v>
      </c>
      <c r="I1074" s="66" t="str">
        <f>vlookup(D1074,'ranap clusters obsolete'!D:D,1,false)</f>
        <v>#N/A</v>
      </c>
      <c r="J1074" s="66" t="s">
        <v>9311</v>
      </c>
    </row>
    <row r="1075">
      <c r="A1075" s="68">
        <v>11.0</v>
      </c>
      <c r="B1075" s="69" t="s">
        <v>6275</v>
      </c>
      <c r="C1075" s="68" t="s">
        <v>7665</v>
      </c>
      <c r="D1075" s="70" t="s">
        <v>1727</v>
      </c>
      <c r="E1075" s="68" t="s">
        <v>1236</v>
      </c>
      <c r="F1075" s="68" t="s">
        <v>2229</v>
      </c>
      <c r="G1075" s="68" t="s">
        <v>2301</v>
      </c>
      <c r="H1075" s="66">
        <v>0.0</v>
      </c>
      <c r="I1075" s="66" t="str">
        <f>vlookup(D1075,'ranap clusters obsolete'!D:D,1,false)</f>
        <v>#N/A</v>
      </c>
      <c r="J1075" s="66" t="s">
        <v>9311</v>
      </c>
    </row>
    <row r="1076">
      <c r="A1076" s="68">
        <v>11.0</v>
      </c>
      <c r="B1076" s="69" t="s">
        <v>6275</v>
      </c>
      <c r="C1076" s="68" t="s">
        <v>7665</v>
      </c>
      <c r="D1076" s="70" t="s">
        <v>1729</v>
      </c>
      <c r="E1076" s="68" t="s">
        <v>1239</v>
      </c>
      <c r="F1076" s="68" t="s">
        <v>2229</v>
      </c>
      <c r="G1076" s="68" t="s">
        <v>2301</v>
      </c>
      <c r="H1076" s="66">
        <v>0.0</v>
      </c>
      <c r="I1076" s="66" t="str">
        <f>vlookup(D1076,'ranap clusters obsolete'!D:D,1,false)</f>
        <v>#N/A</v>
      </c>
      <c r="J1076" s="66" t="s">
        <v>9311</v>
      </c>
    </row>
    <row r="1077">
      <c r="A1077" s="68">
        <v>11.0</v>
      </c>
      <c r="B1077" s="69" t="s">
        <v>6275</v>
      </c>
      <c r="C1077" s="68" t="s">
        <v>7665</v>
      </c>
      <c r="D1077" s="70" t="s">
        <v>1732</v>
      </c>
      <c r="E1077" s="68" t="s">
        <v>1242</v>
      </c>
      <c r="F1077" s="68" t="s">
        <v>2229</v>
      </c>
      <c r="G1077" s="68" t="s">
        <v>2301</v>
      </c>
      <c r="H1077" s="66">
        <v>0.0</v>
      </c>
      <c r="I1077" s="66" t="str">
        <f>vlookup(D1077,'ranap clusters obsolete'!D:D,1,false)</f>
        <v>#N/A</v>
      </c>
      <c r="J1077" s="66" t="s">
        <v>9311</v>
      </c>
    </row>
    <row r="1078">
      <c r="A1078" s="68">
        <v>11.0</v>
      </c>
      <c r="B1078" s="69" t="s">
        <v>6275</v>
      </c>
      <c r="C1078" s="68" t="s">
        <v>7665</v>
      </c>
      <c r="D1078" s="70" t="s">
        <v>1733</v>
      </c>
      <c r="E1078" s="68" t="s">
        <v>1251</v>
      </c>
      <c r="F1078" s="68" t="s">
        <v>2229</v>
      </c>
      <c r="G1078" s="68" t="s">
        <v>2301</v>
      </c>
      <c r="H1078" s="66">
        <v>0.0</v>
      </c>
      <c r="I1078" s="66" t="str">
        <f>vlookup(D1078,'ranap clusters obsolete'!D:D,1,false)</f>
        <v>#N/A</v>
      </c>
      <c r="J1078" s="66" t="s">
        <v>9311</v>
      </c>
    </row>
    <row r="1079">
      <c r="A1079" s="68">
        <v>11.0</v>
      </c>
      <c r="B1079" s="69" t="s">
        <v>6275</v>
      </c>
      <c r="C1079" s="68" t="s">
        <v>7665</v>
      </c>
      <c r="D1079" s="70" t="s">
        <v>1735</v>
      </c>
      <c r="E1079" s="68" t="s">
        <v>1254</v>
      </c>
      <c r="F1079" s="68" t="s">
        <v>2229</v>
      </c>
      <c r="G1079" s="68" t="s">
        <v>2301</v>
      </c>
      <c r="H1079" s="66">
        <v>0.0</v>
      </c>
      <c r="I1079" s="66" t="str">
        <f>vlookup(D1079,'ranap clusters obsolete'!D:D,1,false)</f>
        <v>#N/A</v>
      </c>
      <c r="J1079" s="66" t="s">
        <v>9311</v>
      </c>
    </row>
    <row r="1080">
      <c r="A1080" s="68">
        <v>11.0</v>
      </c>
      <c r="B1080" s="69" t="s">
        <v>6275</v>
      </c>
      <c r="C1080" s="68" t="s">
        <v>7665</v>
      </c>
      <c r="D1080" s="70" t="s">
        <v>1736</v>
      </c>
      <c r="E1080" s="68" t="s">
        <v>1257</v>
      </c>
      <c r="F1080" s="68" t="s">
        <v>2229</v>
      </c>
      <c r="G1080" s="68" t="s">
        <v>2301</v>
      </c>
      <c r="H1080" s="66">
        <v>0.0</v>
      </c>
      <c r="I1080" s="66" t="str">
        <f>vlookup(D1080,'ranap clusters obsolete'!D:D,1,false)</f>
        <v>#N/A</v>
      </c>
      <c r="J1080" s="66" t="s">
        <v>9311</v>
      </c>
    </row>
    <row r="1081">
      <c r="A1081" s="68">
        <v>11.0</v>
      </c>
      <c r="B1081" s="69" t="s">
        <v>6275</v>
      </c>
      <c r="C1081" s="68" t="s">
        <v>7665</v>
      </c>
      <c r="D1081" s="70" t="s">
        <v>1737</v>
      </c>
      <c r="E1081" s="68" t="s">
        <v>1262</v>
      </c>
      <c r="F1081" s="68" t="s">
        <v>2229</v>
      </c>
      <c r="G1081" s="68" t="s">
        <v>2301</v>
      </c>
      <c r="H1081" s="66">
        <v>0.0</v>
      </c>
      <c r="I1081" s="66" t="str">
        <f>vlookup(D1081,'ranap clusters obsolete'!D:D,1,false)</f>
        <v>#N/A</v>
      </c>
      <c r="J1081" s="66" t="s">
        <v>9311</v>
      </c>
    </row>
    <row r="1082">
      <c r="A1082" s="68">
        <v>11.0</v>
      </c>
      <c r="B1082" s="69" t="s">
        <v>6275</v>
      </c>
      <c r="C1082" s="68" t="s">
        <v>7665</v>
      </c>
      <c r="D1082" s="70" t="s">
        <v>1741</v>
      </c>
      <c r="E1082" s="68" t="s">
        <v>1265</v>
      </c>
      <c r="F1082" s="68" t="s">
        <v>2229</v>
      </c>
      <c r="G1082" s="68" t="s">
        <v>2301</v>
      </c>
      <c r="H1082" s="66">
        <v>0.0</v>
      </c>
      <c r="I1082" s="66" t="str">
        <f>vlookup(D1082,'ranap clusters obsolete'!D:D,1,false)</f>
        <v>#N/A</v>
      </c>
      <c r="J1082" s="66" t="s">
        <v>9311</v>
      </c>
    </row>
    <row r="1083">
      <c r="A1083" s="68">
        <v>11.0</v>
      </c>
      <c r="B1083" s="69" t="s">
        <v>6275</v>
      </c>
      <c r="C1083" s="68" t="s">
        <v>7665</v>
      </c>
      <c r="D1083" s="70" t="s">
        <v>1742</v>
      </c>
      <c r="E1083" s="68" t="s">
        <v>1268</v>
      </c>
      <c r="F1083" s="68" t="s">
        <v>2229</v>
      </c>
      <c r="G1083" s="68" t="s">
        <v>2301</v>
      </c>
      <c r="H1083" s="66">
        <v>0.0</v>
      </c>
      <c r="I1083" s="66" t="str">
        <f>vlookup(D1083,'ranap clusters obsolete'!D:D,1,false)</f>
        <v>#N/A</v>
      </c>
      <c r="J1083" s="66" t="s">
        <v>9311</v>
      </c>
    </row>
    <row r="1084">
      <c r="A1084" s="68">
        <v>11.0</v>
      </c>
      <c r="B1084" s="69" t="s">
        <v>6275</v>
      </c>
      <c r="C1084" s="68" t="s">
        <v>7665</v>
      </c>
      <c r="D1084" s="70" t="s">
        <v>1743</v>
      </c>
      <c r="E1084" s="68" t="s">
        <v>1271</v>
      </c>
      <c r="F1084" s="68" t="s">
        <v>2229</v>
      </c>
      <c r="G1084" s="68" t="s">
        <v>2301</v>
      </c>
      <c r="H1084" s="66">
        <v>0.0</v>
      </c>
      <c r="I1084" s="66" t="str">
        <f>vlookup(D1084,'ranap clusters obsolete'!D:D,1,false)</f>
        <v>#N/A</v>
      </c>
      <c r="J1084" s="66" t="s">
        <v>9311</v>
      </c>
    </row>
    <row r="1085">
      <c r="A1085" s="68">
        <v>11.0</v>
      </c>
      <c r="B1085" s="69" t="s">
        <v>6275</v>
      </c>
      <c r="C1085" s="68" t="s">
        <v>7665</v>
      </c>
      <c r="D1085" s="70" t="s">
        <v>1745</v>
      </c>
      <c r="E1085" s="68" t="s">
        <v>1276</v>
      </c>
      <c r="F1085" s="68" t="s">
        <v>2229</v>
      </c>
      <c r="G1085" s="68" t="s">
        <v>2301</v>
      </c>
      <c r="H1085" s="66">
        <v>0.0</v>
      </c>
      <c r="I1085" s="66" t="str">
        <f>vlookup(D1085,'ranap clusters obsolete'!D:D,1,false)</f>
        <v>#N/A</v>
      </c>
      <c r="J1085" s="66" t="s">
        <v>9311</v>
      </c>
    </row>
    <row r="1086">
      <c r="A1086" s="68">
        <v>11.0</v>
      </c>
      <c r="B1086" s="69" t="s">
        <v>6275</v>
      </c>
      <c r="C1086" s="68" t="s">
        <v>7665</v>
      </c>
      <c r="D1086" s="70" t="s">
        <v>1746</v>
      </c>
      <c r="E1086" s="68" t="s">
        <v>1279</v>
      </c>
      <c r="F1086" s="68" t="s">
        <v>2229</v>
      </c>
      <c r="G1086" s="68" t="s">
        <v>2301</v>
      </c>
      <c r="H1086" s="66">
        <v>0.0</v>
      </c>
      <c r="I1086" s="66" t="str">
        <f>vlookup(D1086,'ranap clusters obsolete'!D:D,1,false)</f>
        <v>#N/A</v>
      </c>
      <c r="J1086" s="66" t="s">
        <v>9311</v>
      </c>
    </row>
    <row r="1087">
      <c r="A1087" s="68">
        <v>11.0</v>
      </c>
      <c r="B1087" s="69" t="s">
        <v>6275</v>
      </c>
      <c r="C1087" s="68" t="s">
        <v>7665</v>
      </c>
      <c r="D1087" s="70" t="s">
        <v>1748</v>
      </c>
      <c r="E1087" s="68" t="s">
        <v>1283</v>
      </c>
      <c r="F1087" s="68" t="s">
        <v>2229</v>
      </c>
      <c r="G1087" s="68" t="s">
        <v>2301</v>
      </c>
      <c r="H1087" s="66">
        <v>0.0</v>
      </c>
      <c r="I1087" s="66" t="str">
        <f>vlookup(D1087,'ranap clusters obsolete'!D:D,1,false)</f>
        <v>#N/A</v>
      </c>
      <c r="J1087" s="66" t="s">
        <v>9311</v>
      </c>
    </row>
    <row r="1088">
      <c r="A1088" s="68">
        <v>11.0</v>
      </c>
      <c r="B1088" s="69" t="s">
        <v>6275</v>
      </c>
      <c r="C1088" s="68" t="s">
        <v>7665</v>
      </c>
      <c r="D1088" s="70" t="s">
        <v>1749</v>
      </c>
      <c r="E1088" s="68" t="s">
        <v>1286</v>
      </c>
      <c r="F1088" s="68" t="s">
        <v>2229</v>
      </c>
      <c r="G1088" s="68" t="s">
        <v>2301</v>
      </c>
      <c r="H1088" s="66">
        <v>0.0</v>
      </c>
      <c r="I1088" s="66" t="str">
        <f>vlookup(D1088,'ranap clusters obsolete'!D:D,1,false)</f>
        <v>#N/A</v>
      </c>
      <c r="J1088" s="66" t="s">
        <v>9311</v>
      </c>
    </row>
    <row r="1089">
      <c r="A1089" s="68">
        <v>11.0</v>
      </c>
      <c r="B1089" s="69" t="s">
        <v>6275</v>
      </c>
      <c r="C1089" s="68" t="s">
        <v>7665</v>
      </c>
      <c r="D1089" s="70" t="s">
        <v>1751</v>
      </c>
      <c r="E1089" s="68" t="s">
        <v>1290</v>
      </c>
      <c r="F1089" s="68" t="s">
        <v>2229</v>
      </c>
      <c r="G1089" s="68" t="s">
        <v>2301</v>
      </c>
      <c r="H1089" s="66">
        <v>0.0</v>
      </c>
      <c r="I1089" s="66" t="str">
        <f>vlookup(D1089,'ranap clusters obsolete'!D:D,1,false)</f>
        <v>#N/A</v>
      </c>
      <c r="J1089" s="66" t="s">
        <v>9311</v>
      </c>
    </row>
    <row r="1090">
      <c r="A1090" s="68">
        <v>11.0</v>
      </c>
      <c r="B1090" s="69" t="s">
        <v>6275</v>
      </c>
      <c r="C1090" s="68" t="s">
        <v>7665</v>
      </c>
      <c r="D1090" s="70" t="s">
        <v>1752</v>
      </c>
      <c r="E1090" s="68" t="s">
        <v>1293</v>
      </c>
      <c r="F1090" s="68" t="s">
        <v>2229</v>
      </c>
      <c r="G1090" s="68" t="s">
        <v>2301</v>
      </c>
      <c r="H1090" s="66">
        <v>0.0</v>
      </c>
      <c r="I1090" s="66" t="str">
        <f>vlookup(D1090,'ranap clusters obsolete'!D:D,1,false)</f>
        <v>#N/A</v>
      </c>
      <c r="J1090" s="66" t="s">
        <v>9311</v>
      </c>
    </row>
    <row r="1091">
      <c r="A1091" s="68">
        <v>11.0</v>
      </c>
      <c r="B1091" s="69" t="s">
        <v>6275</v>
      </c>
      <c r="C1091" s="68" t="s">
        <v>7665</v>
      </c>
      <c r="D1091" s="70" t="s">
        <v>1754</v>
      </c>
      <c r="E1091" s="68" t="s">
        <v>1297</v>
      </c>
      <c r="F1091" s="68" t="s">
        <v>2229</v>
      </c>
      <c r="G1091" s="68" t="s">
        <v>2301</v>
      </c>
      <c r="H1091" s="66">
        <v>0.0</v>
      </c>
      <c r="I1091" s="66" t="str">
        <f>vlookup(D1091,'ranap clusters obsolete'!D:D,1,false)</f>
        <v>#N/A</v>
      </c>
      <c r="J1091" s="66" t="s">
        <v>9311</v>
      </c>
    </row>
    <row r="1092">
      <c r="A1092" s="68">
        <v>11.0</v>
      </c>
      <c r="B1092" s="69" t="s">
        <v>6275</v>
      </c>
      <c r="C1092" s="68" t="s">
        <v>7665</v>
      </c>
      <c r="D1092" s="70" t="s">
        <v>1755</v>
      </c>
      <c r="E1092" s="68" t="s">
        <v>1301</v>
      </c>
      <c r="F1092" s="68" t="s">
        <v>2229</v>
      </c>
      <c r="G1092" s="68" t="s">
        <v>2301</v>
      </c>
      <c r="H1092" s="66">
        <v>0.0</v>
      </c>
      <c r="I1092" s="66" t="str">
        <f>vlookup(D1092,'ranap clusters obsolete'!D:D,1,false)</f>
        <v>#N/A</v>
      </c>
      <c r="J1092" s="66" t="s">
        <v>9311</v>
      </c>
    </row>
    <row r="1093">
      <c r="A1093" s="68">
        <v>11.0</v>
      </c>
      <c r="B1093" s="69" t="s">
        <v>6275</v>
      </c>
      <c r="C1093" s="68" t="s">
        <v>7665</v>
      </c>
      <c r="D1093" s="70" t="s">
        <v>1757</v>
      </c>
      <c r="E1093" s="68" t="s">
        <v>1304</v>
      </c>
      <c r="F1093" s="68" t="s">
        <v>2229</v>
      </c>
      <c r="G1093" s="68" t="s">
        <v>2301</v>
      </c>
      <c r="H1093" s="66">
        <v>0.0</v>
      </c>
      <c r="I1093" s="66" t="str">
        <f>vlookup(D1093,'ranap clusters obsolete'!D:D,1,false)</f>
        <v>#N/A</v>
      </c>
      <c r="J1093" s="66" t="s">
        <v>9311</v>
      </c>
    </row>
    <row r="1094">
      <c r="A1094" s="68">
        <v>11.0</v>
      </c>
      <c r="B1094" s="69" t="s">
        <v>6275</v>
      </c>
      <c r="C1094" s="68" t="s">
        <v>7665</v>
      </c>
      <c r="D1094" s="70" t="s">
        <v>1758</v>
      </c>
      <c r="E1094" s="68" t="s">
        <v>1308</v>
      </c>
      <c r="F1094" s="68" t="s">
        <v>2229</v>
      </c>
      <c r="G1094" s="68" t="s">
        <v>2301</v>
      </c>
      <c r="H1094" s="66">
        <v>0.0</v>
      </c>
      <c r="I1094" s="66" t="str">
        <f>vlookup(D1094,'ranap clusters obsolete'!D:D,1,false)</f>
        <v>#N/A</v>
      </c>
      <c r="J1094" s="66" t="s">
        <v>9311</v>
      </c>
    </row>
    <row r="1095">
      <c r="A1095" s="68">
        <v>11.0</v>
      </c>
      <c r="B1095" s="69" t="s">
        <v>6275</v>
      </c>
      <c r="C1095" s="68" t="s">
        <v>7665</v>
      </c>
      <c r="D1095" s="70" t="s">
        <v>1761</v>
      </c>
      <c r="E1095" s="68" t="s">
        <v>1314</v>
      </c>
      <c r="F1095" s="68" t="s">
        <v>2230</v>
      </c>
      <c r="G1095" s="68" t="s">
        <v>2301</v>
      </c>
      <c r="H1095" s="66">
        <v>0.0</v>
      </c>
      <c r="I1095" s="66" t="str">
        <f>vlookup(D1095,'ranap clusters obsolete'!D:D,1,false)</f>
        <v>#N/A</v>
      </c>
      <c r="J1095" s="66" t="s">
        <v>9311</v>
      </c>
    </row>
    <row r="1096">
      <c r="A1096" s="68">
        <v>11.0</v>
      </c>
      <c r="B1096" s="69" t="s">
        <v>6275</v>
      </c>
      <c r="C1096" s="68" t="s">
        <v>7665</v>
      </c>
      <c r="D1096" s="70" t="s">
        <v>1763</v>
      </c>
      <c r="E1096" s="68" t="s">
        <v>1316</v>
      </c>
      <c r="F1096" s="68" t="s">
        <v>2230</v>
      </c>
      <c r="G1096" s="68" t="s">
        <v>2301</v>
      </c>
      <c r="H1096" s="66">
        <v>0.0</v>
      </c>
      <c r="I1096" s="66" t="str">
        <f>vlookup(D1096,'ranap clusters obsolete'!D:D,1,false)</f>
        <v>#N/A</v>
      </c>
      <c r="J1096" s="66" t="s">
        <v>9311</v>
      </c>
    </row>
    <row r="1097">
      <c r="A1097" s="68">
        <v>11.0</v>
      </c>
      <c r="B1097" s="69" t="s">
        <v>6275</v>
      </c>
      <c r="C1097" s="68" t="s">
        <v>7665</v>
      </c>
      <c r="D1097" s="70" t="s">
        <v>1765</v>
      </c>
      <c r="E1097" s="68" t="s">
        <v>1318</v>
      </c>
      <c r="F1097" s="68" t="s">
        <v>2230</v>
      </c>
      <c r="G1097" s="68" t="s">
        <v>2301</v>
      </c>
      <c r="H1097" s="66">
        <v>0.0</v>
      </c>
      <c r="I1097" s="66" t="str">
        <f>vlookup(D1097,'ranap clusters obsolete'!D:D,1,false)</f>
        <v>#N/A</v>
      </c>
      <c r="J1097" s="66" t="s">
        <v>9311</v>
      </c>
    </row>
    <row r="1098">
      <c r="A1098" s="68">
        <v>11.0</v>
      </c>
      <c r="B1098" s="69" t="s">
        <v>6275</v>
      </c>
      <c r="C1098" s="68" t="s">
        <v>7665</v>
      </c>
      <c r="D1098" s="70" t="s">
        <v>1766</v>
      </c>
      <c r="E1098" s="68" t="s">
        <v>1321</v>
      </c>
      <c r="F1098" s="68" t="s">
        <v>2230</v>
      </c>
      <c r="G1098" s="68" t="s">
        <v>2301</v>
      </c>
      <c r="H1098" s="66">
        <v>0.0</v>
      </c>
      <c r="I1098" s="66" t="str">
        <f>vlookup(D1098,'ranap clusters obsolete'!D:D,1,false)</f>
        <v>#N/A</v>
      </c>
      <c r="J1098" s="66" t="s">
        <v>9311</v>
      </c>
    </row>
    <row r="1099">
      <c r="A1099" s="68">
        <v>11.0</v>
      </c>
      <c r="B1099" s="69" t="s">
        <v>6275</v>
      </c>
      <c r="C1099" s="68" t="s">
        <v>7665</v>
      </c>
      <c r="D1099" s="70" t="s">
        <v>1768</v>
      </c>
      <c r="E1099" s="68" t="s">
        <v>1325</v>
      </c>
      <c r="F1099" s="68" t="s">
        <v>2230</v>
      </c>
      <c r="G1099" s="68" t="s">
        <v>2301</v>
      </c>
      <c r="H1099" s="66">
        <v>0.0</v>
      </c>
      <c r="I1099" s="66" t="str">
        <f>vlookup(D1099,'ranap clusters obsolete'!D:D,1,false)</f>
        <v>#N/A</v>
      </c>
      <c r="J1099" s="66" t="s">
        <v>9311</v>
      </c>
    </row>
    <row r="1100">
      <c r="A1100" s="68">
        <v>11.0</v>
      </c>
      <c r="B1100" s="69" t="s">
        <v>6275</v>
      </c>
      <c r="C1100" s="68" t="s">
        <v>7665</v>
      </c>
      <c r="D1100" s="70" t="s">
        <v>1769</v>
      </c>
      <c r="E1100" s="68" t="s">
        <v>1328</v>
      </c>
      <c r="F1100" s="68" t="s">
        <v>2230</v>
      </c>
      <c r="G1100" s="68" t="s">
        <v>2301</v>
      </c>
      <c r="H1100" s="66">
        <v>0.0</v>
      </c>
      <c r="I1100" s="66" t="str">
        <f>vlookup(D1100,'ranap clusters obsolete'!D:D,1,false)</f>
        <v>#N/A</v>
      </c>
      <c r="J1100" s="66" t="s">
        <v>9311</v>
      </c>
    </row>
    <row r="1101">
      <c r="A1101" s="68">
        <v>11.0</v>
      </c>
      <c r="B1101" s="69" t="s">
        <v>6275</v>
      </c>
      <c r="C1101" s="68" t="s">
        <v>7665</v>
      </c>
      <c r="D1101" s="70" t="s">
        <v>1771</v>
      </c>
      <c r="E1101" s="68" t="s">
        <v>1331</v>
      </c>
      <c r="F1101" s="68" t="s">
        <v>2230</v>
      </c>
      <c r="G1101" s="68" t="s">
        <v>2301</v>
      </c>
      <c r="H1101" s="66">
        <v>0.0</v>
      </c>
      <c r="I1101" s="66" t="str">
        <f>vlookup(D1101,'ranap clusters obsolete'!D:D,1,false)</f>
        <v>#N/A</v>
      </c>
      <c r="J1101" s="66" t="s">
        <v>9311</v>
      </c>
    </row>
    <row r="1102">
      <c r="A1102" s="68">
        <v>11.0</v>
      </c>
      <c r="B1102" s="69" t="s">
        <v>6275</v>
      </c>
      <c r="C1102" s="68" t="s">
        <v>7665</v>
      </c>
      <c r="D1102" s="70" t="s">
        <v>1772</v>
      </c>
      <c r="E1102" s="68" t="s">
        <v>1334</v>
      </c>
      <c r="F1102" s="68" t="s">
        <v>2230</v>
      </c>
      <c r="G1102" s="68" t="s">
        <v>2301</v>
      </c>
      <c r="H1102" s="66">
        <v>0.0</v>
      </c>
      <c r="I1102" s="66" t="str">
        <f>vlookup(D1102,'ranap clusters obsolete'!D:D,1,false)</f>
        <v>#N/A</v>
      </c>
      <c r="J1102" s="66" t="s">
        <v>9311</v>
      </c>
    </row>
    <row r="1103">
      <c r="A1103" s="68">
        <v>11.0</v>
      </c>
      <c r="B1103" s="69" t="s">
        <v>6275</v>
      </c>
      <c r="C1103" s="68" t="s">
        <v>7665</v>
      </c>
      <c r="D1103" s="70" t="s">
        <v>1774</v>
      </c>
      <c r="E1103" s="68" t="s">
        <v>1337</v>
      </c>
      <c r="F1103" s="68" t="s">
        <v>2230</v>
      </c>
      <c r="G1103" s="68" t="s">
        <v>2301</v>
      </c>
      <c r="H1103" s="66">
        <v>0.0</v>
      </c>
      <c r="I1103" s="66" t="str">
        <f>vlookup(D1103,'ranap clusters obsolete'!D:D,1,false)</f>
        <v>#N/A</v>
      </c>
      <c r="J1103" s="66" t="s">
        <v>9311</v>
      </c>
    </row>
    <row r="1104">
      <c r="A1104" s="68">
        <v>11.0</v>
      </c>
      <c r="B1104" s="69" t="s">
        <v>6275</v>
      </c>
      <c r="C1104" s="68" t="s">
        <v>7665</v>
      </c>
      <c r="D1104" s="70" t="s">
        <v>1775</v>
      </c>
      <c r="E1104" s="68" t="s">
        <v>1341</v>
      </c>
      <c r="F1104" s="68" t="s">
        <v>2230</v>
      </c>
      <c r="G1104" s="68" t="s">
        <v>2301</v>
      </c>
      <c r="H1104" s="66">
        <v>0.0</v>
      </c>
      <c r="I1104" s="66" t="str">
        <f>vlookup(D1104,'ranap clusters obsolete'!D:D,1,false)</f>
        <v>#N/A</v>
      </c>
      <c r="J1104" s="66" t="s">
        <v>9311</v>
      </c>
    </row>
    <row r="1105">
      <c r="A1105" s="68">
        <v>11.0</v>
      </c>
      <c r="B1105" s="69" t="s">
        <v>6275</v>
      </c>
      <c r="C1105" s="68" t="s">
        <v>7665</v>
      </c>
      <c r="D1105" s="70" t="s">
        <v>1777</v>
      </c>
      <c r="E1105" s="68" t="s">
        <v>1345</v>
      </c>
      <c r="F1105" s="68" t="s">
        <v>2230</v>
      </c>
      <c r="G1105" s="68" t="s">
        <v>2301</v>
      </c>
      <c r="H1105" s="66">
        <v>0.0</v>
      </c>
      <c r="I1105" s="66" t="str">
        <f>vlookup(D1105,'ranap clusters obsolete'!D:D,1,false)</f>
        <v>#N/A</v>
      </c>
      <c r="J1105" s="66" t="s">
        <v>9311</v>
      </c>
    </row>
    <row r="1106">
      <c r="A1106" s="68">
        <v>11.0</v>
      </c>
      <c r="B1106" s="69" t="s">
        <v>6275</v>
      </c>
      <c r="C1106" s="68" t="s">
        <v>7665</v>
      </c>
      <c r="D1106" s="70" t="s">
        <v>1778</v>
      </c>
      <c r="E1106" s="68" t="s">
        <v>1348</v>
      </c>
      <c r="F1106" s="68" t="s">
        <v>2230</v>
      </c>
      <c r="G1106" s="68" t="s">
        <v>2301</v>
      </c>
      <c r="H1106" s="66">
        <v>0.0</v>
      </c>
      <c r="I1106" s="66" t="str">
        <f>vlookup(D1106,'ranap clusters obsolete'!D:D,1,false)</f>
        <v>#N/A</v>
      </c>
      <c r="J1106" s="66" t="s">
        <v>9311</v>
      </c>
    </row>
    <row r="1107">
      <c r="A1107" s="68">
        <v>11.0</v>
      </c>
      <c r="B1107" s="69" t="s">
        <v>6275</v>
      </c>
      <c r="C1107" s="68" t="s">
        <v>7665</v>
      </c>
      <c r="D1107" s="70" t="s">
        <v>1780</v>
      </c>
      <c r="E1107" s="68" t="s">
        <v>1351</v>
      </c>
      <c r="F1107" s="68" t="s">
        <v>2230</v>
      </c>
      <c r="G1107" s="68" t="s">
        <v>2301</v>
      </c>
      <c r="H1107" s="66">
        <v>0.0</v>
      </c>
      <c r="I1107" s="66" t="str">
        <f>vlookup(D1107,'ranap clusters obsolete'!D:D,1,false)</f>
        <v>#N/A</v>
      </c>
      <c r="J1107" s="66" t="s">
        <v>9311</v>
      </c>
    </row>
    <row r="1108">
      <c r="A1108" s="68">
        <v>11.0</v>
      </c>
      <c r="B1108" s="69" t="s">
        <v>6275</v>
      </c>
      <c r="C1108" s="68" t="s">
        <v>7665</v>
      </c>
      <c r="D1108" s="70" t="s">
        <v>1782</v>
      </c>
      <c r="E1108" s="68" t="s">
        <v>1355</v>
      </c>
      <c r="F1108" s="68" t="s">
        <v>2230</v>
      </c>
      <c r="G1108" s="68" t="s">
        <v>2301</v>
      </c>
      <c r="H1108" s="66">
        <v>0.0</v>
      </c>
      <c r="I1108" s="66" t="str">
        <f>vlookup(D1108,'ranap clusters obsolete'!D:D,1,false)</f>
        <v>#N/A</v>
      </c>
      <c r="J1108" s="66" t="s">
        <v>9311</v>
      </c>
    </row>
    <row r="1109">
      <c r="A1109" s="68">
        <v>11.0</v>
      </c>
      <c r="B1109" s="69" t="s">
        <v>6275</v>
      </c>
      <c r="C1109" s="68" t="s">
        <v>7665</v>
      </c>
      <c r="D1109" s="70" t="s">
        <v>1783</v>
      </c>
      <c r="E1109" s="68" t="s">
        <v>1359</v>
      </c>
      <c r="F1109" s="68" t="s">
        <v>2230</v>
      </c>
      <c r="G1109" s="68" t="s">
        <v>2301</v>
      </c>
      <c r="H1109" s="66">
        <v>0.0</v>
      </c>
      <c r="I1109" s="66" t="str">
        <f>vlookup(D1109,'ranap clusters obsolete'!D:D,1,false)</f>
        <v>#N/A</v>
      </c>
      <c r="J1109" s="66" t="s">
        <v>9311</v>
      </c>
    </row>
    <row r="1110">
      <c r="A1110" s="68">
        <v>11.0</v>
      </c>
      <c r="B1110" s="69" t="s">
        <v>6275</v>
      </c>
      <c r="C1110" s="68" t="s">
        <v>7665</v>
      </c>
      <c r="D1110" s="70" t="s">
        <v>1785</v>
      </c>
      <c r="E1110" s="68" t="s">
        <v>1363</v>
      </c>
      <c r="F1110" s="68" t="s">
        <v>2230</v>
      </c>
      <c r="G1110" s="68" t="s">
        <v>2301</v>
      </c>
      <c r="H1110" s="66">
        <v>0.0</v>
      </c>
      <c r="I1110" s="66" t="str">
        <f>vlookup(D1110,'ranap clusters obsolete'!D:D,1,false)</f>
        <v>#N/A</v>
      </c>
      <c r="J1110" s="66" t="s">
        <v>9311</v>
      </c>
    </row>
    <row r="1111">
      <c r="A1111" s="68">
        <v>11.0</v>
      </c>
      <c r="B1111" s="69" t="s">
        <v>6275</v>
      </c>
      <c r="C1111" s="68" t="s">
        <v>7665</v>
      </c>
      <c r="D1111" s="70" t="s">
        <v>1786</v>
      </c>
      <c r="E1111" s="68" t="s">
        <v>1368</v>
      </c>
      <c r="F1111" s="68" t="s">
        <v>2230</v>
      </c>
      <c r="G1111" s="68" t="s">
        <v>2301</v>
      </c>
      <c r="H1111" s="66">
        <v>0.0</v>
      </c>
      <c r="I1111" s="66" t="str">
        <f>vlookup(D1111,'ranap clusters obsolete'!D:D,1,false)</f>
        <v>#N/A</v>
      </c>
      <c r="J1111" s="66" t="s">
        <v>9311</v>
      </c>
    </row>
    <row r="1112">
      <c r="A1112" s="68">
        <v>11.0</v>
      </c>
      <c r="B1112" s="69" t="s">
        <v>6275</v>
      </c>
      <c r="C1112" s="68" t="s">
        <v>7665</v>
      </c>
      <c r="D1112" s="70" t="s">
        <v>1787</v>
      </c>
      <c r="E1112" s="68" t="s">
        <v>1373</v>
      </c>
      <c r="F1112" s="68" t="s">
        <v>2230</v>
      </c>
      <c r="G1112" s="68" t="s">
        <v>2301</v>
      </c>
      <c r="H1112" s="66">
        <v>0.0</v>
      </c>
      <c r="I1112" s="66" t="str">
        <f>vlookup(D1112,'ranap clusters obsolete'!D:D,1,false)</f>
        <v>#N/A</v>
      </c>
      <c r="J1112" s="66" t="s">
        <v>9311</v>
      </c>
    </row>
    <row r="1113">
      <c r="A1113" s="68">
        <v>11.0</v>
      </c>
      <c r="B1113" s="69" t="s">
        <v>6275</v>
      </c>
      <c r="C1113" s="68" t="s">
        <v>7665</v>
      </c>
      <c r="D1113" s="70" t="s">
        <v>1789</v>
      </c>
      <c r="E1113" s="68" t="s">
        <v>1376</v>
      </c>
      <c r="F1113" s="68" t="s">
        <v>2230</v>
      </c>
      <c r="G1113" s="68" t="s">
        <v>2301</v>
      </c>
      <c r="H1113" s="66">
        <v>0.0</v>
      </c>
      <c r="I1113" s="66" t="str">
        <f>vlookup(D1113,'ranap clusters obsolete'!D:D,1,false)</f>
        <v>#N/A</v>
      </c>
      <c r="J1113" s="66" t="s">
        <v>9311</v>
      </c>
    </row>
    <row r="1114">
      <c r="A1114" s="68">
        <v>11.0</v>
      </c>
      <c r="B1114" s="69" t="s">
        <v>6275</v>
      </c>
      <c r="C1114" s="68" t="s">
        <v>7665</v>
      </c>
      <c r="D1114" s="70" t="s">
        <v>1790</v>
      </c>
      <c r="E1114" s="68" t="s">
        <v>1381</v>
      </c>
      <c r="F1114" s="68" t="s">
        <v>2230</v>
      </c>
      <c r="G1114" s="68" t="s">
        <v>2301</v>
      </c>
      <c r="H1114" s="66">
        <v>0.0</v>
      </c>
      <c r="I1114" s="66" t="str">
        <f>vlookup(D1114,'ranap clusters obsolete'!D:D,1,false)</f>
        <v>#N/A</v>
      </c>
      <c r="J1114" s="66" t="s">
        <v>9311</v>
      </c>
    </row>
    <row r="1115">
      <c r="A1115" s="68">
        <v>11.0</v>
      </c>
      <c r="B1115" s="69" t="s">
        <v>6275</v>
      </c>
      <c r="C1115" s="68" t="s">
        <v>7665</v>
      </c>
      <c r="D1115" s="70" t="s">
        <v>1791</v>
      </c>
      <c r="E1115" s="68" t="s">
        <v>1385</v>
      </c>
      <c r="F1115" s="68" t="s">
        <v>2230</v>
      </c>
      <c r="G1115" s="68" t="s">
        <v>2301</v>
      </c>
      <c r="H1115" s="66">
        <v>0.0</v>
      </c>
      <c r="I1115" s="66" t="str">
        <f>vlookup(D1115,'ranap clusters obsolete'!D:D,1,false)</f>
        <v>#N/A</v>
      </c>
      <c r="J1115" s="66" t="s">
        <v>9311</v>
      </c>
    </row>
    <row r="1116">
      <c r="A1116" s="68">
        <v>11.0</v>
      </c>
      <c r="B1116" s="69" t="s">
        <v>6275</v>
      </c>
      <c r="C1116" s="68" t="s">
        <v>7665</v>
      </c>
      <c r="D1116" s="70" t="s">
        <v>1792</v>
      </c>
      <c r="E1116" s="68" t="s">
        <v>1389</v>
      </c>
      <c r="F1116" s="68" t="s">
        <v>2230</v>
      </c>
      <c r="G1116" s="68" t="s">
        <v>2301</v>
      </c>
      <c r="H1116" s="66">
        <v>0.0</v>
      </c>
      <c r="I1116" s="66" t="str">
        <f>vlookup(D1116,'ranap clusters obsolete'!D:D,1,false)</f>
        <v>#N/A</v>
      </c>
      <c r="J1116" s="66" t="s">
        <v>9311</v>
      </c>
    </row>
    <row r="1117">
      <c r="A1117" s="68">
        <v>11.0</v>
      </c>
      <c r="B1117" s="69" t="s">
        <v>6275</v>
      </c>
      <c r="C1117" s="68" t="s">
        <v>7665</v>
      </c>
      <c r="D1117" s="70" t="s">
        <v>1794</v>
      </c>
      <c r="E1117" s="68" t="s">
        <v>1392</v>
      </c>
      <c r="F1117" s="68" t="s">
        <v>2230</v>
      </c>
      <c r="G1117" s="68" t="s">
        <v>2301</v>
      </c>
      <c r="H1117" s="66">
        <v>0.0</v>
      </c>
      <c r="I1117" s="66" t="str">
        <f>vlookup(D1117,'ranap clusters obsolete'!D:D,1,false)</f>
        <v>#N/A</v>
      </c>
      <c r="J1117" s="66" t="s">
        <v>9311</v>
      </c>
    </row>
    <row r="1118">
      <c r="A1118" s="68">
        <v>11.0</v>
      </c>
      <c r="B1118" s="69" t="s">
        <v>6275</v>
      </c>
      <c r="C1118" s="68" t="s">
        <v>7665</v>
      </c>
      <c r="D1118" s="70" t="s">
        <v>1795</v>
      </c>
      <c r="E1118" s="68" t="s">
        <v>1395</v>
      </c>
      <c r="F1118" s="68" t="s">
        <v>2230</v>
      </c>
      <c r="G1118" s="68" t="s">
        <v>2301</v>
      </c>
      <c r="H1118" s="66">
        <v>0.0</v>
      </c>
      <c r="I1118" s="66" t="str">
        <f>vlookup(D1118,'ranap clusters obsolete'!D:D,1,false)</f>
        <v>#N/A</v>
      </c>
      <c r="J1118" s="66" t="s">
        <v>9311</v>
      </c>
    </row>
    <row r="1119">
      <c r="A1119" s="68">
        <v>11.0</v>
      </c>
      <c r="B1119" s="69" t="s">
        <v>6275</v>
      </c>
      <c r="C1119" s="68" t="s">
        <v>7665</v>
      </c>
      <c r="D1119" s="70" t="s">
        <v>1797</v>
      </c>
      <c r="E1119" s="68" t="s">
        <v>1398</v>
      </c>
      <c r="F1119" s="68" t="s">
        <v>2230</v>
      </c>
      <c r="G1119" s="68" t="s">
        <v>2301</v>
      </c>
      <c r="H1119" s="66">
        <v>0.0</v>
      </c>
      <c r="I1119" s="66" t="str">
        <f>vlookup(D1119,'ranap clusters obsolete'!D:D,1,false)</f>
        <v>#N/A</v>
      </c>
      <c r="J1119" s="66" t="s">
        <v>9311</v>
      </c>
    </row>
    <row r="1120">
      <c r="A1120" s="68">
        <v>11.0</v>
      </c>
      <c r="B1120" s="69" t="s">
        <v>6275</v>
      </c>
      <c r="C1120" s="68" t="s">
        <v>7665</v>
      </c>
      <c r="D1120" s="70" t="s">
        <v>1799</v>
      </c>
      <c r="E1120" s="68" t="s">
        <v>1402</v>
      </c>
      <c r="F1120" s="68" t="s">
        <v>2230</v>
      </c>
      <c r="G1120" s="68" t="s">
        <v>2301</v>
      </c>
      <c r="H1120" s="66">
        <v>0.0</v>
      </c>
      <c r="I1120" s="66" t="str">
        <f>vlookup(D1120,'ranap clusters obsolete'!D:D,1,false)</f>
        <v>#N/A</v>
      </c>
      <c r="J1120" s="66" t="s">
        <v>9311</v>
      </c>
    </row>
    <row r="1121">
      <c r="A1121" s="68">
        <v>11.0</v>
      </c>
      <c r="B1121" s="69" t="s">
        <v>6275</v>
      </c>
      <c r="C1121" s="68" t="s">
        <v>7665</v>
      </c>
      <c r="D1121" s="70" t="s">
        <v>1800</v>
      </c>
      <c r="E1121" s="68" t="s">
        <v>1405</v>
      </c>
      <c r="F1121" s="68" t="s">
        <v>2230</v>
      </c>
      <c r="G1121" s="68" t="s">
        <v>2301</v>
      </c>
      <c r="H1121" s="66">
        <v>0.0</v>
      </c>
      <c r="I1121" s="66" t="str">
        <f>vlookup(D1121,'ranap clusters obsolete'!D:D,1,false)</f>
        <v>#N/A</v>
      </c>
      <c r="J1121" s="66" t="s">
        <v>9311</v>
      </c>
    </row>
    <row r="1122">
      <c r="A1122" s="68">
        <v>11.0</v>
      </c>
      <c r="B1122" s="69" t="s">
        <v>6275</v>
      </c>
      <c r="C1122" s="68" t="s">
        <v>7665</v>
      </c>
      <c r="D1122" s="70" t="s">
        <v>1802</v>
      </c>
      <c r="E1122" s="68" t="s">
        <v>1409</v>
      </c>
      <c r="F1122" s="68" t="s">
        <v>2230</v>
      </c>
      <c r="G1122" s="68" t="s">
        <v>2301</v>
      </c>
      <c r="H1122" s="66">
        <v>0.0</v>
      </c>
      <c r="I1122" s="66" t="str">
        <f>vlookup(D1122,'ranap clusters obsolete'!D:D,1,false)</f>
        <v>#N/A</v>
      </c>
      <c r="J1122" s="66" t="s">
        <v>9311</v>
      </c>
    </row>
    <row r="1123">
      <c r="A1123" s="68">
        <v>11.0</v>
      </c>
      <c r="B1123" s="69" t="s">
        <v>6275</v>
      </c>
      <c r="C1123" s="68" t="s">
        <v>7665</v>
      </c>
      <c r="D1123" s="70" t="s">
        <v>1803</v>
      </c>
      <c r="E1123" s="68" t="s">
        <v>1414</v>
      </c>
      <c r="F1123" s="68" t="s">
        <v>2230</v>
      </c>
      <c r="G1123" s="68" t="s">
        <v>2301</v>
      </c>
      <c r="H1123" s="66">
        <v>0.0</v>
      </c>
      <c r="I1123" s="66" t="str">
        <f>vlookup(D1123,'ranap clusters obsolete'!D:D,1,false)</f>
        <v>#N/A</v>
      </c>
      <c r="J1123" s="66" t="s">
        <v>9311</v>
      </c>
    </row>
    <row r="1124">
      <c r="A1124" s="68">
        <v>11.0</v>
      </c>
      <c r="B1124" s="69" t="s">
        <v>6275</v>
      </c>
      <c r="C1124" s="68" t="s">
        <v>7665</v>
      </c>
      <c r="D1124" s="70" t="s">
        <v>1807</v>
      </c>
      <c r="E1124" s="68" t="s">
        <v>1417</v>
      </c>
      <c r="F1124" s="68" t="s">
        <v>2230</v>
      </c>
      <c r="G1124" s="68" t="s">
        <v>2301</v>
      </c>
      <c r="H1124" s="66">
        <v>0.0</v>
      </c>
      <c r="I1124" s="66" t="str">
        <f>vlookup(D1124,'ranap clusters obsolete'!D:D,1,false)</f>
        <v>#N/A</v>
      </c>
      <c r="J1124" s="66" t="s">
        <v>9311</v>
      </c>
    </row>
    <row r="1125">
      <c r="A1125" s="68">
        <v>11.0</v>
      </c>
      <c r="B1125" s="69" t="s">
        <v>6275</v>
      </c>
      <c r="C1125" s="68" t="s">
        <v>7665</v>
      </c>
      <c r="D1125" s="70" t="s">
        <v>1808</v>
      </c>
      <c r="E1125" s="68" t="s">
        <v>1421</v>
      </c>
      <c r="F1125" s="68" t="s">
        <v>2230</v>
      </c>
      <c r="G1125" s="68" t="s">
        <v>2301</v>
      </c>
      <c r="H1125" s="66">
        <v>0.0</v>
      </c>
      <c r="I1125" s="66" t="str">
        <f>vlookup(D1125,'ranap clusters obsolete'!D:D,1,false)</f>
        <v>#N/A</v>
      </c>
      <c r="J1125" s="66" t="s">
        <v>9311</v>
      </c>
    </row>
    <row r="1126">
      <c r="A1126" s="68">
        <v>11.0</v>
      </c>
      <c r="B1126" s="69" t="s">
        <v>6275</v>
      </c>
      <c r="C1126" s="68" t="s">
        <v>7665</v>
      </c>
      <c r="D1126" s="70" t="s">
        <v>1810</v>
      </c>
      <c r="E1126" s="68" t="s">
        <v>1424</v>
      </c>
      <c r="F1126" s="68" t="s">
        <v>2230</v>
      </c>
      <c r="G1126" s="68" t="s">
        <v>2301</v>
      </c>
      <c r="H1126" s="66">
        <v>0.0</v>
      </c>
      <c r="I1126" s="66" t="str">
        <f>vlookup(D1126,'ranap clusters obsolete'!D:D,1,false)</f>
        <v>#N/A</v>
      </c>
      <c r="J1126" s="66" t="s">
        <v>9311</v>
      </c>
    </row>
    <row r="1127">
      <c r="A1127" s="68">
        <v>11.0</v>
      </c>
      <c r="B1127" s="69" t="s">
        <v>6275</v>
      </c>
      <c r="C1127" s="68" t="s">
        <v>7665</v>
      </c>
      <c r="D1127" s="70" t="s">
        <v>1811</v>
      </c>
      <c r="E1127" s="68" t="s">
        <v>1428</v>
      </c>
      <c r="F1127" s="68" t="s">
        <v>2230</v>
      </c>
      <c r="G1127" s="68" t="s">
        <v>2301</v>
      </c>
      <c r="H1127" s="66">
        <v>0.0</v>
      </c>
      <c r="I1127" s="66" t="str">
        <f>vlookup(D1127,'ranap clusters obsolete'!D:D,1,false)</f>
        <v>#N/A</v>
      </c>
      <c r="J1127" s="66" t="s">
        <v>9311</v>
      </c>
    </row>
    <row r="1128">
      <c r="A1128" s="68">
        <v>11.0</v>
      </c>
      <c r="B1128" s="69" t="s">
        <v>6275</v>
      </c>
      <c r="C1128" s="68" t="s">
        <v>7665</v>
      </c>
      <c r="D1128" s="70" t="s">
        <v>1813</v>
      </c>
      <c r="E1128" s="68" t="s">
        <v>1431</v>
      </c>
      <c r="F1128" s="68" t="s">
        <v>2230</v>
      </c>
      <c r="G1128" s="68" t="s">
        <v>2301</v>
      </c>
      <c r="H1128" s="66">
        <v>0.0</v>
      </c>
      <c r="I1128" s="66" t="str">
        <f>vlookup(D1128,'ranap clusters obsolete'!D:D,1,false)</f>
        <v>#N/A</v>
      </c>
      <c r="J1128" s="66" t="s">
        <v>9311</v>
      </c>
    </row>
    <row r="1129">
      <c r="A1129" s="68">
        <v>11.0</v>
      </c>
      <c r="B1129" s="69" t="s">
        <v>6275</v>
      </c>
      <c r="C1129" s="68" t="s">
        <v>7665</v>
      </c>
      <c r="D1129" s="70" t="s">
        <v>1815</v>
      </c>
      <c r="E1129" s="68" t="s">
        <v>1434</v>
      </c>
      <c r="F1129" s="68" t="s">
        <v>2230</v>
      </c>
      <c r="G1129" s="68" t="s">
        <v>2301</v>
      </c>
      <c r="H1129" s="66">
        <v>0.0</v>
      </c>
      <c r="I1129" s="66" t="str">
        <f>vlookup(D1129,'ranap clusters obsolete'!D:D,1,false)</f>
        <v>#N/A</v>
      </c>
      <c r="J1129" s="66" t="s">
        <v>9311</v>
      </c>
    </row>
    <row r="1130">
      <c r="A1130" s="68">
        <v>11.0</v>
      </c>
      <c r="B1130" s="69" t="s">
        <v>6275</v>
      </c>
      <c r="C1130" s="68" t="s">
        <v>7665</v>
      </c>
      <c r="D1130" s="70" t="s">
        <v>1816</v>
      </c>
      <c r="E1130" s="68" t="s">
        <v>1437</v>
      </c>
      <c r="F1130" s="68" t="s">
        <v>2230</v>
      </c>
      <c r="G1130" s="68" t="s">
        <v>2301</v>
      </c>
      <c r="H1130" s="66">
        <v>0.0</v>
      </c>
      <c r="I1130" s="66" t="str">
        <f>vlookup(D1130,'ranap clusters obsolete'!D:D,1,false)</f>
        <v>#N/A</v>
      </c>
      <c r="J1130" s="66" t="s">
        <v>9311</v>
      </c>
    </row>
    <row r="1131">
      <c r="A1131" s="68">
        <v>11.0</v>
      </c>
      <c r="B1131" s="69" t="s">
        <v>6275</v>
      </c>
      <c r="C1131" s="68" t="s">
        <v>7665</v>
      </c>
      <c r="D1131" s="70" t="s">
        <v>1818</v>
      </c>
      <c r="E1131" s="68" t="s">
        <v>1442</v>
      </c>
      <c r="F1131" s="68" t="s">
        <v>2230</v>
      </c>
      <c r="G1131" s="68" t="s">
        <v>2301</v>
      </c>
      <c r="H1131" s="66">
        <v>0.0</v>
      </c>
      <c r="I1131" s="66" t="str">
        <f>vlookup(D1131,'ranap clusters obsolete'!D:D,1,false)</f>
        <v>#N/A</v>
      </c>
      <c r="J1131" s="66" t="s">
        <v>9311</v>
      </c>
    </row>
    <row r="1132">
      <c r="A1132" s="68">
        <v>11.0</v>
      </c>
      <c r="B1132" s="69" t="s">
        <v>6275</v>
      </c>
      <c r="C1132" s="68" t="s">
        <v>7665</v>
      </c>
      <c r="D1132" s="70" t="s">
        <v>1819</v>
      </c>
      <c r="E1132" s="68" t="s">
        <v>1445</v>
      </c>
      <c r="F1132" s="68" t="s">
        <v>2230</v>
      </c>
      <c r="G1132" s="68" t="s">
        <v>2301</v>
      </c>
      <c r="H1132" s="66">
        <v>0.0</v>
      </c>
      <c r="I1132" s="66" t="str">
        <f>vlookup(D1132,'ranap clusters obsolete'!D:D,1,false)</f>
        <v>#N/A</v>
      </c>
      <c r="J1132" s="66" t="s">
        <v>9311</v>
      </c>
    </row>
    <row r="1133">
      <c r="A1133" s="68">
        <v>11.0</v>
      </c>
      <c r="B1133" s="69" t="s">
        <v>6275</v>
      </c>
      <c r="C1133" s="68" t="s">
        <v>7665</v>
      </c>
      <c r="D1133" s="70" t="s">
        <v>1821</v>
      </c>
      <c r="E1133" s="68" t="s">
        <v>1448</v>
      </c>
      <c r="F1133" s="68" t="s">
        <v>2230</v>
      </c>
      <c r="G1133" s="68" t="s">
        <v>2301</v>
      </c>
      <c r="H1133" s="66">
        <v>0.0</v>
      </c>
      <c r="I1133" s="66" t="str">
        <f>vlookup(D1133,'ranap clusters obsolete'!D:D,1,false)</f>
        <v>#N/A</v>
      </c>
      <c r="J1133" s="66" t="s">
        <v>9311</v>
      </c>
    </row>
    <row r="1134">
      <c r="A1134" s="68">
        <v>11.0</v>
      </c>
      <c r="B1134" s="69" t="s">
        <v>6275</v>
      </c>
      <c r="C1134" s="68" t="s">
        <v>7665</v>
      </c>
      <c r="D1134" s="70" t="s">
        <v>1822</v>
      </c>
      <c r="E1134" s="68" t="s">
        <v>1450</v>
      </c>
      <c r="F1134" s="68" t="s">
        <v>2230</v>
      </c>
      <c r="G1134" s="68" t="s">
        <v>2301</v>
      </c>
      <c r="H1134" s="66">
        <v>0.0</v>
      </c>
      <c r="I1134" s="66" t="str">
        <f>vlookup(D1134,'ranap clusters obsolete'!D:D,1,false)</f>
        <v>#N/A</v>
      </c>
      <c r="J1134" s="66" t="s">
        <v>9311</v>
      </c>
    </row>
    <row r="1135">
      <c r="A1135" s="68">
        <v>11.0</v>
      </c>
      <c r="B1135" s="69" t="s">
        <v>6275</v>
      </c>
      <c r="C1135" s="68" t="s">
        <v>7665</v>
      </c>
      <c r="D1135" s="70" t="s">
        <v>1824</v>
      </c>
      <c r="E1135" s="68" t="s">
        <v>1454</v>
      </c>
      <c r="F1135" s="68" t="s">
        <v>2230</v>
      </c>
      <c r="G1135" s="68" t="s">
        <v>2301</v>
      </c>
      <c r="H1135" s="66">
        <v>0.0</v>
      </c>
      <c r="I1135" s="66" t="str">
        <f>vlookup(D1135,'ranap clusters obsolete'!D:D,1,false)</f>
        <v>#N/A</v>
      </c>
      <c r="J1135" s="66" t="s">
        <v>9311</v>
      </c>
    </row>
    <row r="1136">
      <c r="A1136" s="68">
        <v>11.0</v>
      </c>
      <c r="B1136" s="69" t="s">
        <v>6275</v>
      </c>
      <c r="C1136" s="68" t="s">
        <v>7665</v>
      </c>
      <c r="D1136" s="70" t="s">
        <v>1825</v>
      </c>
      <c r="E1136" s="68" t="s">
        <v>1456</v>
      </c>
      <c r="F1136" s="68" t="s">
        <v>2230</v>
      </c>
      <c r="G1136" s="68" t="s">
        <v>2301</v>
      </c>
      <c r="H1136" s="66">
        <v>0.0</v>
      </c>
      <c r="I1136" s="66" t="str">
        <f>vlookup(D1136,'ranap clusters obsolete'!D:D,1,false)</f>
        <v>#N/A</v>
      </c>
      <c r="J1136" s="66" t="s">
        <v>9311</v>
      </c>
    </row>
    <row r="1137">
      <c r="A1137" s="68">
        <v>11.0</v>
      </c>
      <c r="B1137" s="69" t="s">
        <v>6275</v>
      </c>
      <c r="C1137" s="68" t="s">
        <v>7665</v>
      </c>
      <c r="D1137" s="70" t="s">
        <v>1827</v>
      </c>
      <c r="E1137" s="68" t="s">
        <v>1458</v>
      </c>
      <c r="F1137" s="68" t="s">
        <v>2230</v>
      </c>
      <c r="G1137" s="68" t="s">
        <v>2301</v>
      </c>
      <c r="H1137" s="66">
        <v>0.0</v>
      </c>
      <c r="I1137" s="66" t="str">
        <f>vlookup(D1137,'ranap clusters obsolete'!D:D,1,false)</f>
        <v>#N/A</v>
      </c>
      <c r="J1137" s="66" t="s">
        <v>9311</v>
      </c>
    </row>
    <row r="1138">
      <c r="A1138" s="68">
        <v>11.0</v>
      </c>
      <c r="B1138" s="69" t="s">
        <v>6275</v>
      </c>
      <c r="C1138" s="68" t="s">
        <v>7665</v>
      </c>
      <c r="D1138" s="70" t="s">
        <v>1828</v>
      </c>
      <c r="E1138" s="68" t="s">
        <v>1462</v>
      </c>
      <c r="F1138" s="68" t="s">
        <v>2230</v>
      </c>
      <c r="G1138" s="68" t="s">
        <v>2301</v>
      </c>
      <c r="H1138" s="66">
        <v>0.0</v>
      </c>
      <c r="I1138" s="66" t="str">
        <f>vlookup(D1138,'ranap clusters obsolete'!D:D,1,false)</f>
        <v>#N/A</v>
      </c>
      <c r="J1138" s="66" t="s">
        <v>9311</v>
      </c>
    </row>
    <row r="1139">
      <c r="A1139" s="68">
        <v>11.0</v>
      </c>
      <c r="B1139" s="69" t="s">
        <v>6275</v>
      </c>
      <c r="C1139" s="68" t="s">
        <v>7665</v>
      </c>
      <c r="D1139" s="70" t="s">
        <v>1830</v>
      </c>
      <c r="E1139" s="68" t="s">
        <v>1465</v>
      </c>
      <c r="F1139" s="68" t="s">
        <v>2230</v>
      </c>
      <c r="G1139" s="68" t="s">
        <v>2301</v>
      </c>
      <c r="H1139" s="66">
        <v>0.0</v>
      </c>
      <c r="I1139" s="66" t="str">
        <f>vlookup(D1139,'ranap clusters obsolete'!D:D,1,false)</f>
        <v>#N/A</v>
      </c>
      <c r="J1139" s="66" t="s">
        <v>9311</v>
      </c>
    </row>
    <row r="1140">
      <c r="A1140" s="68">
        <v>11.0</v>
      </c>
      <c r="B1140" s="69" t="s">
        <v>6275</v>
      </c>
      <c r="C1140" s="68" t="s">
        <v>7665</v>
      </c>
      <c r="D1140" s="70" t="s">
        <v>1831</v>
      </c>
      <c r="E1140" s="68" t="s">
        <v>1469</v>
      </c>
      <c r="F1140" s="68" t="s">
        <v>2230</v>
      </c>
      <c r="G1140" s="68" t="s">
        <v>2301</v>
      </c>
      <c r="H1140" s="66">
        <v>0.0</v>
      </c>
      <c r="I1140" s="66" t="str">
        <f>vlookup(D1140,'ranap clusters obsolete'!D:D,1,false)</f>
        <v>#N/A</v>
      </c>
      <c r="J1140" s="66" t="s">
        <v>9311</v>
      </c>
    </row>
    <row r="1141">
      <c r="A1141" s="68">
        <v>11.0</v>
      </c>
      <c r="B1141" s="69" t="s">
        <v>6275</v>
      </c>
      <c r="C1141" s="68" t="s">
        <v>7665</v>
      </c>
      <c r="D1141" s="70" t="s">
        <v>1833</v>
      </c>
      <c r="E1141" s="68" t="s">
        <v>1472</v>
      </c>
      <c r="F1141" s="68" t="s">
        <v>2230</v>
      </c>
      <c r="G1141" s="68" t="s">
        <v>2301</v>
      </c>
      <c r="H1141" s="66">
        <v>0.0</v>
      </c>
      <c r="I1141" s="66" t="str">
        <f>vlookup(D1141,'ranap clusters obsolete'!D:D,1,false)</f>
        <v>#N/A</v>
      </c>
      <c r="J1141" s="66" t="s">
        <v>9311</v>
      </c>
    </row>
    <row r="1142">
      <c r="A1142" s="68">
        <v>11.0</v>
      </c>
      <c r="B1142" s="69" t="s">
        <v>6275</v>
      </c>
      <c r="C1142" s="68" t="s">
        <v>7665</v>
      </c>
      <c r="D1142" s="70" t="s">
        <v>1834</v>
      </c>
      <c r="E1142" s="68" t="s">
        <v>1475</v>
      </c>
      <c r="F1142" s="68" t="s">
        <v>2230</v>
      </c>
      <c r="G1142" s="68" t="s">
        <v>2301</v>
      </c>
      <c r="H1142" s="66">
        <v>0.0</v>
      </c>
      <c r="I1142" s="66" t="str">
        <f>vlookup(D1142,'ranap clusters obsolete'!D:D,1,false)</f>
        <v>#N/A</v>
      </c>
      <c r="J1142" s="66" t="s">
        <v>9311</v>
      </c>
    </row>
    <row r="1143">
      <c r="A1143" s="68">
        <v>11.0</v>
      </c>
      <c r="B1143" s="69" t="s">
        <v>6275</v>
      </c>
      <c r="C1143" s="68" t="s">
        <v>7665</v>
      </c>
      <c r="D1143" s="70" t="s">
        <v>1836</v>
      </c>
      <c r="E1143" s="68" t="s">
        <v>1478</v>
      </c>
      <c r="F1143" s="68" t="s">
        <v>2230</v>
      </c>
      <c r="G1143" s="68" t="s">
        <v>2301</v>
      </c>
      <c r="H1143" s="66">
        <v>0.0</v>
      </c>
      <c r="I1143" s="66" t="str">
        <f>vlookup(D1143,'ranap clusters obsolete'!D:D,1,false)</f>
        <v>#N/A</v>
      </c>
      <c r="J1143" s="66" t="s">
        <v>9311</v>
      </c>
    </row>
    <row r="1144">
      <c r="A1144" s="68">
        <v>11.0</v>
      </c>
      <c r="B1144" s="69" t="s">
        <v>6275</v>
      </c>
      <c r="C1144" s="68" t="s">
        <v>7665</v>
      </c>
      <c r="D1144" s="70" t="s">
        <v>1837</v>
      </c>
      <c r="E1144" s="68" t="s">
        <v>1480</v>
      </c>
      <c r="F1144" s="68" t="s">
        <v>2230</v>
      </c>
      <c r="G1144" s="68" t="s">
        <v>2301</v>
      </c>
      <c r="H1144" s="66">
        <v>0.0</v>
      </c>
      <c r="I1144" s="66" t="str">
        <f>vlookup(D1144,'ranap clusters obsolete'!D:D,1,false)</f>
        <v>#N/A</v>
      </c>
      <c r="J1144" s="66" t="s">
        <v>9311</v>
      </c>
    </row>
    <row r="1145">
      <c r="A1145" s="68">
        <v>11.0</v>
      </c>
      <c r="B1145" s="69" t="s">
        <v>6275</v>
      </c>
      <c r="C1145" s="68" t="s">
        <v>7665</v>
      </c>
      <c r="D1145" s="70" t="s">
        <v>1839</v>
      </c>
      <c r="E1145" s="68" t="s">
        <v>1483</v>
      </c>
      <c r="F1145" s="68" t="s">
        <v>2230</v>
      </c>
      <c r="G1145" s="68" t="s">
        <v>2301</v>
      </c>
      <c r="H1145" s="66">
        <v>0.0</v>
      </c>
      <c r="I1145" s="66" t="str">
        <f>vlookup(D1145,'ranap clusters obsolete'!D:D,1,false)</f>
        <v>#N/A</v>
      </c>
      <c r="J1145" s="66" t="s">
        <v>9311</v>
      </c>
    </row>
    <row r="1146">
      <c r="A1146" s="68">
        <v>11.0</v>
      </c>
      <c r="B1146" s="69" t="s">
        <v>6275</v>
      </c>
      <c r="C1146" s="68" t="s">
        <v>7665</v>
      </c>
      <c r="D1146" s="70" t="s">
        <v>1840</v>
      </c>
      <c r="E1146" s="68" t="s">
        <v>1486</v>
      </c>
      <c r="F1146" s="68" t="s">
        <v>2230</v>
      </c>
      <c r="G1146" s="68" t="s">
        <v>2301</v>
      </c>
      <c r="H1146" s="66">
        <v>0.0</v>
      </c>
      <c r="I1146" s="66" t="str">
        <f>vlookup(D1146,'ranap clusters obsolete'!D:D,1,false)</f>
        <v>#N/A</v>
      </c>
      <c r="J1146" s="66" t="s">
        <v>9311</v>
      </c>
    </row>
    <row r="1147">
      <c r="A1147" s="68">
        <v>11.0</v>
      </c>
      <c r="B1147" s="69" t="s">
        <v>6275</v>
      </c>
      <c r="C1147" s="68" t="s">
        <v>7665</v>
      </c>
      <c r="D1147" s="70" t="s">
        <v>1842</v>
      </c>
      <c r="E1147" s="68" t="s">
        <v>1489</v>
      </c>
      <c r="F1147" s="68" t="s">
        <v>2230</v>
      </c>
      <c r="G1147" s="68" t="s">
        <v>2301</v>
      </c>
      <c r="H1147" s="66">
        <v>0.0</v>
      </c>
      <c r="I1147" s="66" t="str">
        <f>vlookup(D1147,'ranap clusters obsolete'!D:D,1,false)</f>
        <v>#N/A</v>
      </c>
      <c r="J1147" s="66" t="s">
        <v>9311</v>
      </c>
    </row>
    <row r="1148">
      <c r="A1148" s="68">
        <v>11.0</v>
      </c>
      <c r="B1148" s="69" t="s">
        <v>6275</v>
      </c>
      <c r="C1148" s="68" t="s">
        <v>7665</v>
      </c>
      <c r="D1148" s="70" t="s">
        <v>1843</v>
      </c>
      <c r="E1148" s="68" t="s">
        <v>1492</v>
      </c>
      <c r="F1148" s="68" t="s">
        <v>2230</v>
      </c>
      <c r="G1148" s="68" t="s">
        <v>2301</v>
      </c>
      <c r="H1148" s="66">
        <v>0.0</v>
      </c>
      <c r="I1148" s="66" t="str">
        <f>vlookup(D1148,'ranap clusters obsolete'!D:D,1,false)</f>
        <v>#N/A</v>
      </c>
      <c r="J1148" s="66" t="s">
        <v>9311</v>
      </c>
    </row>
    <row r="1149">
      <c r="A1149" s="68">
        <v>11.0</v>
      </c>
      <c r="B1149" s="69" t="s">
        <v>6275</v>
      </c>
      <c r="C1149" s="68" t="s">
        <v>7665</v>
      </c>
      <c r="D1149" s="70" t="s">
        <v>1845</v>
      </c>
      <c r="E1149" s="68" t="s">
        <v>1495</v>
      </c>
      <c r="F1149" s="68" t="s">
        <v>2230</v>
      </c>
      <c r="G1149" s="68" t="s">
        <v>2301</v>
      </c>
      <c r="H1149" s="66">
        <v>0.0</v>
      </c>
      <c r="I1149" s="66" t="str">
        <f>vlookup(D1149,'ranap clusters obsolete'!D:D,1,false)</f>
        <v>#N/A</v>
      </c>
      <c r="J1149" s="66" t="s">
        <v>9311</v>
      </c>
    </row>
    <row r="1150">
      <c r="A1150" s="68">
        <v>11.0</v>
      </c>
      <c r="B1150" s="69" t="s">
        <v>6275</v>
      </c>
      <c r="C1150" s="68" t="s">
        <v>7665</v>
      </c>
      <c r="D1150" s="70" t="s">
        <v>1846</v>
      </c>
      <c r="E1150" s="68" t="s">
        <v>1499</v>
      </c>
      <c r="F1150" s="68" t="s">
        <v>2230</v>
      </c>
      <c r="G1150" s="68" t="s">
        <v>2301</v>
      </c>
      <c r="H1150" s="66">
        <v>0.0</v>
      </c>
      <c r="I1150" s="66" t="str">
        <f>vlookup(D1150,'ranap clusters obsolete'!D:D,1,false)</f>
        <v>#N/A</v>
      </c>
      <c r="J1150" s="66" t="s">
        <v>9311</v>
      </c>
    </row>
    <row r="1151">
      <c r="A1151" s="68">
        <v>11.0</v>
      </c>
      <c r="B1151" s="69" t="s">
        <v>6275</v>
      </c>
      <c r="C1151" s="68" t="s">
        <v>7665</v>
      </c>
      <c r="D1151" s="70" t="s">
        <v>1849</v>
      </c>
      <c r="E1151" s="68" t="s">
        <v>1502</v>
      </c>
      <c r="F1151" s="68" t="s">
        <v>2230</v>
      </c>
      <c r="G1151" s="68" t="s">
        <v>2301</v>
      </c>
      <c r="H1151" s="66">
        <v>0.0</v>
      </c>
      <c r="I1151" s="66" t="str">
        <f>vlookup(D1151,'ranap clusters obsolete'!D:D,1,false)</f>
        <v>#N/A</v>
      </c>
      <c r="J1151" s="66" t="s">
        <v>9311</v>
      </c>
    </row>
    <row r="1152">
      <c r="A1152" s="68">
        <v>11.0</v>
      </c>
      <c r="B1152" s="69" t="s">
        <v>6275</v>
      </c>
      <c r="C1152" s="68" t="s">
        <v>7665</v>
      </c>
      <c r="D1152" s="70" t="s">
        <v>1850</v>
      </c>
      <c r="E1152" s="68" t="s">
        <v>1506</v>
      </c>
      <c r="F1152" s="68" t="s">
        <v>2230</v>
      </c>
      <c r="G1152" s="68" t="s">
        <v>2301</v>
      </c>
      <c r="H1152" s="66">
        <v>0.0</v>
      </c>
      <c r="I1152" s="66" t="str">
        <f>vlookup(D1152,'ranap clusters obsolete'!D:D,1,false)</f>
        <v>#N/A</v>
      </c>
      <c r="J1152" s="66" t="s">
        <v>9311</v>
      </c>
    </row>
    <row r="1153">
      <c r="A1153" s="68">
        <v>11.0</v>
      </c>
      <c r="B1153" s="69" t="s">
        <v>6275</v>
      </c>
      <c r="C1153" s="68" t="s">
        <v>7665</v>
      </c>
      <c r="D1153" s="70" t="s">
        <v>1852</v>
      </c>
      <c r="E1153" s="68" t="s">
        <v>1509</v>
      </c>
      <c r="F1153" s="68" t="s">
        <v>2230</v>
      </c>
      <c r="G1153" s="68" t="s">
        <v>2301</v>
      </c>
      <c r="H1153" s="66">
        <v>0.0</v>
      </c>
      <c r="I1153" s="66" t="str">
        <f>vlookup(D1153,'ranap clusters obsolete'!D:D,1,false)</f>
        <v>#N/A</v>
      </c>
      <c r="J1153" s="66" t="s">
        <v>9311</v>
      </c>
    </row>
    <row r="1154">
      <c r="A1154" s="68">
        <v>11.0</v>
      </c>
      <c r="B1154" s="69" t="s">
        <v>6275</v>
      </c>
      <c r="C1154" s="68" t="s">
        <v>7665</v>
      </c>
      <c r="D1154" s="70" t="s">
        <v>1853</v>
      </c>
      <c r="E1154" s="68" t="s">
        <v>1512</v>
      </c>
      <c r="F1154" s="68" t="s">
        <v>2230</v>
      </c>
      <c r="G1154" s="68" t="s">
        <v>2301</v>
      </c>
      <c r="H1154" s="66">
        <v>0.0</v>
      </c>
      <c r="I1154" s="66" t="str">
        <f>vlookup(D1154,'ranap clusters obsolete'!D:D,1,false)</f>
        <v>#N/A</v>
      </c>
      <c r="J1154" s="66" t="s">
        <v>9311</v>
      </c>
    </row>
    <row r="1155">
      <c r="A1155" s="68">
        <v>11.0</v>
      </c>
      <c r="B1155" s="69" t="s">
        <v>6275</v>
      </c>
      <c r="C1155" s="68" t="s">
        <v>7665</v>
      </c>
      <c r="D1155" s="70" t="s">
        <v>1855</v>
      </c>
      <c r="E1155" s="68" t="s">
        <v>1515</v>
      </c>
      <c r="F1155" s="68" t="s">
        <v>2230</v>
      </c>
      <c r="G1155" s="68" t="s">
        <v>2301</v>
      </c>
      <c r="H1155" s="66">
        <v>0.0</v>
      </c>
      <c r="I1155" s="66" t="str">
        <f>vlookup(D1155,'ranap clusters obsolete'!D:D,1,false)</f>
        <v>#N/A</v>
      </c>
      <c r="J1155" s="66" t="s">
        <v>9311</v>
      </c>
    </row>
    <row r="1156">
      <c r="A1156" s="68">
        <v>11.0</v>
      </c>
      <c r="B1156" s="69" t="s">
        <v>6275</v>
      </c>
      <c r="C1156" s="68" t="s">
        <v>7665</v>
      </c>
      <c r="D1156" s="70" t="s">
        <v>1857</v>
      </c>
      <c r="E1156" s="68" t="s">
        <v>1519</v>
      </c>
      <c r="F1156" s="68" t="s">
        <v>2230</v>
      </c>
      <c r="G1156" s="68" t="s">
        <v>2301</v>
      </c>
      <c r="H1156" s="66">
        <v>0.0</v>
      </c>
      <c r="I1156" s="66" t="str">
        <f>vlookup(D1156,'ranap clusters obsolete'!D:D,1,false)</f>
        <v>#N/A</v>
      </c>
      <c r="J1156" s="66" t="s">
        <v>9311</v>
      </c>
    </row>
    <row r="1157">
      <c r="A1157" s="68">
        <v>11.0</v>
      </c>
      <c r="B1157" s="69" t="s">
        <v>6275</v>
      </c>
      <c r="C1157" s="68" t="s">
        <v>7665</v>
      </c>
      <c r="D1157" s="70" t="s">
        <v>1858</v>
      </c>
      <c r="E1157" s="68" t="s">
        <v>1522</v>
      </c>
      <c r="F1157" s="68" t="s">
        <v>2230</v>
      </c>
      <c r="G1157" s="68" t="s">
        <v>2301</v>
      </c>
      <c r="H1157" s="66">
        <v>0.0</v>
      </c>
      <c r="I1157" s="66" t="str">
        <f>vlookup(D1157,'ranap clusters obsolete'!D:D,1,false)</f>
        <v>#N/A</v>
      </c>
      <c r="J1157" s="66" t="s">
        <v>9311</v>
      </c>
    </row>
    <row r="1158">
      <c r="A1158" s="68">
        <v>11.0</v>
      </c>
      <c r="B1158" s="69" t="s">
        <v>6275</v>
      </c>
      <c r="C1158" s="68" t="s">
        <v>7665</v>
      </c>
      <c r="D1158" s="70" t="s">
        <v>1860</v>
      </c>
      <c r="E1158" s="68" t="s">
        <v>1526</v>
      </c>
      <c r="F1158" s="68" t="s">
        <v>2230</v>
      </c>
      <c r="G1158" s="68" t="s">
        <v>2301</v>
      </c>
      <c r="H1158" s="66">
        <v>0.0</v>
      </c>
      <c r="I1158" s="66" t="str">
        <f>vlookup(D1158,'ranap clusters obsolete'!D:D,1,false)</f>
        <v>#N/A</v>
      </c>
      <c r="J1158" s="66" t="s">
        <v>9311</v>
      </c>
    </row>
    <row r="1159">
      <c r="A1159" s="68">
        <v>11.0</v>
      </c>
      <c r="B1159" s="69" t="s">
        <v>6275</v>
      </c>
      <c r="C1159" s="68" t="s">
        <v>7665</v>
      </c>
      <c r="D1159" s="70" t="s">
        <v>1861</v>
      </c>
      <c r="E1159" s="68" t="s">
        <v>1529</v>
      </c>
      <c r="F1159" s="68" t="s">
        <v>2230</v>
      </c>
      <c r="G1159" s="68" t="s">
        <v>2301</v>
      </c>
      <c r="H1159" s="66">
        <v>0.0</v>
      </c>
      <c r="I1159" s="66" t="str">
        <f>vlookup(D1159,'ranap clusters obsolete'!D:D,1,false)</f>
        <v>#N/A</v>
      </c>
      <c r="J1159" s="66" t="s">
        <v>9311</v>
      </c>
    </row>
    <row r="1160">
      <c r="A1160" s="68">
        <v>11.0</v>
      </c>
      <c r="B1160" s="69" t="s">
        <v>6275</v>
      </c>
      <c r="C1160" s="68" t="s">
        <v>7665</v>
      </c>
      <c r="D1160" s="70" t="s">
        <v>1862</v>
      </c>
      <c r="E1160" s="68" t="s">
        <v>1531</v>
      </c>
      <c r="F1160" s="68" t="s">
        <v>2230</v>
      </c>
      <c r="G1160" s="68" t="s">
        <v>2301</v>
      </c>
      <c r="H1160" s="66">
        <v>0.0</v>
      </c>
      <c r="I1160" s="66" t="str">
        <f>vlookup(D1160,'ranap clusters obsolete'!D:D,1,false)</f>
        <v>#N/A</v>
      </c>
      <c r="J1160" s="66" t="s">
        <v>9311</v>
      </c>
    </row>
    <row r="1161">
      <c r="A1161" s="68">
        <v>11.0</v>
      </c>
      <c r="B1161" s="69" t="s">
        <v>6275</v>
      </c>
      <c r="C1161" s="68" t="s">
        <v>7665</v>
      </c>
      <c r="D1161" s="70" t="s">
        <v>1864</v>
      </c>
      <c r="E1161" s="68" t="s">
        <v>1534</v>
      </c>
      <c r="F1161" s="68" t="s">
        <v>2230</v>
      </c>
      <c r="G1161" s="68" t="s">
        <v>2301</v>
      </c>
      <c r="H1161" s="66">
        <v>0.0</v>
      </c>
      <c r="I1161" s="66" t="str">
        <f>vlookup(D1161,'ranap clusters obsolete'!D:D,1,false)</f>
        <v>#N/A</v>
      </c>
      <c r="J1161" s="66" t="s">
        <v>9311</v>
      </c>
    </row>
    <row r="1162">
      <c r="A1162" s="68">
        <v>11.0</v>
      </c>
      <c r="B1162" s="69" t="s">
        <v>6275</v>
      </c>
      <c r="C1162" s="68" t="s">
        <v>7665</v>
      </c>
      <c r="D1162" s="70" t="s">
        <v>1866</v>
      </c>
      <c r="E1162" s="68" t="s">
        <v>1546</v>
      </c>
      <c r="F1162" s="68" t="s">
        <v>2230</v>
      </c>
      <c r="G1162" s="68" t="s">
        <v>2301</v>
      </c>
      <c r="H1162" s="66">
        <v>0.0</v>
      </c>
      <c r="I1162" s="66" t="str">
        <f>vlookup(D1162,'ranap clusters obsolete'!D:D,1,false)</f>
        <v>#N/A</v>
      </c>
      <c r="J1162" s="66" t="s">
        <v>9311</v>
      </c>
    </row>
    <row r="1163">
      <c r="A1163" s="68">
        <v>11.0</v>
      </c>
      <c r="B1163" s="69" t="s">
        <v>6275</v>
      </c>
      <c r="C1163" s="68" t="s">
        <v>7665</v>
      </c>
      <c r="D1163" s="70" t="s">
        <v>1867</v>
      </c>
      <c r="E1163" s="68" t="s">
        <v>1557</v>
      </c>
      <c r="F1163" s="68" t="s">
        <v>2230</v>
      </c>
      <c r="G1163" s="68" t="s">
        <v>2301</v>
      </c>
      <c r="H1163" s="66">
        <v>0.0</v>
      </c>
      <c r="I1163" s="66" t="str">
        <f>vlookup(D1163,'ranap clusters obsolete'!D:D,1,false)</f>
        <v>#N/A</v>
      </c>
      <c r="J1163" s="66" t="s">
        <v>9311</v>
      </c>
    </row>
    <row r="1164">
      <c r="A1164" s="68">
        <v>11.0</v>
      </c>
      <c r="B1164" s="69" t="s">
        <v>6275</v>
      </c>
      <c r="C1164" s="68" t="s">
        <v>7665</v>
      </c>
      <c r="D1164" s="70" t="s">
        <v>1869</v>
      </c>
      <c r="E1164" s="68" t="s">
        <v>1561</v>
      </c>
      <c r="F1164" s="68" t="s">
        <v>2230</v>
      </c>
      <c r="G1164" s="68" t="s">
        <v>2301</v>
      </c>
      <c r="H1164" s="66">
        <v>0.0</v>
      </c>
      <c r="I1164" s="66" t="str">
        <f>vlookup(D1164,'ranap clusters obsolete'!D:D,1,false)</f>
        <v>#N/A</v>
      </c>
      <c r="J1164" s="66" t="s">
        <v>9311</v>
      </c>
    </row>
    <row r="1165">
      <c r="A1165" s="68">
        <v>11.0</v>
      </c>
      <c r="B1165" s="69" t="s">
        <v>6275</v>
      </c>
      <c r="C1165" s="68" t="s">
        <v>7665</v>
      </c>
      <c r="D1165" s="70" t="s">
        <v>1870</v>
      </c>
      <c r="E1165" s="68" t="s">
        <v>1564</v>
      </c>
      <c r="F1165" s="68" t="s">
        <v>2230</v>
      </c>
      <c r="G1165" s="68" t="s">
        <v>2301</v>
      </c>
      <c r="H1165" s="66">
        <v>0.0</v>
      </c>
      <c r="I1165" s="66" t="str">
        <f>vlookup(D1165,'ranap clusters obsolete'!D:D,1,false)</f>
        <v>#N/A</v>
      </c>
      <c r="J1165" s="66" t="s">
        <v>9311</v>
      </c>
    </row>
    <row r="1166">
      <c r="A1166" s="68">
        <v>11.0</v>
      </c>
      <c r="B1166" s="69" t="s">
        <v>6275</v>
      </c>
      <c r="C1166" s="68" t="s">
        <v>7665</v>
      </c>
      <c r="D1166" s="70" t="s">
        <v>1872</v>
      </c>
      <c r="E1166" s="68" t="s">
        <v>1567</v>
      </c>
      <c r="F1166" s="68" t="s">
        <v>2230</v>
      </c>
      <c r="G1166" s="68" t="s">
        <v>2301</v>
      </c>
      <c r="H1166" s="66">
        <v>0.0</v>
      </c>
      <c r="I1166" s="66" t="str">
        <f>vlookup(D1166,'ranap clusters obsolete'!D:D,1,false)</f>
        <v>#N/A</v>
      </c>
      <c r="J1166" s="66" t="s">
        <v>9311</v>
      </c>
    </row>
    <row r="1167">
      <c r="A1167" s="68">
        <v>11.0</v>
      </c>
      <c r="B1167" s="69" t="s">
        <v>6275</v>
      </c>
      <c r="C1167" s="68" t="s">
        <v>7665</v>
      </c>
      <c r="D1167" s="70" t="s">
        <v>1873</v>
      </c>
      <c r="E1167" s="68" t="s">
        <v>1571</v>
      </c>
      <c r="F1167" s="68" t="s">
        <v>2230</v>
      </c>
      <c r="G1167" s="68" t="s">
        <v>2301</v>
      </c>
      <c r="H1167" s="66">
        <v>0.0</v>
      </c>
      <c r="I1167" s="66" t="str">
        <f>vlookup(D1167,'ranap clusters obsolete'!D:D,1,false)</f>
        <v>#N/A</v>
      </c>
      <c r="J1167" s="66" t="s">
        <v>9311</v>
      </c>
    </row>
    <row r="1168">
      <c r="A1168" s="68">
        <v>11.0</v>
      </c>
      <c r="B1168" s="69" t="s">
        <v>6275</v>
      </c>
      <c r="C1168" s="68" t="s">
        <v>7665</v>
      </c>
      <c r="D1168" s="70" t="s">
        <v>1875</v>
      </c>
      <c r="E1168" s="68" t="s">
        <v>1577</v>
      </c>
      <c r="F1168" s="68" t="s">
        <v>1679</v>
      </c>
      <c r="G1168" s="68" t="s">
        <v>2247</v>
      </c>
      <c r="H1168" s="66">
        <v>0.0</v>
      </c>
      <c r="I1168" s="66" t="str">
        <f>vlookup(D1168,'ranap clusters obsolete'!D:D,1,false)</f>
        <v>#N/A</v>
      </c>
      <c r="J1168" s="66" t="s">
        <v>9311</v>
      </c>
    </row>
    <row r="1169">
      <c r="A1169" s="68">
        <v>11.0</v>
      </c>
      <c r="B1169" s="69" t="s">
        <v>6275</v>
      </c>
      <c r="C1169" s="68" t="s">
        <v>7665</v>
      </c>
      <c r="D1169" s="70" t="s">
        <v>1877</v>
      </c>
      <c r="E1169" s="68" t="s">
        <v>1581</v>
      </c>
      <c r="F1169" s="68" t="s">
        <v>1679</v>
      </c>
      <c r="G1169" s="68" t="s">
        <v>2247</v>
      </c>
      <c r="H1169" s="66">
        <v>0.0</v>
      </c>
      <c r="I1169" s="66" t="str">
        <f>vlookup(D1169,'ranap clusters obsolete'!D:D,1,false)</f>
        <v>#N/A</v>
      </c>
      <c r="J1169" s="66" t="s">
        <v>9311</v>
      </c>
    </row>
    <row r="1170">
      <c r="A1170" s="68">
        <v>11.0</v>
      </c>
      <c r="B1170" s="69" t="s">
        <v>6275</v>
      </c>
      <c r="C1170" s="68" t="s">
        <v>7665</v>
      </c>
      <c r="D1170" s="70" t="s">
        <v>1879</v>
      </c>
      <c r="E1170" s="68" t="s">
        <v>1585</v>
      </c>
      <c r="F1170" s="68" t="s">
        <v>1679</v>
      </c>
      <c r="G1170" s="68" t="s">
        <v>2301</v>
      </c>
      <c r="H1170" s="66">
        <v>0.0</v>
      </c>
      <c r="I1170" s="66" t="str">
        <f>vlookup(D1170,'ranap clusters obsolete'!D:D,1,false)</f>
        <v>#N/A</v>
      </c>
      <c r="J1170" s="66" t="s">
        <v>9311</v>
      </c>
    </row>
    <row r="1171">
      <c r="A1171" s="68">
        <v>11.0</v>
      </c>
      <c r="B1171" s="69" t="s">
        <v>6275</v>
      </c>
      <c r="C1171" s="68" t="s">
        <v>7665</v>
      </c>
      <c r="D1171" s="70" t="s">
        <v>1881</v>
      </c>
      <c r="E1171" s="68" t="s">
        <v>1588</v>
      </c>
      <c r="F1171" s="68" t="s">
        <v>1679</v>
      </c>
      <c r="G1171" s="68" t="s">
        <v>2301</v>
      </c>
      <c r="H1171" s="66">
        <v>0.0</v>
      </c>
      <c r="I1171" s="66" t="str">
        <f>vlookup(D1171,'ranap clusters obsolete'!D:D,1,false)</f>
        <v>#N/A</v>
      </c>
      <c r="J1171" s="66" t="s">
        <v>9311</v>
      </c>
    </row>
    <row r="1172">
      <c r="A1172" s="68">
        <v>11.0</v>
      </c>
      <c r="B1172" s="69" t="s">
        <v>6275</v>
      </c>
      <c r="C1172" s="68" t="s">
        <v>7665</v>
      </c>
      <c r="D1172" s="70" t="s">
        <v>1882</v>
      </c>
      <c r="E1172" s="68" t="s">
        <v>1592</v>
      </c>
      <c r="F1172" s="68" t="s">
        <v>1679</v>
      </c>
      <c r="G1172" s="68" t="s">
        <v>2301</v>
      </c>
      <c r="H1172" s="66">
        <v>0.0</v>
      </c>
      <c r="I1172" s="66" t="str">
        <f>vlookup(D1172,'ranap clusters obsolete'!D:D,1,false)</f>
        <v>#N/A</v>
      </c>
      <c r="J1172" s="66" t="s">
        <v>9311</v>
      </c>
    </row>
    <row r="1173">
      <c r="A1173" s="68">
        <v>11.0</v>
      </c>
      <c r="B1173" s="69" t="s">
        <v>6275</v>
      </c>
      <c r="C1173" s="68" t="s">
        <v>7665</v>
      </c>
      <c r="D1173" s="70" t="s">
        <v>1883</v>
      </c>
      <c r="E1173" s="68" t="s">
        <v>1595</v>
      </c>
      <c r="F1173" s="68" t="s">
        <v>1679</v>
      </c>
      <c r="G1173" s="68" t="s">
        <v>2301</v>
      </c>
      <c r="H1173" s="66">
        <v>0.0</v>
      </c>
      <c r="I1173" s="66" t="str">
        <f>vlookup(D1173,'ranap clusters obsolete'!D:D,1,false)</f>
        <v>#N/A</v>
      </c>
      <c r="J1173" s="66" t="s">
        <v>9311</v>
      </c>
    </row>
    <row r="1174">
      <c r="A1174" s="68">
        <v>11.0</v>
      </c>
      <c r="B1174" s="69" t="s">
        <v>6275</v>
      </c>
      <c r="C1174" s="68" t="s">
        <v>7665</v>
      </c>
      <c r="D1174" s="70" t="s">
        <v>1885</v>
      </c>
      <c r="E1174" s="68" t="s">
        <v>1598</v>
      </c>
      <c r="F1174" s="68" t="s">
        <v>1679</v>
      </c>
      <c r="G1174" s="68" t="s">
        <v>2301</v>
      </c>
      <c r="H1174" s="66">
        <v>0.0</v>
      </c>
      <c r="I1174" s="66" t="str">
        <f>vlookup(D1174,'ranap clusters obsolete'!D:D,1,false)</f>
        <v>#N/A</v>
      </c>
      <c r="J1174" s="66" t="s">
        <v>9311</v>
      </c>
    </row>
    <row r="1175">
      <c r="A1175" s="68">
        <v>11.0</v>
      </c>
      <c r="B1175" s="69" t="s">
        <v>6275</v>
      </c>
      <c r="C1175" s="68" t="s">
        <v>7665</v>
      </c>
      <c r="D1175" s="70" t="s">
        <v>1886</v>
      </c>
      <c r="E1175" s="68" t="s">
        <v>1604</v>
      </c>
      <c r="F1175" s="68" t="s">
        <v>1679</v>
      </c>
      <c r="G1175" s="68" t="s">
        <v>2301</v>
      </c>
      <c r="H1175" s="66">
        <v>0.0</v>
      </c>
      <c r="I1175" s="66" t="str">
        <f>vlookup(D1175,'ranap clusters obsolete'!D:D,1,false)</f>
        <v>#N/A</v>
      </c>
      <c r="J1175" s="66" t="s">
        <v>9311</v>
      </c>
    </row>
    <row r="1176">
      <c r="A1176" s="68">
        <v>11.0</v>
      </c>
      <c r="B1176" s="69" t="s">
        <v>6275</v>
      </c>
      <c r="C1176" s="68" t="s">
        <v>7665</v>
      </c>
      <c r="D1176" s="70" t="s">
        <v>1888</v>
      </c>
      <c r="E1176" s="68" t="s">
        <v>1609</v>
      </c>
      <c r="F1176" s="68" t="s">
        <v>1679</v>
      </c>
      <c r="G1176" s="68" t="s">
        <v>2247</v>
      </c>
      <c r="H1176" s="66">
        <v>0.0</v>
      </c>
      <c r="I1176" s="66" t="str">
        <f>vlookup(D1176,'ranap clusters obsolete'!D:D,1,false)</f>
        <v>#N/A</v>
      </c>
      <c r="J1176" s="66" t="s">
        <v>9311</v>
      </c>
    </row>
    <row r="1177">
      <c r="A1177" s="68">
        <v>11.0</v>
      </c>
      <c r="B1177" s="69" t="s">
        <v>6275</v>
      </c>
      <c r="C1177" s="68" t="s">
        <v>7665</v>
      </c>
      <c r="D1177" s="70" t="s">
        <v>1889</v>
      </c>
      <c r="E1177" s="68" t="s">
        <v>1612</v>
      </c>
      <c r="F1177" s="68" t="s">
        <v>1679</v>
      </c>
      <c r="G1177" s="68" t="s">
        <v>2247</v>
      </c>
      <c r="H1177" s="66">
        <v>0.0</v>
      </c>
      <c r="I1177" s="66" t="str">
        <f>vlookup(D1177,'ranap clusters obsolete'!D:D,1,false)</f>
        <v>#N/A</v>
      </c>
      <c r="J1177" s="66" t="s">
        <v>9311</v>
      </c>
    </row>
    <row r="1178">
      <c r="A1178" s="68">
        <v>11.0</v>
      </c>
      <c r="B1178" s="69" t="s">
        <v>6275</v>
      </c>
      <c r="C1178" s="68" t="s">
        <v>7665</v>
      </c>
      <c r="D1178" s="70" t="s">
        <v>1891</v>
      </c>
      <c r="E1178" s="68" t="s">
        <v>1615</v>
      </c>
      <c r="F1178" s="68" t="s">
        <v>1679</v>
      </c>
      <c r="G1178" s="68" t="s">
        <v>2301</v>
      </c>
      <c r="H1178" s="66">
        <v>0.0</v>
      </c>
      <c r="I1178" s="66" t="str">
        <f>vlookup(D1178,'ranap clusters obsolete'!D:D,1,false)</f>
        <v>#N/A</v>
      </c>
      <c r="J1178" s="66" t="s">
        <v>9311</v>
      </c>
    </row>
    <row r="1179">
      <c r="A1179" s="68">
        <v>11.0</v>
      </c>
      <c r="B1179" s="69" t="s">
        <v>6275</v>
      </c>
      <c r="C1179" s="68" t="s">
        <v>7665</v>
      </c>
      <c r="D1179" s="70" t="s">
        <v>1892</v>
      </c>
      <c r="E1179" s="68" t="s">
        <v>1618</v>
      </c>
      <c r="F1179" s="68" t="s">
        <v>1679</v>
      </c>
      <c r="G1179" s="68" t="s">
        <v>2301</v>
      </c>
      <c r="H1179" s="66">
        <v>0.0</v>
      </c>
      <c r="I1179" s="66" t="str">
        <f>vlookup(D1179,'ranap clusters obsolete'!D:D,1,false)</f>
        <v>#N/A</v>
      </c>
      <c r="J1179" s="66" t="s">
        <v>9311</v>
      </c>
    </row>
    <row r="1180">
      <c r="A1180" s="68">
        <v>11.0</v>
      </c>
      <c r="B1180" s="69" t="s">
        <v>6275</v>
      </c>
      <c r="C1180" s="68" t="s">
        <v>7665</v>
      </c>
      <c r="D1180" s="70" t="s">
        <v>1894</v>
      </c>
      <c r="E1180" s="68" t="s">
        <v>1620</v>
      </c>
      <c r="F1180" s="68" t="s">
        <v>1679</v>
      </c>
      <c r="G1180" s="68" t="s">
        <v>2301</v>
      </c>
      <c r="H1180" s="66">
        <v>0.0</v>
      </c>
      <c r="I1180" s="66" t="str">
        <f>vlookup(D1180,'ranap clusters obsolete'!D:D,1,false)</f>
        <v>#N/A</v>
      </c>
      <c r="J1180" s="66" t="s">
        <v>9311</v>
      </c>
    </row>
    <row r="1181">
      <c r="A1181" s="68">
        <v>11.0</v>
      </c>
      <c r="B1181" s="69" t="s">
        <v>6275</v>
      </c>
      <c r="C1181" s="68" t="s">
        <v>7665</v>
      </c>
      <c r="D1181" s="70" t="s">
        <v>1895</v>
      </c>
      <c r="E1181" s="68" t="s">
        <v>1622</v>
      </c>
      <c r="F1181" s="68" t="s">
        <v>1679</v>
      </c>
      <c r="G1181" s="68" t="s">
        <v>2301</v>
      </c>
      <c r="H1181" s="66">
        <v>0.0</v>
      </c>
      <c r="I1181" s="66" t="str">
        <f>vlookup(D1181,'ranap clusters obsolete'!D:D,1,false)</f>
        <v>#N/A</v>
      </c>
      <c r="J1181" s="66" t="s">
        <v>9311</v>
      </c>
    </row>
    <row r="1182">
      <c r="A1182" s="68">
        <v>11.0</v>
      </c>
      <c r="B1182" s="69" t="s">
        <v>6275</v>
      </c>
      <c r="C1182" s="68" t="s">
        <v>7665</v>
      </c>
      <c r="D1182" s="70" t="s">
        <v>10643</v>
      </c>
      <c r="E1182" s="68" t="s">
        <v>10644</v>
      </c>
      <c r="F1182" s="68" t="s">
        <v>1679</v>
      </c>
      <c r="G1182" s="68" t="s">
        <v>2247</v>
      </c>
      <c r="H1182" s="66">
        <v>0.0</v>
      </c>
      <c r="I1182" s="66" t="str">
        <f>vlookup(D1182,'ranap clusters obsolete'!D:D,1,false)</f>
        <v>#N/A</v>
      </c>
      <c r="J1182" s="66" t="s">
        <v>9311</v>
      </c>
    </row>
    <row r="1183">
      <c r="A1183" s="68">
        <v>11.0</v>
      </c>
      <c r="B1183" s="69" t="s">
        <v>6275</v>
      </c>
      <c r="C1183" s="68" t="s">
        <v>7665</v>
      </c>
      <c r="D1183" s="70" t="s">
        <v>1898</v>
      </c>
      <c r="E1183" s="68" t="s">
        <v>1626</v>
      </c>
      <c r="F1183" s="68" t="s">
        <v>1679</v>
      </c>
      <c r="G1183" s="68" t="s">
        <v>2301</v>
      </c>
      <c r="H1183" s="66">
        <v>0.0</v>
      </c>
      <c r="I1183" s="66" t="str">
        <f>vlookup(D1183,'ranap clusters obsolete'!D:D,1,false)</f>
        <v>#N/A</v>
      </c>
      <c r="J1183" s="66" t="s">
        <v>9311</v>
      </c>
    </row>
    <row r="1184">
      <c r="A1184" s="68">
        <v>11.0</v>
      </c>
      <c r="B1184" s="69" t="s">
        <v>6275</v>
      </c>
      <c r="C1184" s="68" t="s">
        <v>7665</v>
      </c>
      <c r="D1184" s="70" t="s">
        <v>1899</v>
      </c>
      <c r="E1184" s="68" t="s">
        <v>1629</v>
      </c>
      <c r="F1184" s="68" t="s">
        <v>1679</v>
      </c>
      <c r="G1184" s="68" t="s">
        <v>2301</v>
      </c>
      <c r="H1184" s="66">
        <v>0.0</v>
      </c>
      <c r="I1184" s="66" t="str">
        <f>vlookup(D1184,'ranap clusters obsolete'!D:D,1,false)</f>
        <v>#N/A</v>
      </c>
      <c r="J1184" s="66" t="s">
        <v>9311</v>
      </c>
    </row>
    <row r="1185">
      <c r="A1185" s="68">
        <v>11.0</v>
      </c>
      <c r="B1185" s="69" t="s">
        <v>6275</v>
      </c>
      <c r="C1185" s="68" t="s">
        <v>7665</v>
      </c>
      <c r="D1185" s="70" t="s">
        <v>1901</v>
      </c>
      <c r="E1185" s="68" t="s">
        <v>1634</v>
      </c>
      <c r="F1185" s="68" t="s">
        <v>1679</v>
      </c>
      <c r="G1185" s="68" t="s">
        <v>2301</v>
      </c>
      <c r="H1185" s="66">
        <v>0.0</v>
      </c>
      <c r="I1185" s="66" t="str">
        <f>vlookup(D1185,'ranap clusters obsolete'!D:D,1,false)</f>
        <v>#N/A</v>
      </c>
      <c r="J1185" s="66" t="s">
        <v>9311</v>
      </c>
    </row>
    <row r="1186">
      <c r="A1186" s="68">
        <v>11.0</v>
      </c>
      <c r="B1186" s="69" t="s">
        <v>6275</v>
      </c>
      <c r="C1186" s="68" t="s">
        <v>7665</v>
      </c>
      <c r="D1186" s="70" t="s">
        <v>1902</v>
      </c>
      <c r="E1186" s="68" t="s">
        <v>1638</v>
      </c>
      <c r="F1186" s="68" t="s">
        <v>1679</v>
      </c>
      <c r="G1186" s="68" t="s">
        <v>2247</v>
      </c>
      <c r="H1186" s="66">
        <v>0.0</v>
      </c>
      <c r="I1186" s="66" t="str">
        <f>vlookup(D1186,'ranap clusters obsolete'!D:D,1,false)</f>
        <v>#N/A</v>
      </c>
      <c r="J1186" s="66" t="s">
        <v>9311</v>
      </c>
    </row>
    <row r="1187">
      <c r="A1187" s="68">
        <v>11.0</v>
      </c>
      <c r="B1187" s="69" t="s">
        <v>6275</v>
      </c>
      <c r="C1187" s="68" t="s">
        <v>7665</v>
      </c>
      <c r="D1187" s="70" t="s">
        <v>1904</v>
      </c>
      <c r="E1187" s="68" t="s">
        <v>1641</v>
      </c>
      <c r="F1187" s="68" t="s">
        <v>1679</v>
      </c>
      <c r="G1187" s="68" t="s">
        <v>2247</v>
      </c>
      <c r="H1187" s="66">
        <v>0.0</v>
      </c>
      <c r="I1187" s="66" t="str">
        <f>vlookup(D1187,'ranap clusters obsolete'!D:D,1,false)</f>
        <v>#N/A</v>
      </c>
      <c r="J1187" s="66" t="s">
        <v>9311</v>
      </c>
    </row>
    <row r="1188">
      <c r="A1188" s="68">
        <v>11.0</v>
      </c>
      <c r="B1188" s="69" t="s">
        <v>6275</v>
      </c>
      <c r="C1188" s="68" t="s">
        <v>7665</v>
      </c>
      <c r="D1188" s="70" t="s">
        <v>1905</v>
      </c>
      <c r="E1188" s="68" t="s">
        <v>1645</v>
      </c>
      <c r="F1188" s="68" t="s">
        <v>1679</v>
      </c>
      <c r="G1188" s="68" t="s">
        <v>2301</v>
      </c>
      <c r="H1188" s="66">
        <v>0.0</v>
      </c>
      <c r="I1188" s="66" t="str">
        <f>vlookup(D1188,'ranap clusters obsolete'!D:D,1,false)</f>
        <v>#N/A</v>
      </c>
      <c r="J1188" s="66" t="s">
        <v>9311</v>
      </c>
    </row>
    <row r="1189">
      <c r="A1189" s="68">
        <v>11.0</v>
      </c>
      <c r="B1189" s="69" t="s">
        <v>6275</v>
      </c>
      <c r="C1189" s="68" t="s">
        <v>7665</v>
      </c>
      <c r="D1189" s="70" t="s">
        <v>1907</v>
      </c>
      <c r="E1189" s="68" t="s">
        <v>1648</v>
      </c>
      <c r="F1189" s="68" t="s">
        <v>1679</v>
      </c>
      <c r="G1189" s="68" t="s">
        <v>2301</v>
      </c>
      <c r="H1189" s="66">
        <v>0.0</v>
      </c>
      <c r="I1189" s="66" t="str">
        <f>vlookup(D1189,'ranap clusters obsolete'!D:D,1,false)</f>
        <v>#N/A</v>
      </c>
      <c r="J1189" s="66" t="s">
        <v>9311</v>
      </c>
    </row>
    <row r="1190">
      <c r="A1190" s="68">
        <v>11.0</v>
      </c>
      <c r="B1190" s="69" t="s">
        <v>6275</v>
      </c>
      <c r="C1190" s="68" t="s">
        <v>7665</v>
      </c>
      <c r="D1190" s="70" t="s">
        <v>1908</v>
      </c>
      <c r="E1190" s="68" t="s">
        <v>1652</v>
      </c>
      <c r="F1190" s="68" t="s">
        <v>1679</v>
      </c>
      <c r="G1190" s="68" t="s">
        <v>2301</v>
      </c>
      <c r="H1190" s="66">
        <v>0.0</v>
      </c>
      <c r="I1190" s="66" t="str">
        <f>vlookup(D1190,'ranap clusters obsolete'!D:D,1,false)</f>
        <v>#N/A</v>
      </c>
      <c r="J1190" s="66" t="s">
        <v>9311</v>
      </c>
    </row>
    <row r="1191">
      <c r="A1191" s="68">
        <v>11.0</v>
      </c>
      <c r="B1191" s="69" t="s">
        <v>6275</v>
      </c>
      <c r="C1191" s="68" t="s">
        <v>7665</v>
      </c>
      <c r="D1191" s="70" t="s">
        <v>1910</v>
      </c>
      <c r="E1191" s="68" t="s">
        <v>1656</v>
      </c>
      <c r="F1191" s="68" t="s">
        <v>1679</v>
      </c>
      <c r="G1191" s="68" t="s">
        <v>2301</v>
      </c>
      <c r="H1191" s="66">
        <v>0.0</v>
      </c>
      <c r="I1191" s="66" t="str">
        <f>vlookup(D1191,'ranap clusters obsolete'!D:D,1,false)</f>
        <v>#N/A</v>
      </c>
      <c r="J1191" s="66" t="s">
        <v>9311</v>
      </c>
    </row>
    <row r="1192">
      <c r="A1192" s="68">
        <v>11.0</v>
      </c>
      <c r="B1192" s="69" t="s">
        <v>6275</v>
      </c>
      <c r="C1192" s="68" t="s">
        <v>7665</v>
      </c>
      <c r="D1192" s="70" t="s">
        <v>1911</v>
      </c>
      <c r="E1192" s="68" t="s">
        <v>1660</v>
      </c>
      <c r="F1192" s="68" t="s">
        <v>1679</v>
      </c>
      <c r="G1192" s="68" t="s">
        <v>2301</v>
      </c>
      <c r="H1192" s="66">
        <v>0.0</v>
      </c>
      <c r="I1192" s="66" t="str">
        <f>vlookup(D1192,'ranap clusters obsolete'!D:D,1,false)</f>
        <v>#N/A</v>
      </c>
      <c r="J1192" s="66" t="s">
        <v>9311</v>
      </c>
    </row>
    <row r="1193">
      <c r="A1193" s="68">
        <v>11.0</v>
      </c>
      <c r="B1193" s="69" t="s">
        <v>6275</v>
      </c>
      <c r="C1193" s="68" t="s">
        <v>7665</v>
      </c>
      <c r="D1193" s="70" t="s">
        <v>1913</v>
      </c>
      <c r="E1193" s="68" t="s">
        <v>1665</v>
      </c>
      <c r="F1193" s="68" t="s">
        <v>1679</v>
      </c>
      <c r="G1193" s="68" t="s">
        <v>2301</v>
      </c>
      <c r="H1193" s="66">
        <v>0.0</v>
      </c>
      <c r="I1193" s="66" t="str">
        <f>vlookup(D1193,'ranap clusters obsolete'!D:D,1,false)</f>
        <v>#N/A</v>
      </c>
      <c r="J1193" s="66" t="s">
        <v>9311</v>
      </c>
    </row>
    <row r="1194">
      <c r="A1194" s="68">
        <v>11.0</v>
      </c>
      <c r="B1194" s="69" t="s">
        <v>6275</v>
      </c>
      <c r="C1194" s="68" t="s">
        <v>7665</v>
      </c>
      <c r="D1194" s="70" t="s">
        <v>1914</v>
      </c>
      <c r="E1194" s="68" t="s">
        <v>1669</v>
      </c>
      <c r="F1194" s="68" t="s">
        <v>1679</v>
      </c>
      <c r="G1194" s="68" t="s">
        <v>2301</v>
      </c>
      <c r="H1194" s="66">
        <v>0.0</v>
      </c>
      <c r="I1194" s="66" t="str">
        <f>vlookup(D1194,'ranap clusters obsolete'!D:D,1,false)</f>
        <v>#N/A</v>
      </c>
      <c r="J1194" s="66" t="s">
        <v>9311</v>
      </c>
    </row>
    <row r="1195">
      <c r="A1195" s="68">
        <v>11.0</v>
      </c>
      <c r="B1195" s="69" t="s">
        <v>6275</v>
      </c>
      <c r="C1195" s="68" t="s">
        <v>7665</v>
      </c>
      <c r="D1195" s="70" t="s">
        <v>1916</v>
      </c>
      <c r="E1195" s="68" t="s">
        <v>1673</v>
      </c>
      <c r="F1195" s="68" t="s">
        <v>1679</v>
      </c>
      <c r="G1195" s="68" t="s">
        <v>2301</v>
      </c>
      <c r="H1195" s="66">
        <v>0.0</v>
      </c>
      <c r="I1195" s="66" t="str">
        <f>vlookup(D1195,'ranap clusters obsolete'!D:D,1,false)</f>
        <v>#N/A</v>
      </c>
      <c r="J1195" s="66" t="s">
        <v>9311</v>
      </c>
    </row>
    <row r="1196">
      <c r="A1196" s="68">
        <v>11.0</v>
      </c>
      <c r="B1196" s="69" t="s">
        <v>6275</v>
      </c>
      <c r="C1196" s="68" t="s">
        <v>7665</v>
      </c>
      <c r="D1196" s="70" t="s">
        <v>1917</v>
      </c>
      <c r="E1196" s="68" t="s">
        <v>1676</v>
      </c>
      <c r="F1196" s="68" t="s">
        <v>1679</v>
      </c>
      <c r="G1196" s="68" t="s">
        <v>2301</v>
      </c>
      <c r="H1196" s="66">
        <v>0.0</v>
      </c>
      <c r="I1196" s="66" t="str">
        <f>vlookup(D1196,'ranap clusters obsolete'!D:D,1,false)</f>
        <v>#N/A</v>
      </c>
      <c r="J1196" s="66" t="s">
        <v>9311</v>
      </c>
    </row>
    <row r="1197">
      <c r="A1197" s="68">
        <v>11.0</v>
      </c>
      <c r="B1197" s="69" t="s">
        <v>6275</v>
      </c>
      <c r="C1197" s="68" t="s">
        <v>7665</v>
      </c>
      <c r="D1197" s="70" t="s">
        <v>1918</v>
      </c>
      <c r="E1197" s="68" t="s">
        <v>1679</v>
      </c>
      <c r="F1197" s="68" t="s">
        <v>1679</v>
      </c>
      <c r="G1197" s="68" t="s">
        <v>2247</v>
      </c>
      <c r="H1197" s="66">
        <v>0.0</v>
      </c>
      <c r="I1197" s="66" t="str">
        <f>vlookup(D1197,'ranap clusters obsolete'!D:D,1,false)</f>
        <v>#N/A</v>
      </c>
      <c r="J1197" s="66" t="s">
        <v>9311</v>
      </c>
    </row>
    <row r="1198">
      <c r="A1198" s="68">
        <v>11.0</v>
      </c>
      <c r="B1198" s="69" t="s">
        <v>6275</v>
      </c>
      <c r="C1198" s="68" t="s">
        <v>7665</v>
      </c>
      <c r="D1198" s="70" t="s">
        <v>1920</v>
      </c>
      <c r="E1198" s="68" t="s">
        <v>1683</v>
      </c>
      <c r="F1198" s="68" t="s">
        <v>1679</v>
      </c>
      <c r="G1198" s="68" t="s">
        <v>2247</v>
      </c>
      <c r="H1198" s="66">
        <v>1.0</v>
      </c>
      <c r="I1198" s="66" t="str">
        <f>vlookup(D1198,'ranap clusters obsolete'!D:D,1,false)</f>
        <v>#N/A</v>
      </c>
      <c r="J1198" s="66" t="s">
        <v>9311</v>
      </c>
    </row>
    <row r="1199">
      <c r="A1199" s="68">
        <v>11.0</v>
      </c>
      <c r="B1199" s="69" t="s">
        <v>6275</v>
      </c>
      <c r="C1199" s="68" t="s">
        <v>7665</v>
      </c>
      <c r="D1199" s="70" t="s">
        <v>1922</v>
      </c>
      <c r="E1199" s="68" t="s">
        <v>1686</v>
      </c>
      <c r="F1199" s="68" t="s">
        <v>1679</v>
      </c>
      <c r="G1199" s="68" t="s">
        <v>2247</v>
      </c>
      <c r="H1199" s="66">
        <v>1.0</v>
      </c>
      <c r="I1199" s="66" t="str">
        <f>vlookup(D1199,'ranap clusters obsolete'!D:D,1,false)</f>
        <v>#N/A</v>
      </c>
      <c r="J1199" s="66" t="s">
        <v>9311</v>
      </c>
    </row>
    <row r="1200">
      <c r="A1200" s="68">
        <v>11.0</v>
      </c>
      <c r="B1200" s="69" t="s">
        <v>6275</v>
      </c>
      <c r="C1200" s="68" t="s">
        <v>7665</v>
      </c>
      <c r="D1200" s="70" t="s">
        <v>1923</v>
      </c>
      <c r="E1200" s="68" t="s">
        <v>1693</v>
      </c>
      <c r="F1200" s="68" t="s">
        <v>2232</v>
      </c>
      <c r="G1200" s="68" t="s">
        <v>2301</v>
      </c>
      <c r="H1200" s="66">
        <v>0.0</v>
      </c>
      <c r="I1200" s="66" t="str">
        <f>vlookup(D1200,'ranap clusters obsolete'!D:D,1,false)</f>
        <v>#N/A</v>
      </c>
      <c r="J1200" s="66" t="s">
        <v>9311</v>
      </c>
    </row>
    <row r="1201">
      <c r="A1201" s="68">
        <v>11.0</v>
      </c>
      <c r="B1201" s="69" t="s">
        <v>6275</v>
      </c>
      <c r="C1201" s="68" t="s">
        <v>7665</v>
      </c>
      <c r="D1201" s="70" t="s">
        <v>1926</v>
      </c>
      <c r="E1201" s="68" t="s">
        <v>1697</v>
      </c>
      <c r="F1201" s="68" t="s">
        <v>2232</v>
      </c>
      <c r="G1201" s="68" t="s">
        <v>2301</v>
      </c>
      <c r="H1201" s="66">
        <v>0.0</v>
      </c>
      <c r="I1201" s="66" t="str">
        <f>vlookup(D1201,'ranap clusters obsolete'!D:D,1,false)</f>
        <v>#N/A</v>
      </c>
      <c r="J1201" s="66" t="s">
        <v>9311</v>
      </c>
    </row>
    <row r="1202">
      <c r="A1202" s="68">
        <v>11.0</v>
      </c>
      <c r="B1202" s="69" t="s">
        <v>6275</v>
      </c>
      <c r="C1202" s="68" t="s">
        <v>7665</v>
      </c>
      <c r="D1202" s="70" t="s">
        <v>1927</v>
      </c>
      <c r="E1202" s="68" t="s">
        <v>1701</v>
      </c>
      <c r="F1202" s="68" t="s">
        <v>2232</v>
      </c>
      <c r="G1202" s="68" t="s">
        <v>2301</v>
      </c>
      <c r="H1202" s="66">
        <v>0.0</v>
      </c>
      <c r="I1202" s="66" t="str">
        <f>vlookup(D1202,'ranap clusters obsolete'!D:D,1,false)</f>
        <v>#N/A</v>
      </c>
      <c r="J1202" s="66" t="s">
        <v>9311</v>
      </c>
    </row>
    <row r="1203">
      <c r="A1203" s="68">
        <v>11.0</v>
      </c>
      <c r="B1203" s="69" t="s">
        <v>6275</v>
      </c>
      <c r="C1203" s="68" t="s">
        <v>7665</v>
      </c>
      <c r="D1203" s="70" t="s">
        <v>1929</v>
      </c>
      <c r="E1203" s="68" t="s">
        <v>1705</v>
      </c>
      <c r="F1203" s="68" t="s">
        <v>2232</v>
      </c>
      <c r="G1203" s="68" t="s">
        <v>2301</v>
      </c>
      <c r="H1203" s="66">
        <v>0.0</v>
      </c>
      <c r="I1203" s="66" t="str">
        <f>vlookup(D1203,'ranap clusters obsolete'!D:D,1,false)</f>
        <v>#N/A</v>
      </c>
      <c r="J1203" s="66" t="s">
        <v>9311</v>
      </c>
    </row>
    <row r="1204">
      <c r="A1204" s="68">
        <v>11.0</v>
      </c>
      <c r="B1204" s="69" t="s">
        <v>6275</v>
      </c>
      <c r="C1204" s="68" t="s">
        <v>7665</v>
      </c>
      <c r="D1204" s="70" t="s">
        <v>1930</v>
      </c>
      <c r="E1204" s="68" t="s">
        <v>1709</v>
      </c>
      <c r="F1204" s="68" t="s">
        <v>2232</v>
      </c>
      <c r="G1204" s="68" t="s">
        <v>2301</v>
      </c>
      <c r="H1204" s="66">
        <v>0.0</v>
      </c>
      <c r="I1204" s="66" t="str">
        <f>vlookup(D1204,'ranap clusters obsolete'!D:D,1,false)</f>
        <v>#N/A</v>
      </c>
      <c r="J1204" s="66" t="s">
        <v>9311</v>
      </c>
    </row>
    <row r="1205">
      <c r="A1205" s="68">
        <v>11.0</v>
      </c>
      <c r="B1205" s="69" t="s">
        <v>6275</v>
      </c>
      <c r="C1205" s="68" t="s">
        <v>7665</v>
      </c>
      <c r="D1205" s="70" t="s">
        <v>1932</v>
      </c>
      <c r="E1205" s="68" t="s">
        <v>1712</v>
      </c>
      <c r="F1205" s="68" t="s">
        <v>2232</v>
      </c>
      <c r="G1205" s="68" t="s">
        <v>2301</v>
      </c>
      <c r="H1205" s="66">
        <v>0.0</v>
      </c>
      <c r="I1205" s="66" t="str">
        <f>vlookup(D1205,'ranap clusters obsolete'!D:D,1,false)</f>
        <v>#N/A</v>
      </c>
      <c r="J1205" s="66" t="s">
        <v>9311</v>
      </c>
    </row>
    <row r="1206">
      <c r="A1206" s="68">
        <v>11.0</v>
      </c>
      <c r="B1206" s="69" t="s">
        <v>6275</v>
      </c>
      <c r="C1206" s="68" t="s">
        <v>7665</v>
      </c>
      <c r="D1206" s="70" t="s">
        <v>1934</v>
      </c>
      <c r="E1206" s="68" t="s">
        <v>1717</v>
      </c>
      <c r="F1206" s="68" t="s">
        <v>2232</v>
      </c>
      <c r="G1206" s="68" t="s">
        <v>2247</v>
      </c>
      <c r="H1206" s="66">
        <v>0.0</v>
      </c>
      <c r="I1206" s="66" t="str">
        <f>vlookup(D1206,'ranap clusters obsolete'!D:D,1,false)</f>
        <v>#N/A</v>
      </c>
      <c r="J1206" s="66" t="s">
        <v>9311</v>
      </c>
    </row>
    <row r="1207">
      <c r="A1207" s="68">
        <v>11.0</v>
      </c>
      <c r="B1207" s="69" t="s">
        <v>6275</v>
      </c>
      <c r="C1207" s="68" t="s">
        <v>7665</v>
      </c>
      <c r="D1207" s="70" t="s">
        <v>1937</v>
      </c>
      <c r="E1207" s="68" t="s">
        <v>1721</v>
      </c>
      <c r="F1207" s="68" t="s">
        <v>2232</v>
      </c>
      <c r="G1207" s="68" t="s">
        <v>2247</v>
      </c>
      <c r="H1207" s="66">
        <v>0.0</v>
      </c>
      <c r="I1207" s="66" t="str">
        <f>vlookup(D1207,'ranap clusters obsolete'!D:D,1,false)</f>
        <v>#N/A</v>
      </c>
      <c r="J1207" s="66" t="s">
        <v>9311</v>
      </c>
    </row>
    <row r="1208">
      <c r="A1208" s="68">
        <v>11.0</v>
      </c>
      <c r="B1208" s="69" t="s">
        <v>6275</v>
      </c>
      <c r="C1208" s="68" t="s">
        <v>7665</v>
      </c>
      <c r="D1208" s="70" t="s">
        <v>1938</v>
      </c>
      <c r="E1208" s="68" t="s">
        <v>1725</v>
      </c>
      <c r="F1208" s="68" t="s">
        <v>2232</v>
      </c>
      <c r="G1208" s="68" t="s">
        <v>2301</v>
      </c>
      <c r="H1208" s="66">
        <v>0.0</v>
      </c>
      <c r="I1208" s="66" t="str">
        <f>vlookup(D1208,'ranap clusters obsolete'!D:D,1,false)</f>
        <v>#N/A</v>
      </c>
      <c r="J1208" s="66" t="s">
        <v>9311</v>
      </c>
    </row>
    <row r="1209">
      <c r="A1209" s="68">
        <v>11.0</v>
      </c>
      <c r="B1209" s="69" t="s">
        <v>6275</v>
      </c>
      <c r="C1209" s="68" t="s">
        <v>7665</v>
      </c>
      <c r="D1209" s="70" t="s">
        <v>1940</v>
      </c>
      <c r="E1209" s="68" t="s">
        <v>1728</v>
      </c>
      <c r="F1209" s="68" t="s">
        <v>2232</v>
      </c>
      <c r="G1209" s="68" t="s">
        <v>2247</v>
      </c>
      <c r="H1209" s="66">
        <v>1.0</v>
      </c>
      <c r="I1209" s="66" t="str">
        <f>vlookup(D1209,'ranap clusters obsolete'!D:D,1,false)</f>
        <v>#N/A</v>
      </c>
      <c r="J1209" s="66" t="s">
        <v>9311</v>
      </c>
    </row>
    <row r="1210">
      <c r="A1210" s="68">
        <v>11.0</v>
      </c>
      <c r="B1210" s="69" t="s">
        <v>6275</v>
      </c>
      <c r="C1210" s="68" t="s">
        <v>7665</v>
      </c>
      <c r="D1210" s="70" t="s">
        <v>1941</v>
      </c>
      <c r="E1210" s="68" t="s">
        <v>1734</v>
      </c>
      <c r="F1210" s="68" t="s">
        <v>2233</v>
      </c>
      <c r="G1210" s="68" t="s">
        <v>2301</v>
      </c>
      <c r="H1210" s="66">
        <v>0.0</v>
      </c>
      <c r="I1210" s="66" t="str">
        <f>vlookup(D1210,'ranap clusters obsolete'!D:D,1,false)</f>
        <v>#N/A</v>
      </c>
      <c r="J1210" s="66" t="s">
        <v>9311</v>
      </c>
    </row>
    <row r="1211">
      <c r="A1211" s="68">
        <v>11.0</v>
      </c>
      <c r="B1211" s="69" t="s">
        <v>6275</v>
      </c>
      <c r="C1211" s="68" t="s">
        <v>7665</v>
      </c>
      <c r="D1211" s="70" t="s">
        <v>1944</v>
      </c>
      <c r="E1211" s="68" t="s">
        <v>1738</v>
      </c>
      <c r="F1211" s="68" t="s">
        <v>2233</v>
      </c>
      <c r="G1211" s="68" t="s">
        <v>2247</v>
      </c>
      <c r="H1211" s="66">
        <v>0.0</v>
      </c>
      <c r="I1211" s="66" t="str">
        <f>vlookup(D1211,'ranap clusters obsolete'!D:D,1,false)</f>
        <v>#N/A</v>
      </c>
      <c r="J1211" s="66" t="s">
        <v>9311</v>
      </c>
    </row>
    <row r="1212">
      <c r="A1212" s="68">
        <v>11.0</v>
      </c>
      <c r="B1212" s="69" t="s">
        <v>6275</v>
      </c>
      <c r="C1212" s="68" t="s">
        <v>7665</v>
      </c>
      <c r="D1212" s="70" t="s">
        <v>1947</v>
      </c>
      <c r="E1212" s="68" t="s">
        <v>1739</v>
      </c>
      <c r="F1212" s="68" t="s">
        <v>2233</v>
      </c>
      <c r="G1212" s="68" t="s">
        <v>2247</v>
      </c>
      <c r="H1212" s="66">
        <v>0.0</v>
      </c>
      <c r="I1212" s="66" t="str">
        <f>vlookup(D1212,'ranap clusters obsolete'!D:D,1,false)</f>
        <v>#N/A</v>
      </c>
      <c r="J1212" s="66" t="s">
        <v>9311</v>
      </c>
    </row>
    <row r="1213">
      <c r="A1213" s="68">
        <v>11.0</v>
      </c>
      <c r="B1213" s="69" t="s">
        <v>6275</v>
      </c>
      <c r="C1213" s="68" t="s">
        <v>7665</v>
      </c>
      <c r="D1213" s="70" t="s">
        <v>1949</v>
      </c>
      <c r="E1213" s="68" t="s">
        <v>1740</v>
      </c>
      <c r="F1213" s="68" t="s">
        <v>2233</v>
      </c>
      <c r="G1213" s="68" t="s">
        <v>2301</v>
      </c>
      <c r="H1213" s="66">
        <v>0.0</v>
      </c>
      <c r="I1213" s="66" t="str">
        <f>vlookup(D1213,'ranap clusters obsolete'!D:D,1,false)</f>
        <v>#N/A</v>
      </c>
      <c r="J1213" s="66" t="s">
        <v>9311</v>
      </c>
    </row>
    <row r="1214">
      <c r="A1214" s="68">
        <v>11.0</v>
      </c>
      <c r="B1214" s="69" t="s">
        <v>6275</v>
      </c>
      <c r="C1214" s="68" t="s">
        <v>7665</v>
      </c>
      <c r="D1214" s="70" t="s">
        <v>1951</v>
      </c>
      <c r="E1214" s="68" t="s">
        <v>1744</v>
      </c>
      <c r="F1214" s="68" t="s">
        <v>2233</v>
      </c>
      <c r="G1214" s="68" t="s">
        <v>2301</v>
      </c>
      <c r="H1214" s="66">
        <v>0.0</v>
      </c>
      <c r="I1214" s="66" t="str">
        <f>vlookup(D1214,'ranap clusters obsolete'!D:D,1,false)</f>
        <v>#N/A</v>
      </c>
      <c r="J1214" s="66" t="s">
        <v>9311</v>
      </c>
    </row>
    <row r="1215">
      <c r="A1215" s="68">
        <v>11.0</v>
      </c>
      <c r="B1215" s="69" t="s">
        <v>6275</v>
      </c>
      <c r="C1215" s="68" t="s">
        <v>7665</v>
      </c>
      <c r="D1215" s="70" t="s">
        <v>1952</v>
      </c>
      <c r="E1215" s="68" t="s">
        <v>1747</v>
      </c>
      <c r="F1215" s="68" t="s">
        <v>2233</v>
      </c>
      <c r="G1215" s="68" t="s">
        <v>2301</v>
      </c>
      <c r="H1215" s="66">
        <v>0.0</v>
      </c>
      <c r="I1215" s="66" t="str">
        <f>vlookup(D1215,'ranap clusters obsolete'!D:D,1,false)</f>
        <v>#N/A</v>
      </c>
      <c r="J1215" s="66" t="s">
        <v>9311</v>
      </c>
    </row>
    <row r="1216">
      <c r="A1216" s="68">
        <v>11.0</v>
      </c>
      <c r="B1216" s="69" t="s">
        <v>6275</v>
      </c>
      <c r="C1216" s="68" t="s">
        <v>7665</v>
      </c>
      <c r="D1216" s="70" t="s">
        <v>1954</v>
      </c>
      <c r="E1216" s="68" t="s">
        <v>1750</v>
      </c>
      <c r="F1216" s="68" t="s">
        <v>2233</v>
      </c>
      <c r="G1216" s="68" t="s">
        <v>2301</v>
      </c>
      <c r="H1216" s="66">
        <v>0.0</v>
      </c>
      <c r="I1216" s="66" t="str">
        <f>vlookup(D1216,'ranap clusters obsolete'!D:D,1,false)</f>
        <v>#N/A</v>
      </c>
      <c r="J1216" s="66" t="s">
        <v>9311</v>
      </c>
    </row>
    <row r="1217">
      <c r="A1217" s="68">
        <v>11.0</v>
      </c>
      <c r="B1217" s="69" t="s">
        <v>6275</v>
      </c>
      <c r="C1217" s="68" t="s">
        <v>7665</v>
      </c>
      <c r="D1217" s="70" t="s">
        <v>1955</v>
      </c>
      <c r="E1217" s="68" t="s">
        <v>1753</v>
      </c>
      <c r="F1217" s="68" t="s">
        <v>2233</v>
      </c>
      <c r="G1217" s="68" t="s">
        <v>2301</v>
      </c>
      <c r="H1217" s="66">
        <v>0.0</v>
      </c>
      <c r="I1217" s="66" t="str">
        <f>vlookup(D1217,'ranap clusters obsolete'!D:D,1,false)</f>
        <v>#N/A</v>
      </c>
      <c r="J1217" s="66" t="s">
        <v>9311</v>
      </c>
    </row>
    <row r="1218">
      <c r="A1218" s="68">
        <v>11.0</v>
      </c>
      <c r="B1218" s="69" t="s">
        <v>6275</v>
      </c>
      <c r="C1218" s="68" t="s">
        <v>7665</v>
      </c>
      <c r="D1218" s="70" t="s">
        <v>1957</v>
      </c>
      <c r="E1218" s="68" t="s">
        <v>1756</v>
      </c>
      <c r="F1218" s="68" t="s">
        <v>2233</v>
      </c>
      <c r="G1218" s="68" t="s">
        <v>2441</v>
      </c>
      <c r="H1218" s="66">
        <v>0.0</v>
      </c>
      <c r="I1218" s="66" t="str">
        <f>vlookup(D1218,'ranap clusters obsolete'!D:D,1,false)</f>
        <v>#N/A</v>
      </c>
      <c r="J1218" s="66" t="s">
        <v>9311</v>
      </c>
    </row>
    <row r="1219">
      <c r="A1219" s="68">
        <v>11.0</v>
      </c>
      <c r="B1219" s="69" t="s">
        <v>6275</v>
      </c>
      <c r="C1219" s="68" t="s">
        <v>7665</v>
      </c>
      <c r="D1219" s="70" t="s">
        <v>1958</v>
      </c>
      <c r="E1219" s="68" t="s">
        <v>1759</v>
      </c>
      <c r="F1219" s="68" t="s">
        <v>2233</v>
      </c>
      <c r="G1219" s="68" t="s">
        <v>2441</v>
      </c>
      <c r="H1219" s="66">
        <v>0.0</v>
      </c>
      <c r="I1219" s="66" t="str">
        <f>vlookup(D1219,'ranap clusters obsolete'!D:D,1,false)</f>
        <v>#N/A</v>
      </c>
      <c r="J1219" s="66" t="s">
        <v>9311</v>
      </c>
    </row>
    <row r="1220">
      <c r="A1220" s="68">
        <v>11.0</v>
      </c>
      <c r="B1220" s="69" t="s">
        <v>6275</v>
      </c>
      <c r="C1220" s="68" t="s">
        <v>7665</v>
      </c>
      <c r="D1220" s="70" t="s">
        <v>1959</v>
      </c>
      <c r="E1220" s="68" t="s">
        <v>1764</v>
      </c>
      <c r="F1220" s="68" t="s">
        <v>2233</v>
      </c>
      <c r="G1220" s="68" t="s">
        <v>2441</v>
      </c>
      <c r="H1220" s="66">
        <v>0.0</v>
      </c>
      <c r="I1220" s="66" t="str">
        <f>vlookup(D1220,'ranap clusters obsolete'!D:D,1,false)</f>
        <v>#N/A</v>
      </c>
      <c r="J1220" s="66" t="s">
        <v>9311</v>
      </c>
    </row>
    <row r="1221">
      <c r="A1221" s="68">
        <v>11.0</v>
      </c>
      <c r="B1221" s="69" t="s">
        <v>6275</v>
      </c>
      <c r="C1221" s="68" t="s">
        <v>7665</v>
      </c>
      <c r="D1221" s="70" t="s">
        <v>1961</v>
      </c>
      <c r="E1221" s="68" t="s">
        <v>1767</v>
      </c>
      <c r="F1221" s="68" t="s">
        <v>2233</v>
      </c>
      <c r="G1221" s="68" t="s">
        <v>2247</v>
      </c>
      <c r="H1221" s="66">
        <v>0.0</v>
      </c>
      <c r="I1221" s="66" t="str">
        <f>vlookup(D1221,'ranap clusters obsolete'!D:D,1,false)</f>
        <v>#N/A</v>
      </c>
      <c r="J1221" s="66" t="s">
        <v>9311</v>
      </c>
    </row>
    <row r="1222">
      <c r="A1222" s="68">
        <v>11.0</v>
      </c>
      <c r="B1222" s="69" t="s">
        <v>6275</v>
      </c>
      <c r="C1222" s="68" t="s">
        <v>7665</v>
      </c>
      <c r="D1222" s="70" t="s">
        <v>1962</v>
      </c>
      <c r="E1222" s="68" t="s">
        <v>1770</v>
      </c>
      <c r="F1222" s="68" t="s">
        <v>2233</v>
      </c>
      <c r="G1222" s="68" t="s">
        <v>2301</v>
      </c>
      <c r="H1222" s="66">
        <v>0.0</v>
      </c>
      <c r="I1222" s="66" t="str">
        <f>vlookup(D1222,'ranap clusters obsolete'!D:D,1,false)</f>
        <v>#N/A</v>
      </c>
      <c r="J1222" s="66" t="s">
        <v>9311</v>
      </c>
    </row>
    <row r="1223">
      <c r="A1223" s="68">
        <v>11.0</v>
      </c>
      <c r="B1223" s="69" t="s">
        <v>6275</v>
      </c>
      <c r="C1223" s="68" t="s">
        <v>7665</v>
      </c>
      <c r="D1223" s="70" t="s">
        <v>1964</v>
      </c>
      <c r="E1223" s="68" t="s">
        <v>1773</v>
      </c>
      <c r="F1223" s="68" t="s">
        <v>2233</v>
      </c>
      <c r="G1223" s="68" t="s">
        <v>2301</v>
      </c>
      <c r="H1223" s="66">
        <v>0.0</v>
      </c>
      <c r="I1223" s="66" t="str">
        <f>vlookup(D1223,'ranap clusters obsolete'!D:D,1,false)</f>
        <v>#N/A</v>
      </c>
      <c r="J1223" s="66" t="s">
        <v>9311</v>
      </c>
    </row>
    <row r="1224">
      <c r="A1224" s="68">
        <v>11.0</v>
      </c>
      <c r="B1224" s="69" t="s">
        <v>6275</v>
      </c>
      <c r="C1224" s="68" t="s">
        <v>7665</v>
      </c>
      <c r="D1224" s="70" t="s">
        <v>1965</v>
      </c>
      <c r="E1224" s="68" t="s">
        <v>1776</v>
      </c>
      <c r="F1224" s="68" t="s">
        <v>2233</v>
      </c>
      <c r="G1224" s="68" t="s">
        <v>2301</v>
      </c>
      <c r="H1224" s="66">
        <v>0.0</v>
      </c>
      <c r="I1224" s="66" t="str">
        <f>vlookup(D1224,'ranap clusters obsolete'!D:D,1,false)</f>
        <v>#N/A</v>
      </c>
      <c r="J1224" s="66" t="s">
        <v>9311</v>
      </c>
    </row>
    <row r="1225">
      <c r="A1225" s="68">
        <v>11.0</v>
      </c>
      <c r="B1225" s="69" t="s">
        <v>6275</v>
      </c>
      <c r="C1225" s="68" t="s">
        <v>7665</v>
      </c>
      <c r="D1225" s="70" t="s">
        <v>1966</v>
      </c>
      <c r="E1225" s="68" t="s">
        <v>1779</v>
      </c>
      <c r="F1225" s="68" t="s">
        <v>2233</v>
      </c>
      <c r="G1225" s="68" t="s">
        <v>2441</v>
      </c>
      <c r="H1225" s="66">
        <v>0.0</v>
      </c>
      <c r="I1225" s="66" t="str">
        <f>vlookup(D1225,'ranap clusters obsolete'!D:D,1,false)</f>
        <v>#N/A</v>
      </c>
      <c r="J1225" s="66" t="s">
        <v>9311</v>
      </c>
    </row>
    <row r="1226">
      <c r="A1226" s="68">
        <v>11.0</v>
      </c>
      <c r="B1226" s="69" t="s">
        <v>6275</v>
      </c>
      <c r="C1226" s="68" t="s">
        <v>7665</v>
      </c>
      <c r="D1226" s="70" t="s">
        <v>1967</v>
      </c>
      <c r="E1226" s="68" t="s">
        <v>1781</v>
      </c>
      <c r="F1226" s="68" t="s">
        <v>2233</v>
      </c>
      <c r="G1226" s="68" t="s">
        <v>2441</v>
      </c>
      <c r="H1226" s="66">
        <v>0.0</v>
      </c>
      <c r="I1226" s="66" t="str">
        <f>vlookup(D1226,'ranap clusters obsolete'!D:D,1,false)</f>
        <v>#N/A</v>
      </c>
      <c r="J1226" s="66" t="s">
        <v>9311</v>
      </c>
    </row>
    <row r="1227">
      <c r="A1227" s="68">
        <v>11.0</v>
      </c>
      <c r="B1227" s="69" t="s">
        <v>6275</v>
      </c>
      <c r="C1227" s="68" t="s">
        <v>7665</v>
      </c>
      <c r="D1227" s="70" t="s">
        <v>1968</v>
      </c>
      <c r="E1227" s="68" t="s">
        <v>1784</v>
      </c>
      <c r="F1227" s="68" t="s">
        <v>2233</v>
      </c>
      <c r="G1227" s="68" t="s">
        <v>2441</v>
      </c>
      <c r="H1227" s="66">
        <v>0.0</v>
      </c>
      <c r="I1227" s="66" t="str">
        <f>vlookup(D1227,'ranap clusters obsolete'!D:D,1,false)</f>
        <v>#N/A</v>
      </c>
      <c r="J1227" s="66" t="s">
        <v>9311</v>
      </c>
    </row>
    <row r="1228">
      <c r="A1228" s="68">
        <v>11.0</v>
      </c>
      <c r="B1228" s="69" t="s">
        <v>6275</v>
      </c>
      <c r="C1228" s="68" t="s">
        <v>7665</v>
      </c>
      <c r="D1228" s="70" t="s">
        <v>1969</v>
      </c>
      <c r="E1228" s="68" t="s">
        <v>1788</v>
      </c>
      <c r="F1228" s="68" t="s">
        <v>2233</v>
      </c>
      <c r="G1228" s="68" t="s">
        <v>2441</v>
      </c>
      <c r="H1228" s="66">
        <v>0.0</v>
      </c>
      <c r="I1228" s="66" t="str">
        <f>vlookup(D1228,'ranap clusters obsolete'!D:D,1,false)</f>
        <v>#N/A</v>
      </c>
      <c r="J1228" s="66" t="s">
        <v>9311</v>
      </c>
    </row>
    <row r="1229">
      <c r="A1229" s="68">
        <v>11.0</v>
      </c>
      <c r="B1229" s="69" t="s">
        <v>6275</v>
      </c>
      <c r="C1229" s="68" t="s">
        <v>7665</v>
      </c>
      <c r="D1229" s="70" t="s">
        <v>1970</v>
      </c>
      <c r="E1229" s="68" t="s">
        <v>1793</v>
      </c>
      <c r="F1229" s="68" t="s">
        <v>2233</v>
      </c>
      <c r="G1229" s="68" t="s">
        <v>2441</v>
      </c>
      <c r="H1229" s="66">
        <v>0.0</v>
      </c>
      <c r="I1229" s="66" t="str">
        <f>vlookup(D1229,'ranap clusters obsolete'!D:D,1,false)</f>
        <v>#N/A</v>
      </c>
      <c r="J1229" s="66" t="s">
        <v>9311</v>
      </c>
    </row>
    <row r="1230">
      <c r="A1230" s="68">
        <v>11.0</v>
      </c>
      <c r="B1230" s="69" t="s">
        <v>6275</v>
      </c>
      <c r="C1230" s="68" t="s">
        <v>7665</v>
      </c>
      <c r="D1230" s="70" t="s">
        <v>1972</v>
      </c>
      <c r="E1230" s="68" t="s">
        <v>1796</v>
      </c>
      <c r="F1230" s="68" t="s">
        <v>2233</v>
      </c>
      <c r="G1230" s="68" t="s">
        <v>2441</v>
      </c>
      <c r="H1230" s="66">
        <v>0.0</v>
      </c>
      <c r="I1230" s="66" t="str">
        <f>vlookup(D1230,'ranap clusters obsolete'!D:D,1,false)</f>
        <v>#N/A</v>
      </c>
      <c r="J1230" s="66" t="s">
        <v>9311</v>
      </c>
    </row>
    <row r="1231">
      <c r="A1231" s="68">
        <v>11.0</v>
      </c>
      <c r="B1231" s="69" t="s">
        <v>6275</v>
      </c>
      <c r="C1231" s="68" t="s">
        <v>7665</v>
      </c>
      <c r="D1231" s="70" t="s">
        <v>1973</v>
      </c>
      <c r="E1231" s="68" t="s">
        <v>1798</v>
      </c>
      <c r="F1231" s="68" t="s">
        <v>2233</v>
      </c>
      <c r="G1231" s="68" t="s">
        <v>2301</v>
      </c>
      <c r="H1231" s="66">
        <v>0.0</v>
      </c>
      <c r="I1231" s="66" t="str">
        <f>vlookup(D1231,'ranap clusters obsolete'!D:D,1,false)</f>
        <v>#N/A</v>
      </c>
      <c r="J1231" s="66" t="s">
        <v>9311</v>
      </c>
    </row>
    <row r="1232">
      <c r="A1232" s="68">
        <v>11.0</v>
      </c>
      <c r="B1232" s="69" t="s">
        <v>6275</v>
      </c>
      <c r="C1232" s="68" t="s">
        <v>7665</v>
      </c>
      <c r="D1232" s="70" t="s">
        <v>1975</v>
      </c>
      <c r="E1232" s="68" t="s">
        <v>1801</v>
      </c>
      <c r="F1232" s="68" t="s">
        <v>2233</v>
      </c>
      <c r="G1232" s="68" t="s">
        <v>2301</v>
      </c>
      <c r="H1232" s="66">
        <v>0.0</v>
      </c>
      <c r="I1232" s="66" t="str">
        <f>vlookup(D1232,'ranap clusters obsolete'!D:D,1,false)</f>
        <v>#N/A</v>
      </c>
      <c r="J1232" s="66" t="s">
        <v>9311</v>
      </c>
    </row>
    <row r="1233">
      <c r="A1233" s="68">
        <v>11.0</v>
      </c>
      <c r="B1233" s="69" t="s">
        <v>6275</v>
      </c>
      <c r="C1233" s="68" t="s">
        <v>7665</v>
      </c>
      <c r="D1233" s="70" t="s">
        <v>1976</v>
      </c>
      <c r="E1233" s="68" t="s">
        <v>1804</v>
      </c>
      <c r="F1233" s="68" t="s">
        <v>2233</v>
      </c>
      <c r="G1233" s="68" t="s">
        <v>2301</v>
      </c>
      <c r="H1233" s="66">
        <v>0.0</v>
      </c>
      <c r="I1233" s="66" t="str">
        <f>vlookup(D1233,'ranap clusters obsolete'!D:D,1,false)</f>
        <v>#N/A</v>
      </c>
      <c r="J1233" s="66" t="s">
        <v>9311</v>
      </c>
    </row>
    <row r="1234">
      <c r="A1234" s="68">
        <v>11.0</v>
      </c>
      <c r="B1234" s="69" t="s">
        <v>6275</v>
      </c>
      <c r="C1234" s="68" t="s">
        <v>7665</v>
      </c>
      <c r="D1234" s="70" t="s">
        <v>1978</v>
      </c>
      <c r="E1234" s="68" t="s">
        <v>1806</v>
      </c>
      <c r="F1234" s="68" t="s">
        <v>2233</v>
      </c>
      <c r="G1234" s="68" t="s">
        <v>2301</v>
      </c>
      <c r="H1234" s="66">
        <v>0.0</v>
      </c>
      <c r="I1234" s="66" t="str">
        <f>vlookup(D1234,'ranap clusters obsolete'!D:D,1,false)</f>
        <v>#N/A</v>
      </c>
      <c r="J1234" s="66" t="s">
        <v>9311</v>
      </c>
    </row>
    <row r="1235">
      <c r="A1235" s="68">
        <v>11.0</v>
      </c>
      <c r="B1235" s="69" t="s">
        <v>6275</v>
      </c>
      <c r="C1235" s="68" t="s">
        <v>7665</v>
      </c>
      <c r="D1235" s="70" t="s">
        <v>1979</v>
      </c>
      <c r="E1235" s="68" t="s">
        <v>1809</v>
      </c>
      <c r="F1235" s="68" t="s">
        <v>2233</v>
      </c>
      <c r="G1235" s="68" t="s">
        <v>2441</v>
      </c>
      <c r="H1235" s="66">
        <v>0.0</v>
      </c>
      <c r="I1235" s="66" t="str">
        <f>vlookup(D1235,'ranap clusters obsolete'!D:D,1,false)</f>
        <v>#N/A</v>
      </c>
      <c r="J1235" s="66" t="s">
        <v>9311</v>
      </c>
    </row>
    <row r="1236">
      <c r="A1236" s="68">
        <v>11.0</v>
      </c>
      <c r="B1236" s="69" t="s">
        <v>6275</v>
      </c>
      <c r="C1236" s="68" t="s">
        <v>7665</v>
      </c>
      <c r="D1236" s="70" t="s">
        <v>1980</v>
      </c>
      <c r="E1236" s="68" t="s">
        <v>1812</v>
      </c>
      <c r="F1236" s="68" t="s">
        <v>2233</v>
      </c>
      <c r="G1236" s="68" t="s">
        <v>2301</v>
      </c>
      <c r="H1236" s="66">
        <v>0.0</v>
      </c>
      <c r="I1236" s="66" t="str">
        <f>vlookup(D1236,'ranap clusters obsolete'!D:D,1,false)</f>
        <v>#N/A</v>
      </c>
      <c r="J1236" s="66" t="s">
        <v>9311</v>
      </c>
    </row>
    <row r="1237">
      <c r="A1237" s="68">
        <v>11.0</v>
      </c>
      <c r="B1237" s="69" t="s">
        <v>6275</v>
      </c>
      <c r="C1237" s="68" t="s">
        <v>7665</v>
      </c>
      <c r="D1237" s="70" t="s">
        <v>1981</v>
      </c>
      <c r="E1237" s="68" t="s">
        <v>1814</v>
      </c>
      <c r="F1237" s="68" t="s">
        <v>2233</v>
      </c>
      <c r="G1237" s="68" t="s">
        <v>2441</v>
      </c>
      <c r="H1237" s="66">
        <v>0.0</v>
      </c>
      <c r="I1237" s="66" t="str">
        <f>vlookup(D1237,'ranap clusters obsolete'!D:D,1,false)</f>
        <v>#N/A</v>
      </c>
      <c r="J1237" s="66" t="s">
        <v>9311</v>
      </c>
    </row>
    <row r="1238">
      <c r="A1238" s="68">
        <v>11.0</v>
      </c>
      <c r="B1238" s="69" t="s">
        <v>6275</v>
      </c>
      <c r="C1238" s="68" t="s">
        <v>7665</v>
      </c>
      <c r="D1238" s="70" t="s">
        <v>1982</v>
      </c>
      <c r="E1238" s="68" t="s">
        <v>1817</v>
      </c>
      <c r="F1238" s="68" t="s">
        <v>2233</v>
      </c>
      <c r="G1238" s="68" t="s">
        <v>2441</v>
      </c>
      <c r="H1238" s="66">
        <v>0.0</v>
      </c>
      <c r="I1238" s="66" t="str">
        <f>vlookup(D1238,'ranap clusters obsolete'!D:D,1,false)</f>
        <v>#N/A</v>
      </c>
      <c r="J1238" s="66" t="s">
        <v>9311</v>
      </c>
    </row>
    <row r="1239">
      <c r="A1239" s="68">
        <v>11.0</v>
      </c>
      <c r="B1239" s="69" t="s">
        <v>6275</v>
      </c>
      <c r="C1239" s="68" t="s">
        <v>7665</v>
      </c>
      <c r="D1239" s="70" t="s">
        <v>1983</v>
      </c>
      <c r="E1239" s="68" t="s">
        <v>1820</v>
      </c>
      <c r="F1239" s="68" t="s">
        <v>2233</v>
      </c>
      <c r="G1239" s="68" t="s">
        <v>2441</v>
      </c>
      <c r="H1239" s="66">
        <v>0.0</v>
      </c>
      <c r="I1239" s="66" t="str">
        <f>vlookup(D1239,'ranap clusters obsolete'!D:D,1,false)</f>
        <v>#N/A</v>
      </c>
      <c r="J1239" s="66" t="s">
        <v>9311</v>
      </c>
    </row>
    <row r="1240">
      <c r="A1240" s="68">
        <v>11.0</v>
      </c>
      <c r="B1240" s="69" t="s">
        <v>6275</v>
      </c>
      <c r="C1240" s="68" t="s">
        <v>7665</v>
      </c>
      <c r="D1240" s="70" t="s">
        <v>10661</v>
      </c>
      <c r="E1240" s="68" t="s">
        <v>10662</v>
      </c>
      <c r="F1240" s="68" t="s">
        <v>2233</v>
      </c>
      <c r="G1240" s="68" t="s">
        <v>2441</v>
      </c>
      <c r="H1240" s="66">
        <v>0.0</v>
      </c>
      <c r="I1240" s="66" t="str">
        <f>vlookup(D1240,'ranap clusters obsolete'!D:D,1,false)</f>
        <v>#N/A</v>
      </c>
      <c r="J1240" s="66" t="s">
        <v>9311</v>
      </c>
    </row>
    <row r="1241">
      <c r="A1241" s="68">
        <v>11.0</v>
      </c>
      <c r="B1241" s="69" t="s">
        <v>6275</v>
      </c>
      <c r="C1241" s="68" t="s">
        <v>7665</v>
      </c>
      <c r="D1241" s="70" t="s">
        <v>10663</v>
      </c>
      <c r="E1241" s="68" t="s">
        <v>10664</v>
      </c>
      <c r="F1241" s="68" t="s">
        <v>2233</v>
      </c>
      <c r="G1241" s="68" t="s">
        <v>2441</v>
      </c>
      <c r="H1241" s="66">
        <v>0.0</v>
      </c>
      <c r="I1241" s="66" t="str">
        <f>vlookup(D1241,'ranap clusters obsolete'!D:D,1,false)</f>
        <v>#N/A</v>
      </c>
      <c r="J1241" s="66" t="s">
        <v>9311</v>
      </c>
    </row>
    <row r="1242">
      <c r="A1242" s="68">
        <v>11.0</v>
      </c>
      <c r="B1242" s="69" t="s">
        <v>6275</v>
      </c>
      <c r="C1242" s="68" t="s">
        <v>7665</v>
      </c>
      <c r="D1242" s="70" t="s">
        <v>10665</v>
      </c>
      <c r="E1242" s="68" t="s">
        <v>10666</v>
      </c>
      <c r="F1242" s="68" t="s">
        <v>2233</v>
      </c>
      <c r="G1242" s="68" t="s">
        <v>2441</v>
      </c>
      <c r="H1242" s="66">
        <v>0.0</v>
      </c>
      <c r="I1242" s="66" t="str">
        <f>vlookup(D1242,'ranap clusters obsolete'!D:D,1,false)</f>
        <v>#N/A</v>
      </c>
      <c r="J1242" s="66" t="s">
        <v>9311</v>
      </c>
    </row>
    <row r="1243">
      <c r="A1243" s="68">
        <v>11.0</v>
      </c>
      <c r="B1243" s="69" t="s">
        <v>6275</v>
      </c>
      <c r="C1243" s="68" t="s">
        <v>7665</v>
      </c>
      <c r="D1243" s="70" t="s">
        <v>10667</v>
      </c>
      <c r="E1243" s="68" t="s">
        <v>10668</v>
      </c>
      <c r="F1243" s="68" t="s">
        <v>2233</v>
      </c>
      <c r="G1243" s="68" t="s">
        <v>2441</v>
      </c>
      <c r="H1243" s="66">
        <v>0.0</v>
      </c>
      <c r="I1243" s="66" t="str">
        <f>vlookup(D1243,'ranap clusters obsolete'!D:D,1,false)</f>
        <v>#N/A</v>
      </c>
      <c r="J1243" s="66" t="s">
        <v>9311</v>
      </c>
    </row>
    <row r="1244">
      <c r="A1244" s="68">
        <v>11.0</v>
      </c>
      <c r="B1244" s="69" t="s">
        <v>6275</v>
      </c>
      <c r="C1244" s="68" t="s">
        <v>7665</v>
      </c>
      <c r="D1244" s="70" t="s">
        <v>1984</v>
      </c>
      <c r="E1244" s="68" t="s">
        <v>1823</v>
      </c>
      <c r="F1244" s="68" t="s">
        <v>2233</v>
      </c>
      <c r="G1244" s="68" t="s">
        <v>2441</v>
      </c>
      <c r="H1244" s="66">
        <v>0.0</v>
      </c>
      <c r="I1244" s="66" t="str">
        <f>vlookup(D1244,'ranap clusters obsolete'!D:D,1,false)</f>
        <v>#N/A</v>
      </c>
      <c r="J1244" s="66" t="s">
        <v>9311</v>
      </c>
    </row>
    <row r="1245">
      <c r="A1245" s="68">
        <v>11.0</v>
      </c>
      <c r="B1245" s="69" t="s">
        <v>6275</v>
      </c>
      <c r="C1245" s="68" t="s">
        <v>7665</v>
      </c>
      <c r="D1245" s="70" t="s">
        <v>1985</v>
      </c>
      <c r="E1245" s="68" t="s">
        <v>1826</v>
      </c>
      <c r="F1245" s="68" t="s">
        <v>2233</v>
      </c>
      <c r="G1245" s="68" t="s">
        <v>2441</v>
      </c>
      <c r="H1245" s="66">
        <v>0.0</v>
      </c>
      <c r="I1245" s="66" t="str">
        <f>vlookup(D1245,'ranap clusters obsolete'!D:D,1,false)</f>
        <v>#N/A</v>
      </c>
      <c r="J1245" s="66" t="s">
        <v>9311</v>
      </c>
    </row>
    <row r="1246">
      <c r="A1246" s="68">
        <v>11.0</v>
      </c>
      <c r="B1246" s="69" t="s">
        <v>6275</v>
      </c>
      <c r="C1246" s="68" t="s">
        <v>7665</v>
      </c>
      <c r="D1246" s="70" t="s">
        <v>1987</v>
      </c>
      <c r="E1246" s="68" t="s">
        <v>1829</v>
      </c>
      <c r="F1246" s="68" t="s">
        <v>2233</v>
      </c>
      <c r="G1246" s="68" t="s">
        <v>2247</v>
      </c>
      <c r="H1246" s="66">
        <v>0.0</v>
      </c>
      <c r="I1246" s="66" t="str">
        <f>vlookup(D1246,'ranap clusters obsolete'!D:D,1,false)</f>
        <v>#N/A</v>
      </c>
      <c r="J1246" s="66" t="s">
        <v>9311</v>
      </c>
    </row>
    <row r="1247">
      <c r="A1247" s="68">
        <v>11.0</v>
      </c>
      <c r="B1247" s="69" t="s">
        <v>6275</v>
      </c>
      <c r="C1247" s="68" t="s">
        <v>7665</v>
      </c>
      <c r="D1247" s="70" t="s">
        <v>1989</v>
      </c>
      <c r="E1247" s="68" t="s">
        <v>1832</v>
      </c>
      <c r="F1247" s="68" t="s">
        <v>2233</v>
      </c>
      <c r="G1247" s="68" t="s">
        <v>2247</v>
      </c>
      <c r="H1247" s="66">
        <v>0.0</v>
      </c>
      <c r="I1247" s="66" t="str">
        <f>vlookup(D1247,'ranap clusters obsolete'!D:D,1,false)</f>
        <v>#N/A</v>
      </c>
      <c r="J1247" s="66" t="s">
        <v>9311</v>
      </c>
    </row>
    <row r="1248">
      <c r="A1248" s="68">
        <v>11.0</v>
      </c>
      <c r="B1248" s="69" t="s">
        <v>6275</v>
      </c>
      <c r="C1248" s="68" t="s">
        <v>7665</v>
      </c>
      <c r="D1248" s="70" t="s">
        <v>1990</v>
      </c>
      <c r="E1248" s="68" t="s">
        <v>1835</v>
      </c>
      <c r="F1248" s="68" t="s">
        <v>2233</v>
      </c>
      <c r="G1248" s="68" t="s">
        <v>2441</v>
      </c>
      <c r="H1248" s="66">
        <v>0.0</v>
      </c>
      <c r="I1248" s="66" t="str">
        <f>vlookup(D1248,'ranap clusters obsolete'!D:D,1,false)</f>
        <v>#N/A</v>
      </c>
      <c r="J1248" s="66" t="s">
        <v>9311</v>
      </c>
    </row>
    <row r="1249">
      <c r="A1249" s="68">
        <v>11.0</v>
      </c>
      <c r="B1249" s="69" t="s">
        <v>6275</v>
      </c>
      <c r="C1249" s="68" t="s">
        <v>7665</v>
      </c>
      <c r="D1249" s="70" t="s">
        <v>1992</v>
      </c>
      <c r="E1249" s="68" t="s">
        <v>1838</v>
      </c>
      <c r="F1249" s="68" t="s">
        <v>2233</v>
      </c>
      <c r="G1249" s="68" t="s">
        <v>2441</v>
      </c>
      <c r="H1249" s="66">
        <v>0.0</v>
      </c>
      <c r="I1249" s="66" t="str">
        <f>vlookup(D1249,'ranap clusters obsolete'!D:D,1,false)</f>
        <v>#N/A</v>
      </c>
      <c r="J1249" s="66" t="s">
        <v>9311</v>
      </c>
    </row>
    <row r="1250">
      <c r="A1250" s="68">
        <v>11.0</v>
      </c>
      <c r="B1250" s="69" t="s">
        <v>6275</v>
      </c>
      <c r="C1250" s="68" t="s">
        <v>7665</v>
      </c>
      <c r="D1250" s="70" t="s">
        <v>1993</v>
      </c>
      <c r="E1250" s="68" t="s">
        <v>1841</v>
      </c>
      <c r="F1250" s="68" t="s">
        <v>2233</v>
      </c>
      <c r="G1250" s="68" t="s">
        <v>2441</v>
      </c>
      <c r="H1250" s="66">
        <v>0.0</v>
      </c>
      <c r="I1250" s="66" t="str">
        <f>vlookup(D1250,'ranap clusters obsolete'!D:D,1,false)</f>
        <v>#N/A</v>
      </c>
      <c r="J1250" s="66" t="s">
        <v>9311</v>
      </c>
    </row>
    <row r="1251">
      <c r="A1251" s="68">
        <v>11.0</v>
      </c>
      <c r="B1251" s="69" t="s">
        <v>6275</v>
      </c>
      <c r="C1251" s="68" t="s">
        <v>7665</v>
      </c>
      <c r="D1251" s="70" t="s">
        <v>1995</v>
      </c>
      <c r="E1251" s="68" t="s">
        <v>1844</v>
      </c>
      <c r="F1251" s="68" t="s">
        <v>2233</v>
      </c>
      <c r="G1251" s="68" t="s">
        <v>2441</v>
      </c>
      <c r="H1251" s="66">
        <v>0.0</v>
      </c>
      <c r="I1251" s="66" t="str">
        <f>vlookup(D1251,'ranap clusters obsolete'!D:D,1,false)</f>
        <v>#N/A</v>
      </c>
      <c r="J1251" s="66" t="s">
        <v>9311</v>
      </c>
    </row>
    <row r="1252">
      <c r="A1252" s="68">
        <v>11.0</v>
      </c>
      <c r="B1252" s="69" t="s">
        <v>6275</v>
      </c>
      <c r="C1252" s="68" t="s">
        <v>7665</v>
      </c>
      <c r="D1252" s="70" t="s">
        <v>1996</v>
      </c>
      <c r="E1252" s="68" t="s">
        <v>1847</v>
      </c>
      <c r="F1252" s="68" t="s">
        <v>2233</v>
      </c>
      <c r="G1252" s="68" t="s">
        <v>2441</v>
      </c>
      <c r="H1252" s="66">
        <v>0.0</v>
      </c>
      <c r="I1252" s="66" t="str">
        <f>vlookup(D1252,'ranap clusters obsolete'!D:D,1,false)</f>
        <v>#N/A</v>
      </c>
      <c r="J1252" s="66" t="s">
        <v>9311</v>
      </c>
    </row>
    <row r="1253">
      <c r="A1253" s="68">
        <v>11.0</v>
      </c>
      <c r="B1253" s="69" t="s">
        <v>6275</v>
      </c>
      <c r="C1253" s="68" t="s">
        <v>7665</v>
      </c>
      <c r="D1253" s="70" t="s">
        <v>1997</v>
      </c>
      <c r="E1253" s="68" t="s">
        <v>1851</v>
      </c>
      <c r="F1253" s="68" t="s">
        <v>2233</v>
      </c>
      <c r="G1253" s="68" t="s">
        <v>2301</v>
      </c>
      <c r="H1253" s="66">
        <v>0.0</v>
      </c>
      <c r="I1253" s="66" t="str">
        <f>vlookup(D1253,'ranap clusters obsolete'!D:D,1,false)</f>
        <v>#N/A</v>
      </c>
      <c r="J1253" s="66" t="s">
        <v>9311</v>
      </c>
    </row>
    <row r="1254">
      <c r="A1254" s="68">
        <v>11.0</v>
      </c>
      <c r="B1254" s="69" t="s">
        <v>6275</v>
      </c>
      <c r="C1254" s="68" t="s">
        <v>7665</v>
      </c>
      <c r="D1254" s="70" t="s">
        <v>1999</v>
      </c>
      <c r="E1254" s="68" t="s">
        <v>1854</v>
      </c>
      <c r="F1254" s="68" t="s">
        <v>2233</v>
      </c>
      <c r="G1254" s="68" t="s">
        <v>2441</v>
      </c>
      <c r="H1254" s="66">
        <v>0.0</v>
      </c>
      <c r="I1254" s="66" t="str">
        <f>vlookup(D1254,'ranap clusters obsolete'!D:D,1,false)</f>
        <v>#N/A</v>
      </c>
      <c r="J1254" s="66" t="s">
        <v>9311</v>
      </c>
    </row>
    <row r="1255">
      <c r="A1255" s="68">
        <v>11.0</v>
      </c>
      <c r="B1255" s="69" t="s">
        <v>6275</v>
      </c>
      <c r="C1255" s="68" t="s">
        <v>7665</v>
      </c>
      <c r="D1255" s="70" t="s">
        <v>2000</v>
      </c>
      <c r="E1255" s="68" t="s">
        <v>1856</v>
      </c>
      <c r="F1255" s="68" t="s">
        <v>2233</v>
      </c>
      <c r="G1255" s="68" t="s">
        <v>2441</v>
      </c>
      <c r="H1255" s="66">
        <v>0.0</v>
      </c>
      <c r="I1255" s="66" t="str">
        <f>vlookup(D1255,'ranap clusters obsolete'!D:D,1,false)</f>
        <v>#N/A</v>
      </c>
      <c r="J1255" s="66" t="s">
        <v>9311</v>
      </c>
    </row>
    <row r="1256">
      <c r="A1256" s="68">
        <v>11.0</v>
      </c>
      <c r="B1256" s="69" t="s">
        <v>6275</v>
      </c>
      <c r="C1256" s="68" t="s">
        <v>7665</v>
      </c>
      <c r="D1256" s="70" t="s">
        <v>2002</v>
      </c>
      <c r="E1256" s="68" t="s">
        <v>1859</v>
      </c>
      <c r="F1256" s="68" t="s">
        <v>2233</v>
      </c>
      <c r="G1256" s="68" t="s">
        <v>2441</v>
      </c>
      <c r="H1256" s="66">
        <v>0.0</v>
      </c>
      <c r="I1256" s="66" t="str">
        <f>vlookup(D1256,'ranap clusters obsolete'!D:D,1,false)</f>
        <v>#N/A</v>
      </c>
      <c r="J1256" s="66" t="s">
        <v>9311</v>
      </c>
    </row>
    <row r="1257">
      <c r="A1257" s="68">
        <v>11.0</v>
      </c>
      <c r="B1257" s="69" t="s">
        <v>6275</v>
      </c>
      <c r="C1257" s="68" t="s">
        <v>7665</v>
      </c>
      <c r="D1257" s="70" t="s">
        <v>2003</v>
      </c>
      <c r="E1257" s="68" t="s">
        <v>1863</v>
      </c>
      <c r="F1257" s="68" t="s">
        <v>2233</v>
      </c>
      <c r="G1257" s="68" t="s">
        <v>2441</v>
      </c>
      <c r="H1257" s="66">
        <v>0.0</v>
      </c>
      <c r="I1257" s="66" t="str">
        <f>vlookup(D1257,'ranap clusters obsolete'!D:D,1,false)</f>
        <v>#N/A</v>
      </c>
      <c r="J1257" s="66" t="s">
        <v>9311</v>
      </c>
    </row>
    <row r="1258">
      <c r="A1258" s="68">
        <v>11.0</v>
      </c>
      <c r="B1258" s="69" t="s">
        <v>6275</v>
      </c>
      <c r="C1258" s="68" t="s">
        <v>7665</v>
      </c>
      <c r="D1258" s="70" t="s">
        <v>10669</v>
      </c>
      <c r="E1258" s="68" t="s">
        <v>10670</v>
      </c>
      <c r="F1258" s="68" t="s">
        <v>2233</v>
      </c>
      <c r="G1258" s="68" t="s">
        <v>2301</v>
      </c>
      <c r="H1258" s="66">
        <v>0.0</v>
      </c>
      <c r="I1258" s="66" t="str">
        <f>vlookup(D1258,'ranap clusters obsolete'!D:D,1,false)</f>
        <v>#N/A</v>
      </c>
      <c r="J1258" s="66" t="s">
        <v>9311</v>
      </c>
    </row>
    <row r="1259">
      <c r="A1259" s="68">
        <v>11.0</v>
      </c>
      <c r="B1259" s="69" t="s">
        <v>6275</v>
      </c>
      <c r="C1259" s="68" t="s">
        <v>7665</v>
      </c>
      <c r="D1259" s="70" t="s">
        <v>10673</v>
      </c>
      <c r="E1259" s="68" t="s">
        <v>10674</v>
      </c>
      <c r="F1259" s="68" t="s">
        <v>2233</v>
      </c>
      <c r="G1259" s="68" t="s">
        <v>2441</v>
      </c>
      <c r="H1259" s="66">
        <v>0.0</v>
      </c>
      <c r="I1259" s="66" t="str">
        <f>vlookup(D1259,'ranap clusters obsolete'!D:D,1,false)</f>
        <v>#N/A</v>
      </c>
      <c r="J1259" s="66" t="s">
        <v>9311</v>
      </c>
    </row>
    <row r="1260">
      <c r="A1260" s="68">
        <v>11.0</v>
      </c>
      <c r="B1260" s="69" t="s">
        <v>6275</v>
      </c>
      <c r="C1260" s="68" t="s">
        <v>7665</v>
      </c>
      <c r="D1260" s="70" t="s">
        <v>10676</v>
      </c>
      <c r="E1260" s="68" t="s">
        <v>10678</v>
      </c>
      <c r="F1260" s="68" t="s">
        <v>2233</v>
      </c>
      <c r="G1260" s="68" t="s">
        <v>2441</v>
      </c>
      <c r="H1260" s="66">
        <v>0.0</v>
      </c>
      <c r="I1260" s="66" t="str">
        <f>vlookup(D1260,'ranap clusters obsolete'!D:D,1,false)</f>
        <v>#N/A</v>
      </c>
      <c r="J1260" s="66" t="s">
        <v>9311</v>
      </c>
    </row>
    <row r="1261">
      <c r="A1261" s="68">
        <v>11.0</v>
      </c>
      <c r="B1261" s="69" t="s">
        <v>6275</v>
      </c>
      <c r="C1261" s="68" t="s">
        <v>7665</v>
      </c>
      <c r="D1261" s="70" t="s">
        <v>10685</v>
      </c>
      <c r="E1261" s="68" t="s">
        <v>10686</v>
      </c>
      <c r="F1261" s="68" t="s">
        <v>2233</v>
      </c>
      <c r="G1261" s="68" t="s">
        <v>2441</v>
      </c>
      <c r="H1261" s="66">
        <v>0.0</v>
      </c>
      <c r="I1261" s="66" t="str">
        <f>vlookup(D1261,'ranap clusters obsolete'!D:D,1,false)</f>
        <v>#N/A</v>
      </c>
      <c r="J1261" s="66" t="s">
        <v>9311</v>
      </c>
    </row>
    <row r="1262">
      <c r="A1262" s="68">
        <v>11.0</v>
      </c>
      <c r="B1262" s="69" t="s">
        <v>6275</v>
      </c>
      <c r="C1262" s="68" t="s">
        <v>7665</v>
      </c>
      <c r="D1262" s="70" t="s">
        <v>2005</v>
      </c>
      <c r="E1262" s="68" t="s">
        <v>1865</v>
      </c>
      <c r="F1262" s="68" t="s">
        <v>2233</v>
      </c>
      <c r="G1262" s="68" t="s">
        <v>2301</v>
      </c>
      <c r="H1262" s="66">
        <v>0.0</v>
      </c>
      <c r="I1262" s="66" t="str">
        <f>vlookup(D1262,'ranap clusters obsolete'!D:D,1,false)</f>
        <v>#N/A</v>
      </c>
      <c r="J1262" s="66" t="s">
        <v>9311</v>
      </c>
    </row>
    <row r="1263">
      <c r="A1263" s="68">
        <v>11.0</v>
      </c>
      <c r="B1263" s="69" t="s">
        <v>6275</v>
      </c>
      <c r="C1263" s="68" t="s">
        <v>7665</v>
      </c>
      <c r="D1263" s="70" t="s">
        <v>2006</v>
      </c>
      <c r="E1263" s="68" t="s">
        <v>1868</v>
      </c>
      <c r="F1263" s="68" t="s">
        <v>2233</v>
      </c>
      <c r="G1263" s="68" t="s">
        <v>2301</v>
      </c>
      <c r="H1263" s="66">
        <v>0.0</v>
      </c>
      <c r="I1263" s="66" t="str">
        <f>vlookup(D1263,'ranap clusters obsolete'!D:D,1,false)</f>
        <v>#N/A</v>
      </c>
      <c r="J1263" s="66" t="s">
        <v>9311</v>
      </c>
    </row>
    <row r="1264">
      <c r="A1264" s="68">
        <v>11.0</v>
      </c>
      <c r="B1264" s="69" t="s">
        <v>6275</v>
      </c>
      <c r="C1264" s="68" t="s">
        <v>7665</v>
      </c>
      <c r="D1264" s="70" t="s">
        <v>2008</v>
      </c>
      <c r="E1264" s="68" t="s">
        <v>1871</v>
      </c>
      <c r="F1264" s="68" t="s">
        <v>2233</v>
      </c>
      <c r="G1264" s="68" t="s">
        <v>2301</v>
      </c>
      <c r="H1264" s="66">
        <v>0.0</v>
      </c>
      <c r="I1264" s="66" t="str">
        <f>vlookup(D1264,'ranap clusters obsolete'!D:D,1,false)</f>
        <v>#N/A</v>
      </c>
      <c r="J1264" s="66" t="s">
        <v>9311</v>
      </c>
    </row>
    <row r="1265">
      <c r="A1265" s="68">
        <v>11.0</v>
      </c>
      <c r="B1265" s="69" t="s">
        <v>6275</v>
      </c>
      <c r="C1265" s="68" t="s">
        <v>7665</v>
      </c>
      <c r="D1265" s="70" t="s">
        <v>2009</v>
      </c>
      <c r="E1265" s="68" t="s">
        <v>1874</v>
      </c>
      <c r="F1265" s="68" t="s">
        <v>2233</v>
      </c>
      <c r="G1265" s="68" t="s">
        <v>2301</v>
      </c>
      <c r="H1265" s="66">
        <v>0.0</v>
      </c>
      <c r="I1265" s="66" t="str">
        <f>vlookup(D1265,'ranap clusters obsolete'!D:D,1,false)</f>
        <v>#N/A</v>
      </c>
      <c r="J1265" s="66" t="s">
        <v>9311</v>
      </c>
    </row>
    <row r="1266">
      <c r="A1266" s="68">
        <v>11.0</v>
      </c>
      <c r="B1266" s="69" t="s">
        <v>6275</v>
      </c>
      <c r="C1266" s="68" t="s">
        <v>7665</v>
      </c>
      <c r="D1266" s="70" t="s">
        <v>2010</v>
      </c>
      <c r="E1266" s="68" t="s">
        <v>1878</v>
      </c>
      <c r="F1266" s="68" t="s">
        <v>2233</v>
      </c>
      <c r="G1266" s="68" t="s">
        <v>2301</v>
      </c>
      <c r="H1266" s="66">
        <v>0.0</v>
      </c>
      <c r="I1266" s="66" t="str">
        <f>vlookup(D1266,'ranap clusters obsolete'!D:D,1,false)</f>
        <v>#N/A</v>
      </c>
      <c r="J1266" s="66" t="s">
        <v>9311</v>
      </c>
    </row>
    <row r="1267">
      <c r="A1267" s="68">
        <v>11.0</v>
      </c>
      <c r="B1267" s="69" t="s">
        <v>6275</v>
      </c>
      <c r="C1267" s="68" t="s">
        <v>7665</v>
      </c>
      <c r="D1267" s="70" t="s">
        <v>2012</v>
      </c>
      <c r="E1267" s="68" t="s">
        <v>1880</v>
      </c>
      <c r="F1267" s="68" t="s">
        <v>2233</v>
      </c>
      <c r="G1267" s="68" t="s">
        <v>2301</v>
      </c>
      <c r="H1267" s="66">
        <v>0.0</v>
      </c>
      <c r="I1267" s="66" t="str">
        <f>vlookup(D1267,'ranap clusters obsolete'!D:D,1,false)</f>
        <v>#N/A</v>
      </c>
      <c r="J1267" s="66" t="s">
        <v>9311</v>
      </c>
    </row>
    <row r="1268">
      <c r="A1268" s="68">
        <v>11.0</v>
      </c>
      <c r="B1268" s="69" t="s">
        <v>6275</v>
      </c>
      <c r="C1268" s="68" t="s">
        <v>7665</v>
      </c>
      <c r="D1268" s="70" t="s">
        <v>2013</v>
      </c>
      <c r="E1268" s="68" t="s">
        <v>1884</v>
      </c>
      <c r="F1268" s="68" t="s">
        <v>2233</v>
      </c>
      <c r="G1268" s="68" t="s">
        <v>2301</v>
      </c>
      <c r="H1268" s="66">
        <v>0.0</v>
      </c>
      <c r="I1268" s="66" t="str">
        <f>vlookup(D1268,'ranap clusters obsolete'!D:D,1,false)</f>
        <v>#N/A</v>
      </c>
      <c r="J1268" s="66" t="s">
        <v>9311</v>
      </c>
    </row>
    <row r="1269">
      <c r="A1269" s="68">
        <v>11.0</v>
      </c>
      <c r="B1269" s="69" t="s">
        <v>6275</v>
      </c>
      <c r="C1269" s="68" t="s">
        <v>7665</v>
      </c>
      <c r="D1269" s="70" t="s">
        <v>2014</v>
      </c>
      <c r="E1269" s="68" t="s">
        <v>1887</v>
      </c>
      <c r="F1269" s="68" t="s">
        <v>2233</v>
      </c>
      <c r="G1269" s="68" t="s">
        <v>2301</v>
      </c>
      <c r="H1269" s="66">
        <v>0.0</v>
      </c>
      <c r="I1269" s="66" t="str">
        <f>vlookup(D1269,'ranap clusters obsolete'!D:D,1,false)</f>
        <v>#N/A</v>
      </c>
      <c r="J1269" s="66" t="s">
        <v>9311</v>
      </c>
    </row>
    <row r="1270">
      <c r="A1270" s="68">
        <v>11.0</v>
      </c>
      <c r="B1270" s="69" t="s">
        <v>6275</v>
      </c>
      <c r="C1270" s="68" t="s">
        <v>7665</v>
      </c>
      <c r="D1270" s="70" t="s">
        <v>2016</v>
      </c>
      <c r="E1270" s="68" t="s">
        <v>1890</v>
      </c>
      <c r="F1270" s="68" t="s">
        <v>2233</v>
      </c>
      <c r="G1270" s="68" t="s">
        <v>2301</v>
      </c>
      <c r="H1270" s="66">
        <v>0.0</v>
      </c>
      <c r="I1270" s="66" t="str">
        <f>vlookup(D1270,'ranap clusters obsolete'!D:D,1,false)</f>
        <v>#N/A</v>
      </c>
      <c r="J1270" s="66" t="s">
        <v>9311</v>
      </c>
    </row>
    <row r="1271">
      <c r="A1271" s="68">
        <v>11.0</v>
      </c>
      <c r="B1271" s="69" t="s">
        <v>6275</v>
      </c>
      <c r="C1271" s="68" t="s">
        <v>7665</v>
      </c>
      <c r="D1271" s="70" t="s">
        <v>2017</v>
      </c>
      <c r="E1271" s="68" t="s">
        <v>1893</v>
      </c>
      <c r="F1271" s="68" t="s">
        <v>2233</v>
      </c>
      <c r="G1271" s="68" t="s">
        <v>2301</v>
      </c>
      <c r="H1271" s="66">
        <v>0.0</v>
      </c>
      <c r="I1271" s="66" t="str">
        <f>vlookup(D1271,'ranap clusters obsolete'!D:D,1,false)</f>
        <v>#N/A</v>
      </c>
      <c r="J1271" s="66" t="s">
        <v>9311</v>
      </c>
    </row>
    <row r="1272">
      <c r="A1272" s="68">
        <v>11.0</v>
      </c>
      <c r="B1272" s="69" t="s">
        <v>6275</v>
      </c>
      <c r="C1272" s="68" t="s">
        <v>7665</v>
      </c>
      <c r="D1272" s="70" t="s">
        <v>2018</v>
      </c>
      <c r="E1272" s="68" t="s">
        <v>1896</v>
      </c>
      <c r="F1272" s="68" t="s">
        <v>2233</v>
      </c>
      <c r="G1272" s="68" t="s">
        <v>2301</v>
      </c>
      <c r="H1272" s="66">
        <v>0.0</v>
      </c>
      <c r="I1272" s="66" t="str">
        <f>vlookup(D1272,'ranap clusters obsolete'!D:D,1,false)</f>
        <v>#N/A</v>
      </c>
      <c r="J1272" s="66" t="s">
        <v>9311</v>
      </c>
    </row>
    <row r="1273">
      <c r="A1273" s="68">
        <v>11.0</v>
      </c>
      <c r="B1273" s="69" t="s">
        <v>6275</v>
      </c>
      <c r="C1273" s="68" t="s">
        <v>7665</v>
      </c>
      <c r="D1273" s="70" t="s">
        <v>2019</v>
      </c>
      <c r="E1273" s="68" t="s">
        <v>1900</v>
      </c>
      <c r="F1273" s="68" t="s">
        <v>2233</v>
      </c>
      <c r="G1273" s="68" t="s">
        <v>2301</v>
      </c>
      <c r="H1273" s="66">
        <v>0.0</v>
      </c>
      <c r="I1273" s="66" t="str">
        <f>vlookup(D1273,'ranap clusters obsolete'!D:D,1,false)</f>
        <v>#N/A</v>
      </c>
      <c r="J1273" s="66" t="s">
        <v>9311</v>
      </c>
    </row>
    <row r="1274">
      <c r="A1274" s="68">
        <v>11.0</v>
      </c>
      <c r="B1274" s="69" t="s">
        <v>6275</v>
      </c>
      <c r="C1274" s="68" t="s">
        <v>7665</v>
      </c>
      <c r="D1274" s="70" t="s">
        <v>2021</v>
      </c>
      <c r="E1274" s="68" t="s">
        <v>1903</v>
      </c>
      <c r="F1274" s="68" t="s">
        <v>2233</v>
      </c>
      <c r="G1274" s="68" t="s">
        <v>2301</v>
      </c>
      <c r="H1274" s="66">
        <v>0.0</v>
      </c>
      <c r="I1274" s="66" t="str">
        <f>vlookup(D1274,'ranap clusters obsolete'!D:D,1,false)</f>
        <v>#N/A</v>
      </c>
      <c r="J1274" s="66" t="s">
        <v>9311</v>
      </c>
    </row>
    <row r="1275">
      <c r="A1275" s="68">
        <v>11.0</v>
      </c>
      <c r="B1275" s="69" t="s">
        <v>6275</v>
      </c>
      <c r="C1275" s="68" t="s">
        <v>7665</v>
      </c>
      <c r="D1275" s="70" t="s">
        <v>2022</v>
      </c>
      <c r="E1275" s="68" t="s">
        <v>1906</v>
      </c>
      <c r="F1275" s="68" t="s">
        <v>2233</v>
      </c>
      <c r="G1275" s="68" t="s">
        <v>2301</v>
      </c>
      <c r="H1275" s="66">
        <v>0.0</v>
      </c>
      <c r="I1275" s="66" t="str">
        <f>vlookup(D1275,'ranap clusters obsolete'!D:D,1,false)</f>
        <v>#N/A</v>
      </c>
      <c r="J1275" s="66" t="s">
        <v>9311</v>
      </c>
    </row>
    <row r="1276">
      <c r="A1276" s="68">
        <v>11.0</v>
      </c>
      <c r="B1276" s="69" t="s">
        <v>6275</v>
      </c>
      <c r="C1276" s="68" t="s">
        <v>7665</v>
      </c>
      <c r="D1276" s="70" t="s">
        <v>2024</v>
      </c>
      <c r="E1276" s="68" t="s">
        <v>1909</v>
      </c>
      <c r="F1276" s="68" t="s">
        <v>2233</v>
      </c>
      <c r="G1276" s="68" t="s">
        <v>2301</v>
      </c>
      <c r="H1276" s="66">
        <v>0.0</v>
      </c>
      <c r="I1276" s="66" t="str">
        <f>vlookup(D1276,'ranap clusters obsolete'!D:D,1,false)</f>
        <v>#N/A</v>
      </c>
      <c r="J1276" s="66" t="s">
        <v>9311</v>
      </c>
    </row>
    <row r="1277">
      <c r="A1277" s="68">
        <v>11.0</v>
      </c>
      <c r="B1277" s="69" t="s">
        <v>6275</v>
      </c>
      <c r="C1277" s="68" t="s">
        <v>7665</v>
      </c>
      <c r="D1277" s="70" t="s">
        <v>2025</v>
      </c>
      <c r="E1277" s="68" t="s">
        <v>1912</v>
      </c>
      <c r="F1277" s="68" t="s">
        <v>2233</v>
      </c>
      <c r="G1277" s="68" t="s">
        <v>2301</v>
      </c>
      <c r="H1277" s="66">
        <v>0.0</v>
      </c>
      <c r="I1277" s="66" t="str">
        <f>vlookup(D1277,'ranap clusters obsolete'!D:D,1,false)</f>
        <v>#N/A</v>
      </c>
      <c r="J1277" s="66" t="s">
        <v>9311</v>
      </c>
    </row>
    <row r="1278">
      <c r="A1278" s="68">
        <v>11.0</v>
      </c>
      <c r="B1278" s="69" t="s">
        <v>6275</v>
      </c>
      <c r="C1278" s="68" t="s">
        <v>7665</v>
      </c>
      <c r="D1278" s="70" t="s">
        <v>2027</v>
      </c>
      <c r="E1278" s="68" t="s">
        <v>1915</v>
      </c>
      <c r="F1278" s="68" t="s">
        <v>2233</v>
      </c>
      <c r="G1278" s="68" t="s">
        <v>2441</v>
      </c>
      <c r="H1278" s="66">
        <v>0.0</v>
      </c>
      <c r="I1278" s="66" t="str">
        <f>vlookup(D1278,'ranap clusters obsolete'!D:D,1,false)</f>
        <v>#N/A</v>
      </c>
      <c r="J1278" s="66" t="s">
        <v>9311</v>
      </c>
    </row>
    <row r="1279">
      <c r="A1279" s="68">
        <v>11.0</v>
      </c>
      <c r="B1279" s="69" t="s">
        <v>6275</v>
      </c>
      <c r="C1279" s="68" t="s">
        <v>7665</v>
      </c>
      <c r="D1279" s="70" t="s">
        <v>2028</v>
      </c>
      <c r="E1279" s="68" t="s">
        <v>1919</v>
      </c>
      <c r="F1279" s="68" t="s">
        <v>2233</v>
      </c>
      <c r="G1279" s="68" t="s">
        <v>2441</v>
      </c>
      <c r="H1279" s="66">
        <v>0.0</v>
      </c>
      <c r="I1279" s="66" t="str">
        <f>vlookup(D1279,'ranap clusters obsolete'!D:D,1,false)</f>
        <v>#N/A</v>
      </c>
      <c r="J1279" s="66" t="s">
        <v>9311</v>
      </c>
    </row>
    <row r="1280">
      <c r="A1280" s="68">
        <v>11.0</v>
      </c>
      <c r="B1280" s="69" t="s">
        <v>6275</v>
      </c>
      <c r="C1280" s="68" t="s">
        <v>7665</v>
      </c>
      <c r="D1280" s="70" t="s">
        <v>2029</v>
      </c>
      <c r="E1280" s="68" t="s">
        <v>1921</v>
      </c>
      <c r="F1280" s="68" t="s">
        <v>2233</v>
      </c>
      <c r="G1280" s="68" t="s">
        <v>2441</v>
      </c>
      <c r="H1280" s="66">
        <v>0.0</v>
      </c>
      <c r="I1280" s="66" t="str">
        <f>vlookup(D1280,'ranap clusters obsolete'!D:D,1,false)</f>
        <v>#N/A</v>
      </c>
      <c r="J1280" s="66" t="s">
        <v>9311</v>
      </c>
    </row>
    <row r="1281">
      <c r="A1281" s="68">
        <v>11.0</v>
      </c>
      <c r="B1281" s="69" t="s">
        <v>6275</v>
      </c>
      <c r="C1281" s="68" t="s">
        <v>7665</v>
      </c>
      <c r="D1281" s="70" t="s">
        <v>2031</v>
      </c>
      <c r="E1281" s="68" t="s">
        <v>1925</v>
      </c>
      <c r="F1281" s="68" t="s">
        <v>2233</v>
      </c>
      <c r="G1281" s="68" t="s">
        <v>2441</v>
      </c>
      <c r="H1281" s="66">
        <v>0.0</v>
      </c>
      <c r="I1281" s="66" t="str">
        <f>vlookup(D1281,'ranap clusters obsolete'!D:D,1,false)</f>
        <v>#N/A</v>
      </c>
      <c r="J1281" s="66" t="s">
        <v>9311</v>
      </c>
    </row>
    <row r="1282">
      <c r="A1282" s="68">
        <v>11.0</v>
      </c>
      <c r="B1282" s="69" t="s">
        <v>6275</v>
      </c>
      <c r="C1282" s="68" t="s">
        <v>7665</v>
      </c>
      <c r="D1282" s="70" t="s">
        <v>2032</v>
      </c>
      <c r="E1282" s="68" t="s">
        <v>1928</v>
      </c>
      <c r="F1282" s="68" t="s">
        <v>2233</v>
      </c>
      <c r="G1282" s="68" t="s">
        <v>2441</v>
      </c>
      <c r="H1282" s="66">
        <v>0.0</v>
      </c>
      <c r="I1282" s="66" t="str">
        <f>vlookup(D1282,'ranap clusters obsolete'!D:D,1,false)</f>
        <v>#N/A</v>
      </c>
      <c r="J1282" s="66" t="s">
        <v>9311</v>
      </c>
    </row>
    <row r="1283">
      <c r="A1283" s="68">
        <v>11.0</v>
      </c>
      <c r="B1283" s="69" t="s">
        <v>6275</v>
      </c>
      <c r="C1283" s="68" t="s">
        <v>7665</v>
      </c>
      <c r="D1283" s="70" t="s">
        <v>2033</v>
      </c>
      <c r="E1283" s="68" t="s">
        <v>1931</v>
      </c>
      <c r="F1283" s="68" t="s">
        <v>2233</v>
      </c>
      <c r="G1283" s="68" t="s">
        <v>2441</v>
      </c>
      <c r="H1283" s="66">
        <v>0.0</v>
      </c>
      <c r="I1283" s="66" t="str">
        <f>vlookup(D1283,'ranap clusters obsolete'!D:D,1,false)</f>
        <v>#N/A</v>
      </c>
      <c r="J1283" s="66" t="s">
        <v>9311</v>
      </c>
    </row>
    <row r="1284">
      <c r="A1284" s="68">
        <v>11.0</v>
      </c>
      <c r="B1284" s="69" t="s">
        <v>6275</v>
      </c>
      <c r="C1284" s="68" t="s">
        <v>7665</v>
      </c>
      <c r="D1284" s="70" t="s">
        <v>2035</v>
      </c>
      <c r="E1284" s="68" t="s">
        <v>1933</v>
      </c>
      <c r="F1284" s="68" t="s">
        <v>2233</v>
      </c>
      <c r="G1284" s="68" t="s">
        <v>2441</v>
      </c>
      <c r="H1284" s="66">
        <v>0.0</v>
      </c>
      <c r="I1284" s="66" t="str">
        <f>vlookup(D1284,'ranap clusters obsolete'!D:D,1,false)</f>
        <v>#N/A</v>
      </c>
      <c r="J1284" s="66" t="s">
        <v>9311</v>
      </c>
    </row>
    <row r="1285">
      <c r="A1285" s="68">
        <v>11.0</v>
      </c>
      <c r="B1285" s="69" t="s">
        <v>6275</v>
      </c>
      <c r="C1285" s="68" t="s">
        <v>7665</v>
      </c>
      <c r="D1285" s="70" t="s">
        <v>2037</v>
      </c>
      <c r="E1285" s="68" t="s">
        <v>1936</v>
      </c>
      <c r="F1285" s="68" t="s">
        <v>2233</v>
      </c>
      <c r="G1285" s="68" t="s">
        <v>2441</v>
      </c>
      <c r="H1285" s="66">
        <v>0.0</v>
      </c>
      <c r="I1285" s="66" t="str">
        <f>vlookup(D1285,'ranap clusters obsolete'!D:D,1,false)</f>
        <v>#N/A</v>
      </c>
      <c r="J1285" s="66" t="s">
        <v>9311</v>
      </c>
    </row>
    <row r="1286">
      <c r="A1286" s="68">
        <v>11.0</v>
      </c>
      <c r="B1286" s="69" t="s">
        <v>6275</v>
      </c>
      <c r="C1286" s="68" t="s">
        <v>7665</v>
      </c>
      <c r="D1286" s="70" t="s">
        <v>2038</v>
      </c>
      <c r="E1286" s="68" t="s">
        <v>1939</v>
      </c>
      <c r="F1286" s="68" t="s">
        <v>2233</v>
      </c>
      <c r="G1286" s="68" t="s">
        <v>2441</v>
      </c>
      <c r="H1286" s="66">
        <v>0.0</v>
      </c>
      <c r="I1286" s="66" t="str">
        <f>vlookup(D1286,'ranap clusters obsolete'!D:D,1,false)</f>
        <v>#N/A</v>
      </c>
      <c r="J1286" s="66" t="s">
        <v>9311</v>
      </c>
    </row>
    <row r="1287">
      <c r="A1287" s="68">
        <v>11.0</v>
      </c>
      <c r="B1287" s="69" t="s">
        <v>6275</v>
      </c>
      <c r="C1287" s="68" t="s">
        <v>7665</v>
      </c>
      <c r="D1287" s="70" t="s">
        <v>2040</v>
      </c>
      <c r="E1287" s="68" t="s">
        <v>1943</v>
      </c>
      <c r="F1287" s="68" t="s">
        <v>2233</v>
      </c>
      <c r="G1287" s="68" t="s">
        <v>2441</v>
      </c>
      <c r="H1287" s="66">
        <v>0.0</v>
      </c>
      <c r="I1287" s="66" t="str">
        <f>vlookup(D1287,'ranap clusters obsolete'!D:D,1,false)</f>
        <v>#N/A</v>
      </c>
      <c r="J1287" s="66" t="s">
        <v>9311</v>
      </c>
    </row>
    <row r="1288">
      <c r="A1288" s="68">
        <v>11.0</v>
      </c>
      <c r="B1288" s="69" t="s">
        <v>6275</v>
      </c>
      <c r="C1288" s="68" t="s">
        <v>7665</v>
      </c>
      <c r="D1288" s="70" t="s">
        <v>2041</v>
      </c>
      <c r="E1288" s="68" t="s">
        <v>1945</v>
      </c>
      <c r="F1288" s="68" t="s">
        <v>2233</v>
      </c>
      <c r="G1288" s="68" t="s">
        <v>2441</v>
      </c>
      <c r="H1288" s="66">
        <v>0.0</v>
      </c>
      <c r="I1288" s="66" t="str">
        <f>vlookup(D1288,'ranap clusters obsolete'!D:D,1,false)</f>
        <v>#N/A</v>
      </c>
      <c r="J1288" s="66" t="s">
        <v>9311</v>
      </c>
    </row>
    <row r="1289">
      <c r="A1289" s="68">
        <v>11.0</v>
      </c>
      <c r="B1289" s="69" t="s">
        <v>6275</v>
      </c>
      <c r="C1289" s="68" t="s">
        <v>7665</v>
      </c>
      <c r="D1289" s="70" t="s">
        <v>2043</v>
      </c>
      <c r="E1289" s="68" t="s">
        <v>1948</v>
      </c>
      <c r="F1289" s="68" t="s">
        <v>2233</v>
      </c>
      <c r="G1289" s="68" t="s">
        <v>2441</v>
      </c>
      <c r="H1289" s="66">
        <v>0.0</v>
      </c>
      <c r="I1289" s="66" t="str">
        <f>vlookup(D1289,'ranap clusters obsolete'!D:D,1,false)</f>
        <v>#N/A</v>
      </c>
      <c r="J1289" s="66" t="s">
        <v>9311</v>
      </c>
    </row>
    <row r="1290">
      <c r="A1290" s="68">
        <v>11.0</v>
      </c>
      <c r="B1290" s="69" t="s">
        <v>6275</v>
      </c>
      <c r="C1290" s="68" t="s">
        <v>7665</v>
      </c>
      <c r="D1290" s="70" t="s">
        <v>2044</v>
      </c>
      <c r="E1290" s="68" t="s">
        <v>1950</v>
      </c>
      <c r="F1290" s="68" t="s">
        <v>2233</v>
      </c>
      <c r="G1290" s="68" t="s">
        <v>2441</v>
      </c>
      <c r="H1290" s="66">
        <v>0.0</v>
      </c>
      <c r="I1290" s="66" t="str">
        <f>vlookup(D1290,'ranap clusters obsolete'!D:D,1,false)</f>
        <v>#N/A</v>
      </c>
      <c r="J1290" s="66" t="s">
        <v>9311</v>
      </c>
    </row>
    <row r="1291">
      <c r="A1291" s="68">
        <v>11.0</v>
      </c>
      <c r="B1291" s="69" t="s">
        <v>6275</v>
      </c>
      <c r="C1291" s="68" t="s">
        <v>7665</v>
      </c>
      <c r="D1291" s="70" t="s">
        <v>2045</v>
      </c>
      <c r="E1291" s="68" t="s">
        <v>1953</v>
      </c>
      <c r="F1291" s="68" t="s">
        <v>2233</v>
      </c>
      <c r="G1291" s="68" t="s">
        <v>2247</v>
      </c>
      <c r="H1291" s="66">
        <v>0.0</v>
      </c>
      <c r="I1291" s="66" t="str">
        <f>vlookup(D1291,'ranap clusters obsolete'!D:D,1,false)</f>
        <v>#N/A</v>
      </c>
      <c r="J1291" s="66" t="s">
        <v>9311</v>
      </c>
    </row>
    <row r="1292">
      <c r="A1292" s="68">
        <v>11.0</v>
      </c>
      <c r="B1292" s="69" t="s">
        <v>6275</v>
      </c>
      <c r="C1292" s="68" t="s">
        <v>7665</v>
      </c>
      <c r="D1292" s="70" t="s">
        <v>2047</v>
      </c>
      <c r="E1292" s="68" t="s">
        <v>1956</v>
      </c>
      <c r="F1292" s="68" t="s">
        <v>2233</v>
      </c>
      <c r="G1292" s="68" t="s">
        <v>2247</v>
      </c>
      <c r="H1292" s="66">
        <v>0.0</v>
      </c>
      <c r="I1292" s="66" t="str">
        <f>vlookup(D1292,'ranap clusters obsolete'!D:D,1,false)</f>
        <v>#N/A</v>
      </c>
      <c r="J1292" s="66" t="s">
        <v>9311</v>
      </c>
    </row>
    <row r="1293">
      <c r="A1293" s="68">
        <v>11.0</v>
      </c>
      <c r="B1293" s="69" t="s">
        <v>6275</v>
      </c>
      <c r="C1293" s="68" t="s">
        <v>7665</v>
      </c>
      <c r="D1293" s="70" t="s">
        <v>2048</v>
      </c>
      <c r="E1293" s="68" t="s">
        <v>1960</v>
      </c>
      <c r="F1293" s="68" t="s">
        <v>2233</v>
      </c>
      <c r="G1293" s="68" t="s">
        <v>2247</v>
      </c>
      <c r="H1293" s="66">
        <v>0.0</v>
      </c>
      <c r="I1293" s="66" t="str">
        <f>vlookup(D1293,'ranap clusters obsolete'!D:D,1,false)</f>
        <v>#N/A</v>
      </c>
      <c r="J1293" s="66" t="s">
        <v>9311</v>
      </c>
    </row>
    <row r="1294">
      <c r="A1294" s="68">
        <v>11.0</v>
      </c>
      <c r="B1294" s="69" t="s">
        <v>6275</v>
      </c>
      <c r="C1294" s="68" t="s">
        <v>7665</v>
      </c>
      <c r="D1294" s="70" t="s">
        <v>2049</v>
      </c>
      <c r="E1294" s="68" t="s">
        <v>1963</v>
      </c>
      <c r="F1294" s="68" t="s">
        <v>2233</v>
      </c>
      <c r="G1294" s="68" t="s">
        <v>2247</v>
      </c>
      <c r="H1294" s="66">
        <v>0.0</v>
      </c>
      <c r="I1294" s="66" t="str">
        <f>vlookup(D1294,'ranap clusters obsolete'!D:D,1,false)</f>
        <v>#N/A</v>
      </c>
      <c r="J1294" s="66" t="s">
        <v>9311</v>
      </c>
    </row>
    <row r="1295">
      <c r="A1295" s="68">
        <v>11.0</v>
      </c>
      <c r="B1295" s="69" t="s">
        <v>6275</v>
      </c>
      <c r="C1295" s="68" t="s">
        <v>7665</v>
      </c>
      <c r="D1295" s="70" t="s">
        <v>2051</v>
      </c>
      <c r="E1295" s="68" t="s">
        <v>1971</v>
      </c>
      <c r="F1295" s="68" t="s">
        <v>2233</v>
      </c>
      <c r="G1295" s="68" t="s">
        <v>2247</v>
      </c>
      <c r="H1295" s="66">
        <v>0.0</v>
      </c>
      <c r="I1295" s="66" t="str">
        <f>vlookup(D1295,'ranap clusters obsolete'!D:D,1,false)</f>
        <v>#N/A</v>
      </c>
      <c r="J1295" s="66" t="s">
        <v>9311</v>
      </c>
    </row>
    <row r="1296">
      <c r="A1296" s="68">
        <v>11.0</v>
      </c>
      <c r="B1296" s="69" t="s">
        <v>6275</v>
      </c>
      <c r="C1296" s="68" t="s">
        <v>7665</v>
      </c>
      <c r="D1296" s="70" t="s">
        <v>2052</v>
      </c>
      <c r="E1296" s="68" t="s">
        <v>1974</v>
      </c>
      <c r="F1296" s="68" t="s">
        <v>2233</v>
      </c>
      <c r="G1296" s="68" t="s">
        <v>2247</v>
      </c>
      <c r="H1296" s="66">
        <v>0.0</v>
      </c>
      <c r="I1296" s="66" t="str">
        <f>vlookup(D1296,'ranap clusters obsolete'!D:D,1,false)</f>
        <v>#N/A</v>
      </c>
      <c r="J1296" s="66" t="s">
        <v>9311</v>
      </c>
    </row>
    <row r="1297">
      <c r="A1297" s="68">
        <v>11.0</v>
      </c>
      <c r="B1297" s="69" t="s">
        <v>6275</v>
      </c>
      <c r="C1297" s="68" t="s">
        <v>7665</v>
      </c>
      <c r="D1297" s="70" t="s">
        <v>2054</v>
      </c>
      <c r="E1297" s="68" t="s">
        <v>1977</v>
      </c>
      <c r="F1297" s="68" t="s">
        <v>2233</v>
      </c>
      <c r="G1297" s="68" t="s">
        <v>2247</v>
      </c>
      <c r="H1297" s="66">
        <v>0.0</v>
      </c>
      <c r="I1297" s="66" t="str">
        <f>vlookup(D1297,'ranap clusters obsolete'!D:D,1,false)</f>
        <v>#N/A</v>
      </c>
      <c r="J1297" s="66" t="s">
        <v>9311</v>
      </c>
    </row>
    <row r="1298">
      <c r="A1298" s="68">
        <v>11.0</v>
      </c>
      <c r="B1298" s="69" t="s">
        <v>6275</v>
      </c>
      <c r="C1298" s="68" t="s">
        <v>7665</v>
      </c>
      <c r="D1298" s="70" t="s">
        <v>2055</v>
      </c>
      <c r="E1298" s="68" t="s">
        <v>1986</v>
      </c>
      <c r="F1298" s="68" t="s">
        <v>2233</v>
      </c>
      <c r="G1298" s="68" t="s">
        <v>2247</v>
      </c>
      <c r="H1298" s="66">
        <v>0.0</v>
      </c>
      <c r="I1298" s="66" t="str">
        <f>vlookup(D1298,'ranap clusters obsolete'!D:D,1,false)</f>
        <v>#N/A</v>
      </c>
      <c r="J1298" s="66" t="s">
        <v>9311</v>
      </c>
    </row>
    <row r="1299">
      <c r="A1299" s="68">
        <v>11.0</v>
      </c>
      <c r="B1299" s="69" t="s">
        <v>6275</v>
      </c>
      <c r="C1299" s="68" t="s">
        <v>7665</v>
      </c>
      <c r="D1299" s="70" t="s">
        <v>2057</v>
      </c>
      <c r="E1299" s="68" t="s">
        <v>1991</v>
      </c>
      <c r="F1299" s="68" t="s">
        <v>2233</v>
      </c>
      <c r="G1299" s="68" t="s">
        <v>2247</v>
      </c>
      <c r="H1299" s="66">
        <v>0.0</v>
      </c>
      <c r="I1299" s="66" t="str">
        <f>vlookup(D1299,'ranap clusters obsolete'!D:D,1,false)</f>
        <v>#N/A</v>
      </c>
      <c r="J1299" s="66" t="s">
        <v>9311</v>
      </c>
    </row>
    <row r="1300">
      <c r="A1300" s="68">
        <v>11.0</v>
      </c>
      <c r="B1300" s="69" t="s">
        <v>6275</v>
      </c>
      <c r="C1300" s="68" t="s">
        <v>7665</v>
      </c>
      <c r="D1300" s="70" t="s">
        <v>2058</v>
      </c>
      <c r="E1300" s="68" t="s">
        <v>1994</v>
      </c>
      <c r="F1300" s="68" t="s">
        <v>2233</v>
      </c>
      <c r="G1300" s="68" t="s">
        <v>2247</v>
      </c>
      <c r="H1300" s="66">
        <v>0.0</v>
      </c>
      <c r="I1300" s="66" t="str">
        <f>vlookup(D1300,'ranap clusters obsolete'!D:D,1,false)</f>
        <v>#N/A</v>
      </c>
      <c r="J1300" s="66" t="s">
        <v>9311</v>
      </c>
    </row>
    <row r="1301">
      <c r="A1301" s="68">
        <v>11.0</v>
      </c>
      <c r="B1301" s="69" t="s">
        <v>6275</v>
      </c>
      <c r="C1301" s="68" t="s">
        <v>7665</v>
      </c>
      <c r="D1301" s="70" t="s">
        <v>2060</v>
      </c>
      <c r="E1301" s="68" t="s">
        <v>1998</v>
      </c>
      <c r="F1301" s="68" t="s">
        <v>2233</v>
      </c>
      <c r="G1301" s="68" t="s">
        <v>2247</v>
      </c>
      <c r="H1301" s="66">
        <v>0.0</v>
      </c>
      <c r="I1301" s="66" t="str">
        <f>vlookup(D1301,'ranap clusters obsolete'!D:D,1,false)</f>
        <v>#N/A</v>
      </c>
      <c r="J1301" s="66" t="s">
        <v>9311</v>
      </c>
    </row>
    <row r="1302">
      <c r="A1302" s="68">
        <v>11.0</v>
      </c>
      <c r="B1302" s="69" t="s">
        <v>6275</v>
      </c>
      <c r="C1302" s="68" t="s">
        <v>7665</v>
      </c>
      <c r="D1302" s="70" t="s">
        <v>2061</v>
      </c>
      <c r="E1302" s="68" t="s">
        <v>2001</v>
      </c>
      <c r="F1302" s="68" t="s">
        <v>2233</v>
      </c>
      <c r="G1302" s="68" t="s">
        <v>2247</v>
      </c>
      <c r="H1302" s="66">
        <v>0.0</v>
      </c>
      <c r="I1302" s="66" t="str">
        <f>vlookup(D1302,'ranap clusters obsolete'!D:D,1,false)</f>
        <v>#N/A</v>
      </c>
      <c r="J1302" s="66" t="s">
        <v>9311</v>
      </c>
    </row>
    <row r="1303">
      <c r="A1303" s="68">
        <v>11.0</v>
      </c>
      <c r="B1303" s="69" t="s">
        <v>6275</v>
      </c>
      <c r="C1303" s="68" t="s">
        <v>7665</v>
      </c>
      <c r="D1303" s="70" t="s">
        <v>2062</v>
      </c>
      <c r="E1303" s="68" t="s">
        <v>2004</v>
      </c>
      <c r="F1303" s="68" t="s">
        <v>2233</v>
      </c>
      <c r="G1303" s="68" t="s">
        <v>2247</v>
      </c>
      <c r="H1303" s="66">
        <v>0.0</v>
      </c>
      <c r="I1303" s="66" t="str">
        <f>vlookup(D1303,'ranap clusters obsolete'!D:D,1,false)</f>
        <v>#N/A</v>
      </c>
      <c r="J1303" s="66" t="s">
        <v>9311</v>
      </c>
    </row>
    <row r="1304">
      <c r="A1304" s="68">
        <v>11.0</v>
      </c>
      <c r="B1304" s="69" t="s">
        <v>6275</v>
      </c>
      <c r="C1304" s="68" t="s">
        <v>7665</v>
      </c>
      <c r="D1304" s="70" t="s">
        <v>2064</v>
      </c>
      <c r="E1304" s="68" t="s">
        <v>2007</v>
      </c>
      <c r="F1304" s="68" t="s">
        <v>2233</v>
      </c>
      <c r="G1304" s="68" t="s">
        <v>2247</v>
      </c>
      <c r="H1304" s="66">
        <v>0.0</v>
      </c>
      <c r="I1304" s="66" t="str">
        <f>vlookup(D1304,'ranap clusters obsolete'!D:D,1,false)</f>
        <v>#N/A</v>
      </c>
      <c r="J1304" s="66" t="s">
        <v>9311</v>
      </c>
    </row>
    <row r="1305">
      <c r="A1305" s="68">
        <v>11.0</v>
      </c>
      <c r="B1305" s="69" t="s">
        <v>6275</v>
      </c>
      <c r="C1305" s="68" t="s">
        <v>7665</v>
      </c>
      <c r="D1305" s="70" t="s">
        <v>2065</v>
      </c>
      <c r="E1305" s="68" t="s">
        <v>2011</v>
      </c>
      <c r="F1305" s="68" t="s">
        <v>2233</v>
      </c>
      <c r="G1305" s="68" t="s">
        <v>2247</v>
      </c>
      <c r="H1305" s="66">
        <v>0.0</v>
      </c>
      <c r="I1305" s="66" t="str">
        <f>vlookup(D1305,'ranap clusters obsolete'!D:D,1,false)</f>
        <v>#N/A</v>
      </c>
      <c r="J1305" s="66" t="s">
        <v>9311</v>
      </c>
    </row>
    <row r="1306">
      <c r="A1306" s="68">
        <v>11.0</v>
      </c>
      <c r="B1306" s="69" t="s">
        <v>6275</v>
      </c>
      <c r="C1306" s="68" t="s">
        <v>7665</v>
      </c>
      <c r="D1306" s="70" t="s">
        <v>2067</v>
      </c>
      <c r="E1306" s="68" t="s">
        <v>2015</v>
      </c>
      <c r="F1306" s="68" t="s">
        <v>2233</v>
      </c>
      <c r="G1306" s="68" t="s">
        <v>2247</v>
      </c>
      <c r="H1306" s="66">
        <v>0.0</v>
      </c>
      <c r="I1306" s="66" t="str">
        <f>vlookup(D1306,'ranap clusters obsolete'!D:D,1,false)</f>
        <v>#N/A</v>
      </c>
      <c r="J1306" s="66" t="s">
        <v>9311</v>
      </c>
    </row>
    <row r="1307">
      <c r="A1307" s="68">
        <v>11.0</v>
      </c>
      <c r="B1307" s="69" t="s">
        <v>6275</v>
      </c>
      <c r="C1307" s="68" t="s">
        <v>7665</v>
      </c>
      <c r="D1307" s="70" t="s">
        <v>2068</v>
      </c>
      <c r="E1307" s="68" t="s">
        <v>2020</v>
      </c>
      <c r="F1307" s="68" t="s">
        <v>2233</v>
      </c>
      <c r="G1307" s="68" t="s">
        <v>2247</v>
      </c>
      <c r="H1307" s="66">
        <v>0.0</v>
      </c>
      <c r="I1307" s="66" t="str">
        <f>vlookup(D1307,'ranap clusters obsolete'!D:D,1,false)</f>
        <v>#N/A</v>
      </c>
      <c r="J1307" s="66" t="s">
        <v>9311</v>
      </c>
    </row>
    <row r="1308">
      <c r="A1308" s="68">
        <v>11.0</v>
      </c>
      <c r="B1308" s="69" t="s">
        <v>6275</v>
      </c>
      <c r="C1308" s="68" t="s">
        <v>7665</v>
      </c>
      <c r="D1308" s="70" t="s">
        <v>2070</v>
      </c>
      <c r="E1308" s="68" t="s">
        <v>2023</v>
      </c>
      <c r="F1308" s="68" t="s">
        <v>2233</v>
      </c>
      <c r="G1308" s="68" t="s">
        <v>2247</v>
      </c>
      <c r="H1308" s="66">
        <v>0.0</v>
      </c>
      <c r="I1308" s="66" t="str">
        <f>vlookup(D1308,'ranap clusters obsolete'!D:D,1,false)</f>
        <v>#N/A</v>
      </c>
      <c r="J1308" s="66" t="s">
        <v>9311</v>
      </c>
    </row>
    <row r="1309">
      <c r="A1309" s="68">
        <v>11.0</v>
      </c>
      <c r="B1309" s="69" t="s">
        <v>6275</v>
      </c>
      <c r="C1309" s="68" t="s">
        <v>7665</v>
      </c>
      <c r="D1309" s="70" t="s">
        <v>2071</v>
      </c>
      <c r="E1309" s="68" t="s">
        <v>2026</v>
      </c>
      <c r="F1309" s="68" t="s">
        <v>2233</v>
      </c>
      <c r="G1309" s="68" t="s">
        <v>2247</v>
      </c>
      <c r="H1309" s="66">
        <v>0.0</v>
      </c>
      <c r="I1309" s="66" t="str">
        <f>vlookup(D1309,'ranap clusters obsolete'!D:D,1,false)</f>
        <v>#N/A</v>
      </c>
      <c r="J1309" s="66" t="s">
        <v>9311</v>
      </c>
    </row>
    <row r="1310">
      <c r="A1310" s="68">
        <v>11.0</v>
      </c>
      <c r="B1310" s="69" t="s">
        <v>6275</v>
      </c>
      <c r="C1310" s="68" t="s">
        <v>7665</v>
      </c>
      <c r="D1310" s="70" t="s">
        <v>2073</v>
      </c>
      <c r="E1310" s="68" t="s">
        <v>2030</v>
      </c>
      <c r="F1310" s="68" t="s">
        <v>2233</v>
      </c>
      <c r="G1310" s="68" t="s">
        <v>2247</v>
      </c>
      <c r="H1310" s="66">
        <v>0.0</v>
      </c>
      <c r="I1310" s="66" t="str">
        <f>vlookup(D1310,'ranap clusters obsolete'!D:D,1,false)</f>
        <v>#N/A</v>
      </c>
      <c r="J1310" s="66" t="s">
        <v>9311</v>
      </c>
    </row>
    <row r="1311">
      <c r="A1311" s="68">
        <v>11.0</v>
      </c>
      <c r="B1311" s="69" t="s">
        <v>6275</v>
      </c>
      <c r="C1311" s="68" t="s">
        <v>7665</v>
      </c>
      <c r="D1311" s="70" t="s">
        <v>2074</v>
      </c>
      <c r="E1311" s="68" t="s">
        <v>2034</v>
      </c>
      <c r="F1311" s="68" t="s">
        <v>2233</v>
      </c>
      <c r="G1311" s="68" t="s">
        <v>2247</v>
      </c>
      <c r="H1311" s="66">
        <v>0.0</v>
      </c>
      <c r="I1311" s="66" t="str">
        <f>vlookup(D1311,'ranap clusters obsolete'!D:D,1,false)</f>
        <v>#N/A</v>
      </c>
      <c r="J1311" s="66" t="s">
        <v>9311</v>
      </c>
    </row>
    <row r="1312">
      <c r="A1312" s="68">
        <v>11.0</v>
      </c>
      <c r="B1312" s="69" t="s">
        <v>6275</v>
      </c>
      <c r="C1312" s="68" t="s">
        <v>7665</v>
      </c>
      <c r="D1312" s="70" t="s">
        <v>2076</v>
      </c>
      <c r="E1312" s="68" t="s">
        <v>2039</v>
      </c>
      <c r="F1312" s="68" t="s">
        <v>2233</v>
      </c>
      <c r="G1312" s="68" t="s">
        <v>2247</v>
      </c>
      <c r="H1312" s="66">
        <v>0.0</v>
      </c>
      <c r="I1312" s="66" t="str">
        <f>vlookup(D1312,'ranap clusters obsolete'!D:D,1,false)</f>
        <v>#N/A</v>
      </c>
      <c r="J1312" s="66" t="s">
        <v>9311</v>
      </c>
    </row>
    <row r="1313">
      <c r="A1313" s="68">
        <v>11.0</v>
      </c>
      <c r="B1313" s="69" t="s">
        <v>6275</v>
      </c>
      <c r="C1313" s="68" t="s">
        <v>7665</v>
      </c>
      <c r="D1313" s="70" t="s">
        <v>2077</v>
      </c>
      <c r="E1313" s="68" t="s">
        <v>2042</v>
      </c>
      <c r="F1313" s="68" t="s">
        <v>2233</v>
      </c>
      <c r="G1313" s="68" t="s">
        <v>2441</v>
      </c>
      <c r="H1313" s="66">
        <v>0.0</v>
      </c>
      <c r="I1313" s="66" t="str">
        <f>vlookup(D1313,'ranap clusters obsolete'!D:D,1,false)</f>
        <v>#N/A</v>
      </c>
      <c r="J1313" s="66" t="s">
        <v>9311</v>
      </c>
    </row>
    <row r="1314">
      <c r="A1314" s="68">
        <v>11.0</v>
      </c>
      <c r="B1314" s="69" t="s">
        <v>6275</v>
      </c>
      <c r="C1314" s="68" t="s">
        <v>7665</v>
      </c>
      <c r="D1314" s="70" t="s">
        <v>2081</v>
      </c>
      <c r="E1314" s="68" t="s">
        <v>2046</v>
      </c>
      <c r="F1314" s="68" t="s">
        <v>2233</v>
      </c>
      <c r="G1314" s="68" t="s">
        <v>2441</v>
      </c>
      <c r="H1314" s="66">
        <v>0.0</v>
      </c>
      <c r="I1314" s="66" t="str">
        <f>vlookup(D1314,'ranap clusters obsolete'!D:D,1,false)</f>
        <v>#N/A</v>
      </c>
      <c r="J1314" s="66" t="s">
        <v>9311</v>
      </c>
    </row>
    <row r="1315">
      <c r="A1315" s="68">
        <v>11.0</v>
      </c>
      <c r="B1315" s="69" t="s">
        <v>6275</v>
      </c>
      <c r="C1315" s="68" t="s">
        <v>7665</v>
      </c>
      <c r="D1315" s="70" t="s">
        <v>2082</v>
      </c>
      <c r="E1315" s="68" t="s">
        <v>2050</v>
      </c>
      <c r="F1315" s="68" t="s">
        <v>2233</v>
      </c>
      <c r="G1315" s="68" t="s">
        <v>2441</v>
      </c>
      <c r="H1315" s="66">
        <v>0.0</v>
      </c>
      <c r="I1315" s="66" t="str">
        <f>vlookup(D1315,'ranap clusters obsolete'!D:D,1,false)</f>
        <v>#N/A</v>
      </c>
      <c r="J1315" s="66" t="s">
        <v>9311</v>
      </c>
    </row>
    <row r="1316">
      <c r="A1316" s="68">
        <v>11.0</v>
      </c>
      <c r="B1316" s="69" t="s">
        <v>6275</v>
      </c>
      <c r="C1316" s="68" t="s">
        <v>7665</v>
      </c>
      <c r="D1316" s="70" t="s">
        <v>2084</v>
      </c>
      <c r="E1316" s="68" t="s">
        <v>2053</v>
      </c>
      <c r="F1316" s="68" t="s">
        <v>2233</v>
      </c>
      <c r="G1316" s="68" t="s">
        <v>2441</v>
      </c>
      <c r="H1316" s="66">
        <v>0.0</v>
      </c>
      <c r="I1316" s="66" t="str">
        <f>vlookup(D1316,'ranap clusters obsolete'!D:D,1,false)</f>
        <v>#N/A</v>
      </c>
      <c r="J1316" s="66" t="s">
        <v>9311</v>
      </c>
    </row>
    <row r="1317">
      <c r="A1317" s="68">
        <v>11.0</v>
      </c>
      <c r="B1317" s="69" t="s">
        <v>6275</v>
      </c>
      <c r="C1317" s="68" t="s">
        <v>7665</v>
      </c>
      <c r="D1317" s="70" t="s">
        <v>2085</v>
      </c>
      <c r="E1317" s="68" t="s">
        <v>2056</v>
      </c>
      <c r="F1317" s="68" t="s">
        <v>2233</v>
      </c>
      <c r="G1317" s="68" t="s">
        <v>2441</v>
      </c>
      <c r="H1317" s="66">
        <v>0.0</v>
      </c>
      <c r="I1317" s="66" t="str">
        <f>vlookup(D1317,'ranap clusters obsolete'!D:D,1,false)</f>
        <v>#N/A</v>
      </c>
      <c r="J1317" s="66" t="s">
        <v>9311</v>
      </c>
    </row>
    <row r="1318">
      <c r="A1318" s="68">
        <v>11.0</v>
      </c>
      <c r="B1318" s="69" t="s">
        <v>6275</v>
      </c>
      <c r="C1318" s="68" t="s">
        <v>7665</v>
      </c>
      <c r="D1318" s="70" t="s">
        <v>2088</v>
      </c>
      <c r="E1318" s="68" t="s">
        <v>2059</v>
      </c>
      <c r="F1318" s="68" t="s">
        <v>2233</v>
      </c>
      <c r="G1318" s="68" t="s">
        <v>2441</v>
      </c>
      <c r="H1318" s="66">
        <v>0.0</v>
      </c>
      <c r="I1318" s="66" t="str">
        <f>vlookup(D1318,'ranap clusters obsolete'!D:D,1,false)</f>
        <v>#N/A</v>
      </c>
      <c r="J1318" s="66" t="s">
        <v>9311</v>
      </c>
    </row>
    <row r="1319">
      <c r="A1319" s="68">
        <v>11.0</v>
      </c>
      <c r="B1319" s="69" t="s">
        <v>6275</v>
      </c>
      <c r="C1319" s="68" t="s">
        <v>7665</v>
      </c>
      <c r="D1319" s="70" t="s">
        <v>2089</v>
      </c>
      <c r="E1319" s="68" t="s">
        <v>2063</v>
      </c>
      <c r="F1319" s="68" t="s">
        <v>2233</v>
      </c>
      <c r="G1319" s="68" t="s">
        <v>2441</v>
      </c>
      <c r="H1319" s="66">
        <v>0.0</v>
      </c>
      <c r="I1319" s="66" t="str">
        <f>vlookup(D1319,'ranap clusters obsolete'!D:D,1,false)</f>
        <v>#N/A</v>
      </c>
      <c r="J1319" s="66" t="s">
        <v>9311</v>
      </c>
    </row>
    <row r="1320">
      <c r="A1320" s="68">
        <v>11.0</v>
      </c>
      <c r="B1320" s="69" t="s">
        <v>6275</v>
      </c>
      <c r="C1320" s="68" t="s">
        <v>7665</v>
      </c>
      <c r="D1320" s="70" t="s">
        <v>2090</v>
      </c>
      <c r="E1320" s="68" t="s">
        <v>2066</v>
      </c>
      <c r="F1320" s="68" t="s">
        <v>2233</v>
      </c>
      <c r="G1320" s="68" t="s">
        <v>2441</v>
      </c>
      <c r="H1320" s="66">
        <v>0.0</v>
      </c>
      <c r="I1320" s="66" t="str">
        <f>vlookup(D1320,'ranap clusters obsolete'!D:D,1,false)</f>
        <v>#N/A</v>
      </c>
      <c r="J1320" s="66" t="s">
        <v>9311</v>
      </c>
    </row>
    <row r="1321">
      <c r="A1321" s="68">
        <v>11.0</v>
      </c>
      <c r="B1321" s="69" t="s">
        <v>6275</v>
      </c>
      <c r="C1321" s="68" t="s">
        <v>7665</v>
      </c>
      <c r="D1321" s="70" t="s">
        <v>2091</v>
      </c>
      <c r="E1321" s="68" t="s">
        <v>2069</v>
      </c>
      <c r="F1321" s="68" t="s">
        <v>2233</v>
      </c>
      <c r="G1321" s="68" t="s">
        <v>2441</v>
      </c>
      <c r="H1321" s="66">
        <v>0.0</v>
      </c>
      <c r="I1321" s="66" t="str">
        <f>vlookup(D1321,'ranap clusters obsolete'!D:D,1,false)</f>
        <v>#N/A</v>
      </c>
      <c r="J1321" s="66" t="s">
        <v>9311</v>
      </c>
    </row>
    <row r="1322">
      <c r="A1322" s="68">
        <v>11.0</v>
      </c>
      <c r="B1322" s="69" t="s">
        <v>6275</v>
      </c>
      <c r="C1322" s="68" t="s">
        <v>7665</v>
      </c>
      <c r="D1322" s="70" t="s">
        <v>2093</v>
      </c>
      <c r="E1322" s="68" t="s">
        <v>2072</v>
      </c>
      <c r="F1322" s="68" t="s">
        <v>2233</v>
      </c>
      <c r="G1322" s="68" t="s">
        <v>2441</v>
      </c>
      <c r="H1322" s="66">
        <v>0.0</v>
      </c>
      <c r="I1322" s="66" t="str">
        <f>vlookup(D1322,'ranap clusters obsolete'!D:D,1,false)</f>
        <v>#N/A</v>
      </c>
      <c r="J1322" s="66" t="s">
        <v>9311</v>
      </c>
    </row>
    <row r="1323">
      <c r="A1323" s="68">
        <v>11.0</v>
      </c>
      <c r="B1323" s="69" t="s">
        <v>6275</v>
      </c>
      <c r="C1323" s="68" t="s">
        <v>7665</v>
      </c>
      <c r="D1323" s="70" t="s">
        <v>2094</v>
      </c>
      <c r="E1323" s="68" t="s">
        <v>2075</v>
      </c>
      <c r="F1323" s="68" t="s">
        <v>2233</v>
      </c>
      <c r="G1323" s="68" t="s">
        <v>2441</v>
      </c>
      <c r="H1323" s="66">
        <v>0.0</v>
      </c>
      <c r="I1323" s="66" t="str">
        <f>vlookup(D1323,'ranap clusters obsolete'!D:D,1,false)</f>
        <v>#N/A</v>
      </c>
      <c r="J1323" s="66" t="s">
        <v>9311</v>
      </c>
    </row>
    <row r="1324">
      <c r="A1324" s="68">
        <v>11.0</v>
      </c>
      <c r="B1324" s="69" t="s">
        <v>6275</v>
      </c>
      <c r="C1324" s="68" t="s">
        <v>7665</v>
      </c>
      <c r="D1324" s="70" t="s">
        <v>2095</v>
      </c>
      <c r="E1324" s="68" t="s">
        <v>2078</v>
      </c>
      <c r="F1324" s="68" t="s">
        <v>2233</v>
      </c>
      <c r="G1324" s="68" t="s">
        <v>2301</v>
      </c>
      <c r="H1324" s="66">
        <v>0.0</v>
      </c>
      <c r="I1324" s="66" t="str">
        <f>vlookup(D1324,'ranap clusters obsolete'!D:D,1,false)</f>
        <v>#N/A</v>
      </c>
      <c r="J1324" s="66" t="s">
        <v>9311</v>
      </c>
    </row>
    <row r="1325">
      <c r="A1325" s="68">
        <v>11.0</v>
      </c>
      <c r="B1325" s="69" t="s">
        <v>6275</v>
      </c>
      <c r="C1325" s="68" t="s">
        <v>7665</v>
      </c>
      <c r="D1325" s="70" t="s">
        <v>2097</v>
      </c>
      <c r="E1325" s="68" t="s">
        <v>2079</v>
      </c>
      <c r="F1325" s="68" t="s">
        <v>2233</v>
      </c>
      <c r="G1325" s="68" t="s">
        <v>2301</v>
      </c>
      <c r="H1325" s="66">
        <v>0.0</v>
      </c>
      <c r="I1325" s="66" t="str">
        <f>vlookup(D1325,'ranap clusters obsolete'!D:D,1,false)</f>
        <v>#N/A</v>
      </c>
      <c r="J1325" s="66" t="s">
        <v>9311</v>
      </c>
    </row>
    <row r="1326">
      <c r="A1326" s="68">
        <v>11.0</v>
      </c>
      <c r="B1326" s="69" t="s">
        <v>6275</v>
      </c>
      <c r="C1326" s="68" t="s">
        <v>7665</v>
      </c>
      <c r="D1326" s="70" t="s">
        <v>2098</v>
      </c>
      <c r="E1326" s="68" t="s">
        <v>2080</v>
      </c>
      <c r="F1326" s="68" t="s">
        <v>2233</v>
      </c>
      <c r="G1326" s="68" t="s">
        <v>2441</v>
      </c>
      <c r="H1326" s="66">
        <v>0.0</v>
      </c>
      <c r="I1326" s="66" t="str">
        <f>vlookup(D1326,'ranap clusters obsolete'!D:D,1,false)</f>
        <v>#N/A</v>
      </c>
      <c r="J1326" s="66" t="s">
        <v>9311</v>
      </c>
    </row>
    <row r="1327">
      <c r="A1327" s="68">
        <v>11.0</v>
      </c>
      <c r="B1327" s="69" t="s">
        <v>6275</v>
      </c>
      <c r="C1327" s="68" t="s">
        <v>7665</v>
      </c>
      <c r="D1327" s="70" t="s">
        <v>2100</v>
      </c>
      <c r="E1327" s="68" t="s">
        <v>2083</v>
      </c>
      <c r="F1327" s="68" t="s">
        <v>2233</v>
      </c>
      <c r="G1327" s="68" t="s">
        <v>2441</v>
      </c>
      <c r="H1327" s="66">
        <v>0.0</v>
      </c>
      <c r="I1327" s="66" t="str">
        <f>vlookup(D1327,'ranap clusters obsolete'!D:D,1,false)</f>
        <v>#N/A</v>
      </c>
      <c r="J1327" s="66" t="s">
        <v>9311</v>
      </c>
    </row>
    <row r="1328">
      <c r="A1328" s="68">
        <v>11.0</v>
      </c>
      <c r="B1328" s="69" t="s">
        <v>6275</v>
      </c>
      <c r="C1328" s="68" t="s">
        <v>7665</v>
      </c>
      <c r="D1328" s="70" t="s">
        <v>2101</v>
      </c>
      <c r="E1328" s="68" t="s">
        <v>2087</v>
      </c>
      <c r="F1328" s="68" t="s">
        <v>2233</v>
      </c>
      <c r="G1328" s="68" t="s">
        <v>2441</v>
      </c>
      <c r="H1328" s="66">
        <v>0.0</v>
      </c>
      <c r="I1328" s="66" t="str">
        <f>vlookup(D1328,'ranap clusters obsolete'!D:D,1,false)</f>
        <v>#N/A</v>
      </c>
      <c r="J1328" s="66" t="s">
        <v>9311</v>
      </c>
    </row>
    <row r="1329">
      <c r="A1329" s="68">
        <v>11.0</v>
      </c>
      <c r="B1329" s="69" t="s">
        <v>6275</v>
      </c>
      <c r="C1329" s="68" t="s">
        <v>7665</v>
      </c>
      <c r="D1329" s="70" t="s">
        <v>2102</v>
      </c>
      <c r="E1329" s="68" t="s">
        <v>2092</v>
      </c>
      <c r="F1329" s="68" t="s">
        <v>2233</v>
      </c>
      <c r="G1329" s="68" t="s">
        <v>2441</v>
      </c>
      <c r="H1329" s="66">
        <v>0.0</v>
      </c>
      <c r="I1329" s="66" t="str">
        <f>vlookup(D1329,'ranap clusters obsolete'!D:D,1,false)</f>
        <v>#N/A</v>
      </c>
      <c r="J1329" s="66" t="s">
        <v>9311</v>
      </c>
    </row>
    <row r="1330">
      <c r="A1330" s="68">
        <v>11.0</v>
      </c>
      <c r="B1330" s="69" t="s">
        <v>6275</v>
      </c>
      <c r="C1330" s="68" t="s">
        <v>7665</v>
      </c>
      <c r="D1330" s="70" t="s">
        <v>2104</v>
      </c>
      <c r="E1330" s="68" t="s">
        <v>2096</v>
      </c>
      <c r="F1330" s="68" t="s">
        <v>2233</v>
      </c>
      <c r="G1330" s="68" t="s">
        <v>2441</v>
      </c>
      <c r="H1330" s="66">
        <v>0.0</v>
      </c>
      <c r="I1330" s="66" t="str">
        <f>vlookup(D1330,'ranap clusters obsolete'!D:D,1,false)</f>
        <v>#N/A</v>
      </c>
      <c r="J1330" s="66" t="s">
        <v>9311</v>
      </c>
    </row>
    <row r="1331">
      <c r="A1331" s="68">
        <v>11.0</v>
      </c>
      <c r="B1331" s="69" t="s">
        <v>6275</v>
      </c>
      <c r="C1331" s="68" t="s">
        <v>7665</v>
      </c>
      <c r="D1331" s="70" t="s">
        <v>2105</v>
      </c>
      <c r="E1331" s="68" t="s">
        <v>2099</v>
      </c>
      <c r="F1331" s="68" t="s">
        <v>2233</v>
      </c>
      <c r="G1331" s="68" t="s">
        <v>2247</v>
      </c>
      <c r="H1331" s="66">
        <v>0.0</v>
      </c>
      <c r="I1331" s="66" t="str">
        <f>vlookup(D1331,'ranap clusters obsolete'!D:D,1,false)</f>
        <v>#N/A</v>
      </c>
      <c r="J1331" s="66" t="s">
        <v>9311</v>
      </c>
    </row>
    <row r="1332">
      <c r="A1332" s="68">
        <v>11.0</v>
      </c>
      <c r="B1332" s="69" t="s">
        <v>6275</v>
      </c>
      <c r="C1332" s="68" t="s">
        <v>7665</v>
      </c>
      <c r="D1332" s="70" t="s">
        <v>2107</v>
      </c>
      <c r="E1332" s="68" t="s">
        <v>2103</v>
      </c>
      <c r="F1332" s="68" t="s">
        <v>2233</v>
      </c>
      <c r="G1332" s="68" t="s">
        <v>2301</v>
      </c>
      <c r="H1332" s="66">
        <v>0.0</v>
      </c>
      <c r="I1332" s="66" t="str">
        <f>vlookup(D1332,'ranap clusters obsolete'!D:D,1,false)</f>
        <v>#N/A</v>
      </c>
      <c r="J1332" s="66" t="s">
        <v>9311</v>
      </c>
    </row>
    <row r="1333">
      <c r="A1333" s="68">
        <v>11.0</v>
      </c>
      <c r="B1333" s="69" t="s">
        <v>6275</v>
      </c>
      <c r="C1333" s="68" t="s">
        <v>7665</v>
      </c>
      <c r="D1333" s="70" t="s">
        <v>2110</v>
      </c>
      <c r="E1333" s="68" t="s">
        <v>2106</v>
      </c>
      <c r="F1333" s="68" t="s">
        <v>2233</v>
      </c>
      <c r="G1333" s="68" t="s">
        <v>2436</v>
      </c>
      <c r="H1333" s="66">
        <v>0.0</v>
      </c>
      <c r="I1333" s="66" t="str">
        <f>vlookup(D1333,'ranap clusters obsolete'!D:D,1,false)</f>
        <v>#N/A</v>
      </c>
      <c r="J1333" s="66" t="s">
        <v>9311</v>
      </c>
    </row>
    <row r="1334">
      <c r="A1334" s="68">
        <v>11.0</v>
      </c>
      <c r="B1334" s="69" t="s">
        <v>6275</v>
      </c>
      <c r="C1334" s="68" t="s">
        <v>7665</v>
      </c>
      <c r="D1334" s="70" t="s">
        <v>2112</v>
      </c>
      <c r="E1334" s="68" t="s">
        <v>2108</v>
      </c>
      <c r="F1334" s="68" t="s">
        <v>2233</v>
      </c>
      <c r="G1334" s="68" t="s">
        <v>2247</v>
      </c>
      <c r="H1334" s="66">
        <v>0.0</v>
      </c>
      <c r="I1334" s="66" t="str">
        <f>vlookup(D1334,'ranap clusters obsolete'!D:D,1,false)</f>
        <v>#N/A</v>
      </c>
      <c r="J1334" s="66" t="s">
        <v>9311</v>
      </c>
    </row>
    <row r="1335">
      <c r="A1335" s="68">
        <v>11.0</v>
      </c>
      <c r="B1335" s="69" t="s">
        <v>6275</v>
      </c>
      <c r="C1335" s="68" t="s">
        <v>7665</v>
      </c>
      <c r="D1335" s="70" t="s">
        <v>2113</v>
      </c>
      <c r="E1335" s="68" t="s">
        <v>2109</v>
      </c>
      <c r="F1335" s="68" t="s">
        <v>2233</v>
      </c>
      <c r="G1335" s="68" t="s">
        <v>2247</v>
      </c>
      <c r="H1335" s="66">
        <v>0.0</v>
      </c>
      <c r="I1335" s="66" t="str">
        <f>vlookup(D1335,'ranap clusters obsolete'!D:D,1,false)</f>
        <v>#N/A</v>
      </c>
      <c r="J1335" s="66" t="s">
        <v>9311</v>
      </c>
    </row>
    <row r="1336">
      <c r="A1336" s="68">
        <v>11.0</v>
      </c>
      <c r="B1336" s="69" t="s">
        <v>6275</v>
      </c>
      <c r="C1336" s="68" t="s">
        <v>7665</v>
      </c>
      <c r="D1336" s="70" t="s">
        <v>2115</v>
      </c>
      <c r="E1336" s="68" t="s">
        <v>2111</v>
      </c>
      <c r="F1336" s="68" t="s">
        <v>2233</v>
      </c>
      <c r="G1336" s="68" t="s">
        <v>2247</v>
      </c>
      <c r="H1336" s="66">
        <v>0.0</v>
      </c>
      <c r="I1336" s="66" t="str">
        <f>vlookup(D1336,'ranap clusters obsolete'!D:D,1,false)</f>
        <v>#N/A</v>
      </c>
      <c r="J1336" s="66" t="s">
        <v>9311</v>
      </c>
    </row>
    <row r="1337">
      <c r="A1337" s="68">
        <v>11.0</v>
      </c>
      <c r="B1337" s="69" t="s">
        <v>6275</v>
      </c>
      <c r="C1337" s="68" t="s">
        <v>7665</v>
      </c>
      <c r="D1337" s="70" t="s">
        <v>2117</v>
      </c>
      <c r="E1337" s="68" t="s">
        <v>2114</v>
      </c>
      <c r="F1337" s="68" t="s">
        <v>2233</v>
      </c>
      <c r="G1337" s="68" t="s">
        <v>2247</v>
      </c>
      <c r="H1337" s="66">
        <v>0.0</v>
      </c>
      <c r="I1337" s="66" t="str">
        <f>vlookup(D1337,'ranap clusters obsolete'!D:D,1,false)</f>
        <v>#N/A</v>
      </c>
      <c r="J1337" s="66" t="s">
        <v>9311</v>
      </c>
    </row>
    <row r="1338">
      <c r="A1338" s="68">
        <v>11.0</v>
      </c>
      <c r="B1338" s="69" t="s">
        <v>6275</v>
      </c>
      <c r="C1338" s="68" t="s">
        <v>7665</v>
      </c>
      <c r="D1338" s="70" t="s">
        <v>2118</v>
      </c>
      <c r="E1338" s="68" t="s">
        <v>2116</v>
      </c>
      <c r="F1338" s="68" t="s">
        <v>2233</v>
      </c>
      <c r="G1338" s="68" t="s">
        <v>2247</v>
      </c>
      <c r="H1338" s="66">
        <v>0.0</v>
      </c>
      <c r="I1338" s="66" t="str">
        <f>vlookup(D1338,'ranap clusters obsolete'!D:D,1,false)</f>
        <v>#N/A</v>
      </c>
      <c r="J1338" s="66" t="s">
        <v>9311</v>
      </c>
    </row>
    <row r="1339">
      <c r="A1339" s="68">
        <v>11.0</v>
      </c>
      <c r="B1339" s="69" t="s">
        <v>6275</v>
      </c>
      <c r="C1339" s="68" t="s">
        <v>7665</v>
      </c>
      <c r="D1339" s="70" t="s">
        <v>2120</v>
      </c>
      <c r="E1339" s="68" t="s">
        <v>2119</v>
      </c>
      <c r="F1339" s="68" t="s">
        <v>2233</v>
      </c>
      <c r="G1339" s="68" t="s">
        <v>2247</v>
      </c>
      <c r="H1339" s="66">
        <v>0.0</v>
      </c>
      <c r="I1339" s="66" t="str">
        <f>vlookup(D1339,'ranap clusters obsolete'!D:D,1,false)</f>
        <v>#N/A</v>
      </c>
      <c r="J1339" s="66" t="s">
        <v>9311</v>
      </c>
    </row>
    <row r="1340">
      <c r="A1340" s="68">
        <v>11.0</v>
      </c>
      <c r="B1340" s="69" t="s">
        <v>6275</v>
      </c>
      <c r="C1340" s="68" t="s">
        <v>7665</v>
      </c>
      <c r="D1340" s="70" t="s">
        <v>2121</v>
      </c>
      <c r="E1340" s="68" t="s">
        <v>2122</v>
      </c>
      <c r="F1340" s="68" t="s">
        <v>2233</v>
      </c>
      <c r="G1340" s="68" t="s">
        <v>2247</v>
      </c>
      <c r="H1340" s="66">
        <v>0.0</v>
      </c>
      <c r="I1340" s="66" t="str">
        <f>vlookup(D1340,'ranap clusters obsolete'!D:D,1,false)</f>
        <v>#N/A</v>
      </c>
      <c r="J1340" s="66" t="s">
        <v>9311</v>
      </c>
    </row>
    <row r="1341">
      <c r="A1341" s="68">
        <v>11.0</v>
      </c>
      <c r="B1341" s="69" t="s">
        <v>6275</v>
      </c>
      <c r="C1341" s="68" t="s">
        <v>7665</v>
      </c>
      <c r="D1341" s="70" t="s">
        <v>2124</v>
      </c>
      <c r="E1341" s="68" t="s">
        <v>2125</v>
      </c>
      <c r="F1341" s="68" t="s">
        <v>2233</v>
      </c>
      <c r="G1341" s="68" t="s">
        <v>2247</v>
      </c>
      <c r="H1341" s="66">
        <v>0.0</v>
      </c>
      <c r="I1341" s="66" t="str">
        <f>vlookup(D1341,'ranap clusters obsolete'!D:D,1,false)</f>
        <v>#N/A</v>
      </c>
      <c r="J1341" s="66" t="s">
        <v>9311</v>
      </c>
    </row>
    <row r="1342">
      <c r="A1342" s="68">
        <v>11.0</v>
      </c>
      <c r="B1342" s="69" t="s">
        <v>6275</v>
      </c>
      <c r="C1342" s="68" t="s">
        <v>7665</v>
      </c>
      <c r="D1342" s="70" t="s">
        <v>2126</v>
      </c>
      <c r="E1342" s="68" t="s">
        <v>2127</v>
      </c>
      <c r="F1342" s="68" t="s">
        <v>2233</v>
      </c>
      <c r="G1342" s="68" t="s">
        <v>2247</v>
      </c>
      <c r="H1342" s="66">
        <v>0.0</v>
      </c>
      <c r="I1342" s="66" t="str">
        <f>vlookup(D1342,'ranap clusters obsolete'!D:D,1,false)</f>
        <v>#N/A</v>
      </c>
      <c r="J1342" s="66" t="s">
        <v>9311</v>
      </c>
    </row>
    <row r="1343">
      <c r="A1343" s="68">
        <v>11.0</v>
      </c>
      <c r="B1343" s="69" t="s">
        <v>6275</v>
      </c>
      <c r="C1343" s="68" t="s">
        <v>7665</v>
      </c>
      <c r="D1343" s="70" t="s">
        <v>2128</v>
      </c>
      <c r="E1343" s="68" t="s">
        <v>2129</v>
      </c>
      <c r="F1343" s="68" t="s">
        <v>2233</v>
      </c>
      <c r="G1343" s="68" t="s">
        <v>2247</v>
      </c>
      <c r="H1343" s="66">
        <v>0.0</v>
      </c>
      <c r="I1343" s="66" t="str">
        <f>vlookup(D1343,'ranap clusters obsolete'!D:D,1,false)</f>
        <v>#N/A</v>
      </c>
      <c r="J1343" s="66" t="s">
        <v>9311</v>
      </c>
    </row>
    <row r="1344">
      <c r="A1344" s="69">
        <v>11.0</v>
      </c>
      <c r="B1344" s="69" t="s">
        <v>6275</v>
      </c>
      <c r="C1344" s="68" t="s">
        <v>6236</v>
      </c>
      <c r="D1344" s="70" t="s">
        <v>9353</v>
      </c>
      <c r="E1344" s="68" t="s">
        <v>2517</v>
      </c>
      <c r="F1344" s="68" t="s">
        <v>2195</v>
      </c>
      <c r="G1344" s="71" t="s">
        <v>2441</v>
      </c>
      <c r="H1344" s="66">
        <v>1.0</v>
      </c>
      <c r="I1344" s="66" t="str">
        <f>vlookup(D1344,'ranap clusters obsolete'!D:D,1,false)</f>
        <v>#N/A</v>
      </c>
      <c r="J1344" s="66" t="s">
        <v>9311</v>
      </c>
      <c r="L1344" s="29" t="s">
        <v>10753</v>
      </c>
    </row>
    <row r="1345">
      <c r="A1345" s="69">
        <v>11.0</v>
      </c>
      <c r="B1345" s="69" t="s">
        <v>6275</v>
      </c>
      <c r="C1345" s="68" t="s">
        <v>6236</v>
      </c>
      <c r="D1345" s="70" t="s">
        <v>9353</v>
      </c>
      <c r="E1345" s="68" t="s">
        <v>2521</v>
      </c>
      <c r="F1345" s="68" t="s">
        <v>2195</v>
      </c>
      <c r="G1345" s="71" t="s">
        <v>2441</v>
      </c>
      <c r="H1345" s="66">
        <v>1.0</v>
      </c>
      <c r="I1345" s="66" t="str">
        <f>vlookup(D1345,'ranap clusters obsolete'!D:D,1,false)</f>
        <v>#N/A</v>
      </c>
      <c r="J1345" s="66" t="s">
        <v>9311</v>
      </c>
      <c r="L1345" s="29" t="s">
        <v>2516</v>
      </c>
    </row>
    <row r="1346">
      <c r="A1346" s="69">
        <v>11.0</v>
      </c>
      <c r="B1346" s="69" t="s">
        <v>6275</v>
      </c>
      <c r="C1346" s="68" t="s">
        <v>6236</v>
      </c>
      <c r="D1346" s="70" t="s">
        <v>9353</v>
      </c>
      <c r="E1346" s="68" t="s">
        <v>2544</v>
      </c>
      <c r="F1346" s="68" t="s">
        <v>6278</v>
      </c>
      <c r="G1346" s="71" t="s">
        <v>2441</v>
      </c>
      <c r="H1346" s="66">
        <v>1.0</v>
      </c>
      <c r="I1346" s="66" t="str">
        <f>vlookup(D1346,'ranap clusters obsolete'!D:D,1,false)</f>
        <v>#N/A</v>
      </c>
      <c r="J1346" s="66" t="s">
        <v>9311</v>
      </c>
      <c r="L1346" s="29" t="s">
        <v>2543</v>
      </c>
    </row>
    <row r="1347">
      <c r="A1347" s="69">
        <v>11.0</v>
      </c>
      <c r="B1347" s="69" t="s">
        <v>6275</v>
      </c>
      <c r="C1347" s="68" t="s">
        <v>6236</v>
      </c>
      <c r="D1347" s="70" t="s">
        <v>9353</v>
      </c>
      <c r="E1347" s="68" t="s">
        <v>2546</v>
      </c>
      <c r="F1347" s="68" t="s">
        <v>2195</v>
      </c>
      <c r="G1347" s="71" t="s">
        <v>2436</v>
      </c>
      <c r="H1347" s="66">
        <v>1.0</v>
      </c>
      <c r="I1347" s="66" t="str">
        <f>vlookup(D1347,'ranap clusters obsolete'!D:D,1,false)</f>
        <v>#N/A</v>
      </c>
      <c r="J1347" s="66" t="s">
        <v>9311</v>
      </c>
      <c r="L1347" s="29" t="s">
        <v>2545</v>
      </c>
    </row>
    <row r="1348">
      <c r="A1348" s="69">
        <v>11.0</v>
      </c>
      <c r="B1348" s="69" t="s">
        <v>6275</v>
      </c>
      <c r="C1348" s="68" t="s">
        <v>6236</v>
      </c>
      <c r="D1348" s="70" t="s">
        <v>9353</v>
      </c>
      <c r="E1348" s="68" t="s">
        <v>2548</v>
      </c>
      <c r="F1348" s="68" t="s">
        <v>6278</v>
      </c>
      <c r="G1348" s="71" t="s">
        <v>2441</v>
      </c>
      <c r="H1348" s="66">
        <v>1.0</v>
      </c>
      <c r="I1348" s="66" t="str">
        <f>vlookup(D1348,'ranap clusters obsolete'!D:D,1,false)</f>
        <v>#N/A</v>
      </c>
      <c r="J1348" s="66" t="s">
        <v>9311</v>
      </c>
      <c r="L1348" s="29" t="s">
        <v>2547</v>
      </c>
    </row>
    <row r="1349">
      <c r="A1349" s="69">
        <v>11.0</v>
      </c>
      <c r="B1349" s="69" t="s">
        <v>6275</v>
      </c>
      <c r="C1349" s="68" t="s">
        <v>6236</v>
      </c>
      <c r="D1349" s="70" t="s">
        <v>9353</v>
      </c>
      <c r="E1349" s="68" t="s">
        <v>2550</v>
      </c>
      <c r="F1349" s="68" t="s">
        <v>2195</v>
      </c>
      <c r="G1349" s="71" t="s">
        <v>2436</v>
      </c>
      <c r="H1349" s="66">
        <v>1.0</v>
      </c>
      <c r="I1349" s="66" t="str">
        <f>vlookup(D1349,'ranap clusters obsolete'!D:D,1,false)</f>
        <v>#N/A</v>
      </c>
      <c r="J1349" s="66" t="s">
        <v>9311</v>
      </c>
      <c r="L1349" s="29" t="s">
        <v>2549</v>
      </c>
    </row>
    <row r="1350">
      <c r="A1350" s="69">
        <v>11.0</v>
      </c>
      <c r="B1350" s="69" t="s">
        <v>6275</v>
      </c>
      <c r="C1350" s="68" t="s">
        <v>6236</v>
      </c>
      <c r="D1350" s="70" t="s">
        <v>9353</v>
      </c>
      <c r="E1350" s="68" t="s">
        <v>2552</v>
      </c>
      <c r="F1350" s="68" t="s">
        <v>7927</v>
      </c>
      <c r="G1350" s="71" t="s">
        <v>2436</v>
      </c>
      <c r="H1350" s="66">
        <v>1.0</v>
      </c>
      <c r="I1350" s="66" t="str">
        <f>vlookup(D1350,'ranap clusters obsolete'!D:D,1,false)</f>
        <v>#N/A</v>
      </c>
      <c r="J1350" s="66" t="s">
        <v>9311</v>
      </c>
      <c r="L1350" s="29" t="s">
        <v>2551</v>
      </c>
    </row>
    <row r="1351">
      <c r="A1351" s="69">
        <v>11.0</v>
      </c>
      <c r="B1351" s="69" t="s">
        <v>6275</v>
      </c>
      <c r="C1351" s="68" t="s">
        <v>6236</v>
      </c>
      <c r="D1351" s="70" t="s">
        <v>2453</v>
      </c>
      <c r="E1351" s="68" t="s">
        <v>2873</v>
      </c>
      <c r="F1351" s="68" t="s">
        <v>2195</v>
      </c>
      <c r="G1351" s="71" t="s">
        <v>2436</v>
      </c>
      <c r="H1351" s="66">
        <v>1.0</v>
      </c>
      <c r="I1351" s="72" t="str">
        <f>vlookup(D1351,'ranap clusters obsolete'!D:D,1,false)</f>
        <v>07.62</v>
      </c>
      <c r="J1351" s="66" t="s">
        <v>9311</v>
      </c>
    </row>
    <row r="1352">
      <c r="A1352" s="69">
        <v>11.0</v>
      </c>
      <c r="B1352" s="69" t="s">
        <v>6275</v>
      </c>
      <c r="C1352" s="68" t="s">
        <v>6236</v>
      </c>
      <c r="D1352" s="70" t="s">
        <v>2453</v>
      </c>
      <c r="E1352" s="68" t="s">
        <v>10754</v>
      </c>
      <c r="F1352" s="68" t="s">
        <v>2195</v>
      </c>
      <c r="G1352" s="71" t="s">
        <v>2436</v>
      </c>
      <c r="H1352" s="66">
        <v>1.0</v>
      </c>
      <c r="I1352" s="72" t="str">
        <f>vlookup(D1352,'ranap clusters obsolete'!D:D,1,false)</f>
        <v>07.62</v>
      </c>
      <c r="J1352" s="66" t="s">
        <v>9311</v>
      </c>
    </row>
    <row r="1353">
      <c r="A1353" s="69">
        <v>11.0</v>
      </c>
      <c r="B1353" s="69" t="s">
        <v>6275</v>
      </c>
      <c r="C1353" s="68" t="s">
        <v>6236</v>
      </c>
      <c r="D1353" s="98" t="s">
        <v>2881</v>
      </c>
      <c r="E1353" s="75" t="s">
        <v>418</v>
      </c>
      <c r="F1353" s="68" t="s">
        <v>2199</v>
      </c>
      <c r="G1353" s="71" t="s">
        <v>2441</v>
      </c>
      <c r="H1353" s="66">
        <v>1.0</v>
      </c>
      <c r="I1353" s="72" t="str">
        <f>vlookup(D1353,'ranap clusters obsolete'!D:D,1,false)</f>
        <v>39.28</v>
      </c>
      <c r="J1353" s="66" t="s">
        <v>9311</v>
      </c>
    </row>
    <row r="1354">
      <c r="A1354" s="69">
        <v>11.0</v>
      </c>
      <c r="B1354" s="69" t="s">
        <v>6275</v>
      </c>
      <c r="C1354" s="68" t="s">
        <v>6236</v>
      </c>
      <c r="D1354" s="98" t="s">
        <v>8845</v>
      </c>
      <c r="E1354" s="68" t="s">
        <v>10755</v>
      </c>
      <c r="F1354" s="68" t="s">
        <v>2199</v>
      </c>
      <c r="G1354" s="71" t="s">
        <v>2436</v>
      </c>
      <c r="H1354" s="66">
        <v>1.0</v>
      </c>
      <c r="I1354" s="66" t="str">
        <f>vlookup(D1354,'ranap clusters obsolete'!D:D,1,false)</f>
        <v>#N/A</v>
      </c>
      <c r="J1354" s="66" t="s">
        <v>9311</v>
      </c>
      <c r="L1354" s="23" t="s">
        <v>3263</v>
      </c>
    </row>
    <row r="1355">
      <c r="A1355" s="69">
        <v>11.0</v>
      </c>
      <c r="B1355" s="69" t="s">
        <v>6275</v>
      </c>
      <c r="C1355" s="68" t="s">
        <v>6236</v>
      </c>
      <c r="D1355" s="86" t="s">
        <v>3183</v>
      </c>
      <c r="E1355" s="158" t="s">
        <v>10756</v>
      </c>
      <c r="F1355" s="68" t="s">
        <v>2199</v>
      </c>
      <c r="G1355" s="71" t="s">
        <v>2436</v>
      </c>
      <c r="H1355" s="66">
        <v>1.0</v>
      </c>
      <c r="I1355" s="66" t="str">
        <f>vlookup(D1355,'ranap clusters obsolete'!D:D,1,false)</f>
        <v>#N/A</v>
      </c>
      <c r="J1355" s="66" t="s">
        <v>9311</v>
      </c>
    </row>
    <row r="1356">
      <c r="A1356" s="69">
        <v>11.0</v>
      </c>
      <c r="B1356" s="69" t="s">
        <v>6275</v>
      </c>
      <c r="C1356" s="68" t="s">
        <v>6236</v>
      </c>
      <c r="D1356" s="86" t="s">
        <v>2876</v>
      </c>
      <c r="E1356" s="158" t="s">
        <v>10757</v>
      </c>
      <c r="F1356" s="68" t="s">
        <v>2199</v>
      </c>
      <c r="G1356" s="71" t="s">
        <v>2436</v>
      </c>
      <c r="H1356" s="66">
        <v>1.0</v>
      </c>
      <c r="I1356" s="72" t="str">
        <f>vlookup(D1356,'ranap clusters obsolete'!D:D,1,false)</f>
        <v>38.310</v>
      </c>
      <c r="J1356" s="66" t="s">
        <v>9311</v>
      </c>
    </row>
    <row r="1357">
      <c r="A1357" s="69">
        <v>11.0</v>
      </c>
      <c r="B1357" s="69" t="s">
        <v>6275</v>
      </c>
      <c r="C1357" s="68" t="s">
        <v>6236</v>
      </c>
      <c r="D1357" s="70" t="s">
        <v>2978</v>
      </c>
      <c r="E1357" s="68" t="s">
        <v>654</v>
      </c>
      <c r="F1357" s="68" t="s">
        <v>2203</v>
      </c>
      <c r="G1357" s="73" t="s">
        <v>2441</v>
      </c>
      <c r="H1357" s="66">
        <v>1.0</v>
      </c>
      <c r="I1357" s="72" t="str">
        <f>vlookup(D1357,'ranap clusters obsolete'!D:D,1,false)</f>
        <v>04.420</v>
      </c>
      <c r="J1357" s="66" t="s">
        <v>9311</v>
      </c>
    </row>
    <row r="1358">
      <c r="A1358" s="69">
        <v>11.0</v>
      </c>
      <c r="B1358" s="69" t="s">
        <v>6275</v>
      </c>
      <c r="C1358" s="68" t="s">
        <v>7665</v>
      </c>
      <c r="D1358" s="70" t="s">
        <v>7666</v>
      </c>
      <c r="E1358" s="83" t="s">
        <v>2333</v>
      </c>
      <c r="F1358" s="68" t="s">
        <v>7669</v>
      </c>
      <c r="G1358" s="71" t="s">
        <v>2441</v>
      </c>
      <c r="H1358" s="66">
        <v>1.0</v>
      </c>
      <c r="I1358" s="66" t="str">
        <f>vlookup(D1358,'ranap clusters obsolete'!D:D,1,false)</f>
        <v>#N/A</v>
      </c>
      <c r="J1358" s="66" t="s">
        <v>9311</v>
      </c>
      <c r="L1358" s="28" t="s">
        <v>7680</v>
      </c>
    </row>
    <row r="1359">
      <c r="A1359" s="69">
        <v>11.0</v>
      </c>
      <c r="B1359" s="69" t="s">
        <v>6275</v>
      </c>
      <c r="C1359" s="68" t="s">
        <v>7665</v>
      </c>
      <c r="D1359" s="70" t="s">
        <v>7666</v>
      </c>
      <c r="E1359" s="83" t="s">
        <v>2343</v>
      </c>
      <c r="F1359" s="68" t="s">
        <v>7669</v>
      </c>
      <c r="G1359" s="71" t="s">
        <v>2441</v>
      </c>
      <c r="H1359" s="66">
        <v>1.0</v>
      </c>
      <c r="I1359" s="66" t="str">
        <f>vlookup(D1359,'ranap clusters obsolete'!D:D,1,false)</f>
        <v>#N/A</v>
      </c>
      <c r="J1359" s="66" t="s">
        <v>9311</v>
      </c>
      <c r="L1359" s="28" t="s">
        <v>2332</v>
      </c>
    </row>
    <row r="1360">
      <c r="A1360" s="69">
        <v>11.0</v>
      </c>
      <c r="B1360" s="69" t="s">
        <v>6275</v>
      </c>
      <c r="C1360" s="68" t="s">
        <v>7665</v>
      </c>
      <c r="D1360" s="70" t="s">
        <v>7688</v>
      </c>
      <c r="E1360" s="68" t="s">
        <v>2323</v>
      </c>
      <c r="F1360" s="68" t="s">
        <v>7669</v>
      </c>
      <c r="G1360" s="68" t="s">
        <v>2441</v>
      </c>
      <c r="H1360" s="66">
        <v>1.0</v>
      </c>
      <c r="I1360" s="66" t="str">
        <f>vlookup(D1360,'ranap clusters obsolete'!D:D,1,false)</f>
        <v>#N/A</v>
      </c>
      <c r="J1360" s="66" t="s">
        <v>9311</v>
      </c>
      <c r="L1360" s="84" t="s">
        <v>2316</v>
      </c>
    </row>
    <row r="1361">
      <c r="A1361" s="69">
        <v>11.0</v>
      </c>
      <c r="B1361" s="69" t="s">
        <v>6275</v>
      </c>
      <c r="C1361" s="68" t="s">
        <v>7665</v>
      </c>
      <c r="D1361" s="85" t="s">
        <v>7688</v>
      </c>
      <c r="E1361" s="68" t="s">
        <v>2325</v>
      </c>
      <c r="F1361" s="68" t="s">
        <v>7669</v>
      </c>
      <c r="G1361" s="71" t="s">
        <v>2436</v>
      </c>
      <c r="H1361" s="66">
        <v>1.0</v>
      </c>
      <c r="I1361" s="66" t="str">
        <f>vlookup(D1361,'ranap clusters obsolete'!D:D,1,false)</f>
        <v>#N/A</v>
      </c>
      <c r="J1361" s="66" t="s">
        <v>9311</v>
      </c>
      <c r="L1361" s="86" t="s">
        <v>2318</v>
      </c>
    </row>
    <row r="1362">
      <c r="A1362" s="69">
        <v>11.0</v>
      </c>
      <c r="B1362" s="69" t="s">
        <v>6275</v>
      </c>
      <c r="C1362" s="68" t="s">
        <v>7665</v>
      </c>
      <c r="D1362" s="70" t="s">
        <v>7710</v>
      </c>
      <c r="E1362" s="68" t="s">
        <v>2345</v>
      </c>
      <c r="F1362" s="68" t="s">
        <v>7669</v>
      </c>
      <c r="G1362" s="68" t="s">
        <v>2441</v>
      </c>
      <c r="H1362" s="66">
        <v>1.0</v>
      </c>
      <c r="I1362" s="66" t="str">
        <f>vlookup(D1362,'ranap clusters obsolete'!D:D,1,false)</f>
        <v>#N/A</v>
      </c>
      <c r="J1362" s="66" t="s">
        <v>9311</v>
      </c>
      <c r="L1362" s="84" t="s">
        <v>7717</v>
      </c>
    </row>
    <row r="1363">
      <c r="A1363" s="69">
        <v>11.0</v>
      </c>
      <c r="B1363" s="69" t="s">
        <v>6275</v>
      </c>
      <c r="C1363" s="68" t="s">
        <v>7665</v>
      </c>
      <c r="D1363" s="85" t="s">
        <v>7710</v>
      </c>
      <c r="E1363" s="68" t="s">
        <v>2347</v>
      </c>
      <c r="F1363" s="68" t="s">
        <v>7669</v>
      </c>
      <c r="G1363" s="71" t="s">
        <v>2436</v>
      </c>
      <c r="H1363" s="66">
        <v>1.0</v>
      </c>
      <c r="I1363" s="66" t="str">
        <f>vlookup(D1363,'ranap clusters obsolete'!D:D,1,false)</f>
        <v>#N/A</v>
      </c>
      <c r="J1363" s="66" t="s">
        <v>9311</v>
      </c>
      <c r="L1363" s="84" t="s">
        <v>2344</v>
      </c>
    </row>
    <row r="1364">
      <c r="A1364" s="69">
        <v>11.0</v>
      </c>
      <c r="B1364" s="69" t="s">
        <v>6275</v>
      </c>
      <c r="C1364" s="68" t="s">
        <v>7665</v>
      </c>
      <c r="D1364" s="88" t="s">
        <v>7727</v>
      </c>
      <c r="E1364" s="68" t="s">
        <v>2367</v>
      </c>
      <c r="F1364" s="68" t="s">
        <v>7669</v>
      </c>
      <c r="G1364" s="71" t="s">
        <v>2436</v>
      </c>
      <c r="H1364" s="66">
        <v>1.0</v>
      </c>
      <c r="I1364" s="66" t="str">
        <f>vlookup(D1364,'ranap clusters obsolete'!D:D,1,false)</f>
        <v>#N/A</v>
      </c>
      <c r="J1364" s="66" t="s">
        <v>9311</v>
      </c>
      <c r="L1364" s="1" t="s">
        <v>7734</v>
      </c>
    </row>
    <row r="1365">
      <c r="A1365" s="69">
        <v>11.0</v>
      </c>
      <c r="B1365" s="69" t="s">
        <v>6275</v>
      </c>
      <c r="C1365" s="68" t="s">
        <v>7665</v>
      </c>
      <c r="D1365" s="70" t="s">
        <v>7736</v>
      </c>
      <c r="E1365" s="89" t="s">
        <v>7737</v>
      </c>
      <c r="F1365" s="68" t="s">
        <v>7669</v>
      </c>
      <c r="G1365" s="71" t="s">
        <v>2436</v>
      </c>
      <c r="H1365" s="66">
        <v>1.0</v>
      </c>
      <c r="I1365" s="66" t="str">
        <f>vlookup(D1365,'ranap clusters obsolete'!D:D,1,false)</f>
        <v>#N/A</v>
      </c>
      <c r="J1365" s="66" t="s">
        <v>9311</v>
      </c>
      <c r="L1365" s="28" t="s">
        <v>7746</v>
      </c>
    </row>
    <row r="1366">
      <c r="A1366" s="69">
        <v>11.0</v>
      </c>
      <c r="B1366" s="69" t="s">
        <v>6275</v>
      </c>
      <c r="C1366" s="68" t="s">
        <v>7665</v>
      </c>
      <c r="D1366" s="70" t="s">
        <v>7736</v>
      </c>
      <c r="E1366" s="89" t="s">
        <v>7747</v>
      </c>
      <c r="F1366" s="68" t="s">
        <v>7669</v>
      </c>
      <c r="G1366" s="71" t="s">
        <v>2436</v>
      </c>
      <c r="H1366" s="66">
        <v>1.0</v>
      </c>
      <c r="I1366" s="66" t="str">
        <f>vlookup(D1366,'ranap clusters obsolete'!D:D,1,false)</f>
        <v>#N/A</v>
      </c>
      <c r="J1366" s="66" t="s">
        <v>9311</v>
      </c>
      <c r="L1366" s="28" t="s">
        <v>2348</v>
      </c>
    </row>
    <row r="1367">
      <c r="A1367" s="69">
        <v>11.0</v>
      </c>
      <c r="B1367" s="69" t="s">
        <v>6275</v>
      </c>
      <c r="C1367" s="68" t="s">
        <v>7665</v>
      </c>
      <c r="D1367" s="70" t="s">
        <v>7736</v>
      </c>
      <c r="E1367" s="89" t="s">
        <v>7737</v>
      </c>
      <c r="F1367" s="68" t="s">
        <v>7669</v>
      </c>
      <c r="G1367" s="71" t="s">
        <v>2436</v>
      </c>
      <c r="H1367" s="66">
        <v>1.0</v>
      </c>
      <c r="I1367" s="66" t="str">
        <f>vlookup(D1367,'ranap clusters obsolete'!D:D,1,false)</f>
        <v>#N/A</v>
      </c>
      <c r="J1367" s="66" t="s">
        <v>9311</v>
      </c>
      <c r="L1367" s="45" t="s">
        <v>7760</v>
      </c>
    </row>
    <row r="1368">
      <c r="A1368" s="69">
        <v>11.0</v>
      </c>
      <c r="B1368" s="69" t="s">
        <v>6275</v>
      </c>
      <c r="C1368" s="68" t="s">
        <v>7665</v>
      </c>
      <c r="D1368" s="70" t="s">
        <v>7736</v>
      </c>
      <c r="E1368" s="89" t="s">
        <v>7761</v>
      </c>
      <c r="F1368" s="68" t="s">
        <v>7669</v>
      </c>
      <c r="G1368" s="71" t="s">
        <v>2436</v>
      </c>
      <c r="H1368" s="66">
        <v>1.0</v>
      </c>
      <c r="I1368" s="66" t="str">
        <f>vlookup(D1368,'ranap clusters obsolete'!D:D,1,false)</f>
        <v>#N/A</v>
      </c>
      <c r="J1368" s="66" t="s">
        <v>9311</v>
      </c>
      <c r="L1368" s="45" t="s">
        <v>7760</v>
      </c>
    </row>
    <row r="1369">
      <c r="A1369" s="69">
        <v>11.0</v>
      </c>
      <c r="B1369" s="69" t="s">
        <v>6275</v>
      </c>
      <c r="C1369" s="68" t="s">
        <v>7665</v>
      </c>
      <c r="D1369" s="70" t="s">
        <v>1644</v>
      </c>
      <c r="E1369" s="68" t="s">
        <v>7766</v>
      </c>
      <c r="F1369" s="68" t="s">
        <v>2228</v>
      </c>
      <c r="G1369" s="68" t="s">
        <v>2441</v>
      </c>
      <c r="H1369" s="66">
        <v>1.0</v>
      </c>
      <c r="I1369" s="66" t="str">
        <f>vlookup(D1369,'ranap clusters obsolete'!D:D,1,false)</f>
        <v>#N/A</v>
      </c>
      <c r="J1369" s="66" t="s">
        <v>9311</v>
      </c>
    </row>
    <row r="1370">
      <c r="A1370" s="69">
        <v>11.0</v>
      </c>
      <c r="B1370" s="69" t="s">
        <v>6275</v>
      </c>
      <c r="C1370" s="68" t="s">
        <v>7665</v>
      </c>
      <c r="D1370" s="70" t="s">
        <v>1653</v>
      </c>
      <c r="E1370" s="68" t="s">
        <v>2528</v>
      </c>
      <c r="F1370" s="68" t="s">
        <v>2228</v>
      </c>
      <c r="G1370" s="68" t="s">
        <v>2441</v>
      </c>
      <c r="H1370" s="66">
        <v>1.0</v>
      </c>
      <c r="I1370" s="66" t="str">
        <f>vlookup(D1370,'ranap clusters obsolete'!D:D,1,false)</f>
        <v>#N/A</v>
      </c>
      <c r="J1370" s="66" t="s">
        <v>9311</v>
      </c>
    </row>
    <row r="1371">
      <c r="A1371" s="69">
        <v>11.0</v>
      </c>
      <c r="B1371" s="69" t="s">
        <v>6275</v>
      </c>
      <c r="C1371" s="68" t="s">
        <v>7665</v>
      </c>
      <c r="D1371" s="100" t="s">
        <v>1646</v>
      </c>
      <c r="E1371" s="91" t="s">
        <v>1040</v>
      </c>
      <c r="F1371" s="68" t="s">
        <v>2228</v>
      </c>
      <c r="G1371" s="68" t="s">
        <v>2441</v>
      </c>
      <c r="H1371" s="66">
        <v>1.0</v>
      </c>
      <c r="I1371" s="66" t="str">
        <f>vlookup(D1371,'ranap clusters obsolete'!D:D,1,false)</f>
        <v>#N/A</v>
      </c>
      <c r="J1371" s="66" t="s">
        <v>9311</v>
      </c>
    </row>
    <row r="1372">
      <c r="A1372" s="69">
        <v>11.0</v>
      </c>
      <c r="B1372" s="69" t="s">
        <v>6275</v>
      </c>
      <c r="C1372" s="68" t="s">
        <v>7665</v>
      </c>
      <c r="D1372" s="100" t="s">
        <v>1647</v>
      </c>
      <c r="E1372" s="91" t="s">
        <v>1043</v>
      </c>
      <c r="F1372" s="68" t="s">
        <v>2228</v>
      </c>
      <c r="G1372" s="68" t="s">
        <v>2441</v>
      </c>
      <c r="H1372" s="66">
        <v>1.0</v>
      </c>
      <c r="I1372" s="66" t="str">
        <f>vlookup(D1372,'ranap clusters obsolete'!D:D,1,false)</f>
        <v>#N/A</v>
      </c>
      <c r="J1372" s="66" t="s">
        <v>9311</v>
      </c>
    </row>
    <row r="1373">
      <c r="A1373" s="69">
        <v>11.0</v>
      </c>
      <c r="B1373" s="69" t="s">
        <v>6275</v>
      </c>
      <c r="C1373" s="68" t="s">
        <v>7665</v>
      </c>
      <c r="D1373" s="100" t="s">
        <v>1649</v>
      </c>
      <c r="E1373" s="91" t="s">
        <v>2527</v>
      </c>
      <c r="F1373" s="68" t="s">
        <v>2228</v>
      </c>
      <c r="G1373" s="68" t="s">
        <v>2441</v>
      </c>
      <c r="H1373" s="66">
        <v>1.0</v>
      </c>
      <c r="I1373" s="66" t="str">
        <f>vlookup(D1373,'ranap clusters obsolete'!D:D,1,false)</f>
        <v>#N/A</v>
      </c>
      <c r="J1373" s="66" t="s">
        <v>9311</v>
      </c>
    </row>
    <row r="1374">
      <c r="A1374" s="69">
        <v>11.0</v>
      </c>
      <c r="B1374" s="69" t="s">
        <v>6275</v>
      </c>
      <c r="C1374" s="68" t="s">
        <v>7665</v>
      </c>
      <c r="D1374" s="100" t="s">
        <v>1650</v>
      </c>
      <c r="E1374" s="91" t="s">
        <v>1050</v>
      </c>
      <c r="F1374" s="68" t="s">
        <v>2228</v>
      </c>
      <c r="G1374" s="68" t="s">
        <v>2441</v>
      </c>
      <c r="H1374" s="66">
        <v>1.0</v>
      </c>
      <c r="I1374" s="66" t="str">
        <f>vlookup(D1374,'ranap clusters obsolete'!D:D,1,false)</f>
        <v>#N/A</v>
      </c>
      <c r="J1374" s="66" t="s">
        <v>9311</v>
      </c>
    </row>
    <row r="1375">
      <c r="A1375" s="69">
        <v>11.0</v>
      </c>
      <c r="B1375" s="69" t="s">
        <v>6275</v>
      </c>
      <c r="C1375" s="68" t="s">
        <v>7665</v>
      </c>
      <c r="D1375" s="100" t="s">
        <v>1651</v>
      </c>
      <c r="E1375" s="91" t="s">
        <v>7813</v>
      </c>
      <c r="F1375" s="68" t="s">
        <v>2228</v>
      </c>
      <c r="G1375" s="68" t="s">
        <v>2441</v>
      </c>
      <c r="H1375" s="66">
        <v>1.0</v>
      </c>
      <c r="I1375" s="66" t="str">
        <f>vlookup(D1375,'ranap clusters obsolete'!D:D,1,false)</f>
        <v>#N/A</v>
      </c>
      <c r="J1375" s="66" t="s">
        <v>9311</v>
      </c>
    </row>
    <row r="1376">
      <c r="A1376" s="77">
        <v>11.0</v>
      </c>
      <c r="B1376" s="77" t="s">
        <v>6275</v>
      </c>
      <c r="C1376" s="78" t="s">
        <v>7665</v>
      </c>
      <c r="D1376" s="159" t="s">
        <v>7822</v>
      </c>
      <c r="E1376" s="93" t="s">
        <v>2459</v>
      </c>
      <c r="F1376" s="78" t="s">
        <v>7827</v>
      </c>
      <c r="G1376" s="81"/>
      <c r="H1376" s="66">
        <v>1.0</v>
      </c>
      <c r="I1376" s="66" t="str">
        <f>vlookup(D1376,'ranap clusters obsolete'!D:D,1,false)</f>
        <v>#N/A</v>
      </c>
      <c r="J1376" s="66" t="s">
        <v>9311</v>
      </c>
      <c r="L1376" s="33" t="s">
        <v>7833</v>
      </c>
    </row>
    <row r="1377">
      <c r="A1377" s="69">
        <v>11.0</v>
      </c>
      <c r="B1377" s="69" t="s">
        <v>6275</v>
      </c>
      <c r="C1377" s="68" t="s">
        <v>6236</v>
      </c>
      <c r="D1377" s="94" t="s">
        <v>7888</v>
      </c>
      <c r="E1377" s="68" t="s">
        <v>2489</v>
      </c>
      <c r="F1377" s="68" t="s">
        <v>6278</v>
      </c>
      <c r="G1377" s="71" t="s">
        <v>2301</v>
      </c>
      <c r="H1377" s="66">
        <v>1.0</v>
      </c>
      <c r="I1377" s="66" t="str">
        <f>vlookup(D1377,'ranap clusters obsolete'!D:D,1,false)</f>
        <v>#N/A</v>
      </c>
      <c r="J1377" s="66" t="s">
        <v>9311</v>
      </c>
      <c r="L1377" s="23" t="s">
        <v>2488</v>
      </c>
    </row>
    <row r="1378">
      <c r="A1378" s="69">
        <v>11.0</v>
      </c>
      <c r="B1378" s="69" t="s">
        <v>6275</v>
      </c>
      <c r="C1378" s="68" t="s">
        <v>6236</v>
      </c>
      <c r="D1378" s="95" t="s">
        <v>2530</v>
      </c>
      <c r="E1378" s="68" t="s">
        <v>2531</v>
      </c>
      <c r="F1378" s="68" t="s">
        <v>2195</v>
      </c>
      <c r="G1378" s="71" t="s">
        <v>2436</v>
      </c>
      <c r="H1378" s="66">
        <v>1.0</v>
      </c>
      <c r="I1378" s="66" t="str">
        <f>vlookup(D1378,'ranap clusters obsolete'!D:D,1,false)</f>
        <v>#N/A</v>
      </c>
      <c r="J1378" s="66" t="s">
        <v>9311</v>
      </c>
    </row>
    <row r="1379">
      <c r="A1379" s="69">
        <v>11.0</v>
      </c>
      <c r="B1379" s="69" t="s">
        <v>6275</v>
      </c>
      <c r="C1379" s="68" t="s">
        <v>6236</v>
      </c>
      <c r="D1379" s="95" t="s">
        <v>3026</v>
      </c>
      <c r="E1379" s="68" t="s">
        <v>3027</v>
      </c>
      <c r="F1379" s="68" t="s">
        <v>2195</v>
      </c>
      <c r="G1379" s="71" t="s">
        <v>2436</v>
      </c>
      <c r="H1379" s="66">
        <v>1.0</v>
      </c>
      <c r="I1379" s="66" t="str">
        <f>vlookup(D1379,'ranap clusters obsolete'!D:D,1,false)</f>
        <v>#N/A</v>
      </c>
      <c r="J1379" s="66" t="s">
        <v>9311</v>
      </c>
    </row>
    <row r="1380">
      <c r="A1380" s="69">
        <v>11.0</v>
      </c>
      <c r="B1380" s="69" t="s">
        <v>6275</v>
      </c>
      <c r="C1380" s="68" t="s">
        <v>6236</v>
      </c>
      <c r="D1380" s="94" t="s">
        <v>8089</v>
      </c>
      <c r="E1380" s="68" t="s">
        <v>2499</v>
      </c>
      <c r="F1380" s="68" t="s">
        <v>6278</v>
      </c>
      <c r="G1380" s="71" t="s">
        <v>2301</v>
      </c>
      <c r="H1380" s="66">
        <v>1.0</v>
      </c>
      <c r="I1380" s="66" t="str">
        <f>vlookup(D1380,'ranap clusters obsolete'!D:D,1,false)</f>
        <v>#N/A</v>
      </c>
      <c r="J1380" s="66" t="s">
        <v>9311</v>
      </c>
      <c r="L1380" s="29" t="s">
        <v>9331</v>
      </c>
    </row>
    <row r="1381">
      <c r="A1381" s="69">
        <v>11.0</v>
      </c>
      <c r="B1381" s="69" t="s">
        <v>6275</v>
      </c>
      <c r="C1381" s="68" t="s">
        <v>6236</v>
      </c>
      <c r="D1381" s="94" t="s">
        <v>8089</v>
      </c>
      <c r="E1381" s="68" t="s">
        <v>2501</v>
      </c>
      <c r="F1381" s="68" t="s">
        <v>2195</v>
      </c>
      <c r="G1381" s="71" t="s">
        <v>2441</v>
      </c>
      <c r="H1381" s="66">
        <v>1.0</v>
      </c>
      <c r="I1381" s="66" t="str">
        <f>vlookup(D1381,'ranap clusters obsolete'!D:D,1,false)</f>
        <v>#N/A</v>
      </c>
      <c r="J1381" s="66" t="s">
        <v>9311</v>
      </c>
      <c r="L1381" s="29" t="s">
        <v>9338</v>
      </c>
    </row>
    <row r="1382">
      <c r="A1382" s="69">
        <v>11.0</v>
      </c>
      <c r="B1382" s="69" t="s">
        <v>6275</v>
      </c>
      <c r="C1382" s="68" t="s">
        <v>6236</v>
      </c>
      <c r="D1382" s="94" t="s">
        <v>8089</v>
      </c>
      <c r="E1382" s="68" t="s">
        <v>2504</v>
      </c>
      <c r="F1382" s="68" t="s">
        <v>7927</v>
      </c>
      <c r="G1382" s="71" t="s">
        <v>2436</v>
      </c>
      <c r="H1382" s="66">
        <v>1.0</v>
      </c>
      <c r="I1382" s="66" t="str">
        <f>vlookup(D1382,'ranap clusters obsolete'!D:D,1,false)</f>
        <v>#N/A</v>
      </c>
      <c r="J1382" s="66" t="s">
        <v>9311</v>
      </c>
      <c r="L1382" s="29" t="s">
        <v>2498</v>
      </c>
    </row>
    <row r="1383">
      <c r="A1383" s="69">
        <v>11.0</v>
      </c>
      <c r="B1383" s="69" t="s">
        <v>6275</v>
      </c>
      <c r="C1383" s="68" t="s">
        <v>6236</v>
      </c>
      <c r="D1383" s="70" t="s">
        <v>1503</v>
      </c>
      <c r="E1383" s="68" t="s">
        <v>480</v>
      </c>
      <c r="F1383" s="68" t="s">
        <v>6564</v>
      </c>
      <c r="G1383" s="71" t="s">
        <v>2441</v>
      </c>
      <c r="H1383" s="66">
        <v>1.0</v>
      </c>
      <c r="I1383" s="72" t="str">
        <f>vlookup(D1383,'ranap clusters obsolete'!D:D,1,false)</f>
        <v>80.55</v>
      </c>
      <c r="J1383" s="66" t="s">
        <v>9311</v>
      </c>
    </row>
    <row r="1384">
      <c r="A1384" s="69">
        <v>11.0</v>
      </c>
      <c r="B1384" s="69" t="s">
        <v>6275</v>
      </c>
      <c r="C1384" s="68" t="s">
        <v>6236</v>
      </c>
      <c r="D1384" s="70" t="s">
        <v>2472</v>
      </c>
      <c r="E1384" s="68" t="s">
        <v>225</v>
      </c>
      <c r="F1384" s="68" t="s">
        <v>2196</v>
      </c>
      <c r="G1384" s="71" t="s">
        <v>2441</v>
      </c>
      <c r="H1384" s="66">
        <v>1.0</v>
      </c>
      <c r="I1384" s="72" t="str">
        <f>vlookup(D1384,'ranap clusters obsolete'!D:D,1,false)</f>
        <v>02.20</v>
      </c>
      <c r="J1384" s="66" t="s">
        <v>9311</v>
      </c>
    </row>
    <row r="1385">
      <c r="A1385" s="69">
        <v>11.0</v>
      </c>
      <c r="B1385" s="69" t="s">
        <v>6275</v>
      </c>
      <c r="C1385" s="68" t="s">
        <v>6236</v>
      </c>
      <c r="D1385" s="98" t="s">
        <v>8845</v>
      </c>
      <c r="E1385" s="68" t="s">
        <v>3264</v>
      </c>
      <c r="F1385" s="68" t="s">
        <v>2199</v>
      </c>
      <c r="G1385" s="68" t="s">
        <v>2436</v>
      </c>
      <c r="H1385" s="66">
        <v>1.0</v>
      </c>
      <c r="I1385" s="66" t="str">
        <f>vlookup(D1385,'ranap clusters obsolete'!D:D,1,false)</f>
        <v>#N/A</v>
      </c>
      <c r="J1385" s="66" t="s">
        <v>9311</v>
      </c>
      <c r="L1385" s="23" t="s">
        <v>3263</v>
      </c>
    </row>
    <row r="1386">
      <c r="A1386" s="69">
        <v>11.0</v>
      </c>
      <c r="B1386" s="69" t="s">
        <v>6275</v>
      </c>
      <c r="C1386" s="68" t="s">
        <v>6236</v>
      </c>
      <c r="D1386" s="70" t="s">
        <v>2961</v>
      </c>
      <c r="E1386" s="68" t="s">
        <v>294</v>
      </c>
      <c r="F1386" s="68" t="s">
        <v>6278</v>
      </c>
      <c r="G1386" s="68" t="s">
        <v>2441</v>
      </c>
      <c r="H1386" s="66">
        <v>1.0</v>
      </c>
      <c r="I1386" s="72" t="str">
        <f>vlookup(D1386,'ranap clusters obsolete'!D:D,1,false)</f>
        <v>04.421</v>
      </c>
      <c r="J1386" s="66" t="s">
        <v>9311</v>
      </c>
    </row>
    <row r="1387">
      <c r="A1387" s="69">
        <v>11.0</v>
      </c>
      <c r="B1387" s="69" t="s">
        <v>6275</v>
      </c>
      <c r="C1387" s="68" t="s">
        <v>7665</v>
      </c>
      <c r="D1387" s="70" t="s">
        <v>7666</v>
      </c>
      <c r="E1387" s="83" t="s">
        <v>2333</v>
      </c>
      <c r="F1387" s="68" t="s">
        <v>7669</v>
      </c>
      <c r="G1387" s="71" t="s">
        <v>2441</v>
      </c>
      <c r="H1387" s="66">
        <v>1.0</v>
      </c>
      <c r="I1387" s="66" t="str">
        <f>vlookup(D1387,'ranap clusters obsolete'!D:D,1,false)</f>
        <v>#N/A</v>
      </c>
      <c r="J1387" s="66" t="s">
        <v>9311</v>
      </c>
      <c r="L1387" s="28" t="s">
        <v>7680</v>
      </c>
    </row>
    <row r="1388">
      <c r="A1388" s="69">
        <v>11.0</v>
      </c>
      <c r="B1388" s="69" t="s">
        <v>6275</v>
      </c>
      <c r="C1388" s="68" t="s">
        <v>7665</v>
      </c>
      <c r="D1388" s="70" t="s">
        <v>7666</v>
      </c>
      <c r="E1388" s="83" t="s">
        <v>2343</v>
      </c>
      <c r="F1388" s="68" t="s">
        <v>7669</v>
      </c>
      <c r="G1388" s="71" t="s">
        <v>2441</v>
      </c>
      <c r="H1388" s="66">
        <v>1.0</v>
      </c>
      <c r="I1388" s="66" t="str">
        <f>vlookup(D1388,'ranap clusters obsolete'!D:D,1,false)</f>
        <v>#N/A</v>
      </c>
      <c r="J1388" s="66" t="s">
        <v>9311</v>
      </c>
      <c r="L1388" s="28" t="s">
        <v>2332</v>
      </c>
    </row>
    <row r="1389">
      <c r="A1389" s="69">
        <v>11.0</v>
      </c>
      <c r="B1389" s="69" t="s">
        <v>6275</v>
      </c>
      <c r="C1389" s="68" t="s">
        <v>7665</v>
      </c>
      <c r="D1389" s="70" t="s">
        <v>7688</v>
      </c>
      <c r="E1389" s="68" t="s">
        <v>2323</v>
      </c>
      <c r="F1389" s="68" t="s">
        <v>7669</v>
      </c>
      <c r="G1389" s="71" t="s">
        <v>2441</v>
      </c>
      <c r="H1389" s="66">
        <v>1.0</v>
      </c>
      <c r="I1389" s="66" t="str">
        <f>vlookup(D1389,'ranap clusters obsolete'!D:D,1,false)</f>
        <v>#N/A</v>
      </c>
      <c r="J1389" s="66" t="s">
        <v>9311</v>
      </c>
      <c r="L1389" s="84" t="s">
        <v>2316</v>
      </c>
    </row>
    <row r="1390">
      <c r="A1390" s="69">
        <v>11.0</v>
      </c>
      <c r="B1390" s="69" t="s">
        <v>6275</v>
      </c>
      <c r="C1390" s="68" t="s">
        <v>7665</v>
      </c>
      <c r="D1390" s="85" t="s">
        <v>7688</v>
      </c>
      <c r="E1390" s="68" t="s">
        <v>2325</v>
      </c>
      <c r="F1390" s="68" t="s">
        <v>7669</v>
      </c>
      <c r="G1390" s="71" t="s">
        <v>2436</v>
      </c>
      <c r="H1390" s="66">
        <v>1.0</v>
      </c>
      <c r="I1390" s="66" t="str">
        <f>vlookup(D1390,'ranap clusters obsolete'!D:D,1,false)</f>
        <v>#N/A</v>
      </c>
      <c r="J1390" s="66" t="s">
        <v>9311</v>
      </c>
      <c r="L1390" s="86" t="s">
        <v>2318</v>
      </c>
    </row>
    <row r="1391">
      <c r="A1391" s="69">
        <v>11.0</v>
      </c>
      <c r="B1391" s="69" t="s">
        <v>6275</v>
      </c>
      <c r="C1391" s="68" t="s">
        <v>7665</v>
      </c>
      <c r="D1391" s="70" t="s">
        <v>7710</v>
      </c>
      <c r="E1391" s="68" t="s">
        <v>2345</v>
      </c>
      <c r="F1391" s="68" t="s">
        <v>7669</v>
      </c>
      <c r="G1391" s="71" t="s">
        <v>2441</v>
      </c>
      <c r="H1391" s="66">
        <v>1.0</v>
      </c>
      <c r="I1391" s="66" t="str">
        <f>vlookup(D1391,'ranap clusters obsolete'!D:D,1,false)</f>
        <v>#N/A</v>
      </c>
      <c r="J1391" s="66" t="s">
        <v>9311</v>
      </c>
      <c r="L1391" s="84" t="s">
        <v>7717</v>
      </c>
    </row>
    <row r="1392">
      <c r="A1392" s="69">
        <v>11.0</v>
      </c>
      <c r="B1392" s="69" t="s">
        <v>6275</v>
      </c>
      <c r="C1392" s="68" t="s">
        <v>7665</v>
      </c>
      <c r="D1392" s="85" t="s">
        <v>7710</v>
      </c>
      <c r="E1392" s="68" t="s">
        <v>2347</v>
      </c>
      <c r="F1392" s="68" t="s">
        <v>7669</v>
      </c>
      <c r="G1392" s="71" t="s">
        <v>2436</v>
      </c>
      <c r="H1392" s="66">
        <v>1.0</v>
      </c>
      <c r="I1392" s="66" t="str">
        <f>vlookup(D1392,'ranap clusters obsolete'!D:D,1,false)</f>
        <v>#N/A</v>
      </c>
      <c r="J1392" s="66" t="s">
        <v>9311</v>
      </c>
      <c r="L1392" s="84" t="s">
        <v>2344</v>
      </c>
    </row>
    <row r="1393">
      <c r="A1393" s="69">
        <v>11.0</v>
      </c>
      <c r="B1393" s="69" t="s">
        <v>6275</v>
      </c>
      <c r="C1393" s="68" t="s">
        <v>7665</v>
      </c>
      <c r="D1393" s="88" t="s">
        <v>7727</v>
      </c>
      <c r="E1393" s="68" t="s">
        <v>2367</v>
      </c>
      <c r="F1393" s="68" t="s">
        <v>7669</v>
      </c>
      <c r="G1393" s="71" t="s">
        <v>2436</v>
      </c>
      <c r="H1393" s="66">
        <v>1.0</v>
      </c>
      <c r="I1393" s="66" t="str">
        <f>vlookup(D1393,'ranap clusters obsolete'!D:D,1,false)</f>
        <v>#N/A</v>
      </c>
      <c r="J1393" s="66" t="s">
        <v>9311</v>
      </c>
      <c r="L1393" s="1" t="s">
        <v>7734</v>
      </c>
    </row>
    <row r="1394">
      <c r="A1394" s="69">
        <v>11.0</v>
      </c>
      <c r="B1394" s="69" t="s">
        <v>6275</v>
      </c>
      <c r="C1394" s="68" t="s">
        <v>7665</v>
      </c>
      <c r="D1394" s="70" t="s">
        <v>7736</v>
      </c>
      <c r="E1394" s="68" t="s">
        <v>8901</v>
      </c>
      <c r="F1394" s="68" t="s">
        <v>7669</v>
      </c>
      <c r="G1394" s="71" t="s">
        <v>2436</v>
      </c>
      <c r="H1394" s="66">
        <v>1.0</v>
      </c>
      <c r="I1394" s="66" t="str">
        <f>vlookup(D1394,'ranap clusters obsolete'!D:D,1,false)</f>
        <v>#N/A</v>
      </c>
      <c r="J1394" s="66" t="s">
        <v>9311</v>
      </c>
      <c r="L1394" s="28" t="s">
        <v>7746</v>
      </c>
    </row>
    <row r="1395">
      <c r="A1395" s="69">
        <v>11.0</v>
      </c>
      <c r="B1395" s="69" t="s">
        <v>6275</v>
      </c>
      <c r="C1395" s="68" t="s">
        <v>7665</v>
      </c>
      <c r="D1395" s="70" t="s">
        <v>7736</v>
      </c>
      <c r="E1395" s="68" t="s">
        <v>2351</v>
      </c>
      <c r="F1395" s="68" t="s">
        <v>7669</v>
      </c>
      <c r="G1395" s="71" t="s">
        <v>2436</v>
      </c>
      <c r="H1395" s="66">
        <v>1.0</v>
      </c>
      <c r="I1395" s="66" t="str">
        <f>vlookup(D1395,'ranap clusters obsolete'!D:D,1,false)</f>
        <v>#N/A</v>
      </c>
      <c r="J1395" s="66" t="s">
        <v>9311</v>
      </c>
      <c r="L1395" s="28" t="s">
        <v>2348</v>
      </c>
    </row>
    <row r="1396">
      <c r="A1396" s="69">
        <v>11.0</v>
      </c>
      <c r="B1396" s="69" t="s">
        <v>6275</v>
      </c>
      <c r="C1396" s="68" t="s">
        <v>7665</v>
      </c>
      <c r="D1396" s="70" t="s">
        <v>7736</v>
      </c>
      <c r="E1396" s="68" t="s">
        <v>8901</v>
      </c>
      <c r="F1396" s="68" t="s">
        <v>7669</v>
      </c>
      <c r="G1396" s="71" t="s">
        <v>2436</v>
      </c>
      <c r="H1396" s="66">
        <v>1.0</v>
      </c>
      <c r="I1396" s="66" t="str">
        <f>vlookup(D1396,'ranap clusters obsolete'!D:D,1,false)</f>
        <v>#N/A</v>
      </c>
      <c r="J1396" s="66" t="s">
        <v>9311</v>
      </c>
      <c r="L1396" s="45" t="s">
        <v>7760</v>
      </c>
    </row>
    <row r="1397">
      <c r="A1397" s="69">
        <v>11.0</v>
      </c>
      <c r="B1397" s="69" t="s">
        <v>6275</v>
      </c>
      <c r="C1397" s="68" t="s">
        <v>7665</v>
      </c>
      <c r="D1397" s="70" t="s">
        <v>7736</v>
      </c>
      <c r="E1397" s="68" t="s">
        <v>2351</v>
      </c>
      <c r="F1397" s="68" t="s">
        <v>7669</v>
      </c>
      <c r="G1397" s="71" t="s">
        <v>2436</v>
      </c>
      <c r="H1397" s="66">
        <v>1.0</v>
      </c>
      <c r="I1397" s="66" t="str">
        <f>vlookup(D1397,'ranap clusters obsolete'!D:D,1,false)</f>
        <v>#N/A</v>
      </c>
      <c r="J1397" s="66" t="s">
        <v>9311</v>
      </c>
      <c r="L1397" s="45" t="s">
        <v>7760</v>
      </c>
    </row>
    <row r="1398">
      <c r="A1398" s="69">
        <v>11.0</v>
      </c>
      <c r="B1398" s="69" t="s">
        <v>6275</v>
      </c>
      <c r="C1398" s="68" t="s">
        <v>7665</v>
      </c>
      <c r="D1398" s="70" t="s">
        <v>1644</v>
      </c>
      <c r="E1398" s="68" t="s">
        <v>7766</v>
      </c>
      <c r="F1398" s="68" t="s">
        <v>2228</v>
      </c>
      <c r="G1398" s="68" t="s">
        <v>2441</v>
      </c>
      <c r="H1398" s="66">
        <v>1.0</v>
      </c>
      <c r="I1398" s="66" t="str">
        <f>vlookup(D1398,'ranap clusters obsolete'!D:D,1,false)</f>
        <v>#N/A</v>
      </c>
      <c r="J1398" s="66" t="s">
        <v>9311</v>
      </c>
    </row>
    <row r="1399">
      <c r="A1399" s="69">
        <v>11.0</v>
      </c>
      <c r="B1399" s="69" t="s">
        <v>6275</v>
      </c>
      <c r="C1399" s="68" t="s">
        <v>7665</v>
      </c>
      <c r="D1399" s="70" t="s">
        <v>1653</v>
      </c>
      <c r="E1399" s="68" t="s">
        <v>2528</v>
      </c>
      <c r="F1399" s="68" t="s">
        <v>2228</v>
      </c>
      <c r="G1399" s="68" t="s">
        <v>2441</v>
      </c>
      <c r="H1399" s="66">
        <v>1.0</v>
      </c>
      <c r="I1399" s="66" t="str">
        <f>vlookup(D1399,'ranap clusters obsolete'!D:D,1,false)</f>
        <v>#N/A</v>
      </c>
      <c r="J1399" s="66" t="s">
        <v>9311</v>
      </c>
    </row>
    <row r="1400">
      <c r="A1400" s="69">
        <v>11.0</v>
      </c>
      <c r="B1400" s="69" t="s">
        <v>6275</v>
      </c>
      <c r="C1400" s="68" t="s">
        <v>7665</v>
      </c>
      <c r="D1400" s="100" t="s">
        <v>1646</v>
      </c>
      <c r="E1400" s="91" t="s">
        <v>1040</v>
      </c>
      <c r="F1400" s="68" t="s">
        <v>2228</v>
      </c>
      <c r="G1400" s="68" t="s">
        <v>2441</v>
      </c>
      <c r="H1400" s="66">
        <v>1.0</v>
      </c>
      <c r="I1400" s="66" t="str">
        <f>vlookup(D1400,'ranap clusters obsolete'!D:D,1,false)</f>
        <v>#N/A</v>
      </c>
      <c r="J1400" s="66" t="s">
        <v>9311</v>
      </c>
    </row>
    <row r="1401">
      <c r="A1401" s="69">
        <v>11.0</v>
      </c>
      <c r="B1401" s="69" t="s">
        <v>6275</v>
      </c>
      <c r="C1401" s="68" t="s">
        <v>7665</v>
      </c>
      <c r="D1401" s="100" t="s">
        <v>1647</v>
      </c>
      <c r="E1401" s="91" t="s">
        <v>1043</v>
      </c>
      <c r="F1401" s="68" t="s">
        <v>2228</v>
      </c>
      <c r="G1401" s="68" t="s">
        <v>2441</v>
      </c>
      <c r="H1401" s="66">
        <v>1.0</v>
      </c>
      <c r="I1401" s="66" t="str">
        <f>vlookup(D1401,'ranap clusters obsolete'!D:D,1,false)</f>
        <v>#N/A</v>
      </c>
      <c r="J1401" s="66" t="s">
        <v>9311</v>
      </c>
    </row>
    <row r="1402">
      <c r="A1402" s="69">
        <v>11.0</v>
      </c>
      <c r="B1402" s="69" t="s">
        <v>6275</v>
      </c>
      <c r="C1402" s="68" t="s">
        <v>7665</v>
      </c>
      <c r="D1402" s="100" t="s">
        <v>1649</v>
      </c>
      <c r="E1402" s="91" t="s">
        <v>2527</v>
      </c>
      <c r="F1402" s="68" t="s">
        <v>2228</v>
      </c>
      <c r="G1402" s="68" t="s">
        <v>2441</v>
      </c>
      <c r="H1402" s="66">
        <v>1.0</v>
      </c>
      <c r="I1402" s="66" t="str">
        <f>vlookup(D1402,'ranap clusters obsolete'!D:D,1,false)</f>
        <v>#N/A</v>
      </c>
      <c r="J1402" s="66" t="s">
        <v>9311</v>
      </c>
    </row>
    <row r="1403">
      <c r="A1403" s="69">
        <v>11.0</v>
      </c>
      <c r="B1403" s="69" t="s">
        <v>6275</v>
      </c>
      <c r="C1403" s="68" t="s">
        <v>7665</v>
      </c>
      <c r="D1403" s="100" t="s">
        <v>1650</v>
      </c>
      <c r="E1403" s="91" t="s">
        <v>1050</v>
      </c>
      <c r="F1403" s="68" t="s">
        <v>2228</v>
      </c>
      <c r="G1403" s="68" t="s">
        <v>2441</v>
      </c>
      <c r="H1403" s="66">
        <v>1.0</v>
      </c>
      <c r="I1403" s="66" t="str">
        <f>vlookup(D1403,'ranap clusters obsolete'!D:D,1,false)</f>
        <v>#N/A</v>
      </c>
      <c r="J1403" s="66" t="s">
        <v>9311</v>
      </c>
    </row>
    <row r="1404">
      <c r="A1404" s="69">
        <v>11.0</v>
      </c>
      <c r="B1404" s="69" t="s">
        <v>6275</v>
      </c>
      <c r="C1404" s="68" t="s">
        <v>7665</v>
      </c>
      <c r="D1404" s="100" t="s">
        <v>1651</v>
      </c>
      <c r="E1404" s="91" t="s">
        <v>7813</v>
      </c>
      <c r="F1404" s="68" t="s">
        <v>2228</v>
      </c>
      <c r="G1404" s="68" t="s">
        <v>2441</v>
      </c>
      <c r="H1404" s="66">
        <v>1.0</v>
      </c>
      <c r="I1404" s="66" t="str">
        <f>vlookup(D1404,'ranap clusters obsolete'!D:D,1,false)</f>
        <v>#N/A</v>
      </c>
      <c r="J1404" s="66" t="s">
        <v>9311</v>
      </c>
    </row>
    <row r="1405">
      <c r="A1405" s="69">
        <v>11.0</v>
      </c>
      <c r="B1405" s="69" t="s">
        <v>6275</v>
      </c>
      <c r="C1405" s="68" t="s">
        <v>7665</v>
      </c>
      <c r="D1405" s="99" t="s">
        <v>1107</v>
      </c>
      <c r="E1405" s="68" t="s">
        <v>342</v>
      </c>
      <c r="F1405" s="68" t="s">
        <v>7669</v>
      </c>
      <c r="G1405" s="71" t="s">
        <v>2301</v>
      </c>
      <c r="H1405" s="66">
        <v>1.0</v>
      </c>
      <c r="I1405" s="66" t="str">
        <f>vlookup(D1405,'ranap clusters obsolete'!D:D,1,false)</f>
        <v>#N/A</v>
      </c>
      <c r="J1405" s="66" t="s">
        <v>9311</v>
      </c>
    </row>
    <row r="1406">
      <c r="A1406" s="69">
        <v>11.0</v>
      </c>
      <c r="B1406" s="69" t="s">
        <v>6275</v>
      </c>
      <c r="C1406" s="68" t="s">
        <v>6236</v>
      </c>
      <c r="D1406" s="94" t="s">
        <v>7888</v>
      </c>
      <c r="E1406" s="68" t="s">
        <v>2489</v>
      </c>
      <c r="F1406" s="68" t="s">
        <v>6278</v>
      </c>
      <c r="G1406" s="71" t="s">
        <v>2301</v>
      </c>
      <c r="H1406" s="66">
        <v>1.0</v>
      </c>
      <c r="I1406" s="66" t="str">
        <f>vlookup(D1406,'ranap clusters obsolete'!D:D,1,false)</f>
        <v>#N/A</v>
      </c>
      <c r="J1406" s="66" t="s">
        <v>9311</v>
      </c>
      <c r="L1406" s="23" t="s">
        <v>2488</v>
      </c>
    </row>
    <row r="1407">
      <c r="A1407" s="69">
        <v>11.0</v>
      </c>
      <c r="B1407" s="69" t="s">
        <v>6275</v>
      </c>
      <c r="C1407" s="68" t="s">
        <v>6236</v>
      </c>
      <c r="D1407" s="95" t="s">
        <v>2530</v>
      </c>
      <c r="E1407" s="68" t="s">
        <v>2531</v>
      </c>
      <c r="F1407" s="68" t="s">
        <v>2195</v>
      </c>
      <c r="G1407" s="71" t="s">
        <v>2436</v>
      </c>
      <c r="H1407" s="66">
        <v>1.0</v>
      </c>
      <c r="I1407" s="66" t="str">
        <f>vlookup(D1407,'ranap clusters obsolete'!D:D,1,false)</f>
        <v>#N/A</v>
      </c>
      <c r="J1407" s="66" t="s">
        <v>9311</v>
      </c>
    </row>
    <row r="1408">
      <c r="A1408" s="69">
        <v>11.0</v>
      </c>
      <c r="B1408" s="69" t="s">
        <v>6275</v>
      </c>
      <c r="C1408" s="68" t="s">
        <v>6236</v>
      </c>
      <c r="D1408" s="95" t="s">
        <v>3026</v>
      </c>
      <c r="E1408" s="68" t="s">
        <v>3027</v>
      </c>
      <c r="F1408" s="68" t="s">
        <v>2195</v>
      </c>
      <c r="G1408" s="71" t="s">
        <v>2436</v>
      </c>
      <c r="H1408" s="66">
        <v>1.0</v>
      </c>
      <c r="I1408" s="66" t="str">
        <f>vlookup(D1408,'ranap clusters obsolete'!D:D,1,false)</f>
        <v>#N/A</v>
      </c>
      <c r="J1408" s="66" t="s">
        <v>9311</v>
      </c>
    </row>
    <row r="1409">
      <c r="A1409" s="69">
        <v>11.0</v>
      </c>
      <c r="B1409" s="69" t="s">
        <v>6275</v>
      </c>
      <c r="C1409" s="68" t="s">
        <v>6236</v>
      </c>
      <c r="D1409" s="94" t="s">
        <v>8089</v>
      </c>
      <c r="E1409" s="68" t="s">
        <v>2499</v>
      </c>
      <c r="F1409" s="68" t="s">
        <v>6278</v>
      </c>
      <c r="G1409" s="71" t="s">
        <v>2301</v>
      </c>
      <c r="H1409" s="66">
        <v>1.0</v>
      </c>
      <c r="I1409" s="66" t="str">
        <f>vlookup(D1409,'ranap clusters obsolete'!D:D,1,false)</f>
        <v>#N/A</v>
      </c>
      <c r="J1409" s="66" t="s">
        <v>9311</v>
      </c>
      <c r="L1409" s="29" t="s">
        <v>9331</v>
      </c>
    </row>
    <row r="1410">
      <c r="A1410" s="69">
        <v>11.0</v>
      </c>
      <c r="B1410" s="69" t="s">
        <v>6275</v>
      </c>
      <c r="C1410" s="68" t="s">
        <v>6236</v>
      </c>
      <c r="D1410" s="94" t="s">
        <v>8089</v>
      </c>
      <c r="E1410" s="68" t="s">
        <v>2501</v>
      </c>
      <c r="F1410" s="68" t="s">
        <v>2195</v>
      </c>
      <c r="G1410" s="71" t="s">
        <v>2441</v>
      </c>
      <c r="H1410" s="66">
        <v>1.0</v>
      </c>
      <c r="I1410" s="66" t="str">
        <f>vlookup(D1410,'ranap clusters obsolete'!D:D,1,false)</f>
        <v>#N/A</v>
      </c>
      <c r="J1410" s="66" t="s">
        <v>9311</v>
      </c>
      <c r="L1410" s="29" t="s">
        <v>9338</v>
      </c>
    </row>
    <row r="1411">
      <c r="A1411" s="69">
        <v>11.0</v>
      </c>
      <c r="B1411" s="69" t="s">
        <v>6275</v>
      </c>
      <c r="C1411" s="68" t="s">
        <v>6236</v>
      </c>
      <c r="D1411" s="103" t="s">
        <v>8089</v>
      </c>
      <c r="E1411" s="68" t="s">
        <v>2504</v>
      </c>
      <c r="F1411" s="68" t="s">
        <v>2199</v>
      </c>
      <c r="G1411" s="71" t="s">
        <v>2436</v>
      </c>
      <c r="H1411" s="66">
        <v>1.0</v>
      </c>
      <c r="I1411" s="66" t="str">
        <f>vlookup(D1411,'ranap clusters obsolete'!D:D,1,false)</f>
        <v>#N/A</v>
      </c>
      <c r="J1411" s="66" t="s">
        <v>9311</v>
      </c>
      <c r="L1411" s="29" t="s">
        <v>2498</v>
      </c>
    </row>
    <row r="1412">
      <c r="A1412" s="77">
        <v>11.0</v>
      </c>
      <c r="B1412" s="77" t="s">
        <v>6275</v>
      </c>
      <c r="C1412" s="73" t="s">
        <v>6236</v>
      </c>
      <c r="D1412" s="104" t="s">
        <v>9353</v>
      </c>
      <c r="E1412" s="73" t="s">
        <v>2541</v>
      </c>
      <c r="F1412" s="105"/>
      <c r="G1412" s="105"/>
      <c r="H1412" s="66">
        <v>1.0</v>
      </c>
      <c r="I1412" s="66" t="str">
        <f>vlookup(D1412,'ranap clusters obsolete'!D:D,1,false)</f>
        <v>#N/A</v>
      </c>
      <c r="J1412" s="66" t="s">
        <v>9311</v>
      </c>
      <c r="L1412" s="29" t="s">
        <v>2540</v>
      </c>
    </row>
    <row r="1413">
      <c r="A1413" s="69">
        <v>11.0</v>
      </c>
      <c r="B1413" s="69" t="s">
        <v>6275</v>
      </c>
      <c r="C1413" s="68" t="s">
        <v>6236</v>
      </c>
      <c r="D1413" s="70" t="s">
        <v>1503</v>
      </c>
      <c r="E1413" s="68" t="s">
        <v>480</v>
      </c>
      <c r="F1413" s="68" t="s">
        <v>6564</v>
      </c>
      <c r="G1413" s="71" t="s">
        <v>2441</v>
      </c>
      <c r="H1413" s="66">
        <v>1.0</v>
      </c>
      <c r="I1413" s="72" t="str">
        <f>vlookup(D1413,'ranap clusters obsolete'!D:D,1,false)</f>
        <v>80.55</v>
      </c>
      <c r="J1413" s="66" t="s">
        <v>9311</v>
      </c>
    </row>
    <row r="1414">
      <c r="A1414" s="69">
        <v>11.0</v>
      </c>
      <c r="B1414" s="69" t="s">
        <v>6275</v>
      </c>
      <c r="C1414" s="68" t="s">
        <v>6236</v>
      </c>
      <c r="D1414" s="70" t="s">
        <v>2472</v>
      </c>
      <c r="E1414" s="68" t="s">
        <v>225</v>
      </c>
      <c r="F1414" s="68" t="s">
        <v>2196</v>
      </c>
      <c r="G1414" s="71" t="s">
        <v>2441</v>
      </c>
      <c r="H1414" s="66">
        <v>1.0</v>
      </c>
      <c r="I1414" s="72" t="str">
        <f>vlookup(D1414,'ranap clusters obsolete'!D:D,1,false)</f>
        <v>02.20</v>
      </c>
      <c r="J1414" s="66" t="s">
        <v>9311</v>
      </c>
    </row>
    <row r="1415">
      <c r="A1415" s="69">
        <v>11.0</v>
      </c>
      <c r="B1415" s="69" t="s">
        <v>6275</v>
      </c>
      <c r="C1415" s="68" t="s">
        <v>6236</v>
      </c>
      <c r="D1415" s="98" t="s">
        <v>8845</v>
      </c>
      <c r="E1415" s="68" t="s">
        <v>3264</v>
      </c>
      <c r="F1415" s="68" t="s">
        <v>2199</v>
      </c>
      <c r="G1415" s="68" t="s">
        <v>2436</v>
      </c>
      <c r="H1415" s="66">
        <v>1.0</v>
      </c>
      <c r="I1415" s="66" t="str">
        <f>vlookup(D1415,'ranap clusters obsolete'!D:D,1,false)</f>
        <v>#N/A</v>
      </c>
      <c r="J1415" s="66" t="s">
        <v>9311</v>
      </c>
      <c r="L1415" s="23" t="s">
        <v>3263</v>
      </c>
    </row>
    <row r="1416">
      <c r="A1416" s="69">
        <v>11.0</v>
      </c>
      <c r="B1416" s="69" t="s">
        <v>6275</v>
      </c>
      <c r="C1416" s="68" t="s">
        <v>6236</v>
      </c>
      <c r="D1416" s="70" t="s">
        <v>2978</v>
      </c>
      <c r="E1416" s="68" t="s">
        <v>654</v>
      </c>
      <c r="F1416" s="68" t="s">
        <v>2203</v>
      </c>
      <c r="G1416" s="68" t="s">
        <v>2301</v>
      </c>
      <c r="H1416" s="66">
        <v>1.0</v>
      </c>
      <c r="I1416" s="72" t="str">
        <f>vlookup(D1416,'ranap clusters obsolete'!D:D,1,false)</f>
        <v>04.420</v>
      </c>
      <c r="J1416" s="66" t="s">
        <v>9311</v>
      </c>
    </row>
    <row r="1417">
      <c r="A1417" s="69">
        <v>11.0</v>
      </c>
      <c r="B1417" s="69" t="s">
        <v>6275</v>
      </c>
      <c r="C1417" s="68" t="s">
        <v>6236</v>
      </c>
      <c r="D1417" s="70" t="s">
        <v>2961</v>
      </c>
      <c r="E1417" s="68" t="s">
        <v>294</v>
      </c>
      <c r="F1417" s="68" t="s">
        <v>6278</v>
      </c>
      <c r="G1417" s="68" t="s">
        <v>2441</v>
      </c>
      <c r="H1417" s="66">
        <v>1.0</v>
      </c>
      <c r="I1417" s="72" t="str">
        <f>vlookup(D1417,'ranap clusters obsolete'!D:D,1,false)</f>
        <v>04.421</v>
      </c>
      <c r="J1417" s="66" t="s">
        <v>9311</v>
      </c>
    </row>
    <row r="1418">
      <c r="A1418" s="69">
        <v>11.0</v>
      </c>
      <c r="B1418" s="69" t="s">
        <v>6275</v>
      </c>
      <c r="C1418" s="68" t="s">
        <v>7665</v>
      </c>
      <c r="D1418" s="70" t="s">
        <v>7666</v>
      </c>
      <c r="E1418" s="83" t="s">
        <v>2333</v>
      </c>
      <c r="F1418" s="68" t="s">
        <v>7669</v>
      </c>
      <c r="G1418" s="68" t="s">
        <v>2441</v>
      </c>
      <c r="H1418" s="66">
        <v>1.0</v>
      </c>
      <c r="I1418" s="66" t="str">
        <f>vlookup(D1418,'ranap clusters obsolete'!D:D,1,false)</f>
        <v>#N/A</v>
      </c>
      <c r="J1418" s="66" t="s">
        <v>9311</v>
      </c>
      <c r="L1418" s="28" t="s">
        <v>7680</v>
      </c>
    </row>
    <row r="1419">
      <c r="A1419" s="69">
        <v>11.0</v>
      </c>
      <c r="B1419" s="69" t="s">
        <v>6275</v>
      </c>
      <c r="C1419" s="68" t="s">
        <v>7665</v>
      </c>
      <c r="D1419" s="70" t="s">
        <v>7666</v>
      </c>
      <c r="E1419" s="83" t="s">
        <v>2343</v>
      </c>
      <c r="F1419" s="68" t="s">
        <v>7669</v>
      </c>
      <c r="G1419" s="68" t="s">
        <v>2441</v>
      </c>
      <c r="H1419" s="66">
        <v>1.0</v>
      </c>
      <c r="I1419" s="66" t="str">
        <f>vlookup(D1419,'ranap clusters obsolete'!D:D,1,false)</f>
        <v>#N/A</v>
      </c>
      <c r="J1419" s="66" t="s">
        <v>9311</v>
      </c>
      <c r="L1419" s="28" t="s">
        <v>2332</v>
      </c>
    </row>
    <row r="1420">
      <c r="A1420" s="69">
        <v>11.0</v>
      </c>
      <c r="B1420" s="69" t="s">
        <v>6275</v>
      </c>
      <c r="C1420" s="68" t="s">
        <v>7665</v>
      </c>
      <c r="D1420" s="70" t="s">
        <v>7688</v>
      </c>
      <c r="E1420" s="68" t="s">
        <v>2323</v>
      </c>
      <c r="F1420" s="68" t="s">
        <v>7669</v>
      </c>
      <c r="G1420" s="68" t="s">
        <v>2441</v>
      </c>
      <c r="H1420" s="66">
        <v>1.0</v>
      </c>
      <c r="I1420" s="66" t="str">
        <f>vlookup(D1420,'ranap clusters obsolete'!D:D,1,false)</f>
        <v>#N/A</v>
      </c>
      <c r="J1420" s="66" t="s">
        <v>9311</v>
      </c>
      <c r="L1420" s="84" t="s">
        <v>2316</v>
      </c>
    </row>
    <row r="1421">
      <c r="A1421" s="69">
        <v>11.0</v>
      </c>
      <c r="B1421" s="69" t="s">
        <v>6275</v>
      </c>
      <c r="C1421" s="68" t="s">
        <v>7665</v>
      </c>
      <c r="D1421" s="85" t="s">
        <v>7688</v>
      </c>
      <c r="E1421" s="68" t="s">
        <v>2325</v>
      </c>
      <c r="F1421" s="68" t="s">
        <v>7669</v>
      </c>
      <c r="G1421" s="68" t="s">
        <v>2436</v>
      </c>
      <c r="H1421" s="66">
        <v>1.0</v>
      </c>
      <c r="I1421" s="66" t="str">
        <f>vlookup(D1421,'ranap clusters obsolete'!D:D,1,false)</f>
        <v>#N/A</v>
      </c>
      <c r="J1421" s="66" t="s">
        <v>9311</v>
      </c>
      <c r="L1421" s="86" t="s">
        <v>2318</v>
      </c>
    </row>
    <row r="1422">
      <c r="A1422" s="69">
        <v>11.0</v>
      </c>
      <c r="B1422" s="69" t="s">
        <v>6275</v>
      </c>
      <c r="C1422" s="68" t="s">
        <v>7665</v>
      </c>
      <c r="D1422" s="70" t="s">
        <v>7710</v>
      </c>
      <c r="E1422" s="68" t="s">
        <v>2345</v>
      </c>
      <c r="F1422" s="68" t="s">
        <v>7669</v>
      </c>
      <c r="G1422" s="68" t="s">
        <v>2441</v>
      </c>
      <c r="H1422" s="66">
        <v>1.0</v>
      </c>
      <c r="I1422" s="66" t="str">
        <f>vlookup(D1422,'ranap clusters obsolete'!D:D,1,false)</f>
        <v>#N/A</v>
      </c>
      <c r="J1422" s="66" t="s">
        <v>9311</v>
      </c>
      <c r="L1422" s="84" t="s">
        <v>7717</v>
      </c>
    </row>
    <row r="1423">
      <c r="A1423" s="69">
        <v>11.0</v>
      </c>
      <c r="B1423" s="69" t="s">
        <v>6275</v>
      </c>
      <c r="C1423" s="68" t="s">
        <v>7665</v>
      </c>
      <c r="D1423" s="85" t="s">
        <v>7710</v>
      </c>
      <c r="E1423" s="68" t="s">
        <v>2347</v>
      </c>
      <c r="F1423" s="68" t="s">
        <v>7669</v>
      </c>
      <c r="G1423" s="68" t="s">
        <v>2436</v>
      </c>
      <c r="H1423" s="66">
        <v>1.0</v>
      </c>
      <c r="I1423" s="66" t="str">
        <f>vlookup(D1423,'ranap clusters obsolete'!D:D,1,false)</f>
        <v>#N/A</v>
      </c>
      <c r="J1423" s="66" t="s">
        <v>9311</v>
      </c>
      <c r="L1423" s="84" t="s">
        <v>2344</v>
      </c>
    </row>
    <row r="1424">
      <c r="A1424" s="69">
        <v>11.0</v>
      </c>
      <c r="B1424" s="69" t="s">
        <v>6275</v>
      </c>
      <c r="C1424" s="68" t="s">
        <v>7665</v>
      </c>
      <c r="D1424" s="88" t="s">
        <v>7727</v>
      </c>
      <c r="E1424" s="68" t="s">
        <v>2367</v>
      </c>
      <c r="F1424" s="68" t="s">
        <v>7669</v>
      </c>
      <c r="G1424" s="68" t="s">
        <v>2436</v>
      </c>
      <c r="H1424" s="66">
        <v>1.0</v>
      </c>
      <c r="I1424" s="66" t="str">
        <f>vlookup(D1424,'ranap clusters obsolete'!D:D,1,false)</f>
        <v>#N/A</v>
      </c>
      <c r="J1424" s="66" t="s">
        <v>9311</v>
      </c>
      <c r="L1424" s="1" t="s">
        <v>7734</v>
      </c>
    </row>
    <row r="1425">
      <c r="A1425" s="69">
        <v>11.0</v>
      </c>
      <c r="B1425" s="69" t="s">
        <v>6275</v>
      </c>
      <c r="C1425" s="68" t="s">
        <v>7665</v>
      </c>
      <c r="D1425" s="160" t="s">
        <v>7736</v>
      </c>
      <c r="E1425" s="68" t="s">
        <v>8901</v>
      </c>
      <c r="F1425" s="68" t="s">
        <v>7669</v>
      </c>
      <c r="G1425" s="68" t="s">
        <v>9502</v>
      </c>
      <c r="H1425" s="66">
        <v>1.0</v>
      </c>
      <c r="I1425" s="66" t="str">
        <f>vlookup(D1425,'ranap clusters obsolete'!D:D,1,false)</f>
        <v>#N/A</v>
      </c>
      <c r="J1425" s="66" t="s">
        <v>9311</v>
      </c>
      <c r="L1425" s="28" t="s">
        <v>7746</v>
      </c>
    </row>
    <row r="1426">
      <c r="A1426" s="69">
        <v>11.0</v>
      </c>
      <c r="B1426" s="69" t="s">
        <v>6275</v>
      </c>
      <c r="C1426" s="68" t="s">
        <v>7665</v>
      </c>
      <c r="D1426" s="160" t="s">
        <v>7736</v>
      </c>
      <c r="E1426" s="68" t="s">
        <v>2351</v>
      </c>
      <c r="F1426" s="68" t="s">
        <v>7669</v>
      </c>
      <c r="G1426" s="68" t="s">
        <v>9510</v>
      </c>
      <c r="H1426" s="66">
        <v>1.0</v>
      </c>
      <c r="I1426" s="66" t="str">
        <f>vlookup(D1426,'ranap clusters obsolete'!D:D,1,false)</f>
        <v>#N/A</v>
      </c>
      <c r="J1426" s="66" t="s">
        <v>9311</v>
      </c>
      <c r="L1426" s="28" t="s">
        <v>2348</v>
      </c>
    </row>
    <row r="1427">
      <c r="A1427" s="69">
        <v>11.0</v>
      </c>
      <c r="B1427" s="69" t="s">
        <v>6275</v>
      </c>
      <c r="C1427" s="68" t="s">
        <v>7665</v>
      </c>
      <c r="D1427" s="70" t="s">
        <v>7736</v>
      </c>
      <c r="E1427" s="108" t="s">
        <v>7737</v>
      </c>
      <c r="F1427" s="68" t="s">
        <v>7669</v>
      </c>
      <c r="G1427" s="68" t="s">
        <v>2436</v>
      </c>
      <c r="H1427" s="66">
        <v>1.0</v>
      </c>
      <c r="I1427" s="66" t="str">
        <f>vlookup(D1427,'ranap clusters obsolete'!D:D,1,false)</f>
        <v>#N/A</v>
      </c>
      <c r="J1427" s="66" t="s">
        <v>9311</v>
      </c>
      <c r="L1427" s="1" t="s">
        <v>7760</v>
      </c>
    </row>
    <row r="1428">
      <c r="A1428" s="69">
        <v>11.0</v>
      </c>
      <c r="B1428" s="69" t="s">
        <v>6275</v>
      </c>
      <c r="C1428" s="68" t="s">
        <v>7665</v>
      </c>
      <c r="D1428" s="70" t="s">
        <v>7736</v>
      </c>
      <c r="E1428" s="108" t="s">
        <v>7747</v>
      </c>
      <c r="F1428" s="68" t="s">
        <v>7669</v>
      </c>
      <c r="G1428" s="68" t="s">
        <v>2436</v>
      </c>
      <c r="H1428" s="66">
        <v>1.0</v>
      </c>
      <c r="I1428" s="66" t="str">
        <f>vlookup(D1428,'ranap clusters obsolete'!D:D,1,false)</f>
        <v>#N/A</v>
      </c>
      <c r="J1428" s="66" t="s">
        <v>9311</v>
      </c>
      <c r="L1428" s="1" t="s">
        <v>7760</v>
      </c>
    </row>
    <row r="1429">
      <c r="A1429" s="69">
        <v>11.0</v>
      </c>
      <c r="B1429" s="69" t="s">
        <v>6275</v>
      </c>
      <c r="C1429" s="68" t="s">
        <v>7665</v>
      </c>
      <c r="D1429" s="70" t="s">
        <v>1644</v>
      </c>
      <c r="E1429" s="68" t="s">
        <v>7766</v>
      </c>
      <c r="F1429" s="68" t="s">
        <v>2228</v>
      </c>
      <c r="G1429" s="68" t="s">
        <v>2441</v>
      </c>
      <c r="H1429" s="66">
        <v>1.0</v>
      </c>
      <c r="I1429" s="66" t="str">
        <f>vlookup(D1429,'ranap clusters obsolete'!D:D,1,false)</f>
        <v>#N/A</v>
      </c>
      <c r="J1429" s="66" t="s">
        <v>9311</v>
      </c>
    </row>
    <row r="1430">
      <c r="A1430" s="69">
        <v>11.0</v>
      </c>
      <c r="B1430" s="69" t="s">
        <v>6275</v>
      </c>
      <c r="C1430" s="68" t="s">
        <v>7665</v>
      </c>
      <c r="D1430" s="70" t="s">
        <v>1653</v>
      </c>
      <c r="E1430" s="68" t="s">
        <v>2528</v>
      </c>
      <c r="F1430" s="68" t="s">
        <v>2228</v>
      </c>
      <c r="G1430" s="68" t="s">
        <v>2441</v>
      </c>
      <c r="H1430" s="66">
        <v>1.0</v>
      </c>
      <c r="I1430" s="66" t="str">
        <f>vlookup(D1430,'ranap clusters obsolete'!D:D,1,false)</f>
        <v>#N/A</v>
      </c>
      <c r="J1430" s="66" t="s">
        <v>9311</v>
      </c>
    </row>
    <row r="1431">
      <c r="A1431" s="69">
        <v>11.0</v>
      </c>
      <c r="B1431" s="69" t="s">
        <v>6275</v>
      </c>
      <c r="C1431" s="68" t="s">
        <v>7665</v>
      </c>
      <c r="D1431" s="100" t="s">
        <v>1646</v>
      </c>
      <c r="E1431" s="91" t="s">
        <v>1040</v>
      </c>
      <c r="F1431" s="68" t="s">
        <v>2228</v>
      </c>
      <c r="G1431" s="68" t="s">
        <v>2441</v>
      </c>
      <c r="H1431" s="66">
        <v>1.0</v>
      </c>
      <c r="I1431" s="66" t="str">
        <f>vlookup(D1431,'ranap clusters obsolete'!D:D,1,false)</f>
        <v>#N/A</v>
      </c>
      <c r="J1431" s="66" t="s">
        <v>9311</v>
      </c>
    </row>
    <row r="1432">
      <c r="A1432" s="69">
        <v>11.0</v>
      </c>
      <c r="B1432" s="69" t="s">
        <v>6275</v>
      </c>
      <c r="C1432" s="68" t="s">
        <v>7665</v>
      </c>
      <c r="D1432" s="100" t="s">
        <v>1647</v>
      </c>
      <c r="E1432" s="91" t="s">
        <v>1043</v>
      </c>
      <c r="F1432" s="68" t="s">
        <v>2228</v>
      </c>
      <c r="G1432" s="68" t="s">
        <v>2441</v>
      </c>
      <c r="H1432" s="66">
        <v>1.0</v>
      </c>
      <c r="I1432" s="66" t="str">
        <f>vlookup(D1432,'ranap clusters obsolete'!D:D,1,false)</f>
        <v>#N/A</v>
      </c>
      <c r="J1432" s="66" t="s">
        <v>9311</v>
      </c>
    </row>
    <row r="1433">
      <c r="A1433" s="69">
        <v>11.0</v>
      </c>
      <c r="B1433" s="69" t="s">
        <v>6275</v>
      </c>
      <c r="C1433" s="68" t="s">
        <v>7665</v>
      </c>
      <c r="D1433" s="100" t="s">
        <v>1649</v>
      </c>
      <c r="E1433" s="91" t="s">
        <v>2527</v>
      </c>
      <c r="F1433" s="68" t="s">
        <v>2228</v>
      </c>
      <c r="G1433" s="68" t="s">
        <v>2441</v>
      </c>
      <c r="H1433" s="66">
        <v>1.0</v>
      </c>
      <c r="I1433" s="66" t="str">
        <f>vlookup(D1433,'ranap clusters obsolete'!D:D,1,false)</f>
        <v>#N/A</v>
      </c>
      <c r="J1433" s="66" t="s">
        <v>9311</v>
      </c>
    </row>
    <row r="1434">
      <c r="A1434" s="69">
        <v>11.0</v>
      </c>
      <c r="B1434" s="69" t="s">
        <v>6275</v>
      </c>
      <c r="C1434" s="68" t="s">
        <v>7665</v>
      </c>
      <c r="D1434" s="100" t="s">
        <v>1650</v>
      </c>
      <c r="E1434" s="91" t="s">
        <v>1050</v>
      </c>
      <c r="F1434" s="68" t="s">
        <v>2228</v>
      </c>
      <c r="G1434" s="68" t="s">
        <v>2441</v>
      </c>
      <c r="H1434" s="66">
        <v>1.0</v>
      </c>
      <c r="I1434" s="66" t="str">
        <f>vlookup(D1434,'ranap clusters obsolete'!D:D,1,false)</f>
        <v>#N/A</v>
      </c>
      <c r="J1434" s="66" t="s">
        <v>9311</v>
      </c>
    </row>
    <row r="1435">
      <c r="A1435" s="69">
        <v>11.0</v>
      </c>
      <c r="B1435" s="69" t="s">
        <v>6275</v>
      </c>
      <c r="C1435" s="68" t="s">
        <v>7665</v>
      </c>
      <c r="D1435" s="100" t="s">
        <v>1651</v>
      </c>
      <c r="E1435" s="91" t="s">
        <v>7813</v>
      </c>
      <c r="F1435" s="68" t="s">
        <v>2228</v>
      </c>
      <c r="G1435" s="68" t="s">
        <v>2441</v>
      </c>
      <c r="H1435" s="66">
        <v>1.0</v>
      </c>
      <c r="I1435" s="66" t="str">
        <f>vlookup(D1435,'ranap clusters obsolete'!D:D,1,false)</f>
        <v>#N/A</v>
      </c>
      <c r="J1435" s="66" t="s">
        <v>9311</v>
      </c>
    </row>
    <row r="1436">
      <c r="A1436" s="69">
        <v>11.0</v>
      </c>
      <c r="B1436" s="69" t="s">
        <v>6275</v>
      </c>
      <c r="C1436" s="68" t="s">
        <v>7665</v>
      </c>
      <c r="D1436" s="70" t="s">
        <v>1033</v>
      </c>
      <c r="E1436" s="68" t="s">
        <v>240</v>
      </c>
      <c r="F1436" s="68" t="s">
        <v>2228</v>
      </c>
      <c r="G1436" s="68" t="s">
        <v>2441</v>
      </c>
      <c r="H1436" s="66">
        <v>1.0</v>
      </c>
      <c r="I1436" s="66" t="str">
        <f>vlookup(D1436,'ranap clusters obsolete'!D:D,1,false)</f>
        <v>#N/A</v>
      </c>
      <c r="J1436" s="66" t="s">
        <v>9311</v>
      </c>
    </row>
    <row r="1437">
      <c r="A1437" s="69">
        <v>11.0</v>
      </c>
      <c r="B1437" s="69" t="s">
        <v>6275</v>
      </c>
      <c r="C1437" s="68" t="s">
        <v>7665</v>
      </c>
      <c r="D1437" s="70" t="s">
        <v>1055</v>
      </c>
      <c r="E1437" s="68" t="s">
        <v>279</v>
      </c>
      <c r="F1437" s="68" t="s">
        <v>2228</v>
      </c>
      <c r="G1437" s="68" t="s">
        <v>2301</v>
      </c>
      <c r="H1437" s="66">
        <v>1.0</v>
      </c>
      <c r="I1437" s="66" t="str">
        <f>vlookup(D1437,'ranap clusters obsolete'!D:D,1,false)</f>
        <v>#N/A</v>
      </c>
      <c r="J1437" s="66" t="s">
        <v>9311</v>
      </c>
    </row>
    <row r="1438">
      <c r="A1438" s="69">
        <v>11.0</v>
      </c>
      <c r="B1438" s="69" t="s">
        <v>6275</v>
      </c>
      <c r="C1438" s="68" t="s">
        <v>7665</v>
      </c>
      <c r="D1438" s="70" t="s">
        <v>1058</v>
      </c>
      <c r="E1438" s="68" t="s">
        <v>282</v>
      </c>
      <c r="F1438" s="68" t="s">
        <v>2211</v>
      </c>
      <c r="G1438" s="68" t="s">
        <v>2441</v>
      </c>
      <c r="H1438" s="66">
        <v>1.0</v>
      </c>
      <c r="I1438" s="66" t="str">
        <f>vlookup(D1438,'ranap clusters obsolete'!D:D,1,false)</f>
        <v>#N/A</v>
      </c>
      <c r="J1438" s="66" t="s">
        <v>9311</v>
      </c>
    </row>
    <row r="1439">
      <c r="A1439" s="69">
        <v>11.0</v>
      </c>
      <c r="B1439" s="69" t="s">
        <v>6275</v>
      </c>
      <c r="C1439" s="68" t="s">
        <v>7665</v>
      </c>
      <c r="D1439" s="99" t="s">
        <v>1107</v>
      </c>
      <c r="E1439" s="68" t="s">
        <v>342</v>
      </c>
      <c r="F1439" s="68" t="s">
        <v>7669</v>
      </c>
      <c r="G1439" s="71" t="s">
        <v>2301</v>
      </c>
      <c r="H1439" s="66">
        <v>1.0</v>
      </c>
      <c r="I1439" s="66" t="str">
        <f>vlookup(D1439,'ranap clusters obsolete'!D:D,1,false)</f>
        <v>#N/A</v>
      </c>
      <c r="J1439" s="66" t="s">
        <v>9311</v>
      </c>
    </row>
    <row r="1440">
      <c r="A1440" s="69">
        <v>11.0</v>
      </c>
      <c r="B1440" s="69" t="s">
        <v>6275</v>
      </c>
      <c r="C1440" s="68" t="s">
        <v>7665</v>
      </c>
      <c r="D1440" s="70" t="s">
        <v>1544</v>
      </c>
      <c r="E1440" s="68" t="s">
        <v>878</v>
      </c>
      <c r="F1440" s="68" t="s">
        <v>2224</v>
      </c>
      <c r="G1440" s="68" t="s">
        <v>2301</v>
      </c>
      <c r="H1440" s="66">
        <v>1.0</v>
      </c>
      <c r="I1440" s="66" t="str">
        <f>vlookup(D1440,'ranap clusters obsolete'!D:D,1,false)</f>
        <v>#N/A</v>
      </c>
      <c r="J1440" s="66" t="s">
        <v>9311</v>
      </c>
    </row>
    <row r="1441">
      <c r="A1441" s="69">
        <v>11.0</v>
      </c>
      <c r="B1441" s="69" t="s">
        <v>6275</v>
      </c>
      <c r="C1441" s="68" t="s">
        <v>7665</v>
      </c>
      <c r="D1441" s="70" t="s">
        <v>1644</v>
      </c>
      <c r="E1441" s="68" t="s">
        <v>1037</v>
      </c>
      <c r="F1441" s="68" t="s">
        <v>2228</v>
      </c>
      <c r="G1441" s="68" t="s">
        <v>2301</v>
      </c>
      <c r="H1441" s="66">
        <v>1.0</v>
      </c>
      <c r="I1441" s="66" t="str">
        <f>vlookup(D1441,'ranap clusters obsolete'!D:D,1,false)</f>
        <v>#N/A</v>
      </c>
      <c r="J1441" s="66" t="s">
        <v>9311</v>
      </c>
    </row>
    <row r="1442">
      <c r="A1442" s="69">
        <v>11.0</v>
      </c>
      <c r="B1442" s="69" t="s">
        <v>6275</v>
      </c>
      <c r="C1442" s="68" t="s">
        <v>7665</v>
      </c>
      <c r="D1442" s="70" t="s">
        <v>1646</v>
      </c>
      <c r="E1442" s="68" t="s">
        <v>1040</v>
      </c>
      <c r="F1442" s="68" t="s">
        <v>2228</v>
      </c>
      <c r="G1442" s="68" t="s">
        <v>2301</v>
      </c>
      <c r="H1442" s="66">
        <v>1.0</v>
      </c>
      <c r="I1442" s="66" t="str">
        <f>vlookup(D1442,'ranap clusters obsolete'!D:D,1,false)</f>
        <v>#N/A</v>
      </c>
      <c r="J1442" s="66" t="s">
        <v>9311</v>
      </c>
    </row>
    <row r="1443">
      <c r="A1443" s="69">
        <v>11.0</v>
      </c>
      <c r="B1443" s="69" t="s">
        <v>6275</v>
      </c>
      <c r="C1443" s="68" t="s">
        <v>7665</v>
      </c>
      <c r="D1443" s="70" t="s">
        <v>1647</v>
      </c>
      <c r="E1443" s="68" t="s">
        <v>1043</v>
      </c>
      <c r="F1443" s="68" t="s">
        <v>2228</v>
      </c>
      <c r="G1443" s="68" t="s">
        <v>2301</v>
      </c>
      <c r="H1443" s="66">
        <v>1.0</v>
      </c>
      <c r="I1443" s="66" t="str">
        <f>vlookup(D1443,'ranap clusters obsolete'!D:D,1,false)</f>
        <v>#N/A</v>
      </c>
      <c r="J1443" s="66" t="s">
        <v>9311</v>
      </c>
    </row>
    <row r="1444">
      <c r="A1444" s="69">
        <v>11.0</v>
      </c>
      <c r="B1444" s="69" t="s">
        <v>6275</v>
      </c>
      <c r="C1444" s="68" t="s">
        <v>7665</v>
      </c>
      <c r="D1444" s="70" t="s">
        <v>1649</v>
      </c>
      <c r="E1444" s="68" t="s">
        <v>1047</v>
      </c>
      <c r="F1444" s="68" t="s">
        <v>2228</v>
      </c>
      <c r="G1444" s="68" t="s">
        <v>2301</v>
      </c>
      <c r="H1444" s="66">
        <v>1.0</v>
      </c>
      <c r="I1444" s="66" t="str">
        <f>vlookup(D1444,'ranap clusters obsolete'!D:D,1,false)</f>
        <v>#N/A</v>
      </c>
      <c r="J1444" s="66" t="s">
        <v>9311</v>
      </c>
    </row>
    <row r="1445">
      <c r="A1445" s="69">
        <v>11.0</v>
      </c>
      <c r="B1445" s="69" t="s">
        <v>6275</v>
      </c>
      <c r="C1445" s="68" t="s">
        <v>7665</v>
      </c>
      <c r="D1445" s="70" t="s">
        <v>1650</v>
      </c>
      <c r="E1445" s="68" t="s">
        <v>1050</v>
      </c>
      <c r="F1445" s="68" t="s">
        <v>2228</v>
      </c>
      <c r="G1445" s="68" t="s">
        <v>2301</v>
      </c>
      <c r="H1445" s="66">
        <v>1.0</v>
      </c>
      <c r="I1445" s="66" t="str">
        <f>vlookup(D1445,'ranap clusters obsolete'!D:D,1,false)</f>
        <v>#N/A</v>
      </c>
      <c r="J1445" s="66" t="s">
        <v>9311</v>
      </c>
    </row>
    <row r="1446">
      <c r="A1446" s="69">
        <v>11.0</v>
      </c>
      <c r="B1446" s="69" t="s">
        <v>6275</v>
      </c>
      <c r="C1446" s="68" t="s">
        <v>7665</v>
      </c>
      <c r="D1446" s="70" t="s">
        <v>1651</v>
      </c>
      <c r="E1446" s="68" t="s">
        <v>1053</v>
      </c>
      <c r="F1446" s="68" t="s">
        <v>2228</v>
      </c>
      <c r="G1446" s="68" t="s">
        <v>2301</v>
      </c>
      <c r="H1446" s="66">
        <v>1.0</v>
      </c>
      <c r="I1446" s="66" t="str">
        <f>vlookup(D1446,'ranap clusters obsolete'!D:D,1,false)</f>
        <v>#N/A</v>
      </c>
      <c r="J1446" s="66" t="s">
        <v>9311</v>
      </c>
    </row>
    <row r="1447">
      <c r="A1447" s="69">
        <v>11.0</v>
      </c>
      <c r="B1447" s="69" t="s">
        <v>6275</v>
      </c>
      <c r="C1447" s="68" t="s">
        <v>7665</v>
      </c>
      <c r="D1447" s="70" t="s">
        <v>1653</v>
      </c>
      <c r="E1447" s="68" t="s">
        <v>1057</v>
      </c>
      <c r="F1447" s="68" t="s">
        <v>2228</v>
      </c>
      <c r="G1447" s="68" t="s">
        <v>2301</v>
      </c>
      <c r="H1447" s="66">
        <v>1.0</v>
      </c>
      <c r="I1447" s="66" t="str">
        <f>vlookup(D1447,'ranap clusters obsolete'!D:D,1,false)</f>
        <v>#N/A</v>
      </c>
      <c r="J1447" s="66" t="s">
        <v>9311</v>
      </c>
    </row>
    <row r="1448">
      <c r="A1448" s="69">
        <v>11.0</v>
      </c>
      <c r="B1448" s="69" t="s">
        <v>6275</v>
      </c>
      <c r="C1448" s="68" t="s">
        <v>7665</v>
      </c>
      <c r="D1448" s="70" t="s">
        <v>1654</v>
      </c>
      <c r="E1448" s="68" t="s">
        <v>1061</v>
      </c>
      <c r="F1448" s="68" t="s">
        <v>2228</v>
      </c>
      <c r="G1448" s="68" t="s">
        <v>2301</v>
      </c>
      <c r="H1448" s="66">
        <v>1.0</v>
      </c>
      <c r="I1448" s="66" t="str">
        <f>vlookup(D1448,'ranap clusters obsolete'!D:D,1,false)</f>
        <v>#N/A</v>
      </c>
      <c r="J1448" s="66" t="s">
        <v>9311</v>
      </c>
    </row>
    <row r="1449">
      <c r="A1449" s="69">
        <v>11.0</v>
      </c>
      <c r="B1449" s="69" t="s">
        <v>6275</v>
      </c>
      <c r="C1449" s="68" t="s">
        <v>7665</v>
      </c>
      <c r="D1449" s="70" t="s">
        <v>1655</v>
      </c>
      <c r="E1449" s="68" t="s">
        <v>1063</v>
      </c>
      <c r="F1449" s="68" t="s">
        <v>2228</v>
      </c>
      <c r="G1449" s="68" t="s">
        <v>2301</v>
      </c>
      <c r="H1449" s="66">
        <v>1.0</v>
      </c>
      <c r="I1449" s="66" t="str">
        <f>vlookup(D1449,'ranap clusters obsolete'!D:D,1,false)</f>
        <v>#N/A</v>
      </c>
      <c r="J1449" s="66" t="s">
        <v>9311</v>
      </c>
    </row>
    <row r="1450">
      <c r="A1450" s="69">
        <v>11.0</v>
      </c>
      <c r="B1450" s="69" t="s">
        <v>6275</v>
      </c>
      <c r="C1450" s="68" t="s">
        <v>7665</v>
      </c>
      <c r="D1450" s="70" t="s">
        <v>1692</v>
      </c>
      <c r="E1450" s="68" t="s">
        <v>1151</v>
      </c>
      <c r="F1450" s="68" t="s">
        <v>2229</v>
      </c>
      <c r="G1450" s="68" t="s">
        <v>2301</v>
      </c>
      <c r="H1450" s="66">
        <v>1.0</v>
      </c>
      <c r="I1450" s="66" t="str">
        <f>vlookup(D1450,'ranap clusters obsolete'!D:D,1,false)</f>
        <v>#N/A</v>
      </c>
      <c r="J1450" s="66" t="s">
        <v>9311</v>
      </c>
    </row>
    <row r="1451">
      <c r="A1451" s="69">
        <v>11.0</v>
      </c>
      <c r="B1451" s="69" t="s">
        <v>6275</v>
      </c>
      <c r="C1451" s="68" t="s">
        <v>7665</v>
      </c>
      <c r="D1451" s="70" t="s">
        <v>1694</v>
      </c>
      <c r="E1451" s="68" t="s">
        <v>1154</v>
      </c>
      <c r="F1451" s="68" t="s">
        <v>2229</v>
      </c>
      <c r="G1451" s="68" t="s">
        <v>2301</v>
      </c>
      <c r="H1451" s="66">
        <v>1.0</v>
      </c>
      <c r="I1451" s="66" t="str">
        <f>vlookup(D1451,'ranap clusters obsolete'!D:D,1,false)</f>
        <v>#N/A</v>
      </c>
      <c r="J1451" s="66" t="s">
        <v>9311</v>
      </c>
    </row>
    <row r="1452">
      <c r="A1452" s="69">
        <v>11.0</v>
      </c>
      <c r="B1452" s="69" t="s">
        <v>6275</v>
      </c>
      <c r="C1452" s="68" t="s">
        <v>7665</v>
      </c>
      <c r="D1452" s="70" t="s">
        <v>1695</v>
      </c>
      <c r="E1452" s="68" t="s">
        <v>1157</v>
      </c>
      <c r="F1452" s="68" t="s">
        <v>2229</v>
      </c>
      <c r="G1452" s="68" t="s">
        <v>2301</v>
      </c>
      <c r="H1452" s="66">
        <v>1.0</v>
      </c>
      <c r="I1452" s="66" t="str">
        <f>vlookup(D1452,'ranap clusters obsolete'!D:D,1,false)</f>
        <v>#N/A</v>
      </c>
      <c r="J1452" s="66" t="s">
        <v>9311</v>
      </c>
    </row>
    <row r="1453">
      <c r="A1453" s="69">
        <v>11.0</v>
      </c>
      <c r="B1453" s="69" t="s">
        <v>6275</v>
      </c>
      <c r="C1453" s="68" t="s">
        <v>7665</v>
      </c>
      <c r="D1453" s="70" t="s">
        <v>1696</v>
      </c>
      <c r="E1453" s="68" t="s">
        <v>1161</v>
      </c>
      <c r="F1453" s="68" t="s">
        <v>2229</v>
      </c>
      <c r="G1453" s="68" t="s">
        <v>2301</v>
      </c>
      <c r="H1453" s="66">
        <v>1.0</v>
      </c>
      <c r="I1453" s="66" t="str">
        <f>vlookup(D1453,'ranap clusters obsolete'!D:D,1,false)</f>
        <v>#N/A</v>
      </c>
      <c r="J1453" s="66" t="s">
        <v>9311</v>
      </c>
    </row>
    <row r="1454">
      <c r="A1454" s="69">
        <v>11.0</v>
      </c>
      <c r="B1454" s="69" t="s">
        <v>6275</v>
      </c>
      <c r="C1454" s="68" t="s">
        <v>7665</v>
      </c>
      <c r="D1454" s="70" t="s">
        <v>1920</v>
      </c>
      <c r="E1454" s="68" t="s">
        <v>1683</v>
      </c>
      <c r="F1454" s="68" t="s">
        <v>1679</v>
      </c>
      <c r="G1454" s="68" t="s">
        <v>2247</v>
      </c>
      <c r="H1454" s="66">
        <v>1.0</v>
      </c>
      <c r="I1454" s="66" t="str">
        <f>vlookup(D1454,'ranap clusters obsolete'!D:D,1,false)</f>
        <v>#N/A</v>
      </c>
      <c r="J1454" s="66" t="s">
        <v>9311</v>
      </c>
    </row>
    <row r="1455">
      <c r="A1455" s="69">
        <v>11.0</v>
      </c>
      <c r="B1455" s="69" t="s">
        <v>6275</v>
      </c>
      <c r="C1455" s="68" t="s">
        <v>7665</v>
      </c>
      <c r="D1455" s="70" t="s">
        <v>1922</v>
      </c>
      <c r="E1455" s="68" t="s">
        <v>1686</v>
      </c>
      <c r="F1455" s="68" t="s">
        <v>1679</v>
      </c>
      <c r="G1455" s="68" t="s">
        <v>2247</v>
      </c>
      <c r="H1455" s="66">
        <v>1.0</v>
      </c>
      <c r="I1455" s="66" t="str">
        <f>vlookup(D1455,'ranap clusters obsolete'!D:D,1,false)</f>
        <v>#N/A</v>
      </c>
      <c r="J1455" s="66" t="s">
        <v>9311</v>
      </c>
    </row>
    <row r="1456">
      <c r="A1456" s="69">
        <v>11.0</v>
      </c>
      <c r="B1456" s="69" t="s">
        <v>6275</v>
      </c>
      <c r="C1456" s="68" t="s">
        <v>7665</v>
      </c>
      <c r="D1456" s="70" t="s">
        <v>1940</v>
      </c>
      <c r="E1456" s="68" t="s">
        <v>1728</v>
      </c>
      <c r="F1456" s="68" t="s">
        <v>2232</v>
      </c>
      <c r="G1456" s="68" t="s">
        <v>2247</v>
      </c>
      <c r="H1456" s="66">
        <v>1.0</v>
      </c>
      <c r="I1456" s="66" t="str">
        <f>vlookup(D1456,'ranap clusters obsolete'!D:D,1,false)</f>
        <v>#N/A</v>
      </c>
      <c r="J1456" s="66" t="s">
        <v>9311</v>
      </c>
    </row>
    <row r="1457">
      <c r="A1457" s="69">
        <v>11.0</v>
      </c>
      <c r="B1457" s="69" t="s">
        <v>6275</v>
      </c>
      <c r="C1457" s="68" t="s">
        <v>7665</v>
      </c>
      <c r="D1457" s="70" t="s">
        <v>1033</v>
      </c>
      <c r="E1457" s="68" t="s">
        <v>240</v>
      </c>
      <c r="F1457" s="68" t="s">
        <v>2211</v>
      </c>
      <c r="G1457" s="68" t="s">
        <v>2441</v>
      </c>
      <c r="H1457" s="66">
        <v>1.0</v>
      </c>
      <c r="I1457" s="66" t="str">
        <f>vlookup(D1457,'ranap clusters obsolete'!D:D,1,false)</f>
        <v>#N/A</v>
      </c>
      <c r="J1457" s="66" t="s">
        <v>9311</v>
      </c>
    </row>
    <row r="1458">
      <c r="A1458" s="69">
        <v>11.0</v>
      </c>
      <c r="B1458" s="69" t="s">
        <v>6275</v>
      </c>
      <c r="C1458" s="68" t="s">
        <v>7665</v>
      </c>
      <c r="D1458" s="70" t="s">
        <v>1055</v>
      </c>
      <c r="E1458" s="68" t="s">
        <v>279</v>
      </c>
      <c r="F1458" s="68" t="s">
        <v>2211</v>
      </c>
      <c r="G1458" s="68" t="s">
        <v>2301</v>
      </c>
      <c r="H1458" s="66">
        <v>1.0</v>
      </c>
      <c r="I1458" s="66" t="str">
        <f>vlookup(D1458,'ranap clusters obsolete'!D:D,1,false)</f>
        <v>#N/A</v>
      </c>
      <c r="J1458" s="66" t="s">
        <v>9311</v>
      </c>
    </row>
    <row r="1459">
      <c r="A1459" s="69">
        <v>11.0</v>
      </c>
      <c r="B1459" s="69" t="s">
        <v>6275</v>
      </c>
      <c r="C1459" s="68" t="s">
        <v>7665</v>
      </c>
      <c r="D1459" s="70" t="s">
        <v>1058</v>
      </c>
      <c r="E1459" s="68" t="s">
        <v>282</v>
      </c>
      <c r="F1459" s="68" t="s">
        <v>2211</v>
      </c>
      <c r="G1459" s="68" t="s">
        <v>2441</v>
      </c>
      <c r="H1459" s="66">
        <v>1.0</v>
      </c>
      <c r="I1459" s="66" t="str">
        <f>vlookup(D1459,'ranap clusters obsolete'!D:D,1,false)</f>
        <v>#N/A</v>
      </c>
      <c r="J1459" s="66" t="s">
        <v>9311</v>
      </c>
    </row>
    <row r="1460">
      <c r="A1460" s="69">
        <v>11.0</v>
      </c>
      <c r="B1460" s="69" t="s">
        <v>6275</v>
      </c>
      <c r="C1460" s="68" t="s">
        <v>7665</v>
      </c>
      <c r="D1460" s="99" t="s">
        <v>1107</v>
      </c>
      <c r="E1460" s="68" t="s">
        <v>342</v>
      </c>
      <c r="F1460" s="68" t="s">
        <v>7669</v>
      </c>
      <c r="G1460" s="71" t="s">
        <v>2301</v>
      </c>
      <c r="H1460" s="66">
        <v>1.0</v>
      </c>
      <c r="I1460" s="66" t="str">
        <f>vlookup(D1460,'ranap clusters obsolete'!D:D,1,false)</f>
        <v>#N/A</v>
      </c>
      <c r="J1460" s="66" t="s">
        <v>9311</v>
      </c>
    </row>
    <row r="1461">
      <c r="A1461" s="69">
        <v>11.0</v>
      </c>
      <c r="B1461" s="69" t="s">
        <v>6275</v>
      </c>
      <c r="C1461" s="68" t="s">
        <v>7665</v>
      </c>
      <c r="D1461" s="70" t="s">
        <v>1544</v>
      </c>
      <c r="E1461" s="68" t="s">
        <v>878</v>
      </c>
      <c r="F1461" s="68" t="s">
        <v>2224</v>
      </c>
      <c r="G1461" s="68" t="s">
        <v>2301</v>
      </c>
      <c r="H1461" s="66">
        <v>1.0</v>
      </c>
      <c r="I1461" s="66" t="str">
        <f>vlookup(D1461,'ranap clusters obsolete'!D:D,1,false)</f>
        <v>#N/A</v>
      </c>
      <c r="J1461" s="66" t="s">
        <v>9311</v>
      </c>
    </row>
    <row r="1462">
      <c r="A1462" s="69">
        <v>11.0</v>
      </c>
      <c r="B1462" s="69" t="s">
        <v>6275</v>
      </c>
      <c r="C1462" s="68" t="s">
        <v>7665</v>
      </c>
      <c r="D1462" s="70" t="s">
        <v>1644</v>
      </c>
      <c r="E1462" s="68" t="s">
        <v>1037</v>
      </c>
      <c r="F1462" s="68" t="s">
        <v>2228</v>
      </c>
      <c r="G1462" s="68" t="s">
        <v>2301</v>
      </c>
      <c r="H1462" s="66">
        <v>1.0</v>
      </c>
      <c r="I1462" s="66" t="str">
        <f>vlookup(D1462,'ranap clusters obsolete'!D:D,1,false)</f>
        <v>#N/A</v>
      </c>
      <c r="J1462" s="66" t="s">
        <v>9311</v>
      </c>
    </row>
    <row r="1463">
      <c r="A1463" s="69">
        <v>11.0</v>
      </c>
      <c r="B1463" s="69" t="s">
        <v>6275</v>
      </c>
      <c r="C1463" s="68" t="s">
        <v>7665</v>
      </c>
      <c r="D1463" s="70" t="s">
        <v>1646</v>
      </c>
      <c r="E1463" s="68" t="s">
        <v>1040</v>
      </c>
      <c r="F1463" s="68" t="s">
        <v>2228</v>
      </c>
      <c r="G1463" s="68" t="s">
        <v>2301</v>
      </c>
      <c r="H1463" s="66">
        <v>1.0</v>
      </c>
      <c r="I1463" s="66" t="str">
        <f>vlookup(D1463,'ranap clusters obsolete'!D:D,1,false)</f>
        <v>#N/A</v>
      </c>
      <c r="J1463" s="66" t="s">
        <v>9311</v>
      </c>
    </row>
    <row r="1464">
      <c r="A1464" s="69">
        <v>11.0</v>
      </c>
      <c r="B1464" s="69" t="s">
        <v>6275</v>
      </c>
      <c r="C1464" s="68" t="s">
        <v>7665</v>
      </c>
      <c r="D1464" s="70" t="s">
        <v>1647</v>
      </c>
      <c r="E1464" s="68" t="s">
        <v>1043</v>
      </c>
      <c r="F1464" s="68" t="s">
        <v>2228</v>
      </c>
      <c r="G1464" s="68" t="s">
        <v>2301</v>
      </c>
      <c r="H1464" s="66">
        <v>1.0</v>
      </c>
      <c r="I1464" s="66" t="str">
        <f>vlookup(D1464,'ranap clusters obsolete'!D:D,1,false)</f>
        <v>#N/A</v>
      </c>
      <c r="J1464" s="66" t="s">
        <v>9311</v>
      </c>
    </row>
    <row r="1465">
      <c r="A1465" s="69">
        <v>11.0</v>
      </c>
      <c r="B1465" s="69" t="s">
        <v>6275</v>
      </c>
      <c r="C1465" s="68" t="s">
        <v>7665</v>
      </c>
      <c r="D1465" s="70" t="s">
        <v>1649</v>
      </c>
      <c r="E1465" s="68" t="s">
        <v>1047</v>
      </c>
      <c r="F1465" s="68" t="s">
        <v>2228</v>
      </c>
      <c r="G1465" s="68" t="s">
        <v>2301</v>
      </c>
      <c r="H1465" s="66">
        <v>1.0</v>
      </c>
      <c r="I1465" s="66" t="str">
        <f>vlookup(D1465,'ranap clusters obsolete'!D:D,1,false)</f>
        <v>#N/A</v>
      </c>
      <c r="J1465" s="66" t="s">
        <v>9311</v>
      </c>
    </row>
    <row r="1466">
      <c r="A1466" s="69">
        <v>11.0</v>
      </c>
      <c r="B1466" s="69" t="s">
        <v>6275</v>
      </c>
      <c r="C1466" s="68" t="s">
        <v>7665</v>
      </c>
      <c r="D1466" s="70" t="s">
        <v>1650</v>
      </c>
      <c r="E1466" s="68" t="s">
        <v>1050</v>
      </c>
      <c r="F1466" s="68" t="s">
        <v>2228</v>
      </c>
      <c r="G1466" s="68" t="s">
        <v>2301</v>
      </c>
      <c r="H1466" s="66">
        <v>1.0</v>
      </c>
      <c r="I1466" s="66" t="str">
        <f>vlookup(D1466,'ranap clusters obsolete'!D:D,1,false)</f>
        <v>#N/A</v>
      </c>
      <c r="J1466" s="66" t="s">
        <v>9311</v>
      </c>
    </row>
    <row r="1467">
      <c r="A1467" s="69">
        <v>11.0</v>
      </c>
      <c r="B1467" s="69" t="s">
        <v>6275</v>
      </c>
      <c r="C1467" s="68" t="s">
        <v>7665</v>
      </c>
      <c r="D1467" s="70" t="s">
        <v>1651</v>
      </c>
      <c r="E1467" s="68" t="s">
        <v>1053</v>
      </c>
      <c r="F1467" s="68" t="s">
        <v>2228</v>
      </c>
      <c r="G1467" s="68" t="s">
        <v>2301</v>
      </c>
      <c r="H1467" s="66">
        <v>1.0</v>
      </c>
      <c r="I1467" s="66" t="str">
        <f>vlookup(D1467,'ranap clusters obsolete'!D:D,1,false)</f>
        <v>#N/A</v>
      </c>
      <c r="J1467" s="66" t="s">
        <v>9311</v>
      </c>
    </row>
    <row r="1468">
      <c r="A1468" s="69">
        <v>11.0</v>
      </c>
      <c r="B1468" s="69" t="s">
        <v>6275</v>
      </c>
      <c r="C1468" s="68" t="s">
        <v>7665</v>
      </c>
      <c r="D1468" s="70" t="s">
        <v>1653</v>
      </c>
      <c r="E1468" s="68" t="s">
        <v>1057</v>
      </c>
      <c r="F1468" s="68" t="s">
        <v>2228</v>
      </c>
      <c r="G1468" s="68" t="s">
        <v>2301</v>
      </c>
      <c r="H1468" s="66">
        <v>1.0</v>
      </c>
      <c r="I1468" s="66" t="str">
        <f>vlookup(D1468,'ranap clusters obsolete'!D:D,1,false)</f>
        <v>#N/A</v>
      </c>
      <c r="J1468" s="66" t="s">
        <v>9311</v>
      </c>
    </row>
    <row r="1469">
      <c r="A1469" s="69">
        <v>11.0</v>
      </c>
      <c r="B1469" s="69" t="s">
        <v>6275</v>
      </c>
      <c r="C1469" s="68" t="s">
        <v>7665</v>
      </c>
      <c r="D1469" s="70" t="s">
        <v>1654</v>
      </c>
      <c r="E1469" s="68" t="s">
        <v>1061</v>
      </c>
      <c r="F1469" s="68" t="s">
        <v>2228</v>
      </c>
      <c r="G1469" s="68" t="s">
        <v>2301</v>
      </c>
      <c r="H1469" s="66">
        <v>1.0</v>
      </c>
      <c r="I1469" s="66" t="str">
        <f>vlookup(D1469,'ranap clusters obsolete'!D:D,1,false)</f>
        <v>#N/A</v>
      </c>
      <c r="J1469" s="66" t="s">
        <v>9311</v>
      </c>
    </row>
    <row r="1470">
      <c r="A1470" s="69">
        <v>11.0</v>
      </c>
      <c r="B1470" s="69" t="s">
        <v>6275</v>
      </c>
      <c r="C1470" s="68" t="s">
        <v>7665</v>
      </c>
      <c r="D1470" s="70" t="s">
        <v>1655</v>
      </c>
      <c r="E1470" s="68" t="s">
        <v>1063</v>
      </c>
      <c r="F1470" s="68" t="s">
        <v>2228</v>
      </c>
      <c r="G1470" s="68" t="s">
        <v>2301</v>
      </c>
      <c r="H1470" s="66">
        <v>1.0</v>
      </c>
      <c r="I1470" s="66" t="str">
        <f>vlookup(D1470,'ranap clusters obsolete'!D:D,1,false)</f>
        <v>#N/A</v>
      </c>
      <c r="J1470" s="66" t="s">
        <v>9311</v>
      </c>
    </row>
    <row r="1471">
      <c r="A1471" s="69">
        <v>11.0</v>
      </c>
      <c r="B1471" s="69" t="s">
        <v>6275</v>
      </c>
      <c r="C1471" s="68" t="s">
        <v>7665</v>
      </c>
      <c r="D1471" s="70" t="s">
        <v>1692</v>
      </c>
      <c r="E1471" s="68" t="s">
        <v>1151</v>
      </c>
      <c r="F1471" s="68" t="s">
        <v>2229</v>
      </c>
      <c r="G1471" s="68" t="s">
        <v>2301</v>
      </c>
      <c r="H1471" s="66">
        <v>1.0</v>
      </c>
      <c r="I1471" s="66" t="str">
        <f>vlookup(D1471,'ranap clusters obsolete'!D:D,1,false)</f>
        <v>#N/A</v>
      </c>
      <c r="J1471" s="66" t="s">
        <v>9311</v>
      </c>
    </row>
    <row r="1472">
      <c r="A1472" s="69">
        <v>11.0</v>
      </c>
      <c r="B1472" s="69" t="s">
        <v>6275</v>
      </c>
      <c r="C1472" s="68" t="s">
        <v>7665</v>
      </c>
      <c r="D1472" s="70" t="s">
        <v>1694</v>
      </c>
      <c r="E1472" s="68" t="s">
        <v>1154</v>
      </c>
      <c r="F1472" s="68" t="s">
        <v>2229</v>
      </c>
      <c r="G1472" s="68" t="s">
        <v>2301</v>
      </c>
      <c r="H1472" s="66">
        <v>1.0</v>
      </c>
      <c r="I1472" s="66" t="str">
        <f>vlookup(D1472,'ranap clusters obsolete'!D:D,1,false)</f>
        <v>#N/A</v>
      </c>
      <c r="J1472" s="66" t="s">
        <v>9311</v>
      </c>
    </row>
    <row r="1473">
      <c r="A1473" s="69">
        <v>11.0</v>
      </c>
      <c r="B1473" s="69" t="s">
        <v>6275</v>
      </c>
      <c r="C1473" s="68" t="s">
        <v>7665</v>
      </c>
      <c r="D1473" s="70" t="s">
        <v>1695</v>
      </c>
      <c r="E1473" s="68" t="s">
        <v>1157</v>
      </c>
      <c r="F1473" s="68" t="s">
        <v>2229</v>
      </c>
      <c r="G1473" s="68" t="s">
        <v>2301</v>
      </c>
      <c r="H1473" s="66">
        <v>1.0</v>
      </c>
      <c r="I1473" s="66" t="str">
        <f>vlookup(D1473,'ranap clusters obsolete'!D:D,1,false)</f>
        <v>#N/A</v>
      </c>
      <c r="J1473" s="66" t="s">
        <v>9311</v>
      </c>
    </row>
    <row r="1474">
      <c r="A1474" s="69">
        <v>11.0</v>
      </c>
      <c r="B1474" s="69" t="s">
        <v>6275</v>
      </c>
      <c r="C1474" s="68" t="s">
        <v>7665</v>
      </c>
      <c r="D1474" s="70" t="s">
        <v>1696</v>
      </c>
      <c r="E1474" s="68" t="s">
        <v>1161</v>
      </c>
      <c r="F1474" s="68" t="s">
        <v>2229</v>
      </c>
      <c r="G1474" s="68" t="s">
        <v>2301</v>
      </c>
      <c r="H1474" s="66">
        <v>1.0</v>
      </c>
      <c r="I1474" s="66" t="str">
        <f>vlookup(D1474,'ranap clusters obsolete'!D:D,1,false)</f>
        <v>#N/A</v>
      </c>
      <c r="J1474" s="66" t="s">
        <v>9311</v>
      </c>
    </row>
    <row r="1475">
      <c r="A1475" s="69">
        <v>11.0</v>
      </c>
      <c r="B1475" s="69" t="s">
        <v>6275</v>
      </c>
      <c r="C1475" s="68" t="s">
        <v>7665</v>
      </c>
      <c r="D1475" s="70" t="s">
        <v>1920</v>
      </c>
      <c r="E1475" s="68" t="s">
        <v>1683</v>
      </c>
      <c r="F1475" s="68" t="s">
        <v>1679</v>
      </c>
      <c r="G1475" s="68" t="s">
        <v>2247</v>
      </c>
      <c r="H1475" s="66">
        <v>1.0</v>
      </c>
      <c r="I1475" s="66" t="str">
        <f>vlookup(D1475,'ranap clusters obsolete'!D:D,1,false)</f>
        <v>#N/A</v>
      </c>
      <c r="J1475" s="66" t="s">
        <v>9311</v>
      </c>
    </row>
    <row r="1476">
      <c r="A1476" s="69">
        <v>11.0</v>
      </c>
      <c r="B1476" s="69" t="s">
        <v>6275</v>
      </c>
      <c r="C1476" s="68" t="s">
        <v>7665</v>
      </c>
      <c r="D1476" s="70" t="s">
        <v>1922</v>
      </c>
      <c r="E1476" s="68" t="s">
        <v>1686</v>
      </c>
      <c r="F1476" s="68" t="s">
        <v>1679</v>
      </c>
      <c r="G1476" s="68" t="s">
        <v>2247</v>
      </c>
      <c r="H1476" s="66">
        <v>1.0</v>
      </c>
      <c r="I1476" s="66" t="str">
        <f>vlookup(D1476,'ranap clusters obsolete'!D:D,1,false)</f>
        <v>#N/A</v>
      </c>
      <c r="J1476" s="66" t="s">
        <v>9311</v>
      </c>
    </row>
    <row r="1477">
      <c r="A1477" s="69">
        <v>11.0</v>
      </c>
      <c r="B1477" s="69" t="s">
        <v>6275</v>
      </c>
      <c r="C1477" s="68" t="s">
        <v>7665</v>
      </c>
      <c r="D1477" s="70" t="s">
        <v>1940</v>
      </c>
      <c r="E1477" s="68" t="s">
        <v>1728</v>
      </c>
      <c r="F1477" s="68" t="s">
        <v>2232</v>
      </c>
      <c r="G1477" s="68" t="s">
        <v>2247</v>
      </c>
      <c r="H1477" s="66">
        <v>1.0</v>
      </c>
      <c r="I1477" s="66" t="str">
        <f>vlookup(D1477,'ranap clusters obsolete'!D:D,1,false)</f>
        <v>#N/A</v>
      </c>
      <c r="J1477" s="66" t="s">
        <v>9311</v>
      </c>
    </row>
    <row r="1478">
      <c r="A1478" s="69">
        <v>11.0</v>
      </c>
      <c r="B1478" s="69" t="s">
        <v>6275</v>
      </c>
      <c r="C1478" s="68" t="s">
        <v>6236</v>
      </c>
      <c r="D1478" s="70" t="s">
        <v>7925</v>
      </c>
      <c r="E1478" s="68" t="s">
        <v>7926</v>
      </c>
      <c r="F1478" s="68" t="s">
        <v>7927</v>
      </c>
      <c r="G1478" s="71" t="s">
        <v>2436</v>
      </c>
      <c r="H1478" s="66">
        <v>1.0</v>
      </c>
      <c r="I1478" s="66" t="str">
        <f>vlookup(D1478,'ranap clusters obsolete'!D:D,1,false)</f>
        <v>#N/A</v>
      </c>
      <c r="J1478" s="66" t="s">
        <v>9311</v>
      </c>
      <c r="L1478" s="23" t="s">
        <v>10800</v>
      </c>
    </row>
    <row r="1479">
      <c r="A1479" s="69">
        <v>11.0</v>
      </c>
      <c r="B1479" s="69" t="s">
        <v>6275</v>
      </c>
      <c r="C1479" s="68" t="s">
        <v>6236</v>
      </c>
      <c r="D1479" s="98" t="s">
        <v>2881</v>
      </c>
      <c r="E1479" s="75" t="s">
        <v>418</v>
      </c>
      <c r="F1479" s="68" t="s">
        <v>2199</v>
      </c>
      <c r="G1479" s="68" t="s">
        <v>2441</v>
      </c>
      <c r="H1479" s="66">
        <v>1.0</v>
      </c>
      <c r="I1479" s="72" t="str">
        <f>vlookup(D1479,'ranap clusters obsolete'!D:D,1,false)</f>
        <v>39.28</v>
      </c>
      <c r="J1479" s="66" t="s">
        <v>9311</v>
      </c>
    </row>
    <row r="1480">
      <c r="A1480" s="158"/>
      <c r="B1480" s="161"/>
      <c r="C1480" s="158"/>
      <c r="D1480" s="162"/>
      <c r="E1480" s="158"/>
      <c r="F1480" s="158"/>
      <c r="G1480" s="158"/>
      <c r="H1480" s="67"/>
      <c r="I1480" s="67"/>
      <c r="J1480" s="67"/>
    </row>
    <row r="1481">
      <c r="A1481" s="158"/>
      <c r="B1481" s="161"/>
      <c r="C1481" s="158"/>
      <c r="D1481" s="162"/>
      <c r="E1481" s="158"/>
      <c r="F1481" s="158"/>
      <c r="G1481" s="158"/>
      <c r="H1481" s="67"/>
      <c r="I1481" s="67"/>
      <c r="J1481" s="67"/>
    </row>
    <row r="1482">
      <c r="A1482" s="158"/>
      <c r="B1482" s="161"/>
      <c r="C1482" s="158"/>
      <c r="D1482" s="162"/>
      <c r="E1482" s="158"/>
      <c r="F1482" s="158"/>
      <c r="G1482" s="158"/>
      <c r="H1482" s="67"/>
      <c r="I1482" s="67"/>
      <c r="J1482" s="67"/>
    </row>
    <row r="1483">
      <c r="A1483" s="158"/>
      <c r="B1483" s="161"/>
      <c r="C1483" s="158"/>
      <c r="D1483" s="162"/>
      <c r="E1483" s="158"/>
      <c r="F1483" s="158"/>
      <c r="G1483" s="158"/>
      <c r="H1483" s="67"/>
      <c r="I1483" s="67"/>
      <c r="J1483" s="67"/>
    </row>
    <row r="1484">
      <c r="A1484" s="158"/>
      <c r="B1484" s="161"/>
      <c r="C1484" s="158"/>
      <c r="D1484" s="162"/>
      <c r="E1484" s="158"/>
      <c r="F1484" s="158"/>
      <c r="G1484" s="158"/>
      <c r="H1484" s="67"/>
      <c r="I1484" s="67"/>
      <c r="J1484" s="67"/>
    </row>
    <row r="1485">
      <c r="A1485" s="158"/>
      <c r="B1485" s="161"/>
      <c r="C1485" s="158"/>
      <c r="D1485" s="162"/>
      <c r="E1485" s="158"/>
      <c r="F1485" s="158"/>
      <c r="G1485" s="158"/>
      <c r="H1485" s="67"/>
      <c r="I1485" s="67"/>
      <c r="J1485" s="67"/>
    </row>
    <row r="1486">
      <c r="A1486" s="158"/>
      <c r="B1486" s="161"/>
      <c r="C1486" s="158"/>
      <c r="D1486" s="162"/>
      <c r="E1486" s="158"/>
      <c r="F1486" s="158"/>
      <c r="G1486" s="158"/>
      <c r="H1486" s="67"/>
      <c r="I1486" s="67"/>
      <c r="J1486" s="67"/>
    </row>
    <row r="1487">
      <c r="A1487" s="158"/>
      <c r="B1487" s="161"/>
      <c r="C1487" s="158"/>
      <c r="D1487" s="162"/>
      <c r="E1487" s="158"/>
      <c r="F1487" s="158"/>
      <c r="G1487" s="158"/>
      <c r="H1487" s="67"/>
      <c r="I1487" s="67"/>
      <c r="J1487" s="67"/>
    </row>
    <row r="1488">
      <c r="A1488" s="158"/>
      <c r="B1488" s="161"/>
      <c r="C1488" s="158"/>
      <c r="D1488" s="162"/>
      <c r="E1488" s="158"/>
      <c r="F1488" s="158"/>
      <c r="G1488" s="158"/>
      <c r="H1488" s="67"/>
      <c r="I1488" s="67"/>
      <c r="J1488" s="67"/>
    </row>
    <row r="1489">
      <c r="A1489" s="158"/>
      <c r="B1489" s="161"/>
      <c r="C1489" s="158"/>
      <c r="D1489" s="162"/>
      <c r="E1489" s="158"/>
      <c r="F1489" s="158"/>
      <c r="G1489" s="158"/>
      <c r="H1489" s="67"/>
      <c r="I1489" s="67"/>
      <c r="J1489" s="67"/>
    </row>
    <row r="1490">
      <c r="A1490" s="158"/>
      <c r="B1490" s="161"/>
      <c r="C1490" s="158"/>
      <c r="D1490" s="162"/>
      <c r="E1490" s="158"/>
      <c r="F1490" s="158"/>
      <c r="G1490" s="158"/>
      <c r="H1490" s="67"/>
      <c r="I1490" s="67"/>
      <c r="J1490" s="67"/>
    </row>
    <row r="1491">
      <c r="A1491" s="158"/>
      <c r="B1491" s="161"/>
      <c r="C1491" s="158"/>
      <c r="D1491" s="162"/>
      <c r="E1491" s="158"/>
      <c r="F1491" s="158"/>
      <c r="G1491" s="158"/>
      <c r="H1491" s="67"/>
      <c r="I1491" s="67"/>
      <c r="J1491" s="67"/>
    </row>
    <row r="1492">
      <c r="A1492" s="158"/>
      <c r="B1492" s="161"/>
      <c r="C1492" s="158"/>
      <c r="D1492" s="162"/>
      <c r="E1492" s="158"/>
      <c r="F1492" s="158"/>
      <c r="G1492" s="158"/>
      <c r="H1492" s="67"/>
      <c r="I1492" s="67"/>
      <c r="J1492" s="67"/>
    </row>
    <row r="1493">
      <c r="A1493" s="158"/>
      <c r="B1493" s="161"/>
      <c r="C1493" s="158"/>
      <c r="D1493" s="162"/>
      <c r="E1493" s="158"/>
      <c r="F1493" s="158"/>
      <c r="G1493" s="158"/>
      <c r="H1493" s="67"/>
      <c r="I1493" s="67"/>
      <c r="J1493" s="67"/>
    </row>
    <row r="1494">
      <c r="A1494" s="158"/>
      <c r="B1494" s="161"/>
      <c r="C1494" s="158"/>
      <c r="D1494" s="162"/>
      <c r="E1494" s="158"/>
      <c r="F1494" s="158"/>
      <c r="G1494" s="158"/>
      <c r="H1494" s="67"/>
      <c r="I1494" s="67"/>
      <c r="J1494" s="67"/>
    </row>
    <row r="1495">
      <c r="A1495" s="158"/>
      <c r="B1495" s="161"/>
      <c r="C1495" s="158"/>
      <c r="D1495" s="162"/>
      <c r="E1495" s="158"/>
      <c r="F1495" s="158"/>
      <c r="G1495" s="158"/>
      <c r="H1495" s="67"/>
      <c r="I1495" s="67"/>
      <c r="J1495" s="67"/>
    </row>
    <row r="1496">
      <c r="A1496" s="158"/>
      <c r="B1496" s="161"/>
      <c r="C1496" s="158"/>
      <c r="D1496" s="162"/>
      <c r="E1496" s="158"/>
      <c r="F1496" s="158"/>
      <c r="G1496" s="158"/>
      <c r="H1496" s="67"/>
      <c r="I1496" s="67"/>
      <c r="J1496" s="67"/>
    </row>
    <row r="1497">
      <c r="A1497" s="158"/>
      <c r="B1497" s="161"/>
      <c r="C1497" s="158"/>
      <c r="D1497" s="162"/>
      <c r="E1497" s="158"/>
      <c r="F1497" s="158"/>
      <c r="G1497" s="158"/>
      <c r="H1497" s="67"/>
      <c r="I1497" s="67"/>
      <c r="J1497" s="67"/>
    </row>
    <row r="1498">
      <c r="A1498" s="158"/>
      <c r="B1498" s="161"/>
      <c r="C1498" s="158"/>
      <c r="D1498" s="162"/>
      <c r="E1498" s="158"/>
      <c r="F1498" s="158"/>
      <c r="G1498" s="158"/>
      <c r="H1498" s="67"/>
      <c r="I1498" s="67"/>
      <c r="J1498" s="67"/>
    </row>
    <row r="1499">
      <c r="A1499" s="158"/>
      <c r="B1499" s="161"/>
      <c r="C1499" s="158"/>
      <c r="D1499" s="162"/>
      <c r="E1499" s="158"/>
      <c r="F1499" s="158"/>
      <c r="G1499" s="158"/>
      <c r="H1499" s="67"/>
      <c r="I1499" s="67"/>
      <c r="J1499" s="67"/>
    </row>
    <row r="1500">
      <c r="A1500" s="158"/>
      <c r="B1500" s="161"/>
      <c r="C1500" s="158"/>
      <c r="D1500" s="162"/>
      <c r="E1500" s="158"/>
      <c r="F1500" s="158"/>
      <c r="G1500" s="158"/>
      <c r="H1500" s="67"/>
      <c r="I1500" s="67"/>
      <c r="J1500" s="67"/>
    </row>
    <row r="1501">
      <c r="A1501" s="158"/>
      <c r="B1501" s="161"/>
      <c r="C1501" s="158"/>
      <c r="D1501" s="162"/>
      <c r="E1501" s="158"/>
      <c r="F1501" s="158"/>
      <c r="G1501" s="158"/>
      <c r="H1501" s="67"/>
      <c r="I1501" s="67"/>
      <c r="J1501" s="67"/>
    </row>
    <row r="1502">
      <c r="A1502" s="158"/>
      <c r="B1502" s="161"/>
      <c r="C1502" s="158"/>
      <c r="D1502" s="162"/>
      <c r="E1502" s="158"/>
      <c r="F1502" s="158"/>
      <c r="G1502" s="158"/>
      <c r="H1502" s="67"/>
      <c r="I1502" s="67"/>
      <c r="J1502" s="67"/>
    </row>
    <row r="1503">
      <c r="A1503" s="158"/>
      <c r="B1503" s="161"/>
      <c r="C1503" s="158"/>
      <c r="D1503" s="162"/>
      <c r="E1503" s="158"/>
      <c r="F1503" s="158"/>
      <c r="G1503" s="158"/>
      <c r="H1503" s="67"/>
      <c r="I1503" s="67"/>
      <c r="J1503" s="67"/>
    </row>
    <row r="1504">
      <c r="A1504" s="158"/>
      <c r="B1504" s="161"/>
      <c r="C1504" s="158"/>
      <c r="D1504" s="162"/>
      <c r="E1504" s="158"/>
      <c r="F1504" s="158"/>
      <c r="G1504" s="158"/>
      <c r="H1504" s="67"/>
      <c r="I1504" s="67"/>
      <c r="J1504" s="67"/>
    </row>
    <row r="1505">
      <c r="A1505" s="158"/>
      <c r="B1505" s="161"/>
      <c r="C1505" s="158"/>
      <c r="D1505" s="162"/>
      <c r="E1505" s="158"/>
      <c r="F1505" s="158"/>
      <c r="G1505" s="158"/>
      <c r="H1505" s="67"/>
      <c r="I1505" s="67"/>
      <c r="J1505" s="67"/>
    </row>
    <row r="1506">
      <c r="A1506" s="158"/>
      <c r="B1506" s="161"/>
      <c r="C1506" s="158"/>
      <c r="D1506" s="162"/>
      <c r="E1506" s="158"/>
      <c r="F1506" s="158"/>
      <c r="G1506" s="158"/>
      <c r="H1506" s="67"/>
      <c r="I1506" s="67"/>
      <c r="J1506" s="67"/>
    </row>
    <row r="1507">
      <c r="A1507" s="158"/>
      <c r="B1507" s="161"/>
      <c r="C1507" s="158"/>
      <c r="D1507" s="162"/>
      <c r="E1507" s="158"/>
      <c r="F1507" s="158"/>
      <c r="G1507" s="158"/>
      <c r="H1507" s="67"/>
      <c r="I1507" s="67"/>
      <c r="J1507" s="67"/>
    </row>
    <row r="1508">
      <c r="A1508" s="158"/>
      <c r="B1508" s="161"/>
      <c r="C1508" s="158"/>
      <c r="D1508" s="162"/>
      <c r="E1508" s="158"/>
      <c r="F1508" s="158"/>
      <c r="G1508" s="158"/>
      <c r="H1508" s="67"/>
      <c r="I1508" s="67"/>
      <c r="J1508" s="67"/>
    </row>
    <row r="1509">
      <c r="A1509" s="158"/>
      <c r="B1509" s="161"/>
      <c r="C1509" s="158"/>
      <c r="D1509" s="162"/>
      <c r="E1509" s="158"/>
      <c r="F1509" s="158"/>
      <c r="G1509" s="158"/>
      <c r="H1509" s="67"/>
      <c r="I1509" s="67"/>
      <c r="J1509" s="67"/>
    </row>
    <row r="1510">
      <c r="A1510" s="158"/>
      <c r="B1510" s="161"/>
      <c r="C1510" s="158"/>
      <c r="D1510" s="162"/>
      <c r="E1510" s="158"/>
      <c r="F1510" s="158"/>
      <c r="G1510" s="158"/>
      <c r="H1510" s="67"/>
      <c r="I1510" s="67"/>
      <c r="J1510" s="67"/>
    </row>
    <row r="1511">
      <c r="A1511" s="158"/>
      <c r="B1511" s="161"/>
      <c r="C1511" s="158"/>
      <c r="D1511" s="162"/>
      <c r="E1511" s="158"/>
      <c r="F1511" s="158"/>
      <c r="G1511" s="158"/>
      <c r="H1511" s="67"/>
      <c r="I1511" s="67"/>
      <c r="J1511" s="67"/>
    </row>
    <row r="1512">
      <c r="A1512" s="158"/>
      <c r="B1512" s="161"/>
      <c r="C1512" s="158"/>
      <c r="D1512" s="162"/>
      <c r="E1512" s="158"/>
      <c r="F1512" s="158"/>
      <c r="G1512" s="158"/>
      <c r="H1512" s="67"/>
      <c r="I1512" s="67"/>
      <c r="J1512" s="67"/>
    </row>
    <row r="1513">
      <c r="A1513" s="158"/>
      <c r="B1513" s="161"/>
      <c r="C1513" s="158"/>
      <c r="D1513" s="162"/>
      <c r="E1513" s="158"/>
      <c r="F1513" s="158"/>
      <c r="G1513" s="158"/>
      <c r="H1513" s="67"/>
      <c r="I1513" s="67"/>
      <c r="J1513" s="67"/>
    </row>
    <row r="1514">
      <c r="A1514" s="158"/>
      <c r="B1514" s="161"/>
      <c r="C1514" s="158"/>
      <c r="D1514" s="162"/>
      <c r="E1514" s="158"/>
      <c r="F1514" s="158"/>
      <c r="G1514" s="158"/>
      <c r="H1514" s="67"/>
      <c r="I1514" s="67"/>
      <c r="J1514" s="67"/>
    </row>
    <row r="1515">
      <c r="A1515" s="158"/>
      <c r="B1515" s="161"/>
      <c r="C1515" s="158"/>
      <c r="D1515" s="162"/>
      <c r="E1515" s="158"/>
      <c r="F1515" s="158"/>
      <c r="G1515" s="158"/>
      <c r="H1515" s="67"/>
      <c r="I1515" s="67"/>
      <c r="J1515" s="67"/>
    </row>
    <row r="1516">
      <c r="A1516" s="158"/>
      <c r="B1516" s="161"/>
      <c r="C1516" s="158"/>
      <c r="D1516" s="162"/>
      <c r="E1516" s="158"/>
      <c r="F1516" s="158"/>
      <c r="G1516" s="158"/>
      <c r="H1516" s="67"/>
      <c r="I1516" s="67"/>
      <c r="J1516" s="67"/>
    </row>
    <row r="1517">
      <c r="A1517" s="158"/>
      <c r="B1517" s="161"/>
      <c r="C1517" s="158"/>
      <c r="D1517" s="162"/>
      <c r="E1517" s="158"/>
      <c r="F1517" s="158"/>
      <c r="G1517" s="158"/>
      <c r="H1517" s="67"/>
      <c r="I1517" s="67"/>
      <c r="J1517" s="67"/>
    </row>
    <row r="1518">
      <c r="A1518" s="158"/>
      <c r="B1518" s="161"/>
      <c r="C1518" s="158"/>
      <c r="D1518" s="162"/>
      <c r="E1518" s="158"/>
      <c r="F1518" s="158"/>
      <c r="G1518" s="158"/>
      <c r="H1518" s="67"/>
      <c r="I1518" s="67"/>
      <c r="J1518" s="67"/>
    </row>
    <row r="1519">
      <c r="A1519" s="158"/>
      <c r="B1519" s="161"/>
      <c r="C1519" s="158"/>
      <c r="D1519" s="162"/>
      <c r="E1519" s="158"/>
      <c r="F1519" s="158"/>
      <c r="G1519" s="158"/>
      <c r="H1519" s="67"/>
      <c r="I1519" s="67"/>
      <c r="J1519" s="67"/>
    </row>
    <row r="1520">
      <c r="A1520" s="158"/>
      <c r="B1520" s="161"/>
      <c r="C1520" s="158"/>
      <c r="D1520" s="162"/>
      <c r="E1520" s="158"/>
      <c r="F1520" s="158"/>
      <c r="G1520" s="158"/>
      <c r="H1520" s="67"/>
      <c r="I1520" s="67"/>
      <c r="J1520" s="67"/>
    </row>
    <row r="1521">
      <c r="A1521" s="158"/>
      <c r="B1521" s="161"/>
      <c r="C1521" s="158"/>
      <c r="D1521" s="162"/>
      <c r="E1521" s="158"/>
      <c r="F1521" s="158"/>
      <c r="G1521" s="158"/>
      <c r="H1521" s="67"/>
      <c r="I1521" s="67"/>
      <c r="J1521" s="67"/>
    </row>
    <row r="1522">
      <c r="A1522" s="158"/>
      <c r="B1522" s="161"/>
      <c r="C1522" s="158"/>
      <c r="D1522" s="162"/>
      <c r="E1522" s="158"/>
      <c r="F1522" s="158"/>
      <c r="G1522" s="158"/>
      <c r="H1522" s="67"/>
      <c r="I1522" s="67"/>
      <c r="J1522" s="67"/>
    </row>
    <row r="1523">
      <c r="A1523" s="158"/>
      <c r="B1523" s="161"/>
      <c r="C1523" s="158"/>
      <c r="D1523" s="162"/>
      <c r="E1523" s="158"/>
      <c r="F1523" s="158"/>
      <c r="G1523" s="158"/>
      <c r="H1523" s="67"/>
      <c r="I1523" s="67"/>
      <c r="J1523" s="67"/>
    </row>
    <row r="1524">
      <c r="A1524" s="158"/>
      <c r="B1524" s="161"/>
      <c r="C1524" s="158"/>
      <c r="D1524" s="162"/>
      <c r="E1524" s="158"/>
      <c r="F1524" s="158"/>
      <c r="G1524" s="158"/>
      <c r="H1524" s="67"/>
      <c r="I1524" s="67"/>
      <c r="J1524" s="67"/>
    </row>
    <row r="1525">
      <c r="A1525" s="158"/>
      <c r="B1525" s="161"/>
      <c r="C1525" s="158"/>
      <c r="D1525" s="162"/>
      <c r="E1525" s="158"/>
      <c r="F1525" s="158"/>
      <c r="G1525" s="158"/>
      <c r="H1525" s="67"/>
      <c r="I1525" s="67"/>
      <c r="J1525" s="67"/>
    </row>
    <row r="1526">
      <c r="A1526" s="158"/>
      <c r="B1526" s="161"/>
      <c r="C1526" s="158"/>
      <c r="D1526" s="162"/>
      <c r="E1526" s="158"/>
      <c r="F1526" s="158"/>
      <c r="G1526" s="158"/>
      <c r="H1526" s="67"/>
      <c r="I1526" s="67"/>
      <c r="J1526" s="67"/>
    </row>
    <row r="1527">
      <c r="A1527" s="158"/>
      <c r="B1527" s="161"/>
      <c r="C1527" s="158"/>
      <c r="D1527" s="162"/>
      <c r="E1527" s="158"/>
      <c r="F1527" s="158"/>
      <c r="G1527" s="158"/>
      <c r="H1527" s="67"/>
      <c r="I1527" s="67"/>
      <c r="J1527" s="67"/>
    </row>
    <row r="1528">
      <c r="A1528" s="158"/>
      <c r="B1528" s="161"/>
      <c r="C1528" s="158"/>
      <c r="D1528" s="162"/>
      <c r="E1528" s="158"/>
      <c r="F1528" s="158"/>
      <c r="G1528" s="158"/>
      <c r="H1528" s="67"/>
      <c r="I1528" s="67"/>
      <c r="J1528" s="67"/>
    </row>
    <row r="1529">
      <c r="A1529" s="158"/>
      <c r="B1529" s="161"/>
      <c r="C1529" s="158"/>
      <c r="D1529" s="162"/>
      <c r="E1529" s="158"/>
      <c r="F1529" s="158"/>
      <c r="G1529" s="158"/>
      <c r="H1529" s="67"/>
      <c r="I1529" s="67"/>
      <c r="J1529" s="67"/>
    </row>
    <row r="1530">
      <c r="A1530" s="158"/>
      <c r="B1530" s="161"/>
      <c r="C1530" s="158"/>
      <c r="D1530" s="162"/>
      <c r="E1530" s="158"/>
      <c r="F1530" s="158"/>
      <c r="G1530" s="158"/>
      <c r="H1530" s="67"/>
      <c r="I1530" s="67"/>
      <c r="J1530" s="67"/>
    </row>
    <row r="1531">
      <c r="A1531" s="158"/>
      <c r="B1531" s="161"/>
      <c r="C1531" s="158"/>
      <c r="D1531" s="162"/>
      <c r="E1531" s="158"/>
      <c r="F1531" s="158"/>
      <c r="G1531" s="158"/>
      <c r="H1531" s="67"/>
      <c r="I1531" s="67"/>
      <c r="J1531" s="67"/>
    </row>
    <row r="1532">
      <c r="A1532" s="158"/>
      <c r="B1532" s="161"/>
      <c r="C1532" s="158"/>
      <c r="D1532" s="162"/>
      <c r="E1532" s="158"/>
      <c r="F1532" s="158"/>
      <c r="G1532" s="158"/>
      <c r="H1532" s="67"/>
      <c r="I1532" s="67"/>
      <c r="J1532" s="67"/>
    </row>
    <row r="1533">
      <c r="A1533" s="158"/>
      <c r="B1533" s="161"/>
      <c r="C1533" s="158"/>
      <c r="D1533" s="162"/>
      <c r="E1533" s="158"/>
      <c r="F1533" s="158"/>
      <c r="G1533" s="158"/>
      <c r="H1533" s="67"/>
      <c r="I1533" s="67"/>
      <c r="J1533" s="67"/>
    </row>
    <row r="1534">
      <c r="A1534" s="158"/>
      <c r="B1534" s="161"/>
      <c r="C1534" s="158"/>
      <c r="D1534" s="162"/>
      <c r="E1534" s="158"/>
      <c r="F1534" s="158"/>
      <c r="G1534" s="158"/>
      <c r="H1534" s="67"/>
      <c r="I1534" s="67"/>
      <c r="J1534" s="67"/>
    </row>
    <row r="1535">
      <c r="A1535" s="158"/>
      <c r="B1535" s="161"/>
      <c r="C1535" s="158"/>
      <c r="D1535" s="162"/>
      <c r="E1535" s="158"/>
      <c r="F1535" s="158"/>
      <c r="G1535" s="158"/>
      <c r="H1535" s="67"/>
      <c r="I1535" s="67"/>
      <c r="J1535" s="67"/>
    </row>
    <row r="1536">
      <c r="A1536" s="158"/>
      <c r="B1536" s="161"/>
      <c r="C1536" s="158"/>
      <c r="D1536" s="162"/>
      <c r="E1536" s="158"/>
      <c r="F1536" s="158"/>
      <c r="G1536" s="158"/>
      <c r="H1536" s="67"/>
      <c r="I1536" s="67"/>
      <c r="J1536" s="67"/>
    </row>
    <row r="1537">
      <c r="A1537" s="158"/>
      <c r="B1537" s="161"/>
      <c r="C1537" s="158"/>
      <c r="D1537" s="162"/>
      <c r="E1537" s="158"/>
      <c r="F1537" s="158"/>
      <c r="G1537" s="158"/>
      <c r="H1537" s="67"/>
      <c r="I1537" s="67"/>
      <c r="J1537" s="67"/>
    </row>
    <row r="1538">
      <c r="A1538" s="158"/>
      <c r="B1538" s="161"/>
      <c r="C1538" s="158"/>
      <c r="D1538" s="162"/>
      <c r="E1538" s="158"/>
      <c r="F1538" s="158"/>
      <c r="G1538" s="158"/>
      <c r="H1538" s="67"/>
      <c r="I1538" s="67"/>
      <c r="J1538" s="67"/>
    </row>
    <row r="1539">
      <c r="A1539" s="158"/>
      <c r="B1539" s="161"/>
      <c r="C1539" s="158"/>
      <c r="D1539" s="162"/>
      <c r="E1539" s="158"/>
      <c r="F1539" s="158"/>
      <c r="G1539" s="158"/>
      <c r="H1539" s="67"/>
      <c r="I1539" s="67"/>
      <c r="J1539" s="67"/>
    </row>
    <row r="1540">
      <c r="A1540" s="158"/>
      <c r="B1540" s="161"/>
      <c r="C1540" s="158"/>
      <c r="D1540" s="162"/>
      <c r="E1540" s="158"/>
      <c r="F1540" s="158"/>
      <c r="G1540" s="158"/>
      <c r="H1540" s="67"/>
      <c r="I1540" s="67"/>
      <c r="J1540" s="67"/>
    </row>
    <row r="1541">
      <c r="A1541" s="158"/>
      <c r="B1541" s="161"/>
      <c r="C1541" s="158"/>
      <c r="D1541" s="162"/>
      <c r="E1541" s="158"/>
      <c r="F1541" s="158"/>
      <c r="G1541" s="158"/>
      <c r="H1541" s="67"/>
      <c r="I1541" s="67"/>
      <c r="J1541" s="67"/>
    </row>
    <row r="1542">
      <c r="A1542" s="158"/>
      <c r="B1542" s="161"/>
      <c r="C1542" s="158"/>
      <c r="D1542" s="162"/>
      <c r="E1542" s="158"/>
      <c r="F1542" s="158"/>
      <c r="G1542" s="158"/>
      <c r="H1542" s="67"/>
      <c r="I1542" s="67"/>
      <c r="J1542" s="67"/>
    </row>
    <row r="1543">
      <c r="A1543" s="158"/>
      <c r="B1543" s="161"/>
      <c r="C1543" s="158"/>
      <c r="D1543" s="162"/>
      <c r="E1543" s="158"/>
      <c r="F1543" s="158"/>
      <c r="G1543" s="158"/>
      <c r="H1543" s="67"/>
      <c r="I1543" s="67"/>
      <c r="J1543" s="67"/>
    </row>
    <row r="1544">
      <c r="A1544" s="158"/>
      <c r="B1544" s="161"/>
      <c r="C1544" s="158"/>
      <c r="D1544" s="162"/>
      <c r="E1544" s="158"/>
      <c r="F1544" s="158"/>
      <c r="G1544" s="158"/>
      <c r="H1544" s="67"/>
      <c r="I1544" s="67"/>
      <c r="J1544" s="67"/>
    </row>
    <row r="1545">
      <c r="A1545" s="158"/>
      <c r="B1545" s="161"/>
      <c r="C1545" s="158"/>
      <c r="D1545" s="162"/>
      <c r="E1545" s="158"/>
      <c r="F1545" s="158"/>
      <c r="G1545" s="158"/>
      <c r="H1545" s="67"/>
      <c r="I1545" s="67"/>
      <c r="J1545" s="67"/>
    </row>
    <row r="1546">
      <c r="A1546" s="158"/>
      <c r="B1546" s="161"/>
      <c r="C1546" s="158"/>
      <c r="D1546" s="162"/>
      <c r="E1546" s="158"/>
      <c r="F1546" s="158"/>
      <c r="G1546" s="158"/>
      <c r="H1546" s="67"/>
      <c r="I1546" s="67"/>
      <c r="J1546" s="67"/>
    </row>
    <row r="1547">
      <c r="A1547" s="158"/>
      <c r="B1547" s="161"/>
      <c r="C1547" s="158"/>
      <c r="D1547" s="162"/>
      <c r="E1547" s="158"/>
      <c r="F1547" s="158"/>
      <c r="G1547" s="158"/>
      <c r="H1547" s="67"/>
      <c r="I1547" s="67"/>
      <c r="J1547" s="67"/>
    </row>
    <row r="1548">
      <c r="A1548" s="158"/>
      <c r="B1548" s="161"/>
      <c r="C1548" s="158"/>
      <c r="D1548" s="162"/>
      <c r="E1548" s="158"/>
      <c r="F1548" s="158"/>
      <c r="G1548" s="158"/>
      <c r="H1548" s="67"/>
      <c r="I1548" s="67"/>
      <c r="J1548" s="67"/>
    </row>
    <row r="1549">
      <c r="A1549" s="158"/>
      <c r="B1549" s="161"/>
      <c r="C1549" s="158"/>
      <c r="D1549" s="162"/>
      <c r="E1549" s="158"/>
      <c r="F1549" s="158"/>
      <c r="G1549" s="158"/>
      <c r="H1549" s="67"/>
      <c r="I1549" s="67"/>
      <c r="J1549" s="67"/>
    </row>
    <row r="1550">
      <c r="A1550" s="158"/>
      <c r="B1550" s="161"/>
      <c r="C1550" s="158"/>
      <c r="D1550" s="162"/>
      <c r="E1550" s="158"/>
      <c r="F1550" s="158"/>
      <c r="G1550" s="158"/>
      <c r="H1550" s="67"/>
      <c r="I1550" s="67"/>
      <c r="J1550" s="67"/>
    </row>
    <row r="1551">
      <c r="A1551" s="158"/>
      <c r="B1551" s="161"/>
      <c r="C1551" s="158"/>
      <c r="D1551" s="162"/>
      <c r="E1551" s="158"/>
      <c r="F1551" s="158"/>
      <c r="G1551" s="158"/>
      <c r="H1551" s="67"/>
      <c r="I1551" s="67"/>
      <c r="J1551" s="67"/>
    </row>
    <row r="1552">
      <c r="A1552" s="158"/>
      <c r="B1552" s="161"/>
      <c r="C1552" s="158"/>
      <c r="D1552" s="162"/>
      <c r="E1552" s="158"/>
      <c r="F1552" s="158"/>
      <c r="G1552" s="158"/>
      <c r="H1552" s="67"/>
      <c r="I1552" s="67"/>
      <c r="J1552" s="67"/>
    </row>
    <row r="1553">
      <c r="A1553" s="158"/>
      <c r="B1553" s="161"/>
      <c r="C1553" s="158"/>
      <c r="D1553" s="162"/>
      <c r="E1553" s="158"/>
      <c r="F1553" s="158"/>
      <c r="G1553" s="158"/>
      <c r="H1553" s="67"/>
      <c r="I1553" s="67"/>
      <c r="J1553" s="67"/>
    </row>
    <row r="1554">
      <c r="A1554" s="158"/>
      <c r="B1554" s="161"/>
      <c r="C1554" s="158"/>
      <c r="D1554" s="162"/>
      <c r="E1554" s="158"/>
      <c r="F1554" s="158"/>
      <c r="G1554" s="158"/>
      <c r="H1554" s="67"/>
      <c r="I1554" s="67"/>
      <c r="J1554" s="67"/>
    </row>
    <row r="1555">
      <c r="A1555" s="158"/>
      <c r="B1555" s="161"/>
      <c r="C1555" s="158"/>
      <c r="D1555" s="162"/>
      <c r="E1555" s="158"/>
      <c r="F1555" s="158"/>
      <c r="G1555" s="158"/>
      <c r="H1555" s="67"/>
      <c r="I1555" s="67"/>
      <c r="J1555" s="67"/>
    </row>
    <row r="1556">
      <c r="A1556" s="158"/>
      <c r="B1556" s="161"/>
      <c r="C1556" s="158"/>
      <c r="D1556" s="162"/>
      <c r="E1556" s="158"/>
      <c r="F1556" s="158"/>
      <c r="G1556" s="158"/>
      <c r="H1556" s="67"/>
      <c r="I1556" s="67"/>
      <c r="J1556" s="67"/>
    </row>
    <row r="1557">
      <c r="A1557" s="158"/>
      <c r="B1557" s="161"/>
      <c r="C1557" s="158"/>
      <c r="D1557" s="162"/>
      <c r="E1557" s="158"/>
      <c r="F1557" s="158"/>
      <c r="G1557" s="158"/>
      <c r="H1557" s="67"/>
      <c r="I1557" s="67"/>
      <c r="J1557" s="67"/>
    </row>
    <row r="1558">
      <c r="A1558" s="158"/>
      <c r="B1558" s="161"/>
      <c r="C1558" s="158"/>
      <c r="D1558" s="162"/>
      <c r="E1558" s="158"/>
      <c r="F1558" s="158"/>
      <c r="G1558" s="158"/>
      <c r="H1558" s="67"/>
      <c r="I1558" s="67"/>
      <c r="J1558" s="67"/>
    </row>
    <row r="1559">
      <c r="A1559" s="158"/>
      <c r="B1559" s="161"/>
      <c r="C1559" s="158"/>
      <c r="D1559" s="162"/>
      <c r="E1559" s="158"/>
      <c r="F1559" s="158"/>
      <c r="G1559" s="158"/>
      <c r="H1559" s="67"/>
      <c r="I1559" s="67"/>
      <c r="J1559" s="67"/>
    </row>
    <row r="1560">
      <c r="A1560" s="158"/>
      <c r="B1560" s="161"/>
      <c r="C1560" s="158"/>
      <c r="D1560" s="162"/>
      <c r="E1560" s="158"/>
      <c r="F1560" s="158"/>
      <c r="G1560" s="158"/>
      <c r="H1560" s="67"/>
      <c r="I1560" s="67"/>
      <c r="J1560" s="67"/>
    </row>
    <row r="1561">
      <c r="A1561" s="158"/>
      <c r="B1561" s="161"/>
      <c r="C1561" s="158"/>
      <c r="D1561" s="162"/>
      <c r="E1561" s="158"/>
      <c r="F1561" s="158"/>
      <c r="G1561" s="158"/>
      <c r="H1561" s="67"/>
      <c r="I1561" s="67"/>
      <c r="J1561" s="67"/>
    </row>
    <row r="1562">
      <c r="A1562" s="158"/>
      <c r="B1562" s="161"/>
      <c r="C1562" s="158"/>
      <c r="D1562" s="162"/>
      <c r="E1562" s="158"/>
      <c r="F1562" s="158"/>
      <c r="G1562" s="158"/>
      <c r="H1562" s="67"/>
      <c r="I1562" s="67"/>
      <c r="J1562" s="67"/>
    </row>
    <row r="1563">
      <c r="A1563" s="158"/>
      <c r="B1563" s="161"/>
      <c r="C1563" s="158"/>
      <c r="D1563" s="162"/>
      <c r="E1563" s="158"/>
      <c r="F1563" s="158"/>
      <c r="G1563" s="158"/>
      <c r="H1563" s="67"/>
      <c r="I1563" s="67"/>
      <c r="J1563" s="67"/>
    </row>
    <row r="1564">
      <c r="A1564" s="158"/>
      <c r="B1564" s="161"/>
      <c r="C1564" s="158"/>
      <c r="D1564" s="162"/>
      <c r="E1564" s="158"/>
      <c r="F1564" s="158"/>
      <c r="G1564" s="158"/>
      <c r="H1564" s="67"/>
      <c r="I1564" s="67"/>
      <c r="J1564" s="67"/>
    </row>
    <row r="1565">
      <c r="A1565" s="158"/>
      <c r="B1565" s="161"/>
      <c r="C1565" s="158"/>
      <c r="D1565" s="162"/>
      <c r="E1565" s="158"/>
      <c r="F1565" s="158"/>
      <c r="G1565" s="158"/>
      <c r="H1565" s="67"/>
      <c r="I1565" s="67"/>
      <c r="J1565" s="67"/>
    </row>
    <row r="1566">
      <c r="A1566" s="158"/>
      <c r="B1566" s="161"/>
      <c r="C1566" s="158"/>
      <c r="D1566" s="162"/>
      <c r="E1566" s="158"/>
      <c r="F1566" s="158"/>
      <c r="G1566" s="158"/>
      <c r="H1566" s="67"/>
      <c r="I1566" s="67"/>
      <c r="J1566" s="67"/>
    </row>
    <row r="1567">
      <c r="A1567" s="158"/>
      <c r="B1567" s="161"/>
      <c r="C1567" s="158"/>
      <c r="D1567" s="162"/>
      <c r="E1567" s="158"/>
      <c r="F1567" s="158"/>
      <c r="G1567" s="158"/>
      <c r="H1567" s="67"/>
      <c r="I1567" s="67"/>
      <c r="J1567" s="67"/>
    </row>
    <row r="1568">
      <c r="A1568" s="158"/>
      <c r="B1568" s="161"/>
      <c r="C1568" s="158"/>
      <c r="D1568" s="162"/>
      <c r="E1568" s="158"/>
      <c r="F1568" s="158"/>
      <c r="G1568" s="158"/>
      <c r="H1568" s="67"/>
      <c r="I1568" s="67"/>
      <c r="J1568" s="67"/>
    </row>
    <row r="1569">
      <c r="A1569" s="158"/>
      <c r="B1569" s="161"/>
      <c r="C1569" s="158"/>
      <c r="D1569" s="162"/>
      <c r="E1569" s="158"/>
      <c r="F1569" s="158"/>
      <c r="G1569" s="158"/>
      <c r="H1569" s="67"/>
      <c r="I1569" s="67"/>
      <c r="J1569" s="67"/>
    </row>
    <row r="1570">
      <c r="A1570" s="158"/>
      <c r="B1570" s="161"/>
      <c r="C1570" s="158"/>
      <c r="D1570" s="162"/>
      <c r="E1570" s="158"/>
      <c r="F1570" s="158"/>
      <c r="G1570" s="158"/>
      <c r="H1570" s="67"/>
      <c r="I1570" s="67"/>
      <c r="J1570" s="67"/>
    </row>
    <row r="1571">
      <c r="A1571" s="158"/>
      <c r="B1571" s="161"/>
      <c r="C1571" s="158"/>
      <c r="D1571" s="162"/>
      <c r="E1571" s="158"/>
      <c r="F1571" s="158"/>
      <c r="G1571" s="158"/>
      <c r="H1571" s="67"/>
      <c r="I1571" s="67"/>
      <c r="J1571" s="67"/>
    </row>
    <row r="1572">
      <c r="A1572" s="158"/>
      <c r="B1572" s="161"/>
      <c r="C1572" s="158"/>
      <c r="D1572" s="162"/>
      <c r="E1572" s="158"/>
      <c r="F1572" s="158"/>
      <c r="G1572" s="158"/>
      <c r="H1572" s="67"/>
      <c r="I1572" s="67"/>
      <c r="J1572" s="67"/>
    </row>
    <row r="1573">
      <c r="A1573" s="158"/>
      <c r="B1573" s="161"/>
      <c r="C1573" s="158"/>
      <c r="D1573" s="162"/>
      <c r="E1573" s="158"/>
      <c r="F1573" s="158"/>
      <c r="G1573" s="158"/>
      <c r="H1573" s="67"/>
      <c r="I1573" s="67"/>
      <c r="J1573" s="67"/>
    </row>
    <row r="1574">
      <c r="A1574" s="158"/>
      <c r="B1574" s="161"/>
      <c r="C1574" s="158"/>
      <c r="D1574" s="162"/>
      <c r="E1574" s="158"/>
      <c r="F1574" s="158"/>
      <c r="G1574" s="158"/>
      <c r="H1574" s="67"/>
      <c r="I1574" s="67"/>
      <c r="J1574" s="67"/>
    </row>
    <row r="1575">
      <c r="A1575" s="158"/>
      <c r="B1575" s="161"/>
      <c r="C1575" s="158"/>
      <c r="D1575" s="162"/>
      <c r="E1575" s="158"/>
      <c r="F1575" s="158"/>
      <c r="G1575" s="158"/>
      <c r="H1575" s="67"/>
      <c r="I1575" s="67"/>
      <c r="J1575" s="67"/>
    </row>
    <row r="1576">
      <c r="A1576" s="158"/>
      <c r="B1576" s="161"/>
      <c r="C1576" s="158"/>
      <c r="D1576" s="162"/>
      <c r="E1576" s="158"/>
      <c r="F1576" s="158"/>
      <c r="G1576" s="158"/>
      <c r="H1576" s="67"/>
      <c r="I1576" s="67"/>
      <c r="J1576" s="67"/>
    </row>
    <row r="1577">
      <c r="A1577" s="158"/>
      <c r="B1577" s="161"/>
      <c r="C1577" s="158"/>
      <c r="D1577" s="162"/>
      <c r="E1577" s="158"/>
      <c r="F1577" s="158"/>
      <c r="G1577" s="158"/>
      <c r="H1577" s="67"/>
      <c r="I1577" s="67"/>
      <c r="J1577" s="67"/>
    </row>
    <row r="1578">
      <c r="A1578" s="158"/>
      <c r="B1578" s="161"/>
      <c r="C1578" s="158"/>
      <c r="D1578" s="162"/>
      <c r="E1578" s="158"/>
      <c r="F1578" s="158"/>
      <c r="G1578" s="158"/>
      <c r="H1578" s="67"/>
      <c r="I1578" s="67"/>
      <c r="J1578" s="67"/>
    </row>
    <row r="1579">
      <c r="A1579" s="158"/>
      <c r="B1579" s="161"/>
      <c r="C1579" s="158"/>
      <c r="D1579" s="162"/>
      <c r="E1579" s="158"/>
      <c r="F1579" s="158"/>
      <c r="G1579" s="158"/>
      <c r="H1579" s="67"/>
      <c r="I1579" s="67"/>
      <c r="J1579" s="67"/>
    </row>
    <row r="1580">
      <c r="A1580" s="158"/>
      <c r="B1580" s="161"/>
      <c r="C1580" s="158"/>
      <c r="D1580" s="162"/>
      <c r="E1580" s="158"/>
      <c r="F1580" s="158"/>
      <c r="G1580" s="158"/>
      <c r="H1580" s="67"/>
      <c r="I1580" s="67"/>
      <c r="J1580" s="67"/>
    </row>
    <row r="1581">
      <c r="A1581" s="158"/>
      <c r="B1581" s="161"/>
      <c r="C1581" s="158"/>
      <c r="D1581" s="162"/>
      <c r="E1581" s="158"/>
      <c r="F1581" s="158"/>
      <c r="G1581" s="158"/>
      <c r="H1581" s="67"/>
      <c r="I1581" s="67"/>
      <c r="J1581" s="67"/>
    </row>
    <row r="1582">
      <c r="A1582" s="158"/>
      <c r="B1582" s="161"/>
      <c r="C1582" s="158"/>
      <c r="D1582" s="162"/>
      <c r="E1582" s="158"/>
      <c r="F1582" s="158"/>
      <c r="G1582" s="158"/>
      <c r="H1582" s="67"/>
      <c r="I1582" s="67"/>
      <c r="J1582" s="67"/>
    </row>
    <row r="1583">
      <c r="A1583" s="158"/>
      <c r="B1583" s="161"/>
      <c r="C1583" s="158"/>
      <c r="D1583" s="162"/>
      <c r="E1583" s="158"/>
      <c r="F1583" s="158"/>
      <c r="G1583" s="158"/>
      <c r="H1583" s="67"/>
      <c r="I1583" s="67"/>
      <c r="J1583" s="67"/>
    </row>
    <row r="1584">
      <c r="A1584" s="158"/>
      <c r="B1584" s="161"/>
      <c r="C1584" s="158"/>
      <c r="D1584" s="162"/>
      <c r="E1584" s="158"/>
      <c r="F1584" s="158"/>
      <c r="G1584" s="158"/>
      <c r="H1584" s="67"/>
      <c r="I1584" s="67"/>
      <c r="J1584" s="67"/>
    </row>
    <row r="1585">
      <c r="A1585" s="158"/>
      <c r="B1585" s="161"/>
      <c r="C1585" s="158"/>
      <c r="D1585" s="162"/>
      <c r="E1585" s="158"/>
      <c r="F1585" s="158"/>
      <c r="G1585" s="158"/>
      <c r="H1585" s="67"/>
      <c r="I1585" s="67"/>
      <c r="J1585" s="67"/>
    </row>
    <row r="1586">
      <c r="A1586" s="158"/>
      <c r="B1586" s="161"/>
      <c r="C1586" s="158"/>
      <c r="D1586" s="162"/>
      <c r="E1586" s="158"/>
      <c r="F1586" s="158"/>
      <c r="G1586" s="158"/>
      <c r="H1586" s="67"/>
      <c r="I1586" s="67"/>
      <c r="J1586" s="67"/>
    </row>
    <row r="1587">
      <c r="A1587" s="158"/>
      <c r="B1587" s="161"/>
      <c r="C1587" s="158"/>
      <c r="D1587" s="162"/>
      <c r="E1587" s="158"/>
      <c r="F1587" s="158"/>
      <c r="G1587" s="158"/>
      <c r="H1587" s="67"/>
      <c r="I1587" s="67"/>
      <c r="J1587" s="67"/>
    </row>
    <row r="1588">
      <c r="A1588" s="158"/>
      <c r="B1588" s="161"/>
      <c r="C1588" s="158"/>
      <c r="D1588" s="162"/>
      <c r="E1588" s="158"/>
      <c r="F1588" s="158"/>
      <c r="G1588" s="158"/>
      <c r="H1588" s="67"/>
      <c r="I1588" s="67"/>
      <c r="J1588" s="67"/>
    </row>
    <row r="1589">
      <c r="A1589" s="158"/>
      <c r="B1589" s="161"/>
      <c r="C1589" s="158"/>
      <c r="D1589" s="162"/>
      <c r="E1589" s="158"/>
      <c r="F1589" s="158"/>
      <c r="G1589" s="158"/>
      <c r="H1589" s="67"/>
      <c r="I1589" s="67"/>
      <c r="J1589" s="67"/>
    </row>
    <row r="1590">
      <c r="A1590" s="158"/>
      <c r="B1590" s="161"/>
      <c r="C1590" s="158"/>
      <c r="D1590" s="162"/>
      <c r="E1590" s="158"/>
      <c r="F1590" s="158"/>
      <c r="G1590" s="158"/>
      <c r="H1590" s="67"/>
      <c r="I1590" s="67"/>
      <c r="J1590" s="67"/>
    </row>
    <row r="1591">
      <c r="A1591" s="158"/>
      <c r="B1591" s="161"/>
      <c r="C1591" s="158"/>
      <c r="D1591" s="162"/>
      <c r="E1591" s="158"/>
      <c r="F1591" s="158"/>
      <c r="G1591" s="158"/>
      <c r="H1591" s="67"/>
      <c r="I1591" s="67"/>
      <c r="J1591" s="67"/>
    </row>
    <row r="1592">
      <c r="A1592" s="158"/>
      <c r="B1592" s="161"/>
      <c r="C1592" s="158"/>
      <c r="D1592" s="162"/>
      <c r="E1592" s="158"/>
      <c r="F1592" s="158"/>
      <c r="G1592" s="158"/>
      <c r="H1592" s="67"/>
      <c r="I1592" s="67"/>
      <c r="J1592" s="67"/>
    </row>
    <row r="1593">
      <c r="A1593" s="158"/>
      <c r="B1593" s="161"/>
      <c r="C1593" s="158"/>
      <c r="D1593" s="162"/>
      <c r="E1593" s="158"/>
      <c r="F1593" s="158"/>
      <c r="G1593" s="158"/>
      <c r="H1593" s="67"/>
      <c r="I1593" s="67"/>
      <c r="J1593" s="67"/>
    </row>
    <row r="1594">
      <c r="A1594" s="158"/>
      <c r="B1594" s="161"/>
      <c r="C1594" s="158"/>
      <c r="D1594" s="162"/>
      <c r="E1594" s="158"/>
      <c r="F1594" s="158"/>
      <c r="G1594" s="158"/>
      <c r="H1594" s="67"/>
      <c r="I1594" s="67"/>
      <c r="J1594" s="67"/>
    </row>
    <row r="1595">
      <c r="A1595" s="158"/>
      <c r="B1595" s="161"/>
      <c r="C1595" s="158"/>
      <c r="D1595" s="162"/>
      <c r="E1595" s="158"/>
      <c r="F1595" s="158"/>
      <c r="G1595" s="158"/>
      <c r="H1595" s="67"/>
      <c r="I1595" s="67"/>
      <c r="J1595" s="67"/>
    </row>
    <row r="1596">
      <c r="A1596" s="158"/>
      <c r="B1596" s="161"/>
      <c r="C1596" s="158"/>
      <c r="D1596" s="162"/>
      <c r="E1596" s="158"/>
      <c r="F1596" s="158"/>
      <c r="G1596" s="158"/>
      <c r="H1596" s="67"/>
      <c r="I1596" s="67"/>
      <c r="J1596" s="67"/>
    </row>
    <row r="1597">
      <c r="A1597" s="158"/>
      <c r="B1597" s="161"/>
      <c r="C1597" s="158"/>
      <c r="D1597" s="162"/>
      <c r="E1597" s="158"/>
      <c r="F1597" s="158"/>
      <c r="G1597" s="158"/>
      <c r="H1597" s="67"/>
      <c r="I1597" s="67"/>
      <c r="J1597" s="67"/>
    </row>
    <row r="1598">
      <c r="A1598" s="158"/>
      <c r="B1598" s="161"/>
      <c r="C1598" s="158"/>
      <c r="D1598" s="162"/>
      <c r="E1598" s="158"/>
      <c r="F1598" s="158"/>
      <c r="G1598" s="158"/>
      <c r="H1598" s="67"/>
      <c r="I1598" s="67"/>
      <c r="J1598" s="67"/>
    </row>
    <row r="1599">
      <c r="A1599" s="158"/>
      <c r="B1599" s="161"/>
      <c r="C1599" s="158"/>
      <c r="D1599" s="162"/>
      <c r="E1599" s="158"/>
      <c r="F1599" s="158"/>
      <c r="G1599" s="158"/>
      <c r="H1599" s="67"/>
      <c r="I1599" s="67"/>
      <c r="J1599" s="67"/>
    </row>
    <row r="1600">
      <c r="A1600" s="158"/>
      <c r="B1600" s="161"/>
      <c r="C1600" s="158"/>
      <c r="D1600" s="162"/>
      <c r="E1600" s="158"/>
      <c r="F1600" s="158"/>
      <c r="G1600" s="158"/>
      <c r="H1600" s="67"/>
      <c r="I1600" s="67"/>
      <c r="J1600" s="67"/>
    </row>
    <row r="1601">
      <c r="A1601" s="158"/>
      <c r="B1601" s="161"/>
      <c r="C1601" s="158"/>
      <c r="D1601" s="162"/>
      <c r="E1601" s="158"/>
      <c r="F1601" s="158"/>
      <c r="G1601" s="158"/>
      <c r="H1601" s="67"/>
      <c r="I1601" s="67"/>
      <c r="J1601" s="67"/>
    </row>
    <row r="1602">
      <c r="A1602" s="158"/>
      <c r="B1602" s="161"/>
      <c r="C1602" s="158"/>
      <c r="D1602" s="162"/>
      <c r="E1602" s="158"/>
      <c r="F1602" s="158"/>
      <c r="G1602" s="158"/>
      <c r="H1602" s="67"/>
      <c r="I1602" s="67"/>
      <c r="J1602" s="67"/>
    </row>
    <row r="1603">
      <c r="A1603" s="158"/>
      <c r="B1603" s="161"/>
      <c r="C1603" s="158"/>
      <c r="D1603" s="162"/>
      <c r="E1603" s="158"/>
      <c r="F1603" s="158"/>
      <c r="G1603" s="158"/>
      <c r="H1603" s="67"/>
      <c r="I1603" s="67"/>
      <c r="J1603" s="67"/>
    </row>
    <row r="1604">
      <c r="A1604" s="158"/>
      <c r="B1604" s="161"/>
      <c r="C1604" s="158"/>
      <c r="D1604" s="162"/>
      <c r="E1604" s="158"/>
      <c r="F1604" s="158"/>
      <c r="G1604" s="158"/>
      <c r="H1604" s="67"/>
      <c r="I1604" s="67"/>
      <c r="J1604" s="67"/>
    </row>
    <row r="1605">
      <c r="A1605" s="158"/>
      <c r="B1605" s="161"/>
      <c r="C1605" s="158"/>
      <c r="D1605" s="162"/>
      <c r="E1605" s="158"/>
      <c r="F1605" s="158"/>
      <c r="G1605" s="158"/>
      <c r="H1605" s="67"/>
      <c r="I1605" s="67"/>
      <c r="J1605" s="67"/>
    </row>
    <row r="1606">
      <c r="A1606" s="158"/>
      <c r="B1606" s="161"/>
      <c r="C1606" s="158"/>
      <c r="D1606" s="162"/>
      <c r="E1606" s="158"/>
      <c r="F1606" s="158"/>
      <c r="G1606" s="158"/>
      <c r="H1606" s="67"/>
      <c r="I1606" s="67"/>
      <c r="J1606" s="67"/>
    </row>
    <row r="1607">
      <c r="A1607" s="158"/>
      <c r="B1607" s="161"/>
      <c r="C1607" s="158"/>
      <c r="D1607" s="162"/>
      <c r="E1607" s="158"/>
      <c r="F1607" s="158"/>
      <c r="G1607" s="158"/>
      <c r="H1607" s="67"/>
      <c r="I1607" s="67"/>
      <c r="J1607" s="67"/>
    </row>
    <row r="1608">
      <c r="A1608" s="158"/>
      <c r="B1608" s="161"/>
      <c r="C1608" s="158"/>
      <c r="D1608" s="162"/>
      <c r="E1608" s="158"/>
      <c r="F1608" s="158"/>
      <c r="G1608" s="158"/>
      <c r="H1608" s="67"/>
      <c r="I1608" s="67"/>
      <c r="J1608" s="67"/>
    </row>
    <row r="1609">
      <c r="A1609" s="158"/>
      <c r="B1609" s="161"/>
      <c r="C1609" s="158"/>
      <c r="D1609" s="162"/>
      <c r="E1609" s="158"/>
      <c r="F1609" s="158"/>
      <c r="G1609" s="158"/>
      <c r="H1609" s="67"/>
      <c r="I1609" s="67"/>
      <c r="J1609" s="67"/>
    </row>
    <row r="1610">
      <c r="A1610" s="158"/>
      <c r="B1610" s="161"/>
      <c r="C1610" s="158"/>
      <c r="D1610" s="162"/>
      <c r="E1610" s="158"/>
      <c r="F1610" s="158"/>
      <c r="G1610" s="158"/>
      <c r="H1610" s="67"/>
      <c r="I1610" s="67"/>
      <c r="J1610" s="67"/>
    </row>
    <row r="1611">
      <c r="A1611" s="158"/>
      <c r="B1611" s="161"/>
      <c r="C1611" s="158"/>
      <c r="D1611" s="162"/>
      <c r="E1611" s="158"/>
      <c r="F1611" s="158"/>
      <c r="G1611" s="158"/>
      <c r="H1611" s="67"/>
      <c r="I1611" s="67"/>
      <c r="J1611" s="67"/>
    </row>
    <row r="1612">
      <c r="A1612" s="158"/>
      <c r="B1612" s="161"/>
      <c r="C1612" s="158"/>
      <c r="D1612" s="162"/>
      <c r="E1612" s="158"/>
      <c r="F1612" s="158"/>
      <c r="G1612" s="158"/>
      <c r="H1612" s="67"/>
      <c r="I1612" s="67"/>
      <c r="J1612" s="67"/>
    </row>
    <row r="1613">
      <c r="A1613" s="158"/>
      <c r="B1613" s="161"/>
      <c r="C1613" s="158"/>
      <c r="D1613" s="162"/>
      <c r="E1613" s="158"/>
      <c r="F1613" s="158"/>
      <c r="G1613" s="158"/>
      <c r="H1613" s="67"/>
      <c r="I1613" s="67"/>
      <c r="J1613" s="67"/>
    </row>
    <row r="1614">
      <c r="A1614" s="158"/>
      <c r="B1614" s="161"/>
      <c r="C1614" s="158"/>
      <c r="D1614" s="162"/>
      <c r="E1614" s="158"/>
      <c r="F1614" s="158"/>
      <c r="G1614" s="158"/>
      <c r="H1614" s="67"/>
      <c r="I1614" s="67"/>
      <c r="J1614" s="67"/>
    </row>
    <row r="1615">
      <c r="A1615" s="158"/>
      <c r="B1615" s="161"/>
      <c r="C1615" s="158"/>
      <c r="D1615" s="162"/>
      <c r="E1615" s="158"/>
      <c r="F1615" s="158"/>
      <c r="G1615" s="158"/>
      <c r="H1615" s="67"/>
      <c r="I1615" s="67"/>
      <c r="J1615" s="67"/>
    </row>
    <row r="1616">
      <c r="A1616" s="158"/>
      <c r="B1616" s="161"/>
      <c r="C1616" s="158"/>
      <c r="D1616" s="162"/>
      <c r="E1616" s="158"/>
      <c r="F1616" s="158"/>
      <c r="G1616" s="158"/>
      <c r="H1616" s="67"/>
      <c r="I1616" s="67"/>
      <c r="J1616" s="67"/>
    </row>
    <row r="1617">
      <c r="A1617" s="158"/>
      <c r="B1617" s="161"/>
      <c r="C1617" s="158"/>
      <c r="D1617" s="162"/>
      <c r="E1617" s="158"/>
      <c r="F1617" s="158"/>
      <c r="G1617" s="158"/>
      <c r="H1617" s="67"/>
      <c r="I1617" s="67"/>
      <c r="J1617" s="67"/>
    </row>
    <row r="1618">
      <c r="A1618" s="158"/>
      <c r="B1618" s="161"/>
      <c r="C1618" s="158"/>
      <c r="D1618" s="162"/>
      <c r="E1618" s="158"/>
      <c r="F1618" s="158"/>
      <c r="G1618" s="158"/>
      <c r="H1618" s="67"/>
      <c r="I1618" s="67"/>
      <c r="J1618" s="67"/>
    </row>
    <row r="1619">
      <c r="A1619" s="158"/>
      <c r="B1619" s="161"/>
      <c r="C1619" s="158"/>
      <c r="D1619" s="162"/>
      <c r="E1619" s="158"/>
      <c r="F1619" s="158"/>
      <c r="G1619" s="158"/>
      <c r="H1619" s="67"/>
      <c r="I1619" s="67"/>
      <c r="J1619" s="67"/>
    </row>
    <row r="1620">
      <c r="A1620" s="158"/>
      <c r="B1620" s="161"/>
      <c r="C1620" s="158"/>
      <c r="D1620" s="162"/>
      <c r="E1620" s="158"/>
      <c r="F1620" s="158"/>
      <c r="G1620" s="158"/>
      <c r="H1620" s="67"/>
      <c r="I1620" s="67"/>
      <c r="J1620" s="67"/>
    </row>
    <row r="1621">
      <c r="A1621" s="158"/>
      <c r="B1621" s="161"/>
      <c r="C1621" s="158"/>
      <c r="D1621" s="162"/>
      <c r="E1621" s="158"/>
      <c r="F1621" s="158"/>
      <c r="G1621" s="158"/>
      <c r="H1621" s="67"/>
      <c r="I1621" s="67"/>
      <c r="J1621" s="67"/>
    </row>
    <row r="1622">
      <c r="A1622" s="158"/>
      <c r="B1622" s="161"/>
      <c r="C1622" s="158"/>
      <c r="D1622" s="162"/>
      <c r="E1622" s="158"/>
      <c r="F1622" s="158"/>
      <c r="G1622" s="158"/>
      <c r="H1622" s="67"/>
      <c r="I1622" s="67"/>
      <c r="J1622" s="67"/>
    </row>
    <row r="1623">
      <c r="A1623" s="158"/>
      <c r="B1623" s="161"/>
      <c r="C1623" s="158"/>
      <c r="D1623" s="162"/>
      <c r="E1623" s="158"/>
      <c r="F1623" s="158"/>
      <c r="G1623" s="158"/>
      <c r="H1623" s="67"/>
      <c r="I1623" s="67"/>
      <c r="J1623" s="67"/>
    </row>
    <row r="1624">
      <c r="A1624" s="158"/>
      <c r="B1624" s="161"/>
      <c r="C1624" s="158"/>
      <c r="D1624" s="162"/>
      <c r="E1624" s="158"/>
      <c r="F1624" s="158"/>
      <c r="G1624" s="158"/>
      <c r="H1624" s="67"/>
      <c r="I1624" s="67"/>
      <c r="J1624" s="67"/>
    </row>
    <row r="1625">
      <c r="A1625" s="158"/>
      <c r="B1625" s="161"/>
      <c r="C1625" s="158"/>
      <c r="D1625" s="162"/>
      <c r="E1625" s="158"/>
      <c r="F1625" s="158"/>
      <c r="G1625" s="158"/>
      <c r="H1625" s="67"/>
      <c r="I1625" s="67"/>
      <c r="J1625" s="67"/>
    </row>
    <row r="1626">
      <c r="A1626" s="158"/>
      <c r="B1626" s="161"/>
      <c r="C1626" s="158"/>
      <c r="D1626" s="162"/>
      <c r="E1626" s="158"/>
      <c r="F1626" s="158"/>
      <c r="G1626" s="158"/>
      <c r="H1626" s="67"/>
      <c r="I1626" s="67"/>
      <c r="J1626" s="67"/>
    </row>
    <row r="1627">
      <c r="A1627" s="158"/>
      <c r="B1627" s="161"/>
      <c r="C1627" s="158"/>
      <c r="D1627" s="162"/>
      <c r="E1627" s="158"/>
      <c r="F1627" s="158"/>
      <c r="G1627" s="158"/>
      <c r="H1627" s="67"/>
      <c r="I1627" s="67"/>
      <c r="J1627" s="67"/>
    </row>
    <row r="1628">
      <c r="A1628" s="158"/>
      <c r="B1628" s="161"/>
      <c r="C1628" s="158"/>
      <c r="D1628" s="162"/>
      <c r="E1628" s="158"/>
      <c r="F1628" s="158"/>
      <c r="G1628" s="158"/>
      <c r="H1628" s="67"/>
      <c r="I1628" s="67"/>
      <c r="J1628" s="67"/>
    </row>
    <row r="1629">
      <c r="A1629" s="158"/>
      <c r="B1629" s="161"/>
      <c r="C1629" s="158"/>
      <c r="D1629" s="162"/>
      <c r="E1629" s="158"/>
      <c r="F1629" s="158"/>
      <c r="G1629" s="158"/>
      <c r="H1629" s="67"/>
      <c r="I1629" s="67"/>
      <c r="J1629" s="67"/>
    </row>
    <row r="1630">
      <c r="A1630" s="158"/>
      <c r="B1630" s="161"/>
      <c r="C1630" s="158"/>
      <c r="D1630" s="162"/>
      <c r="E1630" s="158"/>
      <c r="F1630" s="158"/>
      <c r="G1630" s="158"/>
      <c r="H1630" s="67"/>
      <c r="I1630" s="67"/>
      <c r="J1630" s="67"/>
    </row>
    <row r="1631">
      <c r="A1631" s="158"/>
      <c r="B1631" s="161"/>
      <c r="C1631" s="158"/>
      <c r="D1631" s="162"/>
      <c r="E1631" s="158"/>
      <c r="F1631" s="158"/>
      <c r="G1631" s="158"/>
      <c r="H1631" s="67"/>
      <c r="I1631" s="67"/>
      <c r="J1631" s="67"/>
    </row>
    <row r="1632">
      <c r="A1632" s="158"/>
      <c r="B1632" s="161"/>
      <c r="C1632" s="158"/>
      <c r="D1632" s="162"/>
      <c r="E1632" s="158"/>
      <c r="F1632" s="158"/>
      <c r="G1632" s="158"/>
      <c r="H1632" s="67"/>
      <c r="I1632" s="67"/>
      <c r="J1632" s="67"/>
    </row>
    <row r="1633">
      <c r="A1633" s="158"/>
      <c r="B1633" s="161"/>
      <c r="C1633" s="158"/>
      <c r="D1633" s="162"/>
      <c r="E1633" s="158"/>
      <c r="F1633" s="158"/>
      <c r="G1633" s="158"/>
      <c r="H1633" s="67"/>
      <c r="I1633" s="67"/>
      <c r="J1633" s="67"/>
    </row>
    <row r="1634">
      <c r="A1634" s="158"/>
      <c r="B1634" s="161"/>
      <c r="C1634" s="158"/>
      <c r="D1634" s="162"/>
      <c r="E1634" s="158"/>
      <c r="F1634" s="158"/>
      <c r="G1634" s="158"/>
      <c r="H1634" s="67"/>
      <c r="I1634" s="67"/>
      <c r="J1634" s="67"/>
    </row>
    <row r="1635">
      <c r="A1635" s="158"/>
      <c r="B1635" s="161"/>
      <c r="C1635" s="158"/>
      <c r="D1635" s="162"/>
      <c r="E1635" s="158"/>
      <c r="F1635" s="158"/>
      <c r="G1635" s="158"/>
      <c r="H1635" s="67"/>
      <c r="I1635" s="67"/>
      <c r="J1635" s="67"/>
    </row>
    <row r="1636">
      <c r="A1636" s="158"/>
      <c r="B1636" s="161"/>
      <c r="C1636" s="158"/>
      <c r="D1636" s="162"/>
      <c r="E1636" s="158"/>
      <c r="F1636" s="158"/>
      <c r="G1636" s="158"/>
      <c r="H1636" s="67"/>
      <c r="I1636" s="67"/>
      <c r="J1636" s="67"/>
    </row>
    <row r="1637">
      <c r="A1637" s="158"/>
      <c r="B1637" s="161"/>
      <c r="C1637" s="158"/>
      <c r="D1637" s="162"/>
      <c r="E1637" s="158"/>
      <c r="F1637" s="158"/>
      <c r="G1637" s="158"/>
      <c r="H1637" s="67"/>
      <c r="I1637" s="67"/>
      <c r="J1637" s="67"/>
    </row>
    <row r="1638">
      <c r="A1638" s="158"/>
      <c r="B1638" s="161"/>
      <c r="C1638" s="158"/>
      <c r="D1638" s="162"/>
      <c r="E1638" s="158"/>
      <c r="F1638" s="158"/>
      <c r="G1638" s="158"/>
      <c r="H1638" s="67"/>
      <c r="I1638" s="67"/>
      <c r="J1638" s="67"/>
    </row>
    <row r="1639">
      <c r="A1639" s="158"/>
      <c r="B1639" s="161"/>
      <c r="C1639" s="158"/>
      <c r="D1639" s="162"/>
      <c r="E1639" s="158"/>
      <c r="F1639" s="158"/>
      <c r="G1639" s="158"/>
      <c r="H1639" s="67"/>
      <c r="I1639" s="67"/>
      <c r="J1639" s="67"/>
    </row>
    <row r="1640">
      <c r="A1640" s="158"/>
      <c r="B1640" s="161"/>
      <c r="C1640" s="158"/>
      <c r="D1640" s="162"/>
      <c r="E1640" s="158"/>
      <c r="F1640" s="158"/>
      <c r="G1640" s="158"/>
      <c r="H1640" s="67"/>
      <c r="I1640" s="67"/>
      <c r="J1640" s="67"/>
    </row>
    <row r="1641">
      <c r="A1641" s="158"/>
      <c r="B1641" s="161"/>
      <c r="C1641" s="158"/>
      <c r="D1641" s="162"/>
      <c r="E1641" s="158"/>
      <c r="F1641" s="158"/>
      <c r="G1641" s="158"/>
      <c r="H1641" s="67"/>
      <c r="I1641" s="67"/>
      <c r="J1641" s="67"/>
    </row>
    <row r="1642">
      <c r="A1642" s="158"/>
      <c r="B1642" s="161"/>
      <c r="C1642" s="158"/>
      <c r="D1642" s="162"/>
      <c r="E1642" s="158"/>
      <c r="F1642" s="158"/>
      <c r="G1642" s="158"/>
      <c r="H1642" s="67"/>
      <c r="I1642" s="67"/>
      <c r="J1642" s="67"/>
    </row>
    <row r="1643">
      <c r="A1643" s="158"/>
      <c r="B1643" s="161"/>
      <c r="C1643" s="158"/>
      <c r="D1643" s="162"/>
      <c r="E1643" s="158"/>
      <c r="F1643" s="158"/>
      <c r="G1643" s="158"/>
      <c r="H1643" s="67"/>
      <c r="I1643" s="67"/>
      <c r="J1643" s="67"/>
    </row>
    <row r="1644">
      <c r="A1644" s="158"/>
      <c r="B1644" s="161"/>
      <c r="C1644" s="158"/>
      <c r="D1644" s="162"/>
      <c r="E1644" s="158"/>
      <c r="F1644" s="158"/>
      <c r="G1644" s="158"/>
      <c r="H1644" s="67"/>
      <c r="I1644" s="67"/>
      <c r="J1644" s="67"/>
    </row>
    <row r="1645">
      <c r="A1645" s="158"/>
      <c r="B1645" s="161"/>
      <c r="C1645" s="158"/>
      <c r="D1645" s="162"/>
      <c r="E1645" s="158"/>
      <c r="F1645" s="158"/>
      <c r="G1645" s="158"/>
      <c r="H1645" s="67"/>
      <c r="I1645" s="67"/>
      <c r="J1645" s="67"/>
    </row>
    <row r="1646">
      <c r="A1646" s="158"/>
      <c r="B1646" s="161"/>
      <c r="C1646" s="158"/>
      <c r="D1646" s="162"/>
      <c r="E1646" s="158"/>
      <c r="F1646" s="158"/>
      <c r="G1646" s="158"/>
      <c r="H1646" s="67"/>
      <c r="I1646" s="67"/>
      <c r="J1646" s="67"/>
    </row>
    <row r="1647">
      <c r="A1647" s="158"/>
      <c r="B1647" s="161"/>
      <c r="C1647" s="158"/>
      <c r="D1647" s="162"/>
      <c r="E1647" s="158"/>
      <c r="F1647" s="158"/>
      <c r="G1647" s="158"/>
      <c r="H1647" s="67"/>
      <c r="I1647" s="67"/>
      <c r="J1647" s="67"/>
    </row>
    <row r="1648">
      <c r="A1648" s="158"/>
      <c r="B1648" s="161"/>
      <c r="C1648" s="158"/>
      <c r="D1648" s="162"/>
      <c r="E1648" s="158"/>
      <c r="F1648" s="158"/>
      <c r="G1648" s="158"/>
      <c r="H1648" s="67"/>
      <c r="I1648" s="67"/>
      <c r="J1648" s="67"/>
    </row>
    <row r="1649">
      <c r="A1649" s="158"/>
      <c r="B1649" s="161"/>
      <c r="C1649" s="158"/>
      <c r="D1649" s="162"/>
      <c r="E1649" s="158"/>
      <c r="F1649" s="158"/>
      <c r="G1649" s="158"/>
      <c r="H1649" s="67"/>
      <c r="I1649" s="67"/>
      <c r="J1649" s="67"/>
    </row>
    <row r="1650">
      <c r="A1650" s="158"/>
      <c r="B1650" s="161"/>
      <c r="C1650" s="158"/>
      <c r="D1650" s="162"/>
      <c r="E1650" s="158"/>
      <c r="F1650" s="158"/>
      <c r="G1650" s="158"/>
      <c r="H1650" s="67"/>
      <c r="I1650" s="67"/>
      <c r="J1650" s="67"/>
    </row>
    <row r="1651">
      <c r="A1651" s="158"/>
      <c r="B1651" s="161"/>
      <c r="C1651" s="158"/>
      <c r="D1651" s="162"/>
      <c r="E1651" s="158"/>
      <c r="F1651" s="158"/>
      <c r="G1651" s="158"/>
      <c r="H1651" s="67"/>
      <c r="I1651" s="67"/>
      <c r="J1651" s="67"/>
    </row>
    <row r="1652">
      <c r="A1652" s="158"/>
      <c r="B1652" s="161"/>
      <c r="C1652" s="158"/>
      <c r="D1652" s="162"/>
      <c r="E1652" s="158"/>
      <c r="F1652" s="158"/>
      <c r="G1652" s="158"/>
      <c r="H1652" s="67"/>
      <c r="I1652" s="67"/>
      <c r="J1652" s="67"/>
    </row>
    <row r="1653">
      <c r="A1653" s="158"/>
      <c r="B1653" s="161"/>
      <c r="C1653" s="158"/>
      <c r="D1653" s="162"/>
      <c r="E1653" s="158"/>
      <c r="F1653" s="158"/>
      <c r="G1653" s="158"/>
      <c r="H1653" s="67"/>
      <c r="I1653" s="67"/>
      <c r="J1653" s="67"/>
    </row>
    <row r="1654">
      <c r="A1654" s="158"/>
      <c r="B1654" s="161"/>
      <c r="C1654" s="158"/>
      <c r="D1654" s="162"/>
      <c r="E1654" s="158"/>
      <c r="F1654" s="158"/>
      <c r="G1654" s="158"/>
      <c r="H1654" s="67"/>
      <c r="I1654" s="67"/>
      <c r="J1654" s="67"/>
    </row>
    <row r="1655">
      <c r="A1655" s="158"/>
      <c r="B1655" s="161"/>
      <c r="C1655" s="158"/>
      <c r="D1655" s="162"/>
      <c r="E1655" s="158"/>
      <c r="F1655" s="158"/>
      <c r="G1655" s="158"/>
      <c r="H1655" s="67"/>
      <c r="I1655" s="67"/>
      <c r="J1655" s="67"/>
    </row>
    <row r="1656">
      <c r="A1656" s="158"/>
      <c r="B1656" s="161"/>
      <c r="C1656" s="158"/>
      <c r="D1656" s="162"/>
      <c r="E1656" s="158"/>
      <c r="F1656" s="158"/>
      <c r="G1656" s="158"/>
      <c r="H1656" s="67"/>
      <c r="I1656" s="67"/>
      <c r="J1656" s="67"/>
    </row>
    <row r="1657">
      <c r="A1657" s="158"/>
      <c r="B1657" s="161"/>
      <c r="C1657" s="158"/>
      <c r="D1657" s="162"/>
      <c r="E1657" s="158"/>
      <c r="F1657" s="158"/>
      <c r="G1657" s="158"/>
      <c r="H1657" s="67"/>
      <c r="I1657" s="67"/>
      <c r="J1657" s="67"/>
    </row>
    <row r="1658">
      <c r="A1658" s="158"/>
      <c r="B1658" s="161"/>
      <c r="C1658" s="158"/>
      <c r="D1658" s="162"/>
      <c r="E1658" s="158"/>
      <c r="F1658" s="158"/>
      <c r="G1658" s="158"/>
      <c r="H1658" s="67"/>
      <c r="I1658" s="67"/>
      <c r="J1658" s="67"/>
    </row>
    <row r="1659">
      <c r="A1659" s="158"/>
      <c r="B1659" s="161"/>
      <c r="C1659" s="158"/>
      <c r="D1659" s="162"/>
      <c r="E1659" s="158"/>
      <c r="F1659" s="158"/>
      <c r="G1659" s="158"/>
      <c r="H1659" s="67"/>
      <c r="I1659" s="67"/>
      <c r="J1659" s="67"/>
    </row>
    <row r="1660">
      <c r="A1660" s="158"/>
      <c r="B1660" s="161"/>
      <c r="C1660" s="158"/>
      <c r="D1660" s="162"/>
      <c r="E1660" s="158"/>
      <c r="F1660" s="158"/>
      <c r="G1660" s="158"/>
      <c r="H1660" s="67"/>
      <c r="I1660" s="67"/>
      <c r="J1660" s="67"/>
    </row>
    <row r="1661">
      <c r="A1661" s="158"/>
      <c r="B1661" s="161"/>
      <c r="C1661" s="158"/>
      <c r="D1661" s="162"/>
      <c r="E1661" s="158"/>
      <c r="F1661" s="158"/>
      <c r="G1661" s="158"/>
      <c r="H1661" s="67"/>
      <c r="I1661" s="67"/>
      <c r="J1661" s="67"/>
    </row>
    <row r="1662">
      <c r="A1662" s="158"/>
      <c r="B1662" s="161"/>
      <c r="C1662" s="158"/>
      <c r="D1662" s="162"/>
      <c r="E1662" s="158"/>
      <c r="F1662" s="158"/>
      <c r="G1662" s="158"/>
      <c r="H1662" s="67"/>
      <c r="I1662" s="67"/>
      <c r="J1662" s="67"/>
    </row>
    <row r="1663">
      <c r="A1663" s="158"/>
      <c r="B1663" s="161"/>
      <c r="C1663" s="158"/>
      <c r="D1663" s="162"/>
      <c r="E1663" s="158"/>
      <c r="F1663" s="158"/>
      <c r="G1663" s="158"/>
      <c r="H1663" s="67"/>
      <c r="I1663" s="67"/>
      <c r="J1663" s="67"/>
    </row>
    <row r="1664">
      <c r="A1664" s="158"/>
      <c r="B1664" s="161"/>
      <c r="C1664" s="158"/>
      <c r="D1664" s="162"/>
      <c r="E1664" s="158"/>
      <c r="F1664" s="158"/>
      <c r="G1664" s="158"/>
      <c r="H1664" s="67"/>
      <c r="I1664" s="67"/>
      <c r="J1664" s="67"/>
    </row>
    <row r="1665">
      <c r="A1665" s="158"/>
      <c r="B1665" s="161"/>
      <c r="C1665" s="158"/>
      <c r="D1665" s="162"/>
      <c r="E1665" s="158"/>
      <c r="F1665" s="158"/>
      <c r="G1665" s="158"/>
      <c r="H1665" s="67"/>
      <c r="I1665" s="67"/>
      <c r="J1665" s="67"/>
    </row>
    <row r="1666">
      <c r="A1666" s="158"/>
      <c r="B1666" s="161"/>
      <c r="C1666" s="158"/>
      <c r="D1666" s="162"/>
      <c r="E1666" s="158"/>
      <c r="F1666" s="158"/>
      <c r="G1666" s="158"/>
      <c r="H1666" s="67"/>
      <c r="I1666" s="67"/>
      <c r="J1666" s="67"/>
    </row>
    <row r="1667">
      <c r="A1667" s="158"/>
      <c r="B1667" s="161"/>
      <c r="C1667" s="158"/>
      <c r="D1667" s="162"/>
      <c r="E1667" s="158"/>
      <c r="F1667" s="158"/>
      <c r="G1667" s="158"/>
      <c r="H1667" s="67"/>
      <c r="I1667" s="67"/>
      <c r="J1667" s="67"/>
    </row>
    <row r="1668">
      <c r="A1668" s="158"/>
      <c r="B1668" s="161"/>
      <c r="C1668" s="158"/>
      <c r="D1668" s="162"/>
      <c r="E1668" s="158"/>
      <c r="F1668" s="158"/>
      <c r="G1668" s="158"/>
      <c r="H1668" s="67"/>
      <c r="I1668" s="67"/>
      <c r="J1668" s="67"/>
    </row>
    <row r="1669">
      <c r="A1669" s="158"/>
      <c r="B1669" s="161"/>
      <c r="C1669" s="158"/>
      <c r="D1669" s="162"/>
      <c r="E1669" s="158"/>
      <c r="F1669" s="158"/>
      <c r="G1669" s="158"/>
      <c r="H1669" s="67"/>
      <c r="I1669" s="67"/>
      <c r="J1669" s="67"/>
    </row>
    <row r="1670">
      <c r="A1670" s="158"/>
      <c r="B1670" s="161"/>
      <c r="C1670" s="158"/>
      <c r="D1670" s="162"/>
      <c r="E1670" s="158"/>
      <c r="F1670" s="158"/>
      <c r="G1670" s="158"/>
      <c r="H1670" s="67"/>
      <c r="I1670" s="67"/>
      <c r="J1670" s="67"/>
    </row>
    <row r="1671">
      <c r="A1671" s="158"/>
      <c r="B1671" s="161"/>
      <c r="C1671" s="158"/>
      <c r="D1671" s="162"/>
      <c r="E1671" s="158"/>
      <c r="F1671" s="158"/>
      <c r="G1671" s="158"/>
      <c r="H1671" s="67"/>
      <c r="I1671" s="67"/>
      <c r="J1671" s="67"/>
    </row>
    <row r="1672">
      <c r="A1672" s="158"/>
      <c r="B1672" s="161"/>
      <c r="C1672" s="158"/>
      <c r="D1672" s="162"/>
      <c r="E1672" s="158"/>
      <c r="F1672" s="158"/>
      <c r="G1672" s="158"/>
      <c r="H1672" s="67"/>
      <c r="I1672" s="67"/>
      <c r="J1672" s="67"/>
    </row>
    <row r="1673">
      <c r="A1673" s="158"/>
      <c r="B1673" s="161"/>
      <c r="C1673" s="158"/>
      <c r="D1673" s="162"/>
      <c r="E1673" s="158"/>
      <c r="F1673" s="158"/>
      <c r="G1673" s="158"/>
      <c r="H1673" s="67"/>
      <c r="I1673" s="67"/>
      <c r="J1673" s="67"/>
    </row>
    <row r="1674">
      <c r="A1674" s="158"/>
      <c r="B1674" s="161"/>
      <c r="C1674" s="158"/>
      <c r="D1674" s="162"/>
      <c r="E1674" s="158"/>
      <c r="F1674" s="158"/>
      <c r="G1674" s="158"/>
      <c r="H1674" s="67"/>
      <c r="I1674" s="67"/>
      <c r="J1674" s="67"/>
    </row>
    <row r="1675">
      <c r="A1675" s="158"/>
      <c r="B1675" s="161"/>
      <c r="C1675" s="158"/>
      <c r="D1675" s="162"/>
      <c r="E1675" s="158"/>
      <c r="F1675" s="158"/>
      <c r="G1675" s="158"/>
      <c r="H1675" s="67"/>
      <c r="I1675" s="67"/>
      <c r="J1675" s="67"/>
    </row>
    <row r="1676">
      <c r="A1676" s="158"/>
      <c r="B1676" s="161"/>
      <c r="C1676" s="158"/>
      <c r="D1676" s="162"/>
      <c r="E1676" s="158"/>
      <c r="F1676" s="158"/>
      <c r="G1676" s="158"/>
      <c r="H1676" s="67"/>
      <c r="I1676" s="67"/>
      <c r="J1676" s="67"/>
    </row>
    <row r="1677">
      <c r="A1677" s="158"/>
      <c r="B1677" s="161"/>
      <c r="C1677" s="158"/>
      <c r="D1677" s="162"/>
      <c r="E1677" s="158"/>
      <c r="F1677" s="158"/>
      <c r="G1677" s="158"/>
      <c r="H1677" s="67"/>
      <c r="I1677" s="67"/>
      <c r="J1677" s="67"/>
    </row>
    <row r="1678">
      <c r="A1678" s="158"/>
      <c r="B1678" s="161"/>
      <c r="C1678" s="158"/>
      <c r="D1678" s="162"/>
      <c r="E1678" s="158"/>
      <c r="F1678" s="158"/>
      <c r="G1678" s="158"/>
      <c r="H1678" s="67"/>
      <c r="I1678" s="67"/>
      <c r="J1678" s="67"/>
    </row>
    <row r="1679">
      <c r="A1679" s="158"/>
      <c r="B1679" s="161"/>
      <c r="C1679" s="158"/>
      <c r="D1679" s="162"/>
      <c r="E1679" s="158"/>
      <c r="F1679" s="158"/>
      <c r="G1679" s="158"/>
      <c r="H1679" s="67"/>
      <c r="I1679" s="67"/>
      <c r="J1679" s="67"/>
    </row>
    <row r="1680">
      <c r="A1680" s="158"/>
      <c r="B1680" s="161"/>
      <c r="C1680" s="158"/>
      <c r="D1680" s="162"/>
      <c r="E1680" s="158"/>
      <c r="F1680" s="158"/>
      <c r="G1680" s="158"/>
      <c r="H1680" s="67"/>
      <c r="I1680" s="67"/>
      <c r="J1680" s="67"/>
    </row>
    <row r="1681">
      <c r="A1681" s="158"/>
      <c r="B1681" s="161"/>
      <c r="C1681" s="158"/>
      <c r="D1681" s="162"/>
      <c r="E1681" s="158"/>
      <c r="F1681" s="158"/>
      <c r="G1681" s="158"/>
      <c r="H1681" s="67"/>
      <c r="I1681" s="67"/>
      <c r="J1681" s="67"/>
    </row>
    <row r="1682">
      <c r="A1682" s="158"/>
      <c r="B1682" s="161"/>
      <c r="C1682" s="158"/>
      <c r="D1682" s="162"/>
      <c r="E1682" s="158"/>
      <c r="F1682" s="158"/>
      <c r="G1682" s="158"/>
      <c r="H1682" s="67"/>
      <c r="I1682" s="67"/>
      <c r="J1682" s="67"/>
    </row>
    <row r="1683">
      <c r="A1683" s="158"/>
      <c r="B1683" s="161"/>
      <c r="C1683" s="158"/>
      <c r="D1683" s="162"/>
      <c r="E1683" s="158"/>
      <c r="F1683" s="158"/>
      <c r="G1683" s="158"/>
      <c r="H1683" s="67"/>
      <c r="I1683" s="67"/>
      <c r="J1683" s="67"/>
    </row>
    <row r="1684">
      <c r="A1684" s="158"/>
      <c r="B1684" s="161"/>
      <c r="C1684" s="158"/>
      <c r="D1684" s="162"/>
      <c r="E1684" s="158"/>
      <c r="F1684" s="158"/>
      <c r="G1684" s="158"/>
      <c r="H1684" s="67"/>
      <c r="I1684" s="67"/>
      <c r="J1684" s="67"/>
    </row>
    <row r="1685">
      <c r="A1685" s="158"/>
      <c r="B1685" s="161"/>
      <c r="C1685" s="158"/>
      <c r="D1685" s="162"/>
      <c r="E1685" s="158"/>
      <c r="F1685" s="158"/>
      <c r="G1685" s="158"/>
      <c r="H1685" s="67"/>
      <c r="I1685" s="67"/>
      <c r="J1685" s="67"/>
    </row>
    <row r="1686">
      <c r="A1686" s="158"/>
      <c r="B1686" s="161"/>
      <c r="C1686" s="158"/>
      <c r="D1686" s="162"/>
      <c r="E1686" s="158"/>
      <c r="F1686" s="158"/>
      <c r="G1686" s="158"/>
      <c r="H1686" s="67"/>
      <c r="I1686" s="67"/>
      <c r="J1686" s="67"/>
    </row>
    <row r="1687">
      <c r="A1687" s="158"/>
      <c r="B1687" s="161"/>
      <c r="C1687" s="158"/>
      <c r="D1687" s="162"/>
      <c r="E1687" s="158"/>
      <c r="F1687" s="158"/>
      <c r="G1687" s="158"/>
      <c r="H1687" s="67"/>
      <c r="I1687" s="67"/>
      <c r="J1687" s="67"/>
    </row>
    <row r="1688">
      <c r="A1688" s="158"/>
      <c r="B1688" s="161"/>
      <c r="C1688" s="158"/>
      <c r="D1688" s="162"/>
      <c r="E1688" s="158"/>
      <c r="F1688" s="158"/>
      <c r="G1688" s="158"/>
      <c r="H1688" s="67"/>
      <c r="I1688" s="67"/>
      <c r="J1688" s="67"/>
    </row>
    <row r="1689">
      <c r="A1689" s="158"/>
      <c r="B1689" s="161"/>
      <c r="C1689" s="158"/>
      <c r="D1689" s="162"/>
      <c r="E1689" s="158"/>
      <c r="F1689" s="158"/>
      <c r="G1689" s="158"/>
      <c r="H1689" s="67"/>
      <c r="I1689" s="67"/>
      <c r="J1689" s="67"/>
    </row>
    <row r="1690">
      <c r="A1690" s="158"/>
      <c r="B1690" s="161"/>
      <c r="C1690" s="158"/>
      <c r="D1690" s="162"/>
      <c r="E1690" s="158"/>
      <c r="F1690" s="158"/>
      <c r="G1690" s="158"/>
      <c r="H1690" s="67"/>
      <c r="I1690" s="67"/>
      <c r="J1690" s="67"/>
    </row>
    <row r="1691">
      <c r="A1691" s="158"/>
      <c r="B1691" s="161"/>
      <c r="C1691" s="158"/>
      <c r="D1691" s="162"/>
      <c r="E1691" s="158"/>
      <c r="F1691" s="158"/>
      <c r="G1691" s="158"/>
      <c r="H1691" s="67"/>
      <c r="I1691" s="67"/>
      <c r="J1691" s="67"/>
    </row>
    <row r="1692">
      <c r="A1692" s="158"/>
      <c r="B1692" s="161"/>
      <c r="C1692" s="158"/>
      <c r="D1692" s="162"/>
      <c r="E1692" s="158"/>
      <c r="F1692" s="158"/>
      <c r="G1692" s="158"/>
      <c r="H1692" s="67"/>
      <c r="I1692" s="67"/>
      <c r="J1692" s="67"/>
    </row>
    <row r="1693">
      <c r="A1693" s="158"/>
      <c r="B1693" s="161"/>
      <c r="C1693" s="158"/>
      <c r="D1693" s="162"/>
      <c r="E1693" s="158"/>
      <c r="F1693" s="158"/>
      <c r="G1693" s="158"/>
      <c r="H1693" s="67"/>
      <c r="I1693" s="67"/>
      <c r="J1693" s="67"/>
    </row>
    <row r="1694">
      <c r="A1694" s="158"/>
      <c r="B1694" s="161"/>
      <c r="C1694" s="158"/>
      <c r="D1694" s="162"/>
      <c r="E1694" s="158"/>
      <c r="F1694" s="158"/>
      <c r="G1694" s="158"/>
      <c r="H1694" s="67"/>
      <c r="I1694" s="67"/>
      <c r="J1694" s="67"/>
    </row>
    <row r="1695">
      <c r="A1695" s="158"/>
      <c r="B1695" s="161"/>
      <c r="C1695" s="158"/>
      <c r="D1695" s="162"/>
      <c r="E1695" s="158"/>
      <c r="F1695" s="158"/>
      <c r="G1695" s="158"/>
      <c r="H1695" s="67"/>
      <c r="I1695" s="67"/>
      <c r="J1695" s="67"/>
    </row>
    <row r="1696">
      <c r="A1696" s="158"/>
      <c r="B1696" s="161"/>
      <c r="C1696" s="158"/>
      <c r="D1696" s="162"/>
      <c r="E1696" s="158"/>
      <c r="F1696" s="158"/>
      <c r="G1696" s="158"/>
      <c r="H1696" s="67"/>
      <c r="I1696" s="67"/>
      <c r="J1696" s="67"/>
    </row>
    <row r="1697">
      <c r="A1697" s="158"/>
      <c r="B1697" s="161"/>
      <c r="C1697" s="158"/>
      <c r="D1697" s="162"/>
      <c r="E1697" s="158"/>
      <c r="F1697" s="158"/>
      <c r="G1697" s="158"/>
      <c r="H1697" s="67"/>
      <c r="I1697" s="67"/>
      <c r="J1697" s="67"/>
    </row>
    <row r="1698">
      <c r="A1698" s="158"/>
      <c r="B1698" s="161"/>
      <c r="C1698" s="158"/>
      <c r="D1698" s="162"/>
      <c r="E1698" s="158"/>
      <c r="F1698" s="158"/>
      <c r="G1698" s="158"/>
      <c r="H1698" s="67"/>
      <c r="I1698" s="67"/>
      <c r="J1698" s="67"/>
    </row>
    <row r="1699">
      <c r="A1699" s="158"/>
      <c r="B1699" s="161"/>
      <c r="C1699" s="158"/>
      <c r="D1699" s="162"/>
      <c r="E1699" s="158"/>
      <c r="F1699" s="158"/>
      <c r="G1699" s="158"/>
      <c r="H1699" s="67"/>
      <c r="I1699" s="67"/>
      <c r="J1699" s="67"/>
    </row>
    <row r="1700">
      <c r="A1700" s="158"/>
      <c r="B1700" s="161"/>
      <c r="C1700" s="158"/>
      <c r="D1700" s="162"/>
      <c r="E1700" s="158"/>
      <c r="F1700" s="158"/>
      <c r="G1700" s="158"/>
      <c r="H1700" s="67"/>
      <c r="I1700" s="67"/>
      <c r="J1700" s="67"/>
    </row>
    <row r="1701">
      <c r="A1701" s="158"/>
      <c r="B1701" s="161"/>
      <c r="C1701" s="158"/>
      <c r="D1701" s="162"/>
      <c r="E1701" s="158"/>
      <c r="F1701" s="158"/>
      <c r="G1701" s="158"/>
      <c r="H1701" s="67"/>
      <c r="I1701" s="67"/>
      <c r="J1701" s="67"/>
    </row>
    <row r="1702">
      <c r="A1702" s="158"/>
      <c r="B1702" s="161"/>
      <c r="C1702" s="158"/>
      <c r="D1702" s="162"/>
      <c r="E1702" s="158"/>
      <c r="F1702" s="158"/>
      <c r="G1702" s="158"/>
      <c r="H1702" s="67"/>
      <c r="I1702" s="67"/>
      <c r="J1702" s="67"/>
    </row>
    <row r="1703">
      <c r="A1703" s="158"/>
      <c r="B1703" s="161"/>
      <c r="C1703" s="158"/>
      <c r="D1703" s="162"/>
      <c r="E1703" s="158"/>
      <c r="F1703" s="158"/>
      <c r="G1703" s="158"/>
      <c r="H1703" s="67"/>
      <c r="I1703" s="67"/>
      <c r="J1703" s="67"/>
    </row>
    <row r="1704">
      <c r="A1704" s="158"/>
      <c r="B1704" s="161"/>
      <c r="C1704" s="158"/>
      <c r="D1704" s="162"/>
      <c r="E1704" s="158"/>
      <c r="F1704" s="158"/>
      <c r="G1704" s="158"/>
      <c r="H1704" s="67"/>
      <c r="I1704" s="67"/>
      <c r="J1704" s="67"/>
    </row>
    <row r="1705">
      <c r="A1705" s="158"/>
      <c r="B1705" s="161"/>
      <c r="C1705" s="158"/>
      <c r="D1705" s="162"/>
      <c r="E1705" s="158"/>
      <c r="F1705" s="158"/>
      <c r="G1705" s="158"/>
      <c r="H1705" s="67"/>
      <c r="I1705" s="67"/>
      <c r="J1705" s="67"/>
    </row>
    <row r="1706">
      <c r="A1706" s="158"/>
      <c r="B1706" s="161"/>
      <c r="C1706" s="158"/>
      <c r="D1706" s="162"/>
      <c r="E1706" s="158"/>
      <c r="F1706" s="158"/>
      <c r="G1706" s="158"/>
      <c r="H1706" s="67"/>
      <c r="I1706" s="67"/>
      <c r="J1706" s="67"/>
    </row>
    <row r="1707">
      <c r="A1707" s="158"/>
      <c r="B1707" s="161"/>
      <c r="C1707" s="158"/>
      <c r="D1707" s="162"/>
      <c r="E1707" s="158"/>
      <c r="F1707" s="158"/>
      <c r="G1707" s="158"/>
      <c r="H1707" s="67"/>
      <c r="I1707" s="67"/>
      <c r="J1707" s="67"/>
    </row>
    <row r="1708">
      <c r="A1708" s="158"/>
      <c r="B1708" s="161"/>
      <c r="C1708" s="158"/>
      <c r="D1708" s="162"/>
      <c r="E1708" s="158"/>
      <c r="F1708" s="158"/>
      <c r="G1708" s="158"/>
      <c r="H1708" s="67"/>
      <c r="I1708" s="67"/>
      <c r="J1708" s="67"/>
    </row>
    <row r="1709">
      <c r="A1709" s="158"/>
      <c r="B1709" s="161"/>
      <c r="C1709" s="158"/>
      <c r="D1709" s="162"/>
      <c r="E1709" s="158"/>
      <c r="F1709" s="158"/>
      <c r="G1709" s="158"/>
      <c r="H1709" s="67"/>
      <c r="I1709" s="67"/>
      <c r="J1709" s="67"/>
    </row>
    <row r="1710">
      <c r="A1710" s="158"/>
      <c r="B1710" s="161"/>
      <c r="C1710" s="158"/>
      <c r="D1710" s="162"/>
      <c r="E1710" s="158"/>
      <c r="F1710" s="158"/>
      <c r="G1710" s="158"/>
      <c r="H1710" s="67"/>
      <c r="I1710" s="67"/>
      <c r="J1710" s="67"/>
    </row>
    <row r="1711">
      <c r="A1711" s="158"/>
      <c r="B1711" s="161"/>
      <c r="C1711" s="158"/>
      <c r="D1711" s="162"/>
      <c r="E1711" s="158"/>
      <c r="F1711" s="158"/>
      <c r="G1711" s="158"/>
      <c r="H1711" s="67"/>
      <c r="I1711" s="67"/>
      <c r="J1711" s="67"/>
    </row>
    <row r="1712">
      <c r="A1712" s="158"/>
      <c r="B1712" s="161"/>
      <c r="C1712" s="158"/>
      <c r="D1712" s="162"/>
      <c r="E1712" s="158"/>
      <c r="F1712" s="158"/>
      <c r="G1712" s="158"/>
      <c r="H1712" s="67"/>
      <c r="I1712" s="67"/>
      <c r="J1712" s="67"/>
    </row>
    <row r="1713">
      <c r="A1713" s="158"/>
      <c r="B1713" s="161"/>
      <c r="C1713" s="158"/>
      <c r="D1713" s="162"/>
      <c r="E1713" s="158"/>
      <c r="F1713" s="158"/>
      <c r="G1713" s="158"/>
      <c r="H1713" s="67"/>
      <c r="I1713" s="67"/>
      <c r="J1713" s="67"/>
    </row>
    <row r="1714">
      <c r="A1714" s="158"/>
      <c r="B1714" s="161"/>
      <c r="C1714" s="158"/>
      <c r="D1714" s="162"/>
      <c r="E1714" s="158"/>
      <c r="F1714" s="158"/>
      <c r="G1714" s="158"/>
      <c r="H1714" s="67"/>
      <c r="I1714" s="67"/>
      <c r="J1714" s="67"/>
    </row>
    <row r="1715">
      <c r="A1715" s="158"/>
      <c r="B1715" s="161"/>
      <c r="C1715" s="158"/>
      <c r="D1715" s="162"/>
      <c r="E1715" s="158"/>
      <c r="F1715" s="158"/>
      <c r="G1715" s="158"/>
      <c r="H1715" s="67"/>
      <c r="I1715" s="67"/>
      <c r="J1715" s="67"/>
    </row>
    <row r="1716">
      <c r="A1716" s="158"/>
      <c r="B1716" s="161"/>
      <c r="C1716" s="158"/>
      <c r="D1716" s="162"/>
      <c r="E1716" s="158"/>
      <c r="F1716" s="158"/>
      <c r="G1716" s="158"/>
      <c r="H1716" s="67"/>
      <c r="I1716" s="67"/>
      <c r="J1716" s="67"/>
    </row>
    <row r="1717">
      <c r="A1717" s="158"/>
      <c r="B1717" s="161"/>
      <c r="C1717" s="158"/>
      <c r="D1717" s="162"/>
      <c r="E1717" s="158"/>
      <c r="F1717" s="158"/>
      <c r="G1717" s="158"/>
      <c r="H1717" s="67"/>
      <c r="I1717" s="67"/>
      <c r="J1717" s="67"/>
    </row>
    <row r="1718">
      <c r="A1718" s="158"/>
      <c r="B1718" s="161"/>
      <c r="C1718" s="158"/>
      <c r="D1718" s="162"/>
      <c r="E1718" s="158"/>
      <c r="F1718" s="158"/>
      <c r="G1718" s="158"/>
      <c r="H1718" s="67"/>
      <c r="I1718" s="67"/>
      <c r="J1718" s="67"/>
    </row>
    <row r="1719">
      <c r="A1719" s="158"/>
      <c r="B1719" s="161"/>
      <c r="C1719" s="158"/>
      <c r="D1719" s="162"/>
      <c r="E1719" s="158"/>
      <c r="F1719" s="158"/>
      <c r="G1719" s="158"/>
      <c r="H1719" s="67"/>
      <c r="I1719" s="67"/>
      <c r="J1719" s="67"/>
    </row>
    <row r="1720">
      <c r="A1720" s="158"/>
      <c r="B1720" s="161"/>
      <c r="C1720" s="158"/>
      <c r="D1720" s="162"/>
      <c r="E1720" s="158"/>
      <c r="F1720" s="158"/>
      <c r="G1720" s="158"/>
      <c r="H1720" s="67"/>
      <c r="I1720" s="67"/>
      <c r="J1720" s="67"/>
    </row>
    <row r="1721">
      <c r="A1721" s="158"/>
      <c r="B1721" s="161"/>
      <c r="C1721" s="158"/>
      <c r="D1721" s="162"/>
      <c r="E1721" s="158"/>
      <c r="F1721" s="158"/>
      <c r="G1721" s="158"/>
      <c r="H1721" s="67"/>
      <c r="I1721" s="67"/>
      <c r="J1721" s="67"/>
    </row>
    <row r="1722">
      <c r="A1722" s="158"/>
      <c r="B1722" s="161"/>
      <c r="C1722" s="158"/>
      <c r="D1722" s="162"/>
      <c r="E1722" s="158"/>
      <c r="F1722" s="158"/>
      <c r="G1722" s="158"/>
      <c r="H1722" s="67"/>
      <c r="I1722" s="67"/>
      <c r="J1722" s="67"/>
    </row>
    <row r="1723">
      <c r="A1723" s="158"/>
      <c r="B1723" s="161"/>
      <c r="C1723" s="158"/>
      <c r="D1723" s="162"/>
      <c r="E1723" s="158"/>
      <c r="F1723" s="158"/>
      <c r="G1723" s="158"/>
      <c r="H1723" s="67"/>
      <c r="I1723" s="67"/>
      <c r="J1723" s="67"/>
    </row>
    <row r="1724">
      <c r="A1724" s="158"/>
      <c r="B1724" s="161"/>
      <c r="C1724" s="158"/>
      <c r="D1724" s="162"/>
      <c r="E1724" s="158"/>
      <c r="F1724" s="158"/>
      <c r="G1724" s="158"/>
      <c r="H1724" s="67"/>
      <c r="I1724" s="67"/>
      <c r="J1724" s="67"/>
    </row>
    <row r="1725">
      <c r="A1725" s="158"/>
      <c r="B1725" s="161"/>
      <c r="C1725" s="158"/>
      <c r="D1725" s="162"/>
      <c r="E1725" s="158"/>
      <c r="F1725" s="158"/>
      <c r="G1725" s="158"/>
      <c r="H1725" s="67"/>
      <c r="I1725" s="67"/>
      <c r="J1725" s="67"/>
    </row>
    <row r="1726">
      <c r="A1726" s="158"/>
      <c r="B1726" s="161"/>
      <c r="C1726" s="158"/>
      <c r="D1726" s="162"/>
      <c r="E1726" s="158"/>
      <c r="F1726" s="158"/>
      <c r="G1726" s="158"/>
      <c r="H1726" s="67"/>
      <c r="I1726" s="67"/>
      <c r="J1726" s="67"/>
    </row>
    <row r="1727">
      <c r="A1727" s="158"/>
      <c r="B1727" s="161"/>
      <c r="C1727" s="158"/>
      <c r="D1727" s="162"/>
      <c r="E1727" s="158"/>
      <c r="F1727" s="158"/>
      <c r="G1727" s="158"/>
      <c r="H1727" s="67"/>
      <c r="I1727" s="67"/>
      <c r="J1727" s="67"/>
    </row>
    <row r="1728">
      <c r="A1728" s="158"/>
      <c r="B1728" s="161"/>
      <c r="C1728" s="158"/>
      <c r="D1728" s="162"/>
      <c r="E1728" s="158"/>
      <c r="F1728" s="158"/>
      <c r="G1728" s="158"/>
      <c r="H1728" s="67"/>
      <c r="I1728" s="67"/>
      <c r="J1728" s="67"/>
    </row>
    <row r="1729">
      <c r="A1729" s="158"/>
      <c r="B1729" s="161"/>
      <c r="C1729" s="158"/>
      <c r="D1729" s="162"/>
      <c r="E1729" s="158"/>
      <c r="F1729" s="158"/>
      <c r="G1729" s="158"/>
      <c r="H1729" s="67"/>
      <c r="I1729" s="67"/>
      <c r="J1729" s="67"/>
    </row>
    <row r="1730">
      <c r="A1730" s="158"/>
      <c r="B1730" s="161"/>
      <c r="C1730" s="158"/>
      <c r="D1730" s="162"/>
      <c r="E1730" s="158"/>
      <c r="F1730" s="158"/>
      <c r="G1730" s="158"/>
      <c r="H1730" s="67"/>
      <c r="I1730" s="67"/>
      <c r="J1730" s="67"/>
    </row>
    <row r="1731">
      <c r="A1731" s="158"/>
      <c r="B1731" s="161"/>
      <c r="C1731" s="158"/>
      <c r="D1731" s="162"/>
      <c r="E1731" s="158"/>
      <c r="F1731" s="158"/>
      <c r="G1731" s="158"/>
      <c r="H1731" s="67"/>
      <c r="I1731" s="67"/>
      <c r="J1731" s="67"/>
    </row>
    <row r="1732">
      <c r="A1732" s="158"/>
      <c r="B1732" s="161"/>
      <c r="C1732" s="158"/>
      <c r="D1732" s="162"/>
      <c r="E1732" s="158"/>
      <c r="F1732" s="158"/>
      <c r="G1732" s="158"/>
      <c r="H1732" s="67"/>
      <c r="I1732" s="67"/>
      <c r="J1732" s="67"/>
    </row>
    <row r="1733">
      <c r="A1733" s="158"/>
      <c r="B1733" s="161"/>
      <c r="C1733" s="158"/>
      <c r="D1733" s="162"/>
      <c r="E1733" s="158"/>
      <c r="F1733" s="158"/>
      <c r="G1733" s="158"/>
      <c r="H1733" s="67"/>
      <c r="I1733" s="67"/>
      <c r="J1733" s="67"/>
    </row>
    <row r="1734">
      <c r="A1734" s="158"/>
      <c r="B1734" s="161"/>
      <c r="C1734" s="158"/>
      <c r="D1734" s="162"/>
      <c r="E1734" s="158"/>
      <c r="F1734" s="158"/>
      <c r="G1734" s="158"/>
      <c r="H1734" s="67"/>
      <c r="I1734" s="67"/>
      <c r="J1734" s="67"/>
    </row>
    <row r="1735">
      <c r="A1735" s="158"/>
      <c r="B1735" s="161"/>
      <c r="C1735" s="158"/>
      <c r="D1735" s="162"/>
      <c r="E1735" s="158"/>
      <c r="F1735" s="158"/>
      <c r="G1735" s="158"/>
      <c r="H1735" s="67"/>
      <c r="I1735" s="67"/>
      <c r="J1735" s="67"/>
    </row>
    <row r="1736">
      <c r="A1736" s="158"/>
      <c r="B1736" s="161"/>
      <c r="C1736" s="158"/>
      <c r="D1736" s="162"/>
      <c r="E1736" s="158"/>
      <c r="F1736" s="158"/>
      <c r="G1736" s="158"/>
      <c r="H1736" s="67"/>
      <c r="I1736" s="67"/>
      <c r="J1736" s="67"/>
    </row>
    <row r="1737">
      <c r="A1737" s="158"/>
      <c r="B1737" s="161"/>
      <c r="C1737" s="158"/>
      <c r="D1737" s="162"/>
      <c r="E1737" s="158"/>
      <c r="F1737" s="158"/>
      <c r="G1737" s="158"/>
      <c r="H1737" s="67"/>
      <c r="I1737" s="67"/>
      <c r="J1737" s="67"/>
    </row>
    <row r="1738">
      <c r="A1738" s="158"/>
      <c r="B1738" s="161"/>
      <c r="C1738" s="158"/>
      <c r="D1738" s="162"/>
      <c r="E1738" s="158"/>
      <c r="F1738" s="158"/>
      <c r="G1738" s="158"/>
      <c r="H1738" s="67"/>
      <c r="I1738" s="67"/>
      <c r="J1738" s="67"/>
    </row>
    <row r="1739">
      <c r="A1739" s="158"/>
      <c r="B1739" s="161"/>
      <c r="C1739" s="158"/>
      <c r="D1739" s="162"/>
      <c r="E1739" s="158"/>
      <c r="F1739" s="158"/>
      <c r="G1739" s="158"/>
      <c r="H1739" s="67"/>
      <c r="I1739" s="67"/>
      <c r="J1739" s="67"/>
    </row>
    <row r="1740">
      <c r="A1740" s="158"/>
      <c r="B1740" s="161"/>
      <c r="C1740" s="158"/>
      <c r="D1740" s="162"/>
      <c r="E1740" s="158"/>
      <c r="F1740" s="158"/>
      <c r="G1740" s="158"/>
      <c r="H1740" s="67"/>
      <c r="I1740" s="67"/>
      <c r="J1740" s="67"/>
    </row>
    <row r="1741">
      <c r="A1741" s="158"/>
      <c r="B1741" s="161"/>
      <c r="C1741" s="158"/>
      <c r="D1741" s="162"/>
      <c r="E1741" s="158"/>
      <c r="F1741" s="158"/>
      <c r="G1741" s="158"/>
      <c r="H1741" s="67"/>
      <c r="I1741" s="67"/>
      <c r="J1741" s="67"/>
    </row>
    <row r="1742">
      <c r="A1742" s="158"/>
      <c r="B1742" s="161"/>
      <c r="C1742" s="158"/>
      <c r="D1742" s="162"/>
      <c r="E1742" s="158"/>
      <c r="F1742" s="158"/>
      <c r="G1742" s="158"/>
      <c r="H1742" s="67"/>
      <c r="I1742" s="67"/>
      <c r="J1742" s="67"/>
    </row>
    <row r="1743">
      <c r="A1743" s="158"/>
      <c r="B1743" s="161"/>
      <c r="C1743" s="158"/>
      <c r="D1743" s="162"/>
      <c r="E1743" s="158"/>
      <c r="F1743" s="158"/>
      <c r="G1743" s="158"/>
      <c r="H1743" s="67"/>
      <c r="I1743" s="67"/>
      <c r="J1743" s="67"/>
    </row>
    <row r="1744">
      <c r="A1744" s="158"/>
      <c r="B1744" s="161"/>
      <c r="C1744" s="158"/>
      <c r="D1744" s="162"/>
      <c r="E1744" s="158"/>
      <c r="F1744" s="158"/>
      <c r="G1744" s="158"/>
      <c r="H1744" s="67"/>
      <c r="I1744" s="67"/>
      <c r="J1744" s="67"/>
    </row>
    <row r="1745">
      <c r="A1745" s="158"/>
      <c r="B1745" s="161"/>
      <c r="C1745" s="158"/>
      <c r="D1745" s="162"/>
      <c r="E1745" s="158"/>
      <c r="F1745" s="158"/>
      <c r="G1745" s="158"/>
      <c r="H1745" s="67"/>
      <c r="I1745" s="67"/>
      <c r="J1745" s="67"/>
    </row>
    <row r="1746">
      <c r="A1746" s="158"/>
      <c r="B1746" s="161"/>
      <c r="C1746" s="158"/>
      <c r="D1746" s="162"/>
      <c r="E1746" s="158"/>
      <c r="F1746" s="158"/>
      <c r="G1746" s="158"/>
      <c r="H1746" s="67"/>
      <c r="I1746" s="67"/>
      <c r="J1746" s="67"/>
    </row>
    <row r="1747">
      <c r="A1747" s="158"/>
      <c r="B1747" s="161"/>
      <c r="C1747" s="158"/>
      <c r="D1747" s="162"/>
      <c r="E1747" s="158"/>
      <c r="F1747" s="158"/>
      <c r="G1747" s="158"/>
      <c r="H1747" s="67"/>
      <c r="I1747" s="67"/>
      <c r="J1747" s="67"/>
    </row>
    <row r="1748">
      <c r="A1748" s="158"/>
      <c r="B1748" s="161"/>
      <c r="C1748" s="158"/>
      <c r="D1748" s="162"/>
      <c r="E1748" s="158"/>
      <c r="F1748" s="158"/>
      <c r="G1748" s="158"/>
      <c r="H1748" s="67"/>
      <c r="I1748" s="67"/>
      <c r="J1748" s="67"/>
    </row>
    <row r="1749">
      <c r="A1749" s="158"/>
      <c r="B1749" s="161"/>
      <c r="C1749" s="158"/>
      <c r="D1749" s="162"/>
      <c r="E1749" s="158"/>
      <c r="F1749" s="158"/>
      <c r="G1749" s="158"/>
      <c r="H1749" s="67"/>
      <c r="I1749" s="67"/>
      <c r="J1749" s="67"/>
    </row>
    <row r="1750">
      <c r="A1750" s="158"/>
      <c r="B1750" s="161"/>
      <c r="C1750" s="158"/>
      <c r="D1750" s="162"/>
      <c r="E1750" s="158"/>
      <c r="F1750" s="158"/>
      <c r="G1750" s="158"/>
      <c r="H1750" s="67"/>
      <c r="I1750" s="67"/>
      <c r="J1750" s="67"/>
    </row>
    <row r="1751">
      <c r="A1751" s="158"/>
      <c r="B1751" s="161"/>
      <c r="C1751" s="158"/>
      <c r="D1751" s="162"/>
      <c r="E1751" s="158"/>
      <c r="F1751" s="158"/>
      <c r="G1751" s="158"/>
      <c r="H1751" s="67"/>
      <c r="I1751" s="67"/>
      <c r="J1751" s="67"/>
    </row>
    <row r="1752">
      <c r="A1752" s="158"/>
      <c r="B1752" s="161"/>
      <c r="C1752" s="158"/>
      <c r="D1752" s="162"/>
      <c r="E1752" s="158"/>
      <c r="F1752" s="158"/>
      <c r="G1752" s="158"/>
      <c r="H1752" s="67"/>
      <c r="I1752" s="67"/>
      <c r="J1752" s="67"/>
    </row>
    <row r="1753">
      <c r="A1753" s="158"/>
      <c r="B1753" s="161"/>
      <c r="C1753" s="158"/>
      <c r="D1753" s="162"/>
      <c r="E1753" s="158"/>
      <c r="F1753" s="158"/>
      <c r="G1753" s="158"/>
      <c r="H1753" s="67"/>
      <c r="I1753" s="67"/>
      <c r="J1753" s="67"/>
    </row>
    <row r="1754">
      <c r="A1754" s="158"/>
      <c r="B1754" s="161"/>
      <c r="C1754" s="158"/>
      <c r="D1754" s="162"/>
      <c r="E1754" s="158"/>
      <c r="F1754" s="158"/>
      <c r="G1754" s="158"/>
      <c r="H1754" s="67"/>
      <c r="I1754" s="67"/>
      <c r="J1754" s="67"/>
    </row>
    <row r="1755">
      <c r="A1755" s="158"/>
      <c r="B1755" s="161"/>
      <c r="C1755" s="158"/>
      <c r="D1755" s="162"/>
      <c r="E1755" s="158"/>
      <c r="F1755" s="158"/>
      <c r="G1755" s="158"/>
      <c r="H1755" s="67"/>
      <c r="I1755" s="67"/>
      <c r="J1755" s="67"/>
    </row>
    <row r="1756">
      <c r="A1756" s="158"/>
      <c r="B1756" s="161"/>
      <c r="C1756" s="158"/>
      <c r="D1756" s="162"/>
      <c r="E1756" s="158"/>
      <c r="F1756" s="158"/>
      <c r="G1756" s="158"/>
      <c r="H1756" s="67"/>
      <c r="I1756" s="67"/>
      <c r="J1756" s="67"/>
    </row>
    <row r="1757">
      <c r="A1757" s="158"/>
      <c r="B1757" s="161"/>
      <c r="C1757" s="158"/>
      <c r="D1757" s="162"/>
      <c r="E1757" s="158"/>
      <c r="F1757" s="158"/>
      <c r="G1757" s="158"/>
      <c r="H1757" s="67"/>
      <c r="I1757" s="67"/>
      <c r="J1757" s="67"/>
    </row>
    <row r="1758">
      <c r="A1758" s="158"/>
      <c r="B1758" s="161"/>
      <c r="C1758" s="158"/>
      <c r="D1758" s="162"/>
      <c r="E1758" s="158"/>
      <c r="F1758" s="158"/>
      <c r="G1758" s="158"/>
      <c r="H1758" s="67"/>
      <c r="I1758" s="67"/>
      <c r="J1758" s="67"/>
    </row>
    <row r="1759">
      <c r="A1759" s="158"/>
      <c r="B1759" s="161"/>
      <c r="C1759" s="158"/>
      <c r="D1759" s="162"/>
      <c r="E1759" s="158"/>
      <c r="F1759" s="158"/>
      <c r="G1759" s="158"/>
      <c r="H1759" s="67"/>
      <c r="I1759" s="67"/>
      <c r="J1759" s="67"/>
    </row>
    <row r="1760">
      <c r="A1760" s="158"/>
      <c r="B1760" s="161"/>
      <c r="C1760" s="158"/>
      <c r="D1760" s="162"/>
      <c r="E1760" s="158"/>
      <c r="F1760" s="158"/>
      <c r="G1760" s="158"/>
      <c r="H1760" s="67"/>
      <c r="I1760" s="67"/>
      <c r="J1760" s="67"/>
    </row>
    <row r="1761">
      <c r="A1761" s="158"/>
      <c r="B1761" s="161"/>
      <c r="C1761" s="158"/>
      <c r="D1761" s="162"/>
      <c r="E1761" s="158"/>
      <c r="F1761" s="158"/>
      <c r="G1761" s="158"/>
      <c r="H1761" s="67"/>
      <c r="I1761" s="67"/>
      <c r="J1761" s="67"/>
    </row>
    <row r="1762">
      <c r="A1762" s="158"/>
      <c r="B1762" s="161"/>
      <c r="C1762" s="158"/>
      <c r="D1762" s="162"/>
      <c r="E1762" s="158"/>
      <c r="F1762" s="158"/>
      <c r="G1762" s="158"/>
      <c r="H1762" s="67"/>
      <c r="I1762" s="67"/>
      <c r="J1762" s="67"/>
    </row>
    <row r="1763">
      <c r="A1763" s="158"/>
      <c r="B1763" s="161"/>
      <c r="C1763" s="158"/>
      <c r="D1763" s="162"/>
      <c r="E1763" s="158"/>
      <c r="F1763" s="158"/>
      <c r="G1763" s="158"/>
      <c r="H1763" s="67"/>
      <c r="I1763" s="67"/>
      <c r="J1763" s="67"/>
    </row>
    <row r="1764">
      <c r="A1764" s="158"/>
      <c r="B1764" s="161"/>
      <c r="C1764" s="158"/>
      <c r="D1764" s="162"/>
      <c r="E1764" s="158"/>
      <c r="F1764" s="158"/>
      <c r="G1764" s="158"/>
      <c r="H1764" s="67"/>
      <c r="I1764" s="67"/>
      <c r="J1764" s="67"/>
    </row>
    <row r="1765">
      <c r="A1765" s="158"/>
      <c r="B1765" s="161"/>
      <c r="C1765" s="158"/>
      <c r="D1765" s="162"/>
      <c r="E1765" s="158"/>
      <c r="F1765" s="158"/>
      <c r="G1765" s="158"/>
      <c r="H1765" s="67"/>
      <c r="I1765" s="67"/>
      <c r="J1765" s="67"/>
    </row>
    <row r="1766">
      <c r="A1766" s="158"/>
      <c r="B1766" s="161"/>
      <c r="C1766" s="158"/>
      <c r="D1766" s="162"/>
      <c r="E1766" s="158"/>
      <c r="F1766" s="158"/>
      <c r="G1766" s="158"/>
      <c r="H1766" s="67"/>
      <c r="I1766" s="67"/>
      <c r="J1766" s="67"/>
    </row>
    <row r="1767">
      <c r="A1767" s="158"/>
      <c r="B1767" s="161"/>
      <c r="C1767" s="158"/>
      <c r="D1767" s="162"/>
      <c r="E1767" s="158"/>
      <c r="F1767" s="158"/>
      <c r="G1767" s="158"/>
      <c r="H1767" s="67"/>
      <c r="I1767" s="67"/>
      <c r="J1767" s="67"/>
    </row>
    <row r="1768">
      <c r="A1768" s="158"/>
      <c r="B1768" s="161"/>
      <c r="C1768" s="158"/>
      <c r="D1768" s="162"/>
      <c r="E1768" s="158"/>
      <c r="F1768" s="158"/>
      <c r="G1768" s="158"/>
      <c r="H1768" s="67"/>
      <c r="I1768" s="67"/>
      <c r="J1768" s="67"/>
    </row>
    <row r="1769">
      <c r="A1769" s="158"/>
      <c r="B1769" s="161"/>
      <c r="C1769" s="158"/>
      <c r="D1769" s="162"/>
      <c r="E1769" s="158"/>
      <c r="F1769" s="158"/>
      <c r="G1769" s="158"/>
      <c r="H1769" s="67"/>
      <c r="I1769" s="67"/>
      <c r="J1769" s="67"/>
    </row>
    <row r="1770">
      <c r="A1770" s="158"/>
      <c r="B1770" s="161"/>
      <c r="C1770" s="158"/>
      <c r="D1770" s="162"/>
      <c r="E1770" s="158"/>
      <c r="F1770" s="158"/>
      <c r="G1770" s="158"/>
      <c r="H1770" s="67"/>
      <c r="I1770" s="67"/>
      <c r="J1770" s="67"/>
    </row>
    <row r="1771">
      <c r="A1771" s="158"/>
      <c r="B1771" s="161"/>
      <c r="C1771" s="158"/>
      <c r="D1771" s="162"/>
      <c r="E1771" s="158"/>
      <c r="F1771" s="158"/>
      <c r="G1771" s="158"/>
      <c r="H1771" s="67"/>
      <c r="I1771" s="67"/>
      <c r="J1771" s="67"/>
    </row>
    <row r="1772">
      <c r="A1772" s="158"/>
      <c r="B1772" s="161"/>
      <c r="C1772" s="158"/>
      <c r="D1772" s="162"/>
      <c r="E1772" s="158"/>
      <c r="F1772" s="158"/>
      <c r="G1772" s="158"/>
      <c r="H1772" s="67"/>
      <c r="I1772" s="67"/>
      <c r="J1772" s="67"/>
    </row>
    <row r="1773">
      <c r="A1773" s="158"/>
      <c r="B1773" s="161"/>
      <c r="C1773" s="158"/>
      <c r="D1773" s="162"/>
      <c r="E1773" s="158"/>
      <c r="F1773" s="158"/>
      <c r="G1773" s="158"/>
      <c r="H1773" s="67"/>
      <c r="I1773" s="67"/>
      <c r="J1773" s="67"/>
    </row>
    <row r="1774">
      <c r="A1774" s="158"/>
      <c r="B1774" s="161"/>
      <c r="C1774" s="158"/>
      <c r="D1774" s="162"/>
      <c r="E1774" s="158"/>
      <c r="F1774" s="158"/>
      <c r="G1774" s="158"/>
      <c r="H1774" s="67"/>
      <c r="I1774" s="67"/>
      <c r="J1774" s="67"/>
    </row>
    <row r="1775">
      <c r="A1775" s="158"/>
      <c r="B1775" s="161"/>
      <c r="C1775" s="158"/>
      <c r="D1775" s="162"/>
      <c r="E1775" s="158"/>
      <c r="F1775" s="158"/>
      <c r="G1775" s="158"/>
      <c r="H1775" s="67"/>
      <c r="I1775" s="67"/>
      <c r="J1775" s="67"/>
    </row>
    <row r="1776">
      <c r="A1776" s="158"/>
      <c r="B1776" s="161"/>
      <c r="C1776" s="158"/>
      <c r="D1776" s="162"/>
      <c r="E1776" s="158"/>
      <c r="F1776" s="158"/>
      <c r="G1776" s="158"/>
      <c r="H1776" s="67"/>
      <c r="I1776" s="67"/>
      <c r="J1776" s="67"/>
    </row>
    <row r="1777">
      <c r="A1777" s="158"/>
      <c r="B1777" s="161"/>
      <c r="C1777" s="158"/>
      <c r="D1777" s="162"/>
      <c r="E1777" s="158"/>
      <c r="F1777" s="158"/>
      <c r="G1777" s="158"/>
      <c r="H1777" s="67"/>
      <c r="I1777" s="67"/>
      <c r="J1777" s="67"/>
    </row>
    <row r="1778">
      <c r="A1778" s="158"/>
      <c r="B1778" s="161"/>
      <c r="C1778" s="158"/>
      <c r="D1778" s="162"/>
      <c r="E1778" s="158"/>
      <c r="F1778" s="158"/>
      <c r="G1778" s="158"/>
      <c r="H1778" s="67"/>
      <c r="I1778" s="67"/>
      <c r="J1778" s="67"/>
    </row>
    <row r="1779">
      <c r="A1779" s="158"/>
      <c r="B1779" s="161"/>
      <c r="C1779" s="158"/>
      <c r="D1779" s="162"/>
      <c r="E1779" s="158"/>
      <c r="F1779" s="158"/>
      <c r="G1779" s="158"/>
      <c r="H1779" s="67"/>
      <c r="I1779" s="67"/>
      <c r="J1779" s="67"/>
    </row>
    <row r="1780">
      <c r="A1780" s="158"/>
      <c r="B1780" s="161"/>
      <c r="C1780" s="158"/>
      <c r="D1780" s="162"/>
      <c r="E1780" s="158"/>
      <c r="F1780" s="158"/>
      <c r="G1780" s="158"/>
      <c r="H1780" s="67"/>
      <c r="I1780" s="67"/>
      <c r="J1780" s="67"/>
    </row>
    <row r="1781">
      <c r="A1781" s="158"/>
      <c r="B1781" s="161"/>
      <c r="C1781" s="158"/>
      <c r="D1781" s="162"/>
      <c r="E1781" s="158"/>
      <c r="F1781" s="158"/>
      <c r="G1781" s="158"/>
      <c r="H1781" s="67"/>
      <c r="I1781" s="67"/>
      <c r="J1781" s="67"/>
    </row>
    <row r="1782">
      <c r="A1782" s="158"/>
      <c r="B1782" s="161"/>
      <c r="C1782" s="158"/>
      <c r="D1782" s="162"/>
      <c r="E1782" s="158"/>
      <c r="F1782" s="158"/>
      <c r="G1782" s="158"/>
      <c r="H1782" s="67"/>
      <c r="I1782" s="67"/>
      <c r="J1782" s="67"/>
    </row>
    <row r="1783">
      <c r="A1783" s="158"/>
      <c r="B1783" s="161"/>
      <c r="C1783" s="158"/>
      <c r="D1783" s="162"/>
      <c r="E1783" s="158"/>
      <c r="F1783" s="158"/>
      <c r="G1783" s="158"/>
      <c r="H1783" s="67"/>
      <c r="I1783" s="67"/>
      <c r="J1783" s="67"/>
    </row>
    <row r="1784">
      <c r="A1784" s="158"/>
      <c r="B1784" s="161"/>
      <c r="C1784" s="158"/>
      <c r="D1784" s="162"/>
      <c r="E1784" s="158"/>
      <c r="F1784" s="158"/>
      <c r="G1784" s="158"/>
      <c r="H1784" s="67"/>
      <c r="I1784" s="67"/>
      <c r="J1784" s="67"/>
    </row>
    <row r="1785">
      <c r="A1785" s="158"/>
      <c r="B1785" s="161"/>
      <c r="C1785" s="158"/>
      <c r="D1785" s="162"/>
      <c r="E1785" s="158"/>
      <c r="F1785" s="158"/>
      <c r="G1785" s="158"/>
      <c r="H1785" s="67"/>
      <c r="I1785" s="67"/>
      <c r="J1785" s="67"/>
    </row>
    <row r="1786">
      <c r="A1786" s="158"/>
      <c r="B1786" s="161"/>
      <c r="C1786" s="158"/>
      <c r="D1786" s="162"/>
      <c r="E1786" s="158"/>
      <c r="F1786" s="158"/>
      <c r="G1786" s="158"/>
      <c r="H1786" s="67"/>
      <c r="I1786" s="67"/>
      <c r="J1786" s="67"/>
    </row>
    <row r="1787">
      <c r="A1787" s="158"/>
      <c r="B1787" s="161"/>
      <c r="C1787" s="158"/>
      <c r="D1787" s="162"/>
      <c r="E1787" s="158"/>
      <c r="F1787" s="158"/>
      <c r="G1787" s="158"/>
      <c r="H1787" s="67"/>
      <c r="I1787" s="67"/>
      <c r="J1787" s="67"/>
    </row>
    <row r="1788">
      <c r="A1788" s="158"/>
      <c r="B1788" s="161"/>
      <c r="C1788" s="158"/>
      <c r="D1788" s="162"/>
      <c r="E1788" s="158"/>
      <c r="F1788" s="158"/>
      <c r="G1788" s="158"/>
      <c r="H1788" s="67"/>
      <c r="I1788" s="67"/>
      <c r="J1788" s="67"/>
    </row>
    <row r="1789">
      <c r="A1789" s="158"/>
      <c r="B1789" s="161"/>
      <c r="C1789" s="158"/>
      <c r="D1789" s="162"/>
      <c r="E1789" s="158"/>
      <c r="F1789" s="158"/>
      <c r="G1789" s="158"/>
      <c r="H1789" s="67"/>
      <c r="I1789" s="67"/>
      <c r="J1789" s="67"/>
    </row>
    <row r="1790">
      <c r="A1790" s="158"/>
      <c r="B1790" s="161"/>
      <c r="C1790" s="158"/>
      <c r="D1790" s="162"/>
      <c r="E1790" s="158"/>
      <c r="F1790" s="158"/>
      <c r="G1790" s="158"/>
      <c r="H1790" s="67"/>
      <c r="I1790" s="67"/>
      <c r="J1790" s="67"/>
    </row>
    <row r="1791">
      <c r="A1791" s="158"/>
      <c r="B1791" s="161"/>
      <c r="C1791" s="158"/>
      <c r="D1791" s="162"/>
      <c r="E1791" s="158"/>
      <c r="F1791" s="158"/>
      <c r="G1791" s="158"/>
      <c r="H1791" s="67"/>
      <c r="I1791" s="67"/>
      <c r="J1791" s="67"/>
    </row>
    <row r="1792">
      <c r="A1792" s="158"/>
      <c r="B1792" s="161"/>
      <c r="C1792" s="158"/>
      <c r="D1792" s="162"/>
      <c r="E1792" s="158"/>
      <c r="F1792" s="158"/>
      <c r="G1792" s="158"/>
      <c r="H1792" s="67"/>
      <c r="I1792" s="67"/>
      <c r="J1792" s="67"/>
    </row>
    <row r="1793">
      <c r="A1793" s="158"/>
      <c r="B1793" s="161"/>
      <c r="C1793" s="158"/>
      <c r="D1793" s="162"/>
      <c r="E1793" s="158"/>
      <c r="F1793" s="158"/>
      <c r="G1793" s="158"/>
      <c r="H1793" s="67"/>
      <c r="I1793" s="67"/>
      <c r="J1793" s="67"/>
    </row>
    <row r="1794">
      <c r="A1794" s="158"/>
      <c r="B1794" s="161"/>
      <c r="C1794" s="158"/>
      <c r="D1794" s="162"/>
      <c r="E1794" s="158"/>
      <c r="F1794" s="158"/>
      <c r="G1794" s="158"/>
      <c r="H1794" s="67"/>
      <c r="I1794" s="67"/>
      <c r="J1794" s="67"/>
    </row>
    <row r="1795">
      <c r="A1795" s="158"/>
      <c r="B1795" s="161"/>
      <c r="C1795" s="158"/>
      <c r="D1795" s="162"/>
      <c r="E1795" s="158"/>
      <c r="F1795" s="158"/>
      <c r="G1795" s="158"/>
      <c r="H1795" s="67"/>
      <c r="I1795" s="67"/>
      <c r="J1795" s="67"/>
    </row>
    <row r="1796">
      <c r="A1796" s="158"/>
      <c r="B1796" s="161"/>
      <c r="C1796" s="158"/>
      <c r="D1796" s="162"/>
      <c r="E1796" s="158"/>
      <c r="F1796" s="158"/>
      <c r="G1796" s="158"/>
      <c r="H1796" s="67"/>
      <c r="I1796" s="67"/>
      <c r="J1796" s="67"/>
    </row>
    <row r="1797">
      <c r="A1797" s="158"/>
      <c r="B1797" s="161"/>
      <c r="C1797" s="158"/>
      <c r="D1797" s="162"/>
      <c r="E1797" s="158"/>
      <c r="F1797" s="158"/>
      <c r="G1797" s="158"/>
      <c r="H1797" s="67"/>
      <c r="I1797" s="67"/>
      <c r="J1797" s="67"/>
    </row>
    <row r="1798">
      <c r="A1798" s="158"/>
      <c r="B1798" s="161"/>
      <c r="C1798" s="158"/>
      <c r="D1798" s="162"/>
      <c r="E1798" s="158"/>
      <c r="F1798" s="158"/>
      <c r="G1798" s="158"/>
      <c r="H1798" s="67"/>
      <c r="I1798" s="67"/>
      <c r="J1798" s="67"/>
    </row>
    <row r="1799">
      <c r="A1799" s="158"/>
      <c r="B1799" s="161"/>
      <c r="C1799" s="158"/>
      <c r="D1799" s="162"/>
      <c r="E1799" s="158"/>
      <c r="F1799" s="158"/>
      <c r="G1799" s="158"/>
      <c r="H1799" s="67"/>
      <c r="I1799" s="67"/>
      <c r="J1799" s="67"/>
    </row>
    <row r="1800">
      <c r="A1800" s="158"/>
      <c r="B1800" s="161"/>
      <c r="C1800" s="158"/>
      <c r="D1800" s="162"/>
      <c r="E1800" s="158"/>
      <c r="F1800" s="158"/>
      <c r="G1800" s="158"/>
      <c r="H1800" s="67"/>
      <c r="I1800" s="67"/>
      <c r="J1800" s="67"/>
    </row>
    <row r="1801">
      <c r="A1801" s="158"/>
      <c r="B1801" s="161"/>
      <c r="C1801" s="158"/>
      <c r="D1801" s="162"/>
      <c r="E1801" s="158"/>
      <c r="F1801" s="158"/>
      <c r="G1801" s="158"/>
      <c r="H1801" s="67"/>
      <c r="I1801" s="67"/>
      <c r="J1801" s="67"/>
    </row>
    <row r="1802">
      <c r="A1802" s="158"/>
      <c r="B1802" s="161"/>
      <c r="C1802" s="158"/>
      <c r="D1802" s="162"/>
      <c r="E1802" s="158"/>
      <c r="F1802" s="158"/>
      <c r="G1802" s="158"/>
      <c r="H1802" s="67"/>
      <c r="I1802" s="67"/>
      <c r="J1802" s="67"/>
    </row>
    <row r="1803">
      <c r="A1803" s="158"/>
      <c r="B1803" s="161"/>
      <c r="C1803" s="158"/>
      <c r="D1803" s="162"/>
      <c r="E1803" s="158"/>
      <c r="F1803" s="158"/>
      <c r="G1803" s="158"/>
      <c r="H1803" s="67"/>
      <c r="I1803" s="67"/>
      <c r="J1803" s="67"/>
    </row>
    <row r="1804">
      <c r="A1804" s="158"/>
      <c r="B1804" s="161"/>
      <c r="C1804" s="158"/>
      <c r="D1804" s="162"/>
      <c r="E1804" s="158"/>
      <c r="F1804" s="158"/>
      <c r="G1804" s="158"/>
      <c r="H1804" s="67"/>
      <c r="I1804" s="67"/>
      <c r="J1804" s="67"/>
    </row>
    <row r="1805">
      <c r="A1805" s="158"/>
      <c r="B1805" s="161"/>
      <c r="C1805" s="158"/>
      <c r="D1805" s="162"/>
      <c r="E1805" s="158"/>
      <c r="F1805" s="158"/>
      <c r="G1805" s="158"/>
      <c r="H1805" s="67"/>
      <c r="I1805" s="67"/>
      <c r="J1805" s="67"/>
    </row>
    <row r="1806">
      <c r="A1806" s="158"/>
      <c r="B1806" s="161"/>
      <c r="C1806" s="158"/>
      <c r="D1806" s="162"/>
      <c r="E1806" s="158"/>
      <c r="F1806" s="158"/>
      <c r="G1806" s="158"/>
      <c r="H1806" s="67"/>
      <c r="I1806" s="67"/>
      <c r="J1806" s="67"/>
    </row>
    <row r="1807">
      <c r="A1807" s="158"/>
      <c r="B1807" s="161"/>
      <c r="C1807" s="158"/>
      <c r="D1807" s="162"/>
      <c r="E1807" s="158"/>
      <c r="F1807" s="158"/>
      <c r="G1807" s="158"/>
      <c r="H1807" s="67"/>
      <c r="I1807" s="67"/>
      <c r="J1807" s="67"/>
    </row>
    <row r="1808">
      <c r="A1808" s="158"/>
      <c r="B1808" s="161"/>
      <c r="C1808" s="158"/>
      <c r="D1808" s="162"/>
      <c r="E1808" s="158"/>
      <c r="F1808" s="158"/>
      <c r="G1808" s="158"/>
      <c r="H1808" s="67"/>
      <c r="I1808" s="67"/>
      <c r="J1808" s="67"/>
    </row>
    <row r="1809">
      <c r="A1809" s="158"/>
      <c r="B1809" s="161"/>
      <c r="C1809" s="158"/>
      <c r="D1809" s="162"/>
      <c r="E1809" s="158"/>
      <c r="F1809" s="158"/>
      <c r="G1809" s="158"/>
      <c r="H1809" s="67"/>
      <c r="I1809" s="67"/>
      <c r="J1809" s="67"/>
    </row>
    <row r="1810">
      <c r="A1810" s="158"/>
      <c r="B1810" s="161"/>
      <c r="C1810" s="158"/>
      <c r="D1810" s="162"/>
      <c r="E1810" s="158"/>
      <c r="F1810" s="158"/>
      <c r="G1810" s="158"/>
      <c r="H1810" s="67"/>
      <c r="I1810" s="67"/>
      <c r="J1810" s="67"/>
    </row>
    <row r="1811">
      <c r="A1811" s="158"/>
      <c r="B1811" s="161"/>
      <c r="C1811" s="158"/>
      <c r="D1811" s="162"/>
      <c r="E1811" s="158"/>
      <c r="F1811" s="158"/>
      <c r="G1811" s="158"/>
      <c r="H1811" s="67"/>
      <c r="I1811" s="67"/>
      <c r="J1811" s="67"/>
    </row>
    <row r="1812">
      <c r="A1812" s="158"/>
      <c r="B1812" s="161"/>
      <c r="C1812" s="158"/>
      <c r="D1812" s="162"/>
      <c r="E1812" s="158"/>
      <c r="F1812" s="158"/>
      <c r="G1812" s="158"/>
      <c r="H1812" s="67"/>
      <c r="I1812" s="67"/>
      <c r="J1812" s="67"/>
    </row>
    <row r="1813">
      <c r="A1813" s="158"/>
      <c r="B1813" s="161"/>
      <c r="C1813" s="158"/>
      <c r="D1813" s="162"/>
      <c r="E1813" s="158"/>
      <c r="F1813" s="158"/>
      <c r="G1813" s="158"/>
      <c r="H1813" s="67"/>
      <c r="I1813" s="67"/>
      <c r="J1813" s="67"/>
    </row>
    <row r="1814">
      <c r="A1814" s="158"/>
      <c r="B1814" s="161"/>
      <c r="C1814" s="158"/>
      <c r="D1814" s="162"/>
      <c r="E1814" s="158"/>
      <c r="F1814" s="158"/>
      <c r="G1814" s="158"/>
      <c r="H1814" s="67"/>
      <c r="I1814" s="67"/>
      <c r="J1814" s="67"/>
    </row>
    <row r="1815">
      <c r="A1815" s="158"/>
      <c r="B1815" s="161"/>
      <c r="C1815" s="158"/>
      <c r="D1815" s="162"/>
      <c r="E1815" s="158"/>
      <c r="F1815" s="158"/>
      <c r="G1815" s="158"/>
      <c r="H1815" s="67"/>
      <c r="I1815" s="67"/>
      <c r="J1815" s="67"/>
    </row>
    <row r="1816">
      <c r="A1816" s="158"/>
      <c r="B1816" s="161"/>
      <c r="C1816" s="158"/>
      <c r="D1816" s="162"/>
      <c r="E1816" s="158"/>
      <c r="F1816" s="158"/>
      <c r="G1816" s="158"/>
      <c r="H1816" s="67"/>
      <c r="I1816" s="67"/>
      <c r="J1816" s="67"/>
    </row>
    <row r="1817">
      <c r="A1817" s="158"/>
      <c r="B1817" s="161"/>
      <c r="C1817" s="158"/>
      <c r="D1817" s="162"/>
      <c r="E1817" s="158"/>
      <c r="F1817" s="158"/>
      <c r="G1817" s="158"/>
      <c r="H1817" s="67"/>
      <c r="I1817" s="67"/>
      <c r="J1817" s="67"/>
    </row>
    <row r="1818">
      <c r="A1818" s="158"/>
      <c r="B1818" s="161"/>
      <c r="C1818" s="158"/>
      <c r="D1818" s="162"/>
      <c r="E1818" s="158"/>
      <c r="F1818" s="158"/>
      <c r="G1818" s="158"/>
      <c r="H1818" s="67"/>
      <c r="I1818" s="67"/>
      <c r="J1818" s="67"/>
    </row>
    <row r="1819">
      <c r="A1819" s="158"/>
      <c r="B1819" s="161"/>
      <c r="C1819" s="158"/>
      <c r="D1819" s="162"/>
      <c r="E1819" s="158"/>
      <c r="F1819" s="158"/>
      <c r="G1819" s="158"/>
      <c r="H1819" s="67"/>
      <c r="I1819" s="67"/>
      <c r="J1819" s="67"/>
    </row>
    <row r="1820">
      <c r="A1820" s="158"/>
      <c r="B1820" s="161"/>
      <c r="C1820" s="158"/>
      <c r="D1820" s="162"/>
      <c r="E1820" s="158"/>
      <c r="F1820" s="158"/>
      <c r="G1820" s="158"/>
      <c r="H1820" s="67"/>
      <c r="I1820" s="67"/>
      <c r="J1820" s="67"/>
    </row>
    <row r="1821">
      <c r="A1821" s="158"/>
      <c r="B1821" s="161"/>
      <c r="C1821" s="158"/>
      <c r="D1821" s="162"/>
      <c r="E1821" s="158"/>
      <c r="F1821" s="158"/>
      <c r="G1821" s="158"/>
      <c r="H1821" s="67"/>
      <c r="I1821" s="67"/>
      <c r="J1821" s="67"/>
    </row>
    <row r="1822">
      <c r="A1822" s="158"/>
      <c r="B1822" s="161"/>
      <c r="C1822" s="158"/>
      <c r="D1822" s="162"/>
      <c r="E1822" s="158"/>
      <c r="F1822" s="158"/>
      <c r="G1822" s="158"/>
      <c r="H1822" s="67"/>
      <c r="I1822" s="67"/>
      <c r="J1822" s="67"/>
    </row>
    <row r="1823">
      <c r="A1823" s="158"/>
      <c r="B1823" s="161"/>
      <c r="C1823" s="158"/>
      <c r="D1823" s="162"/>
      <c r="E1823" s="158"/>
      <c r="F1823" s="158"/>
      <c r="G1823" s="158"/>
      <c r="H1823" s="67"/>
      <c r="I1823" s="67"/>
      <c r="J1823" s="67"/>
    </row>
    <row r="1824">
      <c r="A1824" s="158"/>
      <c r="B1824" s="161"/>
      <c r="C1824" s="158"/>
      <c r="D1824" s="162"/>
      <c r="E1824" s="158"/>
      <c r="F1824" s="158"/>
      <c r="G1824" s="158"/>
      <c r="H1824" s="67"/>
      <c r="I1824" s="67"/>
      <c r="J1824" s="67"/>
    </row>
    <row r="1825">
      <c r="A1825" s="158"/>
      <c r="B1825" s="161"/>
      <c r="C1825" s="158"/>
      <c r="D1825" s="162"/>
      <c r="E1825" s="158"/>
      <c r="F1825" s="158"/>
      <c r="G1825" s="158"/>
      <c r="H1825" s="67"/>
      <c r="I1825" s="67"/>
      <c r="J1825" s="67"/>
    </row>
    <row r="1826">
      <c r="A1826" s="158"/>
      <c r="B1826" s="161"/>
      <c r="C1826" s="158"/>
      <c r="D1826" s="162"/>
      <c r="E1826" s="158"/>
      <c r="F1826" s="158"/>
      <c r="G1826" s="158"/>
      <c r="H1826" s="67"/>
      <c r="I1826" s="67"/>
      <c r="J1826" s="67"/>
    </row>
    <row r="1827">
      <c r="A1827" s="158"/>
      <c r="B1827" s="161"/>
      <c r="C1827" s="158"/>
      <c r="D1827" s="162"/>
      <c r="E1827" s="158"/>
      <c r="F1827" s="158"/>
      <c r="G1827" s="158"/>
      <c r="H1827" s="67"/>
      <c r="I1827" s="67"/>
      <c r="J1827" s="67"/>
    </row>
    <row r="1828">
      <c r="A1828" s="158"/>
      <c r="B1828" s="161"/>
      <c r="C1828" s="158"/>
      <c r="D1828" s="162"/>
      <c r="E1828" s="158"/>
      <c r="F1828" s="158"/>
      <c r="G1828" s="158"/>
      <c r="H1828" s="67"/>
      <c r="I1828" s="67"/>
      <c r="J1828" s="67"/>
    </row>
    <row r="1829">
      <c r="A1829" s="158"/>
      <c r="B1829" s="161"/>
      <c r="C1829" s="158"/>
      <c r="D1829" s="162"/>
      <c r="E1829" s="158"/>
      <c r="F1829" s="158"/>
      <c r="G1829" s="158"/>
      <c r="H1829" s="67"/>
      <c r="I1829" s="67"/>
      <c r="J1829" s="67"/>
    </row>
    <row r="1830">
      <c r="A1830" s="158"/>
      <c r="B1830" s="161"/>
      <c r="C1830" s="158"/>
      <c r="D1830" s="162"/>
      <c r="E1830" s="158"/>
      <c r="F1830" s="158"/>
      <c r="G1830" s="158"/>
      <c r="H1830" s="67"/>
      <c r="I1830" s="67"/>
      <c r="J1830" s="67"/>
    </row>
    <row r="1831">
      <c r="A1831" s="158"/>
      <c r="B1831" s="161"/>
      <c r="C1831" s="158"/>
      <c r="D1831" s="162"/>
      <c r="E1831" s="158"/>
      <c r="F1831" s="158"/>
      <c r="G1831" s="158"/>
      <c r="H1831" s="67"/>
      <c r="I1831" s="67"/>
      <c r="J1831" s="67"/>
    </row>
    <row r="1832">
      <c r="A1832" s="158"/>
      <c r="B1832" s="161"/>
      <c r="C1832" s="158"/>
      <c r="D1832" s="162"/>
      <c r="E1832" s="158"/>
      <c r="F1832" s="158"/>
      <c r="G1832" s="158"/>
      <c r="H1832" s="67"/>
      <c r="I1832" s="67"/>
      <c r="J1832" s="67"/>
    </row>
    <row r="1833">
      <c r="A1833" s="158"/>
      <c r="B1833" s="161"/>
      <c r="C1833" s="158"/>
      <c r="D1833" s="162"/>
      <c r="E1833" s="158"/>
      <c r="F1833" s="158"/>
      <c r="G1833" s="158"/>
      <c r="H1833" s="67"/>
      <c r="I1833" s="67"/>
      <c r="J1833" s="67"/>
    </row>
    <row r="1834">
      <c r="A1834" s="158"/>
      <c r="B1834" s="161"/>
      <c r="C1834" s="158"/>
      <c r="D1834" s="162"/>
      <c r="E1834" s="158"/>
      <c r="F1834" s="158"/>
      <c r="G1834" s="158"/>
      <c r="H1834" s="67"/>
      <c r="I1834" s="67"/>
      <c r="J1834" s="67"/>
    </row>
    <row r="1835">
      <c r="A1835" s="158"/>
      <c r="B1835" s="161"/>
      <c r="C1835" s="158"/>
      <c r="D1835" s="162"/>
      <c r="E1835" s="158"/>
      <c r="F1835" s="158"/>
      <c r="G1835" s="158"/>
      <c r="H1835" s="67"/>
      <c r="I1835" s="67"/>
      <c r="J1835" s="67"/>
    </row>
    <row r="1836">
      <c r="A1836" s="158"/>
      <c r="B1836" s="161"/>
      <c r="C1836" s="158"/>
      <c r="D1836" s="162"/>
      <c r="E1836" s="158"/>
      <c r="F1836" s="158"/>
      <c r="G1836" s="158"/>
      <c r="H1836" s="67"/>
      <c r="I1836" s="67"/>
      <c r="J1836" s="67"/>
    </row>
    <row r="1837">
      <c r="A1837" s="158"/>
      <c r="B1837" s="161"/>
      <c r="C1837" s="158"/>
      <c r="D1837" s="162"/>
      <c r="E1837" s="158"/>
      <c r="F1837" s="158"/>
      <c r="G1837" s="158"/>
      <c r="H1837" s="67"/>
      <c r="I1837" s="67"/>
      <c r="J1837" s="67"/>
    </row>
    <row r="1838">
      <c r="A1838" s="158"/>
      <c r="B1838" s="161"/>
      <c r="C1838" s="158"/>
      <c r="D1838" s="162"/>
      <c r="E1838" s="158"/>
      <c r="F1838" s="158"/>
      <c r="G1838" s="158"/>
      <c r="H1838" s="67"/>
      <c r="I1838" s="67"/>
      <c r="J1838" s="67"/>
    </row>
    <row r="1839">
      <c r="A1839" s="158"/>
      <c r="B1839" s="161"/>
      <c r="C1839" s="158"/>
      <c r="D1839" s="162"/>
      <c r="E1839" s="158"/>
      <c r="F1839" s="158"/>
      <c r="G1839" s="158"/>
      <c r="H1839" s="67"/>
      <c r="I1839" s="67"/>
      <c r="J1839" s="67"/>
    </row>
    <row r="1840">
      <c r="A1840" s="158"/>
      <c r="B1840" s="161"/>
      <c r="C1840" s="158"/>
      <c r="D1840" s="162"/>
      <c r="E1840" s="158"/>
      <c r="F1840" s="158"/>
      <c r="G1840" s="158"/>
      <c r="H1840" s="67"/>
      <c r="I1840" s="67"/>
      <c r="J1840" s="67"/>
    </row>
    <row r="1841">
      <c r="A1841" s="158"/>
      <c r="B1841" s="161"/>
      <c r="C1841" s="158"/>
      <c r="D1841" s="162"/>
      <c r="E1841" s="158"/>
      <c r="F1841" s="158"/>
      <c r="G1841" s="158"/>
      <c r="H1841" s="67"/>
      <c r="I1841" s="67"/>
      <c r="J1841" s="67"/>
    </row>
    <row r="1842">
      <c r="A1842" s="158"/>
      <c r="B1842" s="161"/>
      <c r="C1842" s="158"/>
      <c r="D1842" s="162"/>
      <c r="E1842" s="158"/>
      <c r="F1842" s="158"/>
      <c r="G1842" s="158"/>
      <c r="H1842" s="67"/>
      <c r="I1842" s="67"/>
      <c r="J1842" s="67"/>
    </row>
    <row r="1843">
      <c r="A1843" s="158"/>
      <c r="B1843" s="161"/>
      <c r="C1843" s="158"/>
      <c r="D1843" s="162"/>
      <c r="E1843" s="158"/>
      <c r="F1843" s="158"/>
      <c r="G1843" s="158"/>
      <c r="H1843" s="67"/>
      <c r="I1843" s="67"/>
      <c r="J1843" s="67"/>
    </row>
    <row r="1844">
      <c r="A1844" s="158"/>
      <c r="B1844" s="161"/>
      <c r="C1844" s="158"/>
      <c r="D1844" s="162"/>
      <c r="E1844" s="158"/>
      <c r="F1844" s="158"/>
      <c r="G1844" s="158"/>
      <c r="H1844" s="67"/>
      <c r="I1844" s="67"/>
      <c r="J1844" s="67"/>
    </row>
    <row r="1845">
      <c r="A1845" s="158"/>
      <c r="B1845" s="161"/>
      <c r="C1845" s="158"/>
      <c r="D1845" s="162"/>
      <c r="E1845" s="158"/>
      <c r="F1845" s="158"/>
      <c r="G1845" s="158"/>
      <c r="H1845" s="67"/>
      <c r="I1845" s="67"/>
      <c r="J1845" s="67"/>
    </row>
    <row r="1846">
      <c r="A1846" s="158"/>
      <c r="B1846" s="161"/>
      <c r="C1846" s="158"/>
      <c r="D1846" s="162"/>
      <c r="E1846" s="158"/>
      <c r="F1846" s="158"/>
      <c r="G1846" s="158"/>
      <c r="H1846" s="67"/>
      <c r="I1846" s="67"/>
      <c r="J1846" s="67"/>
    </row>
    <row r="1847">
      <c r="A1847" s="158"/>
      <c r="B1847" s="161"/>
      <c r="C1847" s="158"/>
      <c r="D1847" s="162"/>
      <c r="E1847" s="158"/>
      <c r="F1847" s="158"/>
      <c r="G1847" s="158"/>
      <c r="H1847" s="67"/>
      <c r="I1847" s="67"/>
      <c r="J1847" s="67"/>
    </row>
    <row r="1848">
      <c r="A1848" s="158"/>
      <c r="B1848" s="161"/>
      <c r="C1848" s="158"/>
      <c r="D1848" s="162"/>
      <c r="E1848" s="158"/>
      <c r="F1848" s="158"/>
      <c r="G1848" s="158"/>
      <c r="H1848" s="67"/>
      <c r="I1848" s="67"/>
      <c r="J1848" s="67"/>
    </row>
    <row r="1849">
      <c r="A1849" s="158"/>
      <c r="B1849" s="161"/>
      <c r="C1849" s="158"/>
      <c r="D1849" s="162"/>
      <c r="E1849" s="158"/>
      <c r="F1849" s="158"/>
      <c r="G1849" s="158"/>
      <c r="H1849" s="67"/>
      <c r="I1849" s="67"/>
      <c r="J1849" s="67"/>
    </row>
    <row r="1850">
      <c r="A1850" s="158"/>
      <c r="B1850" s="161"/>
      <c r="C1850" s="158"/>
      <c r="D1850" s="162"/>
      <c r="E1850" s="158"/>
      <c r="F1850" s="158"/>
      <c r="G1850" s="158"/>
      <c r="H1850" s="67"/>
      <c r="I1850" s="67"/>
      <c r="J1850" s="67"/>
    </row>
    <row r="1851">
      <c r="A1851" s="158"/>
      <c r="B1851" s="161"/>
      <c r="C1851" s="158"/>
      <c r="D1851" s="162"/>
      <c r="E1851" s="158"/>
      <c r="F1851" s="158"/>
      <c r="G1851" s="158"/>
      <c r="H1851" s="67"/>
      <c r="I1851" s="67"/>
      <c r="J1851" s="67"/>
    </row>
    <row r="1852">
      <c r="A1852" s="158"/>
      <c r="B1852" s="161"/>
      <c r="C1852" s="158"/>
      <c r="D1852" s="162"/>
      <c r="E1852" s="158"/>
      <c r="F1852" s="158"/>
      <c r="G1852" s="158"/>
      <c r="H1852" s="67"/>
      <c r="I1852" s="67"/>
      <c r="J1852" s="67"/>
    </row>
    <row r="1853">
      <c r="A1853" s="158"/>
      <c r="B1853" s="161"/>
      <c r="C1853" s="158"/>
      <c r="D1853" s="162"/>
      <c r="E1853" s="158"/>
      <c r="F1853" s="158"/>
      <c r="G1853" s="158"/>
      <c r="H1853" s="67"/>
      <c r="I1853" s="67"/>
      <c r="J1853" s="67"/>
    </row>
    <row r="1854">
      <c r="A1854" s="158"/>
      <c r="B1854" s="161"/>
      <c r="C1854" s="158"/>
      <c r="D1854" s="162"/>
      <c r="E1854" s="158"/>
      <c r="F1854" s="158"/>
      <c r="G1854" s="158"/>
      <c r="H1854" s="67"/>
      <c r="I1854" s="67"/>
      <c r="J1854" s="67"/>
    </row>
    <row r="1855">
      <c r="A1855" s="158"/>
      <c r="B1855" s="161"/>
      <c r="C1855" s="158"/>
      <c r="D1855" s="162"/>
      <c r="E1855" s="158"/>
      <c r="F1855" s="158"/>
      <c r="G1855" s="158"/>
      <c r="H1855" s="67"/>
      <c r="I1855" s="67"/>
      <c r="J1855" s="67"/>
    </row>
    <row r="1856">
      <c r="A1856" s="158"/>
      <c r="B1856" s="161"/>
      <c r="C1856" s="158"/>
      <c r="D1856" s="162"/>
      <c r="E1856" s="158"/>
      <c r="F1856" s="158"/>
      <c r="G1856" s="158"/>
      <c r="H1856" s="67"/>
      <c r="I1856" s="67"/>
      <c r="J1856" s="67"/>
    </row>
    <row r="1857">
      <c r="A1857" s="158"/>
      <c r="B1857" s="161"/>
      <c r="C1857" s="158"/>
      <c r="D1857" s="162"/>
      <c r="E1857" s="158"/>
      <c r="F1857" s="158"/>
      <c r="G1857" s="158"/>
      <c r="H1857" s="67"/>
      <c r="I1857" s="67"/>
      <c r="J1857" s="67"/>
    </row>
    <row r="1858">
      <c r="A1858" s="158"/>
      <c r="B1858" s="161"/>
      <c r="C1858" s="158"/>
      <c r="D1858" s="162"/>
      <c r="E1858" s="158"/>
      <c r="F1858" s="158"/>
      <c r="G1858" s="158"/>
      <c r="H1858" s="67"/>
      <c r="I1858" s="67"/>
      <c r="J1858" s="67"/>
    </row>
    <row r="1859">
      <c r="A1859" s="158"/>
      <c r="B1859" s="161"/>
      <c r="C1859" s="158"/>
      <c r="D1859" s="162"/>
      <c r="E1859" s="158"/>
      <c r="F1859" s="158"/>
      <c r="G1859" s="158"/>
      <c r="H1859" s="67"/>
      <c r="I1859" s="67"/>
      <c r="J1859" s="67"/>
    </row>
    <row r="1860">
      <c r="A1860" s="158"/>
      <c r="B1860" s="161"/>
      <c r="C1860" s="158"/>
      <c r="D1860" s="162"/>
      <c r="E1860" s="158"/>
      <c r="F1860" s="158"/>
      <c r="G1860" s="158"/>
      <c r="H1860" s="67"/>
      <c r="I1860" s="67"/>
      <c r="J1860" s="67"/>
    </row>
    <row r="1861">
      <c r="A1861" s="158"/>
      <c r="B1861" s="161"/>
      <c r="C1861" s="158"/>
      <c r="D1861" s="162"/>
      <c r="E1861" s="158"/>
      <c r="F1861" s="158"/>
      <c r="G1861" s="158"/>
      <c r="H1861" s="67"/>
      <c r="I1861" s="67"/>
      <c r="J1861" s="67"/>
    </row>
    <row r="1862">
      <c r="A1862" s="158"/>
      <c r="B1862" s="161"/>
      <c r="C1862" s="158"/>
      <c r="D1862" s="162"/>
      <c r="E1862" s="158"/>
      <c r="F1862" s="158"/>
      <c r="G1862" s="158"/>
      <c r="H1862" s="67"/>
      <c r="I1862" s="67"/>
      <c r="J1862" s="67"/>
    </row>
    <row r="1863">
      <c r="A1863" s="158"/>
      <c r="B1863" s="161"/>
      <c r="C1863" s="158"/>
      <c r="D1863" s="162"/>
      <c r="E1863" s="158"/>
      <c r="F1863" s="158"/>
      <c r="G1863" s="158"/>
      <c r="H1863" s="67"/>
      <c r="I1863" s="67"/>
      <c r="J1863" s="67"/>
    </row>
    <row r="1864">
      <c r="A1864" s="158"/>
      <c r="B1864" s="161"/>
      <c r="C1864" s="158"/>
      <c r="D1864" s="162"/>
      <c r="E1864" s="158"/>
      <c r="F1864" s="158"/>
      <c r="G1864" s="158"/>
      <c r="H1864" s="67"/>
      <c r="I1864" s="67"/>
      <c r="J1864" s="67"/>
    </row>
    <row r="1865">
      <c r="A1865" s="158"/>
      <c r="B1865" s="161"/>
      <c r="C1865" s="158"/>
      <c r="D1865" s="162"/>
      <c r="E1865" s="158"/>
      <c r="F1865" s="158"/>
      <c r="G1865" s="158"/>
      <c r="H1865" s="67"/>
      <c r="I1865" s="67"/>
      <c r="J1865" s="67"/>
    </row>
    <row r="1866">
      <c r="A1866" s="158"/>
      <c r="B1866" s="161"/>
      <c r="C1866" s="158"/>
      <c r="D1866" s="162"/>
      <c r="E1866" s="158"/>
      <c r="F1866" s="158"/>
      <c r="G1866" s="158"/>
      <c r="H1866" s="67"/>
      <c r="I1866" s="67"/>
      <c r="J1866" s="67"/>
    </row>
    <row r="1867">
      <c r="A1867" s="158"/>
      <c r="B1867" s="161"/>
      <c r="C1867" s="158"/>
      <c r="D1867" s="162"/>
      <c r="E1867" s="158"/>
      <c r="F1867" s="158"/>
      <c r="G1867" s="158"/>
      <c r="H1867" s="67"/>
      <c r="I1867" s="67"/>
      <c r="J1867" s="67"/>
    </row>
    <row r="1868">
      <c r="A1868" s="158"/>
      <c r="B1868" s="161"/>
      <c r="C1868" s="158"/>
      <c r="D1868" s="162"/>
      <c r="E1868" s="158"/>
      <c r="F1868" s="158"/>
      <c r="G1868" s="158"/>
      <c r="H1868" s="67"/>
      <c r="I1868" s="67"/>
      <c r="J1868" s="67"/>
    </row>
    <row r="1869">
      <c r="A1869" s="158"/>
      <c r="B1869" s="161"/>
      <c r="C1869" s="158"/>
      <c r="D1869" s="162"/>
      <c r="E1869" s="158"/>
      <c r="F1869" s="158"/>
      <c r="G1869" s="158"/>
      <c r="H1869" s="67"/>
      <c r="I1869" s="67"/>
      <c r="J1869" s="67"/>
    </row>
    <row r="1870">
      <c r="A1870" s="158"/>
      <c r="B1870" s="161"/>
      <c r="C1870" s="158"/>
      <c r="D1870" s="162"/>
      <c r="E1870" s="158"/>
      <c r="F1870" s="158"/>
      <c r="G1870" s="158"/>
      <c r="H1870" s="67"/>
      <c r="I1870" s="67"/>
      <c r="J1870" s="67"/>
    </row>
    <row r="1871">
      <c r="A1871" s="158"/>
      <c r="B1871" s="161"/>
      <c r="C1871" s="158"/>
      <c r="D1871" s="162"/>
      <c r="E1871" s="158"/>
      <c r="F1871" s="158"/>
      <c r="G1871" s="158"/>
      <c r="H1871" s="67"/>
      <c r="I1871" s="67"/>
      <c r="J1871" s="67"/>
    </row>
    <row r="1872">
      <c r="A1872" s="158"/>
      <c r="B1872" s="161"/>
      <c r="C1872" s="158"/>
      <c r="D1872" s="162"/>
      <c r="E1872" s="158"/>
      <c r="F1872" s="158"/>
      <c r="G1872" s="158"/>
      <c r="H1872" s="67"/>
      <c r="I1872" s="67"/>
      <c r="J1872" s="67"/>
    </row>
    <row r="1873">
      <c r="A1873" s="158"/>
      <c r="B1873" s="161"/>
      <c r="C1873" s="158"/>
      <c r="D1873" s="162"/>
      <c r="E1873" s="158"/>
      <c r="F1873" s="158"/>
      <c r="G1873" s="158"/>
      <c r="H1873" s="67"/>
      <c r="I1873" s="67"/>
      <c r="J1873" s="67"/>
    </row>
    <row r="1874">
      <c r="A1874" s="158"/>
      <c r="B1874" s="161"/>
      <c r="C1874" s="158"/>
      <c r="D1874" s="162"/>
      <c r="E1874" s="158"/>
      <c r="F1874" s="158"/>
      <c r="G1874" s="158"/>
      <c r="H1874" s="67"/>
      <c r="I1874" s="67"/>
      <c r="J1874" s="67"/>
    </row>
    <row r="1875">
      <c r="A1875" s="158"/>
      <c r="B1875" s="161"/>
      <c r="C1875" s="158"/>
      <c r="D1875" s="162"/>
      <c r="E1875" s="158"/>
      <c r="F1875" s="158"/>
      <c r="G1875" s="158"/>
      <c r="H1875" s="67"/>
      <c r="I1875" s="67"/>
      <c r="J1875" s="67"/>
    </row>
    <row r="1876">
      <c r="A1876" s="158"/>
      <c r="B1876" s="161"/>
      <c r="C1876" s="158"/>
      <c r="D1876" s="162"/>
      <c r="E1876" s="158"/>
      <c r="F1876" s="158"/>
      <c r="G1876" s="158"/>
      <c r="H1876" s="67"/>
      <c r="I1876" s="67"/>
      <c r="J1876" s="67"/>
    </row>
    <row r="1877">
      <c r="A1877" s="158"/>
      <c r="B1877" s="161"/>
      <c r="C1877" s="158"/>
      <c r="D1877" s="162"/>
      <c r="E1877" s="158"/>
      <c r="F1877" s="158"/>
      <c r="G1877" s="158"/>
      <c r="H1877" s="67"/>
      <c r="I1877" s="67"/>
      <c r="J1877" s="67"/>
    </row>
    <row r="1878">
      <c r="A1878" s="158"/>
      <c r="B1878" s="161"/>
      <c r="C1878" s="158"/>
      <c r="D1878" s="162"/>
      <c r="E1878" s="158"/>
      <c r="F1878" s="158"/>
      <c r="G1878" s="158"/>
      <c r="H1878" s="67"/>
      <c r="I1878" s="67"/>
      <c r="J1878" s="67"/>
    </row>
    <row r="1879">
      <c r="A1879" s="158"/>
      <c r="B1879" s="161"/>
      <c r="C1879" s="158"/>
      <c r="D1879" s="162"/>
      <c r="E1879" s="158"/>
      <c r="F1879" s="158"/>
      <c r="G1879" s="158"/>
      <c r="H1879" s="67"/>
      <c r="I1879" s="67"/>
      <c r="J1879" s="67"/>
    </row>
    <row r="1880">
      <c r="A1880" s="158"/>
      <c r="B1880" s="161"/>
      <c r="C1880" s="158"/>
      <c r="D1880" s="162"/>
      <c r="E1880" s="158"/>
      <c r="F1880" s="158"/>
      <c r="G1880" s="158"/>
      <c r="H1880" s="67"/>
      <c r="I1880" s="67"/>
      <c r="J1880" s="67"/>
    </row>
    <row r="1881">
      <c r="A1881" s="158"/>
      <c r="B1881" s="161"/>
      <c r="C1881" s="158"/>
      <c r="D1881" s="162"/>
      <c r="E1881" s="158"/>
      <c r="F1881" s="158"/>
      <c r="G1881" s="158"/>
      <c r="H1881" s="67"/>
      <c r="I1881" s="67"/>
      <c r="J1881" s="67"/>
    </row>
    <row r="1882">
      <c r="A1882" s="158"/>
      <c r="B1882" s="161"/>
      <c r="C1882" s="158"/>
      <c r="D1882" s="162"/>
      <c r="E1882" s="158"/>
      <c r="F1882" s="158"/>
      <c r="G1882" s="158"/>
      <c r="H1882" s="67"/>
      <c r="I1882" s="67"/>
      <c r="J1882" s="67"/>
    </row>
    <row r="1883">
      <c r="A1883" s="158"/>
      <c r="B1883" s="161"/>
      <c r="C1883" s="158"/>
      <c r="D1883" s="162"/>
      <c r="E1883" s="158"/>
      <c r="F1883" s="158"/>
      <c r="G1883" s="158"/>
      <c r="H1883" s="67"/>
      <c r="I1883" s="67"/>
      <c r="J1883" s="67"/>
    </row>
    <row r="1884">
      <c r="A1884" s="158"/>
      <c r="B1884" s="161"/>
      <c r="C1884" s="158"/>
      <c r="D1884" s="162"/>
      <c r="E1884" s="158"/>
      <c r="F1884" s="158"/>
      <c r="G1884" s="158"/>
      <c r="H1884" s="67"/>
      <c r="I1884" s="67"/>
      <c r="J1884" s="67"/>
    </row>
    <row r="1885">
      <c r="A1885" s="158"/>
      <c r="B1885" s="161"/>
      <c r="C1885" s="158"/>
      <c r="D1885" s="162"/>
      <c r="E1885" s="158"/>
      <c r="F1885" s="158"/>
      <c r="G1885" s="158"/>
      <c r="H1885" s="67"/>
      <c r="I1885" s="67"/>
      <c r="J1885" s="67"/>
    </row>
    <row r="1886">
      <c r="A1886" s="158"/>
      <c r="B1886" s="161"/>
      <c r="C1886" s="158"/>
      <c r="D1886" s="162"/>
      <c r="E1886" s="158"/>
      <c r="F1886" s="158"/>
      <c r="G1886" s="158"/>
      <c r="H1886" s="67"/>
      <c r="I1886" s="67"/>
      <c r="J1886" s="67"/>
    </row>
    <row r="1887">
      <c r="A1887" s="158"/>
      <c r="B1887" s="161"/>
      <c r="C1887" s="158"/>
      <c r="D1887" s="162"/>
      <c r="E1887" s="158"/>
      <c r="F1887" s="158"/>
      <c r="G1887" s="158"/>
      <c r="H1887" s="67"/>
      <c r="I1887" s="67"/>
      <c r="J1887" s="67"/>
    </row>
    <row r="1888">
      <c r="A1888" s="158"/>
      <c r="B1888" s="161"/>
      <c r="C1888" s="158"/>
      <c r="D1888" s="162"/>
      <c r="E1888" s="158"/>
      <c r="F1888" s="158"/>
      <c r="G1888" s="158"/>
      <c r="H1888" s="67"/>
      <c r="I1888" s="67"/>
      <c r="J1888" s="67"/>
    </row>
    <row r="1889">
      <c r="A1889" s="158"/>
      <c r="B1889" s="161"/>
      <c r="C1889" s="158"/>
      <c r="D1889" s="162"/>
      <c r="E1889" s="158"/>
      <c r="F1889" s="158"/>
      <c r="G1889" s="158"/>
      <c r="H1889" s="67"/>
      <c r="I1889" s="67"/>
      <c r="J1889" s="67"/>
    </row>
    <row r="1890">
      <c r="A1890" s="158"/>
      <c r="B1890" s="161"/>
      <c r="C1890" s="158"/>
      <c r="D1890" s="162"/>
      <c r="E1890" s="158"/>
      <c r="F1890" s="158"/>
      <c r="G1890" s="158"/>
      <c r="H1890" s="67"/>
      <c r="I1890" s="67"/>
      <c r="J1890" s="67"/>
    </row>
    <row r="1891">
      <c r="A1891" s="158"/>
      <c r="B1891" s="161"/>
      <c r="C1891" s="158"/>
      <c r="D1891" s="162"/>
      <c r="E1891" s="158"/>
      <c r="F1891" s="158"/>
      <c r="G1891" s="158"/>
      <c r="H1891" s="67"/>
      <c r="I1891" s="67"/>
      <c r="J1891" s="67"/>
    </row>
    <row r="1892">
      <c r="A1892" s="158"/>
      <c r="B1892" s="161"/>
      <c r="C1892" s="158"/>
      <c r="D1892" s="162"/>
      <c r="E1892" s="158"/>
      <c r="F1892" s="158"/>
      <c r="G1892" s="158"/>
      <c r="H1892" s="67"/>
      <c r="I1892" s="67"/>
      <c r="J1892" s="67"/>
    </row>
    <row r="1893">
      <c r="A1893" s="158"/>
      <c r="B1893" s="161"/>
      <c r="C1893" s="158"/>
      <c r="D1893" s="162"/>
      <c r="E1893" s="158"/>
      <c r="F1893" s="158"/>
      <c r="G1893" s="158"/>
      <c r="H1893" s="67"/>
      <c r="I1893" s="67"/>
      <c r="J1893" s="67"/>
    </row>
    <row r="1894">
      <c r="A1894" s="158"/>
      <c r="B1894" s="161"/>
      <c r="C1894" s="158"/>
      <c r="D1894" s="162"/>
      <c r="E1894" s="158"/>
      <c r="F1894" s="158"/>
      <c r="G1894" s="158"/>
      <c r="H1894" s="67"/>
      <c r="I1894" s="67"/>
      <c r="J1894" s="67"/>
    </row>
    <row r="1895">
      <c r="A1895" s="158"/>
      <c r="B1895" s="161"/>
      <c r="C1895" s="158"/>
      <c r="D1895" s="162"/>
      <c r="E1895" s="158"/>
      <c r="F1895" s="158"/>
      <c r="G1895" s="158"/>
      <c r="H1895" s="67"/>
      <c r="I1895" s="67"/>
      <c r="J1895" s="67"/>
    </row>
    <row r="1896">
      <c r="A1896" s="158"/>
      <c r="B1896" s="161"/>
      <c r="C1896" s="158"/>
      <c r="D1896" s="162"/>
      <c r="E1896" s="158"/>
      <c r="F1896" s="158"/>
      <c r="G1896" s="158"/>
      <c r="H1896" s="67"/>
      <c r="I1896" s="67"/>
      <c r="J1896" s="67"/>
    </row>
    <row r="1897">
      <c r="A1897" s="158"/>
      <c r="B1897" s="161"/>
      <c r="C1897" s="158"/>
      <c r="D1897" s="162"/>
      <c r="E1897" s="158"/>
      <c r="F1897" s="158"/>
      <c r="G1897" s="158"/>
      <c r="H1897" s="67"/>
      <c r="I1897" s="67"/>
      <c r="J1897" s="67"/>
    </row>
    <row r="1898">
      <c r="A1898" s="158"/>
      <c r="B1898" s="161"/>
      <c r="C1898" s="158"/>
      <c r="D1898" s="162"/>
      <c r="E1898" s="158"/>
      <c r="F1898" s="158"/>
      <c r="G1898" s="158"/>
      <c r="H1898" s="67"/>
      <c r="I1898" s="67"/>
      <c r="J1898" s="67"/>
    </row>
    <row r="1899">
      <c r="A1899" s="158"/>
      <c r="B1899" s="161"/>
      <c r="C1899" s="158"/>
      <c r="D1899" s="162"/>
      <c r="E1899" s="158"/>
      <c r="F1899" s="158"/>
      <c r="G1899" s="158"/>
      <c r="H1899" s="67"/>
      <c r="I1899" s="67"/>
      <c r="J1899" s="67"/>
    </row>
    <row r="1900">
      <c r="A1900" s="158"/>
      <c r="B1900" s="161"/>
      <c r="C1900" s="158"/>
      <c r="D1900" s="162"/>
      <c r="E1900" s="158"/>
      <c r="F1900" s="158"/>
      <c r="G1900" s="158"/>
      <c r="H1900" s="67"/>
      <c r="I1900" s="67"/>
      <c r="J1900" s="67"/>
    </row>
    <row r="1901">
      <c r="A1901" s="158"/>
      <c r="B1901" s="161"/>
      <c r="C1901" s="158"/>
      <c r="D1901" s="162"/>
      <c r="E1901" s="158"/>
      <c r="F1901" s="158"/>
      <c r="G1901" s="158"/>
      <c r="H1901" s="67"/>
      <c r="I1901" s="67"/>
      <c r="J1901" s="67"/>
    </row>
    <row r="1902">
      <c r="A1902" s="158"/>
      <c r="B1902" s="161"/>
      <c r="C1902" s="158"/>
      <c r="D1902" s="162"/>
      <c r="E1902" s="158"/>
      <c r="F1902" s="158"/>
      <c r="G1902" s="158"/>
      <c r="H1902" s="67"/>
      <c r="I1902" s="67"/>
      <c r="J1902" s="67"/>
    </row>
    <row r="1903">
      <c r="A1903" s="158"/>
      <c r="B1903" s="161"/>
      <c r="C1903" s="158"/>
      <c r="D1903" s="162"/>
      <c r="E1903" s="158"/>
      <c r="F1903" s="158"/>
      <c r="G1903" s="158"/>
      <c r="H1903" s="67"/>
      <c r="I1903" s="67"/>
      <c r="J1903" s="67"/>
    </row>
    <row r="1904">
      <c r="A1904" s="158"/>
      <c r="B1904" s="161"/>
      <c r="C1904" s="158"/>
      <c r="D1904" s="162"/>
      <c r="E1904" s="158"/>
      <c r="F1904" s="158"/>
      <c r="G1904" s="158"/>
      <c r="H1904" s="67"/>
      <c r="I1904" s="67"/>
      <c r="J1904" s="67"/>
    </row>
    <row r="1905">
      <c r="A1905" s="158"/>
      <c r="B1905" s="161"/>
      <c r="C1905" s="158"/>
      <c r="D1905" s="162"/>
      <c r="E1905" s="158"/>
      <c r="F1905" s="158"/>
      <c r="G1905" s="158"/>
      <c r="H1905" s="67"/>
      <c r="I1905" s="67"/>
      <c r="J1905" s="67"/>
    </row>
    <row r="1906">
      <c r="A1906" s="158"/>
      <c r="B1906" s="161"/>
      <c r="C1906" s="158"/>
      <c r="D1906" s="162"/>
      <c r="E1906" s="158"/>
      <c r="F1906" s="158"/>
      <c r="G1906" s="158"/>
      <c r="H1906" s="67"/>
      <c r="I1906" s="67"/>
      <c r="J1906" s="67"/>
    </row>
    <row r="1907">
      <c r="A1907" s="158"/>
      <c r="B1907" s="161"/>
      <c r="C1907" s="158"/>
      <c r="D1907" s="162"/>
      <c r="E1907" s="158"/>
      <c r="F1907" s="158"/>
      <c r="G1907" s="158"/>
      <c r="H1907" s="67"/>
      <c r="I1907" s="67"/>
      <c r="J1907" s="67"/>
    </row>
    <row r="1908">
      <c r="A1908" s="158"/>
      <c r="B1908" s="161"/>
      <c r="C1908" s="158"/>
      <c r="D1908" s="162"/>
      <c r="E1908" s="158"/>
      <c r="F1908" s="158"/>
      <c r="G1908" s="158"/>
      <c r="H1908" s="67"/>
      <c r="I1908" s="67"/>
      <c r="J1908" s="67"/>
    </row>
    <row r="1909">
      <c r="A1909" s="158"/>
      <c r="B1909" s="161"/>
      <c r="C1909" s="158"/>
      <c r="D1909" s="162"/>
      <c r="E1909" s="158"/>
      <c r="F1909" s="158"/>
      <c r="G1909" s="158"/>
      <c r="H1909" s="67"/>
      <c r="I1909" s="67"/>
      <c r="J1909" s="67"/>
    </row>
    <row r="1910">
      <c r="A1910" s="158"/>
      <c r="B1910" s="161"/>
      <c r="C1910" s="158"/>
      <c r="D1910" s="162"/>
      <c r="E1910" s="158"/>
      <c r="F1910" s="158"/>
      <c r="G1910" s="158"/>
      <c r="H1910" s="67"/>
      <c r="I1910" s="67"/>
      <c r="J1910" s="67"/>
    </row>
    <row r="1911">
      <c r="A1911" s="158"/>
      <c r="B1911" s="161"/>
      <c r="C1911" s="158"/>
      <c r="D1911" s="162"/>
      <c r="E1911" s="158"/>
      <c r="F1911" s="158"/>
      <c r="G1911" s="158"/>
      <c r="H1911" s="67"/>
      <c r="I1911" s="67"/>
      <c r="J1911" s="67"/>
    </row>
    <row r="1912">
      <c r="A1912" s="158"/>
      <c r="B1912" s="161"/>
      <c r="C1912" s="158"/>
      <c r="D1912" s="162"/>
      <c r="E1912" s="158"/>
      <c r="F1912" s="158"/>
      <c r="G1912" s="158"/>
      <c r="H1912" s="67"/>
      <c r="I1912" s="67"/>
      <c r="J1912" s="67"/>
    </row>
    <row r="1913">
      <c r="A1913" s="158"/>
      <c r="B1913" s="161"/>
      <c r="C1913" s="158"/>
      <c r="D1913" s="162"/>
      <c r="E1913" s="158"/>
      <c r="F1913" s="158"/>
      <c r="G1913" s="158"/>
      <c r="H1913" s="67"/>
      <c r="I1913" s="67"/>
      <c r="J1913" s="67"/>
    </row>
    <row r="1914">
      <c r="A1914" s="158"/>
      <c r="B1914" s="161"/>
      <c r="C1914" s="158"/>
      <c r="D1914" s="162"/>
      <c r="E1914" s="158"/>
      <c r="F1914" s="158"/>
      <c r="G1914" s="158"/>
      <c r="H1914" s="67"/>
      <c r="I1914" s="67"/>
      <c r="J1914" s="67"/>
    </row>
    <row r="1915">
      <c r="A1915" s="158"/>
      <c r="B1915" s="161"/>
      <c r="C1915" s="158"/>
      <c r="D1915" s="162"/>
      <c r="E1915" s="158"/>
      <c r="F1915" s="158"/>
      <c r="G1915" s="158"/>
      <c r="H1915" s="67"/>
      <c r="I1915" s="67"/>
      <c r="J1915" s="67"/>
    </row>
    <row r="1916">
      <c r="A1916" s="158"/>
      <c r="B1916" s="161"/>
      <c r="C1916" s="158"/>
      <c r="D1916" s="162"/>
      <c r="E1916" s="158"/>
      <c r="F1916" s="158"/>
      <c r="G1916" s="158"/>
      <c r="H1916" s="67"/>
      <c r="I1916" s="67"/>
      <c r="J1916" s="67"/>
    </row>
    <row r="1917">
      <c r="A1917" s="158"/>
      <c r="B1917" s="161"/>
      <c r="C1917" s="158"/>
      <c r="D1917" s="162"/>
      <c r="E1917" s="158"/>
      <c r="F1917" s="158"/>
      <c r="G1917" s="158"/>
      <c r="H1917" s="67"/>
      <c r="I1917" s="67"/>
      <c r="J1917" s="67"/>
    </row>
    <row r="1918">
      <c r="A1918" s="158"/>
      <c r="B1918" s="161"/>
      <c r="C1918" s="158"/>
      <c r="D1918" s="162"/>
      <c r="E1918" s="158"/>
      <c r="F1918" s="158"/>
      <c r="G1918" s="158"/>
      <c r="H1918" s="67"/>
      <c r="I1918" s="67"/>
      <c r="J1918" s="67"/>
    </row>
    <row r="1919">
      <c r="A1919" s="158"/>
      <c r="B1919" s="161"/>
      <c r="C1919" s="158"/>
      <c r="D1919" s="162"/>
      <c r="E1919" s="158"/>
      <c r="F1919" s="158"/>
      <c r="G1919" s="158"/>
      <c r="H1919" s="67"/>
      <c r="I1919" s="67"/>
      <c r="J1919" s="67"/>
    </row>
    <row r="1920">
      <c r="A1920" s="158"/>
      <c r="B1920" s="161"/>
      <c r="C1920" s="158"/>
      <c r="D1920" s="162"/>
      <c r="E1920" s="158"/>
      <c r="F1920" s="158"/>
      <c r="G1920" s="158"/>
      <c r="H1920" s="67"/>
      <c r="I1920" s="67"/>
      <c r="J1920" s="67"/>
    </row>
    <row r="1921">
      <c r="A1921" s="158"/>
      <c r="B1921" s="161"/>
      <c r="C1921" s="158"/>
      <c r="D1921" s="162"/>
      <c r="E1921" s="158"/>
      <c r="F1921" s="158"/>
      <c r="G1921" s="158"/>
      <c r="H1921" s="67"/>
      <c r="I1921" s="67"/>
      <c r="J1921" s="67"/>
    </row>
    <row r="1922">
      <c r="A1922" s="158"/>
      <c r="B1922" s="161"/>
      <c r="C1922" s="158"/>
      <c r="D1922" s="162"/>
      <c r="E1922" s="158"/>
      <c r="F1922" s="158"/>
      <c r="G1922" s="158"/>
      <c r="H1922" s="67"/>
      <c r="I1922" s="67"/>
      <c r="J1922" s="67"/>
    </row>
    <row r="1923">
      <c r="A1923" s="158"/>
      <c r="B1923" s="161"/>
      <c r="C1923" s="158"/>
      <c r="D1923" s="162"/>
      <c r="E1923" s="158"/>
      <c r="F1923" s="158"/>
      <c r="G1923" s="158"/>
      <c r="H1923" s="67"/>
      <c r="I1923" s="67"/>
      <c r="J1923" s="67"/>
    </row>
    <row r="1924">
      <c r="A1924" s="158"/>
      <c r="B1924" s="161"/>
      <c r="C1924" s="158"/>
      <c r="D1924" s="162"/>
      <c r="E1924" s="158"/>
      <c r="F1924" s="158"/>
      <c r="G1924" s="158"/>
      <c r="H1924" s="67"/>
      <c r="I1924" s="67"/>
      <c r="J1924" s="67"/>
    </row>
    <row r="1925">
      <c r="A1925" s="158"/>
      <c r="B1925" s="161"/>
      <c r="C1925" s="158"/>
      <c r="D1925" s="162"/>
      <c r="E1925" s="158"/>
      <c r="F1925" s="158"/>
      <c r="G1925" s="158"/>
      <c r="H1925" s="67"/>
      <c r="I1925" s="67"/>
      <c r="J1925" s="67"/>
    </row>
    <row r="1926">
      <c r="A1926" s="158"/>
      <c r="B1926" s="161"/>
      <c r="C1926" s="158"/>
      <c r="D1926" s="162"/>
      <c r="E1926" s="158"/>
      <c r="F1926" s="158"/>
      <c r="G1926" s="158"/>
      <c r="H1926" s="67"/>
      <c r="I1926" s="67"/>
      <c r="J1926" s="67"/>
    </row>
    <row r="1927">
      <c r="A1927" s="158"/>
      <c r="B1927" s="161"/>
      <c r="C1927" s="158"/>
      <c r="D1927" s="162"/>
      <c r="E1927" s="158"/>
      <c r="F1927" s="158"/>
      <c r="G1927" s="158"/>
      <c r="H1927" s="67"/>
      <c r="I1927" s="67"/>
      <c r="J1927" s="67"/>
    </row>
    <row r="1928">
      <c r="A1928" s="158"/>
      <c r="B1928" s="161"/>
      <c r="C1928" s="158"/>
      <c r="D1928" s="162"/>
      <c r="E1928" s="158"/>
      <c r="F1928" s="158"/>
      <c r="G1928" s="158"/>
      <c r="H1928" s="67"/>
      <c r="I1928" s="67"/>
      <c r="J1928" s="67"/>
    </row>
    <row r="1929">
      <c r="A1929" s="158"/>
      <c r="B1929" s="161"/>
      <c r="C1929" s="158"/>
      <c r="D1929" s="162"/>
      <c r="E1929" s="158"/>
      <c r="F1929" s="158"/>
      <c r="G1929" s="158"/>
      <c r="H1929" s="67"/>
      <c r="I1929" s="67"/>
      <c r="J1929" s="67"/>
    </row>
    <row r="1930">
      <c r="A1930" s="158"/>
      <c r="B1930" s="161"/>
      <c r="C1930" s="158"/>
      <c r="D1930" s="162"/>
      <c r="E1930" s="158"/>
      <c r="F1930" s="158"/>
      <c r="G1930" s="158"/>
      <c r="H1930" s="67"/>
      <c r="I1930" s="67"/>
      <c r="J1930" s="67"/>
    </row>
    <row r="1931">
      <c r="A1931" s="158"/>
      <c r="B1931" s="161"/>
      <c r="C1931" s="158"/>
      <c r="D1931" s="162"/>
      <c r="E1931" s="158"/>
      <c r="F1931" s="158"/>
      <c r="G1931" s="158"/>
      <c r="H1931" s="67"/>
      <c r="I1931" s="67"/>
      <c r="J1931" s="67"/>
    </row>
    <row r="1932">
      <c r="A1932" s="158"/>
      <c r="B1932" s="161"/>
      <c r="C1932" s="158"/>
      <c r="D1932" s="162"/>
      <c r="E1932" s="158"/>
      <c r="F1932" s="158"/>
      <c r="G1932" s="158"/>
      <c r="H1932" s="67"/>
      <c r="I1932" s="67"/>
      <c r="J1932" s="67"/>
    </row>
    <row r="1933">
      <c r="A1933" s="158"/>
      <c r="B1933" s="161"/>
      <c r="C1933" s="158"/>
      <c r="D1933" s="162"/>
      <c r="E1933" s="158"/>
      <c r="F1933" s="158"/>
      <c r="G1933" s="158"/>
      <c r="H1933" s="67"/>
      <c r="I1933" s="67"/>
      <c r="J1933" s="67"/>
    </row>
    <row r="1934">
      <c r="A1934" s="158"/>
      <c r="B1934" s="161"/>
      <c r="C1934" s="158"/>
      <c r="D1934" s="162"/>
      <c r="E1934" s="158"/>
      <c r="F1934" s="158"/>
      <c r="G1934" s="158"/>
      <c r="H1934" s="67"/>
      <c r="I1934" s="67"/>
      <c r="J1934" s="67"/>
    </row>
    <row r="1935">
      <c r="A1935" s="158"/>
      <c r="B1935" s="161"/>
      <c r="C1935" s="158"/>
      <c r="D1935" s="162"/>
      <c r="E1935" s="158"/>
      <c r="F1935" s="158"/>
      <c r="G1935" s="158"/>
      <c r="H1935" s="67"/>
      <c r="I1935" s="67"/>
      <c r="J1935" s="67"/>
    </row>
    <row r="1936">
      <c r="A1936" s="158"/>
      <c r="B1936" s="161"/>
      <c r="C1936" s="158"/>
      <c r="D1936" s="162"/>
      <c r="E1936" s="158"/>
      <c r="F1936" s="158"/>
      <c r="G1936" s="158"/>
      <c r="H1936" s="67"/>
      <c r="I1936" s="67"/>
      <c r="J1936" s="67"/>
    </row>
    <row r="1937">
      <c r="A1937" s="158"/>
      <c r="B1937" s="161"/>
      <c r="C1937" s="158"/>
      <c r="D1937" s="162"/>
      <c r="E1937" s="158"/>
      <c r="F1937" s="158"/>
      <c r="G1937" s="158"/>
      <c r="H1937" s="67"/>
      <c r="I1937" s="67"/>
      <c r="J1937" s="67"/>
    </row>
    <row r="1938">
      <c r="A1938" s="158"/>
      <c r="B1938" s="161"/>
      <c r="C1938" s="158"/>
      <c r="D1938" s="162"/>
      <c r="E1938" s="158"/>
      <c r="F1938" s="158"/>
      <c r="G1938" s="158"/>
      <c r="H1938" s="67"/>
      <c r="I1938" s="67"/>
      <c r="J1938" s="67"/>
    </row>
    <row r="1939">
      <c r="A1939" s="158"/>
      <c r="B1939" s="161"/>
      <c r="C1939" s="158"/>
      <c r="D1939" s="162"/>
      <c r="E1939" s="158"/>
      <c r="F1939" s="158"/>
      <c r="G1939" s="158"/>
      <c r="H1939" s="67"/>
      <c r="I1939" s="67"/>
      <c r="J1939" s="67"/>
    </row>
    <row r="1940">
      <c r="A1940" s="158"/>
      <c r="B1940" s="161"/>
      <c r="C1940" s="158"/>
      <c r="D1940" s="162"/>
      <c r="E1940" s="158"/>
      <c r="F1940" s="158"/>
      <c r="G1940" s="158"/>
      <c r="H1940" s="67"/>
      <c r="I1940" s="67"/>
      <c r="J1940" s="67"/>
    </row>
    <row r="1941">
      <c r="A1941" s="158"/>
      <c r="B1941" s="161"/>
      <c r="C1941" s="158"/>
      <c r="D1941" s="162"/>
      <c r="E1941" s="158"/>
      <c r="F1941" s="158"/>
      <c r="G1941" s="158"/>
      <c r="H1941" s="67"/>
      <c r="I1941" s="67"/>
      <c r="J1941" s="67"/>
    </row>
    <row r="1942">
      <c r="A1942" s="158"/>
      <c r="B1942" s="161"/>
      <c r="C1942" s="158"/>
      <c r="D1942" s="162"/>
      <c r="E1942" s="158"/>
      <c r="F1942" s="158"/>
      <c r="G1942" s="158"/>
      <c r="H1942" s="67"/>
      <c r="I1942" s="67"/>
      <c r="J1942" s="67"/>
    </row>
    <row r="1943">
      <c r="A1943" s="158"/>
      <c r="B1943" s="161"/>
      <c r="C1943" s="158"/>
      <c r="D1943" s="162"/>
      <c r="E1943" s="158"/>
      <c r="F1943" s="158"/>
      <c r="G1943" s="158"/>
      <c r="H1943" s="67"/>
      <c r="I1943" s="67"/>
      <c r="J1943" s="67"/>
    </row>
    <row r="1944">
      <c r="A1944" s="158"/>
      <c r="B1944" s="161"/>
      <c r="C1944" s="158"/>
      <c r="D1944" s="162"/>
      <c r="E1944" s="158"/>
      <c r="F1944" s="158"/>
      <c r="G1944" s="158"/>
      <c r="H1944" s="67"/>
      <c r="I1944" s="67"/>
      <c r="J1944" s="67"/>
    </row>
    <row r="1945">
      <c r="A1945" s="158"/>
      <c r="B1945" s="161"/>
      <c r="C1945" s="158"/>
      <c r="D1945" s="162"/>
      <c r="E1945" s="158"/>
      <c r="F1945" s="158"/>
      <c r="G1945" s="158"/>
      <c r="H1945" s="67"/>
      <c r="I1945" s="67"/>
      <c r="J1945" s="67"/>
    </row>
    <row r="1946">
      <c r="A1946" s="158"/>
      <c r="B1946" s="161"/>
      <c r="C1946" s="158"/>
      <c r="D1946" s="162"/>
      <c r="E1946" s="158"/>
      <c r="F1946" s="158"/>
      <c r="G1946" s="158"/>
      <c r="H1946" s="67"/>
      <c r="I1946" s="67"/>
      <c r="J1946" s="67"/>
    </row>
    <row r="1947">
      <c r="A1947" s="158"/>
      <c r="B1947" s="161"/>
      <c r="C1947" s="158"/>
      <c r="D1947" s="162"/>
      <c r="E1947" s="158"/>
      <c r="F1947" s="158"/>
      <c r="G1947" s="158"/>
      <c r="H1947" s="67"/>
      <c r="I1947" s="67"/>
      <c r="J1947" s="67"/>
    </row>
    <row r="1948">
      <c r="A1948" s="158"/>
      <c r="B1948" s="161"/>
      <c r="C1948" s="158"/>
      <c r="D1948" s="162"/>
      <c r="E1948" s="158"/>
      <c r="F1948" s="158"/>
      <c r="G1948" s="158"/>
      <c r="H1948" s="67"/>
      <c r="I1948" s="67"/>
      <c r="J1948" s="67"/>
    </row>
    <row r="1949">
      <c r="A1949" s="158"/>
      <c r="B1949" s="161"/>
      <c r="C1949" s="158"/>
      <c r="D1949" s="162"/>
      <c r="E1949" s="158"/>
      <c r="F1949" s="158"/>
      <c r="G1949" s="158"/>
      <c r="H1949" s="67"/>
      <c r="I1949" s="67"/>
      <c r="J1949" s="67"/>
    </row>
    <row r="1950">
      <c r="A1950" s="158"/>
      <c r="B1950" s="161"/>
      <c r="C1950" s="158"/>
      <c r="D1950" s="162"/>
      <c r="E1950" s="158"/>
      <c r="F1950" s="158"/>
      <c r="G1950" s="158"/>
      <c r="H1950" s="67"/>
      <c r="I1950" s="67"/>
      <c r="J1950" s="67"/>
    </row>
    <row r="1951">
      <c r="A1951" s="158"/>
      <c r="B1951" s="161"/>
      <c r="C1951" s="158"/>
      <c r="D1951" s="162"/>
      <c r="E1951" s="158"/>
      <c r="F1951" s="158"/>
      <c r="G1951" s="158"/>
      <c r="H1951" s="67"/>
      <c r="I1951" s="67"/>
      <c r="J1951" s="67"/>
    </row>
    <row r="1952">
      <c r="A1952" s="158"/>
      <c r="B1952" s="161"/>
      <c r="C1952" s="158"/>
      <c r="D1952" s="162"/>
      <c r="E1952" s="158"/>
      <c r="F1952" s="158"/>
      <c r="G1952" s="158"/>
      <c r="H1952" s="67"/>
      <c r="I1952" s="67"/>
      <c r="J1952" s="67"/>
    </row>
    <row r="1953">
      <c r="A1953" s="158"/>
      <c r="B1953" s="161"/>
      <c r="C1953" s="158"/>
      <c r="D1953" s="162"/>
      <c r="E1953" s="158"/>
      <c r="F1953" s="158"/>
      <c r="G1953" s="158"/>
      <c r="H1953" s="67"/>
      <c r="I1953" s="67"/>
      <c r="J1953" s="67"/>
    </row>
    <row r="1954">
      <c r="A1954" s="158"/>
      <c r="B1954" s="161"/>
      <c r="C1954" s="158"/>
      <c r="D1954" s="162"/>
      <c r="E1954" s="158"/>
      <c r="F1954" s="158"/>
      <c r="G1954" s="158"/>
      <c r="H1954" s="67"/>
      <c r="I1954" s="67"/>
      <c r="J1954" s="67"/>
    </row>
    <row r="1955">
      <c r="A1955" s="158"/>
      <c r="B1955" s="161"/>
      <c r="C1955" s="158"/>
      <c r="D1955" s="162"/>
      <c r="E1955" s="158"/>
      <c r="F1955" s="158"/>
      <c r="G1955" s="158"/>
      <c r="H1955" s="67"/>
      <c r="I1955" s="67"/>
      <c r="J1955" s="67"/>
    </row>
    <row r="1956">
      <c r="A1956" s="158"/>
      <c r="B1956" s="161"/>
      <c r="C1956" s="158"/>
      <c r="D1956" s="162"/>
      <c r="E1956" s="158"/>
      <c r="F1956" s="158"/>
      <c r="G1956" s="158"/>
      <c r="H1956" s="67"/>
      <c r="I1956" s="67"/>
      <c r="J1956" s="67"/>
    </row>
    <row r="1957">
      <c r="A1957" s="158"/>
      <c r="B1957" s="161"/>
      <c r="C1957" s="158"/>
      <c r="D1957" s="162"/>
      <c r="E1957" s="158"/>
      <c r="F1957" s="158"/>
      <c r="G1957" s="158"/>
      <c r="H1957" s="67"/>
      <c r="I1957" s="67"/>
      <c r="J1957" s="67"/>
    </row>
    <row r="1958">
      <c r="A1958" s="158"/>
      <c r="B1958" s="161"/>
      <c r="C1958" s="158"/>
      <c r="D1958" s="162"/>
      <c r="E1958" s="158"/>
      <c r="F1958" s="158"/>
      <c r="G1958" s="158"/>
      <c r="H1958" s="67"/>
      <c r="I1958" s="67"/>
      <c r="J1958" s="67"/>
    </row>
    <row r="1959">
      <c r="A1959" s="158"/>
      <c r="B1959" s="161"/>
      <c r="C1959" s="158"/>
      <c r="D1959" s="162"/>
      <c r="E1959" s="158"/>
      <c r="F1959" s="158"/>
      <c r="G1959" s="158"/>
      <c r="H1959" s="67"/>
      <c r="I1959" s="67"/>
      <c r="J1959" s="67"/>
    </row>
    <row r="1960">
      <c r="A1960" s="158"/>
      <c r="B1960" s="161"/>
      <c r="C1960" s="158"/>
      <c r="D1960" s="162"/>
      <c r="E1960" s="158"/>
      <c r="F1960" s="158"/>
      <c r="G1960" s="158"/>
      <c r="H1960" s="67"/>
      <c r="I1960" s="67"/>
      <c r="J1960" s="67"/>
    </row>
    <row r="1961">
      <c r="A1961" s="158"/>
      <c r="B1961" s="161"/>
      <c r="C1961" s="158"/>
      <c r="D1961" s="162"/>
      <c r="E1961" s="158"/>
      <c r="F1961" s="158"/>
      <c r="G1961" s="158"/>
      <c r="H1961" s="67"/>
      <c r="I1961" s="67"/>
      <c r="J1961" s="67"/>
    </row>
    <row r="1962">
      <c r="A1962" s="158"/>
      <c r="B1962" s="161"/>
      <c r="C1962" s="158"/>
      <c r="D1962" s="162"/>
      <c r="E1962" s="158"/>
      <c r="F1962" s="158"/>
      <c r="G1962" s="158"/>
      <c r="H1962" s="67"/>
      <c r="I1962" s="67"/>
      <c r="J1962" s="67"/>
    </row>
    <row r="1963">
      <c r="A1963" s="158"/>
      <c r="B1963" s="161"/>
      <c r="C1963" s="158"/>
      <c r="D1963" s="162"/>
      <c r="E1963" s="158"/>
      <c r="F1963" s="158"/>
      <c r="G1963" s="158"/>
      <c r="H1963" s="67"/>
      <c r="I1963" s="67"/>
      <c r="J1963" s="67"/>
    </row>
    <row r="1964">
      <c r="A1964" s="158"/>
      <c r="B1964" s="161"/>
      <c r="C1964" s="158"/>
      <c r="D1964" s="162"/>
      <c r="E1964" s="158"/>
      <c r="F1964" s="158"/>
      <c r="G1964" s="158"/>
      <c r="H1964" s="67"/>
      <c r="I1964" s="67"/>
      <c r="J1964" s="67"/>
    </row>
    <row r="1965">
      <c r="A1965" s="158"/>
      <c r="B1965" s="161"/>
      <c r="C1965" s="158"/>
      <c r="D1965" s="162"/>
      <c r="E1965" s="158"/>
      <c r="F1965" s="158"/>
      <c r="G1965" s="158"/>
      <c r="H1965" s="67"/>
      <c r="I1965" s="67"/>
      <c r="J1965" s="67"/>
    </row>
    <row r="1966">
      <c r="A1966" s="158"/>
      <c r="B1966" s="161"/>
      <c r="C1966" s="158"/>
      <c r="D1966" s="162"/>
      <c r="E1966" s="158"/>
      <c r="F1966" s="158"/>
      <c r="G1966" s="158"/>
      <c r="H1966" s="67"/>
      <c r="I1966" s="67"/>
      <c r="J1966" s="67"/>
    </row>
    <row r="1967">
      <c r="A1967" s="158"/>
      <c r="B1967" s="161"/>
      <c r="C1967" s="158"/>
      <c r="D1967" s="162"/>
      <c r="E1967" s="158"/>
      <c r="F1967" s="158"/>
      <c r="G1967" s="158"/>
      <c r="H1967" s="67"/>
      <c r="I1967" s="67"/>
      <c r="J1967" s="67"/>
    </row>
    <row r="1968">
      <c r="A1968" s="158"/>
      <c r="B1968" s="161"/>
      <c r="C1968" s="158"/>
      <c r="D1968" s="162"/>
      <c r="E1968" s="158"/>
      <c r="F1968" s="158"/>
      <c r="G1968" s="158"/>
      <c r="H1968" s="67"/>
      <c r="I1968" s="67"/>
      <c r="J1968" s="67"/>
    </row>
    <row r="1969">
      <c r="A1969" s="158"/>
      <c r="B1969" s="161"/>
      <c r="C1969" s="158"/>
      <c r="D1969" s="162"/>
      <c r="E1969" s="158"/>
      <c r="F1969" s="158"/>
      <c r="G1969" s="158"/>
      <c r="H1969" s="67"/>
      <c r="I1969" s="67"/>
      <c r="J1969" s="67"/>
    </row>
    <row r="1970">
      <c r="A1970" s="158"/>
      <c r="B1970" s="161"/>
      <c r="C1970" s="158"/>
      <c r="D1970" s="162"/>
      <c r="E1970" s="158"/>
      <c r="F1970" s="158"/>
      <c r="G1970" s="158"/>
      <c r="H1970" s="67"/>
      <c r="I1970" s="67"/>
      <c r="J1970" s="67"/>
    </row>
    <row r="1971">
      <c r="A1971" s="158"/>
      <c r="B1971" s="161"/>
      <c r="C1971" s="158"/>
      <c r="D1971" s="162"/>
      <c r="E1971" s="158"/>
      <c r="F1971" s="158"/>
      <c r="G1971" s="158"/>
      <c r="H1971" s="67"/>
      <c r="I1971" s="67"/>
      <c r="J1971" s="67"/>
    </row>
    <row r="1972">
      <c r="A1972" s="158"/>
      <c r="B1972" s="161"/>
      <c r="C1972" s="158"/>
      <c r="D1972" s="162"/>
      <c r="E1972" s="158"/>
      <c r="F1972" s="158"/>
      <c r="G1972" s="158"/>
      <c r="H1972" s="67"/>
      <c r="I1972" s="67"/>
      <c r="J1972" s="67"/>
    </row>
    <row r="1973">
      <c r="A1973" s="158"/>
      <c r="B1973" s="161"/>
      <c r="C1973" s="158"/>
      <c r="D1973" s="162"/>
      <c r="E1973" s="158"/>
      <c r="F1973" s="158"/>
      <c r="G1973" s="158"/>
      <c r="H1973" s="67"/>
      <c r="I1973" s="67"/>
      <c r="J1973" s="67"/>
    </row>
    <row r="1974">
      <c r="A1974" s="158"/>
      <c r="B1974" s="161"/>
      <c r="C1974" s="158"/>
      <c r="D1974" s="162"/>
      <c r="E1974" s="158"/>
      <c r="F1974" s="158"/>
      <c r="G1974" s="158"/>
      <c r="H1974" s="67"/>
      <c r="I1974" s="67"/>
      <c r="J1974" s="67"/>
    </row>
    <row r="1975">
      <c r="A1975" s="158"/>
      <c r="B1975" s="161"/>
      <c r="C1975" s="158"/>
      <c r="D1975" s="162"/>
      <c r="E1975" s="158"/>
      <c r="F1975" s="158"/>
      <c r="G1975" s="158"/>
      <c r="H1975" s="67"/>
      <c r="I1975" s="67"/>
      <c r="J1975" s="67"/>
    </row>
    <row r="1976">
      <c r="A1976" s="158"/>
      <c r="B1976" s="161"/>
      <c r="C1976" s="158"/>
      <c r="D1976" s="162"/>
      <c r="E1976" s="158"/>
      <c r="F1976" s="158"/>
      <c r="G1976" s="158"/>
      <c r="H1976" s="67"/>
      <c r="I1976" s="67"/>
      <c r="J1976" s="67"/>
    </row>
    <row r="1977">
      <c r="A1977" s="158"/>
      <c r="B1977" s="161"/>
      <c r="C1977" s="158"/>
      <c r="D1977" s="162"/>
      <c r="E1977" s="158"/>
      <c r="F1977" s="158"/>
      <c r="G1977" s="158"/>
      <c r="H1977" s="67"/>
      <c r="I1977" s="67"/>
      <c r="J1977" s="67"/>
    </row>
    <row r="1978">
      <c r="A1978" s="158"/>
      <c r="B1978" s="161"/>
      <c r="C1978" s="158"/>
      <c r="D1978" s="162"/>
      <c r="E1978" s="158"/>
      <c r="F1978" s="158"/>
      <c r="G1978" s="158"/>
      <c r="H1978" s="67"/>
      <c r="I1978" s="67"/>
      <c r="J1978" s="67"/>
    </row>
    <row r="1979">
      <c r="A1979" s="158"/>
      <c r="B1979" s="161"/>
      <c r="C1979" s="158"/>
      <c r="D1979" s="162"/>
      <c r="E1979" s="158"/>
      <c r="F1979" s="158"/>
      <c r="G1979" s="158"/>
      <c r="H1979" s="67"/>
      <c r="I1979" s="67"/>
      <c r="J1979" s="67"/>
    </row>
    <row r="1980">
      <c r="A1980" s="158"/>
      <c r="B1980" s="161"/>
      <c r="C1980" s="158"/>
      <c r="D1980" s="162"/>
      <c r="E1980" s="158"/>
      <c r="F1980" s="158"/>
      <c r="G1980" s="158"/>
      <c r="H1980" s="67"/>
      <c r="I1980" s="67"/>
      <c r="J1980" s="67"/>
    </row>
    <row r="1981">
      <c r="A1981" s="158"/>
      <c r="B1981" s="161"/>
      <c r="C1981" s="158"/>
      <c r="D1981" s="162"/>
      <c r="E1981" s="158"/>
      <c r="F1981" s="158"/>
      <c r="G1981" s="158"/>
      <c r="H1981" s="67"/>
      <c r="I1981" s="67"/>
      <c r="J1981" s="67"/>
    </row>
    <row r="1982">
      <c r="A1982" s="158"/>
      <c r="B1982" s="161"/>
      <c r="C1982" s="158"/>
      <c r="D1982" s="162"/>
      <c r="E1982" s="158"/>
      <c r="F1982" s="158"/>
      <c r="G1982" s="158"/>
      <c r="H1982" s="67"/>
      <c r="I1982" s="67"/>
      <c r="J1982" s="67"/>
    </row>
    <row r="1983">
      <c r="A1983" s="158"/>
      <c r="B1983" s="161"/>
      <c r="C1983" s="158"/>
      <c r="D1983" s="162"/>
      <c r="E1983" s="158"/>
      <c r="F1983" s="158"/>
      <c r="G1983" s="158"/>
      <c r="H1983" s="67"/>
      <c r="I1983" s="67"/>
      <c r="J1983" s="67"/>
    </row>
    <row r="1984">
      <c r="A1984" s="158"/>
      <c r="B1984" s="161"/>
      <c r="C1984" s="158"/>
      <c r="D1984" s="162"/>
      <c r="E1984" s="158"/>
      <c r="F1984" s="158"/>
      <c r="G1984" s="158"/>
      <c r="H1984" s="67"/>
      <c r="I1984" s="67"/>
      <c r="J1984" s="67"/>
    </row>
    <row r="1985">
      <c r="A1985" s="158"/>
      <c r="B1985" s="161"/>
      <c r="C1985" s="158"/>
      <c r="D1985" s="162"/>
      <c r="E1985" s="158"/>
      <c r="F1985" s="158"/>
      <c r="G1985" s="158"/>
      <c r="H1985" s="67"/>
      <c r="I1985" s="67"/>
      <c r="J1985" s="67"/>
    </row>
    <row r="1986">
      <c r="A1986" s="158"/>
      <c r="B1986" s="161"/>
      <c r="C1986" s="158"/>
      <c r="D1986" s="162"/>
      <c r="E1986" s="158"/>
      <c r="F1986" s="158"/>
      <c r="G1986" s="158"/>
      <c r="H1986" s="67"/>
      <c r="I1986" s="67"/>
      <c r="J1986" s="67"/>
    </row>
    <row r="1987">
      <c r="A1987" s="158"/>
      <c r="B1987" s="161"/>
      <c r="C1987" s="158"/>
      <c r="D1987" s="162"/>
      <c r="E1987" s="158"/>
      <c r="F1987" s="158"/>
      <c r="G1987" s="158"/>
      <c r="H1987" s="67"/>
      <c r="I1987" s="67"/>
      <c r="J1987" s="67"/>
    </row>
    <row r="1988">
      <c r="A1988" s="158"/>
      <c r="B1988" s="161"/>
      <c r="C1988" s="158"/>
      <c r="D1988" s="162"/>
      <c r="E1988" s="158"/>
      <c r="F1988" s="158"/>
      <c r="G1988" s="158"/>
      <c r="H1988" s="67"/>
      <c r="I1988" s="67"/>
      <c r="J1988" s="67"/>
    </row>
    <row r="1989">
      <c r="A1989" s="158"/>
      <c r="B1989" s="161"/>
      <c r="C1989" s="158"/>
      <c r="D1989" s="162"/>
      <c r="E1989" s="158"/>
      <c r="F1989" s="158"/>
      <c r="G1989" s="158"/>
      <c r="H1989" s="67"/>
      <c r="I1989" s="67"/>
      <c r="J1989" s="67"/>
    </row>
    <row r="1990">
      <c r="A1990" s="158"/>
      <c r="B1990" s="161"/>
      <c r="C1990" s="158"/>
      <c r="D1990" s="162"/>
      <c r="E1990" s="158"/>
      <c r="F1990" s="158"/>
      <c r="G1990" s="158"/>
      <c r="H1990" s="67"/>
      <c r="I1990" s="67"/>
      <c r="J1990" s="67"/>
    </row>
    <row r="1991">
      <c r="A1991" s="158"/>
      <c r="B1991" s="161"/>
      <c r="C1991" s="158"/>
      <c r="D1991" s="162"/>
      <c r="E1991" s="158"/>
      <c r="F1991" s="158"/>
      <c r="G1991" s="158"/>
      <c r="H1991" s="67"/>
      <c r="I1991" s="67"/>
      <c r="J1991" s="67"/>
    </row>
    <row r="1992">
      <c r="A1992" s="158"/>
      <c r="B1992" s="161"/>
      <c r="C1992" s="158"/>
      <c r="D1992" s="162"/>
      <c r="E1992" s="158"/>
      <c r="F1992" s="158"/>
      <c r="G1992" s="158"/>
      <c r="H1992" s="67"/>
      <c r="I1992" s="67"/>
      <c r="J1992" s="67"/>
    </row>
    <row r="1993">
      <c r="A1993" s="158"/>
      <c r="B1993" s="161"/>
      <c r="C1993" s="158"/>
      <c r="D1993" s="162"/>
      <c r="E1993" s="158"/>
      <c r="F1993" s="158"/>
      <c r="G1993" s="158"/>
      <c r="H1993" s="67"/>
      <c r="I1993" s="67"/>
      <c r="J1993" s="67"/>
    </row>
    <row r="1994">
      <c r="A1994" s="158"/>
      <c r="B1994" s="161"/>
      <c r="C1994" s="158"/>
      <c r="D1994" s="162"/>
      <c r="E1994" s="158"/>
      <c r="F1994" s="158"/>
      <c r="G1994" s="158"/>
      <c r="H1994" s="67"/>
      <c r="I1994" s="67"/>
      <c r="J1994" s="67"/>
    </row>
    <row r="1995">
      <c r="A1995" s="158"/>
      <c r="B1995" s="161"/>
      <c r="C1995" s="158"/>
      <c r="D1995" s="162"/>
      <c r="E1995" s="158"/>
      <c r="F1995" s="158"/>
      <c r="G1995" s="158"/>
      <c r="H1995" s="67"/>
      <c r="I1995" s="67"/>
      <c r="J1995" s="67"/>
    </row>
    <row r="1996">
      <c r="A1996" s="158"/>
      <c r="B1996" s="161"/>
      <c r="C1996" s="158"/>
      <c r="D1996" s="162"/>
      <c r="E1996" s="158"/>
      <c r="F1996" s="158"/>
      <c r="G1996" s="158"/>
      <c r="H1996" s="67"/>
      <c r="I1996" s="67"/>
      <c r="J1996" s="67"/>
    </row>
    <row r="1997">
      <c r="A1997" s="158"/>
      <c r="B1997" s="161"/>
      <c r="C1997" s="158"/>
      <c r="D1997" s="162"/>
      <c r="E1997" s="158"/>
      <c r="F1997" s="158"/>
      <c r="G1997" s="158"/>
      <c r="H1997" s="67"/>
      <c r="I1997" s="67"/>
      <c r="J1997" s="67"/>
    </row>
    <row r="1998">
      <c r="A1998" s="158"/>
      <c r="B1998" s="161"/>
      <c r="C1998" s="158"/>
      <c r="D1998" s="162"/>
      <c r="E1998" s="158"/>
      <c r="F1998" s="158"/>
      <c r="G1998" s="158"/>
      <c r="H1998" s="67"/>
      <c r="I1998" s="67"/>
      <c r="J1998" s="67"/>
    </row>
    <row r="1999">
      <c r="A1999" s="158"/>
      <c r="B1999" s="161"/>
      <c r="C1999" s="158"/>
      <c r="D1999" s="162"/>
      <c r="E1999" s="158"/>
      <c r="F1999" s="158"/>
      <c r="G1999" s="158"/>
      <c r="H1999" s="67"/>
      <c r="I1999" s="67"/>
      <c r="J1999" s="67"/>
    </row>
    <row r="2000">
      <c r="A2000" s="158"/>
      <c r="B2000" s="161"/>
      <c r="C2000" s="158"/>
      <c r="D2000" s="162"/>
      <c r="E2000" s="158"/>
      <c r="F2000" s="158"/>
      <c r="G2000" s="158"/>
      <c r="H2000" s="67"/>
      <c r="I2000" s="67"/>
      <c r="J2000" s="67"/>
    </row>
    <row r="2001">
      <c r="A2001" s="158"/>
      <c r="B2001" s="161"/>
      <c r="C2001" s="158"/>
      <c r="D2001" s="162"/>
      <c r="E2001" s="158"/>
      <c r="F2001" s="158"/>
      <c r="G2001" s="158"/>
      <c r="H2001" s="67"/>
      <c r="I2001" s="67"/>
      <c r="J2001" s="67"/>
    </row>
    <row r="2002">
      <c r="A2002" s="158"/>
      <c r="B2002" s="161"/>
      <c r="C2002" s="158"/>
      <c r="D2002" s="162"/>
      <c r="E2002" s="158"/>
      <c r="F2002" s="158"/>
      <c r="G2002" s="158"/>
      <c r="H2002" s="67"/>
      <c r="I2002" s="67"/>
      <c r="J2002" s="67"/>
    </row>
    <row r="2003">
      <c r="A2003" s="158"/>
      <c r="B2003" s="161"/>
      <c r="C2003" s="158"/>
      <c r="D2003" s="162"/>
      <c r="E2003" s="158"/>
      <c r="F2003" s="158"/>
      <c r="G2003" s="158"/>
      <c r="H2003" s="67"/>
      <c r="I2003" s="67"/>
      <c r="J2003" s="67"/>
    </row>
    <row r="2004">
      <c r="A2004" s="158"/>
      <c r="B2004" s="161"/>
      <c r="C2004" s="158"/>
      <c r="D2004" s="162"/>
      <c r="E2004" s="158"/>
      <c r="F2004" s="158"/>
      <c r="G2004" s="158"/>
      <c r="H2004" s="67"/>
      <c r="I2004" s="67"/>
      <c r="J2004" s="67"/>
    </row>
    <row r="2005">
      <c r="A2005" s="158"/>
      <c r="B2005" s="161"/>
      <c r="C2005" s="158"/>
      <c r="D2005" s="162"/>
      <c r="E2005" s="158"/>
      <c r="F2005" s="158"/>
      <c r="G2005" s="158"/>
      <c r="H2005" s="67"/>
      <c r="I2005" s="67"/>
      <c r="J2005" s="67"/>
    </row>
    <row r="2006">
      <c r="A2006" s="158"/>
      <c r="B2006" s="161"/>
      <c r="C2006" s="158"/>
      <c r="D2006" s="162"/>
      <c r="E2006" s="158"/>
      <c r="F2006" s="158"/>
      <c r="G2006" s="158"/>
      <c r="H2006" s="67"/>
      <c r="I2006" s="67"/>
      <c r="J2006" s="67"/>
    </row>
    <row r="2007">
      <c r="A2007" s="158"/>
      <c r="B2007" s="161"/>
      <c r="C2007" s="158"/>
      <c r="D2007" s="162"/>
      <c r="E2007" s="158"/>
      <c r="F2007" s="158"/>
      <c r="G2007" s="158"/>
      <c r="H2007" s="67"/>
      <c r="I2007" s="67"/>
      <c r="J2007" s="67"/>
    </row>
    <row r="2008">
      <c r="A2008" s="158"/>
      <c r="B2008" s="161"/>
      <c r="C2008" s="158"/>
      <c r="D2008" s="162"/>
      <c r="E2008" s="158"/>
      <c r="F2008" s="158"/>
      <c r="G2008" s="158"/>
      <c r="H2008" s="67"/>
      <c r="I2008" s="67"/>
      <c r="J2008" s="67"/>
    </row>
    <row r="2009">
      <c r="A2009" s="158"/>
      <c r="B2009" s="161"/>
      <c r="C2009" s="158"/>
      <c r="D2009" s="162"/>
      <c r="E2009" s="158"/>
      <c r="F2009" s="158"/>
      <c r="G2009" s="158"/>
      <c r="H2009" s="67"/>
      <c r="I2009" s="67"/>
      <c r="J2009" s="67"/>
    </row>
    <row r="2010">
      <c r="A2010" s="158"/>
      <c r="B2010" s="161"/>
      <c r="C2010" s="158"/>
      <c r="D2010" s="162"/>
      <c r="E2010" s="158"/>
      <c r="F2010" s="158"/>
      <c r="G2010" s="158"/>
      <c r="H2010" s="67"/>
      <c r="I2010" s="67"/>
      <c r="J2010" s="67"/>
    </row>
    <row r="2011">
      <c r="A2011" s="158"/>
      <c r="B2011" s="161"/>
      <c r="C2011" s="158"/>
      <c r="D2011" s="162"/>
      <c r="E2011" s="158"/>
      <c r="F2011" s="158"/>
      <c r="G2011" s="158"/>
      <c r="H2011" s="67"/>
      <c r="I2011" s="67"/>
      <c r="J2011" s="67"/>
    </row>
    <row r="2012">
      <c r="A2012" s="158"/>
      <c r="B2012" s="161"/>
      <c r="C2012" s="158"/>
      <c r="D2012" s="162"/>
      <c r="E2012" s="158"/>
      <c r="F2012" s="158"/>
      <c r="G2012" s="158"/>
      <c r="H2012" s="67"/>
      <c r="I2012" s="67"/>
      <c r="J2012" s="67"/>
    </row>
    <row r="2013">
      <c r="A2013" s="158"/>
      <c r="B2013" s="161"/>
      <c r="C2013" s="158"/>
      <c r="D2013" s="162"/>
      <c r="E2013" s="158"/>
      <c r="F2013" s="158"/>
      <c r="G2013" s="158"/>
      <c r="H2013" s="67"/>
      <c r="I2013" s="67"/>
      <c r="J2013" s="67"/>
    </row>
    <row r="2014">
      <c r="A2014" s="158"/>
      <c r="B2014" s="161"/>
      <c r="C2014" s="158"/>
      <c r="D2014" s="162"/>
      <c r="E2014" s="158"/>
      <c r="F2014" s="158"/>
      <c r="G2014" s="158"/>
      <c r="H2014" s="67"/>
      <c r="I2014" s="67"/>
      <c r="J2014" s="67"/>
    </row>
    <row r="2015">
      <c r="A2015" s="158"/>
      <c r="B2015" s="161"/>
      <c r="C2015" s="158"/>
      <c r="D2015" s="162"/>
      <c r="E2015" s="158"/>
      <c r="F2015" s="158"/>
      <c r="G2015" s="158"/>
      <c r="H2015" s="67"/>
      <c r="I2015" s="67"/>
      <c r="J2015" s="67"/>
    </row>
    <row r="2016">
      <c r="A2016" s="158"/>
      <c r="B2016" s="161"/>
      <c r="C2016" s="158"/>
      <c r="D2016" s="162"/>
      <c r="E2016" s="158"/>
      <c r="F2016" s="158"/>
      <c r="G2016" s="158"/>
      <c r="H2016" s="67"/>
      <c r="I2016" s="67"/>
      <c r="J2016" s="67"/>
    </row>
    <row r="2017">
      <c r="A2017" s="158"/>
      <c r="B2017" s="161"/>
      <c r="C2017" s="158"/>
      <c r="D2017" s="162"/>
      <c r="E2017" s="158"/>
      <c r="F2017" s="158"/>
      <c r="G2017" s="158"/>
      <c r="H2017" s="67"/>
      <c r="I2017" s="67"/>
      <c r="J2017" s="67"/>
    </row>
    <row r="2018">
      <c r="A2018" s="158"/>
      <c r="B2018" s="161"/>
      <c r="C2018" s="158"/>
      <c r="D2018" s="162"/>
      <c r="E2018" s="158"/>
      <c r="F2018" s="158"/>
      <c r="G2018" s="158"/>
      <c r="H2018" s="67"/>
      <c r="I2018" s="67"/>
      <c r="J2018" s="67"/>
    </row>
    <row r="2019">
      <c r="A2019" s="158"/>
      <c r="B2019" s="161"/>
      <c r="C2019" s="158"/>
      <c r="D2019" s="162"/>
      <c r="E2019" s="158"/>
      <c r="F2019" s="158"/>
      <c r="G2019" s="158"/>
      <c r="H2019" s="67"/>
      <c r="I2019" s="67"/>
      <c r="J2019" s="67"/>
    </row>
    <row r="2020">
      <c r="A2020" s="158"/>
      <c r="B2020" s="161"/>
      <c r="C2020" s="158"/>
      <c r="D2020" s="162"/>
      <c r="E2020" s="158"/>
      <c r="F2020" s="158"/>
      <c r="G2020" s="158"/>
      <c r="H2020" s="67"/>
      <c r="I2020" s="67"/>
      <c r="J2020" s="67"/>
    </row>
    <row r="2021">
      <c r="A2021" s="158"/>
      <c r="B2021" s="161"/>
      <c r="C2021" s="158"/>
      <c r="D2021" s="162"/>
      <c r="E2021" s="158"/>
      <c r="F2021" s="158"/>
      <c r="G2021" s="158"/>
      <c r="H2021" s="67"/>
      <c r="I2021" s="67"/>
      <c r="J2021" s="67"/>
    </row>
    <row r="2022">
      <c r="A2022" s="158"/>
      <c r="B2022" s="161"/>
      <c r="C2022" s="158"/>
      <c r="D2022" s="162"/>
      <c r="E2022" s="158"/>
      <c r="F2022" s="158"/>
      <c r="G2022" s="158"/>
      <c r="H2022" s="67"/>
      <c r="I2022" s="67"/>
      <c r="J2022" s="67"/>
    </row>
    <row r="2023">
      <c r="A2023" s="158"/>
      <c r="B2023" s="161"/>
      <c r="C2023" s="158"/>
      <c r="D2023" s="162"/>
      <c r="E2023" s="158"/>
      <c r="F2023" s="158"/>
      <c r="G2023" s="158"/>
      <c r="H2023" s="67"/>
      <c r="I2023" s="67"/>
      <c r="J2023" s="67"/>
    </row>
    <row r="2024">
      <c r="A2024" s="158"/>
      <c r="B2024" s="161"/>
      <c r="C2024" s="158"/>
      <c r="D2024" s="162"/>
      <c r="E2024" s="158"/>
      <c r="F2024" s="158"/>
      <c r="G2024" s="158"/>
      <c r="H2024" s="67"/>
      <c r="I2024" s="67"/>
      <c r="J2024" s="67"/>
    </row>
    <row r="2025">
      <c r="A2025" s="158"/>
      <c r="B2025" s="161"/>
      <c r="C2025" s="158"/>
      <c r="D2025" s="162"/>
      <c r="E2025" s="158"/>
      <c r="F2025" s="158"/>
      <c r="G2025" s="158"/>
      <c r="H2025" s="67"/>
      <c r="I2025" s="67"/>
      <c r="J2025" s="67"/>
    </row>
    <row r="2026">
      <c r="A2026" s="158"/>
      <c r="B2026" s="161"/>
      <c r="C2026" s="158"/>
      <c r="D2026" s="162"/>
      <c r="E2026" s="158"/>
      <c r="F2026" s="158"/>
      <c r="G2026" s="158"/>
      <c r="H2026" s="67"/>
      <c r="I2026" s="67"/>
      <c r="J2026" s="67"/>
    </row>
    <row r="2027">
      <c r="A2027" s="158"/>
      <c r="B2027" s="161"/>
      <c r="C2027" s="158"/>
      <c r="D2027" s="162"/>
      <c r="E2027" s="158"/>
      <c r="F2027" s="158"/>
      <c r="G2027" s="158"/>
      <c r="H2027" s="67"/>
      <c r="I2027" s="67"/>
      <c r="J2027" s="67"/>
    </row>
    <row r="2028">
      <c r="A2028" s="158"/>
      <c r="B2028" s="161"/>
      <c r="C2028" s="158"/>
      <c r="D2028" s="162"/>
      <c r="E2028" s="158"/>
      <c r="F2028" s="158"/>
      <c r="G2028" s="158"/>
      <c r="H2028" s="67"/>
      <c r="I2028" s="67"/>
      <c r="J2028" s="67"/>
    </row>
    <row r="2029">
      <c r="A2029" s="158"/>
      <c r="B2029" s="161"/>
      <c r="C2029" s="158"/>
      <c r="D2029" s="162"/>
      <c r="E2029" s="158"/>
      <c r="F2029" s="158"/>
      <c r="G2029" s="158"/>
      <c r="H2029" s="67"/>
      <c r="I2029" s="67"/>
      <c r="J2029" s="67"/>
    </row>
    <row r="2030">
      <c r="A2030" s="158"/>
      <c r="B2030" s="161"/>
      <c r="C2030" s="158"/>
      <c r="D2030" s="162"/>
      <c r="E2030" s="158"/>
      <c r="F2030" s="158"/>
      <c r="G2030" s="158"/>
      <c r="H2030" s="67"/>
      <c r="I2030" s="67"/>
      <c r="J2030" s="67"/>
    </row>
    <row r="2031">
      <c r="A2031" s="158"/>
      <c r="B2031" s="161"/>
      <c r="C2031" s="158"/>
      <c r="D2031" s="162"/>
      <c r="E2031" s="158"/>
      <c r="F2031" s="158"/>
      <c r="G2031" s="158"/>
      <c r="H2031" s="67"/>
      <c r="I2031" s="67"/>
      <c r="J2031" s="67"/>
    </row>
    <row r="2032">
      <c r="A2032" s="158"/>
      <c r="B2032" s="161"/>
      <c r="C2032" s="158"/>
      <c r="D2032" s="162"/>
      <c r="E2032" s="158"/>
      <c r="F2032" s="158"/>
      <c r="G2032" s="158"/>
      <c r="H2032" s="67"/>
      <c r="I2032" s="67"/>
      <c r="J2032" s="67"/>
    </row>
    <row r="2033">
      <c r="A2033" s="158"/>
      <c r="B2033" s="161"/>
      <c r="C2033" s="158"/>
      <c r="D2033" s="162"/>
      <c r="E2033" s="158"/>
      <c r="F2033" s="158"/>
      <c r="G2033" s="158"/>
      <c r="H2033" s="67"/>
      <c r="I2033" s="67"/>
      <c r="J2033" s="67"/>
    </row>
    <row r="2034">
      <c r="A2034" s="158"/>
      <c r="B2034" s="161"/>
      <c r="C2034" s="158"/>
      <c r="D2034" s="162"/>
      <c r="E2034" s="158"/>
      <c r="F2034" s="158"/>
      <c r="G2034" s="158"/>
      <c r="H2034" s="67"/>
      <c r="I2034" s="67"/>
      <c r="J2034" s="67"/>
    </row>
    <row r="2035">
      <c r="A2035" s="158"/>
      <c r="B2035" s="161"/>
      <c r="C2035" s="158"/>
      <c r="D2035" s="162"/>
      <c r="E2035" s="158"/>
      <c r="F2035" s="158"/>
      <c r="G2035" s="158"/>
      <c r="H2035" s="67"/>
      <c r="I2035" s="67"/>
      <c r="J2035" s="67"/>
    </row>
    <row r="2036">
      <c r="A2036" s="158"/>
      <c r="B2036" s="161"/>
      <c r="C2036" s="158"/>
      <c r="D2036" s="162"/>
      <c r="E2036" s="158"/>
      <c r="F2036" s="158"/>
      <c r="G2036" s="158"/>
      <c r="H2036" s="67"/>
      <c r="I2036" s="67"/>
      <c r="J2036" s="67"/>
    </row>
    <row r="2037">
      <c r="A2037" s="158"/>
      <c r="B2037" s="161"/>
      <c r="C2037" s="158"/>
      <c r="D2037" s="162"/>
      <c r="E2037" s="158"/>
      <c r="F2037" s="158"/>
      <c r="G2037" s="158"/>
      <c r="H2037" s="67"/>
      <c r="I2037" s="67"/>
      <c r="J2037" s="67"/>
    </row>
    <row r="2038">
      <c r="A2038" s="158"/>
      <c r="B2038" s="161"/>
      <c r="C2038" s="158"/>
      <c r="D2038" s="162"/>
      <c r="E2038" s="158"/>
      <c r="F2038" s="158"/>
      <c r="G2038" s="158"/>
      <c r="H2038" s="67"/>
      <c r="I2038" s="67"/>
      <c r="J2038" s="67"/>
    </row>
    <row r="2039">
      <c r="A2039" s="158"/>
      <c r="B2039" s="161"/>
      <c r="C2039" s="158"/>
      <c r="D2039" s="162"/>
      <c r="E2039" s="158"/>
      <c r="F2039" s="158"/>
      <c r="G2039" s="158"/>
      <c r="H2039" s="67"/>
      <c r="I2039" s="67"/>
      <c r="J2039" s="67"/>
    </row>
    <row r="2040">
      <c r="A2040" s="158"/>
      <c r="B2040" s="161"/>
      <c r="C2040" s="158"/>
      <c r="D2040" s="162"/>
      <c r="E2040" s="158"/>
      <c r="F2040" s="158"/>
      <c r="G2040" s="158"/>
      <c r="H2040" s="67"/>
      <c r="I2040" s="67"/>
      <c r="J2040" s="67"/>
    </row>
    <row r="2041">
      <c r="A2041" s="158"/>
      <c r="B2041" s="161"/>
      <c r="C2041" s="158"/>
      <c r="D2041" s="162"/>
      <c r="E2041" s="158"/>
      <c r="F2041" s="158"/>
      <c r="G2041" s="158"/>
      <c r="H2041" s="67"/>
      <c r="I2041" s="67"/>
      <c r="J2041" s="67"/>
    </row>
    <row r="2042">
      <c r="A2042" s="158"/>
      <c r="B2042" s="161"/>
      <c r="C2042" s="158"/>
      <c r="D2042" s="162"/>
      <c r="E2042" s="158"/>
      <c r="F2042" s="158"/>
      <c r="G2042" s="158"/>
      <c r="H2042" s="67"/>
      <c r="I2042" s="67"/>
      <c r="J2042" s="67"/>
    </row>
    <row r="2043">
      <c r="A2043" s="158"/>
      <c r="B2043" s="161"/>
      <c r="C2043" s="158"/>
      <c r="D2043" s="162"/>
      <c r="E2043" s="158"/>
      <c r="F2043" s="158"/>
      <c r="G2043" s="158"/>
      <c r="H2043" s="67"/>
      <c r="I2043" s="67"/>
      <c r="J2043" s="67"/>
    </row>
    <row r="2044">
      <c r="A2044" s="158"/>
      <c r="B2044" s="161"/>
      <c r="C2044" s="158"/>
      <c r="D2044" s="162"/>
      <c r="E2044" s="158"/>
      <c r="F2044" s="158"/>
      <c r="G2044" s="158"/>
      <c r="H2044" s="67"/>
      <c r="I2044" s="67"/>
      <c r="J2044" s="67"/>
    </row>
    <row r="2045">
      <c r="A2045" s="158"/>
      <c r="B2045" s="161"/>
      <c r="C2045" s="158"/>
      <c r="D2045" s="162"/>
      <c r="E2045" s="158"/>
      <c r="F2045" s="158"/>
      <c r="G2045" s="158"/>
      <c r="H2045" s="67"/>
      <c r="I2045" s="67"/>
      <c r="J2045" s="67"/>
    </row>
    <row r="2046">
      <c r="A2046" s="158"/>
      <c r="B2046" s="161"/>
      <c r="C2046" s="158"/>
      <c r="D2046" s="162"/>
      <c r="E2046" s="158"/>
      <c r="F2046" s="158"/>
      <c r="G2046" s="158"/>
      <c r="H2046" s="67"/>
      <c r="I2046" s="67"/>
      <c r="J2046" s="67"/>
    </row>
    <row r="2047">
      <c r="A2047" s="158"/>
      <c r="B2047" s="161"/>
      <c r="C2047" s="158"/>
      <c r="D2047" s="162"/>
      <c r="E2047" s="158"/>
      <c r="F2047" s="158"/>
      <c r="G2047" s="158"/>
      <c r="H2047" s="67"/>
      <c r="I2047" s="67"/>
      <c r="J2047" s="67"/>
    </row>
    <row r="2048">
      <c r="A2048" s="158"/>
      <c r="B2048" s="161"/>
      <c r="C2048" s="158"/>
      <c r="D2048" s="162"/>
      <c r="E2048" s="158"/>
      <c r="F2048" s="158"/>
      <c r="G2048" s="158"/>
      <c r="H2048" s="67"/>
      <c r="I2048" s="67"/>
      <c r="J2048" s="67"/>
    </row>
    <row r="2049">
      <c r="A2049" s="158"/>
      <c r="B2049" s="161"/>
      <c r="C2049" s="158"/>
      <c r="D2049" s="162"/>
      <c r="E2049" s="158"/>
      <c r="F2049" s="158"/>
      <c r="G2049" s="158"/>
      <c r="H2049" s="67"/>
      <c r="I2049" s="67"/>
      <c r="J2049" s="67"/>
    </row>
    <row r="2050">
      <c r="A2050" s="158"/>
      <c r="B2050" s="161"/>
      <c r="C2050" s="158"/>
      <c r="D2050" s="162"/>
      <c r="E2050" s="158"/>
      <c r="F2050" s="158"/>
      <c r="G2050" s="158"/>
      <c r="H2050" s="67"/>
      <c r="I2050" s="67"/>
      <c r="J2050" s="67"/>
    </row>
    <row r="2051">
      <c r="A2051" s="158"/>
      <c r="B2051" s="161"/>
      <c r="C2051" s="158"/>
      <c r="D2051" s="162"/>
      <c r="E2051" s="158"/>
      <c r="F2051" s="158"/>
      <c r="G2051" s="158"/>
      <c r="H2051" s="67"/>
      <c r="I2051" s="67"/>
      <c r="J2051" s="67"/>
    </row>
    <row r="2052">
      <c r="A2052" s="158"/>
      <c r="B2052" s="161"/>
      <c r="C2052" s="158"/>
      <c r="D2052" s="162"/>
      <c r="E2052" s="158"/>
      <c r="F2052" s="158"/>
      <c r="G2052" s="158"/>
      <c r="H2052" s="67"/>
      <c r="I2052" s="67"/>
      <c r="J2052" s="67"/>
    </row>
    <row r="2053">
      <c r="A2053" s="158"/>
      <c r="B2053" s="161"/>
      <c r="C2053" s="158"/>
      <c r="D2053" s="162"/>
      <c r="E2053" s="158"/>
      <c r="F2053" s="158"/>
      <c r="G2053" s="158"/>
      <c r="H2053" s="67"/>
      <c r="I2053" s="67"/>
      <c r="J2053" s="67"/>
    </row>
    <row r="2054">
      <c r="A2054" s="158"/>
      <c r="B2054" s="161"/>
      <c r="C2054" s="158"/>
      <c r="D2054" s="162"/>
      <c r="E2054" s="158"/>
      <c r="F2054" s="158"/>
      <c r="G2054" s="158"/>
      <c r="H2054" s="67"/>
      <c r="I2054" s="67"/>
      <c r="J2054" s="67"/>
    </row>
    <row r="2055">
      <c r="A2055" s="158"/>
      <c r="B2055" s="161"/>
      <c r="C2055" s="158"/>
      <c r="D2055" s="162"/>
      <c r="E2055" s="158"/>
      <c r="F2055" s="158"/>
      <c r="G2055" s="158"/>
      <c r="H2055" s="67"/>
      <c r="I2055" s="67"/>
      <c r="J2055" s="67"/>
    </row>
    <row r="2056">
      <c r="A2056" s="158"/>
      <c r="B2056" s="161"/>
      <c r="C2056" s="158"/>
      <c r="D2056" s="162"/>
      <c r="E2056" s="158"/>
      <c r="F2056" s="158"/>
      <c r="G2056" s="158"/>
      <c r="H2056" s="67"/>
      <c r="I2056" s="67"/>
      <c r="J2056" s="67"/>
    </row>
    <row r="2057">
      <c r="A2057" s="158"/>
      <c r="B2057" s="161"/>
      <c r="C2057" s="158"/>
      <c r="D2057" s="162"/>
      <c r="E2057" s="158"/>
      <c r="F2057" s="158"/>
      <c r="G2057" s="158"/>
      <c r="H2057" s="67"/>
      <c r="I2057" s="67"/>
      <c r="J2057" s="67"/>
    </row>
    <row r="2058">
      <c r="A2058" s="158"/>
      <c r="B2058" s="161"/>
      <c r="C2058" s="158"/>
      <c r="D2058" s="162"/>
      <c r="E2058" s="158"/>
      <c r="F2058" s="158"/>
      <c r="G2058" s="158"/>
      <c r="H2058" s="67"/>
      <c r="I2058" s="67"/>
      <c r="J2058" s="67"/>
    </row>
    <row r="2059">
      <c r="A2059" s="158"/>
      <c r="B2059" s="161"/>
      <c r="C2059" s="158"/>
      <c r="D2059" s="162"/>
      <c r="E2059" s="158"/>
      <c r="F2059" s="158"/>
      <c r="G2059" s="158"/>
      <c r="H2059" s="67"/>
      <c r="I2059" s="67"/>
      <c r="J2059" s="67"/>
    </row>
    <row r="2060">
      <c r="A2060" s="158"/>
      <c r="B2060" s="161"/>
      <c r="C2060" s="158"/>
      <c r="D2060" s="162"/>
      <c r="E2060" s="158"/>
      <c r="F2060" s="158"/>
      <c r="G2060" s="158"/>
      <c r="H2060" s="67"/>
      <c r="I2060" s="67"/>
      <c r="J2060" s="67"/>
    </row>
    <row r="2061">
      <c r="A2061" s="158"/>
      <c r="B2061" s="161"/>
      <c r="C2061" s="158"/>
      <c r="D2061" s="162"/>
      <c r="E2061" s="158"/>
      <c r="F2061" s="158"/>
      <c r="G2061" s="158"/>
      <c r="H2061" s="67"/>
      <c r="I2061" s="67"/>
      <c r="J2061" s="67"/>
    </row>
    <row r="2062">
      <c r="A2062" s="158"/>
      <c r="B2062" s="161"/>
      <c r="C2062" s="158"/>
      <c r="D2062" s="162"/>
      <c r="E2062" s="158"/>
      <c r="F2062" s="158"/>
      <c r="G2062" s="158"/>
      <c r="H2062" s="67"/>
      <c r="I2062" s="67"/>
      <c r="J2062" s="67"/>
    </row>
    <row r="2063">
      <c r="A2063" s="158"/>
      <c r="B2063" s="161"/>
      <c r="C2063" s="158"/>
      <c r="D2063" s="162"/>
      <c r="E2063" s="158"/>
      <c r="F2063" s="158"/>
      <c r="G2063" s="158"/>
      <c r="H2063" s="67"/>
      <c r="I2063" s="67"/>
      <c r="J2063" s="67"/>
    </row>
    <row r="2064">
      <c r="A2064" s="158"/>
      <c r="B2064" s="161"/>
      <c r="C2064" s="158"/>
      <c r="D2064" s="162"/>
      <c r="E2064" s="158"/>
      <c r="F2064" s="158"/>
      <c r="G2064" s="158"/>
      <c r="H2064" s="67"/>
      <c r="I2064" s="67"/>
      <c r="J2064" s="67"/>
    </row>
    <row r="2065">
      <c r="A2065" s="158"/>
      <c r="B2065" s="161"/>
      <c r="C2065" s="158"/>
      <c r="D2065" s="162"/>
      <c r="E2065" s="158"/>
      <c r="F2065" s="158"/>
      <c r="G2065" s="158"/>
      <c r="H2065" s="67"/>
      <c r="I2065" s="67"/>
      <c r="J2065" s="67"/>
    </row>
    <row r="2066">
      <c r="A2066" s="158"/>
      <c r="B2066" s="161"/>
      <c r="C2066" s="158"/>
      <c r="D2066" s="162"/>
      <c r="E2066" s="158"/>
      <c r="F2066" s="158"/>
      <c r="G2066" s="158"/>
      <c r="H2066" s="67"/>
      <c r="I2066" s="67"/>
      <c r="J2066" s="67"/>
    </row>
    <row r="2067">
      <c r="A2067" s="158"/>
      <c r="B2067" s="161"/>
      <c r="C2067" s="158"/>
      <c r="D2067" s="162"/>
      <c r="E2067" s="158"/>
      <c r="F2067" s="158"/>
      <c r="G2067" s="158"/>
      <c r="H2067" s="67"/>
      <c r="I2067" s="67"/>
      <c r="J2067" s="67"/>
    </row>
    <row r="2068">
      <c r="A2068" s="158"/>
      <c r="B2068" s="161"/>
      <c r="C2068" s="158"/>
      <c r="D2068" s="162"/>
      <c r="E2068" s="158"/>
      <c r="F2068" s="158"/>
      <c r="G2068" s="158"/>
      <c r="H2068" s="67"/>
      <c r="I2068" s="67"/>
      <c r="J2068" s="67"/>
    </row>
    <row r="2069">
      <c r="A2069" s="158"/>
      <c r="B2069" s="161"/>
      <c r="C2069" s="158"/>
      <c r="D2069" s="162"/>
      <c r="E2069" s="158"/>
      <c r="F2069" s="158"/>
      <c r="G2069" s="158"/>
      <c r="H2069" s="67"/>
      <c r="I2069" s="67"/>
      <c r="J2069" s="67"/>
    </row>
    <row r="2070">
      <c r="A2070" s="158"/>
      <c r="B2070" s="161"/>
      <c r="C2070" s="158"/>
      <c r="D2070" s="162"/>
      <c r="E2070" s="158"/>
      <c r="F2070" s="158"/>
      <c r="G2070" s="158"/>
      <c r="H2070" s="67"/>
      <c r="I2070" s="67"/>
      <c r="J2070" s="67"/>
    </row>
    <row r="2071">
      <c r="A2071" s="158"/>
      <c r="B2071" s="161"/>
      <c r="C2071" s="158"/>
      <c r="D2071" s="162"/>
      <c r="E2071" s="158"/>
      <c r="F2071" s="158"/>
      <c r="G2071" s="158"/>
      <c r="H2071" s="67"/>
      <c r="I2071" s="67"/>
      <c r="J2071" s="67"/>
    </row>
    <row r="2072">
      <c r="A2072" s="158"/>
      <c r="B2072" s="161"/>
      <c r="C2072" s="158"/>
      <c r="D2072" s="162"/>
      <c r="E2072" s="158"/>
      <c r="F2072" s="158"/>
      <c r="G2072" s="158"/>
      <c r="H2072" s="67"/>
      <c r="I2072" s="67"/>
      <c r="J2072" s="67"/>
    </row>
    <row r="2073">
      <c r="A2073" s="158"/>
      <c r="B2073" s="161"/>
      <c r="C2073" s="158"/>
      <c r="D2073" s="162"/>
      <c r="E2073" s="158"/>
      <c r="F2073" s="158"/>
      <c r="G2073" s="158"/>
      <c r="H2073" s="67"/>
      <c r="I2073" s="67"/>
      <c r="J2073" s="67"/>
    </row>
    <row r="2074">
      <c r="A2074" s="158"/>
      <c r="B2074" s="161"/>
      <c r="C2074" s="158"/>
      <c r="D2074" s="162"/>
      <c r="E2074" s="158"/>
      <c r="F2074" s="158"/>
      <c r="G2074" s="158"/>
      <c r="H2074" s="67"/>
      <c r="I2074" s="67"/>
      <c r="J2074" s="67"/>
    </row>
    <row r="2075">
      <c r="A2075" s="158"/>
      <c r="B2075" s="161"/>
      <c r="C2075" s="158"/>
      <c r="D2075" s="162"/>
      <c r="E2075" s="158"/>
      <c r="F2075" s="158"/>
      <c r="G2075" s="158"/>
      <c r="H2075" s="67"/>
      <c r="I2075" s="67"/>
      <c r="J2075" s="67"/>
    </row>
    <row r="2076">
      <c r="A2076" s="158"/>
      <c r="B2076" s="161"/>
      <c r="C2076" s="158"/>
      <c r="D2076" s="162"/>
      <c r="E2076" s="158"/>
      <c r="F2076" s="158"/>
      <c r="G2076" s="158"/>
      <c r="H2076" s="67"/>
      <c r="I2076" s="67"/>
      <c r="J2076" s="67"/>
    </row>
    <row r="2077">
      <c r="A2077" s="158"/>
      <c r="B2077" s="161"/>
      <c r="C2077" s="158"/>
      <c r="D2077" s="162"/>
      <c r="E2077" s="158"/>
      <c r="F2077" s="158"/>
      <c r="G2077" s="158"/>
      <c r="H2077" s="67"/>
      <c r="I2077" s="67"/>
      <c r="J2077" s="67"/>
    </row>
    <row r="2078">
      <c r="A2078" s="158"/>
      <c r="B2078" s="161"/>
      <c r="C2078" s="158"/>
      <c r="D2078" s="162"/>
      <c r="E2078" s="158"/>
      <c r="F2078" s="158"/>
      <c r="G2078" s="158"/>
      <c r="H2078" s="67"/>
      <c r="I2078" s="67"/>
      <c r="J2078" s="67"/>
    </row>
    <row r="2079">
      <c r="A2079" s="158"/>
      <c r="B2079" s="161"/>
      <c r="C2079" s="158"/>
      <c r="D2079" s="162"/>
      <c r="E2079" s="158"/>
      <c r="F2079" s="158"/>
      <c r="G2079" s="158"/>
      <c r="H2079" s="67"/>
      <c r="I2079" s="67"/>
      <c r="J2079" s="67"/>
    </row>
    <row r="2080">
      <c r="A2080" s="158"/>
      <c r="B2080" s="161"/>
      <c r="C2080" s="158"/>
      <c r="D2080" s="162"/>
      <c r="E2080" s="158"/>
      <c r="F2080" s="158"/>
      <c r="G2080" s="158"/>
      <c r="H2080" s="67"/>
      <c r="I2080" s="67"/>
      <c r="J2080" s="67"/>
    </row>
    <row r="2081">
      <c r="A2081" s="158"/>
      <c r="B2081" s="161"/>
      <c r="C2081" s="158"/>
      <c r="D2081" s="162"/>
      <c r="E2081" s="158"/>
      <c r="F2081" s="158"/>
      <c r="G2081" s="158"/>
      <c r="H2081" s="67"/>
      <c r="I2081" s="67"/>
      <c r="J2081" s="67"/>
    </row>
    <row r="2082">
      <c r="A2082" s="158"/>
      <c r="B2082" s="161"/>
      <c r="C2082" s="158"/>
      <c r="D2082" s="162"/>
      <c r="E2082" s="158"/>
      <c r="F2082" s="158"/>
      <c r="G2082" s="158"/>
      <c r="H2082" s="67"/>
      <c r="I2082" s="67"/>
      <c r="J2082" s="67"/>
    </row>
    <row r="2083">
      <c r="A2083" s="158"/>
      <c r="B2083" s="161"/>
      <c r="C2083" s="158"/>
      <c r="D2083" s="162"/>
      <c r="E2083" s="158"/>
      <c r="F2083" s="158"/>
      <c r="G2083" s="158"/>
      <c r="H2083" s="67"/>
      <c r="I2083" s="67"/>
      <c r="J2083" s="67"/>
    </row>
    <row r="2084">
      <c r="A2084" s="158"/>
      <c r="B2084" s="161"/>
      <c r="C2084" s="158"/>
      <c r="D2084" s="162"/>
      <c r="E2084" s="158"/>
      <c r="F2084" s="158"/>
      <c r="G2084" s="158"/>
      <c r="H2084" s="67"/>
      <c r="I2084" s="67"/>
      <c r="J2084" s="67"/>
    </row>
    <row r="2085">
      <c r="A2085" s="158"/>
      <c r="B2085" s="161"/>
      <c r="C2085" s="158"/>
      <c r="D2085" s="162"/>
      <c r="E2085" s="158"/>
      <c r="F2085" s="158"/>
      <c r="G2085" s="158"/>
      <c r="H2085" s="67"/>
      <c r="I2085" s="67"/>
      <c r="J2085" s="67"/>
    </row>
    <row r="2086">
      <c r="A2086" s="158"/>
      <c r="B2086" s="161"/>
      <c r="C2086" s="158"/>
      <c r="D2086" s="162"/>
      <c r="E2086" s="158"/>
      <c r="F2086" s="158"/>
      <c r="G2086" s="158"/>
      <c r="H2086" s="67"/>
      <c r="I2086" s="67"/>
      <c r="J2086" s="67"/>
    </row>
    <row r="2087">
      <c r="A2087" s="158"/>
      <c r="B2087" s="161"/>
      <c r="C2087" s="158"/>
      <c r="D2087" s="162"/>
      <c r="E2087" s="158"/>
      <c r="F2087" s="158"/>
      <c r="G2087" s="158"/>
      <c r="H2087" s="67"/>
      <c r="I2087" s="67"/>
      <c r="J2087" s="67"/>
    </row>
    <row r="2088">
      <c r="A2088" s="158"/>
      <c r="B2088" s="161"/>
      <c r="C2088" s="158"/>
      <c r="D2088" s="162"/>
      <c r="E2088" s="158"/>
      <c r="F2088" s="158"/>
      <c r="G2088" s="158"/>
      <c r="H2088" s="67"/>
      <c r="I2088" s="67"/>
      <c r="J2088" s="67"/>
    </row>
    <row r="2089">
      <c r="A2089" s="158"/>
      <c r="B2089" s="161"/>
      <c r="C2089" s="158"/>
      <c r="D2089" s="162"/>
      <c r="E2089" s="158"/>
      <c r="F2089" s="158"/>
      <c r="G2089" s="158"/>
      <c r="H2089" s="67"/>
      <c r="I2089" s="67"/>
      <c r="J2089" s="67"/>
    </row>
    <row r="2090">
      <c r="A2090" s="158"/>
      <c r="B2090" s="161"/>
      <c r="C2090" s="158"/>
      <c r="D2090" s="162"/>
      <c r="E2090" s="158"/>
      <c r="F2090" s="158"/>
      <c r="G2090" s="158"/>
      <c r="H2090" s="67"/>
      <c r="I2090" s="67"/>
      <c r="J2090" s="67"/>
    </row>
    <row r="2091">
      <c r="A2091" s="158"/>
      <c r="B2091" s="161"/>
      <c r="C2091" s="158"/>
      <c r="D2091" s="162"/>
      <c r="E2091" s="158"/>
      <c r="F2091" s="158"/>
      <c r="G2091" s="158"/>
      <c r="H2091" s="67"/>
      <c r="I2091" s="67"/>
      <c r="J2091" s="67"/>
    </row>
    <row r="2092">
      <c r="A2092" s="158"/>
      <c r="B2092" s="161"/>
      <c r="C2092" s="158"/>
      <c r="D2092" s="162"/>
      <c r="E2092" s="158"/>
      <c r="F2092" s="158"/>
      <c r="G2092" s="158"/>
      <c r="H2092" s="67"/>
      <c r="I2092" s="67"/>
      <c r="J2092" s="67"/>
    </row>
    <row r="2093">
      <c r="A2093" s="158"/>
      <c r="B2093" s="161"/>
      <c r="C2093" s="158"/>
      <c r="D2093" s="162"/>
      <c r="E2093" s="158"/>
      <c r="F2093" s="158"/>
      <c r="G2093" s="158"/>
      <c r="H2093" s="67"/>
      <c r="I2093" s="67"/>
      <c r="J2093" s="67"/>
    </row>
    <row r="2094">
      <c r="A2094" s="158"/>
      <c r="B2094" s="161"/>
      <c r="C2094" s="158"/>
      <c r="D2094" s="162"/>
      <c r="E2094" s="158"/>
      <c r="F2094" s="158"/>
      <c r="G2094" s="158"/>
      <c r="H2094" s="67"/>
      <c r="I2094" s="67"/>
      <c r="J2094" s="67"/>
    </row>
    <row r="2095">
      <c r="A2095" s="158"/>
      <c r="B2095" s="161"/>
      <c r="C2095" s="158"/>
      <c r="D2095" s="162"/>
      <c r="E2095" s="158"/>
      <c r="F2095" s="158"/>
      <c r="G2095" s="158"/>
      <c r="H2095" s="67"/>
      <c r="I2095" s="67"/>
      <c r="J2095" s="67"/>
    </row>
    <row r="2096">
      <c r="A2096" s="158"/>
      <c r="B2096" s="161"/>
      <c r="C2096" s="158"/>
      <c r="D2096" s="162"/>
      <c r="E2096" s="158"/>
      <c r="F2096" s="158"/>
      <c r="G2096" s="158"/>
      <c r="H2096" s="67"/>
      <c r="I2096" s="67"/>
      <c r="J2096" s="67"/>
    </row>
    <row r="2097">
      <c r="A2097" s="158"/>
      <c r="B2097" s="161"/>
      <c r="C2097" s="158"/>
      <c r="D2097" s="162"/>
      <c r="E2097" s="158"/>
      <c r="F2097" s="158"/>
      <c r="G2097" s="158"/>
      <c r="H2097" s="67"/>
      <c r="I2097" s="67"/>
      <c r="J2097" s="67"/>
    </row>
    <row r="2098">
      <c r="A2098" s="158"/>
      <c r="B2098" s="161"/>
      <c r="C2098" s="158"/>
      <c r="D2098" s="162"/>
      <c r="E2098" s="158"/>
      <c r="F2098" s="158"/>
      <c r="G2098" s="158"/>
      <c r="H2098" s="67"/>
      <c r="I2098" s="67"/>
      <c r="J2098" s="67"/>
    </row>
    <row r="2099">
      <c r="A2099" s="158"/>
      <c r="B2099" s="161"/>
      <c r="C2099" s="158"/>
      <c r="D2099" s="162"/>
      <c r="E2099" s="158"/>
      <c r="F2099" s="158"/>
      <c r="G2099" s="158"/>
      <c r="H2099" s="67"/>
      <c r="I2099" s="67"/>
      <c r="J2099" s="67"/>
    </row>
    <row r="2100">
      <c r="A2100" s="158"/>
      <c r="B2100" s="161"/>
      <c r="C2100" s="158"/>
      <c r="D2100" s="162"/>
      <c r="E2100" s="158"/>
      <c r="F2100" s="158"/>
      <c r="G2100" s="158"/>
      <c r="H2100" s="67"/>
      <c r="I2100" s="67"/>
      <c r="J2100" s="67"/>
    </row>
    <row r="2101">
      <c r="A2101" s="158"/>
      <c r="B2101" s="161"/>
      <c r="C2101" s="158"/>
      <c r="D2101" s="162"/>
      <c r="E2101" s="158"/>
      <c r="F2101" s="158"/>
      <c r="G2101" s="158"/>
      <c r="H2101" s="67"/>
      <c r="I2101" s="67"/>
      <c r="J2101" s="67"/>
    </row>
    <row r="2102">
      <c r="A2102" s="158"/>
      <c r="B2102" s="161"/>
      <c r="C2102" s="158"/>
      <c r="D2102" s="162"/>
      <c r="E2102" s="158"/>
      <c r="F2102" s="158"/>
      <c r="G2102" s="158"/>
      <c r="H2102" s="67"/>
      <c r="I2102" s="67"/>
      <c r="J2102" s="67"/>
    </row>
    <row r="2103">
      <c r="A2103" s="158"/>
      <c r="B2103" s="161"/>
      <c r="C2103" s="158"/>
      <c r="D2103" s="162"/>
      <c r="E2103" s="158"/>
      <c r="F2103" s="158"/>
      <c r="G2103" s="158"/>
      <c r="H2103" s="67"/>
      <c r="I2103" s="67"/>
      <c r="J2103" s="67"/>
    </row>
    <row r="2104">
      <c r="A2104" s="158"/>
      <c r="B2104" s="161"/>
      <c r="C2104" s="158"/>
      <c r="D2104" s="162"/>
      <c r="E2104" s="158"/>
      <c r="F2104" s="158"/>
      <c r="G2104" s="158"/>
      <c r="H2104" s="67"/>
      <c r="I2104" s="67"/>
      <c r="J2104" s="67"/>
    </row>
    <row r="2105">
      <c r="A2105" s="158"/>
      <c r="B2105" s="161"/>
      <c r="C2105" s="158"/>
      <c r="D2105" s="162"/>
      <c r="E2105" s="158"/>
      <c r="F2105" s="158"/>
      <c r="G2105" s="158"/>
      <c r="H2105" s="67"/>
      <c r="I2105" s="67"/>
      <c r="J2105" s="67"/>
    </row>
    <row r="2106">
      <c r="A2106" s="158"/>
      <c r="B2106" s="161"/>
      <c r="C2106" s="158"/>
      <c r="D2106" s="162"/>
      <c r="E2106" s="158"/>
      <c r="F2106" s="158"/>
      <c r="G2106" s="158"/>
      <c r="H2106" s="67"/>
      <c r="I2106" s="67"/>
      <c r="J2106" s="67"/>
    </row>
    <row r="2107">
      <c r="A2107" s="158"/>
      <c r="B2107" s="161"/>
      <c r="C2107" s="158"/>
      <c r="D2107" s="162"/>
      <c r="E2107" s="158"/>
      <c r="F2107" s="158"/>
      <c r="G2107" s="158"/>
      <c r="H2107" s="67"/>
      <c r="I2107" s="67"/>
      <c r="J2107" s="67"/>
    </row>
    <row r="2108">
      <c r="A2108" s="158"/>
      <c r="B2108" s="161"/>
      <c r="C2108" s="158"/>
      <c r="D2108" s="162"/>
      <c r="E2108" s="158"/>
      <c r="F2108" s="158"/>
      <c r="G2108" s="158"/>
      <c r="H2108" s="67"/>
      <c r="I2108" s="67"/>
      <c r="J2108" s="67"/>
    </row>
    <row r="2109">
      <c r="A2109" s="158"/>
      <c r="B2109" s="161"/>
      <c r="C2109" s="158"/>
      <c r="D2109" s="162"/>
      <c r="E2109" s="158"/>
      <c r="F2109" s="158"/>
      <c r="G2109" s="158"/>
      <c r="H2109" s="67"/>
      <c r="I2109" s="67"/>
      <c r="J2109" s="67"/>
    </row>
    <row r="2110">
      <c r="A2110" s="158"/>
      <c r="B2110" s="161"/>
      <c r="C2110" s="158"/>
      <c r="D2110" s="162"/>
      <c r="E2110" s="158"/>
      <c r="F2110" s="158"/>
      <c r="G2110" s="158"/>
      <c r="H2110" s="67"/>
      <c r="I2110" s="67"/>
      <c r="J2110" s="67"/>
    </row>
    <row r="2111">
      <c r="A2111" s="158"/>
      <c r="B2111" s="161"/>
      <c r="C2111" s="158"/>
      <c r="D2111" s="162"/>
      <c r="E2111" s="158"/>
      <c r="F2111" s="158"/>
      <c r="G2111" s="158"/>
      <c r="H2111" s="67"/>
      <c r="I2111" s="67"/>
      <c r="J2111" s="67"/>
    </row>
    <row r="2112">
      <c r="A2112" s="158"/>
      <c r="B2112" s="161"/>
      <c r="C2112" s="158"/>
      <c r="D2112" s="162"/>
      <c r="E2112" s="158"/>
      <c r="F2112" s="158"/>
      <c r="G2112" s="158"/>
      <c r="H2112" s="67"/>
      <c r="I2112" s="67"/>
      <c r="J2112" s="67"/>
    </row>
    <row r="2113">
      <c r="A2113" s="158"/>
      <c r="B2113" s="161"/>
      <c r="C2113" s="158"/>
      <c r="D2113" s="162"/>
      <c r="E2113" s="158"/>
      <c r="F2113" s="158"/>
      <c r="G2113" s="158"/>
      <c r="H2113" s="67"/>
      <c r="I2113" s="67"/>
      <c r="J2113" s="67"/>
    </row>
    <row r="2114">
      <c r="A2114" s="158"/>
      <c r="B2114" s="161"/>
      <c r="C2114" s="158"/>
      <c r="D2114" s="162"/>
      <c r="E2114" s="158"/>
      <c r="F2114" s="158"/>
      <c r="G2114" s="158"/>
      <c r="H2114" s="67"/>
      <c r="I2114" s="67"/>
      <c r="J2114" s="67"/>
    </row>
    <row r="2115">
      <c r="A2115" s="158"/>
      <c r="B2115" s="161"/>
      <c r="C2115" s="158"/>
      <c r="D2115" s="162"/>
      <c r="E2115" s="158"/>
      <c r="F2115" s="158"/>
      <c r="G2115" s="158"/>
      <c r="H2115" s="67"/>
      <c r="I2115" s="67"/>
      <c r="J2115" s="67"/>
    </row>
    <row r="2116">
      <c r="A2116" s="158"/>
      <c r="B2116" s="161"/>
      <c r="C2116" s="158"/>
      <c r="D2116" s="162"/>
      <c r="E2116" s="158"/>
      <c r="F2116" s="158"/>
      <c r="G2116" s="158"/>
      <c r="H2116" s="67"/>
      <c r="I2116" s="67"/>
      <c r="J2116" s="67"/>
    </row>
    <row r="2117">
      <c r="A2117" s="158"/>
      <c r="B2117" s="161"/>
      <c r="C2117" s="158"/>
      <c r="D2117" s="162"/>
      <c r="E2117" s="158"/>
      <c r="F2117" s="158"/>
      <c r="G2117" s="158"/>
      <c r="H2117" s="67"/>
      <c r="I2117" s="67"/>
      <c r="J2117" s="67"/>
    </row>
    <row r="2118">
      <c r="A2118" s="158"/>
      <c r="B2118" s="161"/>
      <c r="C2118" s="158"/>
      <c r="D2118" s="162"/>
      <c r="E2118" s="158"/>
      <c r="F2118" s="158"/>
      <c r="G2118" s="158"/>
      <c r="H2118" s="67"/>
      <c r="I2118" s="67"/>
      <c r="J2118" s="67"/>
    </row>
    <row r="2119">
      <c r="A2119" s="158"/>
      <c r="B2119" s="161"/>
      <c r="C2119" s="158"/>
      <c r="D2119" s="162"/>
      <c r="E2119" s="158"/>
      <c r="F2119" s="158"/>
      <c r="G2119" s="158"/>
      <c r="H2119" s="67"/>
      <c r="I2119" s="67"/>
      <c r="J2119" s="67"/>
    </row>
    <row r="2120">
      <c r="A2120" s="158"/>
      <c r="B2120" s="161"/>
      <c r="C2120" s="158"/>
      <c r="D2120" s="162"/>
      <c r="E2120" s="158"/>
      <c r="F2120" s="158"/>
      <c r="G2120" s="158"/>
      <c r="H2120" s="67"/>
      <c r="I2120" s="67"/>
      <c r="J2120" s="67"/>
    </row>
    <row r="2121">
      <c r="A2121" s="158"/>
      <c r="B2121" s="161"/>
      <c r="C2121" s="158"/>
      <c r="D2121" s="162"/>
      <c r="E2121" s="158"/>
      <c r="F2121" s="158"/>
      <c r="G2121" s="158"/>
      <c r="H2121" s="67"/>
      <c r="I2121" s="67"/>
      <c r="J2121" s="67"/>
    </row>
    <row r="2122">
      <c r="A2122" s="158"/>
      <c r="B2122" s="161"/>
      <c r="C2122" s="158"/>
      <c r="D2122" s="162"/>
      <c r="E2122" s="158"/>
      <c r="F2122" s="158"/>
      <c r="G2122" s="158"/>
      <c r="H2122" s="67"/>
      <c r="I2122" s="67"/>
      <c r="J2122" s="67"/>
    </row>
    <row r="2123">
      <c r="A2123" s="158"/>
      <c r="B2123" s="161"/>
      <c r="C2123" s="158"/>
      <c r="D2123" s="162"/>
      <c r="E2123" s="158"/>
      <c r="F2123" s="158"/>
      <c r="G2123" s="158"/>
      <c r="H2123" s="67"/>
      <c r="I2123" s="67"/>
      <c r="J2123" s="67"/>
    </row>
    <row r="2124">
      <c r="A2124" s="158"/>
      <c r="B2124" s="161"/>
      <c r="C2124" s="158"/>
      <c r="D2124" s="162"/>
      <c r="E2124" s="158"/>
      <c r="F2124" s="158"/>
      <c r="G2124" s="158"/>
      <c r="H2124" s="67"/>
      <c r="I2124" s="67"/>
      <c r="J2124" s="67"/>
    </row>
    <row r="2125">
      <c r="A2125" s="158"/>
      <c r="B2125" s="161"/>
      <c r="C2125" s="158"/>
      <c r="D2125" s="162"/>
      <c r="E2125" s="158"/>
      <c r="F2125" s="158"/>
      <c r="G2125" s="158"/>
      <c r="H2125" s="67"/>
      <c r="I2125" s="67"/>
      <c r="J2125" s="67"/>
    </row>
    <row r="2126">
      <c r="A2126" s="158"/>
      <c r="B2126" s="161"/>
      <c r="C2126" s="158"/>
      <c r="D2126" s="162"/>
      <c r="E2126" s="158"/>
      <c r="F2126" s="158"/>
      <c r="G2126" s="158"/>
      <c r="H2126" s="67"/>
      <c r="I2126" s="67"/>
      <c r="J2126" s="67"/>
    </row>
    <row r="2127">
      <c r="A2127" s="158"/>
      <c r="B2127" s="161"/>
      <c r="C2127" s="158"/>
      <c r="D2127" s="162"/>
      <c r="E2127" s="158"/>
      <c r="F2127" s="158"/>
      <c r="G2127" s="158"/>
      <c r="H2127" s="67"/>
      <c r="I2127" s="67"/>
      <c r="J2127" s="67"/>
    </row>
    <row r="2128">
      <c r="A2128" s="158"/>
      <c r="B2128" s="161"/>
      <c r="C2128" s="158"/>
      <c r="D2128" s="162"/>
      <c r="E2128" s="158"/>
      <c r="F2128" s="158"/>
      <c r="G2128" s="158"/>
      <c r="H2128" s="67"/>
      <c r="I2128" s="67"/>
      <c r="J2128" s="67"/>
    </row>
    <row r="2129">
      <c r="A2129" s="158"/>
      <c r="B2129" s="161"/>
      <c r="C2129" s="158"/>
      <c r="D2129" s="162"/>
      <c r="E2129" s="158"/>
      <c r="F2129" s="158"/>
      <c r="G2129" s="158"/>
      <c r="H2129" s="67"/>
      <c r="I2129" s="67"/>
      <c r="J2129" s="67"/>
    </row>
    <row r="2130">
      <c r="A2130" s="158"/>
      <c r="B2130" s="161"/>
      <c r="C2130" s="158"/>
      <c r="D2130" s="162"/>
      <c r="E2130" s="158"/>
      <c r="F2130" s="158"/>
      <c r="G2130" s="158"/>
      <c r="H2130" s="67"/>
      <c r="I2130" s="67"/>
      <c r="J2130" s="67"/>
    </row>
    <row r="2131">
      <c r="A2131" s="158"/>
      <c r="B2131" s="161"/>
      <c r="C2131" s="158"/>
      <c r="D2131" s="162"/>
      <c r="E2131" s="158"/>
      <c r="F2131" s="158"/>
      <c r="G2131" s="158"/>
      <c r="H2131" s="67"/>
      <c r="I2131" s="67"/>
      <c r="J2131" s="67"/>
    </row>
    <row r="2132">
      <c r="A2132" s="158"/>
      <c r="B2132" s="161"/>
      <c r="C2132" s="158"/>
      <c r="D2132" s="162"/>
      <c r="E2132" s="158"/>
      <c r="F2132" s="158"/>
      <c r="G2132" s="158"/>
      <c r="H2132" s="67"/>
      <c r="I2132" s="67"/>
      <c r="J2132" s="67"/>
    </row>
    <row r="2133">
      <c r="A2133" s="158"/>
      <c r="B2133" s="161"/>
      <c r="C2133" s="158"/>
      <c r="D2133" s="162"/>
      <c r="E2133" s="158"/>
      <c r="F2133" s="158"/>
      <c r="G2133" s="158"/>
      <c r="H2133" s="67"/>
      <c r="I2133" s="67"/>
      <c r="J2133" s="67"/>
    </row>
    <row r="2134">
      <c r="A2134" s="158"/>
      <c r="B2134" s="161"/>
      <c r="C2134" s="158"/>
      <c r="D2134" s="162"/>
      <c r="E2134" s="158"/>
      <c r="F2134" s="158"/>
      <c r="G2134" s="158"/>
      <c r="H2134" s="67"/>
      <c r="I2134" s="67"/>
      <c r="J2134" s="67"/>
    </row>
    <row r="2135">
      <c r="A2135" s="158"/>
      <c r="B2135" s="161"/>
      <c r="C2135" s="158"/>
      <c r="D2135" s="162"/>
      <c r="E2135" s="158"/>
      <c r="F2135" s="158"/>
      <c r="G2135" s="158"/>
      <c r="H2135" s="67"/>
      <c r="I2135" s="67"/>
      <c r="J2135" s="67"/>
    </row>
    <row r="2136">
      <c r="A2136" s="158"/>
      <c r="B2136" s="161"/>
      <c r="C2136" s="158"/>
      <c r="D2136" s="162"/>
      <c r="E2136" s="158"/>
      <c r="F2136" s="158"/>
      <c r="G2136" s="158"/>
      <c r="H2136" s="67"/>
      <c r="I2136" s="67"/>
      <c r="J2136" s="67"/>
    </row>
    <row r="2137">
      <c r="A2137" s="158"/>
      <c r="B2137" s="161"/>
      <c r="C2137" s="158"/>
      <c r="D2137" s="162"/>
      <c r="E2137" s="158"/>
      <c r="F2137" s="158"/>
      <c r="G2137" s="158"/>
      <c r="H2137" s="67"/>
      <c r="I2137" s="67"/>
      <c r="J2137" s="67"/>
    </row>
    <row r="2138">
      <c r="A2138" s="158"/>
      <c r="B2138" s="161"/>
      <c r="C2138" s="158"/>
      <c r="D2138" s="162"/>
      <c r="E2138" s="158"/>
      <c r="F2138" s="158"/>
      <c r="G2138" s="158"/>
      <c r="H2138" s="67"/>
      <c r="I2138" s="67"/>
      <c r="J2138" s="67"/>
    </row>
    <row r="2139">
      <c r="A2139" s="158"/>
      <c r="B2139" s="161"/>
      <c r="C2139" s="158"/>
      <c r="D2139" s="162"/>
      <c r="E2139" s="158"/>
      <c r="F2139" s="158"/>
      <c r="G2139" s="158"/>
      <c r="H2139" s="67"/>
      <c r="I2139" s="67"/>
      <c r="J2139" s="67"/>
    </row>
    <row r="2140">
      <c r="A2140" s="158"/>
      <c r="B2140" s="161"/>
      <c r="C2140" s="158"/>
      <c r="D2140" s="162"/>
      <c r="E2140" s="158"/>
      <c r="F2140" s="158"/>
      <c r="G2140" s="158"/>
      <c r="H2140" s="67"/>
      <c r="I2140" s="67"/>
      <c r="J2140" s="67"/>
    </row>
    <row r="2141">
      <c r="A2141" s="158"/>
      <c r="B2141" s="161"/>
      <c r="C2141" s="158"/>
      <c r="D2141" s="162"/>
      <c r="E2141" s="158"/>
      <c r="F2141" s="158"/>
      <c r="G2141" s="158"/>
      <c r="H2141" s="67"/>
      <c r="I2141" s="67"/>
      <c r="J2141" s="67"/>
    </row>
    <row r="2142">
      <c r="A2142" s="158"/>
      <c r="B2142" s="161"/>
      <c r="C2142" s="158"/>
      <c r="D2142" s="162"/>
      <c r="E2142" s="158"/>
      <c r="F2142" s="158"/>
      <c r="G2142" s="158"/>
      <c r="H2142" s="67"/>
      <c r="I2142" s="67"/>
      <c r="J2142" s="67"/>
    </row>
    <row r="2143">
      <c r="A2143" s="158"/>
      <c r="B2143" s="161"/>
      <c r="C2143" s="158"/>
      <c r="D2143" s="162"/>
      <c r="E2143" s="158"/>
      <c r="F2143" s="158"/>
      <c r="G2143" s="158"/>
      <c r="H2143" s="67"/>
      <c r="I2143" s="67"/>
      <c r="J2143" s="67"/>
    </row>
    <row r="2144">
      <c r="A2144" s="158"/>
      <c r="B2144" s="161"/>
      <c r="C2144" s="158"/>
      <c r="D2144" s="162"/>
      <c r="E2144" s="158"/>
      <c r="F2144" s="158"/>
      <c r="G2144" s="158"/>
      <c r="H2144" s="67"/>
      <c r="I2144" s="67"/>
      <c r="J2144" s="67"/>
    </row>
    <row r="2145">
      <c r="A2145" s="158"/>
      <c r="B2145" s="161"/>
      <c r="C2145" s="158"/>
      <c r="D2145" s="162"/>
      <c r="E2145" s="158"/>
      <c r="F2145" s="158"/>
      <c r="G2145" s="158"/>
      <c r="H2145" s="67"/>
      <c r="I2145" s="67"/>
      <c r="J2145" s="67"/>
    </row>
    <row r="2146">
      <c r="A2146" s="158"/>
      <c r="B2146" s="161"/>
      <c r="C2146" s="158"/>
      <c r="D2146" s="162"/>
      <c r="E2146" s="158"/>
      <c r="F2146" s="158"/>
      <c r="G2146" s="158"/>
      <c r="H2146" s="67"/>
      <c r="I2146" s="67"/>
      <c r="J2146" s="67"/>
    </row>
    <row r="2147">
      <c r="A2147" s="158"/>
      <c r="B2147" s="161"/>
      <c r="C2147" s="158"/>
      <c r="D2147" s="162"/>
      <c r="E2147" s="158"/>
      <c r="F2147" s="158"/>
      <c r="G2147" s="158"/>
      <c r="H2147" s="67"/>
      <c r="I2147" s="67"/>
      <c r="J2147" s="67"/>
    </row>
    <row r="2148">
      <c r="A2148" s="158"/>
      <c r="B2148" s="161"/>
      <c r="C2148" s="158"/>
      <c r="D2148" s="162"/>
      <c r="E2148" s="158"/>
      <c r="F2148" s="158"/>
      <c r="G2148" s="158"/>
      <c r="H2148" s="67"/>
      <c r="I2148" s="67"/>
      <c r="J2148" s="67"/>
    </row>
    <row r="2149">
      <c r="A2149" s="158"/>
      <c r="B2149" s="161"/>
      <c r="C2149" s="158"/>
      <c r="D2149" s="162"/>
      <c r="E2149" s="158"/>
      <c r="F2149" s="158"/>
      <c r="G2149" s="158"/>
      <c r="H2149" s="67"/>
      <c r="I2149" s="67"/>
      <c r="J2149" s="67"/>
    </row>
    <row r="2150">
      <c r="A2150" s="158"/>
      <c r="B2150" s="161"/>
      <c r="C2150" s="158"/>
      <c r="D2150" s="162"/>
      <c r="E2150" s="158"/>
      <c r="F2150" s="158"/>
      <c r="G2150" s="158"/>
      <c r="H2150" s="67"/>
      <c r="I2150" s="67"/>
      <c r="J2150" s="67"/>
    </row>
    <row r="2151">
      <c r="A2151" s="158"/>
      <c r="B2151" s="161"/>
      <c r="C2151" s="158"/>
      <c r="D2151" s="162"/>
      <c r="E2151" s="158"/>
      <c r="F2151" s="158"/>
      <c r="G2151" s="158"/>
      <c r="H2151" s="67"/>
      <c r="I2151" s="67"/>
      <c r="J2151" s="67"/>
    </row>
    <row r="2152">
      <c r="A2152" s="158"/>
      <c r="B2152" s="161"/>
      <c r="C2152" s="158"/>
      <c r="D2152" s="162"/>
      <c r="E2152" s="158"/>
      <c r="F2152" s="158"/>
      <c r="G2152" s="158"/>
      <c r="H2152" s="67"/>
      <c r="I2152" s="67"/>
      <c r="J2152" s="67"/>
    </row>
    <row r="2153">
      <c r="A2153" s="158"/>
      <c r="B2153" s="161"/>
      <c r="C2153" s="158"/>
      <c r="D2153" s="162"/>
      <c r="E2153" s="158"/>
      <c r="F2153" s="158"/>
      <c r="G2153" s="158"/>
      <c r="H2153" s="67"/>
      <c r="I2153" s="67"/>
      <c r="J2153" s="67"/>
    </row>
    <row r="2154">
      <c r="A2154" s="158"/>
      <c r="B2154" s="161"/>
      <c r="C2154" s="158"/>
      <c r="D2154" s="162"/>
      <c r="E2154" s="158"/>
      <c r="F2154" s="158"/>
      <c r="G2154" s="158"/>
      <c r="H2154" s="67"/>
      <c r="I2154" s="67"/>
      <c r="J2154" s="67"/>
    </row>
    <row r="2155">
      <c r="A2155" s="158"/>
      <c r="B2155" s="161"/>
      <c r="C2155" s="158"/>
      <c r="D2155" s="162"/>
      <c r="E2155" s="158"/>
      <c r="F2155" s="158"/>
      <c r="G2155" s="158"/>
      <c r="H2155" s="67"/>
      <c r="I2155" s="67"/>
      <c r="J2155" s="67"/>
    </row>
    <row r="2156">
      <c r="A2156" s="158"/>
      <c r="B2156" s="161"/>
      <c r="C2156" s="158"/>
      <c r="D2156" s="162"/>
      <c r="E2156" s="158"/>
      <c r="F2156" s="158"/>
      <c r="G2156" s="158"/>
      <c r="H2156" s="67"/>
      <c r="I2156" s="67"/>
      <c r="J2156" s="67"/>
    </row>
    <row r="2157">
      <c r="A2157" s="158"/>
      <c r="B2157" s="161"/>
      <c r="C2157" s="158"/>
      <c r="D2157" s="162"/>
      <c r="E2157" s="158"/>
      <c r="F2157" s="158"/>
      <c r="G2157" s="158"/>
      <c r="H2157" s="67"/>
      <c r="I2157" s="67"/>
      <c r="J2157" s="67"/>
    </row>
    <row r="2158">
      <c r="A2158" s="158"/>
      <c r="B2158" s="161"/>
      <c r="C2158" s="158"/>
      <c r="D2158" s="162"/>
      <c r="E2158" s="158"/>
      <c r="F2158" s="158"/>
      <c r="G2158" s="158"/>
      <c r="H2158" s="67"/>
      <c r="I2158" s="67"/>
      <c r="J2158" s="67"/>
    </row>
    <row r="2159">
      <c r="A2159" s="158"/>
      <c r="B2159" s="161"/>
      <c r="C2159" s="158"/>
      <c r="D2159" s="162"/>
      <c r="E2159" s="158"/>
      <c r="F2159" s="158"/>
      <c r="G2159" s="158"/>
      <c r="H2159" s="67"/>
      <c r="I2159" s="67"/>
      <c r="J2159" s="67"/>
    </row>
    <row r="2160">
      <c r="A2160" s="158"/>
      <c r="B2160" s="161"/>
      <c r="C2160" s="158"/>
      <c r="D2160" s="162"/>
      <c r="E2160" s="158"/>
      <c r="F2160" s="158"/>
      <c r="G2160" s="158"/>
      <c r="H2160" s="67"/>
      <c r="I2160" s="67"/>
      <c r="J2160" s="67"/>
    </row>
    <row r="2161">
      <c r="A2161" s="158"/>
      <c r="B2161" s="161"/>
      <c r="C2161" s="158"/>
      <c r="D2161" s="162"/>
      <c r="E2161" s="158"/>
      <c r="F2161" s="158"/>
      <c r="G2161" s="158"/>
      <c r="H2161" s="67"/>
      <c r="I2161" s="67"/>
      <c r="J2161" s="67"/>
    </row>
    <row r="2162">
      <c r="A2162" s="158"/>
      <c r="B2162" s="161"/>
      <c r="C2162" s="158"/>
      <c r="D2162" s="162"/>
      <c r="E2162" s="158"/>
      <c r="F2162" s="158"/>
      <c r="G2162" s="158"/>
      <c r="H2162" s="67"/>
      <c r="I2162" s="67"/>
      <c r="J2162" s="67"/>
    </row>
    <row r="2163">
      <c r="A2163" s="158"/>
      <c r="B2163" s="161"/>
      <c r="C2163" s="158"/>
      <c r="D2163" s="162"/>
      <c r="E2163" s="158"/>
      <c r="F2163" s="158"/>
      <c r="G2163" s="158"/>
      <c r="H2163" s="67"/>
      <c r="I2163" s="67"/>
      <c r="J2163" s="67"/>
    </row>
    <row r="2164">
      <c r="A2164" s="158"/>
      <c r="B2164" s="161"/>
      <c r="C2164" s="158"/>
      <c r="D2164" s="162"/>
      <c r="E2164" s="158"/>
      <c r="F2164" s="158"/>
      <c r="G2164" s="158"/>
      <c r="H2164" s="67"/>
      <c r="I2164" s="67"/>
      <c r="J2164" s="67"/>
    </row>
    <row r="2165">
      <c r="A2165" s="158"/>
      <c r="B2165" s="161"/>
      <c r="C2165" s="158"/>
      <c r="D2165" s="162"/>
      <c r="E2165" s="158"/>
      <c r="F2165" s="158"/>
      <c r="G2165" s="158"/>
      <c r="H2165" s="67"/>
      <c r="I2165" s="67"/>
      <c r="J2165" s="67"/>
    </row>
    <row r="2166">
      <c r="A2166" s="158"/>
      <c r="B2166" s="161"/>
      <c r="C2166" s="158"/>
      <c r="D2166" s="162"/>
      <c r="E2166" s="158"/>
      <c r="F2166" s="158"/>
      <c r="G2166" s="158"/>
      <c r="H2166" s="67"/>
      <c r="I2166" s="67"/>
      <c r="J2166" s="67"/>
    </row>
    <row r="2167">
      <c r="A2167" s="158"/>
      <c r="B2167" s="161"/>
      <c r="C2167" s="158"/>
      <c r="D2167" s="162"/>
      <c r="E2167" s="158"/>
      <c r="F2167" s="158"/>
      <c r="G2167" s="158"/>
      <c r="H2167" s="67"/>
      <c r="I2167" s="67"/>
      <c r="J2167" s="67"/>
    </row>
    <row r="2168">
      <c r="A2168" s="158"/>
      <c r="B2168" s="161"/>
      <c r="C2168" s="158"/>
      <c r="D2168" s="162"/>
      <c r="E2168" s="158"/>
      <c r="F2168" s="158"/>
      <c r="G2168" s="158"/>
      <c r="H2168" s="67"/>
      <c r="I2168" s="67"/>
      <c r="J2168" s="67"/>
    </row>
    <row r="2169">
      <c r="A2169" s="158"/>
      <c r="B2169" s="161"/>
      <c r="C2169" s="158"/>
      <c r="D2169" s="162"/>
      <c r="E2169" s="158"/>
      <c r="F2169" s="158"/>
      <c r="G2169" s="158"/>
      <c r="H2169" s="67"/>
      <c r="I2169" s="67"/>
      <c r="J2169" s="67"/>
    </row>
    <row r="2170">
      <c r="A2170" s="158"/>
      <c r="B2170" s="161"/>
      <c r="C2170" s="158"/>
      <c r="D2170" s="162"/>
      <c r="E2170" s="158"/>
      <c r="F2170" s="158"/>
      <c r="G2170" s="158"/>
      <c r="H2170" s="67"/>
      <c r="I2170" s="67"/>
      <c r="J2170" s="67"/>
    </row>
    <row r="2171">
      <c r="A2171" s="158"/>
      <c r="B2171" s="161"/>
      <c r="C2171" s="158"/>
      <c r="D2171" s="162"/>
      <c r="E2171" s="158"/>
      <c r="F2171" s="158"/>
      <c r="G2171" s="158"/>
      <c r="H2171" s="67"/>
      <c r="I2171" s="67"/>
      <c r="J2171" s="67"/>
    </row>
    <row r="2172">
      <c r="A2172" s="158"/>
      <c r="B2172" s="161"/>
      <c r="C2172" s="158"/>
      <c r="D2172" s="162"/>
      <c r="E2172" s="158"/>
      <c r="F2172" s="158"/>
      <c r="G2172" s="158"/>
      <c r="H2172" s="67"/>
      <c r="I2172" s="67"/>
      <c r="J2172" s="67"/>
    </row>
    <row r="2173">
      <c r="A2173" s="158"/>
      <c r="B2173" s="161"/>
      <c r="C2173" s="158"/>
      <c r="D2173" s="162"/>
      <c r="E2173" s="158"/>
      <c r="F2173" s="158"/>
      <c r="G2173" s="158"/>
      <c r="H2173" s="67"/>
      <c r="I2173" s="67"/>
      <c r="J2173" s="67"/>
    </row>
    <row r="2174">
      <c r="A2174" s="158"/>
      <c r="B2174" s="161"/>
      <c r="C2174" s="158"/>
      <c r="D2174" s="162"/>
      <c r="E2174" s="158"/>
      <c r="F2174" s="158"/>
      <c r="G2174" s="158"/>
      <c r="H2174" s="67"/>
      <c r="I2174" s="67"/>
      <c r="J2174" s="67"/>
    </row>
    <row r="2175">
      <c r="A2175" s="158"/>
      <c r="B2175" s="161"/>
      <c r="C2175" s="158"/>
      <c r="D2175" s="162"/>
      <c r="E2175" s="158"/>
      <c r="F2175" s="158"/>
      <c r="G2175" s="158"/>
      <c r="H2175" s="67"/>
      <c r="I2175" s="67"/>
      <c r="J2175" s="67"/>
    </row>
    <row r="2176">
      <c r="A2176" s="158"/>
      <c r="B2176" s="161"/>
      <c r="C2176" s="158"/>
      <c r="D2176" s="162"/>
      <c r="E2176" s="158"/>
      <c r="F2176" s="158"/>
      <c r="G2176" s="158"/>
      <c r="H2176" s="67"/>
      <c r="I2176" s="67"/>
      <c r="J2176" s="67"/>
    </row>
    <row r="2177">
      <c r="A2177" s="158"/>
      <c r="B2177" s="161"/>
      <c r="C2177" s="158"/>
      <c r="D2177" s="162"/>
      <c r="E2177" s="158"/>
      <c r="F2177" s="158"/>
      <c r="G2177" s="158"/>
      <c r="H2177" s="67"/>
      <c r="I2177" s="67"/>
      <c r="J2177" s="67"/>
    </row>
    <row r="2178">
      <c r="A2178" s="158"/>
      <c r="B2178" s="161"/>
      <c r="C2178" s="158"/>
      <c r="D2178" s="162"/>
      <c r="E2178" s="158"/>
      <c r="F2178" s="158"/>
      <c r="G2178" s="158"/>
      <c r="H2178" s="67"/>
      <c r="I2178" s="67"/>
      <c r="J2178" s="67"/>
    </row>
    <row r="2179">
      <c r="A2179" s="158"/>
      <c r="B2179" s="161"/>
      <c r="C2179" s="158"/>
      <c r="D2179" s="162"/>
      <c r="E2179" s="158"/>
      <c r="F2179" s="158"/>
      <c r="G2179" s="158"/>
      <c r="H2179" s="67"/>
      <c r="I2179" s="67"/>
      <c r="J2179" s="67"/>
    </row>
    <row r="2180">
      <c r="A2180" s="158"/>
      <c r="B2180" s="161"/>
      <c r="C2180" s="158"/>
      <c r="D2180" s="162"/>
      <c r="E2180" s="158"/>
      <c r="F2180" s="158"/>
      <c r="G2180" s="158"/>
      <c r="H2180" s="67"/>
      <c r="I2180" s="67"/>
      <c r="J2180" s="67"/>
    </row>
    <row r="2181">
      <c r="A2181" s="158"/>
      <c r="B2181" s="161"/>
      <c r="C2181" s="158"/>
      <c r="D2181" s="162"/>
      <c r="E2181" s="158"/>
      <c r="F2181" s="158"/>
      <c r="G2181" s="158"/>
      <c r="H2181" s="67"/>
      <c r="I2181" s="67"/>
      <c r="J2181" s="67"/>
    </row>
    <row r="2182">
      <c r="A2182" s="158"/>
      <c r="B2182" s="161"/>
      <c r="C2182" s="158"/>
      <c r="D2182" s="162"/>
      <c r="E2182" s="158"/>
      <c r="F2182" s="158"/>
      <c r="G2182" s="158"/>
      <c r="H2182" s="67"/>
      <c r="I2182" s="67"/>
      <c r="J2182" s="67"/>
    </row>
    <row r="2183">
      <c r="A2183" s="158"/>
      <c r="B2183" s="161"/>
      <c r="C2183" s="158"/>
      <c r="D2183" s="162"/>
      <c r="E2183" s="158"/>
      <c r="F2183" s="158"/>
      <c r="G2183" s="158"/>
      <c r="H2183" s="67"/>
      <c r="I2183" s="67"/>
      <c r="J2183" s="67"/>
    </row>
    <row r="2184">
      <c r="A2184" s="158"/>
      <c r="B2184" s="161"/>
      <c r="C2184" s="158"/>
      <c r="D2184" s="162"/>
      <c r="E2184" s="158"/>
      <c r="F2184" s="158"/>
      <c r="G2184" s="158"/>
      <c r="H2184" s="67"/>
      <c r="I2184" s="67"/>
      <c r="J2184" s="67"/>
    </row>
    <row r="2185">
      <c r="A2185" s="158"/>
      <c r="B2185" s="161"/>
      <c r="C2185" s="158"/>
      <c r="D2185" s="162"/>
      <c r="E2185" s="158"/>
      <c r="F2185" s="158"/>
      <c r="G2185" s="158"/>
      <c r="H2185" s="67"/>
      <c r="I2185" s="67"/>
      <c r="J2185" s="67"/>
    </row>
    <row r="2186">
      <c r="A2186" s="158"/>
      <c r="B2186" s="161"/>
      <c r="C2186" s="158"/>
      <c r="D2186" s="162"/>
      <c r="E2186" s="158"/>
      <c r="F2186" s="158"/>
      <c r="G2186" s="158"/>
      <c r="H2186" s="67"/>
      <c r="I2186" s="67"/>
      <c r="J2186" s="67"/>
    </row>
    <row r="2187">
      <c r="A2187" s="158"/>
      <c r="B2187" s="161"/>
      <c r="C2187" s="158"/>
      <c r="D2187" s="162"/>
      <c r="E2187" s="158"/>
      <c r="F2187" s="158"/>
      <c r="G2187" s="158"/>
      <c r="H2187" s="67"/>
      <c r="I2187" s="67"/>
      <c r="J2187" s="67"/>
    </row>
    <row r="2188">
      <c r="A2188" s="158"/>
      <c r="B2188" s="161"/>
      <c r="C2188" s="158"/>
      <c r="D2188" s="162"/>
      <c r="E2188" s="158"/>
      <c r="F2188" s="158"/>
      <c r="G2188" s="158"/>
      <c r="H2188" s="67"/>
      <c r="I2188" s="67"/>
      <c r="J2188" s="67"/>
    </row>
    <row r="2189">
      <c r="A2189" s="158"/>
      <c r="B2189" s="161"/>
      <c r="C2189" s="158"/>
      <c r="D2189" s="162"/>
      <c r="E2189" s="158"/>
      <c r="F2189" s="158"/>
      <c r="G2189" s="158"/>
      <c r="H2189" s="67"/>
      <c r="I2189" s="67"/>
      <c r="J2189" s="67"/>
    </row>
    <row r="2190">
      <c r="A2190" s="158"/>
      <c r="B2190" s="161"/>
      <c r="C2190" s="158"/>
      <c r="D2190" s="162"/>
      <c r="E2190" s="158"/>
      <c r="F2190" s="158"/>
      <c r="G2190" s="158"/>
      <c r="H2190" s="67"/>
      <c r="I2190" s="67"/>
      <c r="J2190" s="67"/>
    </row>
    <row r="2191">
      <c r="A2191" s="158"/>
      <c r="B2191" s="161"/>
      <c r="C2191" s="158"/>
      <c r="D2191" s="162"/>
      <c r="E2191" s="158"/>
      <c r="F2191" s="158"/>
      <c r="G2191" s="158"/>
      <c r="H2191" s="67"/>
      <c r="I2191" s="67"/>
      <c r="J2191" s="67"/>
    </row>
    <row r="2192">
      <c r="A2192" s="158"/>
      <c r="B2192" s="161"/>
      <c r="C2192" s="158"/>
      <c r="D2192" s="162"/>
      <c r="E2192" s="158"/>
      <c r="F2192" s="158"/>
      <c r="G2192" s="158"/>
      <c r="H2192" s="67"/>
      <c r="I2192" s="67"/>
      <c r="J2192" s="67"/>
    </row>
    <row r="2193">
      <c r="A2193" s="158"/>
      <c r="B2193" s="161"/>
      <c r="C2193" s="158"/>
      <c r="D2193" s="162"/>
      <c r="E2193" s="158"/>
      <c r="F2193" s="158"/>
      <c r="G2193" s="158"/>
      <c r="H2193" s="67"/>
      <c r="I2193" s="67"/>
      <c r="J2193" s="67"/>
    </row>
    <row r="2194">
      <c r="A2194" s="158"/>
      <c r="B2194" s="161"/>
      <c r="C2194" s="158"/>
      <c r="D2194" s="162"/>
      <c r="E2194" s="158"/>
      <c r="F2194" s="158"/>
      <c r="G2194" s="158"/>
      <c r="H2194" s="67"/>
      <c r="I2194" s="67"/>
      <c r="J2194" s="67"/>
    </row>
    <row r="2195">
      <c r="A2195" s="158"/>
      <c r="B2195" s="161"/>
      <c r="C2195" s="158"/>
      <c r="D2195" s="162"/>
      <c r="E2195" s="158"/>
      <c r="F2195" s="158"/>
      <c r="G2195" s="158"/>
      <c r="H2195" s="67"/>
      <c r="I2195" s="67"/>
      <c r="J2195" s="67"/>
    </row>
    <row r="2196">
      <c r="A2196" s="158"/>
      <c r="B2196" s="161"/>
      <c r="C2196" s="158"/>
      <c r="D2196" s="162"/>
      <c r="E2196" s="158"/>
      <c r="F2196" s="158"/>
      <c r="G2196" s="158"/>
      <c r="H2196" s="67"/>
      <c r="I2196" s="67"/>
      <c r="J2196" s="67"/>
    </row>
    <row r="2197">
      <c r="A2197" s="158"/>
      <c r="B2197" s="161"/>
      <c r="C2197" s="158"/>
      <c r="D2197" s="162"/>
      <c r="E2197" s="158"/>
      <c r="F2197" s="158"/>
      <c r="G2197" s="158"/>
      <c r="H2197" s="67"/>
      <c r="I2197" s="67"/>
      <c r="J2197" s="67"/>
    </row>
    <row r="2198">
      <c r="A2198" s="158"/>
      <c r="B2198" s="161"/>
      <c r="C2198" s="158"/>
      <c r="D2198" s="162"/>
      <c r="E2198" s="158"/>
      <c r="F2198" s="158"/>
      <c r="G2198" s="158"/>
      <c r="H2198" s="67"/>
      <c r="I2198" s="67"/>
      <c r="J2198" s="67"/>
    </row>
    <row r="2199">
      <c r="A2199" s="158"/>
      <c r="B2199" s="161"/>
      <c r="C2199" s="158"/>
      <c r="D2199" s="162"/>
      <c r="E2199" s="158"/>
      <c r="F2199" s="158"/>
      <c r="G2199" s="158"/>
      <c r="H2199" s="67"/>
      <c r="I2199" s="67"/>
      <c r="J2199" s="67"/>
    </row>
    <row r="2200">
      <c r="A2200" s="158"/>
      <c r="B2200" s="161"/>
      <c r="C2200" s="158"/>
      <c r="D2200" s="162"/>
      <c r="E2200" s="158"/>
      <c r="F2200" s="158"/>
      <c r="G2200" s="158"/>
      <c r="H2200" s="67"/>
      <c r="I2200" s="67"/>
      <c r="J2200" s="67"/>
    </row>
    <row r="2201">
      <c r="A2201" s="158"/>
      <c r="B2201" s="161"/>
      <c r="C2201" s="158"/>
      <c r="D2201" s="162"/>
      <c r="E2201" s="158"/>
      <c r="F2201" s="158"/>
      <c r="G2201" s="158"/>
      <c r="H2201" s="67"/>
      <c r="I2201" s="67"/>
      <c r="J2201" s="67"/>
    </row>
    <row r="2202">
      <c r="A2202" s="158"/>
      <c r="B2202" s="161"/>
      <c r="C2202" s="158"/>
      <c r="D2202" s="162"/>
      <c r="E2202" s="158"/>
      <c r="F2202" s="158"/>
      <c r="G2202" s="158"/>
      <c r="H2202" s="67"/>
      <c r="I2202" s="67"/>
      <c r="J2202" s="67"/>
    </row>
    <row r="2203">
      <c r="A2203" s="158"/>
      <c r="B2203" s="161"/>
      <c r="C2203" s="158"/>
      <c r="D2203" s="162"/>
      <c r="E2203" s="158"/>
      <c r="F2203" s="158"/>
      <c r="G2203" s="158"/>
      <c r="H2203" s="67"/>
      <c r="I2203" s="67"/>
      <c r="J2203" s="67"/>
    </row>
    <row r="2204">
      <c r="A2204" s="158"/>
      <c r="B2204" s="161"/>
      <c r="C2204" s="158"/>
      <c r="D2204" s="162"/>
      <c r="E2204" s="158"/>
      <c r="F2204" s="158"/>
      <c r="G2204" s="158"/>
      <c r="H2204" s="67"/>
      <c r="I2204" s="67"/>
      <c r="J2204" s="67"/>
    </row>
    <row r="2205">
      <c r="A2205" s="158"/>
      <c r="B2205" s="161"/>
      <c r="C2205" s="158"/>
      <c r="D2205" s="162"/>
      <c r="E2205" s="158"/>
      <c r="F2205" s="158"/>
      <c r="G2205" s="158"/>
      <c r="H2205" s="67"/>
      <c r="I2205" s="67"/>
      <c r="J2205" s="67"/>
    </row>
    <row r="2206">
      <c r="A2206" s="158"/>
      <c r="B2206" s="161"/>
      <c r="C2206" s="158"/>
      <c r="D2206" s="162"/>
      <c r="E2206" s="158"/>
      <c r="F2206" s="158"/>
      <c r="G2206" s="158"/>
      <c r="H2206" s="67"/>
      <c r="I2206" s="67"/>
      <c r="J2206" s="67"/>
    </row>
    <row r="2207">
      <c r="A2207" s="158"/>
      <c r="B2207" s="161"/>
      <c r="C2207" s="158"/>
      <c r="D2207" s="162"/>
      <c r="E2207" s="158"/>
      <c r="F2207" s="158"/>
      <c r="G2207" s="158"/>
      <c r="H2207" s="67"/>
      <c r="I2207" s="67"/>
      <c r="J2207" s="67"/>
    </row>
    <row r="2208">
      <c r="A2208" s="158"/>
      <c r="B2208" s="161"/>
      <c r="C2208" s="158"/>
      <c r="D2208" s="162"/>
      <c r="E2208" s="158"/>
      <c r="F2208" s="158"/>
      <c r="G2208" s="158"/>
      <c r="H2208" s="67"/>
      <c r="I2208" s="67"/>
      <c r="J2208" s="67"/>
    </row>
    <row r="2209">
      <c r="A2209" s="158"/>
      <c r="B2209" s="161"/>
      <c r="C2209" s="158"/>
      <c r="D2209" s="162"/>
      <c r="E2209" s="158"/>
      <c r="F2209" s="158"/>
      <c r="G2209" s="158"/>
      <c r="H2209" s="67"/>
      <c r="I2209" s="67"/>
      <c r="J2209" s="67"/>
    </row>
    <row r="2210">
      <c r="A2210" s="158"/>
      <c r="B2210" s="161"/>
      <c r="C2210" s="158"/>
      <c r="D2210" s="162"/>
      <c r="E2210" s="158"/>
      <c r="F2210" s="158"/>
      <c r="G2210" s="158"/>
      <c r="H2210" s="67"/>
      <c r="I2210" s="67"/>
      <c r="J2210" s="67"/>
    </row>
    <row r="2211">
      <c r="A2211" s="158"/>
      <c r="B2211" s="161"/>
      <c r="C2211" s="158"/>
      <c r="D2211" s="162"/>
      <c r="E2211" s="158"/>
      <c r="F2211" s="158"/>
      <c r="G2211" s="158"/>
      <c r="H2211" s="67"/>
      <c r="I2211" s="67"/>
      <c r="J2211" s="67"/>
    </row>
    <row r="2212">
      <c r="A2212" s="158"/>
      <c r="B2212" s="161"/>
      <c r="C2212" s="158"/>
      <c r="D2212" s="162"/>
      <c r="E2212" s="158"/>
      <c r="F2212" s="158"/>
      <c r="G2212" s="158"/>
      <c r="H2212" s="67"/>
      <c r="I2212" s="67"/>
      <c r="J2212" s="67"/>
    </row>
    <row r="2213">
      <c r="A2213" s="158"/>
      <c r="B2213" s="161"/>
      <c r="C2213" s="158"/>
      <c r="D2213" s="162"/>
      <c r="E2213" s="158"/>
      <c r="F2213" s="158"/>
      <c r="G2213" s="158"/>
      <c r="H2213" s="67"/>
      <c r="I2213" s="67"/>
      <c r="J2213" s="67"/>
    </row>
    <row r="2214">
      <c r="A2214" s="158"/>
      <c r="B2214" s="161"/>
      <c r="C2214" s="158"/>
      <c r="D2214" s="162"/>
      <c r="E2214" s="158"/>
      <c r="F2214" s="158"/>
      <c r="G2214" s="158"/>
      <c r="H2214" s="67"/>
      <c r="I2214" s="67"/>
      <c r="J2214" s="67"/>
    </row>
    <row r="2215">
      <c r="A2215" s="158"/>
      <c r="B2215" s="161"/>
      <c r="C2215" s="158"/>
      <c r="D2215" s="162"/>
      <c r="E2215" s="158"/>
      <c r="F2215" s="158"/>
      <c r="G2215" s="158"/>
      <c r="H2215" s="67"/>
      <c r="I2215" s="67"/>
      <c r="J2215" s="67"/>
    </row>
    <row r="2216">
      <c r="A2216" s="158"/>
      <c r="B2216" s="161"/>
      <c r="C2216" s="158"/>
      <c r="D2216" s="162"/>
      <c r="E2216" s="158"/>
      <c r="F2216" s="158"/>
      <c r="G2216" s="158"/>
      <c r="H2216" s="67"/>
      <c r="I2216" s="67"/>
      <c r="J2216" s="67"/>
    </row>
    <row r="2217">
      <c r="A2217" s="158"/>
      <c r="B2217" s="161"/>
      <c r="C2217" s="158"/>
      <c r="D2217" s="162"/>
      <c r="E2217" s="158"/>
      <c r="F2217" s="158"/>
      <c r="G2217" s="158"/>
      <c r="H2217" s="67"/>
      <c r="I2217" s="67"/>
      <c r="J2217" s="67"/>
    </row>
    <row r="2218">
      <c r="A2218" s="158"/>
      <c r="B2218" s="161"/>
      <c r="C2218" s="158"/>
      <c r="D2218" s="162"/>
      <c r="E2218" s="158"/>
      <c r="F2218" s="158"/>
      <c r="G2218" s="158"/>
      <c r="H2218" s="67"/>
      <c r="I2218" s="67"/>
      <c r="J2218" s="67"/>
    </row>
    <row r="2219">
      <c r="A2219" s="158"/>
      <c r="B2219" s="161"/>
      <c r="C2219" s="158"/>
      <c r="D2219" s="162"/>
      <c r="E2219" s="158"/>
      <c r="F2219" s="158"/>
      <c r="G2219" s="158"/>
      <c r="H2219" s="67"/>
      <c r="I2219" s="67"/>
      <c r="J2219" s="67"/>
    </row>
    <row r="2220">
      <c r="A2220" s="158"/>
      <c r="B2220" s="161"/>
      <c r="C2220" s="158"/>
      <c r="D2220" s="162"/>
      <c r="E2220" s="158"/>
      <c r="F2220" s="158"/>
      <c r="G2220" s="158"/>
      <c r="H2220" s="67"/>
      <c r="I2220" s="67"/>
      <c r="J2220" s="67"/>
    </row>
    <row r="2221">
      <c r="A2221" s="158"/>
      <c r="B2221" s="161"/>
      <c r="C2221" s="158"/>
      <c r="D2221" s="162"/>
      <c r="E2221" s="158"/>
      <c r="F2221" s="158"/>
      <c r="G2221" s="158"/>
      <c r="H2221" s="67"/>
      <c r="I2221" s="67"/>
      <c r="J2221" s="67"/>
    </row>
    <row r="2222">
      <c r="A2222" s="158"/>
      <c r="B2222" s="161"/>
      <c r="C2222" s="158"/>
      <c r="D2222" s="162"/>
      <c r="E2222" s="158"/>
      <c r="F2222" s="158"/>
      <c r="G2222" s="158"/>
      <c r="H2222" s="67"/>
      <c r="I2222" s="67"/>
      <c r="J2222" s="67"/>
    </row>
    <row r="2223">
      <c r="A2223" s="158"/>
      <c r="B2223" s="161"/>
      <c r="C2223" s="158"/>
      <c r="D2223" s="162"/>
      <c r="E2223" s="158"/>
      <c r="F2223" s="158"/>
      <c r="G2223" s="158"/>
      <c r="H2223" s="67"/>
      <c r="I2223" s="67"/>
      <c r="J2223" s="67"/>
    </row>
    <row r="2224">
      <c r="A2224" s="158"/>
      <c r="B2224" s="161"/>
      <c r="C2224" s="158"/>
      <c r="D2224" s="162"/>
      <c r="E2224" s="158"/>
      <c r="F2224" s="158"/>
      <c r="G2224" s="158"/>
      <c r="H2224" s="67"/>
      <c r="I2224" s="67"/>
      <c r="J2224" s="67"/>
    </row>
    <row r="2225">
      <c r="A2225" s="158"/>
      <c r="B2225" s="161"/>
      <c r="C2225" s="158"/>
      <c r="D2225" s="162"/>
      <c r="E2225" s="158"/>
      <c r="F2225" s="158"/>
      <c r="G2225" s="158"/>
      <c r="H2225" s="67"/>
      <c r="I2225" s="67"/>
      <c r="J2225" s="67"/>
    </row>
    <row r="2226">
      <c r="A2226" s="158"/>
      <c r="B2226" s="161"/>
      <c r="C2226" s="158"/>
      <c r="D2226" s="162"/>
      <c r="E2226" s="158"/>
      <c r="F2226" s="158"/>
      <c r="G2226" s="158"/>
      <c r="H2226" s="67"/>
      <c r="I2226" s="67"/>
      <c r="J2226" s="67"/>
    </row>
    <row r="2227">
      <c r="A2227" s="158"/>
      <c r="B2227" s="161"/>
      <c r="C2227" s="158"/>
      <c r="D2227" s="162"/>
      <c r="E2227" s="158"/>
      <c r="F2227" s="158"/>
      <c r="G2227" s="158"/>
      <c r="H2227" s="67"/>
      <c r="I2227" s="67"/>
      <c r="J2227" s="67"/>
    </row>
    <row r="2228">
      <c r="A2228" s="158"/>
      <c r="B2228" s="161"/>
      <c r="C2228" s="158"/>
      <c r="D2228" s="162"/>
      <c r="E2228" s="158"/>
      <c r="F2228" s="158"/>
      <c r="G2228" s="158"/>
      <c r="H2228" s="67"/>
      <c r="I2228" s="67"/>
      <c r="J2228" s="67"/>
    </row>
    <row r="2229">
      <c r="A2229" s="158"/>
      <c r="B2229" s="161"/>
      <c r="C2229" s="158"/>
      <c r="D2229" s="162"/>
      <c r="E2229" s="158"/>
      <c r="F2229" s="158"/>
      <c r="G2229" s="158"/>
      <c r="H2229" s="67"/>
      <c r="I2229" s="67"/>
      <c r="J2229" s="67"/>
    </row>
    <row r="2230">
      <c r="A2230" s="158"/>
      <c r="B2230" s="161"/>
      <c r="C2230" s="158"/>
      <c r="D2230" s="162"/>
      <c r="E2230" s="158"/>
      <c r="F2230" s="158"/>
      <c r="G2230" s="158"/>
      <c r="H2230" s="67"/>
      <c r="I2230" s="67"/>
      <c r="J2230" s="67"/>
    </row>
    <row r="2231">
      <c r="A2231" s="158"/>
      <c r="B2231" s="161"/>
      <c r="C2231" s="158"/>
      <c r="D2231" s="162"/>
      <c r="E2231" s="158"/>
      <c r="F2231" s="158"/>
      <c r="G2231" s="158"/>
      <c r="H2231" s="67"/>
      <c r="I2231" s="67"/>
      <c r="J2231" s="67"/>
    </row>
    <row r="2232">
      <c r="A2232" s="158"/>
      <c r="B2232" s="161"/>
      <c r="C2232" s="158"/>
      <c r="D2232" s="162"/>
      <c r="E2232" s="158"/>
      <c r="F2232" s="158"/>
      <c r="G2232" s="158"/>
      <c r="H2232" s="67"/>
      <c r="I2232" s="67"/>
      <c r="J2232" s="67"/>
    </row>
    <row r="2233">
      <c r="A2233" s="158"/>
      <c r="B2233" s="161"/>
      <c r="C2233" s="158"/>
      <c r="D2233" s="162"/>
      <c r="E2233" s="158"/>
      <c r="F2233" s="158"/>
      <c r="G2233" s="158"/>
      <c r="H2233" s="67"/>
      <c r="I2233" s="67"/>
      <c r="J2233" s="67"/>
    </row>
    <row r="2234">
      <c r="A2234" s="158"/>
      <c r="B2234" s="161"/>
      <c r="C2234" s="158"/>
      <c r="D2234" s="162"/>
      <c r="E2234" s="158"/>
      <c r="F2234" s="158"/>
      <c r="G2234" s="158"/>
      <c r="H2234" s="67"/>
      <c r="I2234" s="67"/>
      <c r="J2234" s="67"/>
    </row>
    <row r="2235">
      <c r="A2235" s="158"/>
      <c r="B2235" s="161"/>
      <c r="C2235" s="158"/>
      <c r="D2235" s="162"/>
      <c r="E2235" s="158"/>
      <c r="F2235" s="158"/>
      <c r="G2235" s="158"/>
      <c r="H2235" s="67"/>
      <c r="I2235" s="67"/>
      <c r="J2235" s="67"/>
    </row>
    <row r="2236">
      <c r="A2236" s="158"/>
      <c r="B2236" s="161"/>
      <c r="C2236" s="158"/>
      <c r="D2236" s="162"/>
      <c r="E2236" s="158"/>
      <c r="F2236" s="158"/>
      <c r="G2236" s="158"/>
      <c r="H2236" s="67"/>
      <c r="I2236" s="67"/>
      <c r="J2236" s="67"/>
    </row>
    <row r="2237">
      <c r="A2237" s="158"/>
      <c r="B2237" s="161"/>
      <c r="C2237" s="158"/>
      <c r="D2237" s="162"/>
      <c r="E2237" s="158"/>
      <c r="F2237" s="158"/>
      <c r="G2237" s="158"/>
      <c r="H2237" s="67"/>
      <c r="I2237" s="67"/>
      <c r="J2237" s="67"/>
    </row>
    <row r="2238">
      <c r="A2238" s="158"/>
      <c r="B2238" s="161"/>
      <c r="C2238" s="158"/>
      <c r="D2238" s="162"/>
      <c r="E2238" s="158"/>
      <c r="F2238" s="158"/>
      <c r="G2238" s="158"/>
      <c r="H2238" s="67"/>
      <c r="I2238" s="67"/>
      <c r="J2238" s="67"/>
    </row>
    <row r="2239">
      <c r="A2239" s="158"/>
      <c r="B2239" s="161"/>
      <c r="C2239" s="158"/>
      <c r="D2239" s="162"/>
      <c r="E2239" s="158"/>
      <c r="F2239" s="158"/>
      <c r="G2239" s="158"/>
      <c r="H2239" s="67"/>
      <c r="I2239" s="67"/>
      <c r="J2239" s="67"/>
    </row>
    <row r="2240">
      <c r="A2240" s="158"/>
      <c r="B2240" s="161"/>
      <c r="C2240" s="158"/>
      <c r="D2240" s="162"/>
      <c r="E2240" s="158"/>
      <c r="F2240" s="158"/>
      <c r="G2240" s="158"/>
      <c r="H2240" s="67"/>
      <c r="I2240" s="67"/>
      <c r="J2240" s="67"/>
    </row>
    <row r="2241">
      <c r="A2241" s="158"/>
      <c r="B2241" s="161"/>
      <c r="C2241" s="158"/>
      <c r="D2241" s="162"/>
      <c r="E2241" s="158"/>
      <c r="F2241" s="158"/>
      <c r="G2241" s="158"/>
      <c r="H2241" s="67"/>
      <c r="I2241" s="67"/>
      <c r="J2241" s="67"/>
    </row>
    <row r="2242">
      <c r="A2242" s="158"/>
      <c r="B2242" s="161"/>
      <c r="C2242" s="158"/>
      <c r="D2242" s="162"/>
      <c r="E2242" s="158"/>
      <c r="F2242" s="158"/>
      <c r="G2242" s="158"/>
      <c r="H2242" s="67"/>
      <c r="I2242" s="67"/>
      <c r="J2242" s="67"/>
    </row>
    <row r="2243">
      <c r="A2243" s="158"/>
      <c r="B2243" s="161"/>
      <c r="C2243" s="158"/>
      <c r="D2243" s="162"/>
      <c r="E2243" s="158"/>
      <c r="F2243" s="158"/>
      <c r="G2243" s="158"/>
      <c r="H2243" s="67"/>
      <c r="I2243" s="67"/>
      <c r="J2243" s="67"/>
    </row>
    <row r="2244">
      <c r="A2244" s="158"/>
      <c r="B2244" s="161"/>
      <c r="C2244" s="158"/>
      <c r="D2244" s="162"/>
      <c r="E2244" s="158"/>
      <c r="F2244" s="158"/>
      <c r="G2244" s="158"/>
      <c r="H2244" s="67"/>
      <c r="I2244" s="67"/>
      <c r="J2244" s="67"/>
    </row>
    <row r="2245">
      <c r="A2245" s="158"/>
      <c r="B2245" s="161"/>
      <c r="C2245" s="158"/>
      <c r="D2245" s="162"/>
      <c r="E2245" s="158"/>
      <c r="F2245" s="158"/>
      <c r="G2245" s="158"/>
      <c r="H2245" s="67"/>
      <c r="I2245" s="67"/>
      <c r="J2245" s="67"/>
    </row>
    <row r="2246">
      <c r="A2246" s="158"/>
      <c r="B2246" s="161"/>
      <c r="C2246" s="158"/>
      <c r="D2246" s="162"/>
      <c r="E2246" s="158"/>
      <c r="F2246" s="158"/>
      <c r="G2246" s="158"/>
      <c r="H2246" s="67"/>
      <c r="I2246" s="67"/>
      <c r="J2246" s="67"/>
    </row>
    <row r="2247">
      <c r="A2247" s="158"/>
      <c r="B2247" s="161"/>
      <c r="C2247" s="158"/>
      <c r="D2247" s="162"/>
      <c r="E2247" s="158"/>
      <c r="F2247" s="158"/>
      <c r="G2247" s="158"/>
      <c r="H2247" s="67"/>
      <c r="I2247" s="67"/>
      <c r="J2247" s="67"/>
    </row>
    <row r="2248">
      <c r="A2248" s="158"/>
      <c r="B2248" s="161"/>
      <c r="C2248" s="158"/>
      <c r="D2248" s="162"/>
      <c r="E2248" s="158"/>
      <c r="F2248" s="158"/>
      <c r="G2248" s="158"/>
      <c r="H2248" s="67"/>
      <c r="I2248" s="67"/>
      <c r="J2248" s="67"/>
    </row>
    <row r="2249">
      <c r="A2249" s="158"/>
      <c r="B2249" s="161"/>
      <c r="C2249" s="158"/>
      <c r="D2249" s="162"/>
      <c r="E2249" s="158"/>
      <c r="F2249" s="158"/>
      <c r="G2249" s="158"/>
      <c r="H2249" s="67"/>
      <c r="I2249" s="67"/>
      <c r="J2249" s="67"/>
    </row>
    <row r="2250">
      <c r="A2250" s="158"/>
      <c r="B2250" s="161"/>
      <c r="C2250" s="158"/>
      <c r="D2250" s="162"/>
      <c r="E2250" s="158"/>
      <c r="F2250" s="158"/>
      <c r="G2250" s="158"/>
      <c r="H2250" s="67"/>
      <c r="I2250" s="67"/>
      <c r="J2250" s="67"/>
    </row>
    <row r="2251">
      <c r="A2251" s="158"/>
      <c r="B2251" s="161"/>
      <c r="C2251" s="158"/>
      <c r="D2251" s="162"/>
      <c r="E2251" s="158"/>
      <c r="F2251" s="158"/>
      <c r="G2251" s="158"/>
      <c r="H2251" s="67"/>
      <c r="I2251" s="67"/>
      <c r="J2251" s="67"/>
    </row>
    <row r="2252">
      <c r="A2252" s="158"/>
      <c r="B2252" s="161"/>
      <c r="C2252" s="158"/>
      <c r="D2252" s="162"/>
      <c r="E2252" s="158"/>
      <c r="F2252" s="158"/>
      <c r="G2252" s="158"/>
      <c r="H2252" s="67"/>
      <c r="I2252" s="67"/>
      <c r="J2252" s="67"/>
    </row>
    <row r="2253">
      <c r="A2253" s="158"/>
      <c r="B2253" s="161"/>
      <c r="C2253" s="158"/>
      <c r="D2253" s="162"/>
      <c r="E2253" s="158"/>
      <c r="F2253" s="158"/>
      <c r="G2253" s="158"/>
      <c r="H2253" s="67"/>
      <c r="I2253" s="67"/>
      <c r="J2253" s="67"/>
    </row>
    <row r="2254">
      <c r="A2254" s="158"/>
      <c r="B2254" s="161"/>
      <c r="C2254" s="158"/>
      <c r="D2254" s="162"/>
      <c r="E2254" s="158"/>
      <c r="F2254" s="158"/>
      <c r="G2254" s="158"/>
      <c r="H2254" s="67"/>
      <c r="I2254" s="67"/>
      <c r="J2254" s="67"/>
    </row>
    <row r="2255">
      <c r="A2255" s="158"/>
      <c r="B2255" s="161"/>
      <c r="C2255" s="158"/>
      <c r="D2255" s="162"/>
      <c r="E2255" s="158"/>
      <c r="F2255" s="158"/>
      <c r="G2255" s="158"/>
      <c r="H2255" s="67"/>
      <c r="I2255" s="67"/>
      <c r="J2255" s="67"/>
    </row>
    <row r="2256">
      <c r="A2256" s="158"/>
      <c r="B2256" s="161"/>
      <c r="C2256" s="158"/>
      <c r="D2256" s="162"/>
      <c r="E2256" s="158"/>
      <c r="F2256" s="158"/>
      <c r="G2256" s="158"/>
      <c r="H2256" s="67"/>
      <c r="I2256" s="67"/>
      <c r="J2256" s="67"/>
    </row>
    <row r="2257">
      <c r="A2257" s="158"/>
      <c r="B2257" s="161"/>
      <c r="C2257" s="158"/>
      <c r="D2257" s="162"/>
      <c r="E2257" s="158"/>
      <c r="F2257" s="158"/>
      <c r="G2257" s="158"/>
      <c r="H2257" s="67"/>
      <c r="I2257" s="67"/>
      <c r="J2257" s="67"/>
    </row>
    <row r="2258">
      <c r="A2258" s="158"/>
      <c r="B2258" s="161"/>
      <c r="C2258" s="158"/>
      <c r="D2258" s="162"/>
      <c r="E2258" s="158"/>
      <c r="F2258" s="158"/>
      <c r="G2258" s="158"/>
      <c r="H2258" s="67"/>
      <c r="I2258" s="67"/>
      <c r="J2258" s="67"/>
    </row>
    <row r="2259">
      <c r="A2259" s="158"/>
      <c r="B2259" s="161"/>
      <c r="C2259" s="158"/>
      <c r="D2259" s="162"/>
      <c r="E2259" s="158"/>
      <c r="F2259" s="158"/>
      <c r="G2259" s="158"/>
      <c r="H2259" s="67"/>
      <c r="I2259" s="67"/>
      <c r="J2259" s="67"/>
    </row>
    <row r="2260">
      <c r="A2260" s="158"/>
      <c r="B2260" s="161"/>
      <c r="C2260" s="158"/>
      <c r="D2260" s="162"/>
      <c r="E2260" s="158"/>
      <c r="F2260" s="158"/>
      <c r="G2260" s="158"/>
      <c r="H2260" s="67"/>
      <c r="I2260" s="67"/>
      <c r="J2260" s="67"/>
    </row>
    <row r="2261">
      <c r="A2261" s="158"/>
      <c r="B2261" s="161"/>
      <c r="C2261" s="158"/>
      <c r="D2261" s="162"/>
      <c r="E2261" s="158"/>
      <c r="F2261" s="158"/>
      <c r="G2261" s="158"/>
      <c r="H2261" s="67"/>
      <c r="I2261" s="67"/>
      <c r="J2261" s="67"/>
    </row>
    <row r="2262">
      <c r="A2262" s="158"/>
      <c r="B2262" s="161"/>
      <c r="C2262" s="158"/>
      <c r="D2262" s="162"/>
      <c r="E2262" s="158"/>
      <c r="F2262" s="158"/>
      <c r="G2262" s="158"/>
      <c r="H2262" s="67"/>
      <c r="I2262" s="67"/>
      <c r="J2262" s="67"/>
    </row>
    <row r="2263">
      <c r="A2263" s="158"/>
      <c r="B2263" s="161"/>
      <c r="C2263" s="158"/>
      <c r="D2263" s="162"/>
      <c r="E2263" s="158"/>
      <c r="F2263" s="158"/>
      <c r="G2263" s="158"/>
      <c r="H2263" s="67"/>
      <c r="I2263" s="67"/>
      <c r="J2263" s="67"/>
    </row>
    <row r="2264">
      <c r="A2264" s="158"/>
      <c r="B2264" s="161"/>
      <c r="C2264" s="158"/>
      <c r="D2264" s="162"/>
      <c r="E2264" s="158"/>
      <c r="F2264" s="158"/>
      <c r="G2264" s="158"/>
      <c r="H2264" s="67"/>
      <c r="I2264" s="67"/>
      <c r="J2264" s="67"/>
    </row>
    <row r="2265">
      <c r="A2265" s="158"/>
      <c r="B2265" s="161"/>
      <c r="C2265" s="158"/>
      <c r="D2265" s="162"/>
      <c r="E2265" s="158"/>
      <c r="F2265" s="158"/>
      <c r="G2265" s="158"/>
      <c r="H2265" s="67"/>
      <c r="I2265" s="67"/>
      <c r="J2265" s="67"/>
    </row>
    <row r="2266">
      <c r="A2266" s="158"/>
      <c r="B2266" s="161"/>
      <c r="C2266" s="158"/>
      <c r="D2266" s="162"/>
      <c r="E2266" s="158"/>
      <c r="F2266" s="158"/>
      <c r="G2266" s="158"/>
      <c r="H2266" s="67"/>
      <c r="I2266" s="67"/>
      <c r="J2266" s="67"/>
    </row>
    <row r="2267">
      <c r="A2267" s="158"/>
      <c r="B2267" s="161"/>
      <c r="C2267" s="158"/>
      <c r="D2267" s="162"/>
      <c r="E2267" s="158"/>
      <c r="F2267" s="158"/>
      <c r="G2267" s="158"/>
      <c r="H2267" s="67"/>
      <c r="I2267" s="67"/>
      <c r="J2267" s="67"/>
    </row>
    <row r="2268">
      <c r="A2268" s="158"/>
      <c r="B2268" s="161"/>
      <c r="C2268" s="158"/>
      <c r="D2268" s="162"/>
      <c r="E2268" s="158"/>
      <c r="F2268" s="158"/>
      <c r="G2268" s="158"/>
      <c r="H2268" s="67"/>
      <c r="I2268" s="67"/>
      <c r="J2268" s="67"/>
    </row>
    <row r="2269">
      <c r="A2269" s="158"/>
      <c r="B2269" s="161"/>
      <c r="C2269" s="158"/>
      <c r="D2269" s="162"/>
      <c r="E2269" s="158"/>
      <c r="F2269" s="158"/>
      <c r="G2269" s="158"/>
      <c r="H2269" s="67"/>
      <c r="I2269" s="67"/>
      <c r="J2269" s="67"/>
    </row>
    <row r="2270">
      <c r="A2270" s="158"/>
      <c r="B2270" s="161"/>
      <c r="C2270" s="158"/>
      <c r="D2270" s="162"/>
      <c r="E2270" s="158"/>
      <c r="F2270" s="158"/>
      <c r="G2270" s="158"/>
      <c r="H2270" s="67"/>
      <c r="I2270" s="67"/>
      <c r="J2270" s="67"/>
    </row>
    <row r="2271">
      <c r="A2271" s="158"/>
      <c r="B2271" s="161"/>
      <c r="C2271" s="158"/>
      <c r="D2271" s="162"/>
      <c r="E2271" s="158"/>
      <c r="F2271" s="158"/>
      <c r="G2271" s="158"/>
      <c r="H2271" s="67"/>
      <c r="I2271" s="67"/>
      <c r="J2271" s="67"/>
    </row>
    <row r="2272">
      <c r="A2272" s="158"/>
      <c r="B2272" s="161"/>
      <c r="C2272" s="158"/>
      <c r="D2272" s="162"/>
      <c r="E2272" s="158"/>
      <c r="F2272" s="158"/>
      <c r="G2272" s="158"/>
      <c r="H2272" s="67"/>
      <c r="I2272" s="67"/>
      <c r="J2272" s="67"/>
    </row>
    <row r="2273">
      <c r="A2273" s="158"/>
      <c r="B2273" s="161"/>
      <c r="C2273" s="158"/>
      <c r="D2273" s="162"/>
      <c r="E2273" s="158"/>
      <c r="F2273" s="158"/>
      <c r="G2273" s="158"/>
      <c r="H2273" s="67"/>
      <c r="I2273" s="67"/>
      <c r="J2273" s="67"/>
    </row>
    <row r="2274">
      <c r="A2274" s="158"/>
      <c r="B2274" s="161"/>
      <c r="C2274" s="158"/>
      <c r="D2274" s="162"/>
      <c r="E2274" s="158"/>
      <c r="F2274" s="158"/>
      <c r="G2274" s="158"/>
      <c r="H2274" s="67"/>
      <c r="I2274" s="67"/>
      <c r="J2274" s="67"/>
    </row>
    <row r="2275">
      <c r="A2275" s="158"/>
      <c r="B2275" s="161"/>
      <c r="C2275" s="158"/>
      <c r="D2275" s="162"/>
      <c r="E2275" s="158"/>
      <c r="F2275" s="158"/>
      <c r="G2275" s="158"/>
      <c r="H2275" s="67"/>
      <c r="I2275" s="67"/>
      <c r="J2275" s="67"/>
    </row>
    <row r="2276">
      <c r="A2276" s="158"/>
      <c r="B2276" s="161"/>
      <c r="C2276" s="158"/>
      <c r="D2276" s="162"/>
      <c r="E2276" s="158"/>
      <c r="F2276" s="158"/>
      <c r="G2276" s="158"/>
      <c r="H2276" s="67"/>
      <c r="I2276" s="67"/>
      <c r="J2276" s="67"/>
    </row>
    <row r="2277">
      <c r="A2277" s="158"/>
      <c r="B2277" s="161"/>
      <c r="C2277" s="158"/>
      <c r="D2277" s="162"/>
      <c r="E2277" s="158"/>
      <c r="F2277" s="158"/>
      <c r="G2277" s="158"/>
      <c r="H2277" s="67"/>
      <c r="I2277" s="67"/>
      <c r="J2277" s="67"/>
    </row>
    <row r="2278">
      <c r="A2278" s="158"/>
      <c r="B2278" s="161"/>
      <c r="C2278" s="158"/>
      <c r="D2278" s="162"/>
      <c r="E2278" s="158"/>
      <c r="F2278" s="158"/>
      <c r="G2278" s="158"/>
      <c r="H2278" s="67"/>
      <c r="I2278" s="67"/>
      <c r="J2278" s="67"/>
    </row>
    <row r="2279">
      <c r="A2279" s="158"/>
      <c r="B2279" s="161"/>
      <c r="C2279" s="158"/>
      <c r="D2279" s="162"/>
      <c r="E2279" s="158"/>
      <c r="F2279" s="158"/>
      <c r="G2279" s="158"/>
      <c r="H2279" s="67"/>
      <c r="I2279" s="67"/>
      <c r="J2279" s="67"/>
    </row>
    <row r="2280">
      <c r="A2280" s="158"/>
      <c r="B2280" s="161"/>
      <c r="C2280" s="158"/>
      <c r="D2280" s="162"/>
      <c r="E2280" s="158"/>
      <c r="F2280" s="158"/>
      <c r="G2280" s="158"/>
      <c r="H2280" s="67"/>
      <c r="I2280" s="67"/>
      <c r="J2280" s="67"/>
    </row>
    <row r="2281">
      <c r="A2281" s="158"/>
      <c r="B2281" s="161"/>
      <c r="C2281" s="158"/>
      <c r="D2281" s="162"/>
      <c r="E2281" s="158"/>
      <c r="F2281" s="158"/>
      <c r="G2281" s="158"/>
      <c r="H2281" s="67"/>
      <c r="I2281" s="67"/>
      <c r="J2281" s="67"/>
    </row>
    <row r="2282">
      <c r="A2282" s="158"/>
      <c r="B2282" s="161"/>
      <c r="C2282" s="158"/>
      <c r="D2282" s="162"/>
      <c r="E2282" s="158"/>
      <c r="F2282" s="158"/>
      <c r="G2282" s="158"/>
      <c r="H2282" s="67"/>
      <c r="I2282" s="67"/>
      <c r="J2282" s="67"/>
    </row>
    <row r="2283">
      <c r="A2283" s="158"/>
      <c r="B2283" s="161"/>
      <c r="C2283" s="158"/>
      <c r="D2283" s="162"/>
      <c r="E2283" s="158"/>
      <c r="F2283" s="158"/>
      <c r="G2283" s="158"/>
      <c r="H2283" s="67"/>
      <c r="I2283" s="67"/>
      <c r="J2283" s="67"/>
    </row>
    <row r="2284">
      <c r="A2284" s="158"/>
      <c r="B2284" s="161"/>
      <c r="C2284" s="158"/>
      <c r="D2284" s="162"/>
      <c r="E2284" s="158"/>
      <c r="F2284" s="158"/>
      <c r="G2284" s="158"/>
      <c r="H2284" s="67"/>
      <c r="I2284" s="67"/>
      <c r="J2284" s="67"/>
    </row>
    <row r="2285">
      <c r="A2285" s="158"/>
      <c r="B2285" s="161"/>
      <c r="C2285" s="158"/>
      <c r="D2285" s="162"/>
      <c r="E2285" s="158"/>
      <c r="F2285" s="158"/>
      <c r="G2285" s="158"/>
      <c r="H2285" s="67"/>
      <c r="I2285" s="67"/>
      <c r="J2285" s="67"/>
    </row>
    <row r="2286">
      <c r="A2286" s="158"/>
      <c r="B2286" s="161"/>
      <c r="C2286" s="158"/>
      <c r="D2286" s="162"/>
      <c r="E2286" s="158"/>
      <c r="F2286" s="158"/>
      <c r="G2286" s="158"/>
      <c r="H2286" s="67"/>
      <c r="I2286" s="67"/>
      <c r="J2286" s="67"/>
    </row>
    <row r="2287">
      <c r="A2287" s="158"/>
      <c r="B2287" s="161"/>
      <c r="C2287" s="158"/>
      <c r="D2287" s="162"/>
      <c r="E2287" s="158"/>
      <c r="F2287" s="158"/>
      <c r="G2287" s="158"/>
      <c r="H2287" s="67"/>
      <c r="I2287" s="67"/>
      <c r="J2287" s="67"/>
    </row>
    <row r="2288">
      <c r="A2288" s="158"/>
      <c r="B2288" s="161"/>
      <c r="C2288" s="158"/>
      <c r="D2288" s="162"/>
      <c r="E2288" s="158"/>
      <c r="F2288" s="158"/>
      <c r="G2288" s="158"/>
      <c r="H2288" s="67"/>
      <c r="I2288" s="67"/>
      <c r="J2288" s="67"/>
    </row>
    <row r="2289">
      <c r="A2289" s="158"/>
      <c r="B2289" s="161"/>
      <c r="C2289" s="158"/>
      <c r="D2289" s="162"/>
      <c r="E2289" s="158"/>
      <c r="F2289" s="158"/>
      <c r="G2289" s="158"/>
      <c r="H2289" s="67"/>
      <c r="I2289" s="67"/>
      <c r="J2289" s="67"/>
    </row>
    <row r="2290">
      <c r="A2290" s="158"/>
      <c r="B2290" s="161"/>
      <c r="C2290" s="158"/>
      <c r="D2290" s="162"/>
      <c r="E2290" s="158"/>
      <c r="F2290" s="158"/>
      <c r="G2290" s="158"/>
      <c r="H2290" s="67"/>
      <c r="I2290" s="67"/>
      <c r="J2290" s="67"/>
    </row>
    <row r="2291">
      <c r="A2291" s="158"/>
      <c r="B2291" s="161"/>
      <c r="C2291" s="158"/>
      <c r="D2291" s="162"/>
      <c r="E2291" s="158"/>
      <c r="F2291" s="158"/>
      <c r="G2291" s="158"/>
      <c r="H2291" s="67"/>
      <c r="I2291" s="67"/>
      <c r="J2291" s="67"/>
    </row>
    <row r="2292">
      <c r="A2292" s="158"/>
      <c r="B2292" s="161"/>
      <c r="C2292" s="158"/>
      <c r="D2292" s="162"/>
      <c r="E2292" s="158"/>
      <c r="F2292" s="158"/>
      <c r="G2292" s="158"/>
      <c r="H2292" s="67"/>
      <c r="I2292" s="67"/>
      <c r="J2292" s="67"/>
    </row>
    <row r="2293">
      <c r="A2293" s="158"/>
      <c r="B2293" s="161"/>
      <c r="C2293" s="158"/>
      <c r="D2293" s="162"/>
      <c r="E2293" s="158"/>
      <c r="F2293" s="158"/>
      <c r="G2293" s="158"/>
      <c r="H2293" s="67"/>
      <c r="I2293" s="67"/>
      <c r="J2293" s="67"/>
    </row>
    <row r="2294">
      <c r="A2294" s="158"/>
      <c r="B2294" s="161"/>
      <c r="C2294" s="158"/>
      <c r="D2294" s="162"/>
      <c r="E2294" s="158"/>
      <c r="F2294" s="158"/>
      <c r="G2294" s="158"/>
      <c r="H2294" s="67"/>
      <c r="I2294" s="67"/>
      <c r="J2294" s="67"/>
    </row>
    <row r="2295">
      <c r="A2295" s="158"/>
      <c r="B2295" s="161"/>
      <c r="C2295" s="158"/>
      <c r="D2295" s="162"/>
      <c r="E2295" s="158"/>
      <c r="F2295" s="158"/>
      <c r="G2295" s="158"/>
      <c r="H2295" s="67"/>
      <c r="I2295" s="67"/>
      <c r="J2295" s="67"/>
    </row>
    <row r="2296">
      <c r="A2296" s="158"/>
      <c r="B2296" s="161"/>
      <c r="C2296" s="158"/>
      <c r="D2296" s="162"/>
      <c r="E2296" s="158"/>
      <c r="F2296" s="158"/>
      <c r="G2296" s="158"/>
      <c r="H2296" s="67"/>
      <c r="I2296" s="67"/>
      <c r="J2296" s="67"/>
    </row>
    <row r="2297">
      <c r="A2297" s="158"/>
      <c r="B2297" s="161"/>
      <c r="C2297" s="158"/>
      <c r="D2297" s="162"/>
      <c r="E2297" s="158"/>
      <c r="F2297" s="158"/>
      <c r="G2297" s="158"/>
      <c r="H2297" s="67"/>
      <c r="I2297" s="67"/>
      <c r="J2297" s="67"/>
    </row>
    <row r="2298">
      <c r="A2298" s="158"/>
      <c r="B2298" s="161"/>
      <c r="C2298" s="158"/>
      <c r="D2298" s="162"/>
      <c r="E2298" s="158"/>
      <c r="F2298" s="158"/>
      <c r="G2298" s="158"/>
      <c r="H2298" s="67"/>
      <c r="I2298" s="67"/>
      <c r="J2298" s="67"/>
    </row>
    <row r="2299">
      <c r="A2299" s="158"/>
      <c r="B2299" s="161"/>
      <c r="C2299" s="158"/>
      <c r="D2299" s="162"/>
      <c r="E2299" s="158"/>
      <c r="F2299" s="158"/>
      <c r="G2299" s="158"/>
      <c r="H2299" s="67"/>
      <c r="I2299" s="67"/>
      <c r="J2299" s="67"/>
    </row>
    <row r="2300">
      <c r="A2300" s="158"/>
      <c r="B2300" s="161"/>
      <c r="C2300" s="158"/>
      <c r="D2300" s="162"/>
      <c r="E2300" s="158"/>
      <c r="F2300" s="158"/>
      <c r="G2300" s="158"/>
      <c r="H2300" s="67"/>
      <c r="I2300" s="67"/>
      <c r="J2300" s="67"/>
    </row>
    <row r="2301">
      <c r="A2301" s="158"/>
      <c r="B2301" s="161"/>
      <c r="C2301" s="158"/>
      <c r="D2301" s="162"/>
      <c r="E2301" s="158"/>
      <c r="F2301" s="158"/>
      <c r="G2301" s="158"/>
      <c r="H2301" s="67"/>
      <c r="I2301" s="67"/>
      <c r="J2301" s="67"/>
    </row>
    <row r="2302">
      <c r="A2302" s="158"/>
      <c r="B2302" s="161"/>
      <c r="C2302" s="158"/>
      <c r="D2302" s="162"/>
      <c r="E2302" s="158"/>
      <c r="F2302" s="158"/>
      <c r="G2302" s="158"/>
      <c r="H2302" s="67"/>
      <c r="I2302" s="67"/>
      <c r="J2302" s="67"/>
    </row>
    <row r="2303">
      <c r="A2303" s="158"/>
      <c r="B2303" s="161"/>
      <c r="C2303" s="158"/>
      <c r="D2303" s="162"/>
      <c r="E2303" s="158"/>
      <c r="F2303" s="158"/>
      <c r="G2303" s="158"/>
      <c r="H2303" s="67"/>
      <c r="I2303" s="67"/>
      <c r="J2303" s="67"/>
    </row>
    <row r="2304">
      <c r="A2304" s="158"/>
      <c r="B2304" s="161"/>
      <c r="C2304" s="158"/>
      <c r="D2304" s="162"/>
      <c r="E2304" s="158"/>
      <c r="F2304" s="158"/>
      <c r="G2304" s="158"/>
      <c r="H2304" s="67"/>
      <c r="I2304" s="67"/>
      <c r="J2304" s="67"/>
    </row>
    <row r="2305">
      <c r="A2305" s="158"/>
      <c r="B2305" s="161"/>
      <c r="C2305" s="158"/>
      <c r="D2305" s="162"/>
      <c r="E2305" s="158"/>
      <c r="F2305" s="158"/>
      <c r="G2305" s="158"/>
      <c r="H2305" s="67"/>
      <c r="I2305" s="67"/>
      <c r="J2305" s="67"/>
    </row>
    <row r="2306">
      <c r="A2306" s="158"/>
      <c r="B2306" s="161"/>
      <c r="C2306" s="158"/>
      <c r="D2306" s="162"/>
      <c r="E2306" s="158"/>
      <c r="F2306" s="158"/>
      <c r="G2306" s="158"/>
      <c r="H2306" s="67"/>
      <c r="I2306" s="67"/>
      <c r="J2306" s="67"/>
    </row>
    <row r="2307">
      <c r="A2307" s="158"/>
      <c r="B2307" s="161"/>
      <c r="C2307" s="158"/>
      <c r="D2307" s="162"/>
      <c r="E2307" s="158"/>
      <c r="F2307" s="158"/>
      <c r="G2307" s="158"/>
      <c r="H2307" s="67"/>
      <c r="I2307" s="67"/>
      <c r="J2307" s="67"/>
    </row>
    <row r="2308">
      <c r="A2308" s="158"/>
      <c r="B2308" s="161"/>
      <c r="C2308" s="158"/>
      <c r="D2308" s="162"/>
      <c r="E2308" s="158"/>
      <c r="F2308" s="158"/>
      <c r="G2308" s="158"/>
      <c r="H2308" s="67"/>
      <c r="I2308" s="67"/>
      <c r="J2308" s="67"/>
    </row>
    <row r="2309">
      <c r="A2309" s="158"/>
      <c r="B2309" s="161"/>
      <c r="C2309" s="158"/>
      <c r="D2309" s="162"/>
      <c r="E2309" s="158"/>
      <c r="F2309" s="158"/>
      <c r="G2309" s="158"/>
      <c r="H2309" s="67"/>
      <c r="I2309" s="67"/>
      <c r="J2309" s="67"/>
    </row>
    <row r="2310">
      <c r="A2310" s="158"/>
      <c r="B2310" s="161"/>
      <c r="C2310" s="158"/>
      <c r="D2310" s="162"/>
      <c r="E2310" s="158"/>
      <c r="F2310" s="158"/>
      <c r="G2310" s="158"/>
      <c r="H2310" s="67"/>
      <c r="I2310" s="67"/>
      <c r="J2310" s="67"/>
    </row>
    <row r="2311">
      <c r="A2311" s="158"/>
      <c r="B2311" s="161"/>
      <c r="C2311" s="158"/>
      <c r="D2311" s="162"/>
      <c r="E2311" s="158"/>
      <c r="F2311" s="158"/>
      <c r="G2311" s="158"/>
      <c r="H2311" s="67"/>
      <c r="I2311" s="67"/>
      <c r="J2311" s="67"/>
    </row>
    <row r="2312">
      <c r="A2312" s="158"/>
      <c r="B2312" s="161"/>
      <c r="C2312" s="158"/>
      <c r="D2312" s="162"/>
      <c r="E2312" s="158"/>
      <c r="F2312" s="158"/>
      <c r="G2312" s="158"/>
      <c r="H2312" s="67"/>
      <c r="I2312" s="67"/>
      <c r="J2312" s="67"/>
    </row>
    <row r="2313">
      <c r="A2313" s="158"/>
      <c r="B2313" s="161"/>
      <c r="C2313" s="158"/>
      <c r="D2313" s="162"/>
      <c r="E2313" s="158"/>
      <c r="F2313" s="158"/>
      <c r="G2313" s="158"/>
      <c r="H2313" s="67"/>
      <c r="I2313" s="67"/>
      <c r="J2313" s="67"/>
    </row>
    <row r="2314">
      <c r="A2314" s="158"/>
      <c r="B2314" s="161"/>
      <c r="C2314" s="158"/>
      <c r="D2314" s="162"/>
      <c r="E2314" s="158"/>
      <c r="F2314" s="158"/>
      <c r="G2314" s="158"/>
      <c r="H2314" s="67"/>
      <c r="I2314" s="67"/>
      <c r="J2314" s="67"/>
    </row>
    <row r="2315">
      <c r="A2315" s="158"/>
      <c r="B2315" s="161"/>
      <c r="C2315" s="158"/>
      <c r="D2315" s="162"/>
      <c r="E2315" s="158"/>
      <c r="F2315" s="158"/>
      <c r="G2315" s="158"/>
      <c r="H2315" s="67"/>
      <c r="I2315" s="67"/>
      <c r="J2315" s="67"/>
    </row>
    <row r="2316">
      <c r="A2316" s="158"/>
      <c r="B2316" s="161"/>
      <c r="C2316" s="158"/>
      <c r="D2316" s="162"/>
      <c r="E2316" s="158"/>
      <c r="F2316" s="158"/>
      <c r="G2316" s="158"/>
      <c r="H2316" s="67"/>
      <c r="I2316" s="67"/>
      <c r="J2316" s="67"/>
    </row>
    <row r="2317">
      <c r="A2317" s="158"/>
      <c r="B2317" s="161"/>
      <c r="C2317" s="158"/>
      <c r="D2317" s="162"/>
      <c r="E2317" s="158"/>
      <c r="F2317" s="158"/>
      <c r="G2317" s="158"/>
      <c r="H2317" s="67"/>
      <c r="I2317" s="67"/>
      <c r="J2317" s="67"/>
    </row>
    <row r="2318">
      <c r="A2318" s="158"/>
      <c r="B2318" s="161"/>
      <c r="C2318" s="158"/>
      <c r="D2318" s="162"/>
      <c r="E2318" s="158"/>
      <c r="F2318" s="158"/>
      <c r="G2318" s="158"/>
      <c r="H2318" s="67"/>
      <c r="I2318" s="67"/>
      <c r="J2318" s="67"/>
    </row>
    <row r="2319">
      <c r="A2319" s="158"/>
      <c r="B2319" s="161"/>
      <c r="C2319" s="158"/>
      <c r="D2319" s="162"/>
      <c r="E2319" s="158"/>
      <c r="F2319" s="158"/>
      <c r="G2319" s="158"/>
      <c r="H2319" s="67"/>
      <c r="I2319" s="67"/>
      <c r="J2319" s="67"/>
    </row>
    <row r="2320">
      <c r="A2320" s="158"/>
      <c r="B2320" s="161"/>
      <c r="C2320" s="158"/>
      <c r="D2320" s="162"/>
      <c r="E2320" s="158"/>
      <c r="F2320" s="158"/>
      <c r="G2320" s="158"/>
      <c r="H2320" s="67"/>
      <c r="I2320" s="67"/>
      <c r="J2320" s="67"/>
    </row>
    <row r="2321">
      <c r="A2321" s="158"/>
      <c r="B2321" s="161"/>
      <c r="C2321" s="158"/>
      <c r="D2321" s="162"/>
      <c r="E2321" s="158"/>
      <c r="F2321" s="158"/>
      <c r="G2321" s="158"/>
      <c r="H2321" s="67"/>
      <c r="I2321" s="67"/>
      <c r="J2321" s="67"/>
    </row>
    <row r="2322">
      <c r="A2322" s="158"/>
      <c r="B2322" s="161"/>
      <c r="C2322" s="158"/>
      <c r="D2322" s="162"/>
      <c r="E2322" s="158"/>
      <c r="F2322" s="158"/>
      <c r="G2322" s="158"/>
      <c r="H2322" s="67"/>
      <c r="I2322" s="67"/>
      <c r="J2322" s="67"/>
    </row>
    <row r="2323">
      <c r="A2323" s="158"/>
      <c r="B2323" s="161"/>
      <c r="C2323" s="158"/>
      <c r="D2323" s="162"/>
      <c r="E2323" s="158"/>
      <c r="F2323" s="158"/>
      <c r="G2323" s="158"/>
      <c r="H2323" s="67"/>
      <c r="I2323" s="67"/>
      <c r="J2323" s="67"/>
    </row>
    <row r="2324">
      <c r="A2324" s="158"/>
      <c r="B2324" s="161"/>
      <c r="C2324" s="158"/>
      <c r="D2324" s="162"/>
      <c r="E2324" s="158"/>
      <c r="F2324" s="158"/>
      <c r="G2324" s="158"/>
      <c r="H2324" s="67"/>
      <c r="I2324" s="67"/>
      <c r="J2324" s="67"/>
    </row>
    <row r="2325">
      <c r="A2325" s="158"/>
      <c r="B2325" s="161"/>
      <c r="C2325" s="158"/>
      <c r="D2325" s="162"/>
      <c r="E2325" s="158"/>
      <c r="F2325" s="158"/>
      <c r="G2325" s="158"/>
      <c r="H2325" s="67"/>
      <c r="I2325" s="67"/>
      <c r="J2325" s="67"/>
    </row>
    <row r="2326">
      <c r="A2326" s="158"/>
      <c r="B2326" s="161"/>
      <c r="C2326" s="158"/>
      <c r="D2326" s="162"/>
      <c r="E2326" s="158"/>
      <c r="F2326" s="158"/>
      <c r="G2326" s="158"/>
      <c r="H2326" s="67"/>
      <c r="I2326" s="67"/>
      <c r="J2326" s="67"/>
    </row>
    <row r="2327">
      <c r="A2327" s="158"/>
      <c r="B2327" s="161"/>
      <c r="C2327" s="158"/>
      <c r="D2327" s="162"/>
      <c r="E2327" s="158"/>
      <c r="F2327" s="158"/>
      <c r="G2327" s="158"/>
      <c r="H2327" s="67"/>
      <c r="I2327" s="67"/>
      <c r="J2327" s="67"/>
    </row>
    <row r="2328">
      <c r="A2328" s="158"/>
      <c r="B2328" s="161"/>
      <c r="C2328" s="158"/>
      <c r="D2328" s="162"/>
      <c r="E2328" s="158"/>
      <c r="F2328" s="158"/>
      <c r="G2328" s="158"/>
      <c r="H2328" s="67"/>
      <c r="I2328" s="67"/>
      <c r="J2328" s="67"/>
    </row>
    <row r="2329">
      <c r="A2329" s="158"/>
      <c r="B2329" s="161"/>
      <c r="C2329" s="158"/>
      <c r="D2329" s="162"/>
      <c r="E2329" s="158"/>
      <c r="F2329" s="158"/>
      <c r="G2329" s="158"/>
      <c r="H2329" s="67"/>
      <c r="I2329" s="67"/>
      <c r="J2329" s="67"/>
    </row>
    <row r="2330">
      <c r="A2330" s="158"/>
      <c r="B2330" s="161"/>
      <c r="C2330" s="158"/>
      <c r="D2330" s="162"/>
      <c r="E2330" s="158"/>
      <c r="F2330" s="158"/>
      <c r="G2330" s="158"/>
      <c r="H2330" s="67"/>
      <c r="I2330" s="67"/>
      <c r="J2330" s="67"/>
    </row>
    <row r="2331">
      <c r="A2331" s="158"/>
      <c r="B2331" s="161"/>
      <c r="C2331" s="158"/>
      <c r="D2331" s="162"/>
      <c r="E2331" s="158"/>
      <c r="F2331" s="158"/>
      <c r="G2331" s="158"/>
      <c r="H2331" s="67"/>
      <c r="I2331" s="67"/>
      <c r="J2331" s="67"/>
    </row>
    <row r="2332">
      <c r="A2332" s="158"/>
      <c r="B2332" s="161"/>
      <c r="C2332" s="158"/>
      <c r="D2332" s="162"/>
      <c r="E2332" s="158"/>
      <c r="F2332" s="158"/>
      <c r="G2332" s="158"/>
      <c r="H2332" s="67"/>
      <c r="I2332" s="67"/>
      <c r="J2332" s="67"/>
    </row>
    <row r="2333">
      <c r="A2333" s="158"/>
      <c r="B2333" s="161"/>
      <c r="C2333" s="158"/>
      <c r="D2333" s="162"/>
      <c r="E2333" s="158"/>
      <c r="F2333" s="158"/>
      <c r="G2333" s="158"/>
      <c r="H2333" s="67"/>
      <c r="I2333" s="67"/>
      <c r="J2333" s="67"/>
    </row>
    <row r="2334">
      <c r="A2334" s="158"/>
      <c r="B2334" s="161"/>
      <c r="C2334" s="158"/>
      <c r="D2334" s="162"/>
      <c r="E2334" s="158"/>
      <c r="F2334" s="158"/>
      <c r="G2334" s="158"/>
      <c r="H2334" s="67"/>
      <c r="I2334" s="67"/>
      <c r="J2334" s="67"/>
    </row>
    <row r="2335">
      <c r="A2335" s="158"/>
      <c r="B2335" s="161"/>
      <c r="C2335" s="158"/>
      <c r="D2335" s="162"/>
      <c r="E2335" s="158"/>
      <c r="F2335" s="158"/>
      <c r="G2335" s="158"/>
      <c r="H2335" s="67"/>
      <c r="I2335" s="67"/>
      <c r="J2335" s="67"/>
    </row>
    <row r="2336">
      <c r="A2336" s="158"/>
      <c r="B2336" s="161"/>
      <c r="C2336" s="158"/>
      <c r="D2336" s="162"/>
      <c r="E2336" s="158"/>
      <c r="F2336" s="158"/>
      <c r="G2336" s="158"/>
      <c r="H2336" s="67"/>
      <c r="I2336" s="67"/>
      <c r="J2336" s="67"/>
    </row>
    <row r="2337">
      <c r="A2337" s="158"/>
      <c r="B2337" s="161"/>
      <c r="C2337" s="158"/>
      <c r="D2337" s="162"/>
      <c r="E2337" s="158"/>
      <c r="F2337" s="158"/>
      <c r="G2337" s="158"/>
      <c r="H2337" s="67"/>
      <c r="I2337" s="67"/>
      <c r="J2337" s="67"/>
    </row>
    <row r="2338">
      <c r="A2338" s="158"/>
      <c r="B2338" s="161"/>
      <c r="C2338" s="158"/>
      <c r="D2338" s="162"/>
      <c r="E2338" s="158"/>
      <c r="F2338" s="158"/>
      <c r="G2338" s="158"/>
      <c r="H2338" s="67"/>
      <c r="I2338" s="67"/>
      <c r="J2338" s="67"/>
    </row>
    <row r="2339">
      <c r="A2339" s="158"/>
      <c r="B2339" s="161"/>
      <c r="C2339" s="158"/>
      <c r="D2339" s="162"/>
      <c r="E2339" s="158"/>
      <c r="F2339" s="158"/>
      <c r="G2339" s="158"/>
      <c r="H2339" s="67"/>
      <c r="I2339" s="67"/>
      <c r="J2339" s="67"/>
    </row>
    <row r="2340">
      <c r="A2340" s="158"/>
      <c r="B2340" s="161"/>
      <c r="C2340" s="158"/>
      <c r="D2340" s="162"/>
      <c r="E2340" s="158"/>
      <c r="F2340" s="158"/>
      <c r="G2340" s="158"/>
      <c r="H2340" s="67"/>
      <c r="I2340" s="67"/>
      <c r="J2340" s="67"/>
    </row>
    <row r="2341">
      <c r="A2341" s="158"/>
      <c r="B2341" s="161"/>
      <c r="C2341" s="158"/>
      <c r="D2341" s="162"/>
      <c r="E2341" s="158"/>
      <c r="F2341" s="158"/>
      <c r="G2341" s="158"/>
      <c r="H2341" s="67"/>
      <c r="I2341" s="67"/>
      <c r="J2341" s="67"/>
    </row>
    <row r="2342">
      <c r="A2342" s="158"/>
      <c r="B2342" s="161"/>
      <c r="C2342" s="158"/>
      <c r="D2342" s="162"/>
      <c r="E2342" s="158"/>
      <c r="F2342" s="158"/>
      <c r="G2342" s="158"/>
      <c r="H2342" s="67"/>
      <c r="I2342" s="67"/>
      <c r="J2342" s="67"/>
    </row>
    <row r="2343">
      <c r="A2343" s="158"/>
      <c r="B2343" s="161"/>
      <c r="C2343" s="158"/>
      <c r="D2343" s="162"/>
      <c r="E2343" s="158"/>
      <c r="F2343" s="158"/>
      <c r="G2343" s="158"/>
      <c r="H2343" s="67"/>
      <c r="I2343" s="67"/>
      <c r="J2343" s="67"/>
    </row>
  </sheetData>
  <autoFilter ref="$A$1:$K$1479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3034</v>
      </c>
      <c r="B1" s="1" t="s">
        <v>3035</v>
      </c>
      <c r="C1" s="5" t="s">
        <v>3036</v>
      </c>
      <c r="D1" s="97" t="s">
        <v>359</v>
      </c>
      <c r="E1" s="1" t="s">
        <v>367</v>
      </c>
    </row>
    <row r="2">
      <c r="A2" s="62" t="s">
        <v>3037</v>
      </c>
      <c r="B2" s="1" t="s">
        <v>3038</v>
      </c>
      <c r="C2" s="5">
        <v>72.0</v>
      </c>
      <c r="D2" s="97">
        <v>8373869.90277777</v>
      </c>
      <c r="E2" s="2">
        <f t="shared" ref="E2:E3945" si="1">C2*D2</f>
        <v>602918633</v>
      </c>
    </row>
    <row r="3">
      <c r="A3" s="62" t="s">
        <v>3039</v>
      </c>
      <c r="B3" s="1" t="s">
        <v>3040</v>
      </c>
      <c r="C3" s="5">
        <v>61.0</v>
      </c>
      <c r="D3" s="97">
        <v>2.06422820819672E7</v>
      </c>
      <c r="E3" s="2">
        <f t="shared" si="1"/>
        <v>1259179207</v>
      </c>
    </row>
    <row r="4">
      <c r="A4" s="62" t="s">
        <v>3041</v>
      </c>
      <c r="B4" s="1" t="s">
        <v>3042</v>
      </c>
      <c r="C4" s="5">
        <v>54.0</v>
      </c>
      <c r="D4" s="97">
        <v>2.02915420185185E7</v>
      </c>
      <c r="E4" s="2">
        <f t="shared" si="1"/>
        <v>1095743269</v>
      </c>
    </row>
    <row r="5">
      <c r="A5" s="62" t="s">
        <v>3043</v>
      </c>
      <c r="B5" s="1" t="s">
        <v>3044</v>
      </c>
      <c r="C5" s="5">
        <v>433.0</v>
      </c>
      <c r="D5" s="97">
        <v>1.46279016212471E7</v>
      </c>
      <c r="E5" s="2">
        <f t="shared" si="1"/>
        <v>6333881402</v>
      </c>
    </row>
    <row r="6">
      <c r="A6" s="62" t="s">
        <v>3045</v>
      </c>
      <c r="B6" s="1" t="s">
        <v>3046</v>
      </c>
      <c r="C6" s="5">
        <v>18.0</v>
      </c>
      <c r="D6" s="97">
        <v>1.70801102222222E7</v>
      </c>
      <c r="E6" s="2">
        <f t="shared" si="1"/>
        <v>307441984</v>
      </c>
    </row>
    <row r="7">
      <c r="A7" s="62" t="s">
        <v>3047</v>
      </c>
      <c r="B7" s="1" t="s">
        <v>3048</v>
      </c>
      <c r="C7" s="5">
        <v>10.0</v>
      </c>
      <c r="D7" s="97">
        <v>8717115.9</v>
      </c>
      <c r="E7" s="2">
        <f t="shared" si="1"/>
        <v>87171159</v>
      </c>
    </row>
    <row r="8">
      <c r="A8" s="62" t="s">
        <v>3049</v>
      </c>
      <c r="B8" s="1" t="s">
        <v>3050</v>
      </c>
      <c r="C8" s="5">
        <v>1358.0</v>
      </c>
      <c r="D8" s="97">
        <v>1.50110752245949E7</v>
      </c>
      <c r="E8" s="2">
        <f t="shared" si="1"/>
        <v>20385040155</v>
      </c>
    </row>
    <row r="9">
      <c r="A9" s="62" t="s">
        <v>3051</v>
      </c>
      <c r="B9" s="1" t="s">
        <v>3052</v>
      </c>
      <c r="C9" s="5">
        <v>38.0</v>
      </c>
      <c r="D9" s="97">
        <v>7519967.52631579</v>
      </c>
      <c r="E9" s="2">
        <f t="shared" si="1"/>
        <v>285758766</v>
      </c>
    </row>
    <row r="10">
      <c r="A10" s="62" t="s">
        <v>3053</v>
      </c>
      <c r="B10" s="1" t="s">
        <v>3054</v>
      </c>
      <c r="C10" s="5">
        <v>337.0</v>
      </c>
      <c r="D10" s="97">
        <v>5832730.0504451</v>
      </c>
      <c r="E10" s="2">
        <f t="shared" si="1"/>
        <v>1965630027</v>
      </c>
    </row>
    <row r="11">
      <c r="A11" s="62" t="s">
        <v>3055</v>
      </c>
      <c r="B11" s="1" t="s">
        <v>3056</v>
      </c>
      <c r="C11" s="5">
        <v>4.0</v>
      </c>
      <c r="D11" s="97">
        <v>2.116345575E7</v>
      </c>
      <c r="E11" s="2">
        <f t="shared" si="1"/>
        <v>84653823</v>
      </c>
    </row>
    <row r="12">
      <c r="A12" s="62" t="s">
        <v>3057</v>
      </c>
      <c r="B12" s="1" t="s">
        <v>3058</v>
      </c>
      <c r="C12" s="5">
        <v>13.0</v>
      </c>
      <c r="D12" s="97">
        <v>1.84715653846153E8</v>
      </c>
      <c r="E12" s="2">
        <f t="shared" si="1"/>
        <v>2401303500</v>
      </c>
    </row>
    <row r="13">
      <c r="A13" s="62" t="s">
        <v>3059</v>
      </c>
      <c r="B13" s="1" t="s">
        <v>3060</v>
      </c>
      <c r="C13" s="5">
        <v>11858.0</v>
      </c>
      <c r="D13" s="97">
        <v>1.98543538225617E7</v>
      </c>
      <c r="E13" s="2">
        <f t="shared" si="1"/>
        <v>235432927628</v>
      </c>
    </row>
    <row r="14">
      <c r="A14" s="62" t="s">
        <v>3061</v>
      </c>
      <c r="B14" s="1" t="s">
        <v>3062</v>
      </c>
      <c r="C14" s="5">
        <v>35.0</v>
      </c>
      <c r="D14" s="97">
        <v>1.52707385428571E7</v>
      </c>
      <c r="E14" s="2">
        <f t="shared" si="1"/>
        <v>534475849</v>
      </c>
    </row>
    <row r="15">
      <c r="A15" s="62" t="s">
        <v>3063</v>
      </c>
      <c r="B15" s="1" t="s">
        <v>3064</v>
      </c>
      <c r="C15" s="5">
        <v>5.0</v>
      </c>
      <c r="D15" s="97">
        <v>1.65484136E7</v>
      </c>
      <c r="E15" s="2">
        <f t="shared" si="1"/>
        <v>82742068</v>
      </c>
    </row>
    <row r="16">
      <c r="A16" s="62" t="s">
        <v>3065</v>
      </c>
      <c r="B16" s="1" t="s">
        <v>3066</v>
      </c>
      <c r="C16" s="5">
        <v>17.0</v>
      </c>
      <c r="D16" s="97">
        <v>1.94856563529411E7</v>
      </c>
      <c r="E16" s="2">
        <f t="shared" si="1"/>
        <v>331256158</v>
      </c>
    </row>
    <row r="17">
      <c r="A17" s="62" t="s">
        <v>3067</v>
      </c>
      <c r="B17" s="1" t="s">
        <v>3068</v>
      </c>
      <c r="C17" s="5">
        <v>48.0</v>
      </c>
      <c r="D17" s="97">
        <v>2.07444326666666E7</v>
      </c>
      <c r="E17" s="2">
        <f t="shared" si="1"/>
        <v>995732768</v>
      </c>
    </row>
    <row r="18">
      <c r="A18" s="62" t="s">
        <v>3069</v>
      </c>
      <c r="B18" s="1" t="s">
        <v>3070</v>
      </c>
      <c r="C18" s="5">
        <v>10.0</v>
      </c>
      <c r="D18" s="97">
        <v>7.54137312E7</v>
      </c>
      <c r="E18" s="2">
        <f t="shared" si="1"/>
        <v>754137312</v>
      </c>
    </row>
    <row r="19">
      <c r="A19" s="62" t="s">
        <v>3071</v>
      </c>
      <c r="B19" s="1" t="s">
        <v>3072</v>
      </c>
      <c r="C19" s="5">
        <v>935.0</v>
      </c>
      <c r="D19" s="97">
        <v>8.24826207625667E7</v>
      </c>
      <c r="E19" s="2">
        <f t="shared" si="1"/>
        <v>77121250413</v>
      </c>
    </row>
    <row r="20">
      <c r="A20" s="62" t="s">
        <v>3073</v>
      </c>
      <c r="B20" s="1" t="s">
        <v>3074</v>
      </c>
      <c r="C20" s="5">
        <v>3.0</v>
      </c>
      <c r="D20" s="97">
        <v>3.72703736666666E7</v>
      </c>
      <c r="E20" s="2">
        <f t="shared" si="1"/>
        <v>111811121</v>
      </c>
    </row>
    <row r="21">
      <c r="A21" s="62" t="s">
        <v>3075</v>
      </c>
      <c r="B21" s="1" t="s">
        <v>3076</v>
      </c>
      <c r="C21" s="5">
        <v>12.0</v>
      </c>
      <c r="D21" s="97">
        <v>5.918249525E7</v>
      </c>
      <c r="E21" s="2">
        <f t="shared" si="1"/>
        <v>710189943</v>
      </c>
    </row>
    <row r="22">
      <c r="A22" s="62" t="s">
        <v>3077</v>
      </c>
      <c r="B22" s="1" t="s">
        <v>3078</v>
      </c>
      <c r="C22" s="5">
        <v>62.0</v>
      </c>
      <c r="D22" s="97">
        <v>3.5752977516129E7</v>
      </c>
      <c r="E22" s="2">
        <f t="shared" si="1"/>
        <v>2216684606</v>
      </c>
    </row>
    <row r="23">
      <c r="A23" s="62" t="s">
        <v>3079</v>
      </c>
      <c r="B23" s="1" t="s">
        <v>3080</v>
      </c>
      <c r="C23" s="5">
        <v>29.0</v>
      </c>
      <c r="D23" s="97">
        <v>2.24459959655172E7</v>
      </c>
      <c r="E23" s="2">
        <f t="shared" si="1"/>
        <v>650933883</v>
      </c>
    </row>
    <row r="24">
      <c r="A24" s="62" t="s">
        <v>3081</v>
      </c>
      <c r="B24" s="1" t="s">
        <v>3082</v>
      </c>
      <c r="C24" s="5">
        <v>3.0</v>
      </c>
      <c r="D24" s="97">
        <v>5.94200656666666E7</v>
      </c>
      <c r="E24" s="2">
        <f t="shared" si="1"/>
        <v>178260197</v>
      </c>
    </row>
    <row r="25">
      <c r="A25" s="62" t="s">
        <v>3083</v>
      </c>
      <c r="B25" s="1" t="s">
        <v>3084</v>
      </c>
      <c r="C25" s="5">
        <v>2110.0</v>
      </c>
      <c r="D25" s="97">
        <v>5.47887437398103E7</v>
      </c>
      <c r="E25" s="2">
        <f t="shared" si="1"/>
        <v>115604249291</v>
      </c>
    </row>
    <row r="26">
      <c r="A26" s="62" t="s">
        <v>3085</v>
      </c>
      <c r="B26" s="1" t="s">
        <v>3086</v>
      </c>
      <c r="C26" s="5">
        <v>3.0</v>
      </c>
      <c r="D26" s="97">
        <v>4.9841428E7</v>
      </c>
      <c r="E26" s="2">
        <f t="shared" si="1"/>
        <v>149524284</v>
      </c>
    </row>
    <row r="27">
      <c r="A27" s="62" t="s">
        <v>3087</v>
      </c>
      <c r="B27" s="1" t="s">
        <v>3088</v>
      </c>
      <c r="C27" s="5">
        <v>2.0</v>
      </c>
      <c r="D27" s="97">
        <v>3.9494833E7</v>
      </c>
      <c r="E27" s="2">
        <f t="shared" si="1"/>
        <v>78989666</v>
      </c>
    </row>
    <row r="28">
      <c r="A28" s="62" t="s">
        <v>3089</v>
      </c>
      <c r="B28" s="1" t="s">
        <v>3090</v>
      </c>
      <c r="C28" s="5">
        <v>240.0</v>
      </c>
      <c r="D28" s="97">
        <v>2.76885689166666E7</v>
      </c>
      <c r="E28" s="2">
        <f t="shared" si="1"/>
        <v>6645256540</v>
      </c>
    </row>
    <row r="29">
      <c r="A29" s="62" t="s">
        <v>3091</v>
      </c>
      <c r="B29" s="1" t="s">
        <v>3092</v>
      </c>
      <c r="C29" s="5">
        <v>51430.0</v>
      </c>
      <c r="D29" s="97">
        <v>5.82170619060543E7</v>
      </c>
      <c r="E29" s="2">
        <f t="shared" si="1"/>
        <v>2994103493828</v>
      </c>
    </row>
    <row r="30">
      <c r="A30" s="62" t="s">
        <v>3093</v>
      </c>
      <c r="B30" s="1" t="s">
        <v>3094</v>
      </c>
      <c r="C30" s="5">
        <v>7606.0</v>
      </c>
      <c r="D30" s="97">
        <v>6.44368003338154E7</v>
      </c>
      <c r="E30" s="2">
        <f t="shared" si="1"/>
        <v>490106303339</v>
      </c>
    </row>
    <row r="31">
      <c r="A31" s="62" t="s">
        <v>3095</v>
      </c>
      <c r="B31" s="1" t="s">
        <v>3096</v>
      </c>
      <c r="C31" s="5">
        <v>3703.0</v>
      </c>
      <c r="D31" s="97">
        <v>6.08453497828787E7</v>
      </c>
      <c r="E31" s="2">
        <f t="shared" si="1"/>
        <v>225310330246</v>
      </c>
    </row>
    <row r="32">
      <c r="A32" s="62" t="s">
        <v>3097</v>
      </c>
      <c r="B32" s="1" t="s">
        <v>3098</v>
      </c>
      <c r="C32" s="5">
        <v>391.0</v>
      </c>
      <c r="D32" s="97">
        <v>5.80707926214833E7</v>
      </c>
      <c r="E32" s="2">
        <f t="shared" si="1"/>
        <v>22705679915</v>
      </c>
    </row>
    <row r="33">
      <c r="A33" s="62" t="s">
        <v>3099</v>
      </c>
      <c r="B33" s="1" t="s">
        <v>3100</v>
      </c>
      <c r="C33" s="5">
        <v>310.0</v>
      </c>
      <c r="D33" s="97">
        <v>5.04655090677419E7</v>
      </c>
      <c r="E33" s="2">
        <f t="shared" si="1"/>
        <v>15644307811</v>
      </c>
    </row>
    <row r="34">
      <c r="A34" s="62" t="s">
        <v>3101</v>
      </c>
      <c r="B34" s="1" t="s">
        <v>3102</v>
      </c>
      <c r="C34" s="5">
        <v>44528.0</v>
      </c>
      <c r="D34" s="97">
        <v>5.53971382338819E7</v>
      </c>
      <c r="E34" s="2">
        <f t="shared" si="1"/>
        <v>2466723771278</v>
      </c>
    </row>
    <row r="35">
      <c r="A35" s="62" t="s">
        <v>3103</v>
      </c>
      <c r="B35" s="1" t="s">
        <v>3104</v>
      </c>
      <c r="C35" s="5">
        <v>8452.0</v>
      </c>
      <c r="D35" s="97">
        <v>7.15319539397846E7</v>
      </c>
      <c r="E35" s="2">
        <f t="shared" si="1"/>
        <v>604588074699</v>
      </c>
    </row>
    <row r="36">
      <c r="A36" s="62" t="s">
        <v>3105</v>
      </c>
      <c r="B36" s="1" t="s">
        <v>3106</v>
      </c>
      <c r="C36" s="5">
        <v>1198.0</v>
      </c>
      <c r="D36" s="97">
        <v>8.49801959482471E7</v>
      </c>
      <c r="E36" s="2">
        <f t="shared" si="1"/>
        <v>101806274746</v>
      </c>
    </row>
    <row r="37">
      <c r="A37" s="62" t="s">
        <v>3107</v>
      </c>
      <c r="B37" s="1" t="s">
        <v>3108</v>
      </c>
      <c r="C37" s="5">
        <v>154.0</v>
      </c>
      <c r="D37" s="97">
        <v>9.54446996103895E7</v>
      </c>
      <c r="E37" s="2">
        <f t="shared" si="1"/>
        <v>14698483740</v>
      </c>
    </row>
    <row r="38">
      <c r="A38" s="62" t="s">
        <v>3109</v>
      </c>
      <c r="B38" s="1" t="s">
        <v>3110</v>
      </c>
      <c r="C38" s="5">
        <v>91.0</v>
      </c>
      <c r="D38" s="97">
        <v>2.03269549120879E7</v>
      </c>
      <c r="E38" s="2">
        <f t="shared" si="1"/>
        <v>1849752897</v>
      </c>
    </row>
    <row r="39">
      <c r="A39" s="62" t="s">
        <v>3111</v>
      </c>
      <c r="B39" s="1" t="s">
        <v>3112</v>
      </c>
      <c r="C39" s="5">
        <v>30.0</v>
      </c>
      <c r="D39" s="97">
        <v>9.06148346333333E7</v>
      </c>
      <c r="E39" s="2">
        <f t="shared" si="1"/>
        <v>2718445039</v>
      </c>
    </row>
    <row r="40">
      <c r="A40" s="62" t="s">
        <v>3113</v>
      </c>
      <c r="B40" s="1" t="s">
        <v>3114</v>
      </c>
      <c r="C40" s="5">
        <v>4.0</v>
      </c>
      <c r="D40" s="97">
        <v>1.332713635E8</v>
      </c>
      <c r="E40" s="2">
        <f t="shared" si="1"/>
        <v>533085454</v>
      </c>
    </row>
    <row r="41">
      <c r="A41" s="62" t="s">
        <v>3115</v>
      </c>
      <c r="B41" s="1" t="s">
        <v>3116</v>
      </c>
      <c r="C41" s="5">
        <v>2.0</v>
      </c>
      <c r="D41" s="97">
        <v>1.147126255E8</v>
      </c>
      <c r="E41" s="2">
        <f t="shared" si="1"/>
        <v>229425251</v>
      </c>
    </row>
    <row r="42">
      <c r="A42" s="62" t="s">
        <v>3117</v>
      </c>
      <c r="B42" s="1" t="s">
        <v>3118</v>
      </c>
      <c r="C42" s="5">
        <v>9.0</v>
      </c>
      <c r="D42" s="97">
        <v>8.08771105555555E7</v>
      </c>
      <c r="E42" s="2">
        <f t="shared" si="1"/>
        <v>727893995</v>
      </c>
    </row>
    <row r="43">
      <c r="A43" s="62" t="s">
        <v>3119</v>
      </c>
      <c r="B43" s="1" t="s">
        <v>3120</v>
      </c>
      <c r="C43" s="5">
        <v>4.0</v>
      </c>
      <c r="D43" s="97">
        <v>1.7515995475E8</v>
      </c>
      <c r="E43" s="2">
        <f t="shared" si="1"/>
        <v>700639819</v>
      </c>
    </row>
    <row r="44">
      <c r="A44" s="62" t="s">
        <v>3121</v>
      </c>
      <c r="B44" s="1" t="s">
        <v>3122</v>
      </c>
      <c r="C44" s="5">
        <v>38.0</v>
      </c>
      <c r="D44" s="97">
        <v>6.28213276052631E7</v>
      </c>
      <c r="E44" s="2">
        <f t="shared" si="1"/>
        <v>2387210449</v>
      </c>
    </row>
    <row r="45">
      <c r="A45" s="62" t="s">
        <v>3123</v>
      </c>
      <c r="B45" s="1" t="s">
        <v>3124</v>
      </c>
      <c r="C45" s="5">
        <v>3.0</v>
      </c>
      <c r="D45" s="97">
        <v>8.9359242E7</v>
      </c>
      <c r="E45" s="2">
        <f t="shared" si="1"/>
        <v>268077726</v>
      </c>
    </row>
    <row r="46">
      <c r="A46" s="62" t="s">
        <v>3125</v>
      </c>
      <c r="B46" s="1" t="s">
        <v>3126</v>
      </c>
      <c r="C46" s="5">
        <v>16.0</v>
      </c>
      <c r="D46" s="97">
        <v>2.15614448812499E8</v>
      </c>
      <c r="E46" s="2">
        <f t="shared" si="1"/>
        <v>3449831181</v>
      </c>
    </row>
    <row r="47">
      <c r="A47" s="62" t="s">
        <v>3127</v>
      </c>
      <c r="B47" s="1" t="s">
        <v>3128</v>
      </c>
      <c r="C47" s="5">
        <v>682.0</v>
      </c>
      <c r="D47" s="97">
        <v>3.73311814882697E7</v>
      </c>
      <c r="E47" s="2">
        <f t="shared" si="1"/>
        <v>25459865775</v>
      </c>
    </row>
    <row r="48">
      <c r="A48" s="62" t="s">
        <v>2939</v>
      </c>
      <c r="B48" s="1" t="s">
        <v>744</v>
      </c>
      <c r="C48" s="5">
        <v>208.0</v>
      </c>
      <c r="D48" s="97">
        <v>5.10846901826922E7</v>
      </c>
      <c r="E48" s="2">
        <f t="shared" si="1"/>
        <v>10625615558</v>
      </c>
    </row>
    <row r="49">
      <c r="A49" s="62" t="s">
        <v>373</v>
      </c>
      <c r="B49" s="1" t="s">
        <v>16</v>
      </c>
      <c r="C49" s="5">
        <v>120.0</v>
      </c>
      <c r="D49" s="97">
        <v>7.84979625166666E7</v>
      </c>
      <c r="E49" s="2">
        <f t="shared" si="1"/>
        <v>9419755502</v>
      </c>
    </row>
    <row r="50">
      <c r="A50" s="62" t="s">
        <v>3129</v>
      </c>
      <c r="B50" s="1" t="s">
        <v>3130</v>
      </c>
      <c r="C50" s="5">
        <v>143.0</v>
      </c>
      <c r="D50" s="97">
        <v>6.54253204335664E7</v>
      </c>
      <c r="E50" s="2">
        <f t="shared" si="1"/>
        <v>9355820822</v>
      </c>
    </row>
    <row r="51">
      <c r="A51" s="62" t="s">
        <v>3131</v>
      </c>
      <c r="B51" s="1" t="s">
        <v>3132</v>
      </c>
      <c r="C51" s="5">
        <v>94.0</v>
      </c>
      <c r="D51" s="97">
        <v>5.60541370851064E7</v>
      </c>
      <c r="E51" s="2">
        <f t="shared" si="1"/>
        <v>5269088886</v>
      </c>
    </row>
    <row r="52">
      <c r="A52" s="62" t="s">
        <v>3133</v>
      </c>
      <c r="B52" s="1" t="s">
        <v>3134</v>
      </c>
      <c r="C52" s="5">
        <v>40.0</v>
      </c>
      <c r="D52" s="97">
        <v>1.53325497224999E8</v>
      </c>
      <c r="E52" s="2">
        <f t="shared" si="1"/>
        <v>6133019889</v>
      </c>
    </row>
    <row r="53">
      <c r="A53" s="62" t="s">
        <v>3135</v>
      </c>
      <c r="B53" s="1" t="s">
        <v>3136</v>
      </c>
      <c r="C53" s="5">
        <v>51260.0</v>
      </c>
      <c r="D53" s="97">
        <v>6.06973343949555E7</v>
      </c>
      <c r="E53" s="2">
        <f t="shared" si="1"/>
        <v>3111345361085</v>
      </c>
    </row>
    <row r="54">
      <c r="A54" s="62" t="s">
        <v>3137</v>
      </c>
      <c r="B54" s="1" t="s">
        <v>3138</v>
      </c>
      <c r="C54" s="5">
        <v>61.0</v>
      </c>
      <c r="D54" s="97">
        <v>2.80497429508196E7</v>
      </c>
      <c r="E54" s="2">
        <f t="shared" si="1"/>
        <v>1711034320</v>
      </c>
    </row>
    <row r="55">
      <c r="A55" s="62" t="s">
        <v>3139</v>
      </c>
      <c r="B55" s="1" t="s">
        <v>3140</v>
      </c>
      <c r="C55" s="5">
        <v>21.0</v>
      </c>
      <c r="D55" s="97">
        <v>2.93587125714285E7</v>
      </c>
      <c r="E55" s="2">
        <f t="shared" si="1"/>
        <v>616532964</v>
      </c>
    </row>
    <row r="56">
      <c r="A56" s="62" t="s">
        <v>3141</v>
      </c>
      <c r="B56" s="1" t="s">
        <v>3142</v>
      </c>
      <c r="C56" s="5">
        <v>11.0</v>
      </c>
      <c r="D56" s="97">
        <v>4.83386119090909E7</v>
      </c>
      <c r="E56" s="2">
        <f t="shared" si="1"/>
        <v>531724731</v>
      </c>
    </row>
    <row r="57">
      <c r="A57" s="62" t="s">
        <v>3143</v>
      </c>
      <c r="B57" s="1" t="s">
        <v>3144</v>
      </c>
      <c r="C57" s="5">
        <v>42.0</v>
      </c>
      <c r="D57" s="97">
        <v>7.34943839523809E7</v>
      </c>
      <c r="E57" s="2">
        <f t="shared" si="1"/>
        <v>3086764126</v>
      </c>
    </row>
    <row r="58">
      <c r="A58" s="62" t="s">
        <v>3145</v>
      </c>
      <c r="B58" s="1" t="s">
        <v>3146</v>
      </c>
      <c r="C58" s="5">
        <v>36.0</v>
      </c>
      <c r="D58" s="97">
        <v>5.28354704166666E7</v>
      </c>
      <c r="E58" s="2">
        <f t="shared" si="1"/>
        <v>1902076935</v>
      </c>
    </row>
    <row r="59">
      <c r="A59" s="62" t="s">
        <v>3147</v>
      </c>
      <c r="B59" s="1" t="s">
        <v>3148</v>
      </c>
      <c r="C59" s="5">
        <v>24.0</v>
      </c>
      <c r="D59" s="97">
        <v>5.2349942875E7</v>
      </c>
      <c r="E59" s="2">
        <f t="shared" si="1"/>
        <v>1256398629</v>
      </c>
    </row>
    <row r="60">
      <c r="A60" s="62" t="s">
        <v>3149</v>
      </c>
      <c r="B60" s="1" t="s">
        <v>3150</v>
      </c>
      <c r="C60" s="5">
        <v>13.0</v>
      </c>
      <c r="D60" s="97">
        <v>8.16575959230769E7</v>
      </c>
      <c r="E60" s="2">
        <f t="shared" si="1"/>
        <v>1061548747</v>
      </c>
    </row>
    <row r="61">
      <c r="A61" s="62" t="s">
        <v>3151</v>
      </c>
      <c r="B61" s="1" t="s">
        <v>3152</v>
      </c>
      <c r="C61" s="5">
        <v>218.0</v>
      </c>
      <c r="D61" s="97">
        <v>5.465179253211E7</v>
      </c>
      <c r="E61" s="2">
        <f t="shared" si="1"/>
        <v>11914090772</v>
      </c>
    </row>
    <row r="62">
      <c r="A62" s="62" t="s">
        <v>3153</v>
      </c>
      <c r="B62" s="1" t="s">
        <v>3154</v>
      </c>
      <c r="C62" s="5">
        <v>132.0</v>
      </c>
      <c r="D62" s="97">
        <v>5.86748541969696E7</v>
      </c>
      <c r="E62" s="2">
        <f t="shared" si="1"/>
        <v>7745080754</v>
      </c>
    </row>
    <row r="63">
      <c r="A63" s="62" t="s">
        <v>3155</v>
      </c>
      <c r="B63" s="1" t="s">
        <v>3156</v>
      </c>
      <c r="C63" s="5">
        <v>42.0</v>
      </c>
      <c r="D63" s="97">
        <v>5.16736117619047E7</v>
      </c>
      <c r="E63" s="2">
        <f t="shared" si="1"/>
        <v>2170291694</v>
      </c>
    </row>
    <row r="64">
      <c r="A64" s="62" t="s">
        <v>3157</v>
      </c>
      <c r="B64" s="1" t="s">
        <v>3158</v>
      </c>
      <c r="C64" s="5">
        <v>5.0</v>
      </c>
      <c r="D64" s="97">
        <v>5.62439102E7</v>
      </c>
      <c r="E64" s="2">
        <f t="shared" si="1"/>
        <v>281219551</v>
      </c>
    </row>
    <row r="65">
      <c r="A65" s="62" t="s">
        <v>3159</v>
      </c>
      <c r="B65" s="1" t="s">
        <v>3160</v>
      </c>
      <c r="C65" s="5">
        <v>25.0</v>
      </c>
      <c r="D65" s="97">
        <v>3.890546304E7</v>
      </c>
      <c r="E65" s="2">
        <f t="shared" si="1"/>
        <v>972636576</v>
      </c>
    </row>
    <row r="66">
      <c r="A66" s="62" t="s">
        <v>3161</v>
      </c>
      <c r="B66" s="1" t="s">
        <v>3162</v>
      </c>
      <c r="C66" s="5">
        <v>6.0</v>
      </c>
      <c r="D66" s="97">
        <v>5.78763661666666E7</v>
      </c>
      <c r="E66" s="2">
        <f t="shared" si="1"/>
        <v>347258197</v>
      </c>
    </row>
    <row r="67">
      <c r="A67" s="62" t="s">
        <v>3163</v>
      </c>
      <c r="B67" s="1" t="s">
        <v>3164</v>
      </c>
      <c r="C67" s="5">
        <v>3.0</v>
      </c>
      <c r="D67" s="97">
        <v>8.30131986666666E7</v>
      </c>
      <c r="E67" s="2">
        <f t="shared" si="1"/>
        <v>249039596</v>
      </c>
    </row>
    <row r="68">
      <c r="A68" s="62" t="s">
        <v>3165</v>
      </c>
      <c r="B68" s="1" t="s">
        <v>3166</v>
      </c>
      <c r="C68" s="5">
        <v>11.0</v>
      </c>
      <c r="D68" s="97">
        <v>5.10034062727272E7</v>
      </c>
      <c r="E68" s="2">
        <f t="shared" si="1"/>
        <v>561037469</v>
      </c>
    </row>
    <row r="69">
      <c r="A69" s="62" t="s">
        <v>3167</v>
      </c>
      <c r="B69" s="1" t="s">
        <v>3168</v>
      </c>
      <c r="C69" s="5">
        <v>9.0</v>
      </c>
      <c r="D69" s="97">
        <v>4.37553466666666E7</v>
      </c>
      <c r="E69" s="2">
        <f t="shared" si="1"/>
        <v>393798120</v>
      </c>
    </row>
    <row r="70">
      <c r="A70" s="62" t="s">
        <v>3169</v>
      </c>
      <c r="B70" s="1" t="s">
        <v>3170</v>
      </c>
      <c r="C70" s="5">
        <v>2.0</v>
      </c>
      <c r="D70" s="97">
        <v>2.46764555E7</v>
      </c>
      <c r="E70" s="2">
        <f t="shared" si="1"/>
        <v>49352911</v>
      </c>
    </row>
    <row r="71">
      <c r="A71" s="62" t="s">
        <v>3171</v>
      </c>
      <c r="B71" s="1" t="s">
        <v>3172</v>
      </c>
      <c r="C71" s="5">
        <v>10.0</v>
      </c>
      <c r="D71" s="97">
        <v>2.2631751E7</v>
      </c>
      <c r="E71" s="2">
        <f t="shared" si="1"/>
        <v>226317510</v>
      </c>
    </row>
    <row r="72">
      <c r="A72" s="62" t="s">
        <v>3173</v>
      </c>
      <c r="B72" s="1" t="s">
        <v>3174</v>
      </c>
      <c r="C72" s="5">
        <v>82.0</v>
      </c>
      <c r="D72" s="97">
        <v>2.72732325219512E8</v>
      </c>
      <c r="E72" s="2">
        <f t="shared" si="1"/>
        <v>22364050668</v>
      </c>
    </row>
    <row r="73">
      <c r="A73" s="62" t="s">
        <v>3175</v>
      </c>
      <c r="B73" s="1" t="s">
        <v>3176</v>
      </c>
      <c r="C73" s="5">
        <v>20.0</v>
      </c>
      <c r="D73" s="97">
        <v>2.4847089465E8</v>
      </c>
      <c r="E73" s="2">
        <f t="shared" si="1"/>
        <v>4969417893</v>
      </c>
    </row>
    <row r="74">
      <c r="A74" s="62" t="s">
        <v>3177</v>
      </c>
      <c r="B74" s="1" t="s">
        <v>3178</v>
      </c>
      <c r="C74" s="5">
        <v>101.0</v>
      </c>
      <c r="D74" s="97">
        <v>1.08529875841584E7</v>
      </c>
      <c r="E74" s="2">
        <f t="shared" si="1"/>
        <v>1096151746</v>
      </c>
    </row>
    <row r="75">
      <c r="A75" s="62" t="s">
        <v>3179</v>
      </c>
      <c r="B75" s="1" t="s">
        <v>3180</v>
      </c>
      <c r="C75" s="5">
        <v>541.0</v>
      </c>
      <c r="D75" s="97">
        <v>1.64424591768946E8</v>
      </c>
      <c r="E75" s="2">
        <f t="shared" si="1"/>
        <v>88953704147</v>
      </c>
    </row>
    <row r="76">
      <c r="A76" s="62" t="s">
        <v>3181</v>
      </c>
      <c r="B76" s="1" t="s">
        <v>69</v>
      </c>
      <c r="C76" s="5">
        <v>7.0</v>
      </c>
      <c r="D76" s="97">
        <v>5.00698744285714E7</v>
      </c>
      <c r="E76" s="2">
        <f t="shared" si="1"/>
        <v>350489121</v>
      </c>
    </row>
    <row r="77">
      <c r="A77" s="62" t="s">
        <v>2468</v>
      </c>
      <c r="B77" s="1" t="s">
        <v>218</v>
      </c>
      <c r="C77" s="5">
        <v>78.0</v>
      </c>
      <c r="D77" s="97">
        <v>9.93298166153846E7</v>
      </c>
      <c r="E77" s="2">
        <f t="shared" si="1"/>
        <v>7747725696</v>
      </c>
    </row>
    <row r="78">
      <c r="A78" s="62" t="s">
        <v>3182</v>
      </c>
      <c r="B78" s="1" t="s">
        <v>72</v>
      </c>
      <c r="C78" s="5">
        <v>297.0</v>
      </c>
      <c r="D78" s="97">
        <v>1.41502211868686E8</v>
      </c>
      <c r="E78" s="2">
        <f t="shared" si="1"/>
        <v>42026156925</v>
      </c>
    </row>
    <row r="79">
      <c r="A79" s="62" t="s">
        <v>2469</v>
      </c>
      <c r="B79" s="1" t="s">
        <v>338</v>
      </c>
      <c r="C79" s="5">
        <v>162.0</v>
      </c>
      <c r="D79" s="97">
        <v>8.13691678950617E7</v>
      </c>
      <c r="E79" s="2">
        <f t="shared" si="1"/>
        <v>13181805199</v>
      </c>
    </row>
    <row r="80">
      <c r="A80" s="62" t="s">
        <v>2470</v>
      </c>
      <c r="B80" s="1" t="s">
        <v>77</v>
      </c>
      <c r="C80" s="5">
        <v>17.0</v>
      </c>
      <c r="D80" s="97">
        <v>7.08024556470588E7</v>
      </c>
      <c r="E80" s="2">
        <f t="shared" si="1"/>
        <v>1203641746</v>
      </c>
    </row>
    <row r="81">
      <c r="A81" s="62" t="s">
        <v>2209</v>
      </c>
      <c r="B81" s="1" t="s">
        <v>341</v>
      </c>
      <c r="C81" s="5">
        <v>399.0</v>
      </c>
      <c r="D81" s="97">
        <v>6.58346981679198E7</v>
      </c>
      <c r="E81" s="2">
        <f t="shared" si="1"/>
        <v>26268044569</v>
      </c>
    </row>
    <row r="82">
      <c r="A82" s="62" t="s">
        <v>2212</v>
      </c>
      <c r="B82" s="1" t="s">
        <v>20</v>
      </c>
      <c r="C82" s="5">
        <v>110.0</v>
      </c>
      <c r="D82" s="97">
        <v>9.31550874909091E7</v>
      </c>
      <c r="E82" s="2">
        <f t="shared" si="1"/>
        <v>10247059624</v>
      </c>
    </row>
    <row r="83">
      <c r="A83" s="62" t="s">
        <v>2231</v>
      </c>
      <c r="B83" s="1" t="s">
        <v>343</v>
      </c>
      <c r="C83" s="5">
        <v>621.0</v>
      </c>
      <c r="D83" s="97">
        <v>8.4531615289855E7</v>
      </c>
      <c r="E83" s="2">
        <f t="shared" si="1"/>
        <v>52494133095</v>
      </c>
    </row>
    <row r="84">
      <c r="A84" s="62" t="s">
        <v>2491</v>
      </c>
      <c r="B84" s="1" t="s">
        <v>345</v>
      </c>
      <c r="C84" s="5">
        <v>81.0</v>
      </c>
      <c r="D84" s="97">
        <v>3.52771693086419E7</v>
      </c>
      <c r="E84" s="2">
        <f t="shared" si="1"/>
        <v>2857450714</v>
      </c>
    </row>
    <row r="85">
      <c r="A85" s="62" t="s">
        <v>2492</v>
      </c>
      <c r="B85" s="1" t="s">
        <v>347</v>
      </c>
      <c r="C85" s="5">
        <v>4.0</v>
      </c>
      <c r="D85" s="97">
        <v>2.5536192E7</v>
      </c>
      <c r="E85" s="2">
        <f t="shared" si="1"/>
        <v>102144768</v>
      </c>
    </row>
    <row r="86">
      <c r="A86" s="62" t="s">
        <v>2234</v>
      </c>
      <c r="B86" s="1" t="s">
        <v>261</v>
      </c>
      <c r="C86" s="5">
        <v>1.0</v>
      </c>
      <c r="D86" s="97">
        <v>7.47041E7</v>
      </c>
      <c r="E86" s="2">
        <f t="shared" si="1"/>
        <v>74704100</v>
      </c>
    </row>
    <row r="87">
      <c r="A87" s="62" t="s">
        <v>2497</v>
      </c>
      <c r="B87" s="1" t="s">
        <v>119</v>
      </c>
      <c r="C87" s="5">
        <v>10.0</v>
      </c>
      <c r="D87" s="97">
        <v>9.92148585E7</v>
      </c>
      <c r="E87" s="2">
        <f t="shared" si="1"/>
        <v>992148585</v>
      </c>
    </row>
    <row r="88">
      <c r="A88" s="62" t="s">
        <v>2506</v>
      </c>
      <c r="B88" s="1" t="s">
        <v>349</v>
      </c>
      <c r="C88" s="5">
        <v>3.0</v>
      </c>
      <c r="D88" s="97">
        <v>5.07400226666666E7</v>
      </c>
      <c r="E88" s="2">
        <f t="shared" si="1"/>
        <v>152220068</v>
      </c>
    </row>
    <row r="89">
      <c r="A89" s="62" t="s">
        <v>2235</v>
      </c>
      <c r="B89" s="1" t="s">
        <v>354</v>
      </c>
      <c r="C89" s="5">
        <v>38.0</v>
      </c>
      <c r="D89" s="97">
        <v>5.60193084473684E7</v>
      </c>
      <c r="E89" s="2">
        <f t="shared" si="1"/>
        <v>2128733721</v>
      </c>
    </row>
    <row r="90">
      <c r="A90" s="62" t="s">
        <v>2510</v>
      </c>
      <c r="B90" s="1" t="s">
        <v>358</v>
      </c>
      <c r="C90" s="5">
        <v>4.0</v>
      </c>
      <c r="D90" s="97">
        <v>2.4169748375E8</v>
      </c>
      <c r="E90" s="2">
        <f t="shared" si="1"/>
        <v>966789935</v>
      </c>
    </row>
    <row r="91">
      <c r="A91" s="62" t="s">
        <v>2251</v>
      </c>
      <c r="B91" s="1" t="s">
        <v>263</v>
      </c>
      <c r="C91" s="5">
        <v>385.0</v>
      </c>
      <c r="D91" s="97">
        <v>6.48360671632124E7</v>
      </c>
      <c r="E91" s="2">
        <f t="shared" si="1"/>
        <v>24961885858</v>
      </c>
    </row>
    <row r="92">
      <c r="A92" s="62" t="s">
        <v>2514</v>
      </c>
      <c r="B92" s="1" t="s">
        <v>362</v>
      </c>
      <c r="C92" s="5">
        <v>25777.0</v>
      </c>
      <c r="D92" s="97">
        <v>6.86955919373861E7</v>
      </c>
      <c r="E92" s="2">
        <f t="shared" si="1"/>
        <v>1770766273370</v>
      </c>
    </row>
    <row r="93">
      <c r="A93" s="62" t="s">
        <v>2252</v>
      </c>
      <c r="B93" s="1" t="s">
        <v>368</v>
      </c>
      <c r="C93" s="5">
        <v>7467.0</v>
      </c>
      <c r="D93" s="97">
        <v>7.80747355824852E7</v>
      </c>
      <c r="E93" s="2">
        <f t="shared" si="1"/>
        <v>582984050594</v>
      </c>
    </row>
    <row r="94">
      <c r="A94" s="62" t="s">
        <v>2520</v>
      </c>
      <c r="B94" s="1" t="s">
        <v>371</v>
      </c>
      <c r="C94" s="5">
        <v>177.0</v>
      </c>
      <c r="D94" s="97">
        <v>6.70435011242938E7</v>
      </c>
      <c r="E94" s="2">
        <f t="shared" si="1"/>
        <v>11866699699</v>
      </c>
    </row>
    <row r="95">
      <c r="A95" s="62" t="s">
        <v>2523</v>
      </c>
      <c r="B95" s="1" t="s">
        <v>375</v>
      </c>
      <c r="C95" s="5">
        <v>149.0</v>
      </c>
      <c r="D95" s="97">
        <v>6.38329140067114E7</v>
      </c>
      <c r="E95" s="2">
        <f t="shared" si="1"/>
        <v>9511104187</v>
      </c>
    </row>
    <row r="96">
      <c r="A96" s="62" t="s">
        <v>2524</v>
      </c>
      <c r="B96" s="1" t="s">
        <v>377</v>
      </c>
      <c r="C96" s="5">
        <v>857.0</v>
      </c>
      <c r="D96" s="97">
        <v>6.01639790268378E7</v>
      </c>
      <c r="E96" s="2">
        <f t="shared" si="1"/>
        <v>51560530026</v>
      </c>
    </row>
    <row r="97">
      <c r="A97" s="62" t="s">
        <v>2263</v>
      </c>
      <c r="B97" s="1" t="s">
        <v>379</v>
      </c>
      <c r="C97" s="5">
        <v>1370.0</v>
      </c>
      <c r="D97" s="97">
        <v>7.0317774522976E7</v>
      </c>
      <c r="E97" s="2">
        <f t="shared" si="1"/>
        <v>96335351096</v>
      </c>
    </row>
    <row r="98">
      <c r="A98" s="62" t="s">
        <v>2525</v>
      </c>
      <c r="B98" s="1" t="s">
        <v>381</v>
      </c>
      <c r="C98" s="5">
        <v>6.0</v>
      </c>
      <c r="D98" s="97">
        <v>5.27560803333333E7</v>
      </c>
      <c r="E98" s="2">
        <f t="shared" si="1"/>
        <v>316536482</v>
      </c>
    </row>
    <row r="99">
      <c r="A99" s="62" t="s">
        <v>2340</v>
      </c>
      <c r="B99" s="1" t="s">
        <v>266</v>
      </c>
      <c r="C99" s="5">
        <v>3142.0</v>
      </c>
      <c r="D99" s="97">
        <v>7.7401426790912E7</v>
      </c>
      <c r="E99" s="2">
        <f t="shared" si="1"/>
        <v>243195282977</v>
      </c>
    </row>
    <row r="100">
      <c r="A100" s="62" t="s">
        <v>2352</v>
      </c>
      <c r="B100" s="1" t="s">
        <v>202</v>
      </c>
      <c r="C100" s="5">
        <v>46.0</v>
      </c>
      <c r="D100" s="97">
        <v>9.66946039130434E7</v>
      </c>
      <c r="E100" s="2">
        <f t="shared" si="1"/>
        <v>4447951780</v>
      </c>
    </row>
    <row r="101">
      <c r="A101" s="62" t="s">
        <v>2387</v>
      </c>
      <c r="B101" s="1" t="s">
        <v>206</v>
      </c>
      <c r="C101" s="5">
        <v>15.0</v>
      </c>
      <c r="D101" s="97">
        <v>7.27723463333333E7</v>
      </c>
      <c r="E101" s="2">
        <f t="shared" si="1"/>
        <v>1091585195</v>
      </c>
    </row>
    <row r="102">
      <c r="A102" s="62" t="s">
        <v>2402</v>
      </c>
      <c r="B102" s="1" t="s">
        <v>268</v>
      </c>
      <c r="C102" s="5">
        <v>2551.0</v>
      </c>
      <c r="D102" s="97">
        <v>7.73821103940462E7</v>
      </c>
      <c r="E102" s="2">
        <f t="shared" si="1"/>
        <v>197401763615</v>
      </c>
    </row>
    <row r="103">
      <c r="A103" s="62" t="s">
        <v>2405</v>
      </c>
      <c r="B103" s="1" t="s">
        <v>270</v>
      </c>
      <c r="C103" s="5">
        <v>3.0</v>
      </c>
      <c r="D103" s="97">
        <v>1.07966750333333E8</v>
      </c>
      <c r="E103" s="2">
        <f t="shared" si="1"/>
        <v>323900251</v>
      </c>
    </row>
    <row r="104">
      <c r="A104" s="62" t="s">
        <v>2406</v>
      </c>
      <c r="B104" s="1" t="s">
        <v>272</v>
      </c>
      <c r="C104" s="5">
        <v>54.0</v>
      </c>
      <c r="D104" s="97">
        <v>1.3090614290909E8</v>
      </c>
      <c r="E104" s="2">
        <f t="shared" si="1"/>
        <v>7068931717</v>
      </c>
    </row>
    <row r="105">
      <c r="A105" s="62" t="s">
        <v>2407</v>
      </c>
      <c r="B105" s="1" t="s">
        <v>274</v>
      </c>
      <c r="C105" s="5">
        <v>5564.0</v>
      </c>
      <c r="D105" s="97">
        <v>8.53301575423028E7</v>
      </c>
      <c r="E105" s="2">
        <f t="shared" si="1"/>
        <v>474776996565</v>
      </c>
    </row>
    <row r="106">
      <c r="A106" s="62" t="s">
        <v>2526</v>
      </c>
      <c r="B106" s="1" t="s">
        <v>23</v>
      </c>
      <c r="C106" s="5">
        <v>273.0</v>
      </c>
      <c r="D106" s="97">
        <v>4.38942328241758E7</v>
      </c>
      <c r="E106" s="2">
        <f t="shared" si="1"/>
        <v>11983125561</v>
      </c>
    </row>
    <row r="107">
      <c r="A107" s="62" t="s">
        <v>2529</v>
      </c>
      <c r="B107" s="1" t="s">
        <v>276</v>
      </c>
      <c r="C107" s="5">
        <v>79.0</v>
      </c>
      <c r="D107" s="97">
        <v>8.52313952658227E7</v>
      </c>
      <c r="E107" s="2">
        <f t="shared" si="1"/>
        <v>6733280226</v>
      </c>
    </row>
    <row r="108">
      <c r="A108" s="62" t="s">
        <v>2539</v>
      </c>
      <c r="B108" s="1" t="s">
        <v>25</v>
      </c>
      <c r="C108" s="5">
        <v>1154.0</v>
      </c>
      <c r="D108" s="97">
        <v>6.37499796081314E7</v>
      </c>
      <c r="E108" s="2">
        <f t="shared" si="1"/>
        <v>73567476468</v>
      </c>
    </row>
    <row r="109">
      <c r="A109" s="62" t="s">
        <v>2542</v>
      </c>
      <c r="B109" s="1" t="s">
        <v>386</v>
      </c>
      <c r="C109" s="5">
        <v>111.0</v>
      </c>
      <c r="D109" s="97">
        <v>7.04200732522522E7</v>
      </c>
      <c r="E109" s="2">
        <f t="shared" si="1"/>
        <v>7816628131</v>
      </c>
    </row>
    <row r="110">
      <c r="A110" s="62" t="s">
        <v>2553</v>
      </c>
      <c r="B110" s="1" t="s">
        <v>387</v>
      </c>
      <c r="C110" s="5">
        <v>450.0</v>
      </c>
      <c r="D110" s="97">
        <v>4.43419281773836E7</v>
      </c>
      <c r="E110" s="2">
        <f t="shared" si="1"/>
        <v>19953867680</v>
      </c>
    </row>
    <row r="111">
      <c r="A111" s="62" t="s">
        <v>2554</v>
      </c>
      <c r="B111" s="1" t="s">
        <v>389</v>
      </c>
      <c r="C111" s="5">
        <v>895.0</v>
      </c>
      <c r="D111" s="97">
        <v>3.92323844748602E7</v>
      </c>
      <c r="E111" s="2">
        <f t="shared" si="1"/>
        <v>35112984105</v>
      </c>
    </row>
    <row r="112">
      <c r="A112" s="62" t="s">
        <v>2555</v>
      </c>
      <c r="B112" s="1" t="s">
        <v>391</v>
      </c>
      <c r="C112" s="5">
        <v>6181.0</v>
      </c>
      <c r="D112" s="97">
        <v>4.8496409192376E7</v>
      </c>
      <c r="E112" s="2">
        <f t="shared" si="1"/>
        <v>299756305218</v>
      </c>
    </row>
    <row r="113">
      <c r="A113" s="62" t="s">
        <v>2556</v>
      </c>
      <c r="B113" s="1" t="s">
        <v>392</v>
      </c>
      <c r="C113" s="5">
        <v>93.0</v>
      </c>
      <c r="D113" s="97">
        <v>4.13794355376344E7</v>
      </c>
      <c r="E113" s="2">
        <f t="shared" si="1"/>
        <v>3848287505</v>
      </c>
    </row>
    <row r="114">
      <c r="A114" s="62" t="s">
        <v>2408</v>
      </c>
      <c r="B114" s="1" t="s">
        <v>394</v>
      </c>
      <c r="C114" s="5">
        <v>168.0</v>
      </c>
      <c r="D114" s="97">
        <v>8.35668020297618E7</v>
      </c>
      <c r="E114" s="2">
        <f t="shared" si="1"/>
        <v>14039222741</v>
      </c>
    </row>
    <row r="115">
      <c r="A115" s="62" t="s">
        <v>2413</v>
      </c>
      <c r="B115" s="1" t="s">
        <v>396</v>
      </c>
      <c r="C115" s="5">
        <v>1334.0</v>
      </c>
      <c r="D115" s="97">
        <v>8.63224413088455E7</v>
      </c>
      <c r="E115" s="2">
        <f t="shared" si="1"/>
        <v>115154136706</v>
      </c>
    </row>
    <row r="116">
      <c r="A116" s="62" t="s">
        <v>2868</v>
      </c>
      <c r="B116" s="1" t="s">
        <v>423</v>
      </c>
      <c r="C116" s="5">
        <v>369.0</v>
      </c>
      <c r="D116" s="97">
        <v>4.72920306287262E7</v>
      </c>
      <c r="E116" s="2">
        <f t="shared" si="1"/>
        <v>17450759302</v>
      </c>
    </row>
    <row r="117">
      <c r="A117" s="62" t="s">
        <v>2415</v>
      </c>
      <c r="B117" s="1" t="s">
        <v>278</v>
      </c>
      <c r="C117" s="5">
        <v>21.0</v>
      </c>
      <c r="D117" s="97">
        <v>6.26991903809523E7</v>
      </c>
      <c r="E117" s="2">
        <f t="shared" si="1"/>
        <v>1316682998</v>
      </c>
    </row>
    <row r="118">
      <c r="A118" s="62" t="s">
        <v>2471</v>
      </c>
      <c r="B118" s="1" t="s">
        <v>222</v>
      </c>
      <c r="C118" s="5">
        <v>2023.0</v>
      </c>
      <c r="D118" s="97">
        <v>9.45910918537549E7</v>
      </c>
      <c r="E118" s="2">
        <f t="shared" si="1"/>
        <v>191357778820</v>
      </c>
    </row>
    <row r="119">
      <c r="A119" s="62" t="s">
        <v>2473</v>
      </c>
      <c r="B119" s="1" t="s">
        <v>229</v>
      </c>
      <c r="C119" s="5">
        <v>1878.0</v>
      </c>
      <c r="D119" s="97">
        <v>6.38221793301384E7</v>
      </c>
      <c r="E119" s="2">
        <f t="shared" si="1"/>
        <v>119858052782</v>
      </c>
    </row>
    <row r="120">
      <c r="A120" s="62" t="s">
        <v>2474</v>
      </c>
      <c r="B120" s="1" t="s">
        <v>231</v>
      </c>
      <c r="C120" s="5">
        <v>314.0</v>
      </c>
      <c r="D120" s="97">
        <v>1.16706516796178E8</v>
      </c>
      <c r="E120" s="2">
        <f t="shared" si="1"/>
        <v>36645846274</v>
      </c>
    </row>
    <row r="121">
      <c r="A121" s="62" t="s">
        <v>2475</v>
      </c>
      <c r="B121" s="1" t="s">
        <v>235</v>
      </c>
      <c r="C121" s="5">
        <v>11.0</v>
      </c>
      <c r="D121" s="97">
        <v>8.43423539090909E7</v>
      </c>
      <c r="E121" s="2">
        <f t="shared" si="1"/>
        <v>927765893</v>
      </c>
    </row>
    <row r="122">
      <c r="A122" s="62" t="s">
        <v>2476</v>
      </c>
      <c r="B122" s="1" t="s">
        <v>237</v>
      </c>
      <c r="C122" s="5">
        <v>13108.0</v>
      </c>
      <c r="D122" s="97">
        <v>7.49576480625952E7</v>
      </c>
      <c r="E122" s="2">
        <f t="shared" si="1"/>
        <v>982544850804</v>
      </c>
    </row>
    <row r="123">
      <c r="A123" s="62" t="s">
        <v>2478</v>
      </c>
      <c r="B123" s="1" t="s">
        <v>239</v>
      </c>
      <c r="C123" s="5">
        <v>6.0</v>
      </c>
      <c r="D123" s="97">
        <v>3.08981406666666E7</v>
      </c>
      <c r="E123" s="2">
        <f t="shared" si="1"/>
        <v>185388844</v>
      </c>
    </row>
    <row r="124">
      <c r="A124" s="62" t="s">
        <v>2479</v>
      </c>
      <c r="B124" s="1" t="s">
        <v>242</v>
      </c>
      <c r="C124" s="5">
        <v>4602.0</v>
      </c>
      <c r="D124" s="97">
        <v>8.68286751490009E7</v>
      </c>
      <c r="E124" s="2">
        <f t="shared" si="1"/>
        <v>399585563036</v>
      </c>
    </row>
    <row r="125">
      <c r="A125" s="62" t="s">
        <v>2483</v>
      </c>
      <c r="B125" s="1" t="s">
        <v>26</v>
      </c>
      <c r="C125" s="5">
        <v>59.0</v>
      </c>
      <c r="D125" s="97">
        <v>1.13670059033898E8</v>
      </c>
      <c r="E125" s="2">
        <f t="shared" si="1"/>
        <v>6706533483</v>
      </c>
    </row>
    <row r="126">
      <c r="A126" s="62" t="s">
        <v>2485</v>
      </c>
      <c r="B126" s="1" t="s">
        <v>248</v>
      </c>
      <c r="C126" s="5">
        <v>1231.0</v>
      </c>
      <c r="D126" s="97">
        <v>7.21923764476035E7</v>
      </c>
      <c r="E126" s="2">
        <f t="shared" si="1"/>
        <v>88868815407</v>
      </c>
    </row>
    <row r="127">
      <c r="A127" s="62" t="s">
        <v>2486</v>
      </c>
      <c r="B127" s="1" t="s">
        <v>30</v>
      </c>
      <c r="C127" s="5">
        <v>545.0</v>
      </c>
      <c r="D127" s="97">
        <v>8.38502482344322E7</v>
      </c>
      <c r="E127" s="2">
        <f t="shared" si="1"/>
        <v>45698385288</v>
      </c>
    </row>
    <row r="128">
      <c r="A128" s="62" t="s">
        <v>2559</v>
      </c>
      <c r="B128" s="1" t="s">
        <v>399</v>
      </c>
      <c r="C128" s="5">
        <v>1.0</v>
      </c>
      <c r="D128" s="97">
        <v>5.0168274E7</v>
      </c>
      <c r="E128" s="2">
        <f t="shared" si="1"/>
        <v>50168274</v>
      </c>
    </row>
    <row r="129">
      <c r="A129" s="62" t="s">
        <v>2416</v>
      </c>
      <c r="B129" s="1" t="s">
        <v>281</v>
      </c>
      <c r="C129" s="5">
        <v>17.0</v>
      </c>
      <c r="D129" s="97">
        <v>6.14654989411764E7</v>
      </c>
      <c r="E129" s="2">
        <f t="shared" si="1"/>
        <v>1044913482</v>
      </c>
    </row>
    <row r="130">
      <c r="A130" s="62" t="s">
        <v>2417</v>
      </c>
      <c r="B130" s="1" t="s">
        <v>805</v>
      </c>
      <c r="C130" s="5">
        <v>12.0</v>
      </c>
      <c r="D130" s="97">
        <v>1.2191112675E8</v>
      </c>
      <c r="E130" s="2">
        <f t="shared" si="1"/>
        <v>1462933521</v>
      </c>
    </row>
    <row r="131">
      <c r="A131" s="62" t="s">
        <v>2560</v>
      </c>
      <c r="B131" s="1" t="s">
        <v>401</v>
      </c>
      <c r="C131" s="5">
        <v>6.0</v>
      </c>
      <c r="D131" s="97">
        <v>7.48562806666666E7</v>
      </c>
      <c r="E131" s="2">
        <f t="shared" si="1"/>
        <v>449137684</v>
      </c>
    </row>
    <row r="132">
      <c r="A132" s="62" t="s">
        <v>2635</v>
      </c>
      <c r="B132" s="1" t="s">
        <v>402</v>
      </c>
      <c r="C132" s="5">
        <v>2.0</v>
      </c>
      <c r="D132" s="97">
        <v>8.16454585E7</v>
      </c>
      <c r="E132" s="2">
        <f t="shared" si="1"/>
        <v>163290917</v>
      </c>
    </row>
    <row r="133">
      <c r="A133" s="62" t="s">
        <v>2419</v>
      </c>
      <c r="B133" s="1" t="s">
        <v>283</v>
      </c>
      <c r="C133" s="5">
        <v>30.0</v>
      </c>
      <c r="D133" s="97">
        <v>4.92499249E7</v>
      </c>
      <c r="E133" s="2">
        <f t="shared" si="1"/>
        <v>1477497747</v>
      </c>
    </row>
    <row r="134">
      <c r="A134" s="62" t="s">
        <v>787</v>
      </c>
      <c r="B134" s="1" t="s">
        <v>440</v>
      </c>
      <c r="C134" s="5">
        <v>12.0</v>
      </c>
      <c r="D134" s="97">
        <v>6.80300108333333E7</v>
      </c>
      <c r="E134" s="2">
        <f t="shared" si="1"/>
        <v>816360130</v>
      </c>
    </row>
    <row r="135">
      <c r="A135" s="62" t="s">
        <v>814</v>
      </c>
      <c r="B135" s="1" t="s">
        <v>444</v>
      </c>
      <c r="C135" s="5">
        <v>226.0</v>
      </c>
      <c r="D135" s="97">
        <v>5.87483925221239E7</v>
      </c>
      <c r="E135" s="2">
        <f t="shared" si="1"/>
        <v>13277136710</v>
      </c>
    </row>
    <row r="136">
      <c r="A136" s="62" t="s">
        <v>834</v>
      </c>
      <c r="B136" s="1" t="s">
        <v>448</v>
      </c>
      <c r="C136" s="5">
        <v>9293.0</v>
      </c>
      <c r="D136" s="97">
        <v>5.97602675360447E7</v>
      </c>
      <c r="E136" s="2">
        <f t="shared" si="1"/>
        <v>555352166212</v>
      </c>
    </row>
    <row r="137">
      <c r="A137" s="62" t="s">
        <v>3185</v>
      </c>
      <c r="B137" s="1" t="s">
        <v>3186</v>
      </c>
      <c r="C137" s="5">
        <v>679.0</v>
      </c>
      <c r="D137" s="97">
        <v>4.3398466269514E7</v>
      </c>
      <c r="E137" s="2">
        <f t="shared" si="1"/>
        <v>29467558597</v>
      </c>
    </row>
    <row r="138">
      <c r="A138" s="62" t="s">
        <v>850</v>
      </c>
      <c r="B138" s="1" t="s">
        <v>35</v>
      </c>
      <c r="C138" s="5">
        <v>2.0</v>
      </c>
      <c r="D138" s="97">
        <v>6.2128059E7</v>
      </c>
      <c r="E138" s="2">
        <f t="shared" si="1"/>
        <v>124256118</v>
      </c>
    </row>
    <row r="139">
      <c r="A139" s="62" t="s">
        <v>869</v>
      </c>
      <c r="B139" s="1" t="s">
        <v>452</v>
      </c>
      <c r="C139" s="5">
        <v>14.0</v>
      </c>
      <c r="D139" s="97">
        <v>5.60944804285714E7</v>
      </c>
      <c r="E139" s="2">
        <f t="shared" si="1"/>
        <v>785322726</v>
      </c>
    </row>
    <row r="140">
      <c r="A140" s="62" t="s">
        <v>3187</v>
      </c>
      <c r="B140" s="1" t="s">
        <v>121</v>
      </c>
      <c r="C140" s="5">
        <v>8400.0</v>
      </c>
      <c r="D140" s="97">
        <v>4.3057674615641E7</v>
      </c>
      <c r="E140" s="2">
        <f t="shared" si="1"/>
        <v>361684466771</v>
      </c>
    </row>
    <row r="141">
      <c r="A141" s="62" t="s">
        <v>2938</v>
      </c>
      <c r="B141" s="1" t="s">
        <v>37</v>
      </c>
      <c r="C141" s="5">
        <v>371.0</v>
      </c>
      <c r="D141" s="97">
        <v>8.29159419730458E7</v>
      </c>
      <c r="E141" s="2">
        <f t="shared" si="1"/>
        <v>30761814472</v>
      </c>
    </row>
    <row r="142">
      <c r="A142" s="62" t="s">
        <v>2941</v>
      </c>
      <c r="B142" s="1" t="s">
        <v>124</v>
      </c>
      <c r="C142" s="5">
        <v>110.0</v>
      </c>
      <c r="D142" s="97">
        <v>3.24300260727272E7</v>
      </c>
      <c r="E142" s="2">
        <f t="shared" si="1"/>
        <v>3567302868</v>
      </c>
    </row>
    <row r="143">
      <c r="A143" s="62" t="s">
        <v>892</v>
      </c>
      <c r="B143" s="1" t="s">
        <v>86</v>
      </c>
      <c r="C143" s="5">
        <v>969.0</v>
      </c>
      <c r="D143" s="97">
        <v>8.02595414107327E7</v>
      </c>
      <c r="E143" s="2">
        <f t="shared" si="1"/>
        <v>77771495627</v>
      </c>
    </row>
    <row r="144">
      <c r="A144" s="62" t="s">
        <v>914</v>
      </c>
      <c r="B144" s="1" t="s">
        <v>454</v>
      </c>
      <c r="C144" s="5">
        <v>82.0</v>
      </c>
      <c r="D144" s="97">
        <v>6.8166626402439E7</v>
      </c>
      <c r="E144" s="2">
        <f t="shared" si="1"/>
        <v>5589663365</v>
      </c>
    </row>
    <row r="145">
      <c r="A145" s="62" t="s">
        <v>938</v>
      </c>
      <c r="B145" s="1" t="s">
        <v>89</v>
      </c>
      <c r="C145" s="5">
        <v>101.0</v>
      </c>
      <c r="D145" s="97">
        <v>6.86532560297029E7</v>
      </c>
      <c r="E145" s="2">
        <f t="shared" si="1"/>
        <v>6933978859</v>
      </c>
    </row>
    <row r="146">
      <c r="A146" s="62" t="s">
        <v>976</v>
      </c>
      <c r="B146" s="1" t="s">
        <v>456</v>
      </c>
      <c r="C146" s="5">
        <v>109.0</v>
      </c>
      <c r="D146" s="97">
        <v>7.47169567522935E7</v>
      </c>
      <c r="E146" s="2">
        <f t="shared" si="1"/>
        <v>8144148286</v>
      </c>
    </row>
    <row r="147">
      <c r="A147" s="62" t="s">
        <v>1017</v>
      </c>
      <c r="B147" s="1" t="s">
        <v>458</v>
      </c>
      <c r="C147" s="5">
        <v>210.0</v>
      </c>
      <c r="D147" s="97">
        <v>7.47454114571428E7</v>
      </c>
      <c r="E147" s="2">
        <f t="shared" si="1"/>
        <v>15696536406</v>
      </c>
    </row>
    <row r="148">
      <c r="A148" s="62" t="s">
        <v>1074</v>
      </c>
      <c r="B148" s="1" t="s">
        <v>460</v>
      </c>
      <c r="C148" s="5">
        <v>330.0</v>
      </c>
      <c r="D148" s="97">
        <v>2.32848590545454E7</v>
      </c>
      <c r="E148" s="2">
        <f t="shared" si="1"/>
        <v>7684003488</v>
      </c>
    </row>
    <row r="149">
      <c r="A149" s="62" t="s">
        <v>1130</v>
      </c>
      <c r="B149" s="1" t="s">
        <v>462</v>
      </c>
      <c r="C149" s="5">
        <v>11.0</v>
      </c>
      <c r="D149" s="97">
        <v>6.17190588181818E7</v>
      </c>
      <c r="E149" s="2">
        <f t="shared" si="1"/>
        <v>678909647</v>
      </c>
    </row>
    <row r="150">
      <c r="A150" s="62" t="s">
        <v>1206</v>
      </c>
      <c r="B150" s="1" t="s">
        <v>466</v>
      </c>
      <c r="C150" s="5">
        <v>28.0</v>
      </c>
      <c r="D150" s="97">
        <v>8.63561985357142E7</v>
      </c>
      <c r="E150" s="2">
        <f t="shared" si="1"/>
        <v>2417973559</v>
      </c>
    </row>
    <row r="151">
      <c r="A151" s="62" t="s">
        <v>3188</v>
      </c>
      <c r="B151" s="1" t="s">
        <v>80</v>
      </c>
      <c r="C151" s="5">
        <v>746.0</v>
      </c>
      <c r="D151" s="97">
        <v>1.19052508297587E7</v>
      </c>
      <c r="E151" s="2">
        <f t="shared" si="1"/>
        <v>8881317119</v>
      </c>
    </row>
    <row r="152">
      <c r="A152" s="62" t="s">
        <v>2954</v>
      </c>
      <c r="B152" s="1" t="s">
        <v>85</v>
      </c>
      <c r="C152" s="5">
        <v>935.0</v>
      </c>
      <c r="D152" s="97">
        <v>1.9701295228877E7</v>
      </c>
      <c r="E152" s="2">
        <f t="shared" si="1"/>
        <v>18420711039</v>
      </c>
    </row>
    <row r="153">
      <c r="A153" s="62" t="s">
        <v>3189</v>
      </c>
      <c r="B153" s="1" t="s">
        <v>87</v>
      </c>
      <c r="C153" s="5">
        <v>28413.0</v>
      </c>
      <c r="D153" s="97">
        <v>1.11118624765487E7</v>
      </c>
      <c r="E153" s="2">
        <f t="shared" si="1"/>
        <v>315721348546</v>
      </c>
    </row>
    <row r="154">
      <c r="A154" s="62" t="s">
        <v>3190</v>
      </c>
      <c r="B154" s="1" t="s">
        <v>90</v>
      </c>
      <c r="C154" s="5">
        <v>9348.0</v>
      </c>
      <c r="D154" s="97">
        <v>1.73012884172015E7</v>
      </c>
      <c r="E154" s="2">
        <f t="shared" si="1"/>
        <v>161732444124</v>
      </c>
    </row>
    <row r="155">
      <c r="A155" s="62" t="s">
        <v>1261</v>
      </c>
      <c r="B155" s="1" t="s">
        <v>810</v>
      </c>
      <c r="C155" s="5">
        <v>4.0</v>
      </c>
      <c r="D155" s="97">
        <v>6.279696775E7</v>
      </c>
      <c r="E155" s="2">
        <f t="shared" si="1"/>
        <v>251187871</v>
      </c>
    </row>
    <row r="156">
      <c r="A156" s="62" t="s">
        <v>2957</v>
      </c>
      <c r="B156" s="1" t="s">
        <v>39</v>
      </c>
      <c r="C156" s="5">
        <v>1.0</v>
      </c>
      <c r="D156" s="97">
        <v>2131887.0</v>
      </c>
      <c r="E156" s="2">
        <f t="shared" si="1"/>
        <v>2131887</v>
      </c>
    </row>
    <row r="157">
      <c r="A157" s="62" t="s">
        <v>3191</v>
      </c>
      <c r="B157" s="1" t="s">
        <v>92</v>
      </c>
      <c r="C157" s="5">
        <v>6.0</v>
      </c>
      <c r="D157" s="97">
        <v>2.35773185E7</v>
      </c>
      <c r="E157" s="2">
        <f t="shared" si="1"/>
        <v>141463911</v>
      </c>
    </row>
    <row r="158">
      <c r="A158" s="62" t="s">
        <v>2958</v>
      </c>
      <c r="B158" s="1" t="s">
        <v>503</v>
      </c>
      <c r="C158" s="5">
        <v>932.0</v>
      </c>
      <c r="D158" s="97">
        <v>3.65278014957081E7</v>
      </c>
      <c r="E158" s="2">
        <f t="shared" si="1"/>
        <v>34043910994</v>
      </c>
    </row>
    <row r="159">
      <c r="A159" s="62" t="s">
        <v>1323</v>
      </c>
      <c r="B159" s="1" t="s">
        <v>469</v>
      </c>
      <c r="C159" s="5">
        <v>4.0</v>
      </c>
      <c r="D159" s="97">
        <v>3.7675131E7</v>
      </c>
      <c r="E159" s="2">
        <f t="shared" si="1"/>
        <v>150700524</v>
      </c>
    </row>
    <row r="160">
      <c r="A160" s="62" t="s">
        <v>2962</v>
      </c>
      <c r="B160" s="1" t="s">
        <v>505</v>
      </c>
      <c r="C160" s="5">
        <v>14.0</v>
      </c>
      <c r="D160" s="97">
        <v>5.32962039285714E7</v>
      </c>
      <c r="E160" s="2">
        <f t="shared" si="1"/>
        <v>746146855</v>
      </c>
    </row>
    <row r="161">
      <c r="A161" s="62" t="s">
        <v>1364</v>
      </c>
      <c r="B161" s="1" t="s">
        <v>41</v>
      </c>
      <c r="C161" s="5">
        <v>43.0</v>
      </c>
      <c r="D161" s="97">
        <v>6.77694375813953E7</v>
      </c>
      <c r="E161" s="2">
        <f t="shared" si="1"/>
        <v>2914085816</v>
      </c>
    </row>
    <row r="162">
      <c r="A162" s="62" t="s">
        <v>2422</v>
      </c>
      <c r="B162" s="1" t="s">
        <v>208</v>
      </c>
      <c r="C162" s="5">
        <v>5.0</v>
      </c>
      <c r="D162" s="97">
        <v>4.66985476E7</v>
      </c>
      <c r="E162" s="2">
        <f t="shared" si="1"/>
        <v>233492738</v>
      </c>
    </row>
    <row r="163">
      <c r="A163" s="62" t="s">
        <v>2883</v>
      </c>
      <c r="B163" s="1" t="s">
        <v>529</v>
      </c>
      <c r="C163" s="5">
        <v>70.0</v>
      </c>
      <c r="D163" s="97">
        <v>8.46410285285714E7</v>
      </c>
      <c r="E163" s="2">
        <f t="shared" si="1"/>
        <v>5924871997</v>
      </c>
    </row>
    <row r="164">
      <c r="A164" s="62" t="s">
        <v>2884</v>
      </c>
      <c r="B164" s="1" t="s">
        <v>531</v>
      </c>
      <c r="C164" s="5">
        <v>6.0</v>
      </c>
      <c r="D164" s="97">
        <v>1.4582533E7</v>
      </c>
      <c r="E164" s="2">
        <f t="shared" si="1"/>
        <v>87495198</v>
      </c>
    </row>
    <row r="165">
      <c r="A165" s="62" t="s">
        <v>2886</v>
      </c>
      <c r="B165" s="1" t="s">
        <v>534</v>
      </c>
      <c r="C165" s="5">
        <v>79.0</v>
      </c>
      <c r="D165" s="97">
        <v>3.9424701670886E7</v>
      </c>
      <c r="E165" s="2">
        <f t="shared" si="1"/>
        <v>3114551432</v>
      </c>
    </row>
    <row r="166">
      <c r="A166" s="62" t="s">
        <v>2960</v>
      </c>
      <c r="B166" s="1" t="s">
        <v>43</v>
      </c>
      <c r="C166" s="5">
        <v>5.0</v>
      </c>
      <c r="D166" s="97">
        <v>7810600.4</v>
      </c>
      <c r="E166" s="2">
        <f t="shared" si="1"/>
        <v>39053002</v>
      </c>
    </row>
    <row r="167">
      <c r="A167" s="62" t="s">
        <v>2971</v>
      </c>
      <c r="B167" s="1" t="s">
        <v>45</v>
      </c>
      <c r="C167" s="5">
        <v>15.0</v>
      </c>
      <c r="D167" s="97">
        <v>1.45064675333333E7</v>
      </c>
      <c r="E167" s="2">
        <f t="shared" si="1"/>
        <v>217597013</v>
      </c>
    </row>
    <row r="168">
      <c r="A168" s="62" t="s">
        <v>2972</v>
      </c>
      <c r="B168" s="1" t="s">
        <v>47</v>
      </c>
      <c r="C168" s="5">
        <v>254.0</v>
      </c>
      <c r="D168" s="97">
        <v>2.73701668661417E7</v>
      </c>
      <c r="E168" s="2">
        <f t="shared" si="1"/>
        <v>6952022384</v>
      </c>
    </row>
    <row r="169">
      <c r="A169" s="62" t="s">
        <v>2973</v>
      </c>
      <c r="B169" s="1" t="s">
        <v>95</v>
      </c>
      <c r="C169" s="5">
        <v>87.0</v>
      </c>
      <c r="D169" s="97">
        <v>1.21000968181818E7</v>
      </c>
      <c r="E169" s="2">
        <f t="shared" si="1"/>
        <v>1052708423</v>
      </c>
    </row>
    <row r="170">
      <c r="A170" s="62" t="s">
        <v>2974</v>
      </c>
      <c r="B170" s="1" t="s">
        <v>648</v>
      </c>
      <c r="C170" s="5">
        <v>159.0</v>
      </c>
      <c r="D170" s="97">
        <v>1.27780364339622E7</v>
      </c>
      <c r="E170" s="2">
        <f t="shared" si="1"/>
        <v>2031707793</v>
      </c>
    </row>
    <row r="171">
      <c r="A171" s="62" t="s">
        <v>2975</v>
      </c>
      <c r="B171" s="1" t="s">
        <v>127</v>
      </c>
      <c r="C171" s="5">
        <v>51.0</v>
      </c>
      <c r="D171" s="97">
        <v>3.86969687254902E7</v>
      </c>
      <c r="E171" s="2">
        <f t="shared" si="1"/>
        <v>1973545405</v>
      </c>
    </row>
    <row r="172">
      <c r="A172" s="62" t="s">
        <v>2976</v>
      </c>
      <c r="B172" s="1" t="s">
        <v>651</v>
      </c>
      <c r="C172" s="5">
        <v>2301.0</v>
      </c>
      <c r="D172" s="97">
        <v>1.93354102229465E7</v>
      </c>
      <c r="E172" s="2">
        <f t="shared" si="1"/>
        <v>44490778923</v>
      </c>
    </row>
    <row r="173">
      <c r="A173" s="62" t="s">
        <v>2977</v>
      </c>
      <c r="B173" s="1" t="s">
        <v>50</v>
      </c>
      <c r="C173" s="5">
        <v>124.0</v>
      </c>
      <c r="D173" s="97">
        <v>2.66022501693548E7</v>
      </c>
      <c r="E173" s="2">
        <f t="shared" si="1"/>
        <v>3298679021</v>
      </c>
    </row>
    <row r="174">
      <c r="A174" s="62" t="s">
        <v>2424</v>
      </c>
      <c r="B174" s="1" t="s">
        <v>287</v>
      </c>
      <c r="C174" s="5">
        <v>210.0</v>
      </c>
      <c r="D174" s="97">
        <v>8.45514261857142E7</v>
      </c>
      <c r="E174" s="2">
        <f t="shared" si="1"/>
        <v>17755799499</v>
      </c>
    </row>
    <row r="175">
      <c r="A175" s="62" t="s">
        <v>2959</v>
      </c>
      <c r="B175" s="1" t="s">
        <v>53</v>
      </c>
      <c r="C175" s="5">
        <v>257.0</v>
      </c>
      <c r="D175" s="97">
        <v>9.07120843846153E7</v>
      </c>
      <c r="E175" s="2">
        <f t="shared" si="1"/>
        <v>23313005687</v>
      </c>
    </row>
    <row r="176">
      <c r="A176" s="62" t="s">
        <v>2979</v>
      </c>
      <c r="B176" s="1" t="s">
        <v>62</v>
      </c>
      <c r="C176" s="5">
        <v>1078.0</v>
      </c>
      <c r="D176" s="97">
        <v>2.03105322727272E7</v>
      </c>
      <c r="E176" s="2">
        <f t="shared" si="1"/>
        <v>21894753790</v>
      </c>
    </row>
    <row r="177">
      <c r="A177" s="62" t="s">
        <v>2980</v>
      </c>
      <c r="B177" s="1" t="s">
        <v>64</v>
      </c>
      <c r="C177" s="5">
        <v>64.0</v>
      </c>
      <c r="D177" s="97">
        <v>1.822602890625E7</v>
      </c>
      <c r="E177" s="2">
        <f t="shared" si="1"/>
        <v>1166465850</v>
      </c>
    </row>
    <row r="178">
      <c r="A178" s="62" t="s">
        <v>2981</v>
      </c>
      <c r="B178" s="1" t="s">
        <v>56</v>
      </c>
      <c r="C178" s="5">
        <v>1329.0</v>
      </c>
      <c r="D178" s="97">
        <v>2.84037277810383E7</v>
      </c>
      <c r="E178" s="2">
        <f t="shared" si="1"/>
        <v>37748554221</v>
      </c>
    </row>
    <row r="179">
      <c r="A179" s="62" t="s">
        <v>2887</v>
      </c>
      <c r="B179" s="1" t="s">
        <v>536</v>
      </c>
      <c r="C179" s="5">
        <v>46.0</v>
      </c>
      <c r="D179" s="97">
        <v>4.85099645434782E7</v>
      </c>
      <c r="E179" s="2">
        <f t="shared" si="1"/>
        <v>2231458369</v>
      </c>
    </row>
    <row r="180">
      <c r="A180" s="62" t="s">
        <v>2982</v>
      </c>
      <c r="B180" s="1" t="s">
        <v>659</v>
      </c>
      <c r="C180" s="5">
        <v>98.0</v>
      </c>
      <c r="D180" s="97">
        <v>3.90713373673469E7</v>
      </c>
      <c r="E180" s="2">
        <f t="shared" si="1"/>
        <v>3828991062</v>
      </c>
    </row>
    <row r="181">
      <c r="A181" s="62" t="s">
        <v>2983</v>
      </c>
      <c r="B181" s="1" t="s">
        <v>661</v>
      </c>
      <c r="C181" s="5">
        <v>3.0</v>
      </c>
      <c r="D181" s="97">
        <v>4.34066886666666E7</v>
      </c>
      <c r="E181" s="2">
        <f t="shared" si="1"/>
        <v>130220066</v>
      </c>
    </row>
    <row r="182">
      <c r="A182" s="62" t="s">
        <v>2984</v>
      </c>
      <c r="B182" s="1" t="s">
        <v>663</v>
      </c>
      <c r="C182" s="5">
        <v>7.0</v>
      </c>
      <c r="D182" s="97">
        <v>7.46135604285714E7</v>
      </c>
      <c r="E182" s="2">
        <f t="shared" si="1"/>
        <v>522294923</v>
      </c>
    </row>
    <row r="183">
      <c r="A183" s="62" t="s">
        <v>2888</v>
      </c>
      <c r="B183" s="1" t="s">
        <v>538</v>
      </c>
      <c r="C183" s="5">
        <v>42.0</v>
      </c>
      <c r="D183" s="97">
        <v>5.01105168809523E7</v>
      </c>
      <c r="E183" s="2">
        <f t="shared" si="1"/>
        <v>2104641709</v>
      </c>
    </row>
    <row r="184">
      <c r="A184" s="62" t="s">
        <v>2889</v>
      </c>
      <c r="B184" s="1" t="s">
        <v>540</v>
      </c>
      <c r="C184" s="5">
        <v>3.0</v>
      </c>
      <c r="D184" s="97">
        <v>3.66848863333333E7</v>
      </c>
      <c r="E184" s="2">
        <f t="shared" si="1"/>
        <v>110054659</v>
      </c>
    </row>
    <row r="185">
      <c r="A185" s="62" t="s">
        <v>2986</v>
      </c>
      <c r="B185" s="1" t="s">
        <v>668</v>
      </c>
      <c r="C185" s="5">
        <v>40.0</v>
      </c>
      <c r="D185" s="97">
        <v>2.42611743E7</v>
      </c>
      <c r="E185" s="2">
        <f t="shared" si="1"/>
        <v>970446972</v>
      </c>
    </row>
    <row r="186">
      <c r="A186" s="62" t="s">
        <v>2890</v>
      </c>
      <c r="B186" s="1" t="s">
        <v>542</v>
      </c>
      <c r="C186" s="5">
        <v>182.0</v>
      </c>
      <c r="D186" s="97">
        <v>3.94012117692307E7</v>
      </c>
      <c r="E186" s="2">
        <f t="shared" si="1"/>
        <v>7171020542</v>
      </c>
    </row>
    <row r="187">
      <c r="A187" s="62" t="s">
        <v>3200</v>
      </c>
      <c r="B187" s="1" t="s">
        <v>142</v>
      </c>
      <c r="C187" s="5">
        <v>624.0</v>
      </c>
      <c r="D187" s="97">
        <v>8813933.85096153</v>
      </c>
      <c r="E187" s="2">
        <f t="shared" si="1"/>
        <v>5499894723</v>
      </c>
    </row>
    <row r="188">
      <c r="A188" s="62" t="s">
        <v>3201</v>
      </c>
      <c r="B188" s="1" t="s">
        <v>145</v>
      </c>
      <c r="C188" s="5">
        <v>29726.0</v>
      </c>
      <c r="D188" s="97">
        <v>1.19895753406445E7</v>
      </c>
      <c r="E188" s="2">
        <f t="shared" si="1"/>
        <v>356402116576</v>
      </c>
    </row>
    <row r="189">
      <c r="A189" s="62" t="s">
        <v>3202</v>
      </c>
      <c r="B189" s="1" t="s">
        <v>148</v>
      </c>
      <c r="C189" s="5">
        <v>902.0</v>
      </c>
      <c r="D189" s="97">
        <v>7195483.33813746</v>
      </c>
      <c r="E189" s="2">
        <f t="shared" si="1"/>
        <v>6490325971</v>
      </c>
    </row>
    <row r="190">
      <c r="A190" s="62" t="s">
        <v>2891</v>
      </c>
      <c r="B190" s="1" t="s">
        <v>98</v>
      </c>
      <c r="C190" s="5">
        <v>1.0</v>
      </c>
      <c r="D190" s="97">
        <v>2.5890012E7</v>
      </c>
      <c r="E190" s="2">
        <f t="shared" si="1"/>
        <v>25890012</v>
      </c>
    </row>
    <row r="191">
      <c r="A191" s="62" t="s">
        <v>2987</v>
      </c>
      <c r="B191" s="1" t="s">
        <v>670</v>
      </c>
      <c r="C191" s="5">
        <v>6.0</v>
      </c>
      <c r="D191" s="97">
        <v>2.31115593333333E7</v>
      </c>
      <c r="E191" s="2">
        <f t="shared" si="1"/>
        <v>138669356</v>
      </c>
    </row>
    <row r="192">
      <c r="A192" s="62" t="s">
        <v>2988</v>
      </c>
      <c r="B192" s="1" t="s">
        <v>672</v>
      </c>
      <c r="C192" s="5">
        <v>1.0</v>
      </c>
      <c r="D192" s="97">
        <v>3.366E7</v>
      </c>
      <c r="E192" s="2">
        <f t="shared" si="1"/>
        <v>33660000</v>
      </c>
    </row>
    <row r="193">
      <c r="A193" s="62" t="s">
        <v>2990</v>
      </c>
      <c r="B193" s="1" t="s">
        <v>101</v>
      </c>
      <c r="C193" s="5">
        <v>19.0</v>
      </c>
      <c r="D193" s="97">
        <v>1.51881419999999E7</v>
      </c>
      <c r="E193" s="2">
        <f t="shared" si="1"/>
        <v>288574698</v>
      </c>
    </row>
    <row r="194">
      <c r="A194" s="62" t="s">
        <v>2892</v>
      </c>
      <c r="B194" s="1" t="s">
        <v>103</v>
      </c>
      <c r="C194" s="5">
        <v>3.0</v>
      </c>
      <c r="D194" s="97">
        <v>9351471.33333333</v>
      </c>
      <c r="E194" s="2">
        <f t="shared" si="1"/>
        <v>28054414</v>
      </c>
    </row>
    <row r="195">
      <c r="A195" s="62" t="s">
        <v>2893</v>
      </c>
      <c r="B195" s="1" t="s">
        <v>105</v>
      </c>
      <c r="C195" s="5">
        <v>18.0</v>
      </c>
      <c r="D195" s="97">
        <v>1.09562203888888E7</v>
      </c>
      <c r="E195" s="2">
        <f t="shared" si="1"/>
        <v>197211967</v>
      </c>
    </row>
    <row r="196">
      <c r="A196" s="62" t="s">
        <v>2991</v>
      </c>
      <c r="B196" s="1" t="s">
        <v>130</v>
      </c>
      <c r="C196" s="5">
        <v>52.0</v>
      </c>
      <c r="D196" s="97">
        <v>1.40561903461538E7</v>
      </c>
      <c r="E196" s="2">
        <f t="shared" si="1"/>
        <v>730921898</v>
      </c>
    </row>
    <row r="197">
      <c r="A197" s="62" t="s">
        <v>2894</v>
      </c>
      <c r="B197" s="1" t="s">
        <v>547</v>
      </c>
      <c r="C197" s="5">
        <v>10.0</v>
      </c>
      <c r="D197" s="97">
        <v>3.39211752E7</v>
      </c>
      <c r="E197" s="2">
        <f t="shared" si="1"/>
        <v>339211752</v>
      </c>
    </row>
    <row r="198">
      <c r="A198" s="62" t="s">
        <v>2963</v>
      </c>
      <c r="B198" s="1" t="s">
        <v>508</v>
      </c>
      <c r="C198" s="5">
        <v>2.0</v>
      </c>
      <c r="D198" s="97">
        <v>3.70671075E7</v>
      </c>
      <c r="E198" s="2">
        <f t="shared" si="1"/>
        <v>74134215</v>
      </c>
    </row>
    <row r="199">
      <c r="A199" s="62" t="s">
        <v>2968</v>
      </c>
      <c r="B199" s="1" t="s">
        <v>510</v>
      </c>
      <c r="C199" s="5">
        <v>18.0</v>
      </c>
      <c r="D199" s="97">
        <v>3.49085451666666E7</v>
      </c>
      <c r="E199" s="2">
        <f t="shared" si="1"/>
        <v>628353813</v>
      </c>
    </row>
    <row r="200">
      <c r="A200" s="62" t="s">
        <v>2970</v>
      </c>
      <c r="B200" s="1" t="s">
        <v>515</v>
      </c>
      <c r="C200" s="5">
        <v>61.0</v>
      </c>
      <c r="D200" s="97">
        <v>1.10460134262295E7</v>
      </c>
      <c r="E200" s="2">
        <f t="shared" si="1"/>
        <v>673806819</v>
      </c>
    </row>
    <row r="201">
      <c r="A201" s="62" t="s">
        <v>2882</v>
      </c>
      <c r="B201" s="1" t="s">
        <v>550</v>
      </c>
      <c r="C201" s="5">
        <v>43.0</v>
      </c>
      <c r="D201" s="97">
        <v>3.38676360697674E7</v>
      </c>
      <c r="E201" s="2">
        <f t="shared" si="1"/>
        <v>1456308351</v>
      </c>
    </row>
    <row r="202">
      <c r="A202" s="62" t="s">
        <v>3203</v>
      </c>
      <c r="B202" s="1" t="s">
        <v>151</v>
      </c>
      <c r="C202" s="5">
        <v>10252.0</v>
      </c>
      <c r="D202" s="97">
        <v>1.3353013426746E7</v>
      </c>
      <c r="E202" s="2">
        <f t="shared" si="1"/>
        <v>136895093651</v>
      </c>
    </row>
    <row r="203">
      <c r="A203" s="62" t="s">
        <v>3204</v>
      </c>
      <c r="B203" s="1" t="s">
        <v>154</v>
      </c>
      <c r="C203" s="5">
        <v>147.0</v>
      </c>
      <c r="D203" s="97">
        <v>1.26553478367347E7</v>
      </c>
      <c r="E203" s="2">
        <f t="shared" si="1"/>
        <v>1860336132</v>
      </c>
    </row>
    <row r="204">
      <c r="A204" s="62" t="s">
        <v>3205</v>
      </c>
      <c r="B204" s="1" t="s">
        <v>3206</v>
      </c>
      <c r="C204" s="5">
        <v>42.0</v>
      </c>
      <c r="D204" s="97">
        <v>2.60205199047619E7</v>
      </c>
      <c r="E204" s="2">
        <f t="shared" si="1"/>
        <v>1092861836</v>
      </c>
    </row>
    <row r="205">
      <c r="A205" s="62" t="s">
        <v>2895</v>
      </c>
      <c r="B205" s="1" t="s">
        <v>553</v>
      </c>
      <c r="C205" s="5">
        <v>8.0</v>
      </c>
      <c r="D205" s="97">
        <v>1.9624401E7</v>
      </c>
      <c r="E205" s="2">
        <f t="shared" si="1"/>
        <v>156995208</v>
      </c>
    </row>
    <row r="206">
      <c r="A206" s="62" t="s">
        <v>2992</v>
      </c>
      <c r="B206" s="1" t="s">
        <v>676</v>
      </c>
      <c r="C206" s="5">
        <v>7.0</v>
      </c>
      <c r="D206" s="97">
        <v>1.81801855714285E7</v>
      </c>
      <c r="E206" s="2">
        <f t="shared" si="1"/>
        <v>127261299</v>
      </c>
    </row>
    <row r="207">
      <c r="A207" s="62" t="s">
        <v>2993</v>
      </c>
      <c r="B207" s="1" t="s">
        <v>107</v>
      </c>
      <c r="C207" s="5">
        <v>55.0</v>
      </c>
      <c r="D207" s="97">
        <v>1.74859581636363E7</v>
      </c>
      <c r="E207" s="2">
        <f t="shared" si="1"/>
        <v>961727699</v>
      </c>
    </row>
    <row r="208">
      <c r="A208" s="62" t="s">
        <v>3207</v>
      </c>
      <c r="B208" s="1" t="s">
        <v>3208</v>
      </c>
      <c r="C208" s="5">
        <v>99.0</v>
      </c>
      <c r="D208" s="97">
        <v>8597961.18181818</v>
      </c>
      <c r="E208" s="2">
        <f t="shared" si="1"/>
        <v>851198157</v>
      </c>
    </row>
    <row r="209">
      <c r="A209" s="62" t="s">
        <v>3209</v>
      </c>
      <c r="B209" s="1" t="s">
        <v>3210</v>
      </c>
      <c r="C209" s="5">
        <v>26.0</v>
      </c>
      <c r="D209" s="97">
        <v>4.7003372E7</v>
      </c>
      <c r="E209" s="2">
        <f t="shared" si="1"/>
        <v>1222087672</v>
      </c>
    </row>
    <row r="210">
      <c r="A210" s="62" t="s">
        <v>3211</v>
      </c>
      <c r="B210" s="1" t="s">
        <v>3212</v>
      </c>
      <c r="C210" s="5">
        <v>166.0</v>
      </c>
      <c r="D210" s="97">
        <v>2.70502333734939E7</v>
      </c>
      <c r="E210" s="2">
        <f t="shared" si="1"/>
        <v>4490338740</v>
      </c>
    </row>
    <row r="211">
      <c r="A211" s="62" t="s">
        <v>3213</v>
      </c>
      <c r="B211" s="1" t="s">
        <v>3214</v>
      </c>
      <c r="C211" s="5">
        <v>1371.0</v>
      </c>
      <c r="D211" s="97">
        <v>1.32964308832968E7</v>
      </c>
      <c r="E211" s="2">
        <f t="shared" si="1"/>
        <v>18229406741</v>
      </c>
    </row>
    <row r="212">
      <c r="A212" s="62" t="s">
        <v>3215</v>
      </c>
      <c r="B212" s="1" t="s">
        <v>3216</v>
      </c>
      <c r="C212" s="5">
        <v>1686.0</v>
      </c>
      <c r="D212" s="97">
        <v>1.56623384472123E7</v>
      </c>
      <c r="E212" s="2">
        <f t="shared" si="1"/>
        <v>26406702622</v>
      </c>
    </row>
    <row r="213">
      <c r="A213" s="62" t="s">
        <v>3217</v>
      </c>
      <c r="B213" s="1" t="s">
        <v>3218</v>
      </c>
      <c r="C213" s="5">
        <v>84.0</v>
      </c>
      <c r="D213" s="97">
        <v>1.46769903690476E7</v>
      </c>
      <c r="E213" s="2">
        <f t="shared" si="1"/>
        <v>1232867191</v>
      </c>
    </row>
    <row r="214">
      <c r="A214" s="62" t="s">
        <v>3219</v>
      </c>
      <c r="B214" s="1" t="s">
        <v>3220</v>
      </c>
      <c r="C214" s="5">
        <v>64.0</v>
      </c>
      <c r="D214" s="97">
        <v>3.1197238515625E7</v>
      </c>
      <c r="E214" s="2">
        <f t="shared" si="1"/>
        <v>1996623265</v>
      </c>
    </row>
    <row r="215">
      <c r="A215" s="62" t="s">
        <v>3221</v>
      </c>
      <c r="B215" s="1" t="s">
        <v>3222</v>
      </c>
      <c r="C215" s="5">
        <v>5863.0</v>
      </c>
      <c r="D215" s="97">
        <v>1.61914484509971E7</v>
      </c>
      <c r="E215" s="2">
        <f t="shared" si="1"/>
        <v>94930462268</v>
      </c>
    </row>
    <row r="216">
      <c r="A216" s="62" t="s">
        <v>3223</v>
      </c>
      <c r="B216" s="1" t="s">
        <v>3224</v>
      </c>
      <c r="C216" s="5">
        <v>730.0</v>
      </c>
      <c r="D216" s="97">
        <v>1.84003194780821E7</v>
      </c>
      <c r="E216" s="2">
        <f t="shared" si="1"/>
        <v>13432233219</v>
      </c>
    </row>
    <row r="217">
      <c r="A217" s="62" t="s">
        <v>3225</v>
      </c>
      <c r="B217" s="1" t="s">
        <v>3226</v>
      </c>
      <c r="C217" s="5">
        <v>6250.0</v>
      </c>
      <c r="D217" s="97">
        <v>1.5752928385906E7</v>
      </c>
      <c r="E217" s="2">
        <f t="shared" si="1"/>
        <v>98455802412</v>
      </c>
    </row>
    <row r="218">
      <c r="A218" s="62" t="s">
        <v>3227</v>
      </c>
      <c r="B218" s="1" t="s">
        <v>3228</v>
      </c>
      <c r="C218" s="5">
        <v>7036.0</v>
      </c>
      <c r="D218" s="97">
        <v>2.75586239137784E7</v>
      </c>
      <c r="E218" s="2">
        <f t="shared" si="1"/>
        <v>193902477857</v>
      </c>
    </row>
    <row r="219">
      <c r="A219" s="62" t="s">
        <v>3229</v>
      </c>
      <c r="B219" s="1" t="s">
        <v>3230</v>
      </c>
      <c r="C219" s="5">
        <v>20.0</v>
      </c>
      <c r="D219" s="97">
        <v>1.789950485E7</v>
      </c>
      <c r="E219" s="2">
        <f t="shared" si="1"/>
        <v>357990097</v>
      </c>
    </row>
    <row r="220">
      <c r="A220" s="62" t="s">
        <v>3231</v>
      </c>
      <c r="B220" s="1" t="s">
        <v>3232</v>
      </c>
      <c r="C220" s="5">
        <v>166.0</v>
      </c>
      <c r="D220" s="97">
        <v>1.47439461566265E7</v>
      </c>
      <c r="E220" s="2">
        <f t="shared" si="1"/>
        <v>2447495062</v>
      </c>
    </row>
    <row r="221">
      <c r="A221" s="62" t="s">
        <v>3233</v>
      </c>
      <c r="B221" s="1" t="s">
        <v>3234</v>
      </c>
      <c r="C221" s="5">
        <v>60.0</v>
      </c>
      <c r="D221" s="97">
        <v>3.03700497333333E7</v>
      </c>
      <c r="E221" s="2">
        <f t="shared" si="1"/>
        <v>1822202984</v>
      </c>
    </row>
    <row r="222">
      <c r="A222" s="62" t="s">
        <v>3235</v>
      </c>
      <c r="B222" s="1" t="s">
        <v>3236</v>
      </c>
      <c r="C222" s="5">
        <v>24.0</v>
      </c>
      <c r="D222" s="97">
        <v>2.1286831875E7</v>
      </c>
      <c r="E222" s="2">
        <f t="shared" si="1"/>
        <v>510883965</v>
      </c>
    </row>
    <row r="223">
      <c r="A223" s="62" t="s">
        <v>3237</v>
      </c>
      <c r="B223" s="1" t="s">
        <v>3238</v>
      </c>
      <c r="C223" s="5">
        <v>847.0</v>
      </c>
      <c r="D223" s="97">
        <v>1.14813737314487E7</v>
      </c>
      <c r="E223" s="2">
        <f t="shared" si="1"/>
        <v>9724723551</v>
      </c>
    </row>
    <row r="224">
      <c r="A224" s="62" t="s">
        <v>3239</v>
      </c>
      <c r="B224" s="1" t="s">
        <v>3240</v>
      </c>
      <c r="C224" s="5">
        <v>36.0</v>
      </c>
      <c r="D224" s="97">
        <v>2.64989045277777E7</v>
      </c>
      <c r="E224" s="2">
        <f t="shared" si="1"/>
        <v>953960563</v>
      </c>
    </row>
    <row r="225">
      <c r="A225" s="62" t="s">
        <v>3241</v>
      </c>
      <c r="B225" s="1" t="s">
        <v>3242</v>
      </c>
      <c r="C225" s="5">
        <v>85.0</v>
      </c>
      <c r="D225" s="97">
        <v>2.54414212470588E7</v>
      </c>
      <c r="E225" s="2">
        <f t="shared" si="1"/>
        <v>2162520806</v>
      </c>
    </row>
    <row r="226">
      <c r="A226" s="62" t="s">
        <v>3243</v>
      </c>
      <c r="B226" s="1" t="s">
        <v>3244</v>
      </c>
      <c r="C226" s="5">
        <v>148.0</v>
      </c>
      <c r="D226" s="97">
        <v>1.29139094054054E7</v>
      </c>
      <c r="E226" s="2">
        <f t="shared" si="1"/>
        <v>1911258592</v>
      </c>
    </row>
    <row r="227">
      <c r="A227" s="62" t="s">
        <v>3245</v>
      </c>
      <c r="B227" s="1" t="s">
        <v>3246</v>
      </c>
      <c r="C227" s="5">
        <v>15.0</v>
      </c>
      <c r="D227" s="97">
        <v>3.74329748666666E7</v>
      </c>
      <c r="E227" s="2">
        <f t="shared" si="1"/>
        <v>561494623</v>
      </c>
    </row>
    <row r="228">
      <c r="A228" s="62" t="s">
        <v>3247</v>
      </c>
      <c r="B228" s="1" t="s">
        <v>3248</v>
      </c>
      <c r="C228" s="5">
        <v>7.0</v>
      </c>
      <c r="D228" s="97">
        <v>1.22826287142857E7</v>
      </c>
      <c r="E228" s="2">
        <f t="shared" si="1"/>
        <v>85978401</v>
      </c>
    </row>
    <row r="229">
      <c r="A229" s="62" t="s">
        <v>3249</v>
      </c>
      <c r="B229" s="1" t="s">
        <v>3250</v>
      </c>
      <c r="C229" s="5">
        <v>1.0</v>
      </c>
      <c r="D229" s="97">
        <v>8690470.0</v>
      </c>
      <c r="E229" s="2">
        <f t="shared" si="1"/>
        <v>8690470</v>
      </c>
    </row>
    <row r="230">
      <c r="A230" s="62" t="s">
        <v>3251</v>
      </c>
      <c r="B230" s="1" t="s">
        <v>3252</v>
      </c>
      <c r="C230" s="5">
        <v>11.0</v>
      </c>
      <c r="D230" s="97">
        <v>3.41157239090909E7</v>
      </c>
      <c r="E230" s="2">
        <f t="shared" si="1"/>
        <v>375272963</v>
      </c>
    </row>
    <row r="231">
      <c r="A231" s="62" t="s">
        <v>3253</v>
      </c>
      <c r="B231" s="1" t="s">
        <v>3254</v>
      </c>
      <c r="C231" s="5">
        <v>157.0</v>
      </c>
      <c r="D231" s="97">
        <v>2.75438974076433E7</v>
      </c>
      <c r="E231" s="2">
        <f t="shared" si="1"/>
        <v>4324391893</v>
      </c>
    </row>
    <row r="232">
      <c r="A232" s="62" t="s">
        <v>3255</v>
      </c>
      <c r="B232" s="1" t="s">
        <v>3256</v>
      </c>
      <c r="C232" s="5">
        <v>18.0</v>
      </c>
      <c r="D232" s="97">
        <v>1.17949761111111E7</v>
      </c>
      <c r="E232" s="2">
        <f t="shared" si="1"/>
        <v>212309570</v>
      </c>
    </row>
    <row r="233">
      <c r="A233" s="62" t="s">
        <v>3257</v>
      </c>
      <c r="B233" s="1" t="s">
        <v>3258</v>
      </c>
      <c r="C233" s="5">
        <v>1.0</v>
      </c>
      <c r="D233" s="97">
        <v>1.6205614E7</v>
      </c>
      <c r="E233" s="2">
        <f t="shared" si="1"/>
        <v>16205614</v>
      </c>
    </row>
    <row r="234">
      <c r="A234" s="62" t="s">
        <v>3259</v>
      </c>
      <c r="B234" s="1" t="s">
        <v>3260</v>
      </c>
      <c r="C234" s="5">
        <v>37.0</v>
      </c>
      <c r="D234" s="97">
        <v>2.47596672972972E7</v>
      </c>
      <c r="E234" s="2">
        <f t="shared" si="1"/>
        <v>916107690</v>
      </c>
    </row>
    <row r="235">
      <c r="A235" s="62" t="s">
        <v>3261</v>
      </c>
      <c r="B235" s="1" t="s">
        <v>3262</v>
      </c>
      <c r="C235" s="5">
        <v>18.0</v>
      </c>
      <c r="D235" s="97">
        <v>3.56391344444444E7</v>
      </c>
      <c r="E235" s="2">
        <f t="shared" si="1"/>
        <v>641504420</v>
      </c>
    </row>
    <row r="236">
      <c r="A236" s="62" t="s">
        <v>2425</v>
      </c>
      <c r="B236" s="1" t="s">
        <v>296</v>
      </c>
      <c r="C236" s="5">
        <v>1.0</v>
      </c>
      <c r="D236" s="97">
        <v>5.6515553E7</v>
      </c>
      <c r="E236" s="2">
        <f t="shared" si="1"/>
        <v>56515553</v>
      </c>
    </row>
    <row r="237">
      <c r="A237" s="62" t="s">
        <v>2432</v>
      </c>
      <c r="B237" s="1" t="s">
        <v>298</v>
      </c>
      <c r="C237" s="5">
        <v>48.0</v>
      </c>
      <c r="D237" s="97">
        <v>1.81902234208333E8</v>
      </c>
      <c r="E237" s="2">
        <f t="shared" si="1"/>
        <v>8731307242</v>
      </c>
    </row>
    <row r="238">
      <c r="A238" s="62" t="s">
        <v>2434</v>
      </c>
      <c r="B238" s="1" t="s">
        <v>299</v>
      </c>
      <c r="C238" s="5">
        <v>9.0</v>
      </c>
      <c r="D238" s="97">
        <v>4.95642094444444E7</v>
      </c>
      <c r="E238" s="2">
        <f t="shared" si="1"/>
        <v>446077885</v>
      </c>
    </row>
    <row r="239">
      <c r="A239" s="62" t="s">
        <v>3265</v>
      </c>
      <c r="B239" s="1" t="s">
        <v>3266</v>
      </c>
      <c r="C239" s="5">
        <v>16.0</v>
      </c>
      <c r="D239" s="97">
        <v>3.77284433125E7</v>
      </c>
      <c r="E239" s="2">
        <f t="shared" si="1"/>
        <v>603655093</v>
      </c>
    </row>
    <row r="240">
      <c r="A240" s="62" t="s">
        <v>2435</v>
      </c>
      <c r="B240" s="1" t="s">
        <v>302</v>
      </c>
      <c r="C240" s="5">
        <v>5.0</v>
      </c>
      <c r="D240" s="97">
        <v>6.10040762E7</v>
      </c>
      <c r="E240" s="2">
        <f t="shared" si="1"/>
        <v>305020381</v>
      </c>
    </row>
    <row r="241">
      <c r="A241" s="62" t="s">
        <v>3269</v>
      </c>
      <c r="B241" s="1" t="s">
        <v>3270</v>
      </c>
      <c r="C241" s="5">
        <v>11.0</v>
      </c>
      <c r="D241" s="97">
        <v>4.24420001818181E7</v>
      </c>
      <c r="E241" s="2">
        <f t="shared" si="1"/>
        <v>466862002</v>
      </c>
    </row>
    <row r="242">
      <c r="A242" s="62" t="s">
        <v>3271</v>
      </c>
      <c r="B242" s="1" t="s">
        <v>3272</v>
      </c>
      <c r="C242" s="5">
        <v>105.0</v>
      </c>
      <c r="D242" s="97">
        <v>6.50589322285714E7</v>
      </c>
      <c r="E242" s="2">
        <f t="shared" si="1"/>
        <v>6831187884</v>
      </c>
    </row>
    <row r="243">
      <c r="A243" s="62" t="s">
        <v>3273</v>
      </c>
      <c r="B243" s="1" t="s">
        <v>3274</v>
      </c>
      <c r="C243" s="5">
        <v>12.0</v>
      </c>
      <c r="D243" s="97">
        <v>9.91302853333333E7</v>
      </c>
      <c r="E243" s="2">
        <f t="shared" si="1"/>
        <v>1189563424</v>
      </c>
    </row>
    <row r="244">
      <c r="A244" s="62" t="s">
        <v>3275</v>
      </c>
      <c r="B244" s="1" t="s">
        <v>3276</v>
      </c>
      <c r="C244" s="5">
        <v>4.0</v>
      </c>
      <c r="D244" s="97">
        <v>6.4661044E7</v>
      </c>
      <c r="E244" s="2">
        <f t="shared" si="1"/>
        <v>258644176</v>
      </c>
    </row>
    <row r="245">
      <c r="A245" s="62" t="s">
        <v>3277</v>
      </c>
      <c r="B245" s="1" t="s">
        <v>3278</v>
      </c>
      <c r="C245" s="5">
        <v>1.0</v>
      </c>
      <c r="D245" s="97">
        <v>7055331.0</v>
      </c>
      <c r="E245" s="2">
        <f t="shared" si="1"/>
        <v>7055331</v>
      </c>
    </row>
    <row r="246">
      <c r="A246" s="62" t="s">
        <v>3279</v>
      </c>
      <c r="B246" s="1" t="s">
        <v>3280</v>
      </c>
      <c r="C246" s="5">
        <v>3.0</v>
      </c>
      <c r="D246" s="97">
        <v>2.68536076666666E7</v>
      </c>
      <c r="E246" s="2">
        <f t="shared" si="1"/>
        <v>80560823</v>
      </c>
    </row>
    <row r="247">
      <c r="A247" s="62" t="s">
        <v>3281</v>
      </c>
      <c r="B247" s="1" t="s">
        <v>3282</v>
      </c>
      <c r="C247" s="5">
        <v>2.0</v>
      </c>
      <c r="D247" s="97">
        <v>1.94760215E7</v>
      </c>
      <c r="E247" s="2">
        <f t="shared" si="1"/>
        <v>38952043</v>
      </c>
    </row>
    <row r="248">
      <c r="A248" s="62" t="s">
        <v>2438</v>
      </c>
      <c r="B248" s="1" t="s">
        <v>305</v>
      </c>
      <c r="C248" s="5">
        <v>1.0</v>
      </c>
      <c r="D248" s="97">
        <v>9699277.0</v>
      </c>
      <c r="E248" s="2">
        <f t="shared" si="1"/>
        <v>9699277</v>
      </c>
    </row>
    <row r="249">
      <c r="A249" s="62" t="s">
        <v>2442</v>
      </c>
      <c r="B249" s="1" t="s">
        <v>310</v>
      </c>
      <c r="C249" s="5">
        <v>5.0</v>
      </c>
      <c r="D249" s="97">
        <v>7.63971214E7</v>
      </c>
      <c r="E249" s="2">
        <f t="shared" si="1"/>
        <v>381985607</v>
      </c>
    </row>
    <row r="250">
      <c r="A250" s="62" t="s">
        <v>2446</v>
      </c>
      <c r="B250" s="1" t="s">
        <v>314</v>
      </c>
      <c r="C250" s="5">
        <v>1.0</v>
      </c>
      <c r="D250" s="97">
        <v>8.8311491E7</v>
      </c>
      <c r="E250" s="2">
        <f t="shared" si="1"/>
        <v>88311491</v>
      </c>
    </row>
    <row r="251">
      <c r="A251" s="62" t="s">
        <v>2448</v>
      </c>
      <c r="B251" s="1" t="s">
        <v>316</v>
      </c>
      <c r="C251" s="5">
        <v>10.0</v>
      </c>
      <c r="D251" s="97">
        <v>7.31257327E7</v>
      </c>
      <c r="E251" s="2">
        <f t="shared" si="1"/>
        <v>731257327</v>
      </c>
    </row>
    <row r="252">
      <c r="A252" s="62" t="s">
        <v>2453</v>
      </c>
      <c r="B252" s="1" t="s">
        <v>319</v>
      </c>
      <c r="C252" s="5">
        <v>159.0</v>
      </c>
      <c r="D252" s="97">
        <v>1.40172245345911E8</v>
      </c>
      <c r="E252" s="2">
        <f t="shared" si="1"/>
        <v>22287387010</v>
      </c>
    </row>
    <row r="253">
      <c r="A253" s="62" t="s">
        <v>2454</v>
      </c>
      <c r="B253" s="1" t="s">
        <v>321</v>
      </c>
      <c r="C253" s="5">
        <v>23.0</v>
      </c>
      <c r="D253" s="97">
        <v>7.14698037391304E7</v>
      </c>
      <c r="E253" s="2">
        <f t="shared" si="1"/>
        <v>1643805486</v>
      </c>
    </row>
    <row r="254">
      <c r="A254" s="62" t="s">
        <v>2457</v>
      </c>
      <c r="B254" s="1" t="s">
        <v>323</v>
      </c>
      <c r="C254" s="5">
        <v>15.0</v>
      </c>
      <c r="D254" s="97">
        <v>9.48756765333333E7</v>
      </c>
      <c r="E254" s="2">
        <f t="shared" si="1"/>
        <v>1423135148</v>
      </c>
    </row>
    <row r="255">
      <c r="A255" s="62" t="s">
        <v>2460</v>
      </c>
      <c r="B255" s="1" t="s">
        <v>325</v>
      </c>
      <c r="C255" s="5">
        <v>150.0</v>
      </c>
      <c r="D255" s="97">
        <v>9.55950914599999E7</v>
      </c>
      <c r="E255" s="2">
        <f t="shared" si="1"/>
        <v>14339263719</v>
      </c>
    </row>
    <row r="256">
      <c r="A256" s="62" t="s">
        <v>2461</v>
      </c>
      <c r="B256" s="1" t="s">
        <v>327</v>
      </c>
      <c r="C256" s="5">
        <v>6.0</v>
      </c>
      <c r="D256" s="97">
        <v>9.80621146666666E7</v>
      </c>
      <c r="E256" s="2">
        <f t="shared" si="1"/>
        <v>588372688</v>
      </c>
    </row>
    <row r="257">
      <c r="A257" s="62" t="s">
        <v>2464</v>
      </c>
      <c r="B257" s="1" t="s">
        <v>329</v>
      </c>
      <c r="C257" s="5">
        <v>22.0</v>
      </c>
      <c r="D257" s="97">
        <v>8.30435196363636E7</v>
      </c>
      <c r="E257" s="2">
        <f t="shared" si="1"/>
        <v>1826957432</v>
      </c>
    </row>
    <row r="258">
      <c r="A258" s="62" t="s">
        <v>2465</v>
      </c>
      <c r="B258" s="1" t="s">
        <v>331</v>
      </c>
      <c r="C258" s="5">
        <v>1.0</v>
      </c>
      <c r="D258" s="97">
        <v>9.353909E7</v>
      </c>
      <c r="E258" s="2">
        <f t="shared" si="1"/>
        <v>93539090</v>
      </c>
    </row>
    <row r="259">
      <c r="A259" s="62" t="s">
        <v>2466</v>
      </c>
      <c r="B259" s="1" t="s">
        <v>333</v>
      </c>
      <c r="C259" s="5">
        <v>5.0</v>
      </c>
      <c r="D259" s="97">
        <v>8.53784414E7</v>
      </c>
      <c r="E259" s="2">
        <f t="shared" si="1"/>
        <v>426892207</v>
      </c>
    </row>
    <row r="260">
      <c r="A260" s="62" t="s">
        <v>2467</v>
      </c>
      <c r="B260" s="1" t="s">
        <v>334</v>
      </c>
      <c r="C260" s="5">
        <v>2.0</v>
      </c>
      <c r="D260" s="97">
        <v>5.2394033E7</v>
      </c>
      <c r="E260" s="2">
        <f t="shared" si="1"/>
        <v>104788066</v>
      </c>
    </row>
    <row r="261">
      <c r="A261" s="62" t="s">
        <v>2896</v>
      </c>
      <c r="B261" s="1" t="s">
        <v>555</v>
      </c>
      <c r="C261" s="5">
        <v>56.0</v>
      </c>
      <c r="D261" s="97">
        <v>9.17293239464286E7</v>
      </c>
      <c r="E261" s="2">
        <f t="shared" si="1"/>
        <v>5136842141</v>
      </c>
    </row>
    <row r="262">
      <c r="A262" s="62" t="s">
        <v>2897</v>
      </c>
      <c r="B262" s="1" t="s">
        <v>558</v>
      </c>
      <c r="C262" s="5">
        <v>27.0</v>
      </c>
      <c r="D262" s="97">
        <v>8.0123841E7</v>
      </c>
      <c r="E262" s="2">
        <f t="shared" si="1"/>
        <v>2163343707</v>
      </c>
    </row>
    <row r="263">
      <c r="A263" s="62" t="s">
        <v>2898</v>
      </c>
      <c r="B263" s="1" t="s">
        <v>563</v>
      </c>
      <c r="C263" s="5">
        <v>49.0</v>
      </c>
      <c r="D263" s="97">
        <v>1.03059434632653E8</v>
      </c>
      <c r="E263" s="2">
        <f t="shared" si="1"/>
        <v>5049912297</v>
      </c>
    </row>
    <row r="264">
      <c r="A264" s="62" t="s">
        <v>2899</v>
      </c>
      <c r="B264" s="1" t="s">
        <v>564</v>
      </c>
      <c r="C264" s="5">
        <v>1.0</v>
      </c>
      <c r="D264" s="97">
        <v>1.10697579E8</v>
      </c>
      <c r="E264" s="2">
        <f t="shared" si="1"/>
        <v>110697579</v>
      </c>
    </row>
    <row r="265">
      <c r="A265" s="62" t="s">
        <v>2900</v>
      </c>
      <c r="B265" s="1" t="s">
        <v>565</v>
      </c>
      <c r="C265" s="5">
        <v>5.0</v>
      </c>
      <c r="D265" s="97">
        <v>1.042325146E8</v>
      </c>
      <c r="E265" s="2">
        <f t="shared" si="1"/>
        <v>521162573</v>
      </c>
    </row>
    <row r="266">
      <c r="A266" s="62" t="s">
        <v>3283</v>
      </c>
      <c r="B266" s="1" t="s">
        <v>3284</v>
      </c>
      <c r="C266" s="5">
        <v>2.0</v>
      </c>
      <c r="D266" s="97">
        <v>2.48114645E7</v>
      </c>
      <c r="E266" s="2">
        <f t="shared" si="1"/>
        <v>49622929</v>
      </c>
    </row>
    <row r="267">
      <c r="A267" s="62" t="s">
        <v>3285</v>
      </c>
      <c r="B267" s="1" t="s">
        <v>3286</v>
      </c>
      <c r="C267" s="5">
        <v>2.0</v>
      </c>
      <c r="D267" s="97">
        <v>1.4585616E7</v>
      </c>
      <c r="E267" s="2">
        <f t="shared" si="1"/>
        <v>29171232</v>
      </c>
    </row>
    <row r="268">
      <c r="A268" s="62" t="s">
        <v>3287</v>
      </c>
      <c r="B268" s="1" t="s">
        <v>3288</v>
      </c>
      <c r="C268" s="5">
        <v>16.0</v>
      </c>
      <c r="D268" s="97">
        <v>1.05542021875E7</v>
      </c>
      <c r="E268" s="2">
        <f t="shared" si="1"/>
        <v>168867235</v>
      </c>
    </row>
    <row r="269">
      <c r="A269" s="62" t="s">
        <v>3289</v>
      </c>
      <c r="B269" s="1" t="s">
        <v>3290</v>
      </c>
      <c r="C269" s="5">
        <v>3.0</v>
      </c>
      <c r="D269" s="97">
        <v>1.42293083333333E7</v>
      </c>
      <c r="E269" s="2">
        <f t="shared" si="1"/>
        <v>42687925</v>
      </c>
    </row>
    <row r="270">
      <c r="A270" s="62" t="s">
        <v>3291</v>
      </c>
      <c r="B270" s="1" t="s">
        <v>3292</v>
      </c>
      <c r="C270" s="5">
        <v>763.0</v>
      </c>
      <c r="D270" s="97">
        <v>1.07046658623853E7</v>
      </c>
      <c r="E270" s="2">
        <f t="shared" si="1"/>
        <v>8167660053</v>
      </c>
    </row>
    <row r="271">
      <c r="A271" s="62" t="s">
        <v>3293</v>
      </c>
      <c r="B271" s="1" t="s">
        <v>3294</v>
      </c>
      <c r="C271" s="5">
        <v>709.0</v>
      </c>
      <c r="D271" s="97">
        <v>1.30554230888575E7</v>
      </c>
      <c r="E271" s="2">
        <f t="shared" si="1"/>
        <v>9256294970</v>
      </c>
    </row>
    <row r="272">
      <c r="A272" s="62" t="s">
        <v>3295</v>
      </c>
      <c r="B272" s="1" t="s">
        <v>3296</v>
      </c>
      <c r="C272" s="5">
        <v>26.0</v>
      </c>
      <c r="D272" s="97">
        <v>1.01291637692307E7</v>
      </c>
      <c r="E272" s="2">
        <f t="shared" si="1"/>
        <v>263358258</v>
      </c>
    </row>
    <row r="273">
      <c r="A273" s="62" t="s">
        <v>3297</v>
      </c>
      <c r="B273" s="1" t="s">
        <v>3298</v>
      </c>
      <c r="C273" s="5">
        <v>1404.0</v>
      </c>
      <c r="D273" s="97">
        <v>1.45015146234875E7</v>
      </c>
      <c r="E273" s="2">
        <f t="shared" si="1"/>
        <v>20360126531</v>
      </c>
    </row>
    <row r="274">
      <c r="A274" s="62" t="s">
        <v>3299</v>
      </c>
      <c r="B274" s="1" t="s">
        <v>3300</v>
      </c>
      <c r="C274" s="5">
        <v>333.0</v>
      </c>
      <c r="D274" s="97">
        <v>8213140.80538922</v>
      </c>
      <c r="E274" s="2">
        <f t="shared" si="1"/>
        <v>2734975888</v>
      </c>
    </row>
    <row r="275">
      <c r="A275" s="62" t="s">
        <v>3301</v>
      </c>
      <c r="B275" s="1" t="s">
        <v>3302</v>
      </c>
      <c r="C275" s="5">
        <v>509.0</v>
      </c>
      <c r="D275" s="97">
        <v>1.12275705992141E7</v>
      </c>
      <c r="E275" s="2">
        <f t="shared" si="1"/>
        <v>5714833435</v>
      </c>
    </row>
    <row r="276">
      <c r="A276" s="62" t="s">
        <v>3303</v>
      </c>
      <c r="B276" s="1" t="s">
        <v>3304</v>
      </c>
      <c r="C276" s="5">
        <v>250.0</v>
      </c>
      <c r="D276" s="97">
        <v>1.1176402788E7</v>
      </c>
      <c r="E276" s="2">
        <f t="shared" si="1"/>
        <v>2794100697</v>
      </c>
    </row>
    <row r="277">
      <c r="A277" s="62" t="s">
        <v>3305</v>
      </c>
      <c r="B277" s="1" t="s">
        <v>3306</v>
      </c>
      <c r="C277" s="5">
        <v>477.0</v>
      </c>
      <c r="D277" s="97">
        <v>1.56979771257861E7</v>
      </c>
      <c r="E277" s="2">
        <f t="shared" si="1"/>
        <v>7487935089</v>
      </c>
    </row>
    <row r="278">
      <c r="A278" s="62" t="s">
        <v>3307</v>
      </c>
      <c r="B278" s="1" t="s">
        <v>3308</v>
      </c>
      <c r="C278" s="5">
        <v>200.0</v>
      </c>
      <c r="D278" s="97">
        <v>1.1748694955E7</v>
      </c>
      <c r="E278" s="2">
        <f t="shared" si="1"/>
        <v>2349738991</v>
      </c>
    </row>
    <row r="279">
      <c r="A279" s="62" t="s">
        <v>3309</v>
      </c>
      <c r="B279" s="1" t="s">
        <v>3310</v>
      </c>
      <c r="C279" s="5">
        <v>19.0</v>
      </c>
      <c r="D279" s="97">
        <v>2.5572406E7</v>
      </c>
      <c r="E279" s="2">
        <f t="shared" si="1"/>
        <v>485875714</v>
      </c>
    </row>
    <row r="280">
      <c r="A280" s="62" t="s">
        <v>3311</v>
      </c>
      <c r="B280" s="1" t="s">
        <v>3312</v>
      </c>
      <c r="C280" s="5">
        <v>55.0</v>
      </c>
      <c r="D280" s="97">
        <v>1.96717136E7</v>
      </c>
      <c r="E280" s="2">
        <f t="shared" si="1"/>
        <v>1081944248</v>
      </c>
    </row>
    <row r="281">
      <c r="A281" s="62" t="s">
        <v>3313</v>
      </c>
      <c r="B281" s="1" t="s">
        <v>3314</v>
      </c>
      <c r="C281" s="5">
        <v>103.0</v>
      </c>
      <c r="D281" s="97">
        <v>1.71694036699029E7</v>
      </c>
      <c r="E281" s="2">
        <f t="shared" si="1"/>
        <v>1768448578</v>
      </c>
    </row>
    <row r="282">
      <c r="A282" s="62" t="s">
        <v>3315</v>
      </c>
      <c r="B282" s="1" t="s">
        <v>3316</v>
      </c>
      <c r="C282" s="5">
        <v>9.0</v>
      </c>
      <c r="D282" s="97">
        <v>1.56462922222222E7</v>
      </c>
      <c r="E282" s="2">
        <f t="shared" si="1"/>
        <v>140816630</v>
      </c>
    </row>
    <row r="283">
      <c r="A283" s="62" t="s">
        <v>3317</v>
      </c>
      <c r="B283" s="1" t="s">
        <v>3318</v>
      </c>
      <c r="C283" s="5">
        <v>30.0</v>
      </c>
      <c r="D283" s="97">
        <v>1.65990763E7</v>
      </c>
      <c r="E283" s="2">
        <f t="shared" si="1"/>
        <v>497972289</v>
      </c>
    </row>
    <row r="284">
      <c r="A284" s="62" t="s">
        <v>3319</v>
      </c>
      <c r="B284" s="1" t="s">
        <v>3320</v>
      </c>
      <c r="C284" s="5">
        <v>69.0</v>
      </c>
      <c r="D284" s="97">
        <v>2.46349819275362E7</v>
      </c>
      <c r="E284" s="2">
        <f t="shared" si="1"/>
        <v>1699813753</v>
      </c>
    </row>
    <row r="285">
      <c r="A285" s="62" t="s">
        <v>3321</v>
      </c>
      <c r="B285" s="1" t="s">
        <v>3322</v>
      </c>
      <c r="C285" s="5">
        <v>28.0</v>
      </c>
      <c r="D285" s="97">
        <v>2.14287319285714E7</v>
      </c>
      <c r="E285" s="2">
        <f t="shared" si="1"/>
        <v>600004494</v>
      </c>
    </row>
    <row r="286">
      <c r="A286" s="62" t="s">
        <v>3323</v>
      </c>
      <c r="B286" s="1" t="s">
        <v>3324</v>
      </c>
      <c r="C286" s="5">
        <v>20.0</v>
      </c>
      <c r="D286" s="97">
        <v>2.499044255E7</v>
      </c>
      <c r="E286" s="2">
        <f t="shared" si="1"/>
        <v>499808851</v>
      </c>
    </row>
    <row r="287">
      <c r="A287" s="62" t="s">
        <v>3325</v>
      </c>
      <c r="B287" s="1" t="s">
        <v>3326</v>
      </c>
      <c r="C287" s="5">
        <v>14.0</v>
      </c>
      <c r="D287" s="97">
        <v>2.27983052857142E7</v>
      </c>
      <c r="E287" s="2">
        <f t="shared" si="1"/>
        <v>319176274</v>
      </c>
    </row>
    <row r="288">
      <c r="A288" s="62" t="s">
        <v>3327</v>
      </c>
      <c r="B288" s="1" t="s">
        <v>3328</v>
      </c>
      <c r="C288" s="5">
        <v>114.0</v>
      </c>
      <c r="D288" s="97">
        <v>1.07857016754385E7</v>
      </c>
      <c r="E288" s="2">
        <f t="shared" si="1"/>
        <v>1229569991</v>
      </c>
    </row>
    <row r="289">
      <c r="A289" s="62" t="s">
        <v>3329</v>
      </c>
      <c r="B289" s="1" t="s">
        <v>3330</v>
      </c>
      <c r="C289" s="5">
        <v>10.0</v>
      </c>
      <c r="D289" s="97">
        <v>2.80566324E7</v>
      </c>
      <c r="E289" s="2">
        <f t="shared" si="1"/>
        <v>280566324</v>
      </c>
    </row>
    <row r="290">
      <c r="A290" s="62" t="s">
        <v>3331</v>
      </c>
      <c r="B290" s="1" t="s">
        <v>3332</v>
      </c>
      <c r="C290" s="5">
        <v>165.0</v>
      </c>
      <c r="D290" s="97">
        <v>2.17121373090909E7</v>
      </c>
      <c r="E290" s="2">
        <f t="shared" si="1"/>
        <v>3582502656</v>
      </c>
    </row>
    <row r="291">
      <c r="A291" s="62" t="s">
        <v>3333</v>
      </c>
      <c r="B291" s="1" t="s">
        <v>3334</v>
      </c>
      <c r="C291" s="5">
        <v>303.0</v>
      </c>
      <c r="D291" s="97">
        <v>1.59234992475247E7</v>
      </c>
      <c r="E291" s="2">
        <f t="shared" si="1"/>
        <v>4824820272</v>
      </c>
    </row>
    <row r="292">
      <c r="A292" s="62" t="s">
        <v>2901</v>
      </c>
      <c r="B292" s="1" t="s">
        <v>566</v>
      </c>
      <c r="C292" s="5">
        <v>56.0</v>
      </c>
      <c r="D292" s="97">
        <v>3.84482322857143E7</v>
      </c>
      <c r="E292" s="2">
        <f t="shared" si="1"/>
        <v>2153101008</v>
      </c>
    </row>
    <row r="293">
      <c r="A293" s="62" t="s">
        <v>2902</v>
      </c>
      <c r="B293" s="1" t="s">
        <v>568</v>
      </c>
      <c r="C293" s="5">
        <v>226.0</v>
      </c>
      <c r="D293" s="97">
        <v>2.31116667964601E7</v>
      </c>
      <c r="E293" s="2">
        <f t="shared" si="1"/>
        <v>5223236696</v>
      </c>
    </row>
    <row r="294">
      <c r="A294" s="62" t="s">
        <v>2903</v>
      </c>
      <c r="B294" s="1" t="s">
        <v>570</v>
      </c>
      <c r="C294" s="5">
        <v>191.0</v>
      </c>
      <c r="D294" s="97">
        <v>2.20626377015706E7</v>
      </c>
      <c r="E294" s="2">
        <f t="shared" si="1"/>
        <v>4213963801</v>
      </c>
    </row>
    <row r="295">
      <c r="A295" s="62" t="s">
        <v>3335</v>
      </c>
      <c r="B295" s="1" t="s">
        <v>3336</v>
      </c>
      <c r="C295" s="5">
        <v>350.0</v>
      </c>
      <c r="D295" s="97">
        <v>2.53821132222222E7</v>
      </c>
      <c r="E295" s="2">
        <f t="shared" si="1"/>
        <v>8883739628</v>
      </c>
    </row>
    <row r="296">
      <c r="A296" s="62" t="s">
        <v>3337</v>
      </c>
      <c r="B296" s="1" t="s">
        <v>3338</v>
      </c>
      <c r="C296" s="5">
        <v>47.0</v>
      </c>
      <c r="D296" s="97">
        <v>1.95480449361702E7</v>
      </c>
      <c r="E296" s="2">
        <f t="shared" si="1"/>
        <v>918758112</v>
      </c>
    </row>
    <row r="297">
      <c r="A297" s="62" t="s">
        <v>3339</v>
      </c>
      <c r="B297" s="1" t="s">
        <v>3340</v>
      </c>
      <c r="C297" s="5">
        <v>10.0</v>
      </c>
      <c r="D297" s="97">
        <v>1.38201263E7</v>
      </c>
      <c r="E297" s="2">
        <f t="shared" si="1"/>
        <v>138201263</v>
      </c>
    </row>
    <row r="298">
      <c r="A298" s="62" t="s">
        <v>3341</v>
      </c>
      <c r="B298" s="1" t="s">
        <v>3342</v>
      </c>
      <c r="C298" s="5">
        <v>30.0</v>
      </c>
      <c r="D298" s="97">
        <v>2.61574868333333E7</v>
      </c>
      <c r="E298" s="2">
        <f t="shared" si="1"/>
        <v>784724605</v>
      </c>
    </row>
    <row r="299">
      <c r="A299" s="62" t="s">
        <v>3343</v>
      </c>
      <c r="B299" s="1" t="s">
        <v>3344</v>
      </c>
      <c r="C299" s="5">
        <v>269.0</v>
      </c>
      <c r="D299" s="97">
        <v>2.9110696527881E7</v>
      </c>
      <c r="E299" s="2">
        <f t="shared" si="1"/>
        <v>7830777366</v>
      </c>
    </row>
    <row r="300">
      <c r="A300" s="62" t="s">
        <v>3345</v>
      </c>
      <c r="B300" s="1" t="s">
        <v>3346</v>
      </c>
      <c r="C300" s="5">
        <v>747.0</v>
      </c>
      <c r="D300" s="97">
        <v>2.07237045555555E7</v>
      </c>
      <c r="E300" s="2">
        <f t="shared" si="1"/>
        <v>15480607303</v>
      </c>
    </row>
    <row r="301">
      <c r="A301" s="62" t="s">
        <v>3347</v>
      </c>
      <c r="B301" s="1" t="s">
        <v>3348</v>
      </c>
      <c r="C301" s="5">
        <v>28.0</v>
      </c>
      <c r="D301" s="97">
        <v>2.52568702142857E7</v>
      </c>
      <c r="E301" s="2">
        <f t="shared" si="1"/>
        <v>707192366</v>
      </c>
    </row>
    <row r="302">
      <c r="A302" s="62" t="s">
        <v>3349</v>
      </c>
      <c r="B302" s="1" t="s">
        <v>3350</v>
      </c>
      <c r="C302" s="5">
        <v>29.0</v>
      </c>
      <c r="D302" s="97">
        <v>1.98802820689655E7</v>
      </c>
      <c r="E302" s="2">
        <f t="shared" si="1"/>
        <v>576528180</v>
      </c>
    </row>
    <row r="303">
      <c r="A303" s="62" t="s">
        <v>3351</v>
      </c>
      <c r="B303" s="1" t="s">
        <v>3352</v>
      </c>
      <c r="C303" s="5">
        <v>80.0</v>
      </c>
      <c r="D303" s="97">
        <v>2.09220018749999E7</v>
      </c>
      <c r="E303" s="2">
        <f t="shared" si="1"/>
        <v>1673760150</v>
      </c>
    </row>
    <row r="304">
      <c r="A304" s="62" t="s">
        <v>3353</v>
      </c>
      <c r="B304" s="1" t="s">
        <v>3354</v>
      </c>
      <c r="C304" s="5">
        <v>179.0</v>
      </c>
      <c r="D304" s="97">
        <v>2.63084892569832E7</v>
      </c>
      <c r="E304" s="2">
        <f t="shared" si="1"/>
        <v>4709219577</v>
      </c>
    </row>
    <row r="305">
      <c r="A305" s="62" t="s">
        <v>3355</v>
      </c>
      <c r="B305" s="1" t="s">
        <v>3356</v>
      </c>
      <c r="C305" s="5">
        <v>1026.0</v>
      </c>
      <c r="D305" s="97">
        <v>1.90854617813411E7</v>
      </c>
      <c r="E305" s="2">
        <f t="shared" si="1"/>
        <v>19581683788</v>
      </c>
    </row>
    <row r="306">
      <c r="A306" s="62" t="s">
        <v>3357</v>
      </c>
      <c r="B306" s="1" t="s">
        <v>3358</v>
      </c>
      <c r="C306" s="5">
        <v>48.0</v>
      </c>
      <c r="D306" s="97">
        <v>1.601940975E7</v>
      </c>
      <c r="E306" s="2">
        <f t="shared" si="1"/>
        <v>768931668</v>
      </c>
    </row>
    <row r="307">
      <c r="A307" s="62" t="s">
        <v>3359</v>
      </c>
      <c r="B307" s="1" t="s">
        <v>3360</v>
      </c>
      <c r="C307" s="5">
        <v>257.0</v>
      </c>
      <c r="D307" s="97">
        <v>1.55372978677042E7</v>
      </c>
      <c r="E307" s="2">
        <f t="shared" si="1"/>
        <v>3993085552</v>
      </c>
    </row>
    <row r="308">
      <c r="A308" s="62" t="s">
        <v>3361</v>
      </c>
      <c r="B308" s="1" t="s">
        <v>3362</v>
      </c>
      <c r="C308" s="5">
        <v>196.0</v>
      </c>
      <c r="D308" s="97">
        <v>1.97873818265306E7</v>
      </c>
      <c r="E308" s="2">
        <f t="shared" si="1"/>
        <v>3878326838</v>
      </c>
    </row>
    <row r="309">
      <c r="A309" s="62" t="s">
        <v>3363</v>
      </c>
      <c r="B309" s="1" t="s">
        <v>3364</v>
      </c>
      <c r="C309" s="5">
        <v>238.0</v>
      </c>
      <c r="D309" s="97">
        <v>2.16233769456066E7</v>
      </c>
      <c r="E309" s="2">
        <f t="shared" si="1"/>
        <v>5146363713</v>
      </c>
    </row>
    <row r="310">
      <c r="A310" s="62" t="s">
        <v>3365</v>
      </c>
      <c r="B310" s="1" t="s">
        <v>3366</v>
      </c>
      <c r="C310" s="5">
        <v>4.0</v>
      </c>
      <c r="D310" s="97">
        <v>3.69856955E7</v>
      </c>
      <c r="E310" s="2">
        <f t="shared" si="1"/>
        <v>147942782</v>
      </c>
    </row>
    <row r="311">
      <c r="A311" s="62" t="s">
        <v>3367</v>
      </c>
      <c r="B311" s="1" t="s">
        <v>3368</v>
      </c>
      <c r="C311" s="5">
        <v>9.0</v>
      </c>
      <c r="D311" s="97">
        <v>9.53411562222222E7</v>
      </c>
      <c r="E311" s="2">
        <f t="shared" si="1"/>
        <v>858070406</v>
      </c>
    </row>
    <row r="312">
      <c r="A312" s="62" t="s">
        <v>3369</v>
      </c>
      <c r="B312" s="1" t="s">
        <v>3370</v>
      </c>
      <c r="C312" s="5">
        <v>483.0</v>
      </c>
      <c r="D312" s="97">
        <v>1.88884026190476E7</v>
      </c>
      <c r="E312" s="2">
        <f t="shared" si="1"/>
        <v>9123098465</v>
      </c>
    </row>
    <row r="313">
      <c r="A313" s="62" t="s">
        <v>3371</v>
      </c>
      <c r="B313" s="1" t="s">
        <v>3372</v>
      </c>
      <c r="C313" s="5">
        <v>17.0</v>
      </c>
      <c r="D313" s="97">
        <v>1.74101024705882E7</v>
      </c>
      <c r="E313" s="2">
        <f t="shared" si="1"/>
        <v>295971742</v>
      </c>
    </row>
    <row r="314">
      <c r="A314" s="62" t="s">
        <v>3373</v>
      </c>
      <c r="B314" s="1" t="s">
        <v>3374</v>
      </c>
      <c r="C314" s="5">
        <v>51.0</v>
      </c>
      <c r="D314" s="97">
        <v>6927294.15686274</v>
      </c>
      <c r="E314" s="2">
        <f t="shared" si="1"/>
        <v>353292002</v>
      </c>
    </row>
    <row r="315">
      <c r="A315" s="62" t="s">
        <v>3375</v>
      </c>
      <c r="B315" s="1" t="s">
        <v>3376</v>
      </c>
      <c r="C315" s="5">
        <v>53.0</v>
      </c>
      <c r="D315" s="97">
        <v>1.83332790943396E7</v>
      </c>
      <c r="E315" s="2">
        <f t="shared" si="1"/>
        <v>971663792</v>
      </c>
    </row>
    <row r="316">
      <c r="A316" s="62" t="s">
        <v>3377</v>
      </c>
      <c r="B316" s="1" t="s">
        <v>3378</v>
      </c>
      <c r="C316" s="5">
        <v>11.0</v>
      </c>
      <c r="D316" s="97">
        <v>2.38293775454545E7</v>
      </c>
      <c r="E316" s="2">
        <f t="shared" si="1"/>
        <v>262123153</v>
      </c>
    </row>
    <row r="317">
      <c r="A317" s="62" t="s">
        <v>3379</v>
      </c>
      <c r="B317" s="1" t="s">
        <v>3380</v>
      </c>
      <c r="C317" s="5">
        <v>22.0</v>
      </c>
      <c r="D317" s="97">
        <v>1.65326868181818E7</v>
      </c>
      <c r="E317" s="2">
        <f t="shared" si="1"/>
        <v>363719110</v>
      </c>
    </row>
    <row r="318">
      <c r="A318" s="62" t="s">
        <v>3381</v>
      </c>
      <c r="B318" s="1" t="s">
        <v>3382</v>
      </c>
      <c r="C318" s="5">
        <v>7.0</v>
      </c>
      <c r="D318" s="97">
        <v>1.9018711E7</v>
      </c>
      <c r="E318" s="2">
        <f t="shared" si="1"/>
        <v>133130977</v>
      </c>
    </row>
    <row r="319">
      <c r="A319" s="62" t="s">
        <v>3383</v>
      </c>
      <c r="B319" s="1" t="s">
        <v>3384</v>
      </c>
      <c r="C319" s="5">
        <v>13.0</v>
      </c>
      <c r="D319" s="97">
        <v>1.8168149076923E7</v>
      </c>
      <c r="E319" s="2">
        <f t="shared" si="1"/>
        <v>236185938</v>
      </c>
    </row>
    <row r="320">
      <c r="A320" s="62" t="s">
        <v>3385</v>
      </c>
      <c r="B320" s="1" t="s">
        <v>3386</v>
      </c>
      <c r="C320" s="5">
        <v>8.0</v>
      </c>
      <c r="D320" s="97">
        <v>2.72523926249999E7</v>
      </c>
      <c r="E320" s="2">
        <f t="shared" si="1"/>
        <v>218019141</v>
      </c>
    </row>
    <row r="321">
      <c r="A321" s="62" t="s">
        <v>3387</v>
      </c>
      <c r="B321" s="1" t="s">
        <v>3388</v>
      </c>
      <c r="C321" s="5">
        <v>32.0</v>
      </c>
      <c r="D321" s="97">
        <v>2.200712884375E7</v>
      </c>
      <c r="E321" s="2">
        <f t="shared" si="1"/>
        <v>704228123</v>
      </c>
    </row>
    <row r="322">
      <c r="A322" s="62" t="s">
        <v>3389</v>
      </c>
      <c r="B322" s="1" t="s">
        <v>3390</v>
      </c>
      <c r="C322" s="5">
        <v>1.0</v>
      </c>
      <c r="D322" s="97">
        <v>7816881.0</v>
      </c>
      <c r="E322" s="2">
        <f t="shared" si="1"/>
        <v>7816881</v>
      </c>
    </row>
    <row r="323">
      <c r="A323" s="62" t="s">
        <v>3391</v>
      </c>
      <c r="B323" s="1" t="s">
        <v>3392</v>
      </c>
      <c r="C323" s="5">
        <v>3.0</v>
      </c>
      <c r="D323" s="97">
        <v>3.41160663333333E7</v>
      </c>
      <c r="E323" s="2">
        <f t="shared" si="1"/>
        <v>102348199</v>
      </c>
    </row>
    <row r="324">
      <c r="A324" s="62" t="s">
        <v>3393</v>
      </c>
      <c r="B324" s="1" t="s">
        <v>3394</v>
      </c>
      <c r="C324" s="5">
        <v>6.0</v>
      </c>
      <c r="D324" s="97">
        <v>1.64879343333333E7</v>
      </c>
      <c r="E324" s="2">
        <f t="shared" si="1"/>
        <v>98927606</v>
      </c>
    </row>
    <row r="325">
      <c r="A325" s="62" t="s">
        <v>3395</v>
      </c>
      <c r="B325" s="1" t="s">
        <v>3396</v>
      </c>
      <c r="C325" s="5">
        <v>45.0</v>
      </c>
      <c r="D325" s="97">
        <v>1.27777877777777E7</v>
      </c>
      <c r="E325" s="2">
        <f t="shared" si="1"/>
        <v>575000450</v>
      </c>
    </row>
    <row r="326">
      <c r="A326" s="62" t="s">
        <v>3397</v>
      </c>
      <c r="B326" s="1" t="s">
        <v>3398</v>
      </c>
      <c r="C326" s="5">
        <v>36.0</v>
      </c>
      <c r="D326" s="97">
        <v>2.25134210277777E7</v>
      </c>
      <c r="E326" s="2">
        <f t="shared" si="1"/>
        <v>810483157</v>
      </c>
    </row>
    <row r="327">
      <c r="A327" s="62" t="s">
        <v>3399</v>
      </c>
      <c r="B327" s="1" t="s">
        <v>3400</v>
      </c>
      <c r="C327" s="5">
        <v>231.0</v>
      </c>
      <c r="D327" s="97">
        <v>1.45760069696969E7</v>
      </c>
      <c r="E327" s="2">
        <f t="shared" si="1"/>
        <v>3367057610</v>
      </c>
    </row>
    <row r="328">
      <c r="A328" s="62" t="s">
        <v>3401</v>
      </c>
      <c r="B328" s="1" t="s">
        <v>3402</v>
      </c>
      <c r="C328" s="5">
        <v>92.0</v>
      </c>
      <c r="D328" s="97">
        <v>2.29346924782608E7</v>
      </c>
      <c r="E328" s="2">
        <f t="shared" si="1"/>
        <v>2109991708</v>
      </c>
    </row>
    <row r="329">
      <c r="A329" s="62" t="s">
        <v>3403</v>
      </c>
      <c r="B329" s="1" t="s">
        <v>3404</v>
      </c>
      <c r="C329" s="5">
        <v>14.0</v>
      </c>
      <c r="D329" s="97">
        <v>1.05843427857142E7</v>
      </c>
      <c r="E329" s="2">
        <f t="shared" si="1"/>
        <v>148180799</v>
      </c>
    </row>
    <row r="330">
      <c r="A330" s="62" t="s">
        <v>3405</v>
      </c>
      <c r="B330" s="1" t="s">
        <v>3406</v>
      </c>
      <c r="C330" s="5">
        <v>20.0</v>
      </c>
      <c r="D330" s="97">
        <v>7646372.4</v>
      </c>
      <c r="E330" s="2">
        <f t="shared" si="1"/>
        <v>152927448</v>
      </c>
    </row>
    <row r="331">
      <c r="A331" s="62" t="s">
        <v>3407</v>
      </c>
      <c r="B331" s="1" t="s">
        <v>3408</v>
      </c>
      <c r="C331" s="5">
        <v>12.0</v>
      </c>
      <c r="D331" s="97">
        <v>2.60485046666666E7</v>
      </c>
      <c r="E331" s="2">
        <f t="shared" si="1"/>
        <v>312582056</v>
      </c>
    </row>
    <row r="332">
      <c r="A332" s="62" t="s">
        <v>3409</v>
      </c>
      <c r="B332" s="1" t="s">
        <v>3410</v>
      </c>
      <c r="C332" s="5">
        <v>14.0</v>
      </c>
      <c r="D332" s="97">
        <v>2.33460517142857E7</v>
      </c>
      <c r="E332" s="2">
        <f t="shared" si="1"/>
        <v>326844724</v>
      </c>
    </row>
    <row r="333">
      <c r="A333" s="62" t="s">
        <v>3411</v>
      </c>
      <c r="B333" s="1" t="s">
        <v>3412</v>
      </c>
      <c r="C333" s="5">
        <v>49.0</v>
      </c>
      <c r="D333" s="97">
        <v>1.34111332857142E7</v>
      </c>
      <c r="E333" s="2">
        <f t="shared" si="1"/>
        <v>657145531</v>
      </c>
    </row>
    <row r="334">
      <c r="A334" s="62" t="s">
        <v>3413</v>
      </c>
      <c r="B334" s="1" t="s">
        <v>3414</v>
      </c>
      <c r="C334" s="5">
        <v>29.0</v>
      </c>
      <c r="D334" s="97">
        <v>2.93355508965517E7</v>
      </c>
      <c r="E334" s="2">
        <f t="shared" si="1"/>
        <v>850730976</v>
      </c>
    </row>
    <row r="335">
      <c r="A335" s="62" t="s">
        <v>3415</v>
      </c>
      <c r="B335" s="1" t="s">
        <v>3416</v>
      </c>
      <c r="C335" s="5">
        <v>4.0</v>
      </c>
      <c r="D335" s="97">
        <v>1.67278725E7</v>
      </c>
      <c r="E335" s="2">
        <f t="shared" si="1"/>
        <v>66911490</v>
      </c>
    </row>
    <row r="336">
      <c r="A336" s="62" t="s">
        <v>3417</v>
      </c>
      <c r="B336" s="1" t="s">
        <v>3418</v>
      </c>
      <c r="C336" s="5">
        <v>30.0</v>
      </c>
      <c r="D336" s="97">
        <v>2.68585843666666E7</v>
      </c>
      <c r="E336" s="2">
        <f t="shared" si="1"/>
        <v>805757531</v>
      </c>
    </row>
    <row r="337">
      <c r="A337" s="62" t="s">
        <v>3419</v>
      </c>
      <c r="B337" s="1" t="s">
        <v>3420</v>
      </c>
      <c r="C337" s="5">
        <v>275.0</v>
      </c>
      <c r="D337" s="97">
        <v>2.02217033854545E7</v>
      </c>
      <c r="E337" s="2">
        <f t="shared" si="1"/>
        <v>5560968431</v>
      </c>
    </row>
    <row r="338">
      <c r="A338" s="62" t="s">
        <v>3421</v>
      </c>
      <c r="B338" s="1" t="s">
        <v>3422</v>
      </c>
      <c r="C338" s="5">
        <v>305.0</v>
      </c>
      <c r="D338" s="97">
        <v>2.68694730327868E7</v>
      </c>
      <c r="E338" s="2">
        <f t="shared" si="1"/>
        <v>8195189275</v>
      </c>
    </row>
    <row r="339">
      <c r="A339" s="62" t="s">
        <v>3423</v>
      </c>
      <c r="B339" s="1" t="s">
        <v>3424</v>
      </c>
      <c r="C339" s="5">
        <v>5.0</v>
      </c>
      <c r="D339" s="97">
        <v>1.71487764E7</v>
      </c>
      <c r="E339" s="2">
        <f t="shared" si="1"/>
        <v>85743882</v>
      </c>
    </row>
    <row r="340">
      <c r="A340" s="62" t="s">
        <v>3425</v>
      </c>
      <c r="B340" s="1" t="s">
        <v>3426</v>
      </c>
      <c r="C340" s="5">
        <v>57.0</v>
      </c>
      <c r="D340" s="97">
        <v>2.98570872982456E7</v>
      </c>
      <c r="E340" s="2">
        <f t="shared" si="1"/>
        <v>1701853976</v>
      </c>
    </row>
    <row r="341">
      <c r="A341" s="62" t="s">
        <v>3427</v>
      </c>
      <c r="B341" s="1" t="s">
        <v>3428</v>
      </c>
      <c r="C341" s="5">
        <v>9.0</v>
      </c>
      <c r="D341" s="97">
        <v>3.05921698888888E7</v>
      </c>
      <c r="E341" s="2">
        <f t="shared" si="1"/>
        <v>275329529</v>
      </c>
    </row>
    <row r="342">
      <c r="A342" s="62" t="s">
        <v>3429</v>
      </c>
      <c r="B342" s="1" t="s">
        <v>3430</v>
      </c>
      <c r="C342" s="5">
        <v>20.0</v>
      </c>
      <c r="D342" s="97">
        <v>2.77603392E7</v>
      </c>
      <c r="E342" s="2">
        <f t="shared" si="1"/>
        <v>555206784</v>
      </c>
    </row>
    <row r="343">
      <c r="A343" s="62" t="s">
        <v>3431</v>
      </c>
      <c r="B343" s="1" t="s">
        <v>3432</v>
      </c>
      <c r="C343" s="5">
        <v>11.0</v>
      </c>
      <c r="D343" s="97">
        <v>6776760.54545454</v>
      </c>
      <c r="E343" s="2">
        <f t="shared" si="1"/>
        <v>74544366</v>
      </c>
    </row>
    <row r="344">
      <c r="A344" s="62" t="s">
        <v>3433</v>
      </c>
      <c r="B344" s="1" t="s">
        <v>3434</v>
      </c>
      <c r="C344" s="5">
        <v>23.0</v>
      </c>
      <c r="D344" s="97">
        <v>9367495.30434782</v>
      </c>
      <c r="E344" s="2">
        <f t="shared" si="1"/>
        <v>215452392</v>
      </c>
    </row>
    <row r="345">
      <c r="A345" s="62" t="s">
        <v>3435</v>
      </c>
      <c r="B345" s="1" t="s">
        <v>3436</v>
      </c>
      <c r="C345" s="5">
        <v>170.0</v>
      </c>
      <c r="D345" s="97">
        <v>1.42469011823529E7</v>
      </c>
      <c r="E345" s="2">
        <f t="shared" si="1"/>
        <v>2421973201</v>
      </c>
    </row>
    <row r="346">
      <c r="A346" s="62" t="s">
        <v>3437</v>
      </c>
      <c r="B346" s="1" t="s">
        <v>3438</v>
      </c>
      <c r="C346" s="5">
        <v>345.0</v>
      </c>
      <c r="D346" s="97">
        <v>1.13212949913043E7</v>
      </c>
      <c r="E346" s="2">
        <f t="shared" si="1"/>
        <v>3905846772</v>
      </c>
    </row>
    <row r="347">
      <c r="A347" s="62" t="s">
        <v>3439</v>
      </c>
      <c r="B347" s="1" t="s">
        <v>3440</v>
      </c>
      <c r="C347" s="5">
        <v>4.0</v>
      </c>
      <c r="D347" s="97">
        <v>1.069108625E7</v>
      </c>
      <c r="E347" s="2">
        <f t="shared" si="1"/>
        <v>42764345</v>
      </c>
    </row>
    <row r="348">
      <c r="A348" s="62" t="s">
        <v>3441</v>
      </c>
      <c r="B348" s="1" t="s">
        <v>3442</v>
      </c>
      <c r="C348" s="5">
        <v>1672.0</v>
      </c>
      <c r="D348" s="97">
        <v>1.15745477294398E7</v>
      </c>
      <c r="E348" s="2">
        <f t="shared" si="1"/>
        <v>19352643804</v>
      </c>
    </row>
    <row r="349">
      <c r="A349" s="62" t="s">
        <v>3443</v>
      </c>
      <c r="B349" s="1" t="s">
        <v>3444</v>
      </c>
      <c r="C349" s="5">
        <v>31.0</v>
      </c>
      <c r="D349" s="97">
        <v>1.34327816774193E7</v>
      </c>
      <c r="E349" s="2">
        <f t="shared" si="1"/>
        <v>416416232</v>
      </c>
    </row>
    <row r="350">
      <c r="A350" s="62" t="s">
        <v>3445</v>
      </c>
      <c r="B350" s="1" t="s">
        <v>3446</v>
      </c>
      <c r="C350" s="5">
        <v>12.0</v>
      </c>
      <c r="D350" s="97">
        <v>1.40190299166666E7</v>
      </c>
      <c r="E350" s="2">
        <f t="shared" si="1"/>
        <v>168228359</v>
      </c>
    </row>
    <row r="351">
      <c r="A351" s="62" t="s">
        <v>3447</v>
      </c>
      <c r="B351" s="1" t="s">
        <v>3448</v>
      </c>
      <c r="C351" s="5">
        <v>241.0</v>
      </c>
      <c r="D351" s="97">
        <v>1.29892489170124E7</v>
      </c>
      <c r="E351" s="2">
        <f t="shared" si="1"/>
        <v>3130408989</v>
      </c>
    </row>
    <row r="352">
      <c r="A352" s="62" t="s">
        <v>3449</v>
      </c>
      <c r="B352" s="1" t="s">
        <v>3450</v>
      </c>
      <c r="C352" s="5">
        <v>25.0</v>
      </c>
      <c r="D352" s="97">
        <v>2.239271204E7</v>
      </c>
      <c r="E352" s="2">
        <f t="shared" si="1"/>
        <v>559817801</v>
      </c>
    </row>
    <row r="353">
      <c r="A353" s="62" t="s">
        <v>3451</v>
      </c>
      <c r="B353" s="1" t="s">
        <v>3452</v>
      </c>
      <c r="C353" s="5">
        <v>20.0</v>
      </c>
      <c r="D353" s="97">
        <v>1.38845035E7</v>
      </c>
      <c r="E353" s="2">
        <f t="shared" si="1"/>
        <v>277690070</v>
      </c>
    </row>
    <row r="354">
      <c r="A354" s="62" t="s">
        <v>3453</v>
      </c>
      <c r="B354" s="1" t="s">
        <v>3454</v>
      </c>
      <c r="C354" s="5">
        <v>1536.0</v>
      </c>
      <c r="D354" s="97">
        <v>7250904.77698309</v>
      </c>
      <c r="E354" s="2">
        <f t="shared" si="1"/>
        <v>11137389737</v>
      </c>
    </row>
    <row r="355">
      <c r="A355" s="62" t="s">
        <v>3455</v>
      </c>
      <c r="B355" s="1" t="s">
        <v>3456</v>
      </c>
      <c r="C355" s="5">
        <v>205.0</v>
      </c>
      <c r="D355" s="97">
        <v>1.11759574444444E7</v>
      </c>
      <c r="E355" s="2">
        <f t="shared" si="1"/>
        <v>2291071276</v>
      </c>
    </row>
    <row r="356">
      <c r="A356" s="62" t="s">
        <v>3457</v>
      </c>
      <c r="B356" s="1" t="s">
        <v>3458</v>
      </c>
      <c r="C356" s="5">
        <v>61.0</v>
      </c>
      <c r="D356" s="97">
        <v>1.25456389344262E7</v>
      </c>
      <c r="E356" s="2">
        <f t="shared" si="1"/>
        <v>765283975</v>
      </c>
    </row>
    <row r="357">
      <c r="A357" s="62" t="s">
        <v>3459</v>
      </c>
      <c r="B357" s="1" t="s">
        <v>3460</v>
      </c>
      <c r="C357" s="5">
        <v>409.0</v>
      </c>
      <c r="D357" s="97">
        <v>1.19217521703163E7</v>
      </c>
      <c r="E357" s="2">
        <f t="shared" si="1"/>
        <v>4875996638</v>
      </c>
    </row>
    <row r="358">
      <c r="A358" s="62" t="s">
        <v>3461</v>
      </c>
      <c r="B358" s="1" t="s">
        <v>3462</v>
      </c>
      <c r="C358" s="5">
        <v>723.0</v>
      </c>
      <c r="D358" s="97">
        <v>1.12821159834024E7</v>
      </c>
      <c r="E358" s="2">
        <f t="shared" si="1"/>
        <v>8156969856</v>
      </c>
    </row>
    <row r="359">
      <c r="A359" s="62" t="s">
        <v>3463</v>
      </c>
      <c r="B359" s="1" t="s">
        <v>3464</v>
      </c>
      <c r="C359" s="5">
        <v>303.0</v>
      </c>
      <c r="D359" s="97">
        <v>5130338.33993399</v>
      </c>
      <c r="E359" s="2">
        <f t="shared" si="1"/>
        <v>1554492517</v>
      </c>
    </row>
    <row r="360">
      <c r="A360" s="62" t="s">
        <v>3465</v>
      </c>
      <c r="B360" s="1" t="s">
        <v>3466</v>
      </c>
      <c r="C360" s="5">
        <v>11.0</v>
      </c>
      <c r="D360" s="97">
        <v>8812529.72727272</v>
      </c>
      <c r="E360" s="2">
        <f t="shared" si="1"/>
        <v>96937827</v>
      </c>
    </row>
    <row r="361">
      <c r="A361" s="62" t="s">
        <v>3467</v>
      </c>
      <c r="B361" s="1" t="s">
        <v>3468</v>
      </c>
      <c r="C361" s="5">
        <v>9.0</v>
      </c>
      <c r="D361" s="97">
        <v>9137825.22222222</v>
      </c>
      <c r="E361" s="2">
        <f t="shared" si="1"/>
        <v>82240427</v>
      </c>
    </row>
    <row r="362">
      <c r="A362" s="62" t="s">
        <v>3469</v>
      </c>
      <c r="B362" s="1" t="s">
        <v>3470</v>
      </c>
      <c r="C362" s="5">
        <v>214.0</v>
      </c>
      <c r="D362" s="97">
        <v>9923517.42056075</v>
      </c>
      <c r="E362" s="2">
        <f t="shared" si="1"/>
        <v>2123632728</v>
      </c>
    </row>
    <row r="363">
      <c r="A363" s="62" t="s">
        <v>3471</v>
      </c>
      <c r="B363" s="1" t="s">
        <v>3472</v>
      </c>
      <c r="C363" s="5">
        <v>288.0</v>
      </c>
      <c r="D363" s="97">
        <v>1.07387774340277E7</v>
      </c>
      <c r="E363" s="2">
        <f t="shared" si="1"/>
        <v>3092767901</v>
      </c>
    </row>
    <row r="364">
      <c r="A364" s="62" t="s">
        <v>3473</v>
      </c>
      <c r="B364" s="1" t="s">
        <v>3474</v>
      </c>
      <c r="C364" s="5">
        <v>24.0</v>
      </c>
      <c r="D364" s="97">
        <v>1.50569902083333E7</v>
      </c>
      <c r="E364" s="2">
        <f t="shared" si="1"/>
        <v>361367765</v>
      </c>
    </row>
    <row r="365">
      <c r="A365" s="62" t="s">
        <v>3475</v>
      </c>
      <c r="B365" s="1" t="s">
        <v>3476</v>
      </c>
      <c r="C365" s="5">
        <v>18.0</v>
      </c>
      <c r="D365" s="97">
        <v>9117055.61111111</v>
      </c>
      <c r="E365" s="2">
        <f t="shared" si="1"/>
        <v>164107001</v>
      </c>
    </row>
    <row r="366">
      <c r="A366" s="62" t="s">
        <v>3477</v>
      </c>
      <c r="B366" s="1" t="s">
        <v>3478</v>
      </c>
      <c r="C366" s="5">
        <v>73.0</v>
      </c>
      <c r="D366" s="97">
        <v>8142309.09589041</v>
      </c>
      <c r="E366" s="2">
        <f t="shared" si="1"/>
        <v>594388564</v>
      </c>
    </row>
    <row r="367">
      <c r="A367" s="62" t="s">
        <v>3479</v>
      </c>
      <c r="B367" s="1" t="s">
        <v>3480</v>
      </c>
      <c r="C367" s="5">
        <v>13910.0</v>
      </c>
      <c r="D367" s="97">
        <v>6358019.79540064</v>
      </c>
      <c r="E367" s="2">
        <f t="shared" si="1"/>
        <v>88440055354</v>
      </c>
    </row>
    <row r="368">
      <c r="A368" s="62" t="s">
        <v>3481</v>
      </c>
      <c r="B368" s="1" t="s">
        <v>3482</v>
      </c>
      <c r="C368" s="5">
        <v>3057.0</v>
      </c>
      <c r="D368" s="97">
        <v>6067756.68519123</v>
      </c>
      <c r="E368" s="2">
        <f t="shared" si="1"/>
        <v>18549132187</v>
      </c>
    </row>
    <row r="369">
      <c r="A369" s="62" t="s">
        <v>3483</v>
      </c>
      <c r="B369" s="1" t="s">
        <v>3484</v>
      </c>
      <c r="C369" s="5">
        <v>54.0</v>
      </c>
      <c r="D369" s="97">
        <v>1.5089918037037E7</v>
      </c>
      <c r="E369" s="2">
        <f t="shared" si="1"/>
        <v>814855574</v>
      </c>
    </row>
    <row r="370">
      <c r="A370" s="62" t="s">
        <v>3485</v>
      </c>
      <c r="B370" s="1" t="s">
        <v>3486</v>
      </c>
      <c r="C370" s="5">
        <v>38.0</v>
      </c>
      <c r="D370" s="97">
        <v>1.30487966052631E7</v>
      </c>
      <c r="E370" s="2">
        <f t="shared" si="1"/>
        <v>495854271</v>
      </c>
    </row>
    <row r="371">
      <c r="A371" s="62" t="s">
        <v>3487</v>
      </c>
      <c r="B371" s="1" t="s">
        <v>3488</v>
      </c>
      <c r="C371" s="5">
        <v>116.0</v>
      </c>
      <c r="D371" s="97">
        <v>1.08815437586206E7</v>
      </c>
      <c r="E371" s="2">
        <f t="shared" si="1"/>
        <v>1262259076</v>
      </c>
    </row>
    <row r="372">
      <c r="A372" s="62" t="s">
        <v>3489</v>
      </c>
      <c r="B372" s="1" t="s">
        <v>3490</v>
      </c>
      <c r="C372" s="5">
        <v>523.0</v>
      </c>
      <c r="D372" s="97">
        <v>1.08275117361376E7</v>
      </c>
      <c r="E372" s="2">
        <f t="shared" si="1"/>
        <v>5662788638</v>
      </c>
    </row>
    <row r="373">
      <c r="A373" s="62" t="s">
        <v>3491</v>
      </c>
      <c r="B373" s="1" t="s">
        <v>3492</v>
      </c>
      <c r="C373" s="5">
        <v>1668.0</v>
      </c>
      <c r="D373" s="97">
        <v>1.20359255632115E7</v>
      </c>
      <c r="E373" s="2">
        <f t="shared" si="1"/>
        <v>20075923839</v>
      </c>
    </row>
    <row r="374">
      <c r="A374" s="62" t="s">
        <v>3493</v>
      </c>
      <c r="B374" s="1" t="s">
        <v>3494</v>
      </c>
      <c r="C374" s="5">
        <v>69.0</v>
      </c>
      <c r="D374" s="97">
        <v>1.4152163057971E7</v>
      </c>
      <c r="E374" s="2">
        <f t="shared" si="1"/>
        <v>976499251</v>
      </c>
    </row>
    <row r="375">
      <c r="A375" s="62" t="s">
        <v>3495</v>
      </c>
      <c r="B375" s="1" t="s">
        <v>3496</v>
      </c>
      <c r="C375" s="5">
        <v>867.0</v>
      </c>
      <c r="D375" s="97">
        <v>1.2153102561707E7</v>
      </c>
      <c r="E375" s="2">
        <f t="shared" si="1"/>
        <v>10536739921</v>
      </c>
    </row>
    <row r="376">
      <c r="A376" s="62" t="s">
        <v>3497</v>
      </c>
      <c r="B376" s="1" t="s">
        <v>3498</v>
      </c>
      <c r="C376" s="5">
        <v>2222.0</v>
      </c>
      <c r="D376" s="97">
        <v>1.33488616210621E7</v>
      </c>
      <c r="E376" s="2">
        <f t="shared" si="1"/>
        <v>29661170522</v>
      </c>
    </row>
    <row r="377">
      <c r="A377" s="62" t="s">
        <v>3499</v>
      </c>
      <c r="B377" s="1" t="s">
        <v>3500</v>
      </c>
      <c r="C377" s="5">
        <v>138.0</v>
      </c>
      <c r="D377" s="97">
        <v>1.56745883260869E7</v>
      </c>
      <c r="E377" s="2">
        <f t="shared" si="1"/>
        <v>2163093189</v>
      </c>
    </row>
    <row r="378">
      <c r="A378" s="62" t="s">
        <v>3501</v>
      </c>
      <c r="B378" s="1" t="s">
        <v>3502</v>
      </c>
      <c r="C378" s="5">
        <v>233.0</v>
      </c>
      <c r="D378" s="97">
        <v>1.53484792532188E7</v>
      </c>
      <c r="E378" s="2">
        <f t="shared" si="1"/>
        <v>3576195666</v>
      </c>
    </row>
    <row r="379">
      <c r="A379" s="62" t="s">
        <v>3503</v>
      </c>
      <c r="B379" s="1" t="s">
        <v>3504</v>
      </c>
      <c r="C379" s="5">
        <v>271.0</v>
      </c>
      <c r="D379" s="97">
        <v>1.64599352988929E7</v>
      </c>
      <c r="E379" s="2">
        <f t="shared" si="1"/>
        <v>4460642466</v>
      </c>
    </row>
    <row r="380">
      <c r="A380" s="62" t="s">
        <v>3505</v>
      </c>
      <c r="B380" s="1" t="s">
        <v>3506</v>
      </c>
      <c r="C380" s="5">
        <v>319.0</v>
      </c>
      <c r="D380" s="97">
        <v>1.86424782194357E7</v>
      </c>
      <c r="E380" s="2">
        <f t="shared" si="1"/>
        <v>5946950552</v>
      </c>
    </row>
    <row r="381">
      <c r="A381" s="62" t="s">
        <v>3507</v>
      </c>
      <c r="B381" s="1" t="s">
        <v>3508</v>
      </c>
      <c r="C381" s="5">
        <v>142.0</v>
      </c>
      <c r="D381" s="97">
        <v>1.78981350704225E7</v>
      </c>
      <c r="E381" s="2">
        <f t="shared" si="1"/>
        <v>2541535180</v>
      </c>
    </row>
    <row r="382">
      <c r="A382" s="62" t="s">
        <v>3509</v>
      </c>
      <c r="B382" s="1" t="s">
        <v>3510</v>
      </c>
      <c r="C382" s="5">
        <v>129.0</v>
      </c>
      <c r="D382" s="97">
        <v>2.51420533488372E7</v>
      </c>
      <c r="E382" s="2">
        <f t="shared" si="1"/>
        <v>3243324882</v>
      </c>
    </row>
    <row r="383">
      <c r="A383" s="62" t="s">
        <v>3511</v>
      </c>
      <c r="B383" s="1" t="s">
        <v>3512</v>
      </c>
      <c r="C383" s="5">
        <v>378.0</v>
      </c>
      <c r="D383" s="97">
        <v>1.08675188280423E7</v>
      </c>
      <c r="E383" s="2">
        <f t="shared" si="1"/>
        <v>4107922117</v>
      </c>
    </row>
    <row r="384">
      <c r="A384" s="62" t="s">
        <v>3513</v>
      </c>
      <c r="B384" s="1" t="s">
        <v>3514</v>
      </c>
      <c r="C384" s="5">
        <v>7.0</v>
      </c>
      <c r="D384" s="97">
        <v>7951276.42857142</v>
      </c>
      <c r="E384" s="2">
        <f t="shared" si="1"/>
        <v>55658935</v>
      </c>
    </row>
    <row r="385">
      <c r="A385" s="62" t="s">
        <v>3515</v>
      </c>
      <c r="B385" s="1" t="s">
        <v>3516</v>
      </c>
      <c r="C385" s="5">
        <v>3.0</v>
      </c>
      <c r="D385" s="97">
        <v>1.44357513333333E7</v>
      </c>
      <c r="E385" s="2">
        <f t="shared" si="1"/>
        <v>43307254</v>
      </c>
    </row>
    <row r="386">
      <c r="A386" s="62" t="s">
        <v>3517</v>
      </c>
      <c r="B386" s="1" t="s">
        <v>3518</v>
      </c>
      <c r="C386" s="5">
        <v>8.0</v>
      </c>
      <c r="D386" s="97">
        <v>2.003887275E7</v>
      </c>
      <c r="E386" s="2">
        <f t="shared" si="1"/>
        <v>160310982</v>
      </c>
    </row>
    <row r="387">
      <c r="A387" s="62" t="s">
        <v>3519</v>
      </c>
      <c r="B387" s="1" t="s">
        <v>3520</v>
      </c>
      <c r="C387" s="5">
        <v>38.0</v>
      </c>
      <c r="D387" s="97">
        <v>6943092.10526315</v>
      </c>
      <c r="E387" s="2">
        <f t="shared" si="1"/>
        <v>263837500</v>
      </c>
    </row>
    <row r="388">
      <c r="A388" s="62" t="s">
        <v>3521</v>
      </c>
      <c r="B388" s="1" t="s">
        <v>3522</v>
      </c>
      <c r="C388" s="5">
        <v>8.0</v>
      </c>
      <c r="D388" s="97">
        <v>1.1390677125E7</v>
      </c>
      <c r="E388" s="2">
        <f t="shared" si="1"/>
        <v>91125417</v>
      </c>
    </row>
    <row r="389">
      <c r="A389" s="62" t="s">
        <v>3523</v>
      </c>
      <c r="B389" s="1" t="s">
        <v>3524</v>
      </c>
      <c r="C389" s="5">
        <v>80.0</v>
      </c>
      <c r="D389" s="97">
        <v>9740228.74999999</v>
      </c>
      <c r="E389" s="2">
        <f t="shared" si="1"/>
        <v>779218300</v>
      </c>
    </row>
    <row r="390">
      <c r="A390" s="62" t="s">
        <v>3525</v>
      </c>
      <c r="B390" s="1" t="s">
        <v>3526</v>
      </c>
      <c r="C390" s="5">
        <v>1.0</v>
      </c>
      <c r="D390" s="97">
        <v>8657550.0</v>
      </c>
      <c r="E390" s="2">
        <f t="shared" si="1"/>
        <v>8657550</v>
      </c>
    </row>
    <row r="391">
      <c r="A391" s="62" t="s">
        <v>3527</v>
      </c>
      <c r="B391" s="1" t="s">
        <v>3528</v>
      </c>
      <c r="C391" s="5">
        <v>8.0</v>
      </c>
      <c r="D391" s="97">
        <v>1.1561605625E7</v>
      </c>
      <c r="E391" s="2">
        <f t="shared" si="1"/>
        <v>92492845</v>
      </c>
    </row>
    <row r="392">
      <c r="A392" s="62" t="s">
        <v>3529</v>
      </c>
      <c r="B392" s="1" t="s">
        <v>3530</v>
      </c>
      <c r="C392" s="5">
        <v>361.0</v>
      </c>
      <c r="D392" s="97">
        <v>8234691.26592797</v>
      </c>
      <c r="E392" s="2">
        <f t="shared" si="1"/>
        <v>2972723547</v>
      </c>
    </row>
    <row r="393">
      <c r="A393" s="62" t="s">
        <v>3531</v>
      </c>
      <c r="B393" s="1" t="s">
        <v>3532</v>
      </c>
      <c r="C393" s="5">
        <v>28.0</v>
      </c>
      <c r="D393" s="97">
        <v>8835794.42857143</v>
      </c>
      <c r="E393" s="2">
        <f t="shared" si="1"/>
        <v>247402244</v>
      </c>
    </row>
    <row r="394">
      <c r="A394" s="62" t="s">
        <v>3533</v>
      </c>
      <c r="B394" s="1" t="s">
        <v>3534</v>
      </c>
      <c r="C394" s="5">
        <v>86.0</v>
      </c>
      <c r="D394" s="97">
        <v>1.80628974302325E7</v>
      </c>
      <c r="E394" s="2">
        <f t="shared" si="1"/>
        <v>1553409179</v>
      </c>
    </row>
    <row r="395">
      <c r="A395" s="62" t="s">
        <v>3535</v>
      </c>
      <c r="B395" s="1" t="s">
        <v>3536</v>
      </c>
      <c r="C395" s="5">
        <v>11.0</v>
      </c>
      <c r="D395" s="97">
        <v>1.67919444545454E7</v>
      </c>
      <c r="E395" s="2">
        <f t="shared" si="1"/>
        <v>184711389</v>
      </c>
    </row>
    <row r="396">
      <c r="A396" s="62" t="s">
        <v>3537</v>
      </c>
      <c r="B396" s="1" t="s">
        <v>3538</v>
      </c>
      <c r="C396" s="5">
        <v>36.0</v>
      </c>
      <c r="D396" s="97">
        <v>1.16755479729729E7</v>
      </c>
      <c r="E396" s="2">
        <f t="shared" si="1"/>
        <v>420319727</v>
      </c>
    </row>
    <row r="397">
      <c r="A397" s="62" t="s">
        <v>3539</v>
      </c>
      <c r="B397" s="1" t="s">
        <v>3540</v>
      </c>
      <c r="C397" s="5">
        <v>88.0</v>
      </c>
      <c r="D397" s="97">
        <v>1.6721534965909E7</v>
      </c>
      <c r="E397" s="2">
        <f t="shared" si="1"/>
        <v>1471495077</v>
      </c>
    </row>
    <row r="398">
      <c r="A398" s="62" t="s">
        <v>3541</v>
      </c>
      <c r="B398" s="1" t="s">
        <v>3542</v>
      </c>
      <c r="C398" s="5">
        <v>135.0</v>
      </c>
      <c r="D398" s="97">
        <v>9047174.08888888</v>
      </c>
      <c r="E398" s="2">
        <f t="shared" si="1"/>
        <v>1221368502</v>
      </c>
    </row>
    <row r="399">
      <c r="A399" s="62" t="s">
        <v>3543</v>
      </c>
      <c r="B399" s="1" t="s">
        <v>3544</v>
      </c>
      <c r="C399" s="5">
        <v>59.0</v>
      </c>
      <c r="D399" s="97">
        <v>1.17550488644067E7</v>
      </c>
      <c r="E399" s="2">
        <f t="shared" si="1"/>
        <v>693547883</v>
      </c>
    </row>
    <row r="400">
      <c r="A400" s="62" t="s">
        <v>3545</v>
      </c>
      <c r="B400" s="1" t="s">
        <v>3546</v>
      </c>
      <c r="C400" s="5">
        <v>2476.0</v>
      </c>
      <c r="D400" s="97">
        <v>1.26598386376109E7</v>
      </c>
      <c r="E400" s="2">
        <f t="shared" si="1"/>
        <v>31345760467</v>
      </c>
    </row>
    <row r="401">
      <c r="A401" s="62" t="s">
        <v>3547</v>
      </c>
      <c r="B401" s="1" t="s">
        <v>3548</v>
      </c>
      <c r="C401" s="5">
        <v>60.0</v>
      </c>
      <c r="D401" s="97">
        <v>1.49439496166666E7</v>
      </c>
      <c r="E401" s="2">
        <f t="shared" si="1"/>
        <v>896636977</v>
      </c>
    </row>
    <row r="402">
      <c r="A402" s="62" t="s">
        <v>3549</v>
      </c>
      <c r="B402" s="1" t="s">
        <v>3550</v>
      </c>
      <c r="C402" s="5">
        <v>2.0</v>
      </c>
      <c r="D402" s="97">
        <v>5.35265E7</v>
      </c>
      <c r="E402" s="2">
        <f t="shared" si="1"/>
        <v>107053000</v>
      </c>
    </row>
    <row r="403">
      <c r="A403" s="62" t="s">
        <v>3551</v>
      </c>
      <c r="B403" s="1" t="s">
        <v>3552</v>
      </c>
      <c r="C403" s="5">
        <v>29.0</v>
      </c>
      <c r="D403" s="97">
        <v>1.18741911724137E7</v>
      </c>
      <c r="E403" s="2">
        <f t="shared" si="1"/>
        <v>344351544</v>
      </c>
    </row>
    <row r="404">
      <c r="A404" s="62" t="s">
        <v>3553</v>
      </c>
      <c r="B404" s="1" t="s">
        <v>3554</v>
      </c>
      <c r="C404" s="5">
        <v>140.0</v>
      </c>
      <c r="D404" s="97">
        <v>1.95095460214285E7</v>
      </c>
      <c r="E404" s="2">
        <f t="shared" si="1"/>
        <v>2731336443</v>
      </c>
    </row>
    <row r="405">
      <c r="A405" s="62" t="s">
        <v>3555</v>
      </c>
      <c r="B405" s="1" t="s">
        <v>3556</v>
      </c>
      <c r="C405" s="5">
        <v>577.0</v>
      </c>
      <c r="D405" s="97">
        <v>1.96870786759098E7</v>
      </c>
      <c r="E405" s="2">
        <f t="shared" si="1"/>
        <v>11359444396</v>
      </c>
    </row>
    <row r="406">
      <c r="A406" s="62" t="s">
        <v>3557</v>
      </c>
      <c r="B406" s="1" t="s">
        <v>3558</v>
      </c>
      <c r="C406" s="5">
        <v>263.0</v>
      </c>
      <c r="D406" s="97">
        <v>1.73902488783269E7</v>
      </c>
      <c r="E406" s="2">
        <f t="shared" si="1"/>
        <v>4573635455</v>
      </c>
    </row>
    <row r="407">
      <c r="A407" s="62" t="s">
        <v>3559</v>
      </c>
      <c r="B407" s="1" t="s">
        <v>3560</v>
      </c>
      <c r="C407" s="5">
        <v>68.0</v>
      </c>
      <c r="D407" s="97">
        <v>1.67266927499999E7</v>
      </c>
      <c r="E407" s="2">
        <f t="shared" si="1"/>
        <v>1137415107</v>
      </c>
    </row>
    <row r="408">
      <c r="A408" s="62" t="s">
        <v>3561</v>
      </c>
      <c r="B408" s="1" t="s">
        <v>3562</v>
      </c>
      <c r="C408" s="5">
        <v>540.0</v>
      </c>
      <c r="D408" s="97">
        <v>1.45754829499999E7</v>
      </c>
      <c r="E408" s="2">
        <f t="shared" si="1"/>
        <v>7870760793</v>
      </c>
    </row>
    <row r="409">
      <c r="A409" s="62" t="s">
        <v>3563</v>
      </c>
      <c r="B409" s="1" t="s">
        <v>3564</v>
      </c>
      <c r="C409" s="5">
        <v>6.0</v>
      </c>
      <c r="D409" s="97">
        <v>7324100.0</v>
      </c>
      <c r="E409" s="2">
        <f t="shared" si="1"/>
        <v>43944600</v>
      </c>
    </row>
    <row r="410">
      <c r="A410" s="62" t="s">
        <v>3565</v>
      </c>
      <c r="B410" s="1" t="s">
        <v>3566</v>
      </c>
      <c r="C410" s="5">
        <v>12.0</v>
      </c>
      <c r="D410" s="97">
        <v>2.00494125833333E7</v>
      </c>
      <c r="E410" s="2">
        <f t="shared" si="1"/>
        <v>240592951</v>
      </c>
    </row>
    <row r="411">
      <c r="A411" s="62" t="s">
        <v>3567</v>
      </c>
      <c r="B411" s="1" t="s">
        <v>3568</v>
      </c>
      <c r="C411" s="5">
        <v>51.0</v>
      </c>
      <c r="D411" s="97">
        <v>1.20630850784313E7</v>
      </c>
      <c r="E411" s="2">
        <f t="shared" si="1"/>
        <v>615217339</v>
      </c>
    </row>
    <row r="412">
      <c r="A412" s="62" t="s">
        <v>3569</v>
      </c>
      <c r="B412" s="1" t="s">
        <v>3570</v>
      </c>
      <c r="C412" s="5">
        <v>24.0</v>
      </c>
      <c r="D412" s="97">
        <v>2.16558575E7</v>
      </c>
      <c r="E412" s="2">
        <f t="shared" si="1"/>
        <v>519740580</v>
      </c>
    </row>
    <row r="413">
      <c r="A413" s="62" t="s">
        <v>3571</v>
      </c>
      <c r="B413" s="1" t="s">
        <v>3572</v>
      </c>
      <c r="C413" s="5">
        <v>13.0</v>
      </c>
      <c r="D413" s="97">
        <v>1.90848769230769E7</v>
      </c>
      <c r="E413" s="2">
        <f t="shared" si="1"/>
        <v>248103400</v>
      </c>
    </row>
    <row r="414">
      <c r="A414" s="62" t="s">
        <v>3573</v>
      </c>
      <c r="B414" s="1" t="s">
        <v>3574</v>
      </c>
      <c r="C414" s="5">
        <v>3.0</v>
      </c>
      <c r="D414" s="97">
        <v>5558747.0</v>
      </c>
      <c r="E414" s="2">
        <f t="shared" si="1"/>
        <v>16676241</v>
      </c>
    </row>
    <row r="415">
      <c r="A415" s="62" t="s">
        <v>3575</v>
      </c>
      <c r="B415" s="1" t="s">
        <v>3576</v>
      </c>
      <c r="C415" s="5">
        <v>572.0</v>
      </c>
      <c r="D415" s="97">
        <v>1.98603957832167E7</v>
      </c>
      <c r="E415" s="2">
        <f t="shared" si="1"/>
        <v>11360146388</v>
      </c>
    </row>
    <row r="416">
      <c r="A416" s="62" t="s">
        <v>3577</v>
      </c>
      <c r="B416" s="1" t="s">
        <v>3578</v>
      </c>
      <c r="C416" s="5">
        <v>9.0</v>
      </c>
      <c r="D416" s="97">
        <v>1.62850161111111E7</v>
      </c>
      <c r="E416" s="2">
        <f t="shared" si="1"/>
        <v>146565145</v>
      </c>
    </row>
    <row r="417">
      <c r="A417" s="62" t="s">
        <v>3579</v>
      </c>
      <c r="B417" s="1" t="s">
        <v>3580</v>
      </c>
      <c r="C417" s="5">
        <v>416.0</v>
      </c>
      <c r="D417" s="97">
        <v>1.19305131874999E7</v>
      </c>
      <c r="E417" s="2">
        <f t="shared" si="1"/>
        <v>4963093486</v>
      </c>
    </row>
    <row r="418">
      <c r="A418" s="62" t="s">
        <v>3581</v>
      </c>
      <c r="B418" s="1" t="s">
        <v>3582</v>
      </c>
      <c r="C418" s="5">
        <v>2.0</v>
      </c>
      <c r="D418" s="97">
        <v>1.7803813E7</v>
      </c>
      <c r="E418" s="2">
        <f t="shared" si="1"/>
        <v>35607626</v>
      </c>
    </row>
    <row r="419">
      <c r="A419" s="62" t="s">
        <v>3583</v>
      </c>
      <c r="B419" s="1" t="s">
        <v>3584</v>
      </c>
      <c r="C419" s="5">
        <v>70.0</v>
      </c>
      <c r="D419" s="97">
        <v>1.94032863857143E7</v>
      </c>
      <c r="E419" s="2">
        <f t="shared" si="1"/>
        <v>1358230047</v>
      </c>
    </row>
    <row r="420">
      <c r="A420" s="62" t="s">
        <v>3585</v>
      </c>
      <c r="B420" s="1" t="s">
        <v>3586</v>
      </c>
      <c r="C420" s="5">
        <v>11.0</v>
      </c>
      <c r="D420" s="97">
        <v>1.34403426363636E7</v>
      </c>
      <c r="E420" s="2">
        <f t="shared" si="1"/>
        <v>147843769</v>
      </c>
    </row>
    <row r="421">
      <c r="A421" s="62" t="s">
        <v>3587</v>
      </c>
      <c r="B421" s="1" t="s">
        <v>3588</v>
      </c>
      <c r="C421" s="5">
        <v>14.0</v>
      </c>
      <c r="D421" s="97">
        <v>1.24278607142857E7</v>
      </c>
      <c r="E421" s="2">
        <f t="shared" si="1"/>
        <v>173990050</v>
      </c>
    </row>
    <row r="422">
      <c r="A422" s="62" t="s">
        <v>3589</v>
      </c>
      <c r="B422" s="1" t="s">
        <v>3590</v>
      </c>
      <c r="C422" s="5">
        <v>1.0</v>
      </c>
      <c r="D422" s="97">
        <v>1.116936E7</v>
      </c>
      <c r="E422" s="2">
        <f t="shared" si="1"/>
        <v>11169360</v>
      </c>
    </row>
    <row r="423">
      <c r="A423" s="62" t="s">
        <v>3591</v>
      </c>
      <c r="B423" s="1" t="s">
        <v>3592</v>
      </c>
      <c r="C423" s="5">
        <v>9335.0</v>
      </c>
      <c r="D423" s="97">
        <v>1.15970330027843E7</v>
      </c>
      <c r="E423" s="2">
        <f t="shared" si="1"/>
        <v>108258303081</v>
      </c>
    </row>
    <row r="424">
      <c r="A424" s="62" t="s">
        <v>3593</v>
      </c>
      <c r="B424" s="1" t="s">
        <v>3594</v>
      </c>
      <c r="C424" s="5">
        <v>89.0</v>
      </c>
      <c r="D424" s="97">
        <v>1.53241552921348E7</v>
      </c>
      <c r="E424" s="2">
        <f t="shared" si="1"/>
        <v>1363849821</v>
      </c>
    </row>
    <row r="425">
      <c r="A425" s="62" t="s">
        <v>3595</v>
      </c>
      <c r="B425" s="1" t="s">
        <v>3596</v>
      </c>
      <c r="C425" s="5">
        <v>54.0</v>
      </c>
      <c r="D425" s="97">
        <v>9235801.33333333</v>
      </c>
      <c r="E425" s="2">
        <f t="shared" si="1"/>
        <v>498733272</v>
      </c>
    </row>
    <row r="426">
      <c r="A426" s="62" t="s">
        <v>3597</v>
      </c>
      <c r="B426" s="1" t="s">
        <v>3598</v>
      </c>
      <c r="C426" s="5">
        <v>36.0</v>
      </c>
      <c r="D426" s="97">
        <v>1.90816834444444E7</v>
      </c>
      <c r="E426" s="2">
        <f t="shared" si="1"/>
        <v>686940604</v>
      </c>
    </row>
    <row r="427">
      <c r="A427" s="62" t="s">
        <v>3599</v>
      </c>
      <c r="B427" s="1" t="s">
        <v>3600</v>
      </c>
      <c r="C427" s="5">
        <v>2.0</v>
      </c>
      <c r="D427" s="97">
        <v>8282443.0</v>
      </c>
      <c r="E427" s="2">
        <f t="shared" si="1"/>
        <v>16564886</v>
      </c>
    </row>
    <row r="428">
      <c r="A428" s="62" t="s">
        <v>3601</v>
      </c>
      <c r="B428" s="1" t="s">
        <v>3602</v>
      </c>
      <c r="C428" s="5">
        <v>380.0</v>
      </c>
      <c r="D428" s="97">
        <v>1.23667542631578E7</v>
      </c>
      <c r="E428" s="2">
        <f t="shared" si="1"/>
        <v>4699366620</v>
      </c>
    </row>
    <row r="429">
      <c r="A429" s="62" t="s">
        <v>3603</v>
      </c>
      <c r="B429" s="1" t="s">
        <v>3604</v>
      </c>
      <c r="C429" s="5">
        <v>1002.0</v>
      </c>
      <c r="D429" s="97">
        <v>8733255.60878242</v>
      </c>
      <c r="E429" s="2">
        <f t="shared" si="1"/>
        <v>8750722120</v>
      </c>
    </row>
    <row r="430">
      <c r="A430" s="62" t="s">
        <v>3605</v>
      </c>
      <c r="B430" s="1" t="s">
        <v>3606</v>
      </c>
      <c r="C430" s="5">
        <v>1.0</v>
      </c>
      <c r="D430" s="97">
        <v>4410080.0</v>
      </c>
      <c r="E430" s="2">
        <f t="shared" si="1"/>
        <v>4410080</v>
      </c>
    </row>
    <row r="431">
      <c r="A431" s="62" t="s">
        <v>3607</v>
      </c>
      <c r="B431" s="1" t="s">
        <v>3608</v>
      </c>
      <c r="C431" s="5">
        <v>969.0</v>
      </c>
      <c r="D431" s="97">
        <v>1.76138585500516E7</v>
      </c>
      <c r="E431" s="2">
        <f t="shared" si="1"/>
        <v>17067828935</v>
      </c>
    </row>
    <row r="432">
      <c r="A432" s="62" t="s">
        <v>3609</v>
      </c>
      <c r="B432" s="1" t="s">
        <v>3610</v>
      </c>
      <c r="C432" s="5">
        <v>478.0</v>
      </c>
      <c r="D432" s="97">
        <v>1.76932532824267E7</v>
      </c>
      <c r="E432" s="2">
        <f t="shared" si="1"/>
        <v>8457375069</v>
      </c>
    </row>
    <row r="433">
      <c r="A433" s="62" t="s">
        <v>3611</v>
      </c>
      <c r="B433" s="1" t="s">
        <v>3612</v>
      </c>
      <c r="C433" s="5">
        <v>14.0</v>
      </c>
      <c r="D433" s="97">
        <v>1.39254714285714E7</v>
      </c>
      <c r="E433" s="2">
        <f t="shared" si="1"/>
        <v>194956600</v>
      </c>
    </row>
    <row r="434">
      <c r="A434" s="62" t="s">
        <v>3613</v>
      </c>
      <c r="B434" s="1" t="s">
        <v>3614</v>
      </c>
      <c r="C434" s="5">
        <v>19.0</v>
      </c>
      <c r="D434" s="97">
        <v>1.21256341052631E7</v>
      </c>
      <c r="E434" s="2">
        <f t="shared" si="1"/>
        <v>230387048</v>
      </c>
    </row>
    <row r="435">
      <c r="A435" s="62" t="s">
        <v>3615</v>
      </c>
      <c r="B435" s="1" t="s">
        <v>3616</v>
      </c>
      <c r="C435" s="5">
        <v>16.0</v>
      </c>
      <c r="D435" s="97">
        <v>1.04907758125E7</v>
      </c>
      <c r="E435" s="2">
        <f t="shared" si="1"/>
        <v>167852413</v>
      </c>
    </row>
    <row r="436">
      <c r="A436" s="62" t="s">
        <v>3617</v>
      </c>
      <c r="B436" s="1" t="s">
        <v>3618</v>
      </c>
      <c r="C436" s="5">
        <v>11.0</v>
      </c>
      <c r="D436" s="97">
        <v>1.4957296E7</v>
      </c>
      <c r="E436" s="2">
        <f t="shared" si="1"/>
        <v>164530256</v>
      </c>
    </row>
    <row r="437">
      <c r="A437" s="62" t="s">
        <v>3619</v>
      </c>
      <c r="B437" s="1" t="s">
        <v>3620</v>
      </c>
      <c r="C437" s="5">
        <v>23.0</v>
      </c>
      <c r="D437" s="97">
        <v>1.76373003913043E7</v>
      </c>
      <c r="E437" s="2">
        <f t="shared" si="1"/>
        <v>405657909</v>
      </c>
    </row>
    <row r="438">
      <c r="A438" s="62" t="s">
        <v>3621</v>
      </c>
      <c r="B438" s="1" t="s">
        <v>3622</v>
      </c>
      <c r="C438" s="5">
        <v>29.0</v>
      </c>
      <c r="D438" s="97">
        <v>2.18719014482758E7</v>
      </c>
      <c r="E438" s="2">
        <f t="shared" si="1"/>
        <v>634285142</v>
      </c>
    </row>
    <row r="439">
      <c r="A439" s="62" t="s">
        <v>3623</v>
      </c>
      <c r="B439" s="1" t="s">
        <v>3624</v>
      </c>
      <c r="C439" s="5">
        <v>5.0</v>
      </c>
      <c r="D439" s="97">
        <v>1.25282998E7</v>
      </c>
      <c r="E439" s="2">
        <f t="shared" si="1"/>
        <v>62641499</v>
      </c>
    </row>
    <row r="440">
      <c r="A440" s="62" t="s">
        <v>3625</v>
      </c>
      <c r="B440" s="1" t="s">
        <v>3626</v>
      </c>
      <c r="C440" s="5">
        <v>304.0</v>
      </c>
      <c r="D440" s="97">
        <v>1.87853746447368E7</v>
      </c>
      <c r="E440" s="2">
        <f t="shared" si="1"/>
        <v>5710753892</v>
      </c>
    </row>
    <row r="441">
      <c r="A441" s="62" t="s">
        <v>3627</v>
      </c>
      <c r="B441" s="1" t="s">
        <v>3628</v>
      </c>
      <c r="C441" s="5">
        <v>1640.0</v>
      </c>
      <c r="D441" s="97">
        <v>1.41349950390243E7</v>
      </c>
      <c r="E441" s="2">
        <f t="shared" si="1"/>
        <v>23181391864</v>
      </c>
    </row>
    <row r="442">
      <c r="A442" s="62" t="s">
        <v>3629</v>
      </c>
      <c r="B442" s="1" t="s">
        <v>3630</v>
      </c>
      <c r="C442" s="5">
        <v>283.0</v>
      </c>
      <c r="D442" s="97">
        <v>1.4895890409894E7</v>
      </c>
      <c r="E442" s="2">
        <f t="shared" si="1"/>
        <v>4215536986</v>
      </c>
    </row>
    <row r="443">
      <c r="A443" s="62" t="s">
        <v>3631</v>
      </c>
      <c r="B443" s="1" t="s">
        <v>3632</v>
      </c>
      <c r="C443" s="5">
        <v>8.0</v>
      </c>
      <c r="D443" s="97">
        <v>1.39001517499999E7</v>
      </c>
      <c r="E443" s="2">
        <f t="shared" si="1"/>
        <v>111201214</v>
      </c>
    </row>
    <row r="444">
      <c r="A444" s="62" t="s">
        <v>3633</v>
      </c>
      <c r="B444" s="1" t="s">
        <v>3634</v>
      </c>
      <c r="C444" s="5">
        <v>425.0</v>
      </c>
      <c r="D444" s="97">
        <v>1.73753863364706E7</v>
      </c>
      <c r="E444" s="2">
        <f t="shared" si="1"/>
        <v>7384539193</v>
      </c>
    </row>
    <row r="445">
      <c r="A445" s="62" t="s">
        <v>3635</v>
      </c>
      <c r="B445" s="1" t="s">
        <v>3636</v>
      </c>
      <c r="C445" s="5">
        <v>3.0</v>
      </c>
      <c r="D445" s="97">
        <v>5.28173216666666E7</v>
      </c>
      <c r="E445" s="2">
        <f t="shared" si="1"/>
        <v>158451965</v>
      </c>
    </row>
    <row r="446">
      <c r="A446" s="62" t="s">
        <v>3637</v>
      </c>
      <c r="B446" s="1" t="s">
        <v>3638</v>
      </c>
      <c r="C446" s="5">
        <v>164.0</v>
      </c>
      <c r="D446" s="97">
        <v>1.70879333963414E7</v>
      </c>
      <c r="E446" s="2">
        <f t="shared" si="1"/>
        <v>2802421077</v>
      </c>
    </row>
    <row r="447">
      <c r="A447" s="62" t="s">
        <v>3639</v>
      </c>
      <c r="B447" s="1" t="s">
        <v>3640</v>
      </c>
      <c r="C447" s="5">
        <v>5.0</v>
      </c>
      <c r="D447" s="97">
        <v>6988761.6</v>
      </c>
      <c r="E447" s="2">
        <f t="shared" si="1"/>
        <v>34943808</v>
      </c>
    </row>
    <row r="448">
      <c r="A448" s="62" t="s">
        <v>3641</v>
      </c>
      <c r="B448" s="1" t="s">
        <v>3642</v>
      </c>
      <c r="C448" s="5">
        <v>41.0</v>
      </c>
      <c r="D448" s="97">
        <v>2.21613246097561E7</v>
      </c>
      <c r="E448" s="2">
        <f t="shared" si="1"/>
        <v>908614309</v>
      </c>
    </row>
    <row r="449">
      <c r="A449" s="62" t="s">
        <v>3643</v>
      </c>
      <c r="B449" s="1" t="s">
        <v>3644</v>
      </c>
      <c r="C449" s="5">
        <v>5.0</v>
      </c>
      <c r="D449" s="97">
        <v>1.32153214E7</v>
      </c>
      <c r="E449" s="2">
        <f t="shared" si="1"/>
        <v>66076607</v>
      </c>
    </row>
    <row r="450">
      <c r="A450" s="62" t="s">
        <v>3645</v>
      </c>
      <c r="B450" s="1" t="s">
        <v>3646</v>
      </c>
      <c r="C450" s="5">
        <v>8.0</v>
      </c>
      <c r="D450" s="97">
        <v>1.878859025E7</v>
      </c>
      <c r="E450" s="2">
        <f t="shared" si="1"/>
        <v>150308722</v>
      </c>
    </row>
    <row r="451">
      <c r="A451" s="62" t="s">
        <v>3647</v>
      </c>
      <c r="B451" s="1" t="s">
        <v>3648</v>
      </c>
      <c r="C451" s="5">
        <v>244.0</v>
      </c>
      <c r="D451" s="97">
        <v>1.59176653483606E7</v>
      </c>
      <c r="E451" s="2">
        <f t="shared" si="1"/>
        <v>3883910345</v>
      </c>
    </row>
    <row r="452">
      <c r="A452" s="62" t="s">
        <v>3649</v>
      </c>
      <c r="B452" s="1" t="s">
        <v>3650</v>
      </c>
      <c r="C452" s="5">
        <v>2656.0</v>
      </c>
      <c r="D452" s="97">
        <v>1.54108664779826E7</v>
      </c>
      <c r="E452" s="2">
        <f t="shared" si="1"/>
        <v>40931261366</v>
      </c>
    </row>
    <row r="453">
      <c r="A453" s="62" t="s">
        <v>3651</v>
      </c>
      <c r="B453" s="1" t="s">
        <v>3652</v>
      </c>
      <c r="C453" s="5">
        <v>3791.0</v>
      </c>
      <c r="D453" s="97">
        <v>1.05543985286204E7</v>
      </c>
      <c r="E453" s="2">
        <f t="shared" si="1"/>
        <v>40011724822</v>
      </c>
    </row>
    <row r="454">
      <c r="A454" s="62" t="s">
        <v>3653</v>
      </c>
      <c r="B454" s="1" t="s">
        <v>3654</v>
      </c>
      <c r="C454" s="5">
        <v>1456.0</v>
      </c>
      <c r="D454" s="97">
        <v>1.48156657815068E7</v>
      </c>
      <c r="E454" s="2">
        <f t="shared" si="1"/>
        <v>21571609378</v>
      </c>
    </row>
    <row r="455">
      <c r="A455" s="62" t="s">
        <v>3655</v>
      </c>
      <c r="B455" s="1" t="s">
        <v>3656</v>
      </c>
      <c r="C455" s="5">
        <v>14357.0</v>
      </c>
      <c r="D455" s="97">
        <v>1.64292164367992E7</v>
      </c>
      <c r="E455" s="2">
        <f t="shared" si="1"/>
        <v>235874260383</v>
      </c>
    </row>
    <row r="456">
      <c r="A456" s="62" t="s">
        <v>3657</v>
      </c>
      <c r="B456" s="1" t="s">
        <v>3658</v>
      </c>
      <c r="C456" s="5">
        <v>404.0</v>
      </c>
      <c r="D456" s="97">
        <v>2.26787134653465E7</v>
      </c>
      <c r="E456" s="2">
        <f t="shared" si="1"/>
        <v>9162200240</v>
      </c>
    </row>
    <row r="457">
      <c r="A457" s="62" t="s">
        <v>3659</v>
      </c>
      <c r="B457" s="1" t="s">
        <v>3660</v>
      </c>
      <c r="C457" s="5">
        <v>50.0</v>
      </c>
      <c r="D457" s="97">
        <v>2.018527454E7</v>
      </c>
      <c r="E457" s="2">
        <f t="shared" si="1"/>
        <v>1009263727</v>
      </c>
    </row>
    <row r="458">
      <c r="A458" s="62" t="s">
        <v>3661</v>
      </c>
      <c r="B458" s="1" t="s">
        <v>3662</v>
      </c>
      <c r="C458" s="5">
        <v>778.0</v>
      </c>
      <c r="D458" s="97">
        <v>9631809.5411311</v>
      </c>
      <c r="E458" s="2">
        <f t="shared" si="1"/>
        <v>7493547823</v>
      </c>
    </row>
    <row r="459">
      <c r="A459" s="62" t="s">
        <v>3663</v>
      </c>
      <c r="B459" s="1" t="s">
        <v>3664</v>
      </c>
      <c r="C459" s="5">
        <v>6224.0</v>
      </c>
      <c r="D459" s="97">
        <v>1.0344043474775E7</v>
      </c>
      <c r="E459" s="2">
        <f t="shared" si="1"/>
        <v>64381326587</v>
      </c>
    </row>
    <row r="460">
      <c r="A460" s="62" t="s">
        <v>3665</v>
      </c>
      <c r="B460" s="1" t="s">
        <v>3666</v>
      </c>
      <c r="C460" s="5">
        <v>442.0</v>
      </c>
      <c r="D460" s="97">
        <v>1.95765204411764E7</v>
      </c>
      <c r="E460" s="2">
        <f t="shared" si="1"/>
        <v>8652822035</v>
      </c>
    </row>
    <row r="461">
      <c r="A461" s="62" t="s">
        <v>3667</v>
      </c>
      <c r="B461" s="1" t="s">
        <v>3668</v>
      </c>
      <c r="C461" s="5">
        <v>477.0</v>
      </c>
      <c r="D461" s="97">
        <v>1.84997459035639E7</v>
      </c>
      <c r="E461" s="2">
        <f t="shared" si="1"/>
        <v>8824378796</v>
      </c>
    </row>
    <row r="462">
      <c r="A462" s="62" t="s">
        <v>3669</v>
      </c>
      <c r="B462" s="1" t="s">
        <v>3670</v>
      </c>
      <c r="C462" s="5">
        <v>150.0</v>
      </c>
      <c r="D462" s="97">
        <v>1.74384507133333E7</v>
      </c>
      <c r="E462" s="2">
        <f t="shared" si="1"/>
        <v>2615767607</v>
      </c>
    </row>
    <row r="463">
      <c r="A463" s="62" t="s">
        <v>3671</v>
      </c>
      <c r="B463" s="1" t="s">
        <v>3672</v>
      </c>
      <c r="C463" s="5">
        <v>1466.0</v>
      </c>
      <c r="D463" s="97">
        <v>8963950.97341513</v>
      </c>
      <c r="E463" s="2">
        <f t="shared" si="1"/>
        <v>13141152127</v>
      </c>
    </row>
    <row r="464">
      <c r="A464" s="62" t="s">
        <v>3673</v>
      </c>
      <c r="B464" s="1" t="s">
        <v>3674</v>
      </c>
      <c r="C464" s="5">
        <v>21.0</v>
      </c>
      <c r="D464" s="97">
        <v>1.59197114761904E7</v>
      </c>
      <c r="E464" s="2">
        <f t="shared" si="1"/>
        <v>334313941</v>
      </c>
    </row>
    <row r="465">
      <c r="A465" s="62" t="s">
        <v>3675</v>
      </c>
      <c r="B465" s="1" t="s">
        <v>3676</v>
      </c>
      <c r="C465" s="5">
        <v>722.0</v>
      </c>
      <c r="D465" s="97">
        <v>2.0097145069252E7</v>
      </c>
      <c r="E465" s="2">
        <f t="shared" si="1"/>
        <v>14510138740</v>
      </c>
    </row>
    <row r="466">
      <c r="A466" s="62" t="s">
        <v>3677</v>
      </c>
      <c r="B466" s="1" t="s">
        <v>3678</v>
      </c>
      <c r="C466" s="5">
        <v>28568.0</v>
      </c>
      <c r="D466" s="97">
        <v>1.23369997400307E7</v>
      </c>
      <c r="E466" s="2">
        <f t="shared" si="1"/>
        <v>352443408573</v>
      </c>
    </row>
    <row r="467">
      <c r="A467" s="62" t="s">
        <v>3679</v>
      </c>
      <c r="B467" s="1" t="s">
        <v>3680</v>
      </c>
      <c r="C467" s="5">
        <v>3616.0</v>
      </c>
      <c r="D467" s="97">
        <v>1.93695519474557E7</v>
      </c>
      <c r="E467" s="2">
        <f t="shared" si="1"/>
        <v>70040299842</v>
      </c>
    </row>
    <row r="468">
      <c r="A468" s="62" t="s">
        <v>3681</v>
      </c>
      <c r="B468" s="1" t="s">
        <v>3682</v>
      </c>
      <c r="C468" s="5">
        <v>953.0</v>
      </c>
      <c r="D468" s="97">
        <v>1.9071401475341E7</v>
      </c>
      <c r="E468" s="2">
        <f t="shared" si="1"/>
        <v>18175045606</v>
      </c>
    </row>
    <row r="469">
      <c r="A469" s="62" t="s">
        <v>3683</v>
      </c>
      <c r="B469" s="1" t="s">
        <v>3684</v>
      </c>
      <c r="C469" s="5">
        <v>90.0</v>
      </c>
      <c r="D469" s="97">
        <v>1.25179387888888E7</v>
      </c>
      <c r="E469" s="2">
        <f t="shared" si="1"/>
        <v>1126614491</v>
      </c>
    </row>
    <row r="470">
      <c r="A470" s="62" t="s">
        <v>3685</v>
      </c>
      <c r="B470" s="1" t="s">
        <v>3686</v>
      </c>
      <c r="C470" s="5">
        <v>300.0</v>
      </c>
      <c r="D470" s="97">
        <v>1.86750533233333E7</v>
      </c>
      <c r="E470" s="2">
        <f t="shared" si="1"/>
        <v>5602515997</v>
      </c>
    </row>
    <row r="471">
      <c r="A471" s="62" t="s">
        <v>3687</v>
      </c>
      <c r="B471" s="1" t="s">
        <v>3688</v>
      </c>
      <c r="C471" s="5">
        <v>49.0</v>
      </c>
      <c r="D471" s="97">
        <v>2.37700988979591E7</v>
      </c>
      <c r="E471" s="2">
        <f t="shared" si="1"/>
        <v>1164734846</v>
      </c>
    </row>
    <row r="472">
      <c r="A472" s="62" t="s">
        <v>3689</v>
      </c>
      <c r="B472" s="1" t="s">
        <v>3690</v>
      </c>
      <c r="C472" s="5">
        <v>36.0</v>
      </c>
      <c r="D472" s="97">
        <v>1.66526836388888E7</v>
      </c>
      <c r="E472" s="2">
        <f t="shared" si="1"/>
        <v>599496611</v>
      </c>
    </row>
    <row r="473">
      <c r="A473" s="62" t="s">
        <v>3691</v>
      </c>
      <c r="B473" s="1" t="s">
        <v>3692</v>
      </c>
      <c r="C473" s="5">
        <v>121.0</v>
      </c>
      <c r="D473" s="97">
        <v>2.3656119429752E7</v>
      </c>
      <c r="E473" s="2">
        <f t="shared" si="1"/>
        <v>2862390451</v>
      </c>
    </row>
    <row r="474">
      <c r="A474" s="62" t="s">
        <v>3693</v>
      </c>
      <c r="B474" s="1" t="s">
        <v>3694</v>
      </c>
      <c r="C474" s="5">
        <v>28.0</v>
      </c>
      <c r="D474" s="97">
        <v>2.33887493571428E7</v>
      </c>
      <c r="E474" s="2">
        <f t="shared" si="1"/>
        <v>654884982</v>
      </c>
    </row>
    <row r="475">
      <c r="A475" s="62" t="s">
        <v>3695</v>
      </c>
      <c r="B475" s="1" t="s">
        <v>3696</v>
      </c>
      <c r="C475" s="5">
        <v>94.0</v>
      </c>
      <c r="D475" s="97">
        <v>2.24518064787234E7</v>
      </c>
      <c r="E475" s="2">
        <f t="shared" si="1"/>
        <v>2110469809</v>
      </c>
    </row>
    <row r="476">
      <c r="A476" s="62" t="s">
        <v>3697</v>
      </c>
      <c r="B476" s="1" t="s">
        <v>3698</v>
      </c>
      <c r="C476" s="5">
        <v>270.0</v>
      </c>
      <c r="D476" s="97">
        <v>1.92094797444444E7</v>
      </c>
      <c r="E476" s="2">
        <f t="shared" si="1"/>
        <v>5186559531</v>
      </c>
    </row>
    <row r="477">
      <c r="A477" s="62" t="s">
        <v>3699</v>
      </c>
      <c r="B477" s="1" t="s">
        <v>3700</v>
      </c>
      <c r="C477" s="5">
        <v>20.0</v>
      </c>
      <c r="D477" s="97">
        <v>4.440437605E7</v>
      </c>
      <c r="E477" s="2">
        <f t="shared" si="1"/>
        <v>888087521</v>
      </c>
    </row>
    <row r="478">
      <c r="A478" s="62" t="s">
        <v>3701</v>
      </c>
      <c r="B478" s="1" t="s">
        <v>3702</v>
      </c>
      <c r="C478" s="5">
        <v>270.0</v>
      </c>
      <c r="D478" s="97">
        <v>1.96982727111111E7</v>
      </c>
      <c r="E478" s="2">
        <f t="shared" si="1"/>
        <v>5318533632</v>
      </c>
    </row>
    <row r="479">
      <c r="A479" s="62" t="s">
        <v>3703</v>
      </c>
      <c r="B479" s="1" t="s">
        <v>3704</v>
      </c>
      <c r="C479" s="5">
        <v>56.0</v>
      </c>
      <c r="D479" s="97">
        <v>1.71324076071428E7</v>
      </c>
      <c r="E479" s="2">
        <f t="shared" si="1"/>
        <v>959414826</v>
      </c>
    </row>
    <row r="480">
      <c r="A480" s="62" t="s">
        <v>3705</v>
      </c>
      <c r="B480" s="1" t="s">
        <v>3706</v>
      </c>
      <c r="C480" s="5">
        <v>5.0</v>
      </c>
      <c r="D480" s="97">
        <v>1.75023476E7</v>
      </c>
      <c r="E480" s="2">
        <f t="shared" si="1"/>
        <v>87511738</v>
      </c>
    </row>
    <row r="481">
      <c r="A481" s="62" t="s">
        <v>3707</v>
      </c>
      <c r="B481" s="1" t="s">
        <v>3708</v>
      </c>
      <c r="C481" s="5">
        <v>1682.0</v>
      </c>
      <c r="D481" s="97">
        <v>2.20729856318874E7</v>
      </c>
      <c r="E481" s="2">
        <f t="shared" si="1"/>
        <v>37126761833</v>
      </c>
    </row>
    <row r="482">
      <c r="A482" s="62" t="s">
        <v>3709</v>
      </c>
      <c r="B482" s="1" t="s">
        <v>3710</v>
      </c>
      <c r="C482" s="5">
        <v>17.0</v>
      </c>
      <c r="D482" s="97">
        <v>2.99242383888888E7</v>
      </c>
      <c r="E482" s="2">
        <f t="shared" si="1"/>
        <v>508712052.6</v>
      </c>
    </row>
    <row r="483">
      <c r="A483" s="62" t="s">
        <v>3711</v>
      </c>
      <c r="B483" s="1" t="s">
        <v>3712</v>
      </c>
      <c r="C483" s="5">
        <v>1.0</v>
      </c>
      <c r="D483" s="97">
        <v>1.08253E7</v>
      </c>
      <c r="E483" s="2">
        <f t="shared" si="1"/>
        <v>10825300</v>
      </c>
    </row>
    <row r="484">
      <c r="A484" s="62" t="s">
        <v>3713</v>
      </c>
      <c r="B484" s="1" t="s">
        <v>3714</v>
      </c>
      <c r="C484" s="5">
        <v>1.0</v>
      </c>
      <c r="D484" s="97">
        <v>9249288.0</v>
      </c>
      <c r="E484" s="2">
        <f t="shared" si="1"/>
        <v>9249288</v>
      </c>
    </row>
    <row r="485">
      <c r="A485" s="62" t="s">
        <v>3715</v>
      </c>
      <c r="B485" s="1" t="s">
        <v>3716</v>
      </c>
      <c r="C485" s="5">
        <v>18.0</v>
      </c>
      <c r="D485" s="97">
        <v>2.39772532777777E7</v>
      </c>
      <c r="E485" s="2">
        <f t="shared" si="1"/>
        <v>431590559</v>
      </c>
    </row>
    <row r="486">
      <c r="A486" s="62" t="s">
        <v>3717</v>
      </c>
      <c r="B486" s="1" t="s">
        <v>3718</v>
      </c>
      <c r="C486" s="5">
        <v>133.0</v>
      </c>
      <c r="D486" s="97">
        <v>2.68174450451127E7</v>
      </c>
      <c r="E486" s="2">
        <f t="shared" si="1"/>
        <v>3566720191</v>
      </c>
    </row>
    <row r="487">
      <c r="A487" s="62" t="s">
        <v>3719</v>
      </c>
      <c r="B487" s="1" t="s">
        <v>3720</v>
      </c>
      <c r="C487" s="5">
        <v>11.0</v>
      </c>
      <c r="D487" s="97">
        <v>1.75818E7</v>
      </c>
      <c r="E487" s="2">
        <f t="shared" si="1"/>
        <v>193399800</v>
      </c>
    </row>
    <row r="488">
      <c r="A488" s="62" t="s">
        <v>3721</v>
      </c>
      <c r="B488" s="1" t="s">
        <v>3722</v>
      </c>
      <c r="C488" s="5">
        <v>2.0</v>
      </c>
      <c r="D488" s="97">
        <v>1.15826975E7</v>
      </c>
      <c r="E488" s="2">
        <f t="shared" si="1"/>
        <v>23165395</v>
      </c>
    </row>
    <row r="489">
      <c r="A489" s="62" t="s">
        <v>3723</v>
      </c>
      <c r="B489" s="1" t="s">
        <v>3724</v>
      </c>
      <c r="C489" s="5">
        <v>1333.0</v>
      </c>
      <c r="D489" s="97">
        <v>2.66567247344336E7</v>
      </c>
      <c r="E489" s="2">
        <f t="shared" si="1"/>
        <v>35533414071</v>
      </c>
    </row>
    <row r="490">
      <c r="A490" s="62" t="s">
        <v>3725</v>
      </c>
      <c r="B490" s="1" t="s">
        <v>3726</v>
      </c>
      <c r="C490" s="5">
        <v>14.0</v>
      </c>
      <c r="D490" s="97">
        <v>2.35726942857142E7</v>
      </c>
      <c r="E490" s="2">
        <f t="shared" si="1"/>
        <v>330017720</v>
      </c>
    </row>
    <row r="491">
      <c r="A491" s="62" t="s">
        <v>3727</v>
      </c>
      <c r="B491" s="1" t="s">
        <v>3728</v>
      </c>
      <c r="C491" s="5">
        <v>15.0</v>
      </c>
      <c r="D491" s="97">
        <v>2.76588672666666E7</v>
      </c>
      <c r="E491" s="2">
        <f t="shared" si="1"/>
        <v>414883009</v>
      </c>
    </row>
    <row r="492">
      <c r="A492" s="62" t="s">
        <v>3729</v>
      </c>
      <c r="B492" s="1" t="s">
        <v>3730</v>
      </c>
      <c r="C492" s="5">
        <v>185.0</v>
      </c>
      <c r="D492" s="97">
        <v>2.38702690756756E7</v>
      </c>
      <c r="E492" s="2">
        <f t="shared" si="1"/>
        <v>4415999779</v>
      </c>
    </row>
    <row r="493">
      <c r="A493" s="62" t="s">
        <v>3731</v>
      </c>
      <c r="B493" s="1" t="s">
        <v>3732</v>
      </c>
      <c r="C493" s="5">
        <v>382.0</v>
      </c>
      <c r="D493" s="97">
        <v>2.52190932015706E7</v>
      </c>
      <c r="E493" s="2">
        <f t="shared" si="1"/>
        <v>9633693603</v>
      </c>
    </row>
    <row r="494">
      <c r="A494" s="62" t="s">
        <v>3733</v>
      </c>
      <c r="B494" s="1" t="s">
        <v>3734</v>
      </c>
      <c r="C494" s="5">
        <v>619.0</v>
      </c>
      <c r="D494" s="97">
        <v>2.14218672875605E7</v>
      </c>
      <c r="E494" s="2">
        <f t="shared" si="1"/>
        <v>13260135851</v>
      </c>
    </row>
    <row r="495">
      <c r="A495" s="62" t="s">
        <v>3735</v>
      </c>
      <c r="B495" s="1" t="s">
        <v>3736</v>
      </c>
      <c r="C495" s="5">
        <v>160.0</v>
      </c>
      <c r="D495" s="97">
        <v>1.65463559124999E7</v>
      </c>
      <c r="E495" s="2">
        <f t="shared" si="1"/>
        <v>2647416946</v>
      </c>
    </row>
    <row r="496">
      <c r="A496" s="62" t="s">
        <v>3737</v>
      </c>
      <c r="B496" s="1" t="s">
        <v>3738</v>
      </c>
      <c r="C496" s="5">
        <v>9.0</v>
      </c>
      <c r="D496" s="97">
        <v>3.07647171111111E7</v>
      </c>
      <c r="E496" s="2">
        <f t="shared" si="1"/>
        <v>276882454</v>
      </c>
    </row>
    <row r="497">
      <c r="A497" s="62" t="s">
        <v>3739</v>
      </c>
      <c r="B497" s="1" t="s">
        <v>3740</v>
      </c>
      <c r="C497" s="5">
        <v>8806.0</v>
      </c>
      <c r="D497" s="97">
        <v>2.32705182674313E7</v>
      </c>
      <c r="E497" s="2">
        <f t="shared" si="1"/>
        <v>204920183863</v>
      </c>
    </row>
    <row r="498">
      <c r="A498" s="62" t="s">
        <v>3741</v>
      </c>
      <c r="B498" s="1" t="s">
        <v>3742</v>
      </c>
      <c r="C498" s="5">
        <v>10.0</v>
      </c>
      <c r="D498" s="97">
        <v>1.73001556E7</v>
      </c>
      <c r="E498" s="2">
        <f t="shared" si="1"/>
        <v>173001556</v>
      </c>
    </row>
    <row r="499">
      <c r="A499" s="62" t="s">
        <v>3743</v>
      </c>
      <c r="B499" s="1" t="s">
        <v>3744</v>
      </c>
      <c r="C499" s="5">
        <v>110.0</v>
      </c>
      <c r="D499" s="97">
        <v>2.17310644818181E7</v>
      </c>
      <c r="E499" s="2">
        <f t="shared" si="1"/>
        <v>2390417093</v>
      </c>
    </row>
    <row r="500">
      <c r="A500" s="62" t="s">
        <v>3745</v>
      </c>
      <c r="B500" s="1" t="s">
        <v>3746</v>
      </c>
      <c r="C500" s="5">
        <v>4288.0</v>
      </c>
      <c r="D500" s="97">
        <v>1.38366571550839E7</v>
      </c>
      <c r="E500" s="2">
        <f t="shared" si="1"/>
        <v>59331585881</v>
      </c>
    </row>
    <row r="501">
      <c r="A501" s="62" t="s">
        <v>3747</v>
      </c>
      <c r="B501" s="1" t="s">
        <v>3748</v>
      </c>
      <c r="C501" s="5">
        <v>981.0</v>
      </c>
      <c r="D501" s="97">
        <v>2.19628532925586E7</v>
      </c>
      <c r="E501" s="2">
        <f t="shared" si="1"/>
        <v>21545559080</v>
      </c>
    </row>
    <row r="502">
      <c r="A502" s="62" t="s">
        <v>3749</v>
      </c>
      <c r="B502" s="1" t="s">
        <v>3750</v>
      </c>
      <c r="C502" s="5">
        <v>1163.0</v>
      </c>
      <c r="D502" s="97">
        <v>2.30069876758383E7</v>
      </c>
      <c r="E502" s="2">
        <f t="shared" si="1"/>
        <v>26757126667</v>
      </c>
    </row>
    <row r="503">
      <c r="A503" s="62" t="s">
        <v>3751</v>
      </c>
      <c r="B503" s="1" t="s">
        <v>3752</v>
      </c>
      <c r="C503" s="5">
        <v>5147.0</v>
      </c>
      <c r="D503" s="97">
        <v>2.3691512263209E7</v>
      </c>
      <c r="E503" s="2">
        <f t="shared" si="1"/>
        <v>121940213619</v>
      </c>
    </row>
    <row r="504">
      <c r="A504" s="62" t="s">
        <v>3753</v>
      </c>
      <c r="B504" s="1" t="s">
        <v>3754</v>
      </c>
      <c r="C504" s="5">
        <v>33646.0</v>
      </c>
      <c r="D504" s="97">
        <v>2.47454618961717E7</v>
      </c>
      <c r="E504" s="2">
        <f t="shared" si="1"/>
        <v>832585810959</v>
      </c>
    </row>
    <row r="505">
      <c r="A505" s="62" t="s">
        <v>3755</v>
      </c>
      <c r="B505" s="1" t="s">
        <v>3756</v>
      </c>
      <c r="C505" s="5">
        <v>9857.0</v>
      </c>
      <c r="D505" s="97">
        <v>2.2666497298258E7</v>
      </c>
      <c r="E505" s="2">
        <f t="shared" si="1"/>
        <v>223423663869</v>
      </c>
    </row>
    <row r="506">
      <c r="A506" s="62" t="s">
        <v>3757</v>
      </c>
      <c r="B506" s="1" t="s">
        <v>3758</v>
      </c>
      <c r="C506" s="5">
        <v>2666.0</v>
      </c>
      <c r="D506" s="97">
        <v>2.12107449035381E7</v>
      </c>
      <c r="E506" s="2">
        <f t="shared" si="1"/>
        <v>56547845913</v>
      </c>
    </row>
    <row r="507">
      <c r="A507" s="62" t="s">
        <v>3759</v>
      </c>
      <c r="B507" s="1" t="s">
        <v>3760</v>
      </c>
      <c r="C507" s="5">
        <v>376.0</v>
      </c>
      <c r="D507" s="97">
        <v>2.20802569281914E7</v>
      </c>
      <c r="E507" s="2">
        <f t="shared" si="1"/>
        <v>8302176605</v>
      </c>
    </row>
    <row r="508">
      <c r="A508" s="62" t="s">
        <v>3761</v>
      </c>
      <c r="B508" s="1" t="s">
        <v>3762</v>
      </c>
      <c r="C508" s="5">
        <v>39.0</v>
      </c>
      <c r="D508" s="97">
        <v>1.00055218717948E7</v>
      </c>
      <c r="E508" s="2">
        <f t="shared" si="1"/>
        <v>390215353</v>
      </c>
    </row>
    <row r="509">
      <c r="A509" s="62" t="s">
        <v>3763</v>
      </c>
      <c r="B509" s="1" t="s">
        <v>3764</v>
      </c>
      <c r="C509" s="5">
        <v>7.0</v>
      </c>
      <c r="D509" s="97">
        <v>1.80497018571428E7</v>
      </c>
      <c r="E509" s="2">
        <f t="shared" si="1"/>
        <v>126347913</v>
      </c>
    </row>
    <row r="510">
      <c r="A510" s="62" t="s">
        <v>3765</v>
      </c>
      <c r="B510" s="1" t="s">
        <v>3766</v>
      </c>
      <c r="C510" s="5">
        <v>481.0</v>
      </c>
      <c r="D510" s="97">
        <v>1.96953038731808E7</v>
      </c>
      <c r="E510" s="2">
        <f t="shared" si="1"/>
        <v>9473441163</v>
      </c>
    </row>
    <row r="511">
      <c r="A511" s="62" t="s">
        <v>3767</v>
      </c>
      <c r="B511" s="1" t="s">
        <v>3768</v>
      </c>
      <c r="C511" s="5">
        <v>5.0</v>
      </c>
      <c r="D511" s="97">
        <v>1.29254834E7</v>
      </c>
      <c r="E511" s="2">
        <f t="shared" si="1"/>
        <v>64627417</v>
      </c>
    </row>
    <row r="512">
      <c r="A512" s="62" t="s">
        <v>3769</v>
      </c>
      <c r="B512" s="1" t="s">
        <v>3770</v>
      </c>
      <c r="C512" s="5">
        <v>286.0</v>
      </c>
      <c r="D512" s="97">
        <v>1.84634327062937E7</v>
      </c>
      <c r="E512" s="2">
        <f t="shared" si="1"/>
        <v>5280541754</v>
      </c>
    </row>
    <row r="513">
      <c r="A513" s="62" t="s">
        <v>3771</v>
      </c>
      <c r="B513" s="1" t="s">
        <v>3772</v>
      </c>
      <c r="C513" s="5">
        <v>4.0</v>
      </c>
      <c r="D513" s="97">
        <v>1.27830065E7</v>
      </c>
      <c r="E513" s="2">
        <f t="shared" si="1"/>
        <v>51132026</v>
      </c>
    </row>
    <row r="514">
      <c r="A514" s="62" t="s">
        <v>3773</v>
      </c>
      <c r="B514" s="1" t="s">
        <v>3774</v>
      </c>
      <c r="C514" s="5">
        <v>3.0</v>
      </c>
      <c r="D514" s="97">
        <v>1.38839786666666E7</v>
      </c>
      <c r="E514" s="2">
        <f t="shared" si="1"/>
        <v>41651936</v>
      </c>
    </row>
    <row r="515">
      <c r="A515" s="62" t="s">
        <v>3775</v>
      </c>
      <c r="B515" s="1" t="s">
        <v>3776</v>
      </c>
      <c r="C515" s="5">
        <v>29.0</v>
      </c>
      <c r="D515" s="97">
        <v>1.56622293793103E7</v>
      </c>
      <c r="E515" s="2">
        <f t="shared" si="1"/>
        <v>454204652</v>
      </c>
    </row>
    <row r="516">
      <c r="A516" s="62" t="s">
        <v>3777</v>
      </c>
      <c r="B516" s="1" t="s">
        <v>3778</v>
      </c>
      <c r="C516" s="5">
        <v>15.0</v>
      </c>
      <c r="D516" s="97">
        <v>1.2145314E7</v>
      </c>
      <c r="E516" s="2">
        <f t="shared" si="1"/>
        <v>182179710</v>
      </c>
    </row>
    <row r="517">
      <c r="A517" s="62" t="s">
        <v>3779</v>
      </c>
      <c r="B517" s="1" t="s">
        <v>3780</v>
      </c>
      <c r="C517" s="5">
        <v>1123.0</v>
      </c>
      <c r="D517" s="97">
        <v>1.30027483998219E7</v>
      </c>
      <c r="E517" s="2">
        <f t="shared" si="1"/>
        <v>14602086453</v>
      </c>
    </row>
    <row r="518">
      <c r="A518" s="62" t="s">
        <v>3781</v>
      </c>
      <c r="B518" s="1" t="s">
        <v>3782</v>
      </c>
      <c r="C518" s="5">
        <v>584.0</v>
      </c>
      <c r="D518" s="97">
        <v>1.81328902756849E7</v>
      </c>
      <c r="E518" s="2">
        <f t="shared" si="1"/>
        <v>10589607921</v>
      </c>
    </row>
    <row r="519">
      <c r="A519" s="62" t="s">
        <v>3783</v>
      </c>
      <c r="B519" s="1" t="s">
        <v>3784</v>
      </c>
      <c r="C519" s="5">
        <v>47.0</v>
      </c>
      <c r="D519" s="97">
        <v>1.28835362765957E7</v>
      </c>
      <c r="E519" s="2">
        <f t="shared" si="1"/>
        <v>605526205</v>
      </c>
    </row>
    <row r="520">
      <c r="A520" s="62" t="s">
        <v>3785</v>
      </c>
      <c r="B520" s="1" t="s">
        <v>3786</v>
      </c>
      <c r="C520" s="5">
        <v>5.0</v>
      </c>
      <c r="D520" s="97">
        <v>1.61669816E7</v>
      </c>
      <c r="E520" s="2">
        <f t="shared" si="1"/>
        <v>80834908</v>
      </c>
    </row>
    <row r="521">
      <c r="A521" s="62" t="s">
        <v>3787</v>
      </c>
      <c r="B521" s="1" t="s">
        <v>3788</v>
      </c>
      <c r="C521" s="5">
        <v>21.0</v>
      </c>
      <c r="D521" s="97">
        <v>2.7081397095238E7</v>
      </c>
      <c r="E521" s="2">
        <f t="shared" si="1"/>
        <v>568709339</v>
      </c>
    </row>
    <row r="522">
      <c r="A522" s="62" t="s">
        <v>3789</v>
      </c>
      <c r="B522" s="1" t="s">
        <v>3790</v>
      </c>
      <c r="C522" s="5">
        <v>15.0</v>
      </c>
      <c r="D522" s="97">
        <v>1.43225450666666E7</v>
      </c>
      <c r="E522" s="2">
        <f t="shared" si="1"/>
        <v>214838176</v>
      </c>
    </row>
    <row r="523">
      <c r="A523" s="62" t="s">
        <v>3791</v>
      </c>
      <c r="B523" s="1" t="s">
        <v>3792</v>
      </c>
      <c r="C523" s="5">
        <v>121.0</v>
      </c>
      <c r="D523" s="97">
        <v>3.95395096198347E7</v>
      </c>
      <c r="E523" s="2">
        <f t="shared" si="1"/>
        <v>4784280664</v>
      </c>
    </row>
    <row r="524">
      <c r="A524" s="62" t="s">
        <v>3793</v>
      </c>
      <c r="B524" s="1" t="s">
        <v>3794</v>
      </c>
      <c r="C524" s="5">
        <v>48.0</v>
      </c>
      <c r="D524" s="97">
        <v>4.37044154375E7</v>
      </c>
      <c r="E524" s="2">
        <f t="shared" si="1"/>
        <v>2097811941</v>
      </c>
    </row>
    <row r="525">
      <c r="A525" s="62" t="s">
        <v>3795</v>
      </c>
      <c r="B525" s="1" t="s">
        <v>3796</v>
      </c>
      <c r="C525" s="5">
        <v>1187.0</v>
      </c>
      <c r="D525" s="97">
        <v>2.98936192138047E7</v>
      </c>
      <c r="E525" s="2">
        <f t="shared" si="1"/>
        <v>35483726007</v>
      </c>
    </row>
    <row r="526">
      <c r="A526" s="62" t="s">
        <v>3797</v>
      </c>
      <c r="B526" s="1" t="s">
        <v>3798</v>
      </c>
      <c r="C526" s="5">
        <v>46.0</v>
      </c>
      <c r="D526" s="97">
        <v>1.63662803260869E7</v>
      </c>
      <c r="E526" s="2">
        <f t="shared" si="1"/>
        <v>752848895</v>
      </c>
    </row>
    <row r="527">
      <c r="A527" s="62" t="s">
        <v>3799</v>
      </c>
      <c r="B527" s="1" t="s">
        <v>3800</v>
      </c>
      <c r="C527" s="5">
        <v>6660.0</v>
      </c>
      <c r="D527" s="97">
        <v>2.68259645865486E7</v>
      </c>
      <c r="E527" s="2">
        <f t="shared" si="1"/>
        <v>178660924146</v>
      </c>
    </row>
    <row r="528">
      <c r="A528" s="62" t="s">
        <v>3801</v>
      </c>
      <c r="B528" s="1" t="s">
        <v>3802</v>
      </c>
      <c r="C528" s="5">
        <v>5.0</v>
      </c>
      <c r="D528" s="97">
        <v>2.52581898E7</v>
      </c>
      <c r="E528" s="2">
        <f t="shared" si="1"/>
        <v>126290949</v>
      </c>
    </row>
    <row r="529">
      <c r="A529" s="62" t="s">
        <v>3803</v>
      </c>
      <c r="B529" s="1" t="s">
        <v>3804</v>
      </c>
      <c r="C529" s="5">
        <v>414.0</v>
      </c>
      <c r="D529" s="97">
        <v>1.71479866256038E7</v>
      </c>
      <c r="E529" s="2">
        <f t="shared" si="1"/>
        <v>7099266463</v>
      </c>
    </row>
    <row r="530">
      <c r="A530" s="62" t="s">
        <v>3805</v>
      </c>
      <c r="B530" s="1" t="s">
        <v>3806</v>
      </c>
      <c r="C530" s="5">
        <v>21.0</v>
      </c>
      <c r="D530" s="97">
        <v>1.86938419523809E7</v>
      </c>
      <c r="E530" s="2">
        <f t="shared" si="1"/>
        <v>392570681</v>
      </c>
    </row>
    <row r="531">
      <c r="A531" s="62" t="s">
        <v>3807</v>
      </c>
      <c r="B531" s="1" t="s">
        <v>3808</v>
      </c>
      <c r="C531" s="5">
        <v>260.0</v>
      </c>
      <c r="D531" s="97">
        <v>1.7553632476923E7</v>
      </c>
      <c r="E531" s="2">
        <f t="shared" si="1"/>
        <v>4563944444</v>
      </c>
    </row>
    <row r="532">
      <c r="A532" s="62" t="s">
        <v>3809</v>
      </c>
      <c r="B532" s="1" t="s">
        <v>3810</v>
      </c>
      <c r="C532" s="5">
        <v>2591.0</v>
      </c>
      <c r="D532" s="97">
        <v>1.19120033395061E7</v>
      </c>
      <c r="E532" s="2">
        <f t="shared" si="1"/>
        <v>30864000653</v>
      </c>
    </row>
    <row r="533">
      <c r="A533" s="62" t="s">
        <v>3811</v>
      </c>
      <c r="B533" s="1" t="s">
        <v>3812</v>
      </c>
      <c r="C533" s="5">
        <v>50.0</v>
      </c>
      <c r="D533" s="97">
        <v>2.607716494E7</v>
      </c>
      <c r="E533" s="2">
        <f t="shared" si="1"/>
        <v>1303858247</v>
      </c>
    </row>
    <row r="534">
      <c r="A534" s="62" t="s">
        <v>3813</v>
      </c>
      <c r="B534" s="1" t="s">
        <v>3814</v>
      </c>
      <c r="C534" s="5">
        <v>50.0</v>
      </c>
      <c r="D534" s="97">
        <v>2.32427853799999E7</v>
      </c>
      <c r="E534" s="2">
        <f t="shared" si="1"/>
        <v>1162139269</v>
      </c>
    </row>
    <row r="535">
      <c r="A535" s="62" t="s">
        <v>3815</v>
      </c>
      <c r="B535" s="1" t="s">
        <v>3816</v>
      </c>
      <c r="C535" s="5">
        <v>297.0</v>
      </c>
      <c r="D535" s="97">
        <v>1.97447811279461E7</v>
      </c>
      <c r="E535" s="2">
        <f t="shared" si="1"/>
        <v>5864199995</v>
      </c>
    </row>
    <row r="536">
      <c r="A536" s="62" t="s">
        <v>3817</v>
      </c>
      <c r="B536" s="1" t="s">
        <v>3818</v>
      </c>
      <c r="C536" s="5">
        <v>62.0</v>
      </c>
      <c r="D536" s="97">
        <v>4.46164814838709E7</v>
      </c>
      <c r="E536" s="2">
        <f t="shared" si="1"/>
        <v>2766221852</v>
      </c>
    </row>
    <row r="537">
      <c r="A537" s="62" t="s">
        <v>3819</v>
      </c>
      <c r="B537" s="1" t="s">
        <v>3820</v>
      </c>
      <c r="C537" s="5">
        <v>13.0</v>
      </c>
      <c r="D537" s="97">
        <v>3.17659241538461E7</v>
      </c>
      <c r="E537" s="2">
        <f t="shared" si="1"/>
        <v>412957014</v>
      </c>
    </row>
    <row r="538">
      <c r="A538" s="62" t="s">
        <v>3821</v>
      </c>
      <c r="B538" s="1" t="s">
        <v>3822</v>
      </c>
      <c r="C538" s="5">
        <v>192.0</v>
      </c>
      <c r="D538" s="97">
        <v>5.02708917604166E7</v>
      </c>
      <c r="E538" s="2">
        <f t="shared" si="1"/>
        <v>9652011218</v>
      </c>
    </row>
    <row r="539">
      <c r="A539" s="62" t="s">
        <v>3823</v>
      </c>
      <c r="B539" s="1" t="s">
        <v>3824</v>
      </c>
      <c r="C539" s="5">
        <v>163.0</v>
      </c>
      <c r="D539" s="97">
        <v>1.69316132331288E7</v>
      </c>
      <c r="E539" s="2">
        <f t="shared" si="1"/>
        <v>2759852957</v>
      </c>
    </row>
    <row r="540">
      <c r="A540" s="62" t="s">
        <v>3825</v>
      </c>
      <c r="B540" s="1" t="s">
        <v>3826</v>
      </c>
      <c r="C540" s="5">
        <v>39.0</v>
      </c>
      <c r="D540" s="97">
        <v>1.3797663076923E7</v>
      </c>
      <c r="E540" s="2">
        <f t="shared" si="1"/>
        <v>538108860</v>
      </c>
    </row>
    <row r="541">
      <c r="A541" s="62" t="s">
        <v>3827</v>
      </c>
      <c r="B541" s="1" t="s">
        <v>3828</v>
      </c>
      <c r="C541" s="5">
        <v>248.0</v>
      </c>
      <c r="D541" s="97">
        <v>2.17645797459677E7</v>
      </c>
      <c r="E541" s="2">
        <f t="shared" si="1"/>
        <v>5397615777</v>
      </c>
    </row>
    <row r="542">
      <c r="A542" s="62" t="s">
        <v>3829</v>
      </c>
      <c r="B542" s="1" t="s">
        <v>3830</v>
      </c>
      <c r="C542" s="5">
        <v>67.0</v>
      </c>
      <c r="D542" s="97">
        <v>1.76759589402985E7</v>
      </c>
      <c r="E542" s="2">
        <f t="shared" si="1"/>
        <v>1184289249</v>
      </c>
    </row>
    <row r="543">
      <c r="A543" s="62" t="s">
        <v>3831</v>
      </c>
      <c r="B543" s="1" t="s">
        <v>3832</v>
      </c>
      <c r="C543" s="5">
        <v>38.0</v>
      </c>
      <c r="D543" s="97">
        <v>2.05245083947368E7</v>
      </c>
      <c r="E543" s="2">
        <f t="shared" si="1"/>
        <v>779931319</v>
      </c>
    </row>
    <row r="544">
      <c r="A544" s="62" t="s">
        <v>3833</v>
      </c>
      <c r="B544" s="1" t="s">
        <v>3834</v>
      </c>
      <c r="C544" s="5">
        <v>4.0</v>
      </c>
      <c r="D544" s="97">
        <v>1.439472875E7</v>
      </c>
      <c r="E544" s="2">
        <f t="shared" si="1"/>
        <v>57578915</v>
      </c>
    </row>
    <row r="545">
      <c r="A545" s="62" t="s">
        <v>3835</v>
      </c>
      <c r="B545" s="1" t="s">
        <v>3836</v>
      </c>
      <c r="C545" s="5">
        <v>13.0</v>
      </c>
      <c r="D545" s="97">
        <v>3.20168817692307E7</v>
      </c>
      <c r="E545" s="2">
        <f t="shared" si="1"/>
        <v>416219463</v>
      </c>
    </row>
    <row r="546">
      <c r="A546" s="62" t="s">
        <v>3837</v>
      </c>
      <c r="B546" s="1" t="s">
        <v>3838</v>
      </c>
      <c r="C546" s="5">
        <v>35.0</v>
      </c>
      <c r="D546" s="97">
        <v>1.10069055714285E7</v>
      </c>
      <c r="E546" s="2">
        <f t="shared" si="1"/>
        <v>385241695</v>
      </c>
    </row>
    <row r="547">
      <c r="A547" s="62" t="s">
        <v>3839</v>
      </c>
      <c r="B547" s="1" t="s">
        <v>3840</v>
      </c>
      <c r="C547" s="5">
        <v>15.0</v>
      </c>
      <c r="D547" s="97">
        <v>2.07087654666666E7</v>
      </c>
      <c r="E547" s="2">
        <f t="shared" si="1"/>
        <v>310631482</v>
      </c>
    </row>
    <row r="548">
      <c r="A548" s="62" t="s">
        <v>3841</v>
      </c>
      <c r="B548" s="1" t="s">
        <v>3842</v>
      </c>
      <c r="C548" s="5">
        <v>65.0</v>
      </c>
      <c r="D548" s="97">
        <v>2.24706091384615E7</v>
      </c>
      <c r="E548" s="2">
        <f t="shared" si="1"/>
        <v>1460589594</v>
      </c>
    </row>
    <row r="549">
      <c r="A549" s="62" t="s">
        <v>3843</v>
      </c>
      <c r="B549" s="1" t="s">
        <v>3844</v>
      </c>
      <c r="C549" s="5">
        <v>157.0</v>
      </c>
      <c r="D549" s="97">
        <v>1.42184375732484E7</v>
      </c>
      <c r="E549" s="2">
        <f t="shared" si="1"/>
        <v>2232294699</v>
      </c>
    </row>
    <row r="550">
      <c r="A550" s="62" t="s">
        <v>3845</v>
      </c>
      <c r="B550" s="1" t="s">
        <v>3846</v>
      </c>
      <c r="C550" s="5">
        <v>190.0</v>
      </c>
      <c r="D550" s="97">
        <v>1.94923284105263E7</v>
      </c>
      <c r="E550" s="2">
        <f t="shared" si="1"/>
        <v>3703542398</v>
      </c>
    </row>
    <row r="551">
      <c r="A551" s="62" t="s">
        <v>3847</v>
      </c>
      <c r="B551" s="1" t="s">
        <v>3848</v>
      </c>
      <c r="C551" s="5">
        <v>154.0</v>
      </c>
      <c r="D551" s="97">
        <v>2.04526484740259E7</v>
      </c>
      <c r="E551" s="2">
        <f t="shared" si="1"/>
        <v>3149707865</v>
      </c>
    </row>
    <row r="552">
      <c r="A552" s="62" t="s">
        <v>3849</v>
      </c>
      <c r="B552" s="1" t="s">
        <v>3850</v>
      </c>
      <c r="C552" s="5">
        <v>615.0</v>
      </c>
      <c r="D552" s="97">
        <v>3.28862911642276E7</v>
      </c>
      <c r="E552" s="2">
        <f t="shared" si="1"/>
        <v>20225069066</v>
      </c>
    </row>
    <row r="553">
      <c r="A553" s="62" t="s">
        <v>3851</v>
      </c>
      <c r="B553" s="1" t="s">
        <v>3852</v>
      </c>
      <c r="C553" s="5">
        <v>467.0</v>
      </c>
      <c r="D553" s="97">
        <v>1.39927679872068E7</v>
      </c>
      <c r="E553" s="2">
        <f t="shared" si="1"/>
        <v>6534622650</v>
      </c>
    </row>
    <row r="554">
      <c r="A554" s="62" t="s">
        <v>3853</v>
      </c>
      <c r="B554" s="1" t="s">
        <v>3854</v>
      </c>
      <c r="C554" s="5">
        <v>36.0</v>
      </c>
      <c r="D554" s="97">
        <v>3.37880237777777E7</v>
      </c>
      <c r="E554" s="2">
        <f t="shared" si="1"/>
        <v>1216368856</v>
      </c>
    </row>
    <row r="555">
      <c r="A555" s="62" t="s">
        <v>3855</v>
      </c>
      <c r="B555" s="1" t="s">
        <v>3856</v>
      </c>
      <c r="C555" s="5">
        <v>26.0</v>
      </c>
      <c r="D555" s="97">
        <v>2.01861637307692E7</v>
      </c>
      <c r="E555" s="2">
        <f t="shared" si="1"/>
        <v>524840257</v>
      </c>
    </row>
    <row r="556">
      <c r="A556" s="62" t="s">
        <v>3857</v>
      </c>
      <c r="B556" s="1" t="s">
        <v>3858</v>
      </c>
      <c r="C556" s="5">
        <v>233.0</v>
      </c>
      <c r="D556" s="97">
        <v>2.54934744077253E7</v>
      </c>
      <c r="E556" s="2">
        <f t="shared" si="1"/>
        <v>5939979537</v>
      </c>
    </row>
    <row r="557">
      <c r="A557" s="62" t="s">
        <v>3859</v>
      </c>
      <c r="B557" s="1" t="s">
        <v>3860</v>
      </c>
      <c r="C557" s="5">
        <v>165.0</v>
      </c>
      <c r="D557" s="97">
        <v>2.91292013030303E7</v>
      </c>
      <c r="E557" s="2">
        <f t="shared" si="1"/>
        <v>4806318215</v>
      </c>
    </row>
    <row r="558">
      <c r="A558" s="62" t="s">
        <v>3861</v>
      </c>
      <c r="B558" s="1" t="s">
        <v>3862</v>
      </c>
      <c r="C558" s="5">
        <v>754.0</v>
      </c>
      <c r="D558" s="97">
        <v>2.39921988925729E7</v>
      </c>
      <c r="E558" s="2">
        <f t="shared" si="1"/>
        <v>18090117965</v>
      </c>
    </row>
    <row r="559">
      <c r="A559" s="62" t="s">
        <v>3863</v>
      </c>
      <c r="B559" s="1" t="s">
        <v>3864</v>
      </c>
      <c r="C559" s="5">
        <v>25.0</v>
      </c>
      <c r="D559" s="97">
        <v>3.69094481199999E7</v>
      </c>
      <c r="E559" s="2">
        <f t="shared" si="1"/>
        <v>922736203</v>
      </c>
    </row>
    <row r="560">
      <c r="A560" s="62" t="s">
        <v>3865</v>
      </c>
      <c r="B560" s="1" t="s">
        <v>3866</v>
      </c>
      <c r="C560" s="5">
        <v>29.0</v>
      </c>
      <c r="D560" s="97">
        <v>3.55489453793103E7</v>
      </c>
      <c r="E560" s="2">
        <f t="shared" si="1"/>
        <v>1030919416</v>
      </c>
    </row>
    <row r="561">
      <c r="A561" s="62" t="s">
        <v>3867</v>
      </c>
      <c r="B561" s="1" t="s">
        <v>3868</v>
      </c>
      <c r="C561" s="5">
        <v>9.0</v>
      </c>
      <c r="D561" s="97">
        <v>2.84449236666666E7</v>
      </c>
      <c r="E561" s="2">
        <f t="shared" si="1"/>
        <v>256004313</v>
      </c>
    </row>
    <row r="562">
      <c r="A562" s="62" t="s">
        <v>3869</v>
      </c>
      <c r="B562" s="1" t="s">
        <v>3870</v>
      </c>
      <c r="C562" s="5">
        <v>150.0</v>
      </c>
      <c r="D562" s="97">
        <v>2.72032842733333E7</v>
      </c>
      <c r="E562" s="2">
        <f t="shared" si="1"/>
        <v>4080492641</v>
      </c>
    </row>
    <row r="563">
      <c r="A563" s="62" t="s">
        <v>3871</v>
      </c>
      <c r="B563" s="1" t="s">
        <v>3872</v>
      </c>
      <c r="C563" s="5">
        <v>5.0</v>
      </c>
      <c r="D563" s="97">
        <v>4.71740698E7</v>
      </c>
      <c r="E563" s="2">
        <f t="shared" si="1"/>
        <v>235870349</v>
      </c>
    </row>
    <row r="564">
      <c r="A564" s="62" t="s">
        <v>3873</v>
      </c>
      <c r="B564" s="1" t="s">
        <v>3874</v>
      </c>
      <c r="C564" s="5">
        <v>32.0</v>
      </c>
      <c r="D564" s="97">
        <v>4.003662540625E7</v>
      </c>
      <c r="E564" s="2">
        <f t="shared" si="1"/>
        <v>1281172013</v>
      </c>
    </row>
    <row r="565">
      <c r="A565" s="62" t="s">
        <v>3875</v>
      </c>
      <c r="B565" s="1" t="s">
        <v>3876</v>
      </c>
      <c r="C565" s="5">
        <v>129.0</v>
      </c>
      <c r="D565" s="97">
        <v>5.03160845271317E7</v>
      </c>
      <c r="E565" s="2">
        <f t="shared" si="1"/>
        <v>6490774904</v>
      </c>
    </row>
    <row r="566">
      <c r="A566" s="62" t="s">
        <v>3877</v>
      </c>
      <c r="B566" s="1" t="s">
        <v>3878</v>
      </c>
      <c r="C566" s="5">
        <v>30.0</v>
      </c>
      <c r="D566" s="97">
        <v>3.01379494333333E7</v>
      </c>
      <c r="E566" s="2">
        <f t="shared" si="1"/>
        <v>904138483</v>
      </c>
    </row>
    <row r="567">
      <c r="A567" s="62" t="s">
        <v>3879</v>
      </c>
      <c r="B567" s="1" t="s">
        <v>3880</v>
      </c>
      <c r="C567" s="5">
        <v>51.0</v>
      </c>
      <c r="D567" s="97">
        <v>5.50870803529411E7</v>
      </c>
      <c r="E567" s="2">
        <f t="shared" si="1"/>
        <v>2809441098</v>
      </c>
    </row>
    <row r="568">
      <c r="A568" s="62" t="s">
        <v>3881</v>
      </c>
      <c r="B568" s="1" t="s">
        <v>3882</v>
      </c>
      <c r="C568" s="5">
        <v>104.0</v>
      </c>
      <c r="D568" s="97">
        <v>5.80136458173076E7</v>
      </c>
      <c r="E568" s="2">
        <f t="shared" si="1"/>
        <v>6033419165</v>
      </c>
    </row>
    <row r="569">
      <c r="A569" s="62" t="s">
        <v>3883</v>
      </c>
      <c r="B569" s="1" t="s">
        <v>3884</v>
      </c>
      <c r="C569" s="5">
        <v>22.0</v>
      </c>
      <c r="D569" s="97">
        <v>3.42126846363636E7</v>
      </c>
      <c r="E569" s="2">
        <f t="shared" si="1"/>
        <v>752679062</v>
      </c>
    </row>
    <row r="570">
      <c r="A570" s="62" t="s">
        <v>3885</v>
      </c>
      <c r="B570" s="1" t="s">
        <v>3886</v>
      </c>
      <c r="C570" s="5">
        <v>67.0</v>
      </c>
      <c r="D570" s="97">
        <v>6.9369992761194E7</v>
      </c>
      <c r="E570" s="2">
        <f t="shared" si="1"/>
        <v>4647789515</v>
      </c>
    </row>
    <row r="571">
      <c r="A571" s="62" t="s">
        <v>3887</v>
      </c>
      <c r="B571" s="1" t="s">
        <v>3888</v>
      </c>
      <c r="C571" s="5">
        <v>10.0</v>
      </c>
      <c r="D571" s="97">
        <v>6.53373505E7</v>
      </c>
      <c r="E571" s="2">
        <f t="shared" si="1"/>
        <v>653373505</v>
      </c>
    </row>
    <row r="572">
      <c r="A572" s="62" t="s">
        <v>3889</v>
      </c>
      <c r="B572" s="1" t="s">
        <v>3890</v>
      </c>
      <c r="C572" s="5">
        <v>1.0</v>
      </c>
      <c r="D572" s="97">
        <v>5.0553727E7</v>
      </c>
      <c r="E572" s="2">
        <f t="shared" si="1"/>
        <v>50553727</v>
      </c>
    </row>
    <row r="573">
      <c r="A573" s="62" t="s">
        <v>3891</v>
      </c>
      <c r="B573" s="1" t="s">
        <v>3892</v>
      </c>
      <c r="C573" s="5">
        <v>24.0</v>
      </c>
      <c r="D573" s="97">
        <v>4.68368839583333E7</v>
      </c>
      <c r="E573" s="2">
        <f t="shared" si="1"/>
        <v>1124085215</v>
      </c>
    </row>
    <row r="574">
      <c r="A574" s="62" t="s">
        <v>3893</v>
      </c>
      <c r="B574" s="1" t="s">
        <v>3894</v>
      </c>
      <c r="C574" s="5">
        <v>1.0</v>
      </c>
      <c r="D574" s="97">
        <v>1.69122E7</v>
      </c>
      <c r="E574" s="2">
        <f t="shared" si="1"/>
        <v>16912200</v>
      </c>
    </row>
    <row r="575">
      <c r="A575" s="62" t="s">
        <v>3895</v>
      </c>
      <c r="B575" s="1" t="s">
        <v>3896</v>
      </c>
      <c r="C575" s="5">
        <v>9.0</v>
      </c>
      <c r="D575" s="97">
        <v>9.36825416666666E7</v>
      </c>
      <c r="E575" s="2">
        <f t="shared" si="1"/>
        <v>843142875</v>
      </c>
    </row>
    <row r="576">
      <c r="A576" s="62" t="s">
        <v>2677</v>
      </c>
      <c r="B576" s="1" t="s">
        <v>210</v>
      </c>
      <c r="C576" s="5">
        <v>3.0</v>
      </c>
      <c r="D576" s="97">
        <v>2.67150476666666E7</v>
      </c>
      <c r="E576" s="2">
        <f t="shared" si="1"/>
        <v>80145143</v>
      </c>
    </row>
    <row r="577">
      <c r="A577" s="62" t="s">
        <v>2722</v>
      </c>
      <c r="B577" s="1" t="s">
        <v>213</v>
      </c>
      <c r="C577" s="5">
        <v>347.0</v>
      </c>
      <c r="D577" s="97">
        <v>7171310.42939481</v>
      </c>
      <c r="E577" s="2">
        <f t="shared" si="1"/>
        <v>2488444719</v>
      </c>
    </row>
    <row r="578">
      <c r="A578" s="62" t="s">
        <v>3897</v>
      </c>
      <c r="B578" s="1" t="s">
        <v>3898</v>
      </c>
      <c r="C578" s="5">
        <v>1.0</v>
      </c>
      <c r="D578" s="97">
        <v>3.0736548E7</v>
      </c>
      <c r="E578" s="2">
        <f t="shared" si="1"/>
        <v>30736548</v>
      </c>
    </row>
    <row r="579">
      <c r="A579" s="62" t="s">
        <v>3899</v>
      </c>
      <c r="B579" s="1" t="s">
        <v>3900</v>
      </c>
      <c r="C579" s="5">
        <v>12.0</v>
      </c>
      <c r="D579" s="97">
        <v>4.48827928333333E7</v>
      </c>
      <c r="E579" s="2">
        <f t="shared" si="1"/>
        <v>538593514</v>
      </c>
    </row>
    <row r="580">
      <c r="A580" s="62" t="s">
        <v>3901</v>
      </c>
      <c r="B580" s="1" t="s">
        <v>3902</v>
      </c>
      <c r="C580" s="5">
        <v>3.0</v>
      </c>
      <c r="D580" s="97">
        <v>2178415.66666666</v>
      </c>
      <c r="E580" s="2">
        <f t="shared" si="1"/>
        <v>6535247</v>
      </c>
    </row>
    <row r="581">
      <c r="A581" s="62" t="s">
        <v>3903</v>
      </c>
      <c r="B581" s="1" t="s">
        <v>3904</v>
      </c>
      <c r="C581" s="5">
        <v>383.0</v>
      </c>
      <c r="D581" s="97">
        <v>6667263.65013055</v>
      </c>
      <c r="E581" s="2">
        <f t="shared" si="1"/>
        <v>2553561978</v>
      </c>
    </row>
    <row r="582">
      <c r="A582" s="62" t="s">
        <v>3905</v>
      </c>
      <c r="B582" s="1" t="s">
        <v>3906</v>
      </c>
      <c r="C582" s="5">
        <v>11.0</v>
      </c>
      <c r="D582" s="97">
        <v>3.09719056363636E7</v>
      </c>
      <c r="E582" s="2">
        <f t="shared" si="1"/>
        <v>340690962</v>
      </c>
    </row>
    <row r="583">
      <c r="A583" s="62" t="s">
        <v>3907</v>
      </c>
      <c r="B583" s="1" t="s">
        <v>3908</v>
      </c>
      <c r="C583" s="5">
        <v>6.0</v>
      </c>
      <c r="D583" s="97">
        <v>7658751.83333333</v>
      </c>
      <c r="E583" s="2">
        <f t="shared" si="1"/>
        <v>45952511</v>
      </c>
    </row>
    <row r="584">
      <c r="A584" s="62" t="s">
        <v>3909</v>
      </c>
      <c r="B584" s="1" t="s">
        <v>3910</v>
      </c>
      <c r="C584" s="5">
        <v>212.0</v>
      </c>
      <c r="D584" s="97">
        <v>9124239.01415094</v>
      </c>
      <c r="E584" s="2">
        <f t="shared" si="1"/>
        <v>1934338671</v>
      </c>
    </row>
    <row r="585">
      <c r="A585" s="62" t="s">
        <v>3911</v>
      </c>
      <c r="B585" s="1" t="s">
        <v>3912</v>
      </c>
      <c r="C585" s="5">
        <v>2135.0</v>
      </c>
      <c r="D585" s="97">
        <v>9094444.67009826</v>
      </c>
      <c r="E585" s="2">
        <f t="shared" si="1"/>
        <v>19416639371</v>
      </c>
    </row>
    <row r="586">
      <c r="A586" s="62" t="s">
        <v>3913</v>
      </c>
      <c r="B586" s="1" t="s">
        <v>3914</v>
      </c>
      <c r="C586" s="5">
        <v>3152.0</v>
      </c>
      <c r="D586" s="97">
        <v>8644227.48002536</v>
      </c>
      <c r="E586" s="2">
        <f t="shared" si="1"/>
        <v>27246605017</v>
      </c>
    </row>
    <row r="587">
      <c r="A587" s="62" t="s">
        <v>3915</v>
      </c>
      <c r="B587" s="1" t="s">
        <v>3916</v>
      </c>
      <c r="C587" s="5">
        <v>1124.0</v>
      </c>
      <c r="D587" s="97">
        <v>9484465.64355556</v>
      </c>
      <c r="E587" s="2">
        <f t="shared" si="1"/>
        <v>10660539383</v>
      </c>
    </row>
    <row r="588">
      <c r="A588" s="62" t="s">
        <v>3917</v>
      </c>
      <c r="B588" s="1" t="s">
        <v>3918</v>
      </c>
      <c r="C588" s="5">
        <v>1006.0</v>
      </c>
      <c r="D588" s="97">
        <v>8609060.42120911</v>
      </c>
      <c r="E588" s="2">
        <f t="shared" si="1"/>
        <v>8660714784</v>
      </c>
    </row>
    <row r="589">
      <c r="A589" s="62" t="s">
        <v>3919</v>
      </c>
      <c r="B589" s="1" t="s">
        <v>3920</v>
      </c>
      <c r="C589" s="5">
        <v>1658.0</v>
      </c>
      <c r="D589" s="97">
        <v>1.00597848769601E7</v>
      </c>
      <c r="E589" s="2">
        <f t="shared" si="1"/>
        <v>16679123326</v>
      </c>
    </row>
    <row r="590">
      <c r="A590" s="62" t="s">
        <v>3921</v>
      </c>
      <c r="B590" s="1" t="s">
        <v>3922</v>
      </c>
      <c r="C590" s="5">
        <v>8388.0</v>
      </c>
      <c r="D590" s="97">
        <v>9120365.16142483</v>
      </c>
      <c r="E590" s="2">
        <f t="shared" si="1"/>
        <v>76501622974</v>
      </c>
    </row>
    <row r="591">
      <c r="A591" s="62" t="s">
        <v>3923</v>
      </c>
      <c r="B591" s="1" t="s">
        <v>3924</v>
      </c>
      <c r="C591" s="5">
        <v>645.0</v>
      </c>
      <c r="D591" s="97">
        <v>1.05888570899224E7</v>
      </c>
      <c r="E591" s="2">
        <f t="shared" si="1"/>
        <v>6829812823</v>
      </c>
    </row>
    <row r="592">
      <c r="A592" s="62" t="s">
        <v>3925</v>
      </c>
      <c r="B592" s="1" t="s">
        <v>3926</v>
      </c>
      <c r="C592" s="5">
        <v>1561.0</v>
      </c>
      <c r="D592" s="97">
        <v>9616758.95646606</v>
      </c>
      <c r="E592" s="2">
        <f t="shared" si="1"/>
        <v>15011760731</v>
      </c>
    </row>
    <row r="593">
      <c r="A593" s="62" t="s">
        <v>3927</v>
      </c>
      <c r="B593" s="1" t="s">
        <v>3928</v>
      </c>
      <c r="C593" s="5">
        <v>536.0</v>
      </c>
      <c r="D593" s="97">
        <v>1.19943923694029E7</v>
      </c>
      <c r="E593" s="2">
        <f t="shared" si="1"/>
        <v>6428994310</v>
      </c>
    </row>
    <row r="594">
      <c r="A594" s="62" t="s">
        <v>3929</v>
      </c>
      <c r="B594" s="1" t="s">
        <v>3930</v>
      </c>
      <c r="C594" s="5">
        <v>5.0</v>
      </c>
      <c r="D594" s="97">
        <v>1.51727092E7</v>
      </c>
      <c r="E594" s="2">
        <f t="shared" si="1"/>
        <v>75863546</v>
      </c>
    </row>
    <row r="595">
      <c r="A595" s="62" t="s">
        <v>3931</v>
      </c>
      <c r="B595" s="1" t="s">
        <v>3932</v>
      </c>
      <c r="C595" s="5">
        <v>1252.0</v>
      </c>
      <c r="D595" s="97">
        <v>1.84685030407348E7</v>
      </c>
      <c r="E595" s="2">
        <f t="shared" si="1"/>
        <v>23122565807</v>
      </c>
    </row>
    <row r="596">
      <c r="A596" s="62" t="s">
        <v>3933</v>
      </c>
      <c r="B596" s="1" t="s">
        <v>3934</v>
      </c>
      <c r="C596" s="5">
        <v>713.0</v>
      </c>
      <c r="D596" s="97">
        <v>2.48964260084151E7</v>
      </c>
      <c r="E596" s="2">
        <f t="shared" si="1"/>
        <v>17751151744</v>
      </c>
    </row>
    <row r="597">
      <c r="A597" s="62" t="s">
        <v>3935</v>
      </c>
      <c r="B597" s="1" t="s">
        <v>3936</v>
      </c>
      <c r="C597" s="5">
        <v>33.0</v>
      </c>
      <c r="D597" s="97">
        <v>2.1177612090909E7</v>
      </c>
      <c r="E597" s="2">
        <f t="shared" si="1"/>
        <v>698861199</v>
      </c>
    </row>
    <row r="598">
      <c r="A598" s="62" t="s">
        <v>3937</v>
      </c>
      <c r="B598" s="1" t="s">
        <v>3938</v>
      </c>
      <c r="C598" s="5">
        <v>479.0</v>
      </c>
      <c r="D598" s="97">
        <v>2.11584544801669E7</v>
      </c>
      <c r="E598" s="2">
        <f t="shared" si="1"/>
        <v>10134899696</v>
      </c>
    </row>
    <row r="599">
      <c r="A599" s="62" t="s">
        <v>3939</v>
      </c>
      <c r="B599" s="1" t="s">
        <v>3940</v>
      </c>
      <c r="C599" s="5">
        <v>142.0</v>
      </c>
      <c r="D599" s="97">
        <v>1.17473424366197E7</v>
      </c>
      <c r="E599" s="2">
        <f t="shared" si="1"/>
        <v>1668122626</v>
      </c>
    </row>
    <row r="600">
      <c r="A600" s="62" t="s">
        <v>3941</v>
      </c>
      <c r="B600" s="1" t="s">
        <v>3942</v>
      </c>
      <c r="C600" s="5">
        <v>1.0</v>
      </c>
      <c r="D600" s="97">
        <v>1.1156959E7</v>
      </c>
      <c r="E600" s="2">
        <f t="shared" si="1"/>
        <v>11156959</v>
      </c>
    </row>
    <row r="601">
      <c r="A601" s="62" t="s">
        <v>3943</v>
      </c>
      <c r="B601" s="1" t="s">
        <v>3944</v>
      </c>
      <c r="C601" s="5">
        <v>60.0</v>
      </c>
      <c r="D601" s="97">
        <v>4.10659900999999E7</v>
      </c>
      <c r="E601" s="2">
        <f t="shared" si="1"/>
        <v>2463959406</v>
      </c>
    </row>
    <row r="602">
      <c r="A602" s="62" t="s">
        <v>3946</v>
      </c>
      <c r="B602" s="1" t="s">
        <v>3947</v>
      </c>
      <c r="C602" s="5">
        <v>3.0</v>
      </c>
      <c r="D602" s="97">
        <v>3.07911796666666E7</v>
      </c>
      <c r="E602" s="2">
        <f t="shared" si="1"/>
        <v>92373539</v>
      </c>
    </row>
    <row r="603">
      <c r="A603" s="62" t="s">
        <v>3948</v>
      </c>
      <c r="B603" s="1" t="s">
        <v>3949</v>
      </c>
      <c r="C603" s="5">
        <v>7.0</v>
      </c>
      <c r="D603" s="97">
        <v>1.74743495714285E7</v>
      </c>
      <c r="E603" s="2">
        <f t="shared" si="1"/>
        <v>122320447</v>
      </c>
    </row>
    <row r="604">
      <c r="A604" s="62" t="s">
        <v>3950</v>
      </c>
      <c r="B604" s="1" t="s">
        <v>3951</v>
      </c>
      <c r="C604" s="5">
        <v>10.0</v>
      </c>
      <c r="D604" s="97">
        <v>2.40344028E7</v>
      </c>
      <c r="E604" s="2">
        <f t="shared" si="1"/>
        <v>240344028</v>
      </c>
    </row>
    <row r="605">
      <c r="A605" s="62" t="s">
        <v>3952</v>
      </c>
      <c r="B605" s="1" t="s">
        <v>3953</v>
      </c>
      <c r="C605" s="5">
        <v>102.0</v>
      </c>
      <c r="D605" s="97">
        <v>2.23729001470588E7</v>
      </c>
      <c r="E605" s="2">
        <f t="shared" si="1"/>
        <v>2282035815</v>
      </c>
    </row>
    <row r="606">
      <c r="A606" s="62" t="s">
        <v>3954</v>
      </c>
      <c r="B606" s="1" t="s">
        <v>3955</v>
      </c>
      <c r="C606" s="5">
        <v>5253.0</v>
      </c>
      <c r="D606" s="97">
        <v>1.3591066559109E7</v>
      </c>
      <c r="E606" s="2">
        <f t="shared" si="1"/>
        <v>71393872635</v>
      </c>
    </row>
    <row r="607">
      <c r="A607" s="62" t="s">
        <v>3956</v>
      </c>
      <c r="B607" s="1" t="s">
        <v>3957</v>
      </c>
      <c r="C607" s="5">
        <v>2861.0</v>
      </c>
      <c r="D607" s="97">
        <v>1.64215061156938E7</v>
      </c>
      <c r="E607" s="2">
        <f t="shared" si="1"/>
        <v>46981928997</v>
      </c>
    </row>
    <row r="608">
      <c r="A608" s="62" t="s">
        <v>3958</v>
      </c>
      <c r="B608" s="1" t="s">
        <v>3959</v>
      </c>
      <c r="C608" s="5">
        <v>771.0</v>
      </c>
      <c r="D608" s="97">
        <v>1.59007692516212E7</v>
      </c>
      <c r="E608" s="2">
        <f t="shared" si="1"/>
        <v>12259493093</v>
      </c>
    </row>
    <row r="609">
      <c r="A609" s="62" t="s">
        <v>3960</v>
      </c>
      <c r="B609" s="1" t="s">
        <v>3961</v>
      </c>
      <c r="C609" s="5">
        <v>590.0</v>
      </c>
      <c r="D609" s="97">
        <v>2.26458891406779E7</v>
      </c>
      <c r="E609" s="2">
        <f t="shared" si="1"/>
        <v>13361074593</v>
      </c>
    </row>
    <row r="610">
      <c r="A610" s="62" t="s">
        <v>3962</v>
      </c>
      <c r="B610" s="1" t="s">
        <v>3963</v>
      </c>
      <c r="C610" s="5">
        <v>555.0</v>
      </c>
      <c r="D610" s="97">
        <v>1.60580382954954E7</v>
      </c>
      <c r="E610" s="2">
        <f t="shared" si="1"/>
        <v>8912211254</v>
      </c>
    </row>
    <row r="611">
      <c r="A611" s="62" t="s">
        <v>3964</v>
      </c>
      <c r="B611" s="1" t="s">
        <v>3965</v>
      </c>
      <c r="C611" s="5">
        <v>145.0</v>
      </c>
      <c r="D611" s="97">
        <v>1.33699438206896E7</v>
      </c>
      <c r="E611" s="2">
        <f t="shared" si="1"/>
        <v>1938641854</v>
      </c>
    </row>
    <row r="612">
      <c r="A612" s="62" t="s">
        <v>3966</v>
      </c>
      <c r="B612" s="1" t="s">
        <v>3967</v>
      </c>
      <c r="C612" s="5">
        <v>321.0</v>
      </c>
      <c r="D612" s="97">
        <v>1.86221165327102E7</v>
      </c>
      <c r="E612" s="2">
        <f t="shared" si="1"/>
        <v>5977699407</v>
      </c>
    </row>
    <row r="613">
      <c r="A613" s="62" t="s">
        <v>3968</v>
      </c>
      <c r="B613" s="1" t="s">
        <v>3969</v>
      </c>
      <c r="C613" s="5">
        <v>1026.0</v>
      </c>
      <c r="D613" s="97">
        <v>1.33197163157894E7</v>
      </c>
      <c r="E613" s="2">
        <f t="shared" si="1"/>
        <v>13666028940</v>
      </c>
    </row>
    <row r="614">
      <c r="A614" s="62" t="s">
        <v>3970</v>
      </c>
      <c r="B614" s="1" t="s">
        <v>3971</v>
      </c>
      <c r="C614" s="5">
        <v>1910.0</v>
      </c>
      <c r="D614" s="97">
        <v>7991240.66020942</v>
      </c>
      <c r="E614" s="2">
        <f t="shared" si="1"/>
        <v>15263269661</v>
      </c>
    </row>
    <row r="615">
      <c r="A615" s="62" t="s">
        <v>3972</v>
      </c>
      <c r="B615" s="1" t="s">
        <v>3973</v>
      </c>
      <c r="C615" s="5">
        <v>97.0</v>
      </c>
      <c r="D615" s="97">
        <v>8656825.28865979</v>
      </c>
      <c r="E615" s="2">
        <f t="shared" si="1"/>
        <v>839712053</v>
      </c>
    </row>
    <row r="616">
      <c r="A616" s="62" t="s">
        <v>3974</v>
      </c>
      <c r="B616" s="1" t="s">
        <v>3975</v>
      </c>
      <c r="C616" s="5">
        <v>208.0</v>
      </c>
      <c r="D616" s="97">
        <v>1.11276638653846E7</v>
      </c>
      <c r="E616" s="2">
        <f t="shared" si="1"/>
        <v>2314554084</v>
      </c>
    </row>
    <row r="617">
      <c r="A617" s="62" t="s">
        <v>3976</v>
      </c>
      <c r="B617" s="1" t="s">
        <v>3977</v>
      </c>
      <c r="C617" s="5">
        <v>5.0</v>
      </c>
      <c r="D617" s="97">
        <v>1.31139196E7</v>
      </c>
      <c r="E617" s="2">
        <f t="shared" si="1"/>
        <v>65569598</v>
      </c>
    </row>
    <row r="618">
      <c r="A618" s="62" t="s">
        <v>3978</v>
      </c>
      <c r="B618" s="1" t="s">
        <v>3979</v>
      </c>
      <c r="C618" s="5">
        <v>899.0</v>
      </c>
      <c r="D618" s="97">
        <v>1.7716324083426E7</v>
      </c>
      <c r="E618" s="2">
        <f t="shared" si="1"/>
        <v>15926975351</v>
      </c>
    </row>
    <row r="619">
      <c r="A619" s="62" t="s">
        <v>3980</v>
      </c>
      <c r="B619" s="1" t="s">
        <v>3981</v>
      </c>
      <c r="C619" s="5">
        <v>70.0</v>
      </c>
      <c r="D619" s="97">
        <v>1.45478653571428E7</v>
      </c>
      <c r="E619" s="2">
        <f t="shared" si="1"/>
        <v>1018350575</v>
      </c>
    </row>
    <row r="620">
      <c r="A620" s="62" t="s">
        <v>3982</v>
      </c>
      <c r="B620" s="1" t="s">
        <v>3983</v>
      </c>
      <c r="C620" s="5">
        <v>201.0</v>
      </c>
      <c r="D620" s="97">
        <v>1.328324820398E7</v>
      </c>
      <c r="E620" s="2">
        <f t="shared" si="1"/>
        <v>2669932889</v>
      </c>
    </row>
    <row r="621">
      <c r="A621" s="62" t="s">
        <v>3984</v>
      </c>
      <c r="B621" s="1" t="s">
        <v>3985</v>
      </c>
      <c r="C621" s="5">
        <v>69.0</v>
      </c>
      <c r="D621" s="97">
        <v>1.18155177499999E7</v>
      </c>
      <c r="E621" s="2">
        <f t="shared" si="1"/>
        <v>815270724.7</v>
      </c>
    </row>
    <row r="622">
      <c r="A622" s="62" t="s">
        <v>3986</v>
      </c>
      <c r="B622" s="1" t="s">
        <v>3987</v>
      </c>
      <c r="C622" s="5">
        <v>821.0</v>
      </c>
      <c r="D622" s="97">
        <v>1.81351797868453E7</v>
      </c>
      <c r="E622" s="2">
        <f t="shared" si="1"/>
        <v>14888982605</v>
      </c>
    </row>
    <row r="623">
      <c r="A623" s="62" t="s">
        <v>3988</v>
      </c>
      <c r="B623" s="1" t="s">
        <v>3989</v>
      </c>
      <c r="C623" s="5">
        <v>1381.0</v>
      </c>
      <c r="D623" s="97">
        <v>2.29609540398262E7</v>
      </c>
      <c r="E623" s="2">
        <f t="shared" si="1"/>
        <v>31709077529</v>
      </c>
    </row>
    <row r="624">
      <c r="A624" s="62" t="s">
        <v>3990</v>
      </c>
      <c r="B624" s="1" t="s">
        <v>3991</v>
      </c>
      <c r="C624" s="5">
        <v>1670.0</v>
      </c>
      <c r="D624" s="97">
        <v>2.12947873299401E7</v>
      </c>
      <c r="E624" s="2">
        <f t="shared" si="1"/>
        <v>35562294841</v>
      </c>
    </row>
    <row r="625">
      <c r="A625" s="62" t="s">
        <v>3992</v>
      </c>
      <c r="B625" s="1" t="s">
        <v>3993</v>
      </c>
      <c r="C625" s="5">
        <v>462.0</v>
      </c>
      <c r="D625" s="97">
        <v>1.0824708937365E7</v>
      </c>
      <c r="E625" s="2">
        <f t="shared" si="1"/>
        <v>5001015529</v>
      </c>
    </row>
    <row r="626">
      <c r="A626" s="62" t="s">
        <v>3994</v>
      </c>
      <c r="B626" s="1" t="s">
        <v>3995</v>
      </c>
      <c r="C626" s="5">
        <v>182.0</v>
      </c>
      <c r="D626" s="97">
        <v>1.46212597967032E7</v>
      </c>
      <c r="E626" s="2">
        <f t="shared" si="1"/>
        <v>2661069283</v>
      </c>
    </row>
    <row r="627">
      <c r="A627" s="62" t="s">
        <v>3996</v>
      </c>
      <c r="B627" s="1" t="s">
        <v>3997</v>
      </c>
      <c r="C627" s="5">
        <v>3.0</v>
      </c>
      <c r="D627" s="97">
        <v>1.89781136666666E7</v>
      </c>
      <c r="E627" s="2">
        <f t="shared" si="1"/>
        <v>56934341</v>
      </c>
    </row>
    <row r="628">
      <c r="A628" s="62" t="s">
        <v>3998</v>
      </c>
      <c r="B628" s="1" t="s">
        <v>3999</v>
      </c>
      <c r="C628" s="5">
        <v>1.0</v>
      </c>
      <c r="D628" s="97">
        <v>7752424.0</v>
      </c>
      <c r="E628" s="2">
        <f t="shared" si="1"/>
        <v>7752424</v>
      </c>
    </row>
    <row r="629">
      <c r="A629" s="62" t="s">
        <v>4000</v>
      </c>
      <c r="B629" s="1" t="s">
        <v>4001</v>
      </c>
      <c r="C629" s="5">
        <v>135.0</v>
      </c>
      <c r="D629" s="97">
        <v>7168315.2074074</v>
      </c>
      <c r="E629" s="2">
        <f t="shared" si="1"/>
        <v>967722553</v>
      </c>
    </row>
    <row r="630">
      <c r="A630" s="62" t="s">
        <v>4002</v>
      </c>
      <c r="B630" s="1" t="s">
        <v>4003</v>
      </c>
      <c r="C630" s="5">
        <v>114.0</v>
      </c>
      <c r="D630" s="97">
        <v>1.72314275789473E7</v>
      </c>
      <c r="E630" s="2">
        <f t="shared" si="1"/>
        <v>1964382744</v>
      </c>
    </row>
    <row r="631">
      <c r="A631" s="62" t="s">
        <v>4004</v>
      </c>
      <c r="B631" s="1" t="s">
        <v>4005</v>
      </c>
      <c r="C631" s="5">
        <v>19.0</v>
      </c>
      <c r="D631" s="97">
        <v>1.37306720526315E7</v>
      </c>
      <c r="E631" s="2">
        <f t="shared" si="1"/>
        <v>260882769</v>
      </c>
    </row>
    <row r="632">
      <c r="A632" s="62" t="s">
        <v>4006</v>
      </c>
      <c r="B632" s="1" t="s">
        <v>4007</v>
      </c>
      <c r="C632" s="5">
        <v>17.0</v>
      </c>
      <c r="D632" s="97">
        <v>1.48451337647058E7</v>
      </c>
      <c r="E632" s="2">
        <f t="shared" si="1"/>
        <v>252367274</v>
      </c>
    </row>
    <row r="633">
      <c r="A633" s="62" t="s">
        <v>4008</v>
      </c>
      <c r="B633" s="1" t="s">
        <v>4009</v>
      </c>
      <c r="C633" s="5">
        <v>54.0</v>
      </c>
      <c r="D633" s="97">
        <v>1.97819623333333E7</v>
      </c>
      <c r="E633" s="2">
        <f t="shared" si="1"/>
        <v>1068225966</v>
      </c>
    </row>
    <row r="634">
      <c r="A634" s="62" t="s">
        <v>4010</v>
      </c>
      <c r="B634" s="1" t="s">
        <v>4011</v>
      </c>
      <c r="C634" s="5">
        <v>3.0</v>
      </c>
      <c r="D634" s="97">
        <v>1.6886037E7</v>
      </c>
      <c r="E634" s="2">
        <f t="shared" si="1"/>
        <v>50658111</v>
      </c>
    </row>
    <row r="635">
      <c r="A635" s="62" t="s">
        <v>4012</v>
      </c>
      <c r="B635" s="1" t="s">
        <v>4013</v>
      </c>
      <c r="C635" s="5">
        <v>737.0</v>
      </c>
      <c r="D635" s="97">
        <v>7343679.03256444</v>
      </c>
      <c r="E635" s="2">
        <f t="shared" si="1"/>
        <v>5412291447</v>
      </c>
    </row>
    <row r="636">
      <c r="A636" s="62" t="s">
        <v>4014</v>
      </c>
      <c r="B636" s="1" t="s">
        <v>4015</v>
      </c>
      <c r="C636" s="5">
        <v>22.0</v>
      </c>
      <c r="D636" s="97">
        <v>3.83477665E7</v>
      </c>
      <c r="E636" s="2">
        <f t="shared" si="1"/>
        <v>843650863</v>
      </c>
    </row>
    <row r="637">
      <c r="A637" s="62" t="s">
        <v>4016</v>
      </c>
      <c r="B637" s="1" t="s">
        <v>4017</v>
      </c>
      <c r="C637" s="5">
        <v>2.0</v>
      </c>
      <c r="D637" s="97">
        <v>3.0307181E7</v>
      </c>
      <c r="E637" s="2">
        <f t="shared" si="1"/>
        <v>60614362</v>
      </c>
    </row>
    <row r="638">
      <c r="A638" s="62" t="s">
        <v>4018</v>
      </c>
      <c r="B638" s="1" t="s">
        <v>4019</v>
      </c>
      <c r="C638" s="5">
        <v>6.0</v>
      </c>
      <c r="D638" s="97">
        <v>3.50778476666666E7</v>
      </c>
      <c r="E638" s="2">
        <f t="shared" si="1"/>
        <v>210467086</v>
      </c>
    </row>
    <row r="639">
      <c r="A639" s="62" t="s">
        <v>4020</v>
      </c>
      <c r="B639" s="1" t="s">
        <v>4021</v>
      </c>
      <c r="C639" s="5">
        <v>143.0</v>
      </c>
      <c r="D639" s="97">
        <v>1.22696294895104E7</v>
      </c>
      <c r="E639" s="2">
        <f t="shared" si="1"/>
        <v>1754557017</v>
      </c>
    </row>
    <row r="640">
      <c r="A640" s="62" t="s">
        <v>4022</v>
      </c>
      <c r="B640" s="1" t="s">
        <v>4023</v>
      </c>
      <c r="C640" s="5">
        <v>91.0</v>
      </c>
      <c r="D640" s="97">
        <v>4400146.27659574</v>
      </c>
      <c r="E640" s="2">
        <f t="shared" si="1"/>
        <v>400413311.2</v>
      </c>
    </row>
    <row r="641">
      <c r="A641" s="62" t="s">
        <v>4024</v>
      </c>
      <c r="B641" s="1" t="s">
        <v>4025</v>
      </c>
      <c r="C641" s="5">
        <v>377.0</v>
      </c>
      <c r="D641" s="97">
        <v>7219824.88095238</v>
      </c>
      <c r="E641" s="2">
        <f t="shared" si="1"/>
        <v>2721873980</v>
      </c>
    </row>
    <row r="642">
      <c r="A642" s="62" t="s">
        <v>4026</v>
      </c>
      <c r="B642" s="1" t="s">
        <v>4027</v>
      </c>
      <c r="C642" s="5">
        <v>5349.0</v>
      </c>
      <c r="D642" s="97">
        <v>8465209.21958955</v>
      </c>
      <c r="E642" s="2">
        <f t="shared" si="1"/>
        <v>45280404116</v>
      </c>
    </row>
    <row r="643">
      <c r="A643" s="62" t="s">
        <v>4028</v>
      </c>
      <c r="B643" s="1" t="s">
        <v>4029</v>
      </c>
      <c r="C643" s="5">
        <v>1166.0</v>
      </c>
      <c r="D643" s="97">
        <v>1.07526109203084E7</v>
      </c>
      <c r="E643" s="2">
        <f t="shared" si="1"/>
        <v>12537544333</v>
      </c>
    </row>
    <row r="644">
      <c r="A644" s="62" t="s">
        <v>4030</v>
      </c>
      <c r="B644" s="1" t="s">
        <v>4031</v>
      </c>
      <c r="C644" s="5">
        <v>492.0</v>
      </c>
      <c r="D644" s="97">
        <v>1.38044870792682E7</v>
      </c>
      <c r="E644" s="2">
        <f t="shared" si="1"/>
        <v>6791807643</v>
      </c>
    </row>
    <row r="645">
      <c r="A645" s="62" t="s">
        <v>4032</v>
      </c>
      <c r="B645" s="1" t="s">
        <v>4033</v>
      </c>
      <c r="C645" s="5">
        <v>90.0</v>
      </c>
      <c r="D645" s="97">
        <v>2.79291643888888E7</v>
      </c>
      <c r="E645" s="2">
        <f t="shared" si="1"/>
        <v>2513624795</v>
      </c>
    </row>
    <row r="646">
      <c r="A646" s="62" t="s">
        <v>4034</v>
      </c>
      <c r="B646" s="1" t="s">
        <v>4035</v>
      </c>
      <c r="C646" s="5">
        <v>41.0</v>
      </c>
      <c r="D646" s="97">
        <v>3.77356686341463E7</v>
      </c>
      <c r="E646" s="2">
        <f t="shared" si="1"/>
        <v>1547162414</v>
      </c>
    </row>
    <row r="647">
      <c r="A647" s="62" t="s">
        <v>4036</v>
      </c>
      <c r="B647" s="1" t="s">
        <v>4037</v>
      </c>
      <c r="C647" s="5">
        <v>28.0</v>
      </c>
      <c r="D647" s="97">
        <v>5.09564232499999E7</v>
      </c>
      <c r="E647" s="2">
        <f t="shared" si="1"/>
        <v>1426779851</v>
      </c>
    </row>
    <row r="648">
      <c r="A648" s="62" t="s">
        <v>4038</v>
      </c>
      <c r="B648" s="1" t="s">
        <v>4039</v>
      </c>
      <c r="C648" s="5">
        <v>52.0</v>
      </c>
      <c r="D648" s="97">
        <v>1.65459261730769E7</v>
      </c>
      <c r="E648" s="2">
        <f t="shared" si="1"/>
        <v>860388161</v>
      </c>
    </row>
    <row r="649">
      <c r="A649" s="62" t="s">
        <v>4040</v>
      </c>
      <c r="B649" s="1" t="s">
        <v>4041</v>
      </c>
      <c r="C649" s="5">
        <v>149.0</v>
      </c>
      <c r="D649" s="97">
        <v>9062629.31543624</v>
      </c>
      <c r="E649" s="2">
        <f t="shared" si="1"/>
        <v>1350331768</v>
      </c>
    </row>
    <row r="650">
      <c r="A650" s="62" t="s">
        <v>4042</v>
      </c>
      <c r="B650" s="1" t="s">
        <v>4043</v>
      </c>
      <c r="C650" s="5">
        <v>2744.0</v>
      </c>
      <c r="D650" s="97">
        <v>1.85715560962099E7</v>
      </c>
      <c r="E650" s="2">
        <f t="shared" si="1"/>
        <v>50960349928</v>
      </c>
    </row>
    <row r="651">
      <c r="A651" s="62" t="s">
        <v>4044</v>
      </c>
      <c r="B651" s="1" t="s">
        <v>4045</v>
      </c>
      <c r="C651" s="5">
        <v>5358.0</v>
      </c>
      <c r="D651" s="97">
        <v>1.06251767951492E7</v>
      </c>
      <c r="E651" s="2">
        <f t="shared" si="1"/>
        <v>56929697268</v>
      </c>
    </row>
    <row r="652">
      <c r="A652" s="62" t="s">
        <v>4046</v>
      </c>
      <c r="B652" s="1" t="s">
        <v>4047</v>
      </c>
      <c r="C652" s="5">
        <v>872.0</v>
      </c>
      <c r="D652" s="97">
        <v>1.65325207697594E7</v>
      </c>
      <c r="E652" s="2">
        <f t="shared" si="1"/>
        <v>14416358111</v>
      </c>
    </row>
    <row r="653">
      <c r="A653" s="62" t="s">
        <v>4048</v>
      </c>
      <c r="B653" s="1" t="s">
        <v>4049</v>
      </c>
      <c r="C653" s="5">
        <v>344.0</v>
      </c>
      <c r="D653" s="97">
        <v>9826101.52753622</v>
      </c>
      <c r="E653" s="2">
        <f t="shared" si="1"/>
        <v>3380178925</v>
      </c>
    </row>
    <row r="654">
      <c r="A654" s="62" t="s">
        <v>4050</v>
      </c>
      <c r="B654" s="1" t="s">
        <v>4051</v>
      </c>
      <c r="C654" s="5">
        <v>250.0</v>
      </c>
      <c r="D654" s="97">
        <v>1.1568078208E7</v>
      </c>
      <c r="E654" s="2">
        <f t="shared" si="1"/>
        <v>2892019552</v>
      </c>
    </row>
    <row r="655">
      <c r="A655" s="62" t="s">
        <v>4052</v>
      </c>
      <c r="B655" s="1" t="s">
        <v>4053</v>
      </c>
      <c r="C655" s="5">
        <v>741.0</v>
      </c>
      <c r="D655" s="97">
        <v>1.51409906828609E7</v>
      </c>
      <c r="E655" s="2">
        <f t="shared" si="1"/>
        <v>11219474096</v>
      </c>
    </row>
    <row r="656">
      <c r="A656" s="62" t="s">
        <v>4054</v>
      </c>
      <c r="B656" s="1" t="s">
        <v>4055</v>
      </c>
      <c r="C656" s="5">
        <v>4348.0</v>
      </c>
      <c r="D656" s="97">
        <v>1.51934921846401E7</v>
      </c>
      <c r="E656" s="2">
        <f t="shared" si="1"/>
        <v>66061304019</v>
      </c>
    </row>
    <row r="657">
      <c r="A657" s="62" t="s">
        <v>4056</v>
      </c>
      <c r="B657" s="1" t="s">
        <v>4057</v>
      </c>
      <c r="C657" s="5">
        <v>895.0</v>
      </c>
      <c r="D657" s="97">
        <v>1.3674003438616E7</v>
      </c>
      <c r="E657" s="2">
        <f t="shared" si="1"/>
        <v>12238233078</v>
      </c>
    </row>
    <row r="658">
      <c r="A658" s="62" t="s">
        <v>4058</v>
      </c>
      <c r="B658" s="1" t="s">
        <v>4059</v>
      </c>
      <c r="C658" s="5">
        <v>43.0</v>
      </c>
      <c r="D658" s="97">
        <v>1.81450064651162E7</v>
      </c>
      <c r="E658" s="2">
        <f t="shared" si="1"/>
        <v>780235278</v>
      </c>
    </row>
    <row r="659">
      <c r="A659" s="62" t="s">
        <v>4060</v>
      </c>
      <c r="B659" s="1" t="s">
        <v>4061</v>
      </c>
      <c r="C659" s="5">
        <v>1603.0</v>
      </c>
      <c r="D659" s="97">
        <v>1.99896382807236E7</v>
      </c>
      <c r="E659" s="2">
        <f t="shared" si="1"/>
        <v>32043390164</v>
      </c>
    </row>
    <row r="660">
      <c r="A660" s="62" t="s">
        <v>4062</v>
      </c>
      <c r="B660" s="1" t="s">
        <v>4063</v>
      </c>
      <c r="C660" s="5">
        <v>4188.0</v>
      </c>
      <c r="D660" s="97">
        <v>1.09353763560172E7</v>
      </c>
      <c r="E660" s="2">
        <f t="shared" si="1"/>
        <v>45797356179</v>
      </c>
    </row>
    <row r="661">
      <c r="A661" s="62" t="s">
        <v>4064</v>
      </c>
      <c r="B661" s="1" t="s">
        <v>4065</v>
      </c>
      <c r="C661" s="5">
        <v>1431.0</v>
      </c>
      <c r="D661" s="97">
        <v>1.41251946408106E7</v>
      </c>
      <c r="E661" s="2">
        <f t="shared" si="1"/>
        <v>20213153531</v>
      </c>
    </row>
    <row r="662">
      <c r="A662" s="62" t="s">
        <v>4066</v>
      </c>
      <c r="B662" s="1" t="s">
        <v>4067</v>
      </c>
      <c r="C662" s="5">
        <v>18413.0</v>
      </c>
      <c r="D662" s="97">
        <v>1.3431716672891E7</v>
      </c>
      <c r="E662" s="2">
        <f t="shared" si="1"/>
        <v>247318199098</v>
      </c>
    </row>
    <row r="663">
      <c r="A663" s="62" t="s">
        <v>4068</v>
      </c>
      <c r="B663" s="1" t="s">
        <v>4069</v>
      </c>
      <c r="C663" s="5">
        <v>2690.0</v>
      </c>
      <c r="D663" s="97">
        <v>1.95404935436316E7</v>
      </c>
      <c r="E663" s="2">
        <f t="shared" si="1"/>
        <v>52563927632</v>
      </c>
    </row>
    <row r="664">
      <c r="A664" s="62" t="s">
        <v>4070</v>
      </c>
      <c r="B664" s="1" t="s">
        <v>4071</v>
      </c>
      <c r="C664" s="5">
        <v>810.0</v>
      </c>
      <c r="D664" s="97">
        <v>3.40753790530864E7</v>
      </c>
      <c r="E664" s="2">
        <f t="shared" si="1"/>
        <v>27601057033</v>
      </c>
    </row>
    <row r="665">
      <c r="A665" s="62" t="s">
        <v>4072</v>
      </c>
      <c r="B665" s="1" t="s">
        <v>4073</v>
      </c>
      <c r="C665" s="5">
        <v>367.0</v>
      </c>
      <c r="D665" s="97">
        <v>1.55760250844686E7</v>
      </c>
      <c r="E665" s="2">
        <f t="shared" si="1"/>
        <v>5716401206</v>
      </c>
    </row>
    <row r="666">
      <c r="A666" s="62" t="s">
        <v>4074</v>
      </c>
      <c r="B666" s="1" t="s">
        <v>4075</v>
      </c>
      <c r="C666" s="5">
        <v>79.0</v>
      </c>
      <c r="D666" s="97">
        <v>1.42164582278481E7</v>
      </c>
      <c r="E666" s="2">
        <f t="shared" si="1"/>
        <v>1123100200</v>
      </c>
    </row>
    <row r="667">
      <c r="A667" s="62" t="s">
        <v>4076</v>
      </c>
      <c r="B667" s="1" t="s">
        <v>4077</v>
      </c>
      <c r="C667" s="5">
        <v>795.0</v>
      </c>
      <c r="D667" s="97">
        <v>3.07706981595477E7</v>
      </c>
      <c r="E667" s="2">
        <f t="shared" si="1"/>
        <v>24462705037</v>
      </c>
    </row>
    <row r="668">
      <c r="A668" s="62" t="s">
        <v>4078</v>
      </c>
      <c r="B668" s="1" t="s">
        <v>4079</v>
      </c>
      <c r="C668" s="5">
        <v>257.0</v>
      </c>
      <c r="D668" s="97">
        <v>1.77818153424124E7</v>
      </c>
      <c r="E668" s="2">
        <f t="shared" si="1"/>
        <v>4569926543</v>
      </c>
    </row>
    <row r="669">
      <c r="A669" s="62" t="s">
        <v>4080</v>
      </c>
      <c r="B669" s="1" t="s">
        <v>4081</v>
      </c>
      <c r="C669" s="5">
        <v>106.0</v>
      </c>
      <c r="D669" s="97">
        <v>3.53054996226415E7</v>
      </c>
      <c r="E669" s="2">
        <f t="shared" si="1"/>
        <v>3742382960</v>
      </c>
    </row>
    <row r="670">
      <c r="A670" s="62" t="s">
        <v>4082</v>
      </c>
      <c r="B670" s="1" t="s">
        <v>4083</v>
      </c>
      <c r="C670" s="5">
        <v>50.0</v>
      </c>
      <c r="D670" s="97">
        <v>2.35525352399999E7</v>
      </c>
      <c r="E670" s="2">
        <f t="shared" si="1"/>
        <v>1177626762</v>
      </c>
    </row>
    <row r="671">
      <c r="A671" s="62" t="s">
        <v>4084</v>
      </c>
      <c r="B671" s="1" t="s">
        <v>4085</v>
      </c>
      <c r="C671" s="5">
        <v>326.0</v>
      </c>
      <c r="D671" s="97">
        <v>2.22897037767584E7</v>
      </c>
      <c r="E671" s="2">
        <f t="shared" si="1"/>
        <v>7266443431</v>
      </c>
    </row>
    <row r="672">
      <c r="A672" s="62" t="s">
        <v>4086</v>
      </c>
      <c r="B672" s="1" t="s">
        <v>4087</v>
      </c>
      <c r="C672" s="5">
        <v>6135.0</v>
      </c>
      <c r="D672" s="97">
        <v>1.69483746014988E7</v>
      </c>
      <c r="E672" s="2">
        <f t="shared" si="1"/>
        <v>103978278180</v>
      </c>
    </row>
    <row r="673">
      <c r="A673" s="62" t="s">
        <v>4088</v>
      </c>
      <c r="B673" s="1" t="s">
        <v>4089</v>
      </c>
      <c r="C673" s="5">
        <v>468.0</v>
      </c>
      <c r="D673" s="97">
        <v>2.63690049209401E7</v>
      </c>
      <c r="E673" s="2">
        <f t="shared" si="1"/>
        <v>12340694303</v>
      </c>
    </row>
    <row r="674">
      <c r="A674" s="62" t="s">
        <v>4090</v>
      </c>
      <c r="B674" s="1" t="s">
        <v>4091</v>
      </c>
      <c r="C674" s="5">
        <v>143.0</v>
      </c>
      <c r="D674" s="97">
        <v>1.68783773125E7</v>
      </c>
      <c r="E674" s="2">
        <f t="shared" si="1"/>
        <v>2413607956</v>
      </c>
    </row>
    <row r="675">
      <c r="A675" s="62" t="s">
        <v>4092</v>
      </c>
      <c r="B675" s="1" t="s">
        <v>4093</v>
      </c>
      <c r="C675" s="5">
        <v>196.0</v>
      </c>
      <c r="D675" s="97">
        <v>1.31076880612244E7</v>
      </c>
      <c r="E675" s="2">
        <f t="shared" si="1"/>
        <v>2569106860</v>
      </c>
    </row>
    <row r="676">
      <c r="A676" s="62" t="s">
        <v>4094</v>
      </c>
      <c r="B676" s="1" t="s">
        <v>4095</v>
      </c>
      <c r="C676" s="5">
        <v>130.0</v>
      </c>
      <c r="D676" s="97">
        <v>7353623.3</v>
      </c>
      <c r="E676" s="2">
        <f t="shared" si="1"/>
        <v>955971029</v>
      </c>
    </row>
    <row r="677">
      <c r="A677" s="62" t="s">
        <v>4096</v>
      </c>
      <c r="B677" s="1" t="s">
        <v>4097</v>
      </c>
      <c r="C677" s="5">
        <v>1087.0</v>
      </c>
      <c r="D677" s="97">
        <v>1.31655926308539E7</v>
      </c>
      <c r="E677" s="2">
        <f t="shared" si="1"/>
        <v>14310999190</v>
      </c>
    </row>
    <row r="678">
      <c r="A678" s="62" t="s">
        <v>4098</v>
      </c>
      <c r="B678" s="1" t="s">
        <v>4099</v>
      </c>
      <c r="C678" s="5">
        <v>360.0</v>
      </c>
      <c r="D678" s="97">
        <v>2.09363249888888E7</v>
      </c>
      <c r="E678" s="2">
        <f t="shared" si="1"/>
        <v>7537076996</v>
      </c>
    </row>
    <row r="679">
      <c r="A679" s="62" t="s">
        <v>4100</v>
      </c>
      <c r="B679" s="1" t="s">
        <v>4101</v>
      </c>
      <c r="C679" s="5">
        <v>116.0</v>
      </c>
      <c r="D679" s="97">
        <v>1.22899112672413E7</v>
      </c>
      <c r="E679" s="2">
        <f t="shared" si="1"/>
        <v>1425629707</v>
      </c>
    </row>
    <row r="680">
      <c r="A680" s="62" t="s">
        <v>4102</v>
      </c>
      <c r="B680" s="1" t="s">
        <v>4103</v>
      </c>
      <c r="C680" s="5">
        <v>997.0</v>
      </c>
      <c r="D680" s="97">
        <v>1.5186028339017E7</v>
      </c>
      <c r="E680" s="2">
        <f t="shared" si="1"/>
        <v>15140470254</v>
      </c>
    </row>
    <row r="681">
      <c r="A681" s="62" t="s">
        <v>4104</v>
      </c>
      <c r="B681" s="1" t="s">
        <v>4105</v>
      </c>
      <c r="C681" s="5">
        <v>773.0</v>
      </c>
      <c r="D681" s="97">
        <v>1.53068655459249E7</v>
      </c>
      <c r="E681" s="2">
        <f t="shared" si="1"/>
        <v>11832207067</v>
      </c>
    </row>
    <row r="682">
      <c r="A682" s="62" t="s">
        <v>4106</v>
      </c>
      <c r="B682" s="1" t="s">
        <v>4107</v>
      </c>
      <c r="C682" s="5">
        <v>3763.0</v>
      </c>
      <c r="D682" s="97">
        <v>1.42062569044839E7</v>
      </c>
      <c r="E682" s="2">
        <f t="shared" si="1"/>
        <v>53458144732</v>
      </c>
    </row>
    <row r="683">
      <c r="A683" s="62" t="s">
        <v>4108</v>
      </c>
      <c r="B683" s="1" t="s">
        <v>4109</v>
      </c>
      <c r="C683" s="5">
        <v>5327.0</v>
      </c>
      <c r="D683" s="97">
        <v>1.73618646421467E7</v>
      </c>
      <c r="E683" s="2">
        <f t="shared" si="1"/>
        <v>92486652949</v>
      </c>
    </row>
    <row r="684">
      <c r="A684" s="62" t="s">
        <v>4110</v>
      </c>
      <c r="B684" s="1" t="s">
        <v>4111</v>
      </c>
      <c r="C684" s="5">
        <v>464.0</v>
      </c>
      <c r="D684" s="97">
        <v>2.91064369374999E7</v>
      </c>
      <c r="E684" s="2">
        <f t="shared" si="1"/>
        <v>13505386739</v>
      </c>
    </row>
    <row r="685">
      <c r="A685" s="62" t="s">
        <v>4112</v>
      </c>
      <c r="B685" s="1" t="s">
        <v>4113</v>
      </c>
      <c r="C685" s="5">
        <v>3009.0</v>
      </c>
      <c r="D685" s="97">
        <v>1.18896112832945E7</v>
      </c>
      <c r="E685" s="2">
        <f t="shared" si="1"/>
        <v>35775840351</v>
      </c>
    </row>
    <row r="686">
      <c r="A686" s="62" t="s">
        <v>4114</v>
      </c>
      <c r="B686" s="1" t="s">
        <v>4115</v>
      </c>
      <c r="C686" s="5">
        <v>288.0</v>
      </c>
      <c r="D686" s="97">
        <v>2.34063912986111E7</v>
      </c>
      <c r="E686" s="2">
        <f t="shared" si="1"/>
        <v>6741040694</v>
      </c>
    </row>
    <row r="687">
      <c r="A687" s="62" t="s">
        <v>4116</v>
      </c>
      <c r="B687" s="1" t="s">
        <v>4117</v>
      </c>
      <c r="C687" s="5">
        <v>4289.0</v>
      </c>
      <c r="D687" s="97">
        <v>2.11623087586126E7</v>
      </c>
      <c r="E687" s="2">
        <f t="shared" si="1"/>
        <v>90765142266</v>
      </c>
    </row>
    <row r="688">
      <c r="A688" s="62" t="s">
        <v>4118</v>
      </c>
      <c r="B688" s="1" t="s">
        <v>4119</v>
      </c>
      <c r="C688" s="5">
        <v>271.0</v>
      </c>
      <c r="D688" s="97">
        <v>1.04001251881918E7</v>
      </c>
      <c r="E688" s="2">
        <f t="shared" si="1"/>
        <v>2818433926</v>
      </c>
    </row>
    <row r="689">
      <c r="A689" s="62" t="s">
        <v>4120</v>
      </c>
      <c r="B689" s="1" t="s">
        <v>4121</v>
      </c>
      <c r="C689" s="5">
        <v>370.0</v>
      </c>
      <c r="D689" s="97">
        <v>1.31672621189189E7</v>
      </c>
      <c r="E689" s="2">
        <f t="shared" si="1"/>
        <v>4871886984</v>
      </c>
    </row>
    <row r="690">
      <c r="A690" s="62" t="s">
        <v>4122</v>
      </c>
      <c r="B690" s="1" t="s">
        <v>4123</v>
      </c>
      <c r="C690" s="5">
        <v>180.0</v>
      </c>
      <c r="D690" s="97">
        <v>1.99124593166666E7</v>
      </c>
      <c r="E690" s="2">
        <f t="shared" si="1"/>
        <v>3584242677</v>
      </c>
    </row>
    <row r="691">
      <c r="A691" s="62" t="s">
        <v>4124</v>
      </c>
      <c r="B691" s="1" t="s">
        <v>4125</v>
      </c>
      <c r="C691" s="5">
        <v>86.0</v>
      </c>
      <c r="D691" s="97">
        <v>3.82540841395348E7</v>
      </c>
      <c r="E691" s="2">
        <f t="shared" si="1"/>
        <v>3289851236</v>
      </c>
    </row>
    <row r="692">
      <c r="A692" s="62" t="s">
        <v>4126</v>
      </c>
      <c r="B692" s="1" t="s">
        <v>4127</v>
      </c>
      <c r="C692" s="5">
        <v>275.0</v>
      </c>
      <c r="D692" s="97">
        <v>1.66939900581818E7</v>
      </c>
      <c r="E692" s="2">
        <f t="shared" si="1"/>
        <v>4590847266</v>
      </c>
    </row>
    <row r="693">
      <c r="A693" s="62" t="s">
        <v>4128</v>
      </c>
      <c r="B693" s="1" t="s">
        <v>4129</v>
      </c>
      <c r="C693" s="5">
        <v>1871.0</v>
      </c>
      <c r="D693" s="97">
        <v>1.20142932648157E7</v>
      </c>
      <c r="E693" s="2">
        <f t="shared" si="1"/>
        <v>22478742698</v>
      </c>
    </row>
    <row r="694">
      <c r="A694" s="62" t="s">
        <v>4130</v>
      </c>
      <c r="B694" s="1" t="s">
        <v>4131</v>
      </c>
      <c r="C694" s="5">
        <v>3570.0</v>
      </c>
      <c r="D694" s="97">
        <v>1.33439250776753E7</v>
      </c>
      <c r="E694" s="2">
        <f t="shared" si="1"/>
        <v>47637812527</v>
      </c>
    </row>
    <row r="695">
      <c r="A695" s="62" t="s">
        <v>4132</v>
      </c>
      <c r="B695" s="1" t="s">
        <v>4133</v>
      </c>
      <c r="C695" s="5">
        <v>3524.0</v>
      </c>
      <c r="D695" s="97">
        <v>1.11808529761634E7</v>
      </c>
      <c r="E695" s="2">
        <f t="shared" si="1"/>
        <v>39401325888</v>
      </c>
    </row>
    <row r="696">
      <c r="A696" s="62" t="s">
        <v>4134</v>
      </c>
      <c r="B696" s="1" t="s">
        <v>4135</v>
      </c>
      <c r="C696" s="5">
        <v>3753.0</v>
      </c>
      <c r="D696" s="97">
        <v>1.98757704434087E7</v>
      </c>
      <c r="E696" s="2">
        <f t="shared" si="1"/>
        <v>74593766474</v>
      </c>
    </row>
    <row r="697">
      <c r="A697" s="62" t="s">
        <v>4136</v>
      </c>
      <c r="B697" s="1" t="s">
        <v>4137</v>
      </c>
      <c r="C697" s="5">
        <v>7630.0</v>
      </c>
      <c r="D697" s="97">
        <v>1.83165495503276E7</v>
      </c>
      <c r="E697" s="2">
        <f t="shared" si="1"/>
        <v>139755273069</v>
      </c>
    </row>
    <row r="698">
      <c r="A698" s="62" t="s">
        <v>4138</v>
      </c>
      <c r="B698" s="1" t="s">
        <v>4139</v>
      </c>
      <c r="C698" s="5">
        <v>768.0</v>
      </c>
      <c r="D698" s="97">
        <v>4.09629766302083E7</v>
      </c>
      <c r="E698" s="2">
        <f t="shared" si="1"/>
        <v>31459566052</v>
      </c>
    </row>
    <row r="699">
      <c r="A699" s="62" t="s">
        <v>4140</v>
      </c>
      <c r="B699" s="1" t="s">
        <v>4141</v>
      </c>
      <c r="C699" s="5">
        <v>315.0</v>
      </c>
      <c r="D699" s="97">
        <v>1.08539955650793E7</v>
      </c>
      <c r="E699" s="2">
        <f t="shared" si="1"/>
        <v>3419008603</v>
      </c>
    </row>
    <row r="700">
      <c r="A700" s="62" t="s">
        <v>4142</v>
      </c>
      <c r="B700" s="1" t="s">
        <v>4143</v>
      </c>
      <c r="C700" s="5">
        <v>308.0</v>
      </c>
      <c r="D700" s="97">
        <v>1.81035451006493E7</v>
      </c>
      <c r="E700" s="2">
        <f t="shared" si="1"/>
        <v>5575891891</v>
      </c>
    </row>
    <row r="701">
      <c r="A701" s="62" t="s">
        <v>4144</v>
      </c>
      <c r="B701" s="1" t="s">
        <v>4145</v>
      </c>
      <c r="C701" s="5">
        <v>1058.0</v>
      </c>
      <c r="D701" s="97">
        <v>2.1205239663516E7</v>
      </c>
      <c r="E701" s="2">
        <f t="shared" si="1"/>
        <v>22435143564</v>
      </c>
    </row>
    <row r="702">
      <c r="A702" s="62" t="s">
        <v>4146</v>
      </c>
      <c r="B702" s="1" t="s">
        <v>4147</v>
      </c>
      <c r="C702" s="5">
        <v>225.0</v>
      </c>
      <c r="D702" s="97">
        <v>1.33961383688888E7</v>
      </c>
      <c r="E702" s="2">
        <f t="shared" si="1"/>
        <v>3014131133</v>
      </c>
    </row>
    <row r="703">
      <c r="A703" s="62" t="s">
        <v>4148</v>
      </c>
      <c r="B703" s="1" t="s">
        <v>4149</v>
      </c>
      <c r="C703" s="5">
        <v>9514.0</v>
      </c>
      <c r="D703" s="97">
        <v>1.55860077875157E7</v>
      </c>
      <c r="E703" s="2">
        <f t="shared" si="1"/>
        <v>148285278090</v>
      </c>
    </row>
    <row r="704">
      <c r="A704" s="62" t="s">
        <v>4150</v>
      </c>
      <c r="B704" s="1" t="s">
        <v>4151</v>
      </c>
      <c r="C704" s="5">
        <v>586.0</v>
      </c>
      <c r="D704" s="97">
        <v>1.34142817116041E7</v>
      </c>
      <c r="E704" s="2">
        <f t="shared" si="1"/>
        <v>7860769083</v>
      </c>
    </row>
    <row r="705">
      <c r="A705" s="62" t="s">
        <v>4152</v>
      </c>
      <c r="B705" s="1" t="s">
        <v>4153</v>
      </c>
      <c r="C705" s="5">
        <v>66639.0</v>
      </c>
      <c r="D705" s="97">
        <v>1.13636429002505E7</v>
      </c>
      <c r="E705" s="2">
        <f t="shared" si="1"/>
        <v>757261799230</v>
      </c>
    </row>
    <row r="706">
      <c r="A706" s="62" t="s">
        <v>4154</v>
      </c>
      <c r="B706" s="1" t="s">
        <v>4155</v>
      </c>
      <c r="C706" s="5">
        <v>664.0</v>
      </c>
      <c r="D706" s="97">
        <v>2.07577930813253E7</v>
      </c>
      <c r="E706" s="2">
        <f t="shared" si="1"/>
        <v>13783174606</v>
      </c>
    </row>
    <row r="707">
      <c r="A707" s="62" t="s">
        <v>4156</v>
      </c>
      <c r="B707" s="1" t="s">
        <v>4157</v>
      </c>
      <c r="C707" s="5">
        <v>8.0</v>
      </c>
      <c r="D707" s="97">
        <v>1.3200770625E7</v>
      </c>
      <c r="E707" s="2">
        <f t="shared" si="1"/>
        <v>105606165</v>
      </c>
    </row>
    <row r="708">
      <c r="A708" s="62" t="s">
        <v>4158</v>
      </c>
      <c r="B708" s="1" t="s">
        <v>4159</v>
      </c>
      <c r="C708" s="5">
        <v>18.0</v>
      </c>
      <c r="D708" s="97">
        <v>8786438.05555555</v>
      </c>
      <c r="E708" s="2">
        <f t="shared" si="1"/>
        <v>158155885</v>
      </c>
    </row>
    <row r="709">
      <c r="A709" s="62" t="s">
        <v>4160</v>
      </c>
      <c r="B709" s="1" t="s">
        <v>4161</v>
      </c>
      <c r="C709" s="5">
        <v>4.0</v>
      </c>
      <c r="D709" s="97">
        <v>1.13746045E7</v>
      </c>
      <c r="E709" s="2">
        <f t="shared" si="1"/>
        <v>45498418</v>
      </c>
    </row>
    <row r="710">
      <c r="A710" s="62" t="s">
        <v>4162</v>
      </c>
      <c r="B710" s="1" t="s">
        <v>4163</v>
      </c>
      <c r="C710" s="5">
        <v>1.0</v>
      </c>
      <c r="D710" s="97">
        <v>6406869.0</v>
      </c>
      <c r="E710" s="2">
        <f t="shared" si="1"/>
        <v>6406869</v>
      </c>
    </row>
    <row r="711">
      <c r="A711" s="62" t="s">
        <v>4164</v>
      </c>
      <c r="B711" s="1" t="s">
        <v>4165</v>
      </c>
      <c r="C711" s="5">
        <v>236.0</v>
      </c>
      <c r="D711" s="97">
        <v>3.87717554618644E7</v>
      </c>
      <c r="E711" s="2">
        <f t="shared" si="1"/>
        <v>9150134289</v>
      </c>
    </row>
    <row r="712">
      <c r="A712" s="62" t="s">
        <v>4166</v>
      </c>
      <c r="B712" s="1" t="s">
        <v>4167</v>
      </c>
      <c r="C712" s="5">
        <v>63.0</v>
      </c>
      <c r="D712" s="97">
        <v>1.95417164126984E7</v>
      </c>
      <c r="E712" s="2">
        <f t="shared" si="1"/>
        <v>1231128134</v>
      </c>
    </row>
    <row r="713">
      <c r="A713" s="62" t="s">
        <v>4168</v>
      </c>
      <c r="B713" s="1" t="s">
        <v>4169</v>
      </c>
      <c r="C713" s="5">
        <v>10.0</v>
      </c>
      <c r="D713" s="97">
        <v>1.72953344E7</v>
      </c>
      <c r="E713" s="2">
        <f t="shared" si="1"/>
        <v>172953344</v>
      </c>
    </row>
    <row r="714">
      <c r="A714" s="62" t="s">
        <v>4170</v>
      </c>
      <c r="B714" s="1" t="s">
        <v>4171</v>
      </c>
      <c r="C714" s="5">
        <v>11.0</v>
      </c>
      <c r="D714" s="97">
        <v>5412427.09090909</v>
      </c>
      <c r="E714" s="2">
        <f t="shared" si="1"/>
        <v>59536698</v>
      </c>
    </row>
    <row r="715">
      <c r="A715" s="62" t="s">
        <v>4172</v>
      </c>
      <c r="B715" s="1" t="s">
        <v>4173</v>
      </c>
      <c r="C715" s="5">
        <v>181.0</v>
      </c>
      <c r="D715" s="97">
        <v>1.59010968950276E7</v>
      </c>
      <c r="E715" s="2">
        <f t="shared" si="1"/>
        <v>2878098538</v>
      </c>
    </row>
    <row r="716">
      <c r="A716" s="62" t="s">
        <v>4174</v>
      </c>
      <c r="B716" s="1" t="s">
        <v>4175</v>
      </c>
      <c r="C716" s="5">
        <v>179.0</v>
      </c>
      <c r="D716" s="97">
        <v>8187489.51396648</v>
      </c>
      <c r="E716" s="2">
        <f t="shared" si="1"/>
        <v>1465560623</v>
      </c>
    </row>
    <row r="717">
      <c r="A717" s="62" t="s">
        <v>4176</v>
      </c>
      <c r="B717" s="1" t="s">
        <v>4177</v>
      </c>
      <c r="C717" s="5">
        <v>22.0</v>
      </c>
      <c r="D717" s="97">
        <v>1.2124444590909E7</v>
      </c>
      <c r="E717" s="2">
        <f t="shared" si="1"/>
        <v>266737781</v>
      </c>
    </row>
    <row r="718">
      <c r="A718" s="62" t="s">
        <v>4178</v>
      </c>
      <c r="B718" s="1" t="s">
        <v>4179</v>
      </c>
      <c r="C718" s="5">
        <v>26.0</v>
      </c>
      <c r="D718" s="97">
        <v>2.04157828461538E7</v>
      </c>
      <c r="E718" s="2">
        <f t="shared" si="1"/>
        <v>530810354</v>
      </c>
    </row>
    <row r="719">
      <c r="A719" s="62" t="s">
        <v>4180</v>
      </c>
      <c r="B719" s="1" t="s">
        <v>4181</v>
      </c>
      <c r="C719" s="5">
        <v>925.0</v>
      </c>
      <c r="D719" s="97">
        <v>7737973.06378378</v>
      </c>
      <c r="E719" s="2">
        <f t="shared" si="1"/>
        <v>7157625084</v>
      </c>
    </row>
    <row r="720">
      <c r="A720" s="62" t="s">
        <v>4182</v>
      </c>
      <c r="B720" s="1" t="s">
        <v>4183</v>
      </c>
      <c r="C720" s="5">
        <v>1743.0</v>
      </c>
      <c r="D720" s="97">
        <v>1.03169403924268E7</v>
      </c>
      <c r="E720" s="2">
        <f t="shared" si="1"/>
        <v>17982427104</v>
      </c>
    </row>
    <row r="721">
      <c r="A721" s="62" t="s">
        <v>4184</v>
      </c>
      <c r="B721" s="1" t="s">
        <v>4185</v>
      </c>
      <c r="C721" s="5">
        <v>744.0</v>
      </c>
      <c r="D721" s="97">
        <v>1.07702800227882E7</v>
      </c>
      <c r="E721" s="2">
        <f t="shared" si="1"/>
        <v>8013088337</v>
      </c>
    </row>
    <row r="722">
      <c r="A722" s="62" t="s">
        <v>4186</v>
      </c>
      <c r="B722" s="1" t="s">
        <v>4187</v>
      </c>
      <c r="C722" s="5">
        <v>60.0</v>
      </c>
      <c r="D722" s="97">
        <v>1.05334176E7</v>
      </c>
      <c r="E722" s="2">
        <f t="shared" si="1"/>
        <v>632005056</v>
      </c>
    </row>
    <row r="723">
      <c r="A723" s="62" t="s">
        <v>4188</v>
      </c>
      <c r="B723" s="1" t="s">
        <v>4189</v>
      </c>
      <c r="C723" s="5">
        <v>89.0</v>
      </c>
      <c r="D723" s="97">
        <v>1.30476324719101E7</v>
      </c>
      <c r="E723" s="2">
        <f t="shared" si="1"/>
        <v>1161239290</v>
      </c>
    </row>
    <row r="724">
      <c r="A724" s="62" t="s">
        <v>4190</v>
      </c>
      <c r="B724" s="1" t="s">
        <v>4191</v>
      </c>
      <c r="C724" s="5">
        <v>160.0</v>
      </c>
      <c r="D724" s="97">
        <v>1.10036210437499E7</v>
      </c>
      <c r="E724" s="2">
        <f t="shared" si="1"/>
        <v>1760579367</v>
      </c>
    </row>
    <row r="725">
      <c r="A725" s="62" t="s">
        <v>4192</v>
      </c>
      <c r="B725" s="1" t="s">
        <v>4193</v>
      </c>
      <c r="C725" s="5">
        <v>6313.0</v>
      </c>
      <c r="D725" s="97">
        <v>1.03924606452072E7</v>
      </c>
      <c r="E725" s="2">
        <f t="shared" si="1"/>
        <v>65607604053</v>
      </c>
    </row>
    <row r="726">
      <c r="A726" s="62" t="s">
        <v>4194</v>
      </c>
      <c r="B726" s="1" t="s">
        <v>4195</v>
      </c>
      <c r="C726" s="5">
        <v>1800.0</v>
      </c>
      <c r="D726" s="97">
        <v>7984461.43475846</v>
      </c>
      <c r="E726" s="2">
        <f t="shared" si="1"/>
        <v>14372030583</v>
      </c>
    </row>
    <row r="727">
      <c r="A727" s="62" t="s">
        <v>4196</v>
      </c>
      <c r="B727" s="1" t="s">
        <v>4197</v>
      </c>
      <c r="C727" s="5">
        <v>159.0</v>
      </c>
      <c r="D727" s="97">
        <v>8085229.6163522</v>
      </c>
      <c r="E727" s="2">
        <f t="shared" si="1"/>
        <v>1285551509</v>
      </c>
    </row>
    <row r="728">
      <c r="A728" s="62" t="s">
        <v>4198</v>
      </c>
      <c r="B728" s="1" t="s">
        <v>4199</v>
      </c>
      <c r="C728" s="5">
        <v>3246.0</v>
      </c>
      <c r="D728" s="97">
        <v>1.27451961764705E7</v>
      </c>
      <c r="E728" s="2">
        <f t="shared" si="1"/>
        <v>41370906789</v>
      </c>
    </row>
    <row r="729">
      <c r="A729" s="62" t="s">
        <v>4200</v>
      </c>
      <c r="B729" s="1" t="s">
        <v>4201</v>
      </c>
      <c r="C729" s="5">
        <v>1219.0</v>
      </c>
      <c r="D729" s="97">
        <v>1.50504844148936E7</v>
      </c>
      <c r="E729" s="2">
        <f t="shared" si="1"/>
        <v>18346540502</v>
      </c>
    </row>
    <row r="730">
      <c r="A730" s="62" t="s">
        <v>4202</v>
      </c>
      <c r="B730" s="1" t="s">
        <v>4203</v>
      </c>
      <c r="C730" s="5">
        <v>544.0</v>
      </c>
      <c r="D730" s="97">
        <v>1.11652067334558E7</v>
      </c>
      <c r="E730" s="2">
        <f t="shared" si="1"/>
        <v>6073872463</v>
      </c>
    </row>
    <row r="731">
      <c r="A731" s="62" t="s">
        <v>4204</v>
      </c>
      <c r="B731" s="1" t="s">
        <v>4205</v>
      </c>
      <c r="C731" s="5">
        <v>1364.0</v>
      </c>
      <c r="D731" s="97">
        <v>3.58727479194138E7</v>
      </c>
      <c r="E731" s="2">
        <f t="shared" si="1"/>
        <v>48930428162</v>
      </c>
    </row>
    <row r="732">
      <c r="A732" s="62" t="s">
        <v>4206</v>
      </c>
      <c r="B732" s="1" t="s">
        <v>4207</v>
      </c>
      <c r="C732" s="5">
        <v>1062.0</v>
      </c>
      <c r="D732" s="97">
        <v>1.1876691455399E7</v>
      </c>
      <c r="E732" s="2">
        <f t="shared" si="1"/>
        <v>12613046326</v>
      </c>
    </row>
    <row r="733">
      <c r="A733" s="62" t="s">
        <v>4208</v>
      </c>
      <c r="B733" s="1" t="s">
        <v>4209</v>
      </c>
      <c r="C733" s="5">
        <v>27.0</v>
      </c>
      <c r="D733" s="97">
        <v>1.56965384814814E7</v>
      </c>
      <c r="E733" s="2">
        <f t="shared" si="1"/>
        <v>423806539</v>
      </c>
    </row>
    <row r="734">
      <c r="A734" s="62" t="s">
        <v>4210</v>
      </c>
      <c r="B734" s="1" t="s">
        <v>4211</v>
      </c>
      <c r="C734" s="5">
        <v>296.0</v>
      </c>
      <c r="D734" s="97">
        <v>8647565.80067567</v>
      </c>
      <c r="E734" s="2">
        <f t="shared" si="1"/>
        <v>2559679477</v>
      </c>
    </row>
    <row r="735">
      <c r="A735" s="62" t="s">
        <v>4212</v>
      </c>
      <c r="B735" s="1" t="s">
        <v>4213</v>
      </c>
      <c r="C735" s="5">
        <v>290.0</v>
      </c>
      <c r="D735" s="97">
        <v>1.38545511965517E7</v>
      </c>
      <c r="E735" s="2">
        <f t="shared" si="1"/>
        <v>4017819847</v>
      </c>
    </row>
    <row r="736">
      <c r="A736" s="62" t="s">
        <v>4214</v>
      </c>
      <c r="B736" s="1" t="s">
        <v>4215</v>
      </c>
      <c r="C736" s="5">
        <v>1042.0</v>
      </c>
      <c r="D736" s="97">
        <v>1.27063607435406E7</v>
      </c>
      <c r="E736" s="2">
        <f t="shared" si="1"/>
        <v>13240027895</v>
      </c>
    </row>
    <row r="737">
      <c r="A737" s="62" t="s">
        <v>4216</v>
      </c>
      <c r="B737" s="1" t="s">
        <v>4217</v>
      </c>
      <c r="C737" s="5">
        <v>16.0</v>
      </c>
      <c r="D737" s="97">
        <v>1.0564905375E7</v>
      </c>
      <c r="E737" s="2">
        <f t="shared" si="1"/>
        <v>169038486</v>
      </c>
    </row>
    <row r="738">
      <c r="A738" s="62" t="s">
        <v>4218</v>
      </c>
      <c r="B738" s="1" t="s">
        <v>4219</v>
      </c>
      <c r="C738" s="5">
        <v>1497.0</v>
      </c>
      <c r="D738" s="97">
        <v>1.21638597151434E7</v>
      </c>
      <c r="E738" s="2">
        <f t="shared" si="1"/>
        <v>18209297994</v>
      </c>
    </row>
    <row r="739">
      <c r="A739" s="62" t="s">
        <v>4220</v>
      </c>
      <c r="B739" s="1" t="s">
        <v>4221</v>
      </c>
      <c r="C739" s="5">
        <v>567.0</v>
      </c>
      <c r="D739" s="97">
        <v>2.75090205E7</v>
      </c>
      <c r="E739" s="2">
        <f t="shared" si="1"/>
        <v>15597614624</v>
      </c>
    </row>
    <row r="740">
      <c r="A740" s="62" t="s">
        <v>4222</v>
      </c>
      <c r="B740" s="1" t="s">
        <v>4223</v>
      </c>
      <c r="C740" s="5">
        <v>89.0</v>
      </c>
      <c r="D740" s="97">
        <v>2.70064595999999E7</v>
      </c>
      <c r="E740" s="2">
        <f t="shared" si="1"/>
        <v>2403574904</v>
      </c>
    </row>
    <row r="741">
      <c r="A741" s="62" t="s">
        <v>4224</v>
      </c>
      <c r="B741" s="1" t="s">
        <v>4225</v>
      </c>
      <c r="C741" s="5">
        <v>30.0</v>
      </c>
      <c r="D741" s="97">
        <v>4.21361058666666E7</v>
      </c>
      <c r="E741" s="2">
        <f t="shared" si="1"/>
        <v>1264083176</v>
      </c>
    </row>
    <row r="742">
      <c r="A742" s="62" t="s">
        <v>4226</v>
      </c>
      <c r="B742" s="1" t="s">
        <v>4227</v>
      </c>
      <c r="C742" s="5">
        <v>413.0</v>
      </c>
      <c r="D742" s="97">
        <v>1.52795939710144E7</v>
      </c>
      <c r="E742" s="2">
        <f t="shared" si="1"/>
        <v>6310472310</v>
      </c>
    </row>
    <row r="743">
      <c r="A743" s="62" t="s">
        <v>4228</v>
      </c>
      <c r="B743" s="1" t="s">
        <v>4229</v>
      </c>
      <c r="C743" s="5">
        <v>204.0</v>
      </c>
      <c r="D743" s="97">
        <v>2.50085658823529E7</v>
      </c>
      <c r="E743" s="2">
        <f t="shared" si="1"/>
        <v>5101747440</v>
      </c>
    </row>
    <row r="744">
      <c r="A744" s="62" t="s">
        <v>4230</v>
      </c>
      <c r="B744" s="1" t="s">
        <v>4231</v>
      </c>
      <c r="C744" s="5">
        <v>504.0</v>
      </c>
      <c r="D744" s="97">
        <v>1.13950530515872E7</v>
      </c>
      <c r="E744" s="2">
        <f t="shared" si="1"/>
        <v>5743106738</v>
      </c>
    </row>
    <row r="745">
      <c r="A745" s="62" t="s">
        <v>4232</v>
      </c>
      <c r="B745" s="1" t="s">
        <v>4233</v>
      </c>
      <c r="C745" s="5">
        <v>1545.0</v>
      </c>
      <c r="D745" s="97">
        <v>9073912.16095667</v>
      </c>
      <c r="E745" s="2">
        <f t="shared" si="1"/>
        <v>14019194289</v>
      </c>
    </row>
    <row r="746">
      <c r="A746" s="62" t="s">
        <v>4234</v>
      </c>
      <c r="B746" s="1" t="s">
        <v>4235</v>
      </c>
      <c r="C746" s="5">
        <v>12.0</v>
      </c>
      <c r="D746" s="97">
        <v>1.68139254166666E7</v>
      </c>
      <c r="E746" s="2">
        <f t="shared" si="1"/>
        <v>201767105</v>
      </c>
    </row>
    <row r="747">
      <c r="A747" s="62" t="s">
        <v>4236</v>
      </c>
      <c r="B747" s="1" t="s">
        <v>4237</v>
      </c>
      <c r="C747" s="5">
        <v>63.0</v>
      </c>
      <c r="D747" s="97">
        <v>1.0530282079365E7</v>
      </c>
      <c r="E747" s="2">
        <f t="shared" si="1"/>
        <v>663407771</v>
      </c>
    </row>
    <row r="748">
      <c r="A748" s="62" t="s">
        <v>4238</v>
      </c>
      <c r="B748" s="1" t="s">
        <v>4239</v>
      </c>
      <c r="C748" s="5">
        <v>69.0</v>
      </c>
      <c r="D748" s="97">
        <v>1.08845510857142E7</v>
      </c>
      <c r="E748" s="2">
        <f t="shared" si="1"/>
        <v>751034024.9</v>
      </c>
    </row>
    <row r="749">
      <c r="A749" s="62" t="s">
        <v>4240</v>
      </c>
      <c r="B749" s="1" t="s">
        <v>4241</v>
      </c>
      <c r="C749" s="5">
        <v>144.0</v>
      </c>
      <c r="D749" s="97">
        <v>9302749.31944445</v>
      </c>
      <c r="E749" s="2">
        <f t="shared" si="1"/>
        <v>1339595902</v>
      </c>
    </row>
    <row r="750">
      <c r="A750" s="62" t="s">
        <v>4242</v>
      </c>
      <c r="B750" s="1" t="s">
        <v>4243</v>
      </c>
      <c r="C750" s="5">
        <v>261.0</v>
      </c>
      <c r="D750" s="97">
        <v>1.3400691851145E7</v>
      </c>
      <c r="E750" s="2">
        <f t="shared" si="1"/>
        <v>3497580573</v>
      </c>
    </row>
    <row r="751">
      <c r="A751" s="62" t="s">
        <v>4244</v>
      </c>
      <c r="B751" s="1" t="s">
        <v>4245</v>
      </c>
      <c r="C751" s="5">
        <v>253.0</v>
      </c>
      <c r="D751" s="97">
        <v>1.3337089743083E7</v>
      </c>
      <c r="E751" s="2">
        <f t="shared" si="1"/>
        <v>3374283705</v>
      </c>
    </row>
    <row r="752">
      <c r="A752" s="62" t="s">
        <v>4246</v>
      </c>
      <c r="B752" s="1" t="s">
        <v>4247</v>
      </c>
      <c r="C752" s="5">
        <v>1096.0</v>
      </c>
      <c r="D752" s="97">
        <v>1.08529328521897E7</v>
      </c>
      <c r="E752" s="2">
        <f t="shared" si="1"/>
        <v>11894814406</v>
      </c>
    </row>
    <row r="753">
      <c r="A753" s="62" t="s">
        <v>4248</v>
      </c>
      <c r="B753" s="1" t="s">
        <v>4249</v>
      </c>
      <c r="C753" s="5">
        <v>31.0</v>
      </c>
      <c r="D753" s="97">
        <v>8906966.16129032</v>
      </c>
      <c r="E753" s="2">
        <f t="shared" si="1"/>
        <v>276115951</v>
      </c>
    </row>
    <row r="754">
      <c r="A754" s="62" t="s">
        <v>4250</v>
      </c>
      <c r="B754" s="1" t="s">
        <v>4251</v>
      </c>
      <c r="C754" s="5">
        <v>496.0</v>
      </c>
      <c r="D754" s="97">
        <v>9568058.21975806</v>
      </c>
      <c r="E754" s="2">
        <f t="shared" si="1"/>
        <v>4745756877</v>
      </c>
    </row>
    <row r="755">
      <c r="A755" s="62" t="s">
        <v>4252</v>
      </c>
      <c r="B755" s="1" t="s">
        <v>4253</v>
      </c>
      <c r="C755" s="5">
        <v>3843.0</v>
      </c>
      <c r="D755" s="97">
        <v>1.02993722262337E7</v>
      </c>
      <c r="E755" s="2">
        <f t="shared" si="1"/>
        <v>39580487465</v>
      </c>
    </row>
    <row r="756">
      <c r="A756" s="62" t="s">
        <v>4254</v>
      </c>
      <c r="B756" s="1" t="s">
        <v>4255</v>
      </c>
      <c r="C756" s="5">
        <v>1010.0</v>
      </c>
      <c r="D756" s="97">
        <v>1.28799715964391E7</v>
      </c>
      <c r="E756" s="2">
        <f t="shared" si="1"/>
        <v>13008771312</v>
      </c>
    </row>
    <row r="757">
      <c r="A757" s="62" t="s">
        <v>4256</v>
      </c>
      <c r="B757" s="1" t="s">
        <v>4257</v>
      </c>
      <c r="C757" s="5">
        <v>1402.0</v>
      </c>
      <c r="D757" s="97">
        <v>1.29222954148253E7</v>
      </c>
      <c r="E757" s="2">
        <f t="shared" si="1"/>
        <v>18117058172</v>
      </c>
    </row>
    <row r="758">
      <c r="A758" s="62" t="s">
        <v>4258</v>
      </c>
      <c r="B758" s="1" t="s">
        <v>4259</v>
      </c>
      <c r="C758" s="5">
        <v>2048.0</v>
      </c>
      <c r="D758" s="97">
        <v>1.46606465395507E7</v>
      </c>
      <c r="E758" s="2">
        <f t="shared" si="1"/>
        <v>30025004113</v>
      </c>
    </row>
    <row r="759">
      <c r="A759" s="62" t="s">
        <v>4260</v>
      </c>
      <c r="B759" s="1" t="s">
        <v>4261</v>
      </c>
      <c r="C759" s="5">
        <v>983.0</v>
      </c>
      <c r="D759" s="97">
        <v>2.02599156948117E7</v>
      </c>
      <c r="E759" s="2">
        <f t="shared" si="1"/>
        <v>19915497128</v>
      </c>
    </row>
    <row r="760">
      <c r="A760" s="62" t="s">
        <v>4262</v>
      </c>
      <c r="B760" s="1" t="s">
        <v>4263</v>
      </c>
      <c r="C760" s="5">
        <v>8.0</v>
      </c>
      <c r="D760" s="97">
        <v>1.3811068625E7</v>
      </c>
      <c r="E760" s="2">
        <f t="shared" si="1"/>
        <v>110488549</v>
      </c>
    </row>
    <row r="761">
      <c r="A761" s="62" t="s">
        <v>4264</v>
      </c>
      <c r="B761" s="1" t="s">
        <v>4265</v>
      </c>
      <c r="C761" s="5">
        <v>88.0</v>
      </c>
      <c r="D761" s="97">
        <v>1.12423987840909E7</v>
      </c>
      <c r="E761" s="2">
        <f t="shared" si="1"/>
        <v>989331093</v>
      </c>
    </row>
    <row r="762">
      <c r="A762" s="62" t="s">
        <v>4266</v>
      </c>
      <c r="B762" s="1" t="s">
        <v>4267</v>
      </c>
      <c r="C762" s="5">
        <v>39.0</v>
      </c>
      <c r="D762" s="97">
        <v>1.58651816153846E7</v>
      </c>
      <c r="E762" s="2">
        <f t="shared" si="1"/>
        <v>618742083</v>
      </c>
    </row>
    <row r="763">
      <c r="A763" s="62" t="s">
        <v>4268</v>
      </c>
      <c r="B763" s="1" t="s">
        <v>4269</v>
      </c>
      <c r="C763" s="5">
        <v>3.0</v>
      </c>
      <c r="D763" s="97">
        <v>1.90350923333333E7</v>
      </c>
      <c r="E763" s="2">
        <f t="shared" si="1"/>
        <v>57105277</v>
      </c>
    </row>
    <row r="764">
      <c r="A764" s="62" t="s">
        <v>4270</v>
      </c>
      <c r="B764" s="1" t="s">
        <v>4271</v>
      </c>
      <c r="C764" s="5">
        <v>114.0</v>
      </c>
      <c r="D764" s="97">
        <v>1.22145462105263E7</v>
      </c>
      <c r="E764" s="2">
        <f t="shared" si="1"/>
        <v>1392458268</v>
      </c>
    </row>
    <row r="765">
      <c r="A765" s="62" t="s">
        <v>4272</v>
      </c>
      <c r="B765" s="1" t="s">
        <v>4273</v>
      </c>
      <c r="C765" s="5">
        <v>3568.0</v>
      </c>
      <c r="D765" s="97">
        <v>1.04897947306614E7</v>
      </c>
      <c r="E765" s="2">
        <f t="shared" si="1"/>
        <v>37427587599</v>
      </c>
    </row>
    <row r="766">
      <c r="A766" s="62" t="s">
        <v>4274</v>
      </c>
      <c r="B766" s="1" t="s">
        <v>4275</v>
      </c>
      <c r="C766" s="5">
        <v>10822.0</v>
      </c>
      <c r="D766" s="97">
        <v>1.6395486145891E7</v>
      </c>
      <c r="E766" s="2">
        <f t="shared" si="1"/>
        <v>177431951071</v>
      </c>
    </row>
    <row r="767">
      <c r="A767" s="62" t="s">
        <v>4276</v>
      </c>
      <c r="B767" s="1" t="s">
        <v>4277</v>
      </c>
      <c r="C767" s="5">
        <v>179.0</v>
      </c>
      <c r="D767" s="97">
        <v>1.12993653184357E7</v>
      </c>
      <c r="E767" s="2">
        <f t="shared" si="1"/>
        <v>2022586392</v>
      </c>
    </row>
    <row r="768">
      <c r="A768" s="62" t="s">
        <v>4278</v>
      </c>
      <c r="B768" s="1" t="s">
        <v>4279</v>
      </c>
      <c r="C768" s="5">
        <v>152.0</v>
      </c>
      <c r="D768" s="97">
        <v>1.32473258552631E7</v>
      </c>
      <c r="E768" s="2">
        <f t="shared" si="1"/>
        <v>2013593530</v>
      </c>
    </row>
    <row r="769">
      <c r="A769" s="62" t="s">
        <v>4280</v>
      </c>
      <c r="B769" s="1" t="s">
        <v>4281</v>
      </c>
      <c r="C769" s="5">
        <v>124.0</v>
      </c>
      <c r="D769" s="97">
        <v>1.28228195887096E7</v>
      </c>
      <c r="E769" s="2">
        <f t="shared" si="1"/>
        <v>1590029629</v>
      </c>
    </row>
    <row r="770">
      <c r="A770" s="62" t="s">
        <v>4282</v>
      </c>
      <c r="B770" s="1" t="s">
        <v>4283</v>
      </c>
      <c r="C770" s="5">
        <v>354.0</v>
      </c>
      <c r="D770" s="97">
        <v>8891279.20281689</v>
      </c>
      <c r="E770" s="2">
        <f t="shared" si="1"/>
        <v>3147512838</v>
      </c>
    </row>
    <row r="771">
      <c r="A771" s="62" t="s">
        <v>4284</v>
      </c>
      <c r="B771" s="1" t="s">
        <v>4285</v>
      </c>
      <c r="C771" s="5">
        <v>1530.0</v>
      </c>
      <c r="D771" s="97">
        <v>1.20245093307189E7</v>
      </c>
      <c r="E771" s="2">
        <f t="shared" si="1"/>
        <v>18397499276</v>
      </c>
    </row>
    <row r="772">
      <c r="A772" s="62" t="s">
        <v>4286</v>
      </c>
      <c r="B772" s="1" t="s">
        <v>4287</v>
      </c>
      <c r="C772" s="5">
        <v>546.0</v>
      </c>
      <c r="D772" s="97">
        <v>8277283.86050724</v>
      </c>
      <c r="E772" s="2">
        <f t="shared" si="1"/>
        <v>4519396988</v>
      </c>
    </row>
    <row r="773">
      <c r="A773" s="62" t="s">
        <v>4288</v>
      </c>
      <c r="B773" s="1" t="s">
        <v>4289</v>
      </c>
      <c r="C773" s="5">
        <v>239.0</v>
      </c>
      <c r="D773" s="97">
        <v>1.41972285833333E7</v>
      </c>
      <c r="E773" s="2">
        <f t="shared" si="1"/>
        <v>3393137631</v>
      </c>
    </row>
    <row r="774">
      <c r="A774" s="62" t="s">
        <v>4291</v>
      </c>
      <c r="B774" s="1" t="s">
        <v>4292</v>
      </c>
      <c r="C774" s="5">
        <v>345.0</v>
      </c>
      <c r="D774" s="97">
        <v>2.26051788521738E7</v>
      </c>
      <c r="E774" s="2">
        <f t="shared" si="1"/>
        <v>7798786704</v>
      </c>
    </row>
    <row r="775">
      <c r="A775" s="62" t="s">
        <v>4293</v>
      </c>
      <c r="B775" s="1" t="s">
        <v>4294</v>
      </c>
      <c r="C775" s="5">
        <v>380.0</v>
      </c>
      <c r="D775" s="97">
        <v>8896216.99210527</v>
      </c>
      <c r="E775" s="2">
        <f t="shared" si="1"/>
        <v>3380562457</v>
      </c>
    </row>
    <row r="776">
      <c r="A776" s="62" t="s">
        <v>4295</v>
      </c>
      <c r="B776" s="1" t="s">
        <v>4296</v>
      </c>
      <c r="C776" s="5">
        <v>338.0</v>
      </c>
      <c r="D776" s="97">
        <v>1.35214996213017E7</v>
      </c>
      <c r="E776" s="2">
        <f t="shared" si="1"/>
        <v>4570266872</v>
      </c>
    </row>
    <row r="777">
      <c r="A777" s="62" t="s">
        <v>4298</v>
      </c>
      <c r="B777" s="1" t="s">
        <v>4299</v>
      </c>
      <c r="C777" s="5">
        <v>1853.0</v>
      </c>
      <c r="D777" s="97">
        <v>9361185.58512931</v>
      </c>
      <c r="E777" s="2">
        <f t="shared" si="1"/>
        <v>17346276889</v>
      </c>
    </row>
    <row r="778">
      <c r="A778" s="62" t="s">
        <v>4300</v>
      </c>
      <c r="B778" s="1" t="s">
        <v>4301</v>
      </c>
      <c r="C778" s="5">
        <v>2906.0</v>
      </c>
      <c r="D778" s="97">
        <v>1.20469571107671E7</v>
      </c>
      <c r="E778" s="2">
        <f t="shared" si="1"/>
        <v>35008457364</v>
      </c>
    </row>
    <row r="779">
      <c r="A779" s="62" t="s">
        <v>4302</v>
      </c>
      <c r="B779" s="1" t="s">
        <v>4303</v>
      </c>
      <c r="C779" s="5">
        <v>3077.0</v>
      </c>
      <c r="D779" s="97">
        <v>1.42674731575698E7</v>
      </c>
      <c r="E779" s="2">
        <f t="shared" si="1"/>
        <v>43901014906</v>
      </c>
    </row>
    <row r="780">
      <c r="A780" s="62" t="s">
        <v>4304</v>
      </c>
      <c r="B780" s="1" t="s">
        <v>4305</v>
      </c>
      <c r="C780" s="5">
        <v>673.0</v>
      </c>
      <c r="D780" s="97">
        <v>1.4781099268945E7</v>
      </c>
      <c r="E780" s="2">
        <f t="shared" si="1"/>
        <v>9947679808</v>
      </c>
    </row>
    <row r="781">
      <c r="A781" s="62" t="s">
        <v>4306</v>
      </c>
      <c r="B781" s="1" t="s">
        <v>4307</v>
      </c>
      <c r="C781" s="5">
        <v>473.0</v>
      </c>
      <c r="D781" s="97">
        <v>1.48981886194503E7</v>
      </c>
      <c r="E781" s="2">
        <f t="shared" si="1"/>
        <v>7046843217</v>
      </c>
    </row>
    <row r="782">
      <c r="A782" s="62" t="s">
        <v>4308</v>
      </c>
      <c r="B782" s="1" t="s">
        <v>4309</v>
      </c>
      <c r="C782" s="5">
        <v>1924.0</v>
      </c>
      <c r="D782" s="97">
        <v>1.55865482910602E7</v>
      </c>
      <c r="E782" s="2">
        <f t="shared" si="1"/>
        <v>29988518912</v>
      </c>
    </row>
    <row r="783">
      <c r="A783" s="62" t="s">
        <v>4310</v>
      </c>
      <c r="B783" s="1" t="s">
        <v>4311</v>
      </c>
      <c r="C783" s="5">
        <v>62.0</v>
      </c>
      <c r="D783" s="97">
        <v>3.11380687258064E7</v>
      </c>
      <c r="E783" s="2">
        <f t="shared" si="1"/>
        <v>1930560261</v>
      </c>
    </row>
    <row r="784">
      <c r="A784" s="62" t="s">
        <v>4312</v>
      </c>
      <c r="B784" s="1" t="s">
        <v>4313</v>
      </c>
      <c r="C784" s="5">
        <v>149.0</v>
      </c>
      <c r="D784" s="97">
        <v>2.87825627651006E7</v>
      </c>
      <c r="E784" s="2">
        <f t="shared" si="1"/>
        <v>4288601852</v>
      </c>
    </row>
    <row r="785">
      <c r="A785" s="62" t="s">
        <v>4314</v>
      </c>
      <c r="B785" s="1" t="s">
        <v>4315</v>
      </c>
      <c r="C785" s="5">
        <v>653.0</v>
      </c>
      <c r="D785" s="97">
        <v>2.51295958623853E7</v>
      </c>
      <c r="E785" s="2">
        <f t="shared" si="1"/>
        <v>16409626098</v>
      </c>
    </row>
    <row r="786">
      <c r="A786" s="62" t="s">
        <v>4316</v>
      </c>
      <c r="B786" s="1" t="s">
        <v>4317</v>
      </c>
      <c r="C786" s="5">
        <v>589.0</v>
      </c>
      <c r="D786" s="97">
        <v>1.87476183463497E7</v>
      </c>
      <c r="E786" s="2">
        <f t="shared" si="1"/>
        <v>11042347206</v>
      </c>
    </row>
    <row r="787">
      <c r="A787" s="62" t="s">
        <v>4318</v>
      </c>
      <c r="B787" s="1" t="s">
        <v>4319</v>
      </c>
      <c r="C787" s="5">
        <v>163.0</v>
      </c>
      <c r="D787" s="97">
        <v>1.55629435060975E7</v>
      </c>
      <c r="E787" s="2">
        <f t="shared" si="1"/>
        <v>2536759791</v>
      </c>
    </row>
    <row r="788">
      <c r="A788" s="62" t="s">
        <v>2995</v>
      </c>
      <c r="B788" s="1" t="s">
        <v>682</v>
      </c>
      <c r="C788" s="5">
        <v>1573.0</v>
      </c>
      <c r="D788" s="97">
        <v>1.75888404589955E7</v>
      </c>
      <c r="E788" s="2">
        <f t="shared" si="1"/>
        <v>27667246042</v>
      </c>
    </row>
    <row r="789">
      <c r="A789" s="62" t="s">
        <v>4320</v>
      </c>
      <c r="B789" s="1" t="s">
        <v>4321</v>
      </c>
      <c r="C789" s="5">
        <v>294.0</v>
      </c>
      <c r="D789" s="97">
        <v>2.12349670612244E7</v>
      </c>
      <c r="E789" s="2">
        <f t="shared" si="1"/>
        <v>6243080316</v>
      </c>
    </row>
    <row r="790">
      <c r="A790" s="62" t="s">
        <v>4322</v>
      </c>
      <c r="B790" s="1" t="s">
        <v>4323</v>
      </c>
      <c r="C790" s="5">
        <v>19.0</v>
      </c>
      <c r="D790" s="97">
        <v>3.8402805E7</v>
      </c>
      <c r="E790" s="2">
        <f t="shared" si="1"/>
        <v>729653295</v>
      </c>
    </row>
    <row r="791">
      <c r="A791" s="62" t="s">
        <v>2996</v>
      </c>
      <c r="B791" s="1" t="s">
        <v>684</v>
      </c>
      <c r="C791" s="5">
        <v>613.0</v>
      </c>
      <c r="D791" s="97">
        <v>1.889021854323E7</v>
      </c>
      <c r="E791" s="2">
        <f t="shared" si="1"/>
        <v>11579703967</v>
      </c>
    </row>
    <row r="792">
      <c r="A792" s="62" t="s">
        <v>4324</v>
      </c>
      <c r="B792" s="1" t="s">
        <v>4325</v>
      </c>
      <c r="C792" s="5">
        <v>25.0</v>
      </c>
      <c r="D792" s="97">
        <v>1.28586364E7</v>
      </c>
      <c r="E792" s="2">
        <f t="shared" si="1"/>
        <v>321465910</v>
      </c>
    </row>
    <row r="793">
      <c r="A793" s="62" t="s">
        <v>4326</v>
      </c>
      <c r="B793" s="1" t="s">
        <v>4327</v>
      </c>
      <c r="C793" s="5">
        <v>118.0</v>
      </c>
      <c r="D793" s="97">
        <v>1.03793863559321E7</v>
      </c>
      <c r="E793" s="2">
        <f t="shared" si="1"/>
        <v>1224767590</v>
      </c>
    </row>
    <row r="794">
      <c r="A794" s="62" t="s">
        <v>4328</v>
      </c>
      <c r="B794" s="1" t="s">
        <v>4329</v>
      </c>
      <c r="C794" s="5">
        <v>44.0</v>
      </c>
      <c r="D794" s="97">
        <v>1.4225743340909E7</v>
      </c>
      <c r="E794" s="2">
        <f t="shared" si="1"/>
        <v>625932707</v>
      </c>
    </row>
    <row r="795">
      <c r="A795" s="62" t="s">
        <v>4330</v>
      </c>
      <c r="B795" s="1" t="s">
        <v>4331</v>
      </c>
      <c r="C795" s="5">
        <v>42.0</v>
      </c>
      <c r="D795" s="97">
        <v>2.05230824047619E7</v>
      </c>
      <c r="E795" s="2">
        <f t="shared" si="1"/>
        <v>861969461</v>
      </c>
    </row>
    <row r="796">
      <c r="A796" s="62" t="s">
        <v>4332</v>
      </c>
      <c r="B796" s="1" t="s">
        <v>4333</v>
      </c>
      <c r="C796" s="5">
        <v>59.0</v>
      </c>
      <c r="D796" s="97">
        <v>1.0479900559322E7</v>
      </c>
      <c r="E796" s="2">
        <f t="shared" si="1"/>
        <v>618314133</v>
      </c>
    </row>
    <row r="797">
      <c r="A797" s="62" t="s">
        <v>4334</v>
      </c>
      <c r="B797" s="1" t="s">
        <v>4335</v>
      </c>
      <c r="C797" s="5">
        <v>1468.0</v>
      </c>
      <c r="D797" s="97">
        <v>1.24538296219345E7</v>
      </c>
      <c r="E797" s="2">
        <f t="shared" si="1"/>
        <v>18282221885</v>
      </c>
    </row>
    <row r="798">
      <c r="A798" s="62" t="s">
        <v>4336</v>
      </c>
      <c r="B798" s="1" t="s">
        <v>4337</v>
      </c>
      <c r="C798" s="5">
        <v>226.0</v>
      </c>
      <c r="D798" s="97">
        <v>1.47609864778761E7</v>
      </c>
      <c r="E798" s="2">
        <f t="shared" si="1"/>
        <v>3335982944</v>
      </c>
    </row>
    <row r="799">
      <c r="A799" s="62" t="s">
        <v>4338</v>
      </c>
      <c r="B799" s="1" t="s">
        <v>4339</v>
      </c>
      <c r="C799" s="5">
        <v>688.0</v>
      </c>
      <c r="D799" s="97">
        <v>9637315.75581394</v>
      </c>
      <c r="E799" s="2">
        <f t="shared" si="1"/>
        <v>6630473240</v>
      </c>
    </row>
    <row r="800">
      <c r="A800" s="62" t="s">
        <v>4340</v>
      </c>
      <c r="B800" s="1" t="s">
        <v>4341</v>
      </c>
      <c r="C800" s="5">
        <v>1667.0</v>
      </c>
      <c r="D800" s="97">
        <v>1.77789199892021E7</v>
      </c>
      <c r="E800" s="2">
        <f t="shared" si="1"/>
        <v>29637459622</v>
      </c>
    </row>
    <row r="801">
      <c r="A801" s="62" t="s">
        <v>4342</v>
      </c>
      <c r="B801" s="1" t="s">
        <v>4343</v>
      </c>
      <c r="C801" s="5">
        <v>886.0</v>
      </c>
      <c r="D801" s="97">
        <v>1.12042350733634E7</v>
      </c>
      <c r="E801" s="2">
        <f t="shared" si="1"/>
        <v>9926952275</v>
      </c>
    </row>
    <row r="802">
      <c r="A802" s="62" t="s">
        <v>4344</v>
      </c>
      <c r="B802" s="1" t="s">
        <v>4345</v>
      </c>
      <c r="C802" s="5">
        <v>67.0</v>
      </c>
      <c r="D802" s="97">
        <v>7589723.61194029</v>
      </c>
      <c r="E802" s="2">
        <f t="shared" si="1"/>
        <v>508511482</v>
      </c>
    </row>
    <row r="803">
      <c r="A803" s="62" t="s">
        <v>4346</v>
      </c>
      <c r="B803" s="1" t="s">
        <v>4347</v>
      </c>
      <c r="C803" s="5">
        <v>48148.0</v>
      </c>
      <c r="D803" s="97">
        <v>9515115.81853474</v>
      </c>
      <c r="E803" s="2">
        <f t="shared" si="1"/>
        <v>458133796431</v>
      </c>
    </row>
    <row r="804">
      <c r="A804" s="62" t="s">
        <v>4348</v>
      </c>
      <c r="B804" s="1" t="s">
        <v>4349</v>
      </c>
      <c r="C804" s="5">
        <v>27299.0</v>
      </c>
      <c r="D804" s="97">
        <v>1.05132030318471E7</v>
      </c>
      <c r="E804" s="2">
        <f t="shared" si="1"/>
        <v>286999929566</v>
      </c>
    </row>
    <row r="805">
      <c r="A805" s="62" t="s">
        <v>4350</v>
      </c>
      <c r="B805" s="1" t="s">
        <v>4351</v>
      </c>
      <c r="C805" s="5">
        <v>62.0</v>
      </c>
      <c r="D805" s="97">
        <v>1.01015404354838E7</v>
      </c>
      <c r="E805" s="2">
        <f t="shared" si="1"/>
        <v>626295507</v>
      </c>
    </row>
    <row r="806">
      <c r="A806" s="62" t="s">
        <v>4352</v>
      </c>
      <c r="B806" s="1" t="s">
        <v>4353</v>
      </c>
      <c r="C806" s="5">
        <v>48.0</v>
      </c>
      <c r="D806" s="97">
        <v>1.70694822083333E7</v>
      </c>
      <c r="E806" s="2">
        <f t="shared" si="1"/>
        <v>819335146</v>
      </c>
    </row>
    <row r="807">
      <c r="A807" s="62" t="s">
        <v>4354</v>
      </c>
      <c r="B807" s="1" t="s">
        <v>4355</v>
      </c>
      <c r="C807" s="5">
        <v>2286.0</v>
      </c>
      <c r="D807" s="97">
        <v>1.18680482348054E7</v>
      </c>
      <c r="E807" s="2">
        <f t="shared" si="1"/>
        <v>27130358265</v>
      </c>
    </row>
    <row r="808">
      <c r="A808" s="62" t="s">
        <v>4356</v>
      </c>
      <c r="B808" s="1" t="s">
        <v>4357</v>
      </c>
      <c r="C808" s="5">
        <v>550.0</v>
      </c>
      <c r="D808" s="97">
        <v>1.09352045952813E7</v>
      </c>
      <c r="E808" s="2">
        <f t="shared" si="1"/>
        <v>6014362527</v>
      </c>
    </row>
    <row r="809">
      <c r="A809" s="62" t="s">
        <v>4358</v>
      </c>
      <c r="B809" s="1" t="s">
        <v>4359</v>
      </c>
      <c r="C809" s="5">
        <v>17.0</v>
      </c>
      <c r="D809" s="97">
        <v>8826901.17647058</v>
      </c>
      <c r="E809" s="2">
        <f t="shared" si="1"/>
        <v>150057320</v>
      </c>
    </row>
    <row r="810">
      <c r="A810" s="62" t="s">
        <v>4360</v>
      </c>
      <c r="B810" s="1" t="s">
        <v>4361</v>
      </c>
      <c r="C810" s="5">
        <v>519.0</v>
      </c>
      <c r="D810" s="97">
        <v>1.74199022890173E7</v>
      </c>
      <c r="E810" s="2">
        <f t="shared" si="1"/>
        <v>9040929288</v>
      </c>
    </row>
    <row r="811">
      <c r="A811" s="62" t="s">
        <v>4362</v>
      </c>
      <c r="B811" s="1" t="s">
        <v>4363</v>
      </c>
      <c r="C811" s="5">
        <v>42.0</v>
      </c>
      <c r="D811" s="97">
        <v>1.54454646904761E7</v>
      </c>
      <c r="E811" s="2">
        <f t="shared" si="1"/>
        <v>648709517</v>
      </c>
    </row>
    <row r="812">
      <c r="A812" s="62" t="s">
        <v>4364</v>
      </c>
      <c r="B812" s="1" t="s">
        <v>4365</v>
      </c>
      <c r="C812" s="5">
        <v>89.0</v>
      </c>
      <c r="D812" s="97">
        <v>1.57907604157303E7</v>
      </c>
      <c r="E812" s="2">
        <f t="shared" si="1"/>
        <v>1405377677</v>
      </c>
    </row>
    <row r="813">
      <c r="A813" s="62" t="s">
        <v>4366</v>
      </c>
      <c r="B813" s="1" t="s">
        <v>4367</v>
      </c>
      <c r="C813" s="5">
        <v>241.0</v>
      </c>
      <c r="D813" s="97">
        <v>1.75678551244813E7</v>
      </c>
      <c r="E813" s="2">
        <f t="shared" si="1"/>
        <v>4233853085</v>
      </c>
    </row>
    <row r="814">
      <c r="A814" s="62" t="s">
        <v>4368</v>
      </c>
      <c r="B814" s="1" t="s">
        <v>4369</v>
      </c>
      <c r="C814" s="5">
        <v>3259.0</v>
      </c>
      <c r="D814" s="97">
        <v>1.01230427124463E7</v>
      </c>
      <c r="E814" s="2">
        <f t="shared" si="1"/>
        <v>32990996200</v>
      </c>
    </row>
    <row r="815">
      <c r="A815" s="62" t="s">
        <v>4370</v>
      </c>
      <c r="B815" s="1" t="s">
        <v>4371</v>
      </c>
      <c r="C815" s="5">
        <v>4759.0</v>
      </c>
      <c r="D815" s="97">
        <v>1.41822006045779E7</v>
      </c>
      <c r="E815" s="2">
        <f t="shared" si="1"/>
        <v>67493092677</v>
      </c>
    </row>
    <row r="816">
      <c r="A816" s="62" t="s">
        <v>4372</v>
      </c>
      <c r="B816" s="1" t="s">
        <v>4373</v>
      </c>
      <c r="C816" s="5">
        <v>528.0</v>
      </c>
      <c r="D816" s="97">
        <v>2.00132647348485E7</v>
      </c>
      <c r="E816" s="2">
        <f t="shared" si="1"/>
        <v>10567003780</v>
      </c>
    </row>
    <row r="817">
      <c r="A817" s="62" t="s">
        <v>4374</v>
      </c>
      <c r="B817" s="1" t="s">
        <v>4375</v>
      </c>
      <c r="C817" s="5">
        <v>287.0</v>
      </c>
      <c r="D817" s="97">
        <v>1.32117861458333E7</v>
      </c>
      <c r="E817" s="2">
        <f t="shared" si="1"/>
        <v>3791782624</v>
      </c>
    </row>
    <row r="818">
      <c r="A818" s="62" t="s">
        <v>4376</v>
      </c>
      <c r="B818" s="1" t="s">
        <v>4377</v>
      </c>
      <c r="C818" s="5">
        <v>7.0</v>
      </c>
      <c r="D818" s="97">
        <v>3.89648E7</v>
      </c>
      <c r="E818" s="2">
        <f t="shared" si="1"/>
        <v>272753600</v>
      </c>
    </row>
    <row r="819">
      <c r="A819" s="62" t="s">
        <v>4378</v>
      </c>
      <c r="B819" s="1" t="s">
        <v>4379</v>
      </c>
      <c r="C819" s="5">
        <v>25.0</v>
      </c>
      <c r="D819" s="97">
        <v>1.54029648799999E7</v>
      </c>
      <c r="E819" s="2">
        <f t="shared" si="1"/>
        <v>385074122</v>
      </c>
    </row>
    <row r="820">
      <c r="A820" s="62" t="s">
        <v>4380</v>
      </c>
      <c r="B820" s="1" t="s">
        <v>4381</v>
      </c>
      <c r="C820" s="5">
        <v>294.0</v>
      </c>
      <c r="D820" s="97">
        <v>1.63826758299319E7</v>
      </c>
      <c r="E820" s="2">
        <f t="shared" si="1"/>
        <v>4816506694</v>
      </c>
    </row>
    <row r="821">
      <c r="A821" s="62" t="s">
        <v>4382</v>
      </c>
      <c r="B821" s="1" t="s">
        <v>4383</v>
      </c>
      <c r="C821" s="5">
        <v>2625.0</v>
      </c>
      <c r="D821" s="97">
        <v>1.83446121747905E7</v>
      </c>
      <c r="E821" s="2">
        <f t="shared" si="1"/>
        <v>48154606959</v>
      </c>
    </row>
    <row r="822">
      <c r="A822" s="62" t="s">
        <v>2997</v>
      </c>
      <c r="B822" s="1" t="s">
        <v>686</v>
      </c>
      <c r="C822" s="5">
        <v>313.0</v>
      </c>
      <c r="D822" s="97">
        <v>2.07401068146964E7</v>
      </c>
      <c r="E822" s="2">
        <f t="shared" si="1"/>
        <v>6491653433</v>
      </c>
    </row>
    <row r="823">
      <c r="A823" s="62" t="s">
        <v>4384</v>
      </c>
      <c r="B823" s="1" t="s">
        <v>4385</v>
      </c>
      <c r="C823" s="5">
        <v>59.0</v>
      </c>
      <c r="D823" s="97">
        <v>1.88121675084745E7</v>
      </c>
      <c r="E823" s="2">
        <f t="shared" si="1"/>
        <v>1109917883</v>
      </c>
    </row>
    <row r="824">
      <c r="A824" s="62" t="s">
        <v>4386</v>
      </c>
      <c r="B824" s="1" t="s">
        <v>4387</v>
      </c>
      <c r="C824" s="5">
        <v>46.0</v>
      </c>
      <c r="D824" s="97">
        <v>1.1469136847826E7</v>
      </c>
      <c r="E824" s="2">
        <f t="shared" si="1"/>
        <v>527580295</v>
      </c>
    </row>
    <row r="825">
      <c r="A825" s="62" t="s">
        <v>4388</v>
      </c>
      <c r="B825" s="1" t="s">
        <v>4389</v>
      </c>
      <c r="C825" s="5">
        <v>8.0</v>
      </c>
      <c r="D825" s="97">
        <v>3.428076125E7</v>
      </c>
      <c r="E825" s="2">
        <f t="shared" si="1"/>
        <v>274246090</v>
      </c>
    </row>
    <row r="826">
      <c r="A826" s="62" t="s">
        <v>4390</v>
      </c>
      <c r="B826" s="1" t="s">
        <v>4391</v>
      </c>
      <c r="C826" s="5">
        <v>3.0</v>
      </c>
      <c r="D826" s="97">
        <v>8952786.33333333</v>
      </c>
      <c r="E826" s="2">
        <f t="shared" si="1"/>
        <v>26858359</v>
      </c>
    </row>
    <row r="827">
      <c r="A827" s="62" t="s">
        <v>2998</v>
      </c>
      <c r="B827" s="1" t="s">
        <v>689</v>
      </c>
      <c r="C827" s="5">
        <v>103.0</v>
      </c>
      <c r="D827" s="97">
        <v>1.73583911165048E7</v>
      </c>
      <c r="E827" s="2">
        <f t="shared" si="1"/>
        <v>1787914285</v>
      </c>
    </row>
    <row r="828">
      <c r="A828" s="62" t="s">
        <v>4392</v>
      </c>
      <c r="B828" s="1" t="s">
        <v>4393</v>
      </c>
      <c r="C828" s="5">
        <v>4.0</v>
      </c>
      <c r="D828" s="97">
        <v>6903910.25</v>
      </c>
      <c r="E828" s="2">
        <f t="shared" si="1"/>
        <v>27615641</v>
      </c>
    </row>
    <row r="829">
      <c r="A829" s="62" t="s">
        <v>2764</v>
      </c>
      <c r="B829" s="1" t="s">
        <v>404</v>
      </c>
      <c r="C829" s="5">
        <v>10.0</v>
      </c>
      <c r="D829" s="97">
        <v>3.1362107E7</v>
      </c>
      <c r="E829" s="2">
        <f t="shared" si="1"/>
        <v>313621070</v>
      </c>
    </row>
    <row r="830">
      <c r="A830" s="62" t="s">
        <v>4394</v>
      </c>
      <c r="B830" s="1" t="s">
        <v>4395</v>
      </c>
      <c r="C830" s="5">
        <v>37.0</v>
      </c>
      <c r="D830" s="97">
        <v>1.60391191052631E7</v>
      </c>
      <c r="E830" s="2">
        <f t="shared" si="1"/>
        <v>593447406.9</v>
      </c>
    </row>
    <row r="831">
      <c r="A831" s="62" t="s">
        <v>4396</v>
      </c>
      <c r="B831" s="1" t="s">
        <v>4397</v>
      </c>
      <c r="C831" s="5">
        <v>11.0</v>
      </c>
      <c r="D831" s="97">
        <v>3.15743282727272E7</v>
      </c>
      <c r="E831" s="2">
        <f t="shared" si="1"/>
        <v>347317611</v>
      </c>
    </row>
    <row r="832">
      <c r="A832" s="62" t="s">
        <v>4398</v>
      </c>
      <c r="B832" s="1" t="s">
        <v>4399</v>
      </c>
      <c r="C832" s="5">
        <v>797.0</v>
      </c>
      <c r="D832" s="97">
        <v>3.04236352835633E7</v>
      </c>
      <c r="E832" s="2">
        <f t="shared" si="1"/>
        <v>24247637321</v>
      </c>
    </row>
    <row r="833">
      <c r="A833" s="62" t="s">
        <v>4400</v>
      </c>
      <c r="B833" s="1" t="s">
        <v>4401</v>
      </c>
      <c r="C833" s="5">
        <v>3.0</v>
      </c>
      <c r="D833" s="97">
        <v>1.95567936666666E7</v>
      </c>
      <c r="E833" s="2">
        <f t="shared" si="1"/>
        <v>58670381</v>
      </c>
    </row>
    <row r="834">
      <c r="A834" s="62" t="s">
        <v>4402</v>
      </c>
      <c r="B834" s="1" t="s">
        <v>4403</v>
      </c>
      <c r="C834" s="5">
        <v>6.0</v>
      </c>
      <c r="D834" s="97">
        <v>1.71148408333333E7</v>
      </c>
      <c r="E834" s="2">
        <f t="shared" si="1"/>
        <v>102689045</v>
      </c>
    </row>
    <row r="835">
      <c r="A835" s="62" t="s">
        <v>4404</v>
      </c>
      <c r="B835" s="1" t="s">
        <v>4405</v>
      </c>
      <c r="C835" s="5">
        <v>197.0</v>
      </c>
      <c r="D835" s="97">
        <v>1.67443908426395E7</v>
      </c>
      <c r="E835" s="2">
        <f t="shared" si="1"/>
        <v>3298644996</v>
      </c>
    </row>
    <row r="836">
      <c r="A836" s="62" t="s">
        <v>4406</v>
      </c>
      <c r="B836" s="1" t="s">
        <v>4407</v>
      </c>
      <c r="C836" s="5">
        <v>55.0</v>
      </c>
      <c r="D836" s="97">
        <v>4.61157817454545E7</v>
      </c>
      <c r="E836" s="2">
        <f t="shared" si="1"/>
        <v>2536367996</v>
      </c>
    </row>
    <row r="837">
      <c r="A837" s="62" t="s">
        <v>4408</v>
      </c>
      <c r="B837" s="1" t="s">
        <v>4409</v>
      </c>
      <c r="C837" s="5">
        <v>190.0</v>
      </c>
      <c r="D837" s="97">
        <v>4.75654601421052E7</v>
      </c>
      <c r="E837" s="2">
        <f t="shared" si="1"/>
        <v>9037437427</v>
      </c>
    </row>
    <row r="838">
      <c r="A838" s="62" t="s">
        <v>4410</v>
      </c>
      <c r="B838" s="1" t="s">
        <v>4411</v>
      </c>
      <c r="C838" s="5">
        <v>110.0</v>
      </c>
      <c r="D838" s="97">
        <v>6.81959670272727E7</v>
      </c>
      <c r="E838" s="2">
        <f t="shared" si="1"/>
        <v>7501556373</v>
      </c>
    </row>
    <row r="839">
      <c r="A839" s="62" t="s">
        <v>4412</v>
      </c>
      <c r="B839" s="1" t="s">
        <v>4413</v>
      </c>
      <c r="C839" s="5">
        <v>8.0</v>
      </c>
      <c r="D839" s="97">
        <v>1.8936957E7</v>
      </c>
      <c r="E839" s="2">
        <f t="shared" si="1"/>
        <v>151495656</v>
      </c>
    </row>
    <row r="840">
      <c r="A840" s="62" t="s">
        <v>4414</v>
      </c>
      <c r="B840" s="1" t="s">
        <v>4415</v>
      </c>
      <c r="C840" s="5">
        <v>168.0</v>
      </c>
      <c r="D840" s="97">
        <v>2.52650775119047E7</v>
      </c>
      <c r="E840" s="2">
        <f t="shared" si="1"/>
        <v>4244533022</v>
      </c>
    </row>
    <row r="841">
      <c r="A841" s="62" t="s">
        <v>4416</v>
      </c>
      <c r="B841" s="1" t="s">
        <v>4417</v>
      </c>
      <c r="C841" s="5">
        <v>18661.0</v>
      </c>
      <c r="D841" s="97">
        <v>1.20222922194545E8</v>
      </c>
      <c r="E841" s="2">
        <f t="shared" si="1"/>
        <v>2243479951072</v>
      </c>
    </row>
    <row r="842">
      <c r="A842" s="62" t="s">
        <v>4418</v>
      </c>
      <c r="B842" s="1" t="s">
        <v>4419</v>
      </c>
      <c r="C842" s="5">
        <v>81.0</v>
      </c>
      <c r="D842" s="97">
        <v>9.86168062222222E7</v>
      </c>
      <c r="E842" s="2">
        <f t="shared" si="1"/>
        <v>7987961304</v>
      </c>
    </row>
    <row r="843">
      <c r="A843" s="62" t="s">
        <v>4420</v>
      </c>
      <c r="B843" s="1" t="s">
        <v>4421</v>
      </c>
      <c r="C843" s="5">
        <v>1432.0</v>
      </c>
      <c r="D843" s="97">
        <v>1.00893546650174E8</v>
      </c>
      <c r="E843" s="2">
        <f t="shared" si="1"/>
        <v>144479558803</v>
      </c>
    </row>
    <row r="844">
      <c r="A844" s="62" t="s">
        <v>4422</v>
      </c>
      <c r="B844" s="1" t="s">
        <v>4423</v>
      </c>
      <c r="C844" s="5">
        <v>155.0</v>
      </c>
      <c r="D844" s="97">
        <v>3.3896019032258E7</v>
      </c>
      <c r="E844" s="2">
        <f t="shared" si="1"/>
        <v>5253882950</v>
      </c>
    </row>
    <row r="845">
      <c r="A845" s="62" t="s">
        <v>4424</v>
      </c>
      <c r="B845" s="1" t="s">
        <v>4425</v>
      </c>
      <c r="C845" s="5">
        <v>40.0</v>
      </c>
      <c r="D845" s="97">
        <v>6.97195652999999E7</v>
      </c>
      <c r="E845" s="2">
        <f t="shared" si="1"/>
        <v>2788782612</v>
      </c>
    </row>
    <row r="846">
      <c r="A846" s="62" t="s">
        <v>4426</v>
      </c>
      <c r="B846" s="1" t="s">
        <v>4427</v>
      </c>
      <c r="C846" s="5">
        <v>6006.0</v>
      </c>
      <c r="D846" s="97">
        <v>2.18916410540675E7</v>
      </c>
      <c r="E846" s="2">
        <f t="shared" si="1"/>
        <v>131481196171</v>
      </c>
    </row>
    <row r="847">
      <c r="A847" s="62" t="s">
        <v>4428</v>
      </c>
      <c r="B847" s="1" t="s">
        <v>4429</v>
      </c>
      <c r="C847" s="5">
        <v>1072.0</v>
      </c>
      <c r="D847" s="97">
        <v>2.19685777453358E7</v>
      </c>
      <c r="E847" s="2">
        <f t="shared" si="1"/>
        <v>23550315343</v>
      </c>
    </row>
    <row r="848">
      <c r="A848" s="62" t="s">
        <v>4430</v>
      </c>
      <c r="B848" s="1" t="s">
        <v>4431</v>
      </c>
      <c r="C848" s="5">
        <v>26.0</v>
      </c>
      <c r="D848" s="97">
        <v>3.48017595E7</v>
      </c>
      <c r="E848" s="2">
        <f t="shared" si="1"/>
        <v>904845747</v>
      </c>
    </row>
    <row r="849">
      <c r="A849" s="62" t="s">
        <v>4432</v>
      </c>
      <c r="B849" s="1" t="s">
        <v>4433</v>
      </c>
      <c r="C849" s="5">
        <v>175.0</v>
      </c>
      <c r="D849" s="97">
        <v>2.87163419542857E7</v>
      </c>
      <c r="E849" s="2">
        <f t="shared" si="1"/>
        <v>5025359842</v>
      </c>
    </row>
    <row r="850">
      <c r="A850" s="62" t="s">
        <v>4434</v>
      </c>
      <c r="B850" s="1" t="s">
        <v>4435</v>
      </c>
      <c r="C850" s="5">
        <v>530.0</v>
      </c>
      <c r="D850" s="97">
        <v>2.48721858924528E7</v>
      </c>
      <c r="E850" s="2">
        <f t="shared" si="1"/>
        <v>13182258523</v>
      </c>
    </row>
    <row r="851">
      <c r="A851" s="62" t="s">
        <v>4436</v>
      </c>
      <c r="B851" s="1" t="s">
        <v>4437</v>
      </c>
      <c r="C851" s="5">
        <v>8.0</v>
      </c>
      <c r="D851" s="97">
        <v>4.8604783875E7</v>
      </c>
      <c r="E851" s="2">
        <f t="shared" si="1"/>
        <v>388838271</v>
      </c>
    </row>
    <row r="852">
      <c r="A852" s="62" t="s">
        <v>4438</v>
      </c>
      <c r="B852" s="1" t="s">
        <v>4439</v>
      </c>
      <c r="C852" s="5">
        <v>93.0</v>
      </c>
      <c r="D852" s="97">
        <v>4.92292400860215E7</v>
      </c>
      <c r="E852" s="2">
        <f t="shared" si="1"/>
        <v>4578319328</v>
      </c>
    </row>
    <row r="853">
      <c r="A853" s="62" t="s">
        <v>4440</v>
      </c>
      <c r="B853" s="1" t="s">
        <v>4441</v>
      </c>
      <c r="C853" s="5">
        <v>13.0</v>
      </c>
      <c r="D853" s="97">
        <v>2.59578829230769E7</v>
      </c>
      <c r="E853" s="2">
        <f t="shared" si="1"/>
        <v>337452478</v>
      </c>
    </row>
    <row r="854">
      <c r="A854" s="62" t="s">
        <v>4442</v>
      </c>
      <c r="B854" s="1" t="s">
        <v>4443</v>
      </c>
      <c r="C854" s="5">
        <v>15.0</v>
      </c>
      <c r="D854" s="97">
        <v>3.29413562E7</v>
      </c>
      <c r="E854" s="2">
        <f t="shared" si="1"/>
        <v>494120343</v>
      </c>
    </row>
    <row r="855">
      <c r="A855" s="62" t="s">
        <v>4444</v>
      </c>
      <c r="B855" s="1" t="s">
        <v>4445</v>
      </c>
      <c r="C855" s="5">
        <v>39.0</v>
      </c>
      <c r="D855" s="97">
        <v>2.01957524615384E7</v>
      </c>
      <c r="E855" s="2">
        <f t="shared" si="1"/>
        <v>787634346</v>
      </c>
    </row>
    <row r="856">
      <c r="A856" s="62" t="s">
        <v>4446</v>
      </c>
      <c r="B856" s="1" t="s">
        <v>4447</v>
      </c>
      <c r="C856" s="5">
        <v>4.0</v>
      </c>
      <c r="D856" s="97">
        <v>3.888768275E7</v>
      </c>
      <c r="E856" s="2">
        <f t="shared" si="1"/>
        <v>155550731</v>
      </c>
    </row>
    <row r="857">
      <c r="A857" s="62" t="s">
        <v>4448</v>
      </c>
      <c r="B857" s="1" t="s">
        <v>4449</v>
      </c>
      <c r="C857" s="5">
        <v>147.0</v>
      </c>
      <c r="D857" s="97">
        <v>2.81524087823129E7</v>
      </c>
      <c r="E857" s="2">
        <f t="shared" si="1"/>
        <v>4138404091</v>
      </c>
    </row>
    <row r="858">
      <c r="A858" s="62" t="s">
        <v>4450</v>
      </c>
      <c r="B858" s="1" t="s">
        <v>4451</v>
      </c>
      <c r="C858" s="5">
        <v>37.0</v>
      </c>
      <c r="D858" s="97">
        <v>6.05514574594594E7</v>
      </c>
      <c r="E858" s="2">
        <f t="shared" si="1"/>
        <v>2240403926</v>
      </c>
    </row>
    <row r="859">
      <c r="A859" s="62" t="s">
        <v>4452</v>
      </c>
      <c r="B859" s="1" t="s">
        <v>4453</v>
      </c>
      <c r="C859" s="5">
        <v>117.0</v>
      </c>
      <c r="D859" s="97">
        <v>2.80904652307692E7</v>
      </c>
      <c r="E859" s="2">
        <f t="shared" si="1"/>
        <v>3286584432</v>
      </c>
    </row>
    <row r="860">
      <c r="A860" s="62" t="s">
        <v>4454</v>
      </c>
      <c r="B860" s="1" t="s">
        <v>4455</v>
      </c>
      <c r="C860" s="5">
        <v>81.0</v>
      </c>
      <c r="D860" s="97">
        <v>8.40853641728395E7</v>
      </c>
      <c r="E860" s="2">
        <f t="shared" si="1"/>
        <v>6810914498</v>
      </c>
    </row>
    <row r="861">
      <c r="A861" s="62" t="s">
        <v>4456</v>
      </c>
      <c r="B861" s="1" t="s">
        <v>4457</v>
      </c>
      <c r="C861" s="5">
        <v>488.0</v>
      </c>
      <c r="D861" s="97">
        <v>4.87054444569672E7</v>
      </c>
      <c r="E861" s="2">
        <f t="shared" si="1"/>
        <v>23768256895</v>
      </c>
    </row>
    <row r="862">
      <c r="A862" s="62" t="s">
        <v>4458</v>
      </c>
      <c r="B862" s="1" t="s">
        <v>4459</v>
      </c>
      <c r="C862" s="5">
        <v>41.0</v>
      </c>
      <c r="D862" s="97">
        <v>4.95529425609756E7</v>
      </c>
      <c r="E862" s="2">
        <f t="shared" si="1"/>
        <v>2031670645</v>
      </c>
    </row>
    <row r="863">
      <c r="A863" s="62" t="s">
        <v>4460</v>
      </c>
      <c r="B863" s="1" t="s">
        <v>4461</v>
      </c>
      <c r="C863" s="5">
        <v>179.0</v>
      </c>
      <c r="D863" s="97">
        <v>1.51096205067039E8</v>
      </c>
      <c r="E863" s="2">
        <f t="shared" si="1"/>
        <v>27046220707</v>
      </c>
    </row>
    <row r="864">
      <c r="A864" s="62" t="s">
        <v>4462</v>
      </c>
      <c r="B864" s="1" t="s">
        <v>4463</v>
      </c>
      <c r="C864" s="5">
        <v>6.0</v>
      </c>
      <c r="D864" s="97">
        <v>1.95415296666666E7</v>
      </c>
      <c r="E864" s="2">
        <f t="shared" si="1"/>
        <v>117249178</v>
      </c>
    </row>
    <row r="865">
      <c r="A865" s="62" t="s">
        <v>4464</v>
      </c>
      <c r="B865" s="1" t="s">
        <v>4465</v>
      </c>
      <c r="C865" s="5">
        <v>119.0</v>
      </c>
      <c r="D865" s="97">
        <v>2.04121580168067E7</v>
      </c>
      <c r="E865" s="2">
        <f t="shared" si="1"/>
        <v>2429046804</v>
      </c>
    </row>
    <row r="866">
      <c r="A866" s="62" t="s">
        <v>4466</v>
      </c>
      <c r="B866" s="1" t="s">
        <v>4467</v>
      </c>
      <c r="C866" s="5">
        <v>36.0</v>
      </c>
      <c r="D866" s="97">
        <v>6.85304645555555E7</v>
      </c>
      <c r="E866" s="2">
        <f t="shared" si="1"/>
        <v>2467096724</v>
      </c>
    </row>
    <row r="867">
      <c r="A867" s="62" t="s">
        <v>4468</v>
      </c>
      <c r="B867" s="1" t="s">
        <v>4469</v>
      </c>
      <c r="C867" s="5">
        <v>72.0</v>
      </c>
      <c r="D867" s="97">
        <v>3.53386156527777E7</v>
      </c>
      <c r="E867" s="2">
        <f t="shared" si="1"/>
        <v>2544380327</v>
      </c>
    </row>
    <row r="868">
      <c r="A868" s="62" t="s">
        <v>4470</v>
      </c>
      <c r="B868" s="1" t="s">
        <v>4471</v>
      </c>
      <c r="C868" s="5">
        <v>11.0</v>
      </c>
      <c r="D868" s="97">
        <v>6.23080808181818E7</v>
      </c>
      <c r="E868" s="2">
        <f t="shared" si="1"/>
        <v>685388889</v>
      </c>
    </row>
    <row r="869">
      <c r="A869" s="62" t="s">
        <v>4472</v>
      </c>
      <c r="B869" s="1" t="s">
        <v>4473</v>
      </c>
      <c r="C869" s="5">
        <v>187.0</v>
      </c>
      <c r="D869" s="97">
        <v>4.94941284224599E7</v>
      </c>
      <c r="E869" s="2">
        <f t="shared" si="1"/>
        <v>9255402015</v>
      </c>
    </row>
    <row r="870">
      <c r="A870" s="62" t="s">
        <v>4474</v>
      </c>
      <c r="B870" s="1" t="s">
        <v>4475</v>
      </c>
      <c r="C870" s="5">
        <v>59.0</v>
      </c>
      <c r="D870" s="97">
        <v>5.8189582898305E7</v>
      </c>
      <c r="E870" s="2">
        <f t="shared" si="1"/>
        <v>3433185391</v>
      </c>
    </row>
    <row r="871">
      <c r="A871" s="62" t="s">
        <v>4476</v>
      </c>
      <c r="B871" s="1" t="s">
        <v>4477</v>
      </c>
      <c r="C871" s="5">
        <v>57.0</v>
      </c>
      <c r="D871" s="97">
        <v>4.67191861403508E7</v>
      </c>
      <c r="E871" s="2">
        <f t="shared" si="1"/>
        <v>2662993610</v>
      </c>
    </row>
    <row r="872">
      <c r="A872" s="62" t="s">
        <v>4478</v>
      </c>
      <c r="B872" s="1" t="s">
        <v>4479</v>
      </c>
      <c r="C872" s="5">
        <v>9.0</v>
      </c>
      <c r="D872" s="97">
        <v>5.93080663333333E7</v>
      </c>
      <c r="E872" s="2">
        <f t="shared" si="1"/>
        <v>533772597</v>
      </c>
    </row>
    <row r="873">
      <c r="A873" s="62" t="s">
        <v>4480</v>
      </c>
      <c r="B873" s="1" t="s">
        <v>4481</v>
      </c>
      <c r="C873" s="5">
        <v>8.0</v>
      </c>
      <c r="D873" s="97">
        <v>4.33018205E7</v>
      </c>
      <c r="E873" s="2">
        <f t="shared" si="1"/>
        <v>346414564</v>
      </c>
    </row>
    <row r="874">
      <c r="A874" s="62" t="s">
        <v>4482</v>
      </c>
      <c r="B874" s="1" t="s">
        <v>4483</v>
      </c>
      <c r="C874" s="5">
        <v>1.0</v>
      </c>
      <c r="D874" s="97">
        <v>4.1958215E7</v>
      </c>
      <c r="E874" s="2">
        <f t="shared" si="1"/>
        <v>41958215</v>
      </c>
    </row>
    <row r="875">
      <c r="A875" s="62" t="s">
        <v>4484</v>
      </c>
      <c r="B875" s="1" t="s">
        <v>4485</v>
      </c>
      <c r="C875" s="5">
        <v>182.0</v>
      </c>
      <c r="D875" s="97">
        <v>9.35955430109889E7</v>
      </c>
      <c r="E875" s="2">
        <f t="shared" si="1"/>
        <v>17034388828</v>
      </c>
    </row>
    <row r="876">
      <c r="A876" s="62" t="s">
        <v>4486</v>
      </c>
      <c r="B876" s="1" t="s">
        <v>4487</v>
      </c>
      <c r="C876" s="5">
        <v>16.0</v>
      </c>
      <c r="D876" s="97">
        <v>5.31922635625E7</v>
      </c>
      <c r="E876" s="2">
        <f t="shared" si="1"/>
        <v>851076217</v>
      </c>
    </row>
    <row r="877">
      <c r="A877" s="62" t="s">
        <v>4488</v>
      </c>
      <c r="B877" s="1" t="s">
        <v>4489</v>
      </c>
      <c r="C877" s="5">
        <v>12.0</v>
      </c>
      <c r="D877" s="97">
        <v>8.01384435833333E7</v>
      </c>
      <c r="E877" s="2">
        <f t="shared" si="1"/>
        <v>961661323</v>
      </c>
    </row>
    <row r="878">
      <c r="A878" s="62" t="s">
        <v>4490</v>
      </c>
      <c r="B878" s="1" t="s">
        <v>4491</v>
      </c>
      <c r="C878" s="5">
        <v>7.0</v>
      </c>
      <c r="D878" s="97">
        <v>4.25287235714285E7</v>
      </c>
      <c r="E878" s="2">
        <f t="shared" si="1"/>
        <v>297701065</v>
      </c>
    </row>
    <row r="879">
      <c r="A879" s="62" t="s">
        <v>4492</v>
      </c>
      <c r="B879" s="1" t="s">
        <v>4493</v>
      </c>
      <c r="C879" s="5">
        <v>51.0</v>
      </c>
      <c r="D879" s="97">
        <v>1.33654210588235E7</v>
      </c>
      <c r="E879" s="2">
        <f t="shared" si="1"/>
        <v>681636474</v>
      </c>
    </row>
    <row r="880">
      <c r="A880" s="62" t="s">
        <v>4494</v>
      </c>
      <c r="B880" s="1" t="s">
        <v>4495</v>
      </c>
      <c r="C880" s="5">
        <v>2.0</v>
      </c>
      <c r="D880" s="97">
        <v>8.02903355E7</v>
      </c>
      <c r="E880" s="2">
        <f t="shared" si="1"/>
        <v>160580671</v>
      </c>
    </row>
    <row r="881">
      <c r="A881" s="62" t="s">
        <v>4496</v>
      </c>
      <c r="B881" s="1" t="s">
        <v>4497</v>
      </c>
      <c r="C881" s="5">
        <v>9.0</v>
      </c>
      <c r="D881" s="97">
        <v>1.02207061777777E8</v>
      </c>
      <c r="E881" s="2">
        <f t="shared" si="1"/>
        <v>919863556</v>
      </c>
    </row>
    <row r="882">
      <c r="A882" s="62" t="s">
        <v>4498</v>
      </c>
      <c r="B882" s="1" t="s">
        <v>4499</v>
      </c>
      <c r="C882" s="5">
        <v>9.0</v>
      </c>
      <c r="D882" s="97">
        <v>3.50092201111111E7</v>
      </c>
      <c r="E882" s="2">
        <f t="shared" si="1"/>
        <v>315082981</v>
      </c>
    </row>
    <row r="883">
      <c r="A883" s="62" t="s">
        <v>4500</v>
      </c>
      <c r="B883" s="1" t="s">
        <v>4501</v>
      </c>
      <c r="C883" s="5">
        <v>96.0</v>
      </c>
      <c r="D883" s="97">
        <v>4.41997207291666E7</v>
      </c>
      <c r="E883" s="2">
        <f t="shared" si="1"/>
        <v>4243173190</v>
      </c>
    </row>
    <row r="884">
      <c r="A884" s="62" t="s">
        <v>4502</v>
      </c>
      <c r="B884" s="1" t="s">
        <v>4503</v>
      </c>
      <c r="C884" s="5">
        <v>325.0</v>
      </c>
      <c r="D884" s="97">
        <v>7.46510185076923E7</v>
      </c>
      <c r="E884" s="2">
        <f t="shared" si="1"/>
        <v>24261581015</v>
      </c>
    </row>
    <row r="885">
      <c r="A885" s="62" t="s">
        <v>4504</v>
      </c>
      <c r="B885" s="1" t="s">
        <v>4505</v>
      </c>
      <c r="C885" s="5">
        <v>1.0</v>
      </c>
      <c r="D885" s="97">
        <v>6.3001734E7</v>
      </c>
      <c r="E885" s="2">
        <f t="shared" si="1"/>
        <v>63001734</v>
      </c>
    </row>
    <row r="886">
      <c r="A886" s="62" t="s">
        <v>4506</v>
      </c>
      <c r="B886" s="1" t="s">
        <v>4507</v>
      </c>
      <c r="C886" s="5">
        <v>29.0</v>
      </c>
      <c r="D886" s="97">
        <v>8.82180201724137E7</v>
      </c>
      <c r="E886" s="2">
        <f t="shared" si="1"/>
        <v>2558322585</v>
      </c>
    </row>
    <row r="887">
      <c r="A887" s="62" t="s">
        <v>4508</v>
      </c>
      <c r="B887" s="1" t="s">
        <v>4509</v>
      </c>
      <c r="C887" s="5">
        <v>111.0</v>
      </c>
      <c r="D887" s="97">
        <v>8.59351356486486E7</v>
      </c>
      <c r="E887" s="2">
        <f t="shared" si="1"/>
        <v>9538800057</v>
      </c>
    </row>
    <row r="888">
      <c r="A888" s="62" t="s">
        <v>4510</v>
      </c>
      <c r="B888" s="1" t="s">
        <v>4511</v>
      </c>
      <c r="C888" s="5">
        <v>45.0</v>
      </c>
      <c r="D888" s="97">
        <v>9.66077528888888E7</v>
      </c>
      <c r="E888" s="2">
        <f t="shared" si="1"/>
        <v>4347348880</v>
      </c>
    </row>
    <row r="889">
      <c r="A889" s="62" t="s">
        <v>4512</v>
      </c>
      <c r="B889" s="1" t="s">
        <v>4513</v>
      </c>
      <c r="C889" s="5">
        <v>300.0</v>
      </c>
      <c r="D889" s="97">
        <v>9.98065226533332E7</v>
      </c>
      <c r="E889" s="2">
        <f t="shared" si="1"/>
        <v>29941956796</v>
      </c>
    </row>
    <row r="890">
      <c r="A890" s="62" t="s">
        <v>4514</v>
      </c>
      <c r="B890" s="1" t="s">
        <v>4515</v>
      </c>
      <c r="C890" s="5">
        <v>2.0</v>
      </c>
      <c r="D890" s="97">
        <v>6.03049355E7</v>
      </c>
      <c r="E890" s="2">
        <f t="shared" si="1"/>
        <v>120609871</v>
      </c>
    </row>
    <row r="891">
      <c r="A891" s="62" t="s">
        <v>4516</v>
      </c>
      <c r="B891" s="1" t="s">
        <v>4517</v>
      </c>
      <c r="C891" s="5">
        <v>66.0</v>
      </c>
      <c r="D891" s="97">
        <v>1.04782237621212E8</v>
      </c>
      <c r="E891" s="2">
        <f t="shared" si="1"/>
        <v>6915627683</v>
      </c>
    </row>
    <row r="892">
      <c r="A892" s="62" t="s">
        <v>4518</v>
      </c>
      <c r="B892" s="1" t="s">
        <v>4519</v>
      </c>
      <c r="C892" s="5">
        <v>8.0</v>
      </c>
      <c r="D892" s="97">
        <v>1.12584958624999E8</v>
      </c>
      <c r="E892" s="2">
        <f t="shared" si="1"/>
        <v>900679669</v>
      </c>
    </row>
    <row r="893">
      <c r="A893" s="62" t="s">
        <v>4520</v>
      </c>
      <c r="B893" s="1" t="s">
        <v>4521</v>
      </c>
      <c r="C893" s="5">
        <v>6.0</v>
      </c>
      <c r="D893" s="97">
        <v>8.39218366666666E7</v>
      </c>
      <c r="E893" s="2">
        <f t="shared" si="1"/>
        <v>503531020</v>
      </c>
    </row>
    <row r="894">
      <c r="A894" s="62" t="s">
        <v>4522</v>
      </c>
      <c r="B894" s="1" t="s">
        <v>4523</v>
      </c>
      <c r="C894" s="5">
        <v>1.0</v>
      </c>
      <c r="D894" s="97">
        <v>4.6127541E7</v>
      </c>
      <c r="E894" s="2">
        <f t="shared" si="1"/>
        <v>46127541</v>
      </c>
    </row>
    <row r="895">
      <c r="A895" s="62" t="s">
        <v>4524</v>
      </c>
      <c r="B895" s="1" t="s">
        <v>4525</v>
      </c>
      <c r="C895" s="5">
        <v>8.0</v>
      </c>
      <c r="D895" s="97">
        <v>3.449508175E7</v>
      </c>
      <c r="E895" s="2">
        <f t="shared" si="1"/>
        <v>275960654</v>
      </c>
    </row>
    <row r="896">
      <c r="A896" s="62" t="s">
        <v>4526</v>
      </c>
      <c r="B896" s="1" t="s">
        <v>4527</v>
      </c>
      <c r="C896" s="5">
        <v>75.0</v>
      </c>
      <c r="D896" s="97">
        <v>5.32578359599999E7</v>
      </c>
      <c r="E896" s="2">
        <f t="shared" si="1"/>
        <v>3994337697</v>
      </c>
    </row>
    <row r="897">
      <c r="A897" s="62" t="s">
        <v>4528</v>
      </c>
      <c r="B897" s="1" t="s">
        <v>4529</v>
      </c>
      <c r="C897" s="5">
        <v>24.0</v>
      </c>
      <c r="D897" s="97">
        <v>1.43850734166666E7</v>
      </c>
      <c r="E897" s="2">
        <f t="shared" si="1"/>
        <v>345241762</v>
      </c>
    </row>
    <row r="898">
      <c r="A898" s="62" t="s">
        <v>4530</v>
      </c>
      <c r="B898" s="1" t="s">
        <v>4531</v>
      </c>
      <c r="C898" s="5">
        <v>150.0</v>
      </c>
      <c r="D898" s="97">
        <v>4.11906791866666E7</v>
      </c>
      <c r="E898" s="2">
        <f t="shared" si="1"/>
        <v>6178601878</v>
      </c>
    </row>
    <row r="899">
      <c r="A899" s="62" t="s">
        <v>4532</v>
      </c>
      <c r="B899" s="1" t="s">
        <v>4533</v>
      </c>
      <c r="C899" s="5">
        <v>121.0</v>
      </c>
      <c r="D899" s="97">
        <v>1.04181130652892E8</v>
      </c>
      <c r="E899" s="2">
        <f t="shared" si="1"/>
        <v>12605916809</v>
      </c>
    </row>
    <row r="900">
      <c r="A900" s="62" t="s">
        <v>4534</v>
      </c>
      <c r="B900" s="1" t="s">
        <v>4535</v>
      </c>
      <c r="C900" s="5">
        <v>2543.0</v>
      </c>
      <c r="D900" s="97">
        <v>6.58586946059771E7</v>
      </c>
      <c r="E900" s="2">
        <f t="shared" si="1"/>
        <v>167478660383</v>
      </c>
    </row>
    <row r="901">
      <c r="A901" s="62" t="s">
        <v>4536</v>
      </c>
      <c r="B901" s="1" t="s">
        <v>4537</v>
      </c>
      <c r="C901" s="5">
        <v>9574.0</v>
      </c>
      <c r="D901" s="97">
        <v>5.56471477333682E7</v>
      </c>
      <c r="E901" s="2">
        <f t="shared" si="1"/>
        <v>532765792399</v>
      </c>
    </row>
    <row r="902">
      <c r="A902" s="62" t="s">
        <v>4538</v>
      </c>
      <c r="B902" s="1" t="s">
        <v>4539</v>
      </c>
      <c r="C902" s="5">
        <v>11295.0</v>
      </c>
      <c r="D902" s="97">
        <v>3.48604519160176E7</v>
      </c>
      <c r="E902" s="2">
        <f t="shared" si="1"/>
        <v>393748804391</v>
      </c>
    </row>
    <row r="903">
      <c r="A903" s="62" t="s">
        <v>4540</v>
      </c>
      <c r="B903" s="1" t="s">
        <v>4541</v>
      </c>
      <c r="C903" s="5">
        <v>59.0</v>
      </c>
      <c r="D903" s="97">
        <v>2.81219952711864E7</v>
      </c>
      <c r="E903" s="2">
        <f t="shared" si="1"/>
        <v>1659197721</v>
      </c>
    </row>
    <row r="904">
      <c r="A904" s="62" t="s">
        <v>4542</v>
      </c>
      <c r="B904" s="1" t="s">
        <v>4543</v>
      </c>
      <c r="C904" s="5">
        <v>7403.0</v>
      </c>
      <c r="D904" s="97">
        <v>2.0653740664686E7</v>
      </c>
      <c r="E904" s="2">
        <f t="shared" si="1"/>
        <v>152899642141</v>
      </c>
    </row>
    <row r="905">
      <c r="A905" s="62" t="s">
        <v>4544</v>
      </c>
      <c r="B905" s="1" t="s">
        <v>4545</v>
      </c>
      <c r="C905" s="5">
        <v>2405.0</v>
      </c>
      <c r="D905" s="97">
        <v>2.67731937226611E7</v>
      </c>
      <c r="E905" s="2">
        <f t="shared" si="1"/>
        <v>64389530903</v>
      </c>
    </row>
    <row r="906">
      <c r="A906" s="62" t="s">
        <v>4546</v>
      </c>
      <c r="B906" s="1" t="s">
        <v>4547</v>
      </c>
      <c r="C906" s="5">
        <v>447.0</v>
      </c>
      <c r="D906" s="97">
        <v>6.18683014563758E7</v>
      </c>
      <c r="E906" s="2">
        <f t="shared" si="1"/>
        <v>27655130751</v>
      </c>
    </row>
    <row r="907">
      <c r="A907" s="62" t="s">
        <v>4548</v>
      </c>
      <c r="B907" s="1" t="s">
        <v>4549</v>
      </c>
      <c r="C907" s="5">
        <v>102.0</v>
      </c>
      <c r="D907" s="97">
        <v>6.45359356078431E7</v>
      </c>
      <c r="E907" s="2">
        <f t="shared" si="1"/>
        <v>6582665432</v>
      </c>
    </row>
    <row r="908">
      <c r="A908" s="62" t="s">
        <v>4550</v>
      </c>
      <c r="B908" s="1" t="s">
        <v>4551</v>
      </c>
      <c r="C908" s="5">
        <v>29.0</v>
      </c>
      <c r="D908" s="97">
        <v>4.22194999655172E7</v>
      </c>
      <c r="E908" s="2">
        <f t="shared" si="1"/>
        <v>1224365499</v>
      </c>
    </row>
    <row r="909">
      <c r="A909" s="62" t="s">
        <v>4552</v>
      </c>
      <c r="B909" s="1" t="s">
        <v>4553</v>
      </c>
      <c r="C909" s="5">
        <v>7.0</v>
      </c>
      <c r="D909" s="97">
        <v>2.2444419E7</v>
      </c>
      <c r="E909" s="2">
        <f t="shared" si="1"/>
        <v>157110933</v>
      </c>
    </row>
    <row r="910">
      <c r="A910" s="62" t="s">
        <v>4554</v>
      </c>
      <c r="B910" s="1" t="s">
        <v>4555</v>
      </c>
      <c r="C910" s="5">
        <v>59.0</v>
      </c>
      <c r="D910" s="97">
        <v>6.93231978474576E7</v>
      </c>
      <c r="E910" s="2">
        <f t="shared" si="1"/>
        <v>4090068673</v>
      </c>
    </row>
    <row r="911">
      <c r="A911" s="62" t="s">
        <v>4556</v>
      </c>
      <c r="B911" s="1" t="s">
        <v>4557</v>
      </c>
      <c r="C911" s="5">
        <v>74.0</v>
      </c>
      <c r="D911" s="97">
        <v>5.7052189E7</v>
      </c>
      <c r="E911" s="2">
        <f t="shared" si="1"/>
        <v>4221861986</v>
      </c>
    </row>
    <row r="912">
      <c r="A912" s="62" t="s">
        <v>4558</v>
      </c>
      <c r="B912" s="1" t="s">
        <v>4559</v>
      </c>
      <c r="C912" s="5">
        <v>10.0</v>
      </c>
      <c r="D912" s="97">
        <v>1.069908553E8</v>
      </c>
      <c r="E912" s="2">
        <f t="shared" si="1"/>
        <v>1069908553</v>
      </c>
    </row>
    <row r="913">
      <c r="A913" s="62" t="s">
        <v>4560</v>
      </c>
      <c r="B913" s="1" t="s">
        <v>4561</v>
      </c>
      <c r="C913" s="5">
        <v>42.0</v>
      </c>
      <c r="D913" s="97">
        <v>8.06702968333333E7</v>
      </c>
      <c r="E913" s="2">
        <f t="shared" si="1"/>
        <v>3388152467</v>
      </c>
    </row>
    <row r="914">
      <c r="A914" s="62" t="s">
        <v>4562</v>
      </c>
      <c r="B914" s="1" t="s">
        <v>4563</v>
      </c>
      <c r="C914" s="5">
        <v>123.0</v>
      </c>
      <c r="D914" s="97">
        <v>9.65717006829268E7</v>
      </c>
      <c r="E914" s="2">
        <f t="shared" si="1"/>
        <v>11878319184</v>
      </c>
    </row>
    <row r="915">
      <c r="A915" s="62" t="s">
        <v>4564</v>
      </c>
      <c r="B915" s="1" t="s">
        <v>4565</v>
      </c>
      <c r="C915" s="5">
        <v>7.0</v>
      </c>
      <c r="D915" s="97">
        <v>5.446363E7</v>
      </c>
      <c r="E915" s="2">
        <f t="shared" si="1"/>
        <v>381245410</v>
      </c>
    </row>
    <row r="916">
      <c r="A916" s="62" t="s">
        <v>4566</v>
      </c>
      <c r="B916" s="1" t="s">
        <v>4567</v>
      </c>
      <c r="C916" s="5">
        <v>69.0</v>
      </c>
      <c r="D916" s="97">
        <v>6.73184812608695E7</v>
      </c>
      <c r="E916" s="2">
        <f t="shared" si="1"/>
        <v>4644975207</v>
      </c>
    </row>
    <row r="917">
      <c r="A917" s="62" t="s">
        <v>4568</v>
      </c>
      <c r="B917" s="1" t="s">
        <v>4569</v>
      </c>
      <c r="C917" s="5">
        <v>1.0</v>
      </c>
      <c r="D917" s="97">
        <v>3215609.0</v>
      </c>
      <c r="E917" s="2">
        <f t="shared" si="1"/>
        <v>3215609</v>
      </c>
    </row>
    <row r="918">
      <c r="A918" s="62" t="s">
        <v>4570</v>
      </c>
      <c r="B918" s="1" t="s">
        <v>4571</v>
      </c>
      <c r="C918" s="5">
        <v>2.0</v>
      </c>
      <c r="D918" s="97">
        <v>9.2570027E7</v>
      </c>
      <c r="E918" s="2">
        <f t="shared" si="1"/>
        <v>185140054</v>
      </c>
    </row>
    <row r="919">
      <c r="A919" s="62" t="s">
        <v>4572</v>
      </c>
      <c r="B919" s="1" t="s">
        <v>4573</v>
      </c>
      <c r="C919" s="5">
        <v>4.0</v>
      </c>
      <c r="D919" s="97">
        <v>1.17596571E8</v>
      </c>
      <c r="E919" s="2">
        <f t="shared" si="1"/>
        <v>470386284</v>
      </c>
    </row>
    <row r="920">
      <c r="A920" s="62" t="s">
        <v>4574</v>
      </c>
      <c r="B920" s="1" t="s">
        <v>4575</v>
      </c>
      <c r="C920" s="5">
        <v>6.0</v>
      </c>
      <c r="D920" s="97">
        <v>1.25876103333333E7</v>
      </c>
      <c r="E920" s="2">
        <f t="shared" si="1"/>
        <v>75525662</v>
      </c>
    </row>
    <row r="921">
      <c r="A921" s="62" t="s">
        <v>4576</v>
      </c>
      <c r="B921" s="1" t="s">
        <v>4577</v>
      </c>
      <c r="C921" s="5">
        <v>3.0</v>
      </c>
      <c r="D921" s="97">
        <v>1.0093235E8</v>
      </c>
      <c r="E921" s="2">
        <f t="shared" si="1"/>
        <v>302797050</v>
      </c>
    </row>
    <row r="922">
      <c r="A922" s="62" t="s">
        <v>4578</v>
      </c>
      <c r="B922" s="1" t="s">
        <v>4579</v>
      </c>
      <c r="C922" s="5">
        <v>138.0</v>
      </c>
      <c r="D922" s="97">
        <v>5.25516885797101E7</v>
      </c>
      <c r="E922" s="2">
        <f t="shared" si="1"/>
        <v>7252133024</v>
      </c>
    </row>
    <row r="923">
      <c r="A923" s="62" t="s">
        <v>4580</v>
      </c>
      <c r="B923" s="1" t="s">
        <v>4581</v>
      </c>
      <c r="C923" s="5">
        <v>1.0</v>
      </c>
      <c r="D923" s="97">
        <v>1.4576371E8</v>
      </c>
      <c r="E923" s="2">
        <f t="shared" si="1"/>
        <v>145763710</v>
      </c>
    </row>
    <row r="924">
      <c r="A924" s="62" t="s">
        <v>4582</v>
      </c>
      <c r="B924" s="1" t="s">
        <v>4583</v>
      </c>
      <c r="C924" s="5">
        <v>119.0</v>
      </c>
      <c r="D924" s="97">
        <v>2.30078185630252E7</v>
      </c>
      <c r="E924" s="2">
        <f t="shared" si="1"/>
        <v>2737930409</v>
      </c>
    </row>
    <row r="925">
      <c r="A925" s="62" t="s">
        <v>4584</v>
      </c>
      <c r="B925" s="1" t="s">
        <v>4585</v>
      </c>
      <c r="C925" s="5">
        <v>1.0</v>
      </c>
      <c r="D925" s="97">
        <v>8.6459959E7</v>
      </c>
      <c r="E925" s="2">
        <f t="shared" si="1"/>
        <v>86459959</v>
      </c>
    </row>
    <row r="926">
      <c r="A926" s="62" t="s">
        <v>4586</v>
      </c>
      <c r="B926" s="1" t="s">
        <v>4587</v>
      </c>
      <c r="C926" s="5">
        <v>25.0</v>
      </c>
      <c r="D926" s="97">
        <v>6.84790484799999E7</v>
      </c>
      <c r="E926" s="2">
        <f t="shared" si="1"/>
        <v>1711976212</v>
      </c>
    </row>
    <row r="927">
      <c r="A927" s="62" t="s">
        <v>4588</v>
      </c>
      <c r="B927" s="1" t="s">
        <v>4589</v>
      </c>
      <c r="C927" s="5">
        <v>803.0</v>
      </c>
      <c r="D927" s="97">
        <v>2.043214222665E7</v>
      </c>
      <c r="E927" s="2">
        <f t="shared" si="1"/>
        <v>16407010208</v>
      </c>
    </row>
    <row r="928">
      <c r="A928" s="62" t="s">
        <v>4590</v>
      </c>
      <c r="B928" s="1" t="s">
        <v>4591</v>
      </c>
      <c r="C928" s="5">
        <v>2953.0</v>
      </c>
      <c r="D928" s="97">
        <v>7.73011852373856E7</v>
      </c>
      <c r="E928" s="2">
        <f t="shared" si="1"/>
        <v>228270400006</v>
      </c>
    </row>
    <row r="929">
      <c r="A929" s="62" t="s">
        <v>4592</v>
      </c>
      <c r="B929" s="1" t="s">
        <v>4593</v>
      </c>
      <c r="C929" s="5">
        <v>70.0</v>
      </c>
      <c r="D929" s="97">
        <v>1.98439585871428E8</v>
      </c>
      <c r="E929" s="2">
        <f t="shared" si="1"/>
        <v>13890771011</v>
      </c>
    </row>
    <row r="930">
      <c r="A930" s="62" t="s">
        <v>4594</v>
      </c>
      <c r="B930" s="1" t="s">
        <v>4595</v>
      </c>
      <c r="C930" s="5">
        <v>50597.0</v>
      </c>
      <c r="D930" s="97">
        <v>3.96100488404915E7</v>
      </c>
      <c r="E930" s="2">
        <f t="shared" si="1"/>
        <v>2004149641182</v>
      </c>
    </row>
    <row r="931">
      <c r="A931" s="62" t="s">
        <v>4596</v>
      </c>
      <c r="B931" s="1" t="s">
        <v>4597</v>
      </c>
      <c r="C931" s="5">
        <v>11.0</v>
      </c>
      <c r="D931" s="97">
        <v>3.24959944545454E7</v>
      </c>
      <c r="E931" s="2">
        <f t="shared" si="1"/>
        <v>357455939</v>
      </c>
    </row>
    <row r="932">
      <c r="A932" s="62" t="s">
        <v>4598</v>
      </c>
      <c r="B932" s="1" t="s">
        <v>4599</v>
      </c>
      <c r="C932" s="5">
        <v>697.0</v>
      </c>
      <c r="D932" s="97">
        <v>1.99560274720229E7</v>
      </c>
      <c r="E932" s="2">
        <f t="shared" si="1"/>
        <v>13909351148</v>
      </c>
    </row>
    <row r="933">
      <c r="A933" s="62" t="s">
        <v>4600</v>
      </c>
      <c r="B933" s="1" t="s">
        <v>4601</v>
      </c>
      <c r="C933" s="5">
        <v>2787.0</v>
      </c>
      <c r="D933" s="97">
        <v>3.41958661786867E7</v>
      </c>
      <c r="E933" s="2">
        <f t="shared" si="1"/>
        <v>95303879040</v>
      </c>
    </row>
    <row r="934">
      <c r="A934" s="62" t="s">
        <v>4602</v>
      </c>
      <c r="B934" s="1" t="s">
        <v>4603</v>
      </c>
      <c r="C934" s="5">
        <v>320.0</v>
      </c>
      <c r="D934" s="97">
        <v>7.142728605625E7</v>
      </c>
      <c r="E934" s="2">
        <f t="shared" si="1"/>
        <v>22856731538</v>
      </c>
    </row>
    <row r="935">
      <c r="A935" s="62" t="s">
        <v>4604</v>
      </c>
      <c r="B935" s="1" t="s">
        <v>4605</v>
      </c>
      <c r="C935" s="5">
        <v>6.0</v>
      </c>
      <c r="D935" s="97">
        <v>3.85310456666666E7</v>
      </c>
      <c r="E935" s="2">
        <f t="shared" si="1"/>
        <v>231186274</v>
      </c>
    </row>
    <row r="936">
      <c r="A936" s="62" t="s">
        <v>4606</v>
      </c>
      <c r="B936" s="1" t="s">
        <v>4607</v>
      </c>
      <c r="C936" s="5">
        <v>319.0</v>
      </c>
      <c r="D936" s="97">
        <v>4.61156313166144E7</v>
      </c>
      <c r="E936" s="2">
        <f t="shared" si="1"/>
        <v>14710886390</v>
      </c>
    </row>
    <row r="937">
      <c r="A937" s="62" t="s">
        <v>4608</v>
      </c>
      <c r="B937" s="1" t="s">
        <v>4609</v>
      </c>
      <c r="C937" s="5">
        <v>306.0</v>
      </c>
      <c r="D937" s="97">
        <v>5.87278728529412E7</v>
      </c>
      <c r="E937" s="2">
        <f t="shared" si="1"/>
        <v>17970729093</v>
      </c>
    </row>
    <row r="938">
      <c r="A938" s="62" t="s">
        <v>4610</v>
      </c>
      <c r="B938" s="1" t="s">
        <v>4611</v>
      </c>
      <c r="C938" s="5">
        <v>13.0</v>
      </c>
      <c r="D938" s="97">
        <v>6.33609089230769E7</v>
      </c>
      <c r="E938" s="2">
        <f t="shared" si="1"/>
        <v>823691816</v>
      </c>
    </row>
    <row r="939">
      <c r="A939" s="62" t="s">
        <v>4612</v>
      </c>
      <c r="B939" s="1" t="s">
        <v>4613</v>
      </c>
      <c r="C939" s="5">
        <v>544.0</v>
      </c>
      <c r="D939" s="97">
        <v>2.96449277647058E7</v>
      </c>
      <c r="E939" s="2">
        <f t="shared" si="1"/>
        <v>16126840704</v>
      </c>
    </row>
    <row r="940">
      <c r="A940" s="62" t="s">
        <v>4614</v>
      </c>
      <c r="B940" s="1" t="s">
        <v>4615</v>
      </c>
      <c r="C940" s="5">
        <v>818.0</v>
      </c>
      <c r="D940" s="97">
        <v>2.60686757579462E7</v>
      </c>
      <c r="E940" s="2">
        <f t="shared" si="1"/>
        <v>21324176770</v>
      </c>
    </row>
    <row r="941">
      <c r="A941" s="62" t="s">
        <v>4616</v>
      </c>
      <c r="B941" s="1" t="s">
        <v>4617</v>
      </c>
      <c r="C941" s="5">
        <v>640.0</v>
      </c>
      <c r="D941" s="97">
        <v>2.10109005855161E7</v>
      </c>
      <c r="E941" s="2">
        <f t="shared" si="1"/>
        <v>13446976375</v>
      </c>
    </row>
    <row r="942">
      <c r="A942" s="62" t="s">
        <v>4618</v>
      </c>
      <c r="B942" s="1" t="s">
        <v>4619</v>
      </c>
      <c r="C942" s="5">
        <v>257.0</v>
      </c>
      <c r="D942" s="97">
        <v>5.37215772568093E7</v>
      </c>
      <c r="E942" s="2">
        <f t="shared" si="1"/>
        <v>13806445355</v>
      </c>
    </row>
    <row r="943">
      <c r="A943" s="62" t="s">
        <v>4620</v>
      </c>
      <c r="B943" s="1" t="s">
        <v>4621</v>
      </c>
      <c r="C943" s="5">
        <v>5.0</v>
      </c>
      <c r="D943" s="97">
        <v>4.56107628E7</v>
      </c>
      <c r="E943" s="2">
        <f t="shared" si="1"/>
        <v>228053814</v>
      </c>
    </row>
    <row r="944">
      <c r="A944" s="62" t="s">
        <v>4622</v>
      </c>
      <c r="B944" s="1" t="s">
        <v>4623</v>
      </c>
      <c r="C944" s="5">
        <v>71.0</v>
      </c>
      <c r="D944" s="97">
        <v>3.17442995633802E7</v>
      </c>
      <c r="E944" s="2">
        <f t="shared" si="1"/>
        <v>2253845269</v>
      </c>
    </row>
    <row r="945">
      <c r="A945" s="62" t="s">
        <v>4624</v>
      </c>
      <c r="B945" s="1" t="s">
        <v>4625</v>
      </c>
      <c r="C945" s="5">
        <v>31.0</v>
      </c>
      <c r="D945" s="97">
        <v>4.76100626451612E7</v>
      </c>
      <c r="E945" s="2">
        <f t="shared" si="1"/>
        <v>1475911942</v>
      </c>
    </row>
    <row r="946">
      <c r="A946" s="62" t="s">
        <v>4626</v>
      </c>
      <c r="B946" s="1" t="s">
        <v>4627</v>
      </c>
      <c r="C946" s="5">
        <v>324.0</v>
      </c>
      <c r="D946" s="97">
        <v>7.07994477129629E7</v>
      </c>
      <c r="E946" s="2">
        <f t="shared" si="1"/>
        <v>22939021059</v>
      </c>
    </row>
    <row r="947">
      <c r="A947" s="62" t="s">
        <v>4628</v>
      </c>
      <c r="B947" s="1" t="s">
        <v>4629</v>
      </c>
      <c r="C947" s="5">
        <v>328.0</v>
      </c>
      <c r="D947" s="97">
        <v>2.66743480457317E7</v>
      </c>
      <c r="E947" s="2">
        <f t="shared" si="1"/>
        <v>8749186159</v>
      </c>
    </row>
    <row r="948">
      <c r="A948" s="62" t="s">
        <v>4630</v>
      </c>
      <c r="B948" s="1" t="s">
        <v>4631</v>
      </c>
      <c r="C948" s="5">
        <v>943.0</v>
      </c>
      <c r="D948" s="97">
        <v>7.54464806670202E7</v>
      </c>
      <c r="E948" s="2">
        <f t="shared" si="1"/>
        <v>71146031269</v>
      </c>
    </row>
    <row r="949">
      <c r="A949" s="62" t="s">
        <v>4632</v>
      </c>
      <c r="B949" s="1" t="s">
        <v>4633</v>
      </c>
      <c r="C949" s="5">
        <v>173.0</v>
      </c>
      <c r="D949" s="97">
        <v>8.18841493988439E7</v>
      </c>
      <c r="E949" s="2">
        <f t="shared" si="1"/>
        <v>14165957846</v>
      </c>
    </row>
    <row r="950">
      <c r="A950" s="62" t="s">
        <v>4634</v>
      </c>
      <c r="B950" s="1" t="s">
        <v>4635</v>
      </c>
      <c r="C950" s="5">
        <v>45.0</v>
      </c>
      <c r="D950" s="97">
        <v>7.34291872222222E7</v>
      </c>
      <c r="E950" s="2">
        <f t="shared" si="1"/>
        <v>3304313425</v>
      </c>
    </row>
    <row r="951">
      <c r="A951" s="62" t="s">
        <v>4636</v>
      </c>
      <c r="B951" s="1" t="s">
        <v>4637</v>
      </c>
      <c r="C951" s="5">
        <v>406.0</v>
      </c>
      <c r="D951" s="97">
        <v>6.60232808743842E7</v>
      </c>
      <c r="E951" s="2">
        <f t="shared" si="1"/>
        <v>26805452035</v>
      </c>
    </row>
    <row r="952">
      <c r="A952" s="62" t="s">
        <v>4638</v>
      </c>
      <c r="B952" s="1" t="s">
        <v>4639</v>
      </c>
      <c r="C952" s="5">
        <v>36.0</v>
      </c>
      <c r="D952" s="97">
        <v>1.00721227861111E8</v>
      </c>
      <c r="E952" s="2">
        <f t="shared" si="1"/>
        <v>3625964203</v>
      </c>
    </row>
    <row r="953">
      <c r="A953" s="62" t="s">
        <v>4640</v>
      </c>
      <c r="B953" s="1" t="s">
        <v>4641</v>
      </c>
      <c r="C953" s="5">
        <v>135.0</v>
      </c>
      <c r="D953" s="97">
        <v>3.70471434814814E7</v>
      </c>
      <c r="E953" s="2">
        <f t="shared" si="1"/>
        <v>5001364370</v>
      </c>
    </row>
    <row r="954">
      <c r="A954" s="62" t="s">
        <v>4642</v>
      </c>
      <c r="B954" s="1" t="s">
        <v>4643</v>
      </c>
      <c r="C954" s="5">
        <v>243.0</v>
      </c>
      <c r="D954" s="97">
        <v>6.38195562880658E7</v>
      </c>
      <c r="E954" s="2">
        <f t="shared" si="1"/>
        <v>15508152178</v>
      </c>
    </row>
    <row r="955">
      <c r="A955" s="62" t="s">
        <v>4644</v>
      </c>
      <c r="B955" s="1" t="s">
        <v>4645</v>
      </c>
      <c r="C955" s="5">
        <v>17.0</v>
      </c>
      <c r="D955" s="97">
        <v>8.79439755294117E7</v>
      </c>
      <c r="E955" s="2">
        <f t="shared" si="1"/>
        <v>1495047584</v>
      </c>
    </row>
    <row r="956">
      <c r="A956" s="62" t="s">
        <v>4646</v>
      </c>
      <c r="B956" s="1" t="s">
        <v>4647</v>
      </c>
      <c r="C956" s="5">
        <v>354.0</v>
      </c>
      <c r="D956" s="97">
        <v>7.36627342966101E7</v>
      </c>
      <c r="E956" s="2">
        <f t="shared" si="1"/>
        <v>26076607941</v>
      </c>
    </row>
    <row r="957">
      <c r="A957" s="62" t="s">
        <v>4648</v>
      </c>
      <c r="B957" s="1" t="s">
        <v>4649</v>
      </c>
      <c r="C957" s="5">
        <v>6.0</v>
      </c>
      <c r="D957" s="97">
        <v>9.42136595E7</v>
      </c>
      <c r="E957" s="2">
        <f t="shared" si="1"/>
        <v>565281957</v>
      </c>
    </row>
    <row r="958">
      <c r="A958" s="62" t="s">
        <v>4650</v>
      </c>
      <c r="B958" s="1" t="s">
        <v>4651</v>
      </c>
      <c r="C958" s="5">
        <v>15.0</v>
      </c>
      <c r="D958" s="97">
        <v>8.03607211333333E7</v>
      </c>
      <c r="E958" s="2">
        <f t="shared" si="1"/>
        <v>1205410817</v>
      </c>
    </row>
    <row r="959">
      <c r="A959" s="62" t="s">
        <v>4652</v>
      </c>
      <c r="B959" s="1" t="s">
        <v>4653</v>
      </c>
      <c r="C959" s="5">
        <v>11.0</v>
      </c>
      <c r="D959" s="97">
        <v>2.13194119090909E7</v>
      </c>
      <c r="E959" s="2">
        <f t="shared" si="1"/>
        <v>234513531</v>
      </c>
    </row>
    <row r="960">
      <c r="A960" s="62" t="s">
        <v>4654</v>
      </c>
      <c r="B960" s="1" t="s">
        <v>4655</v>
      </c>
      <c r="C960" s="5">
        <v>78.0</v>
      </c>
      <c r="D960" s="97">
        <v>9.69070484102563E7</v>
      </c>
      <c r="E960" s="2">
        <f t="shared" si="1"/>
        <v>7558749776</v>
      </c>
    </row>
    <row r="961">
      <c r="A961" s="62" t="s">
        <v>4656</v>
      </c>
      <c r="B961" s="1" t="s">
        <v>4657</v>
      </c>
      <c r="C961" s="5">
        <v>4.0</v>
      </c>
      <c r="D961" s="97">
        <v>3.142209175E7</v>
      </c>
      <c r="E961" s="2">
        <f t="shared" si="1"/>
        <v>125688367</v>
      </c>
    </row>
    <row r="962">
      <c r="A962" s="62" t="s">
        <v>4658</v>
      </c>
      <c r="B962" s="1" t="s">
        <v>4659</v>
      </c>
      <c r="C962" s="5">
        <v>102130.0</v>
      </c>
      <c r="D962" s="97">
        <v>1.72465714944659E7</v>
      </c>
      <c r="E962" s="2">
        <f t="shared" si="1"/>
        <v>1761392346730</v>
      </c>
    </row>
    <row r="963">
      <c r="A963" s="62" t="s">
        <v>4660</v>
      </c>
      <c r="B963" s="1" t="s">
        <v>4661</v>
      </c>
      <c r="C963" s="5">
        <v>923.0</v>
      </c>
      <c r="D963" s="97">
        <v>3.96512659382448E7</v>
      </c>
      <c r="E963" s="2">
        <f t="shared" si="1"/>
        <v>36598118461</v>
      </c>
    </row>
    <row r="964">
      <c r="A964" s="62" t="s">
        <v>4662</v>
      </c>
      <c r="B964" s="1" t="s">
        <v>4663</v>
      </c>
      <c r="C964" s="5">
        <v>46.0</v>
      </c>
      <c r="D964" s="97">
        <v>5.92495303043478E7</v>
      </c>
      <c r="E964" s="2">
        <f t="shared" si="1"/>
        <v>2725478394</v>
      </c>
    </row>
    <row r="965">
      <c r="A965" s="62" t="s">
        <v>4664</v>
      </c>
      <c r="B965" s="1" t="s">
        <v>4665</v>
      </c>
      <c r="C965" s="5">
        <v>35.0</v>
      </c>
      <c r="D965" s="97">
        <v>7.43085876285714E7</v>
      </c>
      <c r="E965" s="2">
        <f t="shared" si="1"/>
        <v>2600800567</v>
      </c>
    </row>
    <row r="966">
      <c r="A966" s="62" t="s">
        <v>4666</v>
      </c>
      <c r="B966" s="1" t="s">
        <v>4667</v>
      </c>
      <c r="C966" s="5">
        <v>1.0</v>
      </c>
      <c r="D966" s="97">
        <v>1.4044875E8</v>
      </c>
      <c r="E966" s="2">
        <f t="shared" si="1"/>
        <v>140448750</v>
      </c>
    </row>
    <row r="967">
      <c r="A967" s="62" t="s">
        <v>4668</v>
      </c>
      <c r="B967" s="1" t="s">
        <v>4669</v>
      </c>
      <c r="C967" s="5">
        <v>15.0</v>
      </c>
      <c r="D967" s="97">
        <v>1.040065496E8</v>
      </c>
      <c r="E967" s="2">
        <f t="shared" si="1"/>
        <v>1560098244</v>
      </c>
    </row>
    <row r="968">
      <c r="A968" s="62" t="s">
        <v>4670</v>
      </c>
      <c r="B968" s="1" t="s">
        <v>4671</v>
      </c>
      <c r="C968" s="5">
        <v>12.0</v>
      </c>
      <c r="D968" s="97">
        <v>1.28480611999999E8</v>
      </c>
      <c r="E968" s="2">
        <f t="shared" si="1"/>
        <v>1541767344</v>
      </c>
    </row>
    <row r="969">
      <c r="A969" s="62" t="s">
        <v>4672</v>
      </c>
      <c r="B969" s="1" t="s">
        <v>4673</v>
      </c>
      <c r="C969" s="5">
        <v>1.0</v>
      </c>
      <c r="D969" s="97">
        <v>2.2566989E8</v>
      </c>
      <c r="E969" s="2">
        <f t="shared" si="1"/>
        <v>225669890</v>
      </c>
    </row>
    <row r="970">
      <c r="A970" s="62" t="s">
        <v>4674</v>
      </c>
      <c r="B970" s="1" t="s">
        <v>4675</v>
      </c>
      <c r="C970" s="5">
        <v>1.0</v>
      </c>
      <c r="D970" s="97">
        <v>1.87364415E8</v>
      </c>
      <c r="E970" s="2">
        <f t="shared" si="1"/>
        <v>187364415</v>
      </c>
    </row>
    <row r="971">
      <c r="A971" s="62" t="s">
        <v>4676</v>
      </c>
      <c r="B971" s="1" t="s">
        <v>4677</v>
      </c>
      <c r="C971" s="5">
        <v>3.0</v>
      </c>
      <c r="D971" s="97">
        <v>1.13132343666666E8</v>
      </c>
      <c r="E971" s="2">
        <f t="shared" si="1"/>
        <v>339397031</v>
      </c>
    </row>
    <row r="972">
      <c r="A972" s="62" t="s">
        <v>4678</v>
      </c>
      <c r="B972" s="1" t="s">
        <v>4679</v>
      </c>
      <c r="C972" s="5">
        <v>79.0</v>
      </c>
      <c r="D972" s="97">
        <v>2.17798212265822E8</v>
      </c>
      <c r="E972" s="2">
        <f t="shared" si="1"/>
        <v>17206058769</v>
      </c>
    </row>
    <row r="973">
      <c r="A973" s="62" t="s">
        <v>4680</v>
      </c>
      <c r="B973" s="1" t="s">
        <v>4681</v>
      </c>
      <c r="C973" s="5">
        <v>506.0</v>
      </c>
      <c r="D973" s="97">
        <v>2.46788751743082E8</v>
      </c>
      <c r="E973" s="2">
        <f t="shared" si="1"/>
        <v>124875108382</v>
      </c>
    </row>
    <row r="974">
      <c r="A974" s="62" t="s">
        <v>4682</v>
      </c>
      <c r="B974" s="1" t="s">
        <v>4683</v>
      </c>
      <c r="C974" s="5">
        <v>148.0</v>
      </c>
      <c r="D974" s="97">
        <v>1.71892930547297E8</v>
      </c>
      <c r="E974" s="2">
        <f t="shared" si="1"/>
        <v>25440153721</v>
      </c>
    </row>
    <row r="975">
      <c r="A975" s="62" t="s">
        <v>4684</v>
      </c>
      <c r="B975" s="1" t="s">
        <v>4685</v>
      </c>
      <c r="C975" s="5">
        <v>874.0</v>
      </c>
      <c r="D975" s="97">
        <v>2.68162549590388E8</v>
      </c>
      <c r="E975" s="2">
        <f t="shared" si="1"/>
        <v>234374068342</v>
      </c>
    </row>
    <row r="976">
      <c r="A976" s="62" t="s">
        <v>4686</v>
      </c>
      <c r="B976" s="1" t="s">
        <v>4687</v>
      </c>
      <c r="C976" s="5">
        <v>2.0</v>
      </c>
      <c r="D976" s="97">
        <v>3.002496E8</v>
      </c>
      <c r="E976" s="2">
        <f t="shared" si="1"/>
        <v>600499200</v>
      </c>
    </row>
    <row r="977">
      <c r="A977" s="62" t="s">
        <v>4688</v>
      </c>
      <c r="B977" s="1" t="s">
        <v>4689</v>
      </c>
      <c r="C977" s="5">
        <v>37.0</v>
      </c>
      <c r="D977" s="97">
        <v>2.85303696081081E8</v>
      </c>
      <c r="E977" s="2">
        <f t="shared" si="1"/>
        <v>10556236755</v>
      </c>
    </row>
    <row r="978">
      <c r="A978" s="62" t="s">
        <v>4690</v>
      </c>
      <c r="B978" s="1" t="s">
        <v>4691</v>
      </c>
      <c r="C978" s="5">
        <v>461.0</v>
      </c>
      <c r="D978" s="97">
        <v>3.01968650550975E8</v>
      </c>
      <c r="E978" s="2">
        <f t="shared" si="1"/>
        <v>139207547904</v>
      </c>
    </row>
    <row r="979">
      <c r="A979" s="62" t="s">
        <v>4692</v>
      </c>
      <c r="B979" s="1" t="s">
        <v>4693</v>
      </c>
      <c r="C979" s="5">
        <v>49.0</v>
      </c>
      <c r="D979" s="97">
        <v>2.7107344932653E8</v>
      </c>
      <c r="E979" s="2">
        <f t="shared" si="1"/>
        <v>13282599017</v>
      </c>
    </row>
    <row r="980">
      <c r="A980" s="62" t="s">
        <v>4694</v>
      </c>
      <c r="B980" s="1" t="s">
        <v>4695</v>
      </c>
      <c r="C980" s="5">
        <v>1138.0</v>
      </c>
      <c r="D980" s="97">
        <v>2.78099610217926E8</v>
      </c>
      <c r="E980" s="2">
        <f t="shared" si="1"/>
        <v>316477356428</v>
      </c>
    </row>
    <row r="981">
      <c r="A981" s="62" t="s">
        <v>4696</v>
      </c>
      <c r="B981" s="1" t="s">
        <v>4697</v>
      </c>
      <c r="C981" s="5">
        <v>8.0</v>
      </c>
      <c r="D981" s="97">
        <v>2.9143228925E8</v>
      </c>
      <c r="E981" s="2">
        <f t="shared" si="1"/>
        <v>2331458314</v>
      </c>
    </row>
    <row r="982">
      <c r="A982" s="62" t="s">
        <v>4698</v>
      </c>
      <c r="B982" s="1" t="s">
        <v>4699</v>
      </c>
      <c r="C982" s="5">
        <v>14.0</v>
      </c>
      <c r="D982" s="97">
        <v>2.39843540285714E8</v>
      </c>
      <c r="E982" s="2">
        <f t="shared" si="1"/>
        <v>3357809564</v>
      </c>
    </row>
    <row r="983">
      <c r="A983" s="62" t="s">
        <v>4700</v>
      </c>
      <c r="B983" s="1" t="s">
        <v>4701</v>
      </c>
      <c r="C983" s="5">
        <v>24.0</v>
      </c>
      <c r="D983" s="97">
        <v>3.75609894333333E8</v>
      </c>
      <c r="E983" s="2">
        <f t="shared" si="1"/>
        <v>9014637464</v>
      </c>
    </row>
    <row r="984">
      <c r="A984" s="62" t="s">
        <v>4702</v>
      </c>
      <c r="B984" s="1" t="s">
        <v>4703</v>
      </c>
      <c r="C984" s="5">
        <v>108.0</v>
      </c>
      <c r="D984" s="97">
        <v>3.07398640527777E8</v>
      </c>
      <c r="E984" s="2">
        <f t="shared" si="1"/>
        <v>33199053177</v>
      </c>
    </row>
    <row r="985">
      <c r="A985" s="62" t="s">
        <v>4704</v>
      </c>
      <c r="B985" s="1" t="s">
        <v>4705</v>
      </c>
      <c r="C985" s="5">
        <v>127.0</v>
      </c>
      <c r="D985" s="97">
        <v>2.38165856330708E8</v>
      </c>
      <c r="E985" s="2">
        <f t="shared" si="1"/>
        <v>30247063754</v>
      </c>
    </row>
    <row r="986">
      <c r="A986" s="62" t="s">
        <v>4706</v>
      </c>
      <c r="B986" s="1" t="s">
        <v>4707</v>
      </c>
      <c r="C986" s="5">
        <v>90.0</v>
      </c>
      <c r="D986" s="97">
        <v>2.28447790744444E8</v>
      </c>
      <c r="E986" s="2">
        <f t="shared" si="1"/>
        <v>20560301167</v>
      </c>
    </row>
    <row r="987">
      <c r="A987" s="62" t="s">
        <v>4708</v>
      </c>
      <c r="B987" s="1" t="s">
        <v>4709</v>
      </c>
      <c r="C987" s="5">
        <v>3.0</v>
      </c>
      <c r="D987" s="97">
        <v>7.73858163333333E7</v>
      </c>
      <c r="E987" s="2">
        <f t="shared" si="1"/>
        <v>232157449</v>
      </c>
    </row>
    <row r="988">
      <c r="A988" s="62" t="s">
        <v>4710</v>
      </c>
      <c r="B988" s="1" t="s">
        <v>4711</v>
      </c>
      <c r="C988" s="5">
        <v>26.0</v>
      </c>
      <c r="D988" s="97">
        <v>2.13964432230769E8</v>
      </c>
      <c r="E988" s="2">
        <f t="shared" si="1"/>
        <v>5563075238</v>
      </c>
    </row>
    <row r="989">
      <c r="A989" s="62" t="s">
        <v>4712</v>
      </c>
      <c r="B989" s="1" t="s">
        <v>4713</v>
      </c>
      <c r="C989" s="5">
        <v>85.0</v>
      </c>
      <c r="D989" s="97">
        <v>1.29954939847058E8</v>
      </c>
      <c r="E989" s="2">
        <f t="shared" si="1"/>
        <v>11046169887</v>
      </c>
    </row>
    <row r="990">
      <c r="A990" s="62" t="s">
        <v>4714</v>
      </c>
      <c r="B990" s="1" t="s">
        <v>4715</v>
      </c>
      <c r="C990" s="5">
        <v>435.0</v>
      </c>
      <c r="D990" s="97">
        <v>2.65873083806896E8</v>
      </c>
      <c r="E990" s="2">
        <f t="shared" si="1"/>
        <v>115654791456</v>
      </c>
    </row>
    <row r="991">
      <c r="A991" s="62" t="s">
        <v>4716</v>
      </c>
      <c r="B991" s="1" t="s">
        <v>4717</v>
      </c>
      <c r="C991" s="5">
        <v>1.0</v>
      </c>
      <c r="D991" s="97">
        <v>2.4824518E7</v>
      </c>
      <c r="E991" s="2">
        <f t="shared" si="1"/>
        <v>24824518</v>
      </c>
    </row>
    <row r="992">
      <c r="A992" s="62" t="s">
        <v>4718</v>
      </c>
      <c r="B992" s="1" t="s">
        <v>4719</v>
      </c>
      <c r="C992" s="5">
        <v>4.0</v>
      </c>
      <c r="D992" s="97">
        <v>1.7221368625E8</v>
      </c>
      <c r="E992" s="2">
        <f t="shared" si="1"/>
        <v>688854745</v>
      </c>
    </row>
    <row r="993">
      <c r="A993" s="62" t="s">
        <v>4720</v>
      </c>
      <c r="B993" s="1" t="s">
        <v>4721</v>
      </c>
      <c r="C993" s="5">
        <v>220.0</v>
      </c>
      <c r="D993" s="97">
        <v>1.76945605740909E8</v>
      </c>
      <c r="E993" s="2">
        <f t="shared" si="1"/>
        <v>38928033263</v>
      </c>
    </row>
    <row r="994">
      <c r="A994" s="62" t="s">
        <v>4722</v>
      </c>
      <c r="B994" s="1" t="s">
        <v>4723</v>
      </c>
      <c r="C994" s="5">
        <v>1413.0</v>
      </c>
      <c r="D994" s="97">
        <v>9.39204101493276E7</v>
      </c>
      <c r="E994" s="2">
        <f t="shared" si="1"/>
        <v>132709539541</v>
      </c>
    </row>
    <row r="995">
      <c r="A995" s="62" t="s">
        <v>4724</v>
      </c>
      <c r="B995" s="1" t="s">
        <v>4725</v>
      </c>
      <c r="C995" s="5">
        <v>911.0</v>
      </c>
      <c r="D995" s="97">
        <v>2.14508488335526E8</v>
      </c>
      <c r="E995" s="2">
        <f t="shared" si="1"/>
        <v>195417232874</v>
      </c>
    </row>
    <row r="996">
      <c r="A996" s="62" t="s">
        <v>4726</v>
      </c>
      <c r="B996" s="1" t="s">
        <v>4727</v>
      </c>
      <c r="C996" s="5">
        <v>17.0</v>
      </c>
      <c r="D996" s="97">
        <v>2.13884115352941E8</v>
      </c>
      <c r="E996" s="2">
        <f t="shared" si="1"/>
        <v>3636029961</v>
      </c>
    </row>
    <row r="997">
      <c r="A997" s="62" t="s">
        <v>4728</v>
      </c>
      <c r="B997" s="1" t="s">
        <v>4729</v>
      </c>
      <c r="C997" s="5">
        <v>1069.0</v>
      </c>
      <c r="D997" s="97">
        <v>9.44723000795135E7</v>
      </c>
      <c r="E997" s="2">
        <f t="shared" si="1"/>
        <v>100990888785</v>
      </c>
    </row>
    <row r="998">
      <c r="A998" s="62" t="s">
        <v>4730</v>
      </c>
      <c r="B998" s="1" t="s">
        <v>4731</v>
      </c>
      <c r="C998" s="5">
        <v>1.0</v>
      </c>
      <c r="D998" s="97">
        <v>1.4356307E7</v>
      </c>
      <c r="E998" s="2">
        <f t="shared" si="1"/>
        <v>14356307</v>
      </c>
    </row>
    <row r="999">
      <c r="A999" s="62" t="s">
        <v>4732</v>
      </c>
      <c r="B999" s="1" t="s">
        <v>4733</v>
      </c>
      <c r="C999" s="5">
        <v>4.0</v>
      </c>
      <c r="D999" s="97">
        <v>1.7816478875E8</v>
      </c>
      <c r="E999" s="2">
        <f t="shared" si="1"/>
        <v>712659155</v>
      </c>
    </row>
    <row r="1000">
      <c r="A1000" s="62" t="s">
        <v>4734</v>
      </c>
      <c r="B1000" s="1" t="s">
        <v>4735</v>
      </c>
      <c r="C1000" s="5">
        <v>484.0</v>
      </c>
      <c r="D1000" s="97">
        <v>2.01029995595041E8</v>
      </c>
      <c r="E1000" s="2">
        <f t="shared" si="1"/>
        <v>97298517868</v>
      </c>
    </row>
    <row r="1001">
      <c r="A1001" s="62" t="s">
        <v>4736</v>
      </c>
      <c r="B1001" s="1" t="s">
        <v>4737</v>
      </c>
      <c r="C1001" s="5">
        <v>19.0</v>
      </c>
      <c r="D1001" s="97">
        <v>2.22766987473684E8</v>
      </c>
      <c r="E1001" s="2">
        <f t="shared" si="1"/>
        <v>4232572762</v>
      </c>
    </row>
    <row r="1002">
      <c r="A1002" s="62" t="s">
        <v>4738</v>
      </c>
      <c r="B1002" s="1" t="s">
        <v>4739</v>
      </c>
      <c r="C1002" s="5">
        <v>10.0</v>
      </c>
      <c r="D1002" s="97">
        <v>2.007143162E8</v>
      </c>
      <c r="E1002" s="2">
        <f t="shared" si="1"/>
        <v>2007143162</v>
      </c>
    </row>
    <row r="1003">
      <c r="A1003" s="62" t="s">
        <v>4740</v>
      </c>
      <c r="B1003" s="1" t="s">
        <v>4741</v>
      </c>
      <c r="C1003" s="5">
        <v>3.0</v>
      </c>
      <c r="D1003" s="97">
        <v>1.48541521E8</v>
      </c>
      <c r="E1003" s="2">
        <f t="shared" si="1"/>
        <v>445624563</v>
      </c>
    </row>
    <row r="1004">
      <c r="A1004" s="62" t="s">
        <v>4742</v>
      </c>
      <c r="B1004" s="1" t="s">
        <v>4743</v>
      </c>
      <c r="C1004" s="5">
        <v>432.0</v>
      </c>
      <c r="D1004" s="97">
        <v>2.38775044976851E8</v>
      </c>
      <c r="E1004" s="2">
        <f t="shared" si="1"/>
        <v>103150819430</v>
      </c>
    </row>
    <row r="1005">
      <c r="A1005" s="62" t="s">
        <v>4744</v>
      </c>
      <c r="B1005" s="1" t="s">
        <v>4745</v>
      </c>
      <c r="C1005" s="5">
        <v>76.0</v>
      </c>
      <c r="D1005" s="97">
        <v>2.06763533197368E8</v>
      </c>
      <c r="E1005" s="2">
        <f t="shared" si="1"/>
        <v>15714028523</v>
      </c>
    </row>
    <row r="1006">
      <c r="A1006" s="62" t="s">
        <v>4746</v>
      </c>
      <c r="B1006" s="1" t="s">
        <v>4747</v>
      </c>
      <c r="C1006" s="5">
        <v>61.0</v>
      </c>
      <c r="D1006" s="97">
        <v>2.8423292957377E8</v>
      </c>
      <c r="E1006" s="2">
        <f t="shared" si="1"/>
        <v>17338208704</v>
      </c>
    </row>
    <row r="1007">
      <c r="A1007" s="62" t="s">
        <v>4748</v>
      </c>
      <c r="B1007" s="1" t="s">
        <v>4749</v>
      </c>
      <c r="C1007" s="5">
        <v>453.0</v>
      </c>
      <c r="D1007" s="97">
        <v>2.40746287885209E8</v>
      </c>
      <c r="E1007" s="2">
        <f t="shared" si="1"/>
        <v>109058068412</v>
      </c>
    </row>
    <row r="1008">
      <c r="A1008" s="62" t="s">
        <v>4750</v>
      </c>
      <c r="B1008" s="1" t="s">
        <v>4751</v>
      </c>
      <c r="C1008" s="5">
        <v>69.0</v>
      </c>
      <c r="D1008" s="97">
        <v>2.20811882652173E8</v>
      </c>
      <c r="E1008" s="2">
        <f t="shared" si="1"/>
        <v>15236019903</v>
      </c>
    </row>
    <row r="1009">
      <c r="A1009" s="62" t="s">
        <v>4752</v>
      </c>
      <c r="B1009" s="1" t="s">
        <v>4753</v>
      </c>
      <c r="C1009" s="5">
        <v>3.0</v>
      </c>
      <c r="D1009" s="97">
        <v>3.56841889333333E8</v>
      </c>
      <c r="E1009" s="2">
        <f t="shared" si="1"/>
        <v>1070525668</v>
      </c>
    </row>
    <row r="1010">
      <c r="A1010" s="62" t="s">
        <v>4754</v>
      </c>
      <c r="B1010" s="1" t="s">
        <v>4755</v>
      </c>
      <c r="C1010" s="5">
        <v>49.0</v>
      </c>
      <c r="D1010" s="97">
        <v>4.06580528448979E8</v>
      </c>
      <c r="E1010" s="2">
        <f t="shared" si="1"/>
        <v>19922445894</v>
      </c>
    </row>
    <row r="1011">
      <c r="A1011" s="62" t="s">
        <v>4756</v>
      </c>
      <c r="B1011" s="1" t="s">
        <v>4757</v>
      </c>
      <c r="C1011" s="5">
        <v>10.0</v>
      </c>
      <c r="D1011" s="97">
        <v>1.203006888E8</v>
      </c>
      <c r="E1011" s="2">
        <f t="shared" si="1"/>
        <v>1203006888</v>
      </c>
    </row>
    <row r="1012">
      <c r="A1012" s="62" t="s">
        <v>4758</v>
      </c>
      <c r="B1012" s="1" t="s">
        <v>4759</v>
      </c>
      <c r="C1012" s="5">
        <v>84.0</v>
      </c>
      <c r="D1012" s="97">
        <v>3.33089620809523E8</v>
      </c>
      <c r="E1012" s="2">
        <f t="shared" si="1"/>
        <v>27979528148</v>
      </c>
    </row>
    <row r="1013">
      <c r="A1013" s="62" t="s">
        <v>4760</v>
      </c>
      <c r="B1013" s="1" t="s">
        <v>4761</v>
      </c>
      <c r="C1013" s="5">
        <v>1.0</v>
      </c>
      <c r="D1013" s="97">
        <v>7.2164717E7</v>
      </c>
      <c r="E1013" s="2">
        <f t="shared" si="1"/>
        <v>72164717</v>
      </c>
    </row>
    <row r="1014">
      <c r="A1014" s="62" t="s">
        <v>4762</v>
      </c>
      <c r="B1014" s="1" t="s">
        <v>4763</v>
      </c>
      <c r="C1014" s="5">
        <v>118.0</v>
      </c>
      <c r="D1014" s="97">
        <v>2.94621538474576E8</v>
      </c>
      <c r="E1014" s="2">
        <f t="shared" si="1"/>
        <v>34765341540</v>
      </c>
    </row>
    <row r="1015">
      <c r="A1015" s="62" t="s">
        <v>4764</v>
      </c>
      <c r="B1015" s="1" t="s">
        <v>4765</v>
      </c>
      <c r="C1015" s="5">
        <v>5.0</v>
      </c>
      <c r="D1015" s="97">
        <v>1.84021361E8</v>
      </c>
      <c r="E1015" s="2">
        <f t="shared" si="1"/>
        <v>920106805</v>
      </c>
    </row>
    <row r="1016">
      <c r="A1016" s="62" t="s">
        <v>4766</v>
      </c>
      <c r="B1016" s="1" t="s">
        <v>4767</v>
      </c>
      <c r="C1016" s="5">
        <v>450.0</v>
      </c>
      <c r="D1016" s="97">
        <v>8.48349276577777E7</v>
      </c>
      <c r="E1016" s="2">
        <f t="shared" si="1"/>
        <v>38175717446</v>
      </c>
    </row>
    <row r="1017">
      <c r="A1017" s="62" t="s">
        <v>4768</v>
      </c>
      <c r="B1017" s="1" t="s">
        <v>4769</v>
      </c>
      <c r="C1017" s="5">
        <v>5.0</v>
      </c>
      <c r="D1017" s="97">
        <v>4.45815602E7</v>
      </c>
      <c r="E1017" s="2">
        <f t="shared" si="1"/>
        <v>222907801</v>
      </c>
    </row>
    <row r="1018">
      <c r="A1018" s="62" t="s">
        <v>4770</v>
      </c>
      <c r="B1018" s="1" t="s">
        <v>4771</v>
      </c>
      <c r="C1018" s="5">
        <v>29.0</v>
      </c>
      <c r="D1018" s="97">
        <v>1.87106653241379E8</v>
      </c>
      <c r="E1018" s="2">
        <f t="shared" si="1"/>
        <v>5426092944</v>
      </c>
    </row>
    <row r="1019">
      <c r="A1019" s="62" t="s">
        <v>4772</v>
      </c>
      <c r="B1019" s="1" t="s">
        <v>4773</v>
      </c>
      <c r="C1019" s="5">
        <v>1.0</v>
      </c>
      <c r="D1019" s="97">
        <v>4.7269467E7</v>
      </c>
      <c r="E1019" s="2">
        <f t="shared" si="1"/>
        <v>47269467</v>
      </c>
    </row>
    <row r="1020">
      <c r="A1020" s="62" t="s">
        <v>4774</v>
      </c>
      <c r="B1020" s="1" t="s">
        <v>4775</v>
      </c>
      <c r="C1020" s="5">
        <v>2.0</v>
      </c>
      <c r="D1020" s="97">
        <v>2.16661801E8</v>
      </c>
      <c r="E1020" s="2">
        <f t="shared" si="1"/>
        <v>433323602</v>
      </c>
    </row>
    <row r="1021">
      <c r="A1021" s="62" t="s">
        <v>4776</v>
      </c>
      <c r="B1021" s="1" t="s">
        <v>4777</v>
      </c>
      <c r="C1021" s="5">
        <v>40.0</v>
      </c>
      <c r="D1021" s="97">
        <v>6.478533995E7</v>
      </c>
      <c r="E1021" s="2">
        <f t="shared" si="1"/>
        <v>2591413598</v>
      </c>
    </row>
    <row r="1022">
      <c r="A1022" s="62" t="s">
        <v>4778</v>
      </c>
      <c r="B1022" s="1" t="s">
        <v>4779</v>
      </c>
      <c r="C1022" s="5">
        <v>13608.0</v>
      </c>
      <c r="D1022" s="97">
        <v>5.56981069789094E7</v>
      </c>
      <c r="E1022" s="2">
        <f t="shared" si="1"/>
        <v>757939839769</v>
      </c>
    </row>
    <row r="1023">
      <c r="A1023" s="62" t="s">
        <v>4780</v>
      </c>
      <c r="B1023" s="1" t="s">
        <v>4781</v>
      </c>
      <c r="C1023" s="5">
        <v>62965.0</v>
      </c>
      <c r="D1023" s="97">
        <v>5.98503265997871E7</v>
      </c>
      <c r="E1023" s="2">
        <f t="shared" si="1"/>
        <v>3768475814356</v>
      </c>
    </row>
    <row r="1024">
      <c r="A1024" s="62" t="s">
        <v>4782</v>
      </c>
      <c r="B1024" s="1" t="s">
        <v>4783</v>
      </c>
      <c r="C1024" s="5">
        <v>186.0</v>
      </c>
      <c r="D1024" s="97">
        <v>7.41122838225805E7</v>
      </c>
      <c r="E1024" s="2">
        <f t="shared" si="1"/>
        <v>13784884791</v>
      </c>
    </row>
    <row r="1025">
      <c r="A1025" s="62" t="s">
        <v>4784</v>
      </c>
      <c r="B1025" s="1" t="s">
        <v>4785</v>
      </c>
      <c r="C1025" s="5">
        <v>260.0</v>
      </c>
      <c r="D1025" s="97">
        <v>1.60305845180769E8</v>
      </c>
      <c r="E1025" s="2">
        <f t="shared" si="1"/>
        <v>41679519747</v>
      </c>
    </row>
    <row r="1026">
      <c r="A1026" s="62" t="s">
        <v>4786</v>
      </c>
      <c r="B1026" s="1" t="s">
        <v>4787</v>
      </c>
      <c r="C1026" s="5">
        <v>663.0</v>
      </c>
      <c r="D1026" s="97">
        <v>1.8999045946003E8</v>
      </c>
      <c r="E1026" s="2">
        <f t="shared" si="1"/>
        <v>125963674622</v>
      </c>
    </row>
    <row r="1027">
      <c r="A1027" s="62" t="s">
        <v>4788</v>
      </c>
      <c r="B1027" s="1" t="s">
        <v>4789</v>
      </c>
      <c r="C1027" s="5">
        <v>398.0</v>
      </c>
      <c r="D1027" s="97">
        <v>2.31240509613065E8</v>
      </c>
      <c r="E1027" s="2">
        <f t="shared" si="1"/>
        <v>92033722826</v>
      </c>
    </row>
    <row r="1028">
      <c r="A1028" s="62" t="s">
        <v>4790</v>
      </c>
      <c r="B1028" s="1" t="s">
        <v>4791</v>
      </c>
      <c r="C1028" s="5">
        <v>1094.0</v>
      </c>
      <c r="D1028" s="97">
        <v>2.165618739351E8</v>
      </c>
      <c r="E1028" s="2">
        <f t="shared" si="1"/>
        <v>236918690085</v>
      </c>
    </row>
    <row r="1029">
      <c r="A1029" s="62" t="s">
        <v>4792</v>
      </c>
      <c r="B1029" s="1" t="s">
        <v>4793</v>
      </c>
      <c r="C1029" s="5">
        <v>1300.0</v>
      </c>
      <c r="D1029" s="97">
        <v>1.94676939441538E8</v>
      </c>
      <c r="E1029" s="2">
        <f t="shared" si="1"/>
        <v>253080021274</v>
      </c>
    </row>
    <row r="1030">
      <c r="A1030" s="62" t="s">
        <v>4794</v>
      </c>
      <c r="B1030" s="1" t="s">
        <v>4795</v>
      </c>
      <c r="C1030" s="5">
        <v>316.0</v>
      </c>
      <c r="D1030" s="97">
        <v>1.89505056170886E8</v>
      </c>
      <c r="E1030" s="2">
        <f t="shared" si="1"/>
        <v>59883597750</v>
      </c>
    </row>
    <row r="1031">
      <c r="A1031" s="62" t="s">
        <v>4796</v>
      </c>
      <c r="B1031" s="1" t="s">
        <v>4797</v>
      </c>
      <c r="C1031" s="5">
        <v>1189.0</v>
      </c>
      <c r="D1031" s="97">
        <v>2.31963200211101E8</v>
      </c>
      <c r="E1031" s="2">
        <f t="shared" si="1"/>
        <v>275804245051</v>
      </c>
    </row>
    <row r="1032">
      <c r="A1032" s="62" t="s">
        <v>4798</v>
      </c>
      <c r="B1032" s="1" t="s">
        <v>4799</v>
      </c>
      <c r="C1032" s="5">
        <v>4.0</v>
      </c>
      <c r="D1032" s="97">
        <v>2.3178868825E8</v>
      </c>
      <c r="E1032" s="2">
        <f t="shared" si="1"/>
        <v>927154753</v>
      </c>
    </row>
    <row r="1033">
      <c r="A1033" s="62" t="s">
        <v>4800</v>
      </c>
      <c r="B1033" s="1" t="s">
        <v>4801</v>
      </c>
      <c r="C1033" s="5">
        <v>3.0</v>
      </c>
      <c r="D1033" s="97">
        <v>2.84087628E8</v>
      </c>
      <c r="E1033" s="2">
        <f t="shared" si="1"/>
        <v>852262884</v>
      </c>
    </row>
    <row r="1034">
      <c r="A1034" s="62" t="s">
        <v>4802</v>
      </c>
      <c r="B1034" s="1" t="s">
        <v>4803</v>
      </c>
      <c r="C1034" s="5">
        <v>20.0</v>
      </c>
      <c r="D1034" s="97">
        <v>3.537040734E8</v>
      </c>
      <c r="E1034" s="2">
        <f t="shared" si="1"/>
        <v>7074081468</v>
      </c>
    </row>
    <row r="1035">
      <c r="A1035" s="62" t="s">
        <v>4804</v>
      </c>
      <c r="B1035" s="1" t="s">
        <v>4805</v>
      </c>
      <c r="C1035" s="5">
        <v>3.0</v>
      </c>
      <c r="D1035" s="97">
        <v>6.38668156666666E7</v>
      </c>
      <c r="E1035" s="2">
        <f t="shared" si="1"/>
        <v>191600447</v>
      </c>
    </row>
    <row r="1036">
      <c r="A1036" s="62" t="s">
        <v>4806</v>
      </c>
      <c r="B1036" s="1" t="s">
        <v>4807</v>
      </c>
      <c r="C1036" s="5">
        <v>1.0</v>
      </c>
      <c r="D1036" s="97">
        <v>1.34267886E8</v>
      </c>
      <c r="E1036" s="2">
        <f t="shared" si="1"/>
        <v>134267886</v>
      </c>
    </row>
    <row r="1037">
      <c r="A1037" s="62" t="s">
        <v>4808</v>
      </c>
      <c r="B1037" s="1" t="s">
        <v>4809</v>
      </c>
      <c r="C1037" s="5">
        <v>6.0</v>
      </c>
      <c r="D1037" s="97">
        <v>1.234578E8</v>
      </c>
      <c r="E1037" s="2">
        <f t="shared" si="1"/>
        <v>740746800</v>
      </c>
    </row>
    <row r="1038">
      <c r="A1038" s="62" t="s">
        <v>4810</v>
      </c>
      <c r="B1038" s="1" t="s">
        <v>4811</v>
      </c>
      <c r="C1038" s="5">
        <v>4.0</v>
      </c>
      <c r="D1038" s="97">
        <v>2.3386461125E8</v>
      </c>
      <c r="E1038" s="2">
        <f t="shared" si="1"/>
        <v>935458445</v>
      </c>
    </row>
    <row r="1039">
      <c r="A1039" s="62" t="s">
        <v>4812</v>
      </c>
      <c r="B1039" s="1" t="s">
        <v>4813</v>
      </c>
      <c r="C1039" s="5">
        <v>24.0</v>
      </c>
      <c r="D1039" s="97">
        <v>1.43654129958333E8</v>
      </c>
      <c r="E1039" s="2">
        <f t="shared" si="1"/>
        <v>3447699119</v>
      </c>
    </row>
    <row r="1040">
      <c r="A1040" s="62" t="s">
        <v>4814</v>
      </c>
      <c r="B1040" s="1" t="s">
        <v>4815</v>
      </c>
      <c r="C1040" s="5">
        <v>90.0</v>
      </c>
      <c r="D1040" s="97">
        <v>2.53400299777777E7</v>
      </c>
      <c r="E1040" s="2">
        <f t="shared" si="1"/>
        <v>2280602698</v>
      </c>
    </row>
    <row r="1041">
      <c r="A1041" s="62" t="s">
        <v>4816</v>
      </c>
      <c r="B1041" s="1" t="s">
        <v>4817</v>
      </c>
      <c r="C1041" s="5">
        <v>1239.0</v>
      </c>
      <c r="D1041" s="97">
        <v>5.10081674543986E7</v>
      </c>
      <c r="E1041" s="2">
        <f t="shared" si="1"/>
        <v>63199119476</v>
      </c>
    </row>
    <row r="1042">
      <c r="A1042" s="62" t="s">
        <v>4818</v>
      </c>
      <c r="B1042" s="1" t="s">
        <v>4819</v>
      </c>
      <c r="C1042" s="5">
        <v>11.0</v>
      </c>
      <c r="D1042" s="97">
        <v>2.69604243272727E8</v>
      </c>
      <c r="E1042" s="2">
        <f t="shared" si="1"/>
        <v>2965646676</v>
      </c>
    </row>
    <row r="1043">
      <c r="A1043" s="62" t="s">
        <v>4820</v>
      </c>
      <c r="B1043" s="1" t="s">
        <v>4821</v>
      </c>
      <c r="C1043" s="5">
        <v>66.0</v>
      </c>
      <c r="D1043" s="97">
        <v>2.49976917E8</v>
      </c>
      <c r="E1043" s="2">
        <f t="shared" si="1"/>
        <v>16498476522</v>
      </c>
    </row>
    <row r="1044">
      <c r="A1044" s="62" t="s">
        <v>4822</v>
      </c>
      <c r="B1044" s="1" t="s">
        <v>4823</v>
      </c>
      <c r="C1044" s="5">
        <v>498.0</v>
      </c>
      <c r="D1044" s="97">
        <v>1.44704119673346E8</v>
      </c>
      <c r="E1044" s="2">
        <f t="shared" si="1"/>
        <v>72062651597</v>
      </c>
    </row>
    <row r="1045">
      <c r="A1045" s="62" t="s">
        <v>4824</v>
      </c>
      <c r="B1045" s="1" t="s">
        <v>4825</v>
      </c>
      <c r="C1045" s="5">
        <v>4.0</v>
      </c>
      <c r="D1045" s="97">
        <v>8867332.25</v>
      </c>
      <c r="E1045" s="2">
        <f t="shared" si="1"/>
        <v>35469329</v>
      </c>
    </row>
    <row r="1046">
      <c r="A1046" s="62" t="s">
        <v>4826</v>
      </c>
      <c r="B1046" s="1" t="s">
        <v>4827</v>
      </c>
      <c r="C1046" s="5">
        <v>21.0</v>
      </c>
      <c r="D1046" s="97">
        <v>1.43447879523809E7</v>
      </c>
      <c r="E1046" s="2">
        <f t="shared" si="1"/>
        <v>301240547</v>
      </c>
    </row>
    <row r="1047">
      <c r="A1047" s="62" t="s">
        <v>4828</v>
      </c>
      <c r="B1047" s="1" t="s">
        <v>4829</v>
      </c>
      <c r="C1047" s="5">
        <v>3302.0</v>
      </c>
      <c r="D1047" s="97">
        <v>4.28747039951544E7</v>
      </c>
      <c r="E1047" s="2">
        <f t="shared" si="1"/>
        <v>141572272592</v>
      </c>
    </row>
    <row r="1048">
      <c r="A1048" s="62" t="s">
        <v>4830</v>
      </c>
      <c r="B1048" s="1" t="s">
        <v>4831</v>
      </c>
      <c r="C1048" s="5">
        <v>3246.0</v>
      </c>
      <c r="D1048" s="97">
        <v>3.65803464634071E7</v>
      </c>
      <c r="E1048" s="2">
        <f t="shared" si="1"/>
        <v>118739804620</v>
      </c>
    </row>
    <row r="1049">
      <c r="A1049" s="62" t="s">
        <v>4832</v>
      </c>
      <c r="B1049" s="1" t="s">
        <v>4833</v>
      </c>
      <c r="C1049" s="5">
        <v>6946.0</v>
      </c>
      <c r="D1049" s="97">
        <v>3.40283422412205E7</v>
      </c>
      <c r="E1049" s="2">
        <f t="shared" si="1"/>
        <v>236360865208</v>
      </c>
    </row>
    <row r="1050">
      <c r="A1050" s="62" t="s">
        <v>4834</v>
      </c>
      <c r="B1050" s="1" t="s">
        <v>4835</v>
      </c>
      <c r="C1050" s="5">
        <v>23.0</v>
      </c>
      <c r="D1050" s="97">
        <v>8.06318943478261E7</v>
      </c>
      <c r="E1050" s="2">
        <f t="shared" si="1"/>
        <v>1854533570</v>
      </c>
    </row>
    <row r="1051">
      <c r="A1051" s="62" t="s">
        <v>4836</v>
      </c>
      <c r="B1051" s="1" t="s">
        <v>4837</v>
      </c>
      <c r="C1051" s="5">
        <v>37.0</v>
      </c>
      <c r="D1051" s="97">
        <v>6.75964804054054E7</v>
      </c>
      <c r="E1051" s="2">
        <f t="shared" si="1"/>
        <v>2501069775</v>
      </c>
    </row>
    <row r="1052">
      <c r="A1052" s="62" t="s">
        <v>4838</v>
      </c>
      <c r="B1052" s="1" t="s">
        <v>4839</v>
      </c>
      <c r="C1052" s="5">
        <v>2358.0</v>
      </c>
      <c r="D1052" s="97">
        <v>5.17193724779474E7</v>
      </c>
      <c r="E1052" s="2">
        <f t="shared" si="1"/>
        <v>121954280303</v>
      </c>
    </row>
    <row r="1053">
      <c r="A1053" s="62" t="s">
        <v>4840</v>
      </c>
      <c r="B1053" s="1" t="s">
        <v>4841</v>
      </c>
      <c r="C1053" s="5">
        <v>35.0</v>
      </c>
      <c r="D1053" s="97">
        <v>8.90554355714285E7</v>
      </c>
      <c r="E1053" s="2">
        <f t="shared" si="1"/>
        <v>3116940245</v>
      </c>
    </row>
    <row r="1054">
      <c r="A1054" s="62" t="s">
        <v>4842</v>
      </c>
      <c r="B1054" s="1" t="s">
        <v>4843</v>
      </c>
      <c r="C1054" s="5">
        <v>131.0</v>
      </c>
      <c r="D1054" s="97">
        <v>4.26119596030534E7</v>
      </c>
      <c r="E1054" s="2">
        <f t="shared" si="1"/>
        <v>5582166708</v>
      </c>
    </row>
    <row r="1055">
      <c r="A1055" s="62" t="s">
        <v>4844</v>
      </c>
      <c r="B1055" s="1" t="s">
        <v>4845</v>
      </c>
      <c r="C1055" s="5">
        <v>4.0</v>
      </c>
      <c r="D1055" s="97">
        <v>1.031811385E8</v>
      </c>
      <c r="E1055" s="2">
        <f t="shared" si="1"/>
        <v>412724554</v>
      </c>
    </row>
    <row r="1056">
      <c r="A1056" s="62" t="s">
        <v>4846</v>
      </c>
      <c r="B1056" s="1" t="s">
        <v>4847</v>
      </c>
      <c r="C1056" s="5">
        <v>127.0</v>
      </c>
      <c r="D1056" s="97">
        <v>1.33026723291338E8</v>
      </c>
      <c r="E1056" s="2">
        <f t="shared" si="1"/>
        <v>16894393858</v>
      </c>
    </row>
    <row r="1057">
      <c r="A1057" s="62" t="s">
        <v>4848</v>
      </c>
      <c r="B1057" s="1" t="s">
        <v>4849</v>
      </c>
      <c r="C1057" s="5">
        <v>167.0</v>
      </c>
      <c r="D1057" s="97">
        <v>2.36703575712574E8</v>
      </c>
      <c r="E1057" s="2">
        <f t="shared" si="1"/>
        <v>39529497144</v>
      </c>
    </row>
    <row r="1058">
      <c r="A1058" s="62" t="s">
        <v>4850</v>
      </c>
      <c r="B1058" s="1" t="s">
        <v>4851</v>
      </c>
      <c r="C1058" s="5">
        <v>2329.0</v>
      </c>
      <c r="D1058" s="97">
        <v>6.99544481326749E7</v>
      </c>
      <c r="E1058" s="2">
        <f t="shared" si="1"/>
        <v>162923909701</v>
      </c>
    </row>
    <row r="1059">
      <c r="A1059" s="62" t="s">
        <v>4852</v>
      </c>
      <c r="B1059" s="1" t="s">
        <v>4853</v>
      </c>
      <c r="C1059" s="5">
        <v>15.0</v>
      </c>
      <c r="D1059" s="97">
        <v>2.19602378066666E8</v>
      </c>
      <c r="E1059" s="2">
        <f t="shared" si="1"/>
        <v>3294035671</v>
      </c>
    </row>
    <row r="1060">
      <c r="A1060" s="62" t="s">
        <v>4854</v>
      </c>
      <c r="B1060" s="1" t="s">
        <v>4855</v>
      </c>
      <c r="C1060" s="5">
        <v>302.0</v>
      </c>
      <c r="D1060" s="97">
        <v>2.57477660456953E8</v>
      </c>
      <c r="E1060" s="2">
        <f t="shared" si="1"/>
        <v>77758253458</v>
      </c>
    </row>
    <row r="1061">
      <c r="A1061" s="62" t="s">
        <v>4856</v>
      </c>
      <c r="B1061" s="1" t="s">
        <v>4857</v>
      </c>
      <c r="C1061" s="5">
        <v>52.0</v>
      </c>
      <c r="D1061" s="97">
        <v>8.3278172076923E7</v>
      </c>
      <c r="E1061" s="2">
        <f t="shared" si="1"/>
        <v>4330464948</v>
      </c>
    </row>
    <row r="1062">
      <c r="A1062" s="62" t="s">
        <v>4858</v>
      </c>
      <c r="B1062" s="1" t="s">
        <v>4859</v>
      </c>
      <c r="C1062" s="5">
        <v>11.0</v>
      </c>
      <c r="D1062" s="97">
        <v>1.98624562727272E8</v>
      </c>
      <c r="E1062" s="2">
        <f t="shared" si="1"/>
        <v>2184870190</v>
      </c>
    </row>
    <row r="1063">
      <c r="A1063" s="62" t="s">
        <v>4860</v>
      </c>
      <c r="B1063" s="1" t="s">
        <v>4861</v>
      </c>
      <c r="C1063" s="5">
        <v>247.0</v>
      </c>
      <c r="D1063" s="97">
        <v>1.87304707299595E8</v>
      </c>
      <c r="E1063" s="2">
        <f t="shared" si="1"/>
        <v>46264262703</v>
      </c>
    </row>
    <row r="1064">
      <c r="A1064" s="62" t="s">
        <v>4862</v>
      </c>
      <c r="B1064" s="1" t="s">
        <v>4863</v>
      </c>
      <c r="C1064" s="5">
        <v>1.0</v>
      </c>
      <c r="D1064" s="97">
        <v>3.8239125E7</v>
      </c>
      <c r="E1064" s="2">
        <f t="shared" si="1"/>
        <v>38239125</v>
      </c>
    </row>
    <row r="1065">
      <c r="A1065" s="62" t="s">
        <v>4864</v>
      </c>
      <c r="B1065" s="1" t="s">
        <v>4865</v>
      </c>
      <c r="C1065" s="5">
        <v>2.0</v>
      </c>
      <c r="D1065" s="97">
        <v>2.72386151333333E8</v>
      </c>
      <c r="E1065" s="2">
        <f t="shared" si="1"/>
        <v>544772302.7</v>
      </c>
    </row>
    <row r="1066">
      <c r="A1066" s="62" t="s">
        <v>4866</v>
      </c>
      <c r="B1066" s="1" t="s">
        <v>4867</v>
      </c>
      <c r="C1066" s="5">
        <v>1.0</v>
      </c>
      <c r="D1066" s="97">
        <v>4.294967295E9</v>
      </c>
      <c r="E1066" s="2">
        <f t="shared" si="1"/>
        <v>4294967295</v>
      </c>
    </row>
    <row r="1067">
      <c r="A1067" s="62" t="s">
        <v>4868</v>
      </c>
      <c r="B1067" s="1" t="s">
        <v>4869</v>
      </c>
      <c r="C1067" s="5">
        <v>1.0</v>
      </c>
      <c r="D1067" s="97">
        <v>5241700.0</v>
      </c>
      <c r="E1067" s="2">
        <f t="shared" si="1"/>
        <v>5241700</v>
      </c>
    </row>
    <row r="1068">
      <c r="A1068" s="62" t="s">
        <v>4870</v>
      </c>
      <c r="B1068" s="1" t="s">
        <v>4871</v>
      </c>
      <c r="C1068" s="5">
        <v>147.0</v>
      </c>
      <c r="D1068" s="97">
        <v>7.87679814013605E7</v>
      </c>
      <c r="E1068" s="2">
        <f t="shared" si="1"/>
        <v>11578893266</v>
      </c>
    </row>
    <row r="1069">
      <c r="A1069" s="62" t="s">
        <v>4872</v>
      </c>
      <c r="B1069" s="1" t="s">
        <v>4873</v>
      </c>
      <c r="C1069" s="5">
        <v>2154.0</v>
      </c>
      <c r="D1069" s="97">
        <v>7.56401154308905E7</v>
      </c>
      <c r="E1069" s="2">
        <f t="shared" si="1"/>
        <v>162928808638</v>
      </c>
    </row>
    <row r="1070">
      <c r="A1070" s="62" t="s">
        <v>4874</v>
      </c>
      <c r="B1070" s="1" t="s">
        <v>4875</v>
      </c>
      <c r="C1070" s="5">
        <v>387.0</v>
      </c>
      <c r="D1070" s="97">
        <v>8.69789536356589E7</v>
      </c>
      <c r="E1070" s="2">
        <f t="shared" si="1"/>
        <v>33660855057</v>
      </c>
    </row>
    <row r="1071">
      <c r="A1071" s="62" t="s">
        <v>4876</v>
      </c>
      <c r="B1071" s="1" t="s">
        <v>4877</v>
      </c>
      <c r="C1071" s="5">
        <v>97.0</v>
      </c>
      <c r="D1071" s="97">
        <v>7.52440379072164E7</v>
      </c>
      <c r="E1071" s="2">
        <f t="shared" si="1"/>
        <v>7298671677</v>
      </c>
    </row>
    <row r="1072">
      <c r="A1072" s="62" t="s">
        <v>2904</v>
      </c>
      <c r="B1072" s="1" t="s">
        <v>572</v>
      </c>
      <c r="C1072" s="5">
        <v>43.0</v>
      </c>
      <c r="D1072" s="97">
        <v>1.17108303232558E8</v>
      </c>
      <c r="E1072" s="2">
        <f t="shared" si="1"/>
        <v>5035657039</v>
      </c>
    </row>
    <row r="1073">
      <c r="A1073" s="62" t="s">
        <v>2905</v>
      </c>
      <c r="B1073" s="1" t="s">
        <v>574</v>
      </c>
      <c r="C1073" s="5">
        <v>62.0</v>
      </c>
      <c r="D1073" s="97">
        <v>5.10382209516129E7</v>
      </c>
      <c r="E1073" s="2">
        <f t="shared" si="1"/>
        <v>3164369699</v>
      </c>
    </row>
    <row r="1074">
      <c r="A1074" s="62" t="s">
        <v>2906</v>
      </c>
      <c r="B1074" s="1" t="s">
        <v>577</v>
      </c>
      <c r="C1074" s="5">
        <v>33.0</v>
      </c>
      <c r="D1074" s="97">
        <v>4.4514928090909E7</v>
      </c>
      <c r="E1074" s="2">
        <f t="shared" si="1"/>
        <v>1468992627</v>
      </c>
    </row>
    <row r="1075">
      <c r="A1075" s="62" t="s">
        <v>2907</v>
      </c>
      <c r="B1075" s="1" t="s">
        <v>580</v>
      </c>
      <c r="C1075" s="5">
        <v>7.0</v>
      </c>
      <c r="D1075" s="97">
        <v>4.83923772857142E7</v>
      </c>
      <c r="E1075" s="2">
        <f t="shared" si="1"/>
        <v>338746641</v>
      </c>
    </row>
    <row r="1076">
      <c r="A1076" s="62" t="s">
        <v>4878</v>
      </c>
      <c r="B1076" s="1" t="s">
        <v>4879</v>
      </c>
      <c r="C1076" s="5">
        <v>2823.0</v>
      </c>
      <c r="D1076" s="97">
        <v>7.60586296828318E7</v>
      </c>
      <c r="E1076" s="2">
        <f t="shared" si="1"/>
        <v>214713511595</v>
      </c>
    </row>
    <row r="1077">
      <c r="A1077" s="62" t="s">
        <v>2908</v>
      </c>
      <c r="B1077" s="1" t="s">
        <v>582</v>
      </c>
      <c r="C1077" s="5">
        <v>81.0</v>
      </c>
      <c r="D1077" s="97">
        <v>1.07285597049382E8</v>
      </c>
      <c r="E1077" s="2">
        <f t="shared" si="1"/>
        <v>8690133361</v>
      </c>
    </row>
    <row r="1078">
      <c r="A1078" s="62" t="s">
        <v>4880</v>
      </c>
      <c r="B1078" s="1" t="s">
        <v>4881</v>
      </c>
      <c r="C1078" s="5">
        <v>24.0</v>
      </c>
      <c r="D1078" s="97">
        <v>5.46894616666666E7</v>
      </c>
      <c r="E1078" s="2">
        <f t="shared" si="1"/>
        <v>1312547080</v>
      </c>
    </row>
    <row r="1079">
      <c r="A1079" s="62" t="s">
        <v>2909</v>
      </c>
      <c r="B1079" s="1" t="s">
        <v>584</v>
      </c>
      <c r="C1079" s="5">
        <v>701.0</v>
      </c>
      <c r="D1079" s="97">
        <v>6.89259043737517E7</v>
      </c>
      <c r="E1079" s="2">
        <f t="shared" si="1"/>
        <v>48317058966</v>
      </c>
    </row>
    <row r="1080">
      <c r="A1080" s="62" t="s">
        <v>4882</v>
      </c>
      <c r="B1080" s="1" t="s">
        <v>4883</v>
      </c>
      <c r="C1080" s="5">
        <v>1254.0</v>
      </c>
      <c r="D1080" s="97">
        <v>7.2781183102707E7</v>
      </c>
      <c r="E1080" s="2">
        <f t="shared" si="1"/>
        <v>91267603611</v>
      </c>
    </row>
    <row r="1081">
      <c r="A1081" s="62" t="s">
        <v>4884</v>
      </c>
      <c r="B1081" s="1" t="s">
        <v>4885</v>
      </c>
      <c r="C1081" s="5">
        <v>625.0</v>
      </c>
      <c r="D1081" s="97">
        <v>7.77157634976E7</v>
      </c>
      <c r="E1081" s="2">
        <f t="shared" si="1"/>
        <v>48572352186</v>
      </c>
    </row>
    <row r="1082">
      <c r="A1082" s="62" t="s">
        <v>4886</v>
      </c>
      <c r="B1082" s="1" t="s">
        <v>4887</v>
      </c>
      <c r="C1082" s="5">
        <v>284.0</v>
      </c>
      <c r="D1082" s="97">
        <v>1.05756842112676E8</v>
      </c>
      <c r="E1082" s="2">
        <f t="shared" si="1"/>
        <v>30034943160</v>
      </c>
    </row>
    <row r="1083">
      <c r="A1083" s="62" t="s">
        <v>2910</v>
      </c>
      <c r="B1083" s="1" t="s">
        <v>587</v>
      </c>
      <c r="C1083" s="5">
        <v>58.0</v>
      </c>
      <c r="D1083" s="97">
        <v>6.15618074137931E7</v>
      </c>
      <c r="E1083" s="2">
        <f t="shared" si="1"/>
        <v>3570584830</v>
      </c>
    </row>
    <row r="1084">
      <c r="A1084" s="62" t="s">
        <v>2911</v>
      </c>
      <c r="B1084" s="1" t="s">
        <v>591</v>
      </c>
      <c r="C1084" s="5">
        <v>48.0</v>
      </c>
      <c r="D1084" s="97">
        <v>6.99515396874999E7</v>
      </c>
      <c r="E1084" s="2">
        <f t="shared" si="1"/>
        <v>3357673905</v>
      </c>
    </row>
    <row r="1085">
      <c r="A1085" s="62" t="s">
        <v>2912</v>
      </c>
      <c r="B1085" s="1" t="s">
        <v>593</v>
      </c>
      <c r="C1085" s="5">
        <v>40.0</v>
      </c>
      <c r="D1085" s="97">
        <v>6.8810017075E7</v>
      </c>
      <c r="E1085" s="2">
        <f t="shared" si="1"/>
        <v>2752400683</v>
      </c>
    </row>
    <row r="1086">
      <c r="A1086" s="62" t="s">
        <v>2913</v>
      </c>
      <c r="B1086" s="1" t="s">
        <v>595</v>
      </c>
      <c r="C1086" s="5">
        <v>48.0</v>
      </c>
      <c r="D1086" s="97">
        <v>6.65920108124999E7</v>
      </c>
      <c r="E1086" s="2">
        <f t="shared" si="1"/>
        <v>3196416519</v>
      </c>
    </row>
    <row r="1087">
      <c r="A1087" s="62" t="s">
        <v>4888</v>
      </c>
      <c r="B1087" s="1" t="s">
        <v>4815</v>
      </c>
      <c r="C1087" s="5">
        <v>1.0</v>
      </c>
      <c r="D1087" s="97">
        <v>2.4250509E7</v>
      </c>
      <c r="E1087" s="2">
        <f t="shared" si="1"/>
        <v>24250509</v>
      </c>
    </row>
    <row r="1088">
      <c r="A1088" s="62" t="s">
        <v>4889</v>
      </c>
      <c r="B1088" s="1" t="s">
        <v>4890</v>
      </c>
      <c r="C1088" s="5">
        <v>9.0</v>
      </c>
      <c r="D1088" s="97">
        <v>1.96834309333333E8</v>
      </c>
      <c r="E1088" s="2">
        <f t="shared" si="1"/>
        <v>1771508784</v>
      </c>
    </row>
    <row r="1089">
      <c r="A1089" s="62" t="s">
        <v>4891</v>
      </c>
      <c r="B1089" s="1" t="s">
        <v>4892</v>
      </c>
      <c r="C1089" s="5">
        <v>243.0</v>
      </c>
      <c r="D1089" s="97">
        <v>2.57142277716049E8</v>
      </c>
      <c r="E1089" s="2">
        <f t="shared" si="1"/>
        <v>62485573485</v>
      </c>
    </row>
    <row r="1090">
      <c r="A1090" s="62" t="s">
        <v>4893</v>
      </c>
      <c r="B1090" s="1" t="s">
        <v>4894</v>
      </c>
      <c r="C1090" s="5">
        <v>175.0</v>
      </c>
      <c r="D1090" s="97">
        <v>1.38694581542857E7</v>
      </c>
      <c r="E1090" s="2">
        <f t="shared" si="1"/>
        <v>2427155177</v>
      </c>
    </row>
    <row r="1091">
      <c r="A1091" s="62" t="s">
        <v>4895</v>
      </c>
      <c r="B1091" s="1" t="s">
        <v>4896</v>
      </c>
      <c r="C1091" s="5">
        <v>22.0</v>
      </c>
      <c r="D1091" s="97">
        <v>7.91664133181818E7</v>
      </c>
      <c r="E1091" s="2">
        <f t="shared" si="1"/>
        <v>1741661093</v>
      </c>
    </row>
    <row r="1092">
      <c r="A1092" s="62" t="s">
        <v>4897</v>
      </c>
      <c r="B1092" s="1" t="s">
        <v>4898</v>
      </c>
      <c r="C1092" s="5">
        <v>32.0</v>
      </c>
      <c r="D1092" s="97">
        <v>3.51685515312499E7</v>
      </c>
      <c r="E1092" s="2">
        <f t="shared" si="1"/>
        <v>1125393649</v>
      </c>
    </row>
    <row r="1093">
      <c r="A1093" s="62" t="s">
        <v>4899</v>
      </c>
      <c r="B1093" s="1" t="s">
        <v>4900</v>
      </c>
      <c r="C1093" s="5">
        <v>6.0</v>
      </c>
      <c r="D1093" s="97">
        <v>1.07004417333333E8</v>
      </c>
      <c r="E1093" s="2">
        <f t="shared" si="1"/>
        <v>642026504</v>
      </c>
    </row>
    <row r="1094">
      <c r="A1094" s="62" t="s">
        <v>4901</v>
      </c>
      <c r="B1094" s="1" t="s">
        <v>4902</v>
      </c>
      <c r="C1094" s="5">
        <v>4.0</v>
      </c>
      <c r="D1094" s="97">
        <v>3.078889075E7</v>
      </c>
      <c r="E1094" s="2">
        <f t="shared" si="1"/>
        <v>123155563</v>
      </c>
    </row>
    <row r="1095">
      <c r="A1095" s="62" t="s">
        <v>4903</v>
      </c>
      <c r="B1095" s="1" t="s">
        <v>4904</v>
      </c>
      <c r="C1095" s="5">
        <v>3.0</v>
      </c>
      <c r="D1095" s="97">
        <v>2.71263667E8</v>
      </c>
      <c r="E1095" s="2">
        <f t="shared" si="1"/>
        <v>813791001</v>
      </c>
    </row>
    <row r="1096">
      <c r="A1096" s="62" t="s">
        <v>4905</v>
      </c>
      <c r="B1096" s="1" t="s">
        <v>4815</v>
      </c>
      <c r="C1096" s="5">
        <v>85.0</v>
      </c>
      <c r="D1096" s="97">
        <v>3.21024796258823E8</v>
      </c>
      <c r="E1096" s="2">
        <f t="shared" si="1"/>
        <v>27287107682</v>
      </c>
    </row>
    <row r="1097">
      <c r="A1097" s="62" t="s">
        <v>4906</v>
      </c>
      <c r="B1097" s="1" t="s">
        <v>4907</v>
      </c>
      <c r="C1097" s="5">
        <v>47.0</v>
      </c>
      <c r="D1097" s="97">
        <v>1.99564967234042E7</v>
      </c>
      <c r="E1097" s="2">
        <f t="shared" si="1"/>
        <v>937955346</v>
      </c>
    </row>
    <row r="1098">
      <c r="A1098" s="62" t="s">
        <v>4908</v>
      </c>
      <c r="B1098" s="1" t="s">
        <v>4909</v>
      </c>
      <c r="C1098" s="5">
        <v>457.0</v>
      </c>
      <c r="D1098" s="97">
        <v>4.53270324879649E7</v>
      </c>
      <c r="E1098" s="2">
        <f t="shared" si="1"/>
        <v>20714453847</v>
      </c>
    </row>
    <row r="1099">
      <c r="A1099" s="62" t="s">
        <v>2869</v>
      </c>
      <c r="B1099" s="1" t="s">
        <v>424</v>
      </c>
      <c r="C1099" s="5">
        <v>50.0</v>
      </c>
      <c r="D1099" s="97">
        <v>9.92272838E7</v>
      </c>
      <c r="E1099" s="2">
        <f t="shared" si="1"/>
        <v>4961364190</v>
      </c>
    </row>
    <row r="1100">
      <c r="A1100" s="62" t="s">
        <v>2914</v>
      </c>
      <c r="B1100" s="1" t="s">
        <v>597</v>
      </c>
      <c r="C1100" s="5">
        <v>77.0</v>
      </c>
      <c r="D1100" s="97">
        <v>6.28407492337662E7</v>
      </c>
      <c r="E1100" s="2">
        <f t="shared" si="1"/>
        <v>4838737691</v>
      </c>
    </row>
    <row r="1101">
      <c r="A1101" s="62" t="s">
        <v>4910</v>
      </c>
      <c r="B1101" s="1" t="s">
        <v>4911</v>
      </c>
      <c r="C1101" s="5">
        <v>524.0</v>
      </c>
      <c r="D1101" s="97">
        <v>3.35636679484733E7</v>
      </c>
      <c r="E1101" s="2">
        <f t="shared" si="1"/>
        <v>17587362005</v>
      </c>
    </row>
    <row r="1102">
      <c r="A1102" s="62" t="s">
        <v>4912</v>
      </c>
      <c r="B1102" s="1" t="s">
        <v>4913</v>
      </c>
      <c r="C1102" s="5">
        <v>12.0</v>
      </c>
      <c r="D1102" s="97">
        <v>2.32394475916666E8</v>
      </c>
      <c r="E1102" s="2">
        <f t="shared" si="1"/>
        <v>2788733711</v>
      </c>
    </row>
    <row r="1103">
      <c r="A1103" s="62" t="s">
        <v>4914</v>
      </c>
      <c r="B1103" s="1" t="s">
        <v>4915</v>
      </c>
      <c r="C1103" s="5">
        <v>29.0</v>
      </c>
      <c r="D1103" s="97">
        <v>1.18057415413793E8</v>
      </c>
      <c r="E1103" s="2">
        <f t="shared" si="1"/>
        <v>3423665047</v>
      </c>
    </row>
    <row r="1104">
      <c r="A1104" s="62" t="s">
        <v>4916</v>
      </c>
      <c r="B1104" s="1" t="s">
        <v>4917</v>
      </c>
      <c r="C1104" s="5">
        <v>25.0</v>
      </c>
      <c r="D1104" s="97">
        <v>6.167727048E7</v>
      </c>
      <c r="E1104" s="2">
        <f t="shared" si="1"/>
        <v>1541931762</v>
      </c>
    </row>
    <row r="1105">
      <c r="A1105" s="62" t="s">
        <v>4918</v>
      </c>
      <c r="B1105" s="1" t="s">
        <v>4919</v>
      </c>
      <c r="C1105" s="5">
        <v>18.0</v>
      </c>
      <c r="D1105" s="97">
        <v>6.73346850555555E7</v>
      </c>
      <c r="E1105" s="2">
        <f t="shared" si="1"/>
        <v>1212024331</v>
      </c>
    </row>
    <row r="1106">
      <c r="A1106" s="62" t="s">
        <v>4920</v>
      </c>
      <c r="B1106" s="1" t="s">
        <v>4921</v>
      </c>
      <c r="C1106" s="5">
        <v>1175.0</v>
      </c>
      <c r="D1106" s="97">
        <v>5.38644052885106E7</v>
      </c>
      <c r="E1106" s="2">
        <f t="shared" si="1"/>
        <v>63290676214</v>
      </c>
    </row>
    <row r="1107">
      <c r="A1107" s="62" t="s">
        <v>4922</v>
      </c>
      <c r="B1107" s="1" t="s">
        <v>4923</v>
      </c>
      <c r="C1107" s="5">
        <v>522.0</v>
      </c>
      <c r="D1107" s="97">
        <v>4.39407757969348E7</v>
      </c>
      <c r="E1107" s="2">
        <f t="shared" si="1"/>
        <v>22937084966</v>
      </c>
    </row>
    <row r="1108">
      <c r="A1108" s="62" t="s">
        <v>4924</v>
      </c>
      <c r="B1108" s="1" t="s">
        <v>4925</v>
      </c>
      <c r="C1108" s="5">
        <v>1.0</v>
      </c>
      <c r="D1108" s="97">
        <v>2.3325232E7</v>
      </c>
      <c r="E1108" s="2">
        <f t="shared" si="1"/>
        <v>23325232</v>
      </c>
    </row>
    <row r="1109">
      <c r="A1109" s="62" t="s">
        <v>2940</v>
      </c>
      <c r="B1109" s="1" t="s">
        <v>750</v>
      </c>
      <c r="C1109" s="5">
        <v>20.0</v>
      </c>
      <c r="D1109" s="97">
        <v>9.743296105E7</v>
      </c>
      <c r="E1109" s="2">
        <f t="shared" si="1"/>
        <v>1948659221</v>
      </c>
    </row>
    <row r="1110">
      <c r="A1110" s="62" t="s">
        <v>2870</v>
      </c>
      <c r="B1110" s="1" t="s">
        <v>426</v>
      </c>
      <c r="C1110" s="5">
        <v>9.0</v>
      </c>
      <c r="D1110" s="97">
        <v>4.91248998888888E7</v>
      </c>
      <c r="E1110" s="2">
        <f t="shared" si="1"/>
        <v>442124099</v>
      </c>
    </row>
    <row r="1111">
      <c r="A1111" s="62" t="s">
        <v>2942</v>
      </c>
      <c r="B1111" s="1" t="s">
        <v>753</v>
      </c>
      <c r="C1111" s="5">
        <v>16.0</v>
      </c>
      <c r="D1111" s="97">
        <v>9.51713070625E7</v>
      </c>
      <c r="E1111" s="2">
        <f t="shared" si="1"/>
        <v>1522740913</v>
      </c>
    </row>
    <row r="1112">
      <c r="A1112" s="62" t="s">
        <v>4926</v>
      </c>
      <c r="B1112" s="1" t="s">
        <v>4927</v>
      </c>
      <c r="C1112" s="5">
        <v>110.0</v>
      </c>
      <c r="D1112" s="97">
        <v>2.21769851636363E7</v>
      </c>
      <c r="E1112" s="2">
        <f t="shared" si="1"/>
        <v>2439468368</v>
      </c>
    </row>
    <row r="1113">
      <c r="A1113" s="62" t="s">
        <v>4928</v>
      </c>
      <c r="B1113" s="1" t="s">
        <v>4929</v>
      </c>
      <c r="C1113" s="5">
        <v>3.0</v>
      </c>
      <c r="D1113" s="97">
        <v>1.67674692333333E8</v>
      </c>
      <c r="E1113" s="2">
        <f t="shared" si="1"/>
        <v>503024077</v>
      </c>
    </row>
    <row r="1114">
      <c r="A1114" s="62" t="s">
        <v>4930</v>
      </c>
      <c r="B1114" s="1" t="s">
        <v>4931</v>
      </c>
      <c r="C1114" s="5">
        <v>5.0</v>
      </c>
      <c r="D1114" s="97">
        <v>2.657954946E8</v>
      </c>
      <c r="E1114" s="2">
        <f t="shared" si="1"/>
        <v>1328977473</v>
      </c>
    </row>
    <row r="1115">
      <c r="A1115" s="62" t="s">
        <v>4932</v>
      </c>
      <c r="B1115" s="1" t="s">
        <v>4933</v>
      </c>
      <c r="C1115" s="5">
        <v>9.0</v>
      </c>
      <c r="D1115" s="97">
        <v>4.08556544444444E7</v>
      </c>
      <c r="E1115" s="2">
        <f t="shared" si="1"/>
        <v>367700890</v>
      </c>
    </row>
    <row r="1116">
      <c r="A1116" s="62" t="s">
        <v>4934</v>
      </c>
      <c r="B1116" s="1" t="s">
        <v>4935</v>
      </c>
      <c r="C1116" s="5">
        <v>126.0</v>
      </c>
      <c r="D1116" s="97">
        <v>4.22013803809523E7</v>
      </c>
      <c r="E1116" s="2">
        <f t="shared" si="1"/>
        <v>5317373928</v>
      </c>
    </row>
    <row r="1117">
      <c r="A1117" s="62" t="s">
        <v>2999</v>
      </c>
      <c r="B1117" s="1" t="s">
        <v>691</v>
      </c>
      <c r="C1117" s="5">
        <v>85.0</v>
      </c>
      <c r="D1117" s="97">
        <v>1.73106660823529E7</v>
      </c>
      <c r="E1117" s="2">
        <f t="shared" si="1"/>
        <v>1471406617</v>
      </c>
    </row>
    <row r="1118">
      <c r="A1118" s="62" t="s">
        <v>4936</v>
      </c>
      <c r="B1118" s="1" t="s">
        <v>4937</v>
      </c>
      <c r="C1118" s="5">
        <v>6.0</v>
      </c>
      <c r="D1118" s="97">
        <v>1.39922758333333E7</v>
      </c>
      <c r="E1118" s="2">
        <f t="shared" si="1"/>
        <v>83953655</v>
      </c>
    </row>
    <row r="1119">
      <c r="A1119" s="62" t="s">
        <v>4938</v>
      </c>
      <c r="B1119" s="1" t="s">
        <v>4939</v>
      </c>
      <c r="C1119" s="5">
        <v>21.0</v>
      </c>
      <c r="D1119" s="97">
        <v>4.48863717142857E7</v>
      </c>
      <c r="E1119" s="2">
        <f t="shared" si="1"/>
        <v>942613806</v>
      </c>
    </row>
    <row r="1120">
      <c r="A1120" s="62" t="s">
        <v>4940</v>
      </c>
      <c r="B1120" s="1" t="s">
        <v>4941</v>
      </c>
      <c r="C1120" s="5">
        <v>50.0</v>
      </c>
      <c r="D1120" s="97">
        <v>5.92595002999999E7</v>
      </c>
      <c r="E1120" s="2">
        <f t="shared" si="1"/>
        <v>2962975015</v>
      </c>
    </row>
    <row r="1121">
      <c r="A1121" s="62" t="s">
        <v>4942</v>
      </c>
      <c r="B1121" s="1" t="s">
        <v>4943</v>
      </c>
      <c r="C1121" s="5">
        <v>24.0</v>
      </c>
      <c r="D1121" s="97">
        <v>8.74080924583333E7</v>
      </c>
      <c r="E1121" s="2">
        <f t="shared" si="1"/>
        <v>2097794219</v>
      </c>
    </row>
    <row r="1122">
      <c r="A1122" s="62" t="s">
        <v>4944</v>
      </c>
      <c r="B1122" s="1" t="s">
        <v>4945</v>
      </c>
      <c r="C1122" s="5">
        <v>32.0</v>
      </c>
      <c r="D1122" s="97">
        <v>2.3214810875E7</v>
      </c>
      <c r="E1122" s="2">
        <f t="shared" si="1"/>
        <v>742873948</v>
      </c>
    </row>
    <row r="1123">
      <c r="A1123" s="62" t="s">
        <v>4946</v>
      </c>
      <c r="B1123" s="1" t="s">
        <v>4947</v>
      </c>
      <c r="C1123" s="5">
        <v>9.0</v>
      </c>
      <c r="D1123" s="97">
        <v>1.14920593333333E7</v>
      </c>
      <c r="E1123" s="2">
        <f t="shared" si="1"/>
        <v>103428534</v>
      </c>
    </row>
    <row r="1124">
      <c r="A1124" s="62" t="s">
        <v>4948</v>
      </c>
      <c r="B1124" s="1" t="s">
        <v>4949</v>
      </c>
      <c r="C1124" s="5">
        <v>31.0</v>
      </c>
      <c r="D1124" s="97">
        <v>2.99303073225806E7</v>
      </c>
      <c r="E1124" s="2">
        <f t="shared" si="1"/>
        <v>927839527</v>
      </c>
    </row>
    <row r="1125">
      <c r="A1125" s="62" t="s">
        <v>2871</v>
      </c>
      <c r="B1125" s="1" t="s">
        <v>409</v>
      </c>
      <c r="C1125" s="5">
        <v>45.0</v>
      </c>
      <c r="D1125" s="97">
        <v>2.01729177311111E8</v>
      </c>
      <c r="E1125" s="2">
        <f t="shared" si="1"/>
        <v>9077812979</v>
      </c>
    </row>
    <row r="1126">
      <c r="A1126" s="62" t="s">
        <v>2943</v>
      </c>
      <c r="B1126" s="1" t="s">
        <v>755</v>
      </c>
      <c r="C1126" s="5">
        <v>84.0</v>
      </c>
      <c r="D1126" s="97">
        <v>1.65906420380952E8</v>
      </c>
      <c r="E1126" s="2">
        <f t="shared" si="1"/>
        <v>13936139312</v>
      </c>
    </row>
    <row r="1127">
      <c r="A1127" s="62" t="s">
        <v>4950</v>
      </c>
      <c r="B1127" s="1" t="s">
        <v>4951</v>
      </c>
      <c r="C1127" s="5">
        <v>175.0</v>
      </c>
      <c r="D1127" s="97">
        <v>3.54735709314285E7</v>
      </c>
      <c r="E1127" s="2">
        <f t="shared" si="1"/>
        <v>6207874913</v>
      </c>
    </row>
    <row r="1128">
      <c r="A1128" s="62" t="s">
        <v>4952</v>
      </c>
      <c r="B1128" s="1" t="s">
        <v>4953</v>
      </c>
      <c r="C1128" s="5">
        <v>9.0</v>
      </c>
      <c r="D1128" s="97">
        <v>1.07056626E8</v>
      </c>
      <c r="E1128" s="2">
        <f t="shared" si="1"/>
        <v>963509634</v>
      </c>
    </row>
    <row r="1129">
      <c r="A1129" s="62" t="s">
        <v>4954</v>
      </c>
      <c r="B1129" s="1" t="s">
        <v>4955</v>
      </c>
      <c r="C1129" s="5">
        <v>13.0</v>
      </c>
      <c r="D1129" s="97">
        <v>1.64763274E8</v>
      </c>
      <c r="E1129" s="2">
        <f t="shared" si="1"/>
        <v>2141922562</v>
      </c>
    </row>
    <row r="1130">
      <c r="A1130" s="62" t="s">
        <v>4956</v>
      </c>
      <c r="B1130" s="1" t="s">
        <v>4957</v>
      </c>
      <c r="C1130" s="5">
        <v>6.0</v>
      </c>
      <c r="D1130" s="97">
        <v>8.17575906666666E7</v>
      </c>
      <c r="E1130" s="2">
        <f t="shared" si="1"/>
        <v>490545544</v>
      </c>
    </row>
    <row r="1131">
      <c r="A1131" s="62" t="s">
        <v>4958</v>
      </c>
      <c r="B1131" s="1" t="s">
        <v>4959</v>
      </c>
      <c r="C1131" s="5">
        <v>2.0</v>
      </c>
      <c r="D1131" s="97">
        <v>8.96584825E7</v>
      </c>
      <c r="E1131" s="2">
        <f t="shared" si="1"/>
        <v>179316965</v>
      </c>
    </row>
    <row r="1132">
      <c r="A1132" s="62" t="s">
        <v>4960</v>
      </c>
      <c r="B1132" s="1" t="s">
        <v>4961</v>
      </c>
      <c r="C1132" s="5">
        <v>61.0</v>
      </c>
      <c r="D1132" s="97">
        <v>5.56528548360655E7</v>
      </c>
      <c r="E1132" s="2">
        <f t="shared" si="1"/>
        <v>3394824145</v>
      </c>
    </row>
    <row r="1133">
      <c r="A1133" s="62" t="s">
        <v>4962</v>
      </c>
      <c r="B1133" s="1" t="s">
        <v>4963</v>
      </c>
      <c r="C1133" s="5">
        <v>89.0</v>
      </c>
      <c r="D1133" s="97">
        <v>4.30945598314606E7</v>
      </c>
      <c r="E1133" s="2">
        <f t="shared" si="1"/>
        <v>3835415825</v>
      </c>
    </row>
    <row r="1134">
      <c r="A1134" s="62" t="s">
        <v>4964</v>
      </c>
      <c r="B1134" s="1" t="s">
        <v>4965</v>
      </c>
      <c r="C1134" s="5">
        <v>5.0</v>
      </c>
      <c r="D1134" s="97">
        <v>3.08664732E7</v>
      </c>
      <c r="E1134" s="2">
        <f t="shared" si="1"/>
        <v>154332366</v>
      </c>
    </row>
    <row r="1135">
      <c r="A1135" s="62" t="s">
        <v>2877</v>
      </c>
      <c r="B1135" s="1" t="s">
        <v>414</v>
      </c>
      <c r="C1135" s="5">
        <v>15.0</v>
      </c>
      <c r="D1135" s="97">
        <v>2.268584712E8</v>
      </c>
      <c r="E1135" s="2">
        <f t="shared" si="1"/>
        <v>3402877068</v>
      </c>
    </row>
    <row r="1136">
      <c r="A1136" s="62" t="s">
        <v>2915</v>
      </c>
      <c r="B1136" s="1" t="s">
        <v>598</v>
      </c>
      <c r="C1136" s="5">
        <v>66.0</v>
      </c>
      <c r="D1136" s="97">
        <v>1.90122880151515E8</v>
      </c>
      <c r="E1136" s="2">
        <f t="shared" si="1"/>
        <v>12548110090</v>
      </c>
    </row>
    <row r="1137">
      <c r="A1137" s="62" t="s">
        <v>4966</v>
      </c>
      <c r="B1137" s="1" t="s">
        <v>4967</v>
      </c>
      <c r="C1137" s="5">
        <v>25.0</v>
      </c>
      <c r="D1137" s="97">
        <v>3.399369208E7</v>
      </c>
      <c r="E1137" s="2">
        <f t="shared" si="1"/>
        <v>849842302</v>
      </c>
    </row>
    <row r="1138">
      <c r="A1138" s="62" t="s">
        <v>4968</v>
      </c>
      <c r="B1138" s="1" t="s">
        <v>4969</v>
      </c>
      <c r="C1138" s="5">
        <v>39.0</v>
      </c>
      <c r="D1138" s="97">
        <v>1.89818141487179E8</v>
      </c>
      <c r="E1138" s="2">
        <f t="shared" si="1"/>
        <v>7402907518</v>
      </c>
    </row>
    <row r="1139">
      <c r="A1139" s="62" t="s">
        <v>4970</v>
      </c>
      <c r="B1139" s="1" t="s">
        <v>4971</v>
      </c>
      <c r="C1139" s="5">
        <v>25.0</v>
      </c>
      <c r="D1139" s="97">
        <v>2.9331799232E8</v>
      </c>
      <c r="E1139" s="2">
        <f t="shared" si="1"/>
        <v>7332949808</v>
      </c>
    </row>
    <row r="1140">
      <c r="A1140" s="62" t="s">
        <v>4972</v>
      </c>
      <c r="B1140" s="1" t="s">
        <v>4973</v>
      </c>
      <c r="C1140" s="5">
        <v>3.0</v>
      </c>
      <c r="D1140" s="97">
        <v>6.9609482E7</v>
      </c>
      <c r="E1140" s="2">
        <f t="shared" si="1"/>
        <v>208828446</v>
      </c>
    </row>
    <row r="1141">
      <c r="A1141" s="62" t="s">
        <v>4974</v>
      </c>
      <c r="B1141" s="1" t="s">
        <v>4975</v>
      </c>
      <c r="C1141" s="5">
        <v>22.0</v>
      </c>
      <c r="D1141" s="97">
        <v>7.79049039090909E7</v>
      </c>
      <c r="E1141" s="2">
        <f t="shared" si="1"/>
        <v>1713907886</v>
      </c>
    </row>
    <row r="1142">
      <c r="A1142" s="62" t="s">
        <v>4976</v>
      </c>
      <c r="B1142" s="1" t="s">
        <v>4977</v>
      </c>
      <c r="C1142" s="5">
        <v>19.0</v>
      </c>
      <c r="D1142" s="97">
        <v>5.3766439E7</v>
      </c>
      <c r="E1142" s="2">
        <f t="shared" si="1"/>
        <v>1021562341</v>
      </c>
    </row>
    <row r="1143">
      <c r="A1143" s="62" t="s">
        <v>4978</v>
      </c>
      <c r="B1143" s="1" t="s">
        <v>4979</v>
      </c>
      <c r="C1143" s="5">
        <v>99.0</v>
      </c>
      <c r="D1143" s="97">
        <v>1.704040302E7</v>
      </c>
      <c r="E1143" s="2">
        <f t="shared" si="1"/>
        <v>1686999899</v>
      </c>
    </row>
    <row r="1144">
      <c r="A1144" s="62" t="s">
        <v>4980</v>
      </c>
      <c r="B1144" s="1" t="s">
        <v>4981</v>
      </c>
      <c r="C1144" s="5">
        <v>144.0</v>
      </c>
      <c r="D1144" s="97">
        <v>2.78841420624999E7</v>
      </c>
      <c r="E1144" s="2">
        <f t="shared" si="1"/>
        <v>4015316457</v>
      </c>
    </row>
    <row r="1145">
      <c r="A1145" s="62" t="s">
        <v>2878</v>
      </c>
      <c r="B1145" s="1" t="s">
        <v>428</v>
      </c>
      <c r="C1145" s="5">
        <v>3.0</v>
      </c>
      <c r="D1145" s="97">
        <v>8.28469906666666E7</v>
      </c>
      <c r="E1145" s="2">
        <f t="shared" si="1"/>
        <v>248540972</v>
      </c>
    </row>
    <row r="1146">
      <c r="A1146" s="62" t="s">
        <v>416</v>
      </c>
      <c r="B1146" s="1" t="s">
        <v>21</v>
      </c>
      <c r="C1146" s="5">
        <v>33.0</v>
      </c>
      <c r="D1146" s="97">
        <v>2.18216576363636E7</v>
      </c>
      <c r="E1146" s="2">
        <f t="shared" si="1"/>
        <v>720114702</v>
      </c>
    </row>
    <row r="1147">
      <c r="A1147" s="62" t="s">
        <v>4982</v>
      </c>
      <c r="B1147" s="1" t="s">
        <v>4983</v>
      </c>
      <c r="C1147" s="5">
        <v>104.0</v>
      </c>
      <c r="D1147" s="97">
        <v>1.79153718557692E7</v>
      </c>
      <c r="E1147" s="2">
        <f t="shared" si="1"/>
        <v>1863198673</v>
      </c>
    </row>
    <row r="1148">
      <c r="A1148" s="62" t="s">
        <v>4984</v>
      </c>
      <c r="B1148" s="1" t="s">
        <v>4985</v>
      </c>
      <c r="C1148" s="5">
        <v>5.0</v>
      </c>
      <c r="D1148" s="97">
        <v>1.56511376E8</v>
      </c>
      <c r="E1148" s="2">
        <f t="shared" si="1"/>
        <v>782556880</v>
      </c>
    </row>
    <row r="1149">
      <c r="A1149" s="62" t="s">
        <v>4986</v>
      </c>
      <c r="B1149" s="1" t="s">
        <v>4987</v>
      </c>
      <c r="C1149" s="5">
        <v>24.0</v>
      </c>
      <c r="D1149" s="97">
        <v>1.5823629875E7</v>
      </c>
      <c r="E1149" s="2">
        <f t="shared" si="1"/>
        <v>379767117</v>
      </c>
    </row>
    <row r="1150">
      <c r="A1150" s="62" t="s">
        <v>4988</v>
      </c>
      <c r="B1150" s="1" t="s">
        <v>4989</v>
      </c>
      <c r="C1150" s="5">
        <v>4623.0</v>
      </c>
      <c r="D1150" s="97">
        <v>2.14516898330088E7</v>
      </c>
      <c r="E1150" s="2">
        <f t="shared" si="1"/>
        <v>99171162098</v>
      </c>
    </row>
    <row r="1151">
      <c r="A1151" s="62" t="s">
        <v>4990</v>
      </c>
      <c r="B1151" s="1" t="s">
        <v>4991</v>
      </c>
      <c r="C1151" s="5">
        <v>109.0</v>
      </c>
      <c r="D1151" s="97">
        <v>1.48183946146789E7</v>
      </c>
      <c r="E1151" s="2">
        <f t="shared" si="1"/>
        <v>1615205013</v>
      </c>
    </row>
    <row r="1152">
      <c r="A1152" s="62" t="s">
        <v>4992</v>
      </c>
      <c r="B1152" s="1" t="s">
        <v>4993</v>
      </c>
      <c r="C1152" s="5">
        <v>349.0</v>
      </c>
      <c r="D1152" s="97">
        <v>3.21753631318051E7</v>
      </c>
      <c r="E1152" s="2">
        <f t="shared" si="1"/>
        <v>11229201733</v>
      </c>
    </row>
    <row r="1153">
      <c r="A1153" s="62" t="s">
        <v>2879</v>
      </c>
      <c r="B1153" s="1" t="s">
        <v>417</v>
      </c>
      <c r="C1153" s="5">
        <v>81.0</v>
      </c>
      <c r="D1153" s="97">
        <v>1.00532412530864E8</v>
      </c>
      <c r="E1153" s="2">
        <f t="shared" si="1"/>
        <v>8143125415</v>
      </c>
    </row>
    <row r="1154">
      <c r="A1154" s="62" t="s">
        <v>2944</v>
      </c>
      <c r="B1154" s="1" t="s">
        <v>756</v>
      </c>
      <c r="C1154" s="5">
        <v>184.0</v>
      </c>
      <c r="D1154" s="97">
        <v>2.76694726902173E7</v>
      </c>
      <c r="E1154" s="2">
        <f t="shared" si="1"/>
        <v>5091182975</v>
      </c>
    </row>
    <row r="1155">
      <c r="A1155" s="62" t="s">
        <v>4994</v>
      </c>
      <c r="B1155" s="1" t="s">
        <v>4995</v>
      </c>
      <c r="C1155" s="5">
        <v>210.0</v>
      </c>
      <c r="D1155" s="97">
        <v>2.44668269142857E7</v>
      </c>
      <c r="E1155" s="2">
        <f t="shared" si="1"/>
        <v>5138033652</v>
      </c>
    </row>
    <row r="1156">
      <c r="A1156" s="62" t="s">
        <v>4996</v>
      </c>
      <c r="B1156" s="1" t="s">
        <v>4997</v>
      </c>
      <c r="C1156" s="5">
        <v>17.0</v>
      </c>
      <c r="D1156" s="97">
        <v>2.57919717882352E8</v>
      </c>
      <c r="E1156" s="2">
        <f t="shared" si="1"/>
        <v>4384635204</v>
      </c>
    </row>
    <row r="1157">
      <c r="A1157" s="62" t="s">
        <v>4998</v>
      </c>
      <c r="B1157" s="1" t="s">
        <v>4999</v>
      </c>
      <c r="C1157" s="5">
        <v>52.0</v>
      </c>
      <c r="D1157" s="97">
        <v>2.190381855E8</v>
      </c>
      <c r="E1157" s="2">
        <f t="shared" si="1"/>
        <v>11389985646</v>
      </c>
    </row>
    <row r="1158">
      <c r="A1158" s="62" t="s">
        <v>5000</v>
      </c>
      <c r="B1158" s="1" t="s">
        <v>5001</v>
      </c>
      <c r="C1158" s="5">
        <v>19.0</v>
      </c>
      <c r="D1158" s="97">
        <v>3.40175748947368E7</v>
      </c>
      <c r="E1158" s="2">
        <f t="shared" si="1"/>
        <v>646333923</v>
      </c>
    </row>
    <row r="1159">
      <c r="A1159" s="62" t="s">
        <v>5002</v>
      </c>
      <c r="B1159" s="1" t="s">
        <v>5003</v>
      </c>
      <c r="C1159" s="5">
        <v>13.0</v>
      </c>
      <c r="D1159" s="97">
        <v>4.74310727692307E7</v>
      </c>
      <c r="E1159" s="2">
        <f t="shared" si="1"/>
        <v>616603946</v>
      </c>
    </row>
    <row r="1160">
      <c r="A1160" s="62" t="s">
        <v>5004</v>
      </c>
      <c r="B1160" s="1" t="s">
        <v>5005</v>
      </c>
      <c r="C1160" s="5">
        <v>135.0</v>
      </c>
      <c r="D1160" s="97">
        <v>2.51593679703703E7</v>
      </c>
      <c r="E1160" s="2">
        <f t="shared" si="1"/>
        <v>3396514676</v>
      </c>
    </row>
    <row r="1161">
      <c r="A1161" s="62" t="s">
        <v>5006</v>
      </c>
      <c r="B1161" s="1" t="s">
        <v>5007</v>
      </c>
      <c r="C1161" s="5">
        <v>471.0</v>
      </c>
      <c r="D1161" s="97">
        <v>2.79015030254777E7</v>
      </c>
      <c r="E1161" s="2">
        <f t="shared" si="1"/>
        <v>13141607925</v>
      </c>
    </row>
    <row r="1162">
      <c r="A1162" s="62" t="s">
        <v>442</v>
      </c>
      <c r="B1162" s="1" t="s">
        <v>24</v>
      </c>
      <c r="C1162" s="5">
        <v>121.0</v>
      </c>
      <c r="D1162" s="97">
        <v>6.76703271404958E7</v>
      </c>
      <c r="E1162" s="2">
        <f t="shared" si="1"/>
        <v>8188109584</v>
      </c>
    </row>
    <row r="1163">
      <c r="A1163" s="62" t="s">
        <v>5008</v>
      </c>
      <c r="B1163" s="1" t="s">
        <v>5009</v>
      </c>
      <c r="C1163" s="5">
        <v>86.0</v>
      </c>
      <c r="D1163" s="97">
        <v>1.86098156395348E7</v>
      </c>
      <c r="E1163" s="2">
        <f t="shared" si="1"/>
        <v>1600444145</v>
      </c>
    </row>
    <row r="1164">
      <c r="A1164" s="62" t="s">
        <v>5010</v>
      </c>
      <c r="B1164" s="1" t="s">
        <v>5011</v>
      </c>
      <c r="C1164" s="5">
        <v>757.0</v>
      </c>
      <c r="D1164" s="97">
        <v>3.01727068863936E7</v>
      </c>
      <c r="E1164" s="2">
        <f t="shared" si="1"/>
        <v>22840739113</v>
      </c>
    </row>
    <row r="1165">
      <c r="A1165" s="62" t="s">
        <v>2885</v>
      </c>
      <c r="B1165" s="1" t="s">
        <v>431</v>
      </c>
      <c r="C1165" s="5">
        <v>864.0</v>
      </c>
      <c r="D1165" s="97">
        <v>7.25319607812499E7</v>
      </c>
      <c r="E1165" s="2">
        <f t="shared" si="1"/>
        <v>62667614115</v>
      </c>
    </row>
    <row r="1166">
      <c r="A1166" s="62" t="s">
        <v>476</v>
      </c>
      <c r="B1166" s="1" t="s">
        <v>27</v>
      </c>
      <c r="C1166" s="5">
        <v>434.0</v>
      </c>
      <c r="D1166" s="97">
        <v>4.80328926935483E7</v>
      </c>
      <c r="E1166" s="2">
        <f t="shared" si="1"/>
        <v>20846275429</v>
      </c>
    </row>
    <row r="1167">
      <c r="A1167" s="62" t="s">
        <v>5012</v>
      </c>
      <c r="B1167" s="1" t="s">
        <v>5013</v>
      </c>
      <c r="C1167" s="5">
        <v>501.0</v>
      </c>
      <c r="D1167" s="97">
        <v>2.63834929740518E7</v>
      </c>
      <c r="E1167" s="2">
        <f t="shared" si="1"/>
        <v>13218129980</v>
      </c>
    </row>
    <row r="1168">
      <c r="A1168" s="62" t="s">
        <v>5014</v>
      </c>
      <c r="B1168" s="1" t="s">
        <v>5015</v>
      </c>
      <c r="C1168" s="5">
        <v>50.0</v>
      </c>
      <c r="D1168" s="97">
        <v>9.80797266799999E7</v>
      </c>
      <c r="E1168" s="2">
        <f t="shared" si="1"/>
        <v>4903986334</v>
      </c>
    </row>
    <row r="1169">
      <c r="A1169" s="62" t="s">
        <v>5016</v>
      </c>
      <c r="B1169" s="1" t="s">
        <v>5017</v>
      </c>
      <c r="C1169" s="5">
        <v>2182.0</v>
      </c>
      <c r="D1169" s="97">
        <v>1.35369217683776E8</v>
      </c>
      <c r="E1169" s="2">
        <f t="shared" si="1"/>
        <v>295375632986</v>
      </c>
    </row>
    <row r="1170">
      <c r="A1170" s="62" t="s">
        <v>5018</v>
      </c>
      <c r="B1170" s="1" t="s">
        <v>5019</v>
      </c>
      <c r="C1170" s="5">
        <v>1525.0</v>
      </c>
      <c r="D1170" s="97">
        <v>4.00830874006557E7</v>
      </c>
      <c r="E1170" s="2">
        <f t="shared" si="1"/>
        <v>61126708286</v>
      </c>
    </row>
    <row r="1171">
      <c r="A1171" s="62" t="s">
        <v>5020</v>
      </c>
      <c r="B1171" s="1" t="s">
        <v>5021</v>
      </c>
      <c r="C1171" s="5">
        <v>47.0</v>
      </c>
      <c r="D1171" s="97">
        <v>7.14075482765957E7</v>
      </c>
      <c r="E1171" s="2">
        <f t="shared" si="1"/>
        <v>3356154769</v>
      </c>
    </row>
    <row r="1172">
      <c r="A1172" s="62" t="s">
        <v>5022</v>
      </c>
      <c r="B1172" s="1" t="s">
        <v>5023</v>
      </c>
      <c r="C1172" s="5">
        <v>398.0</v>
      </c>
      <c r="D1172" s="97">
        <v>3.86640906532663E7</v>
      </c>
      <c r="E1172" s="2">
        <f t="shared" si="1"/>
        <v>15388308080</v>
      </c>
    </row>
    <row r="1173">
      <c r="A1173" s="62" t="s">
        <v>5024</v>
      </c>
      <c r="B1173" s="1" t="s">
        <v>5025</v>
      </c>
      <c r="C1173" s="5">
        <v>344.0</v>
      </c>
      <c r="D1173" s="97">
        <v>2.56683005029069E7</v>
      </c>
      <c r="E1173" s="2">
        <f t="shared" si="1"/>
        <v>8829895373</v>
      </c>
    </row>
    <row r="1174">
      <c r="A1174" s="62" t="s">
        <v>5026</v>
      </c>
      <c r="B1174" s="1" t="s">
        <v>5027</v>
      </c>
      <c r="C1174" s="5">
        <v>5924.0</v>
      </c>
      <c r="D1174" s="97">
        <v>1.11625345352295E8</v>
      </c>
      <c r="E1174" s="2">
        <f t="shared" si="1"/>
        <v>661268545867</v>
      </c>
    </row>
    <row r="1175">
      <c r="A1175" s="62" t="s">
        <v>5028</v>
      </c>
      <c r="B1175" s="1" t="s">
        <v>5029</v>
      </c>
      <c r="C1175" s="5">
        <v>9553.0</v>
      </c>
      <c r="D1175" s="97">
        <v>2.52809483682612E7</v>
      </c>
      <c r="E1175" s="2">
        <f t="shared" si="1"/>
        <v>241508899762</v>
      </c>
    </row>
    <row r="1176">
      <c r="A1176" s="62" t="s">
        <v>5030</v>
      </c>
      <c r="B1176" s="1" t="s">
        <v>5031</v>
      </c>
      <c r="C1176" s="5">
        <v>77861.0</v>
      </c>
      <c r="D1176" s="97">
        <v>5.88708697740622E7</v>
      </c>
      <c r="E1176" s="2">
        <f t="shared" si="1"/>
        <v>4583744791478</v>
      </c>
    </row>
    <row r="1177">
      <c r="A1177" s="62" t="s">
        <v>5032</v>
      </c>
      <c r="B1177" s="1" t="s">
        <v>5033</v>
      </c>
      <c r="C1177" s="5">
        <v>1236.0</v>
      </c>
      <c r="D1177" s="97">
        <v>3.39267632645631E7</v>
      </c>
      <c r="E1177" s="2">
        <f t="shared" si="1"/>
        <v>41933479395</v>
      </c>
    </row>
    <row r="1178">
      <c r="A1178" s="62" t="s">
        <v>5034</v>
      </c>
      <c r="B1178" s="1" t="s">
        <v>5035</v>
      </c>
      <c r="C1178" s="5">
        <v>111803.0</v>
      </c>
      <c r="D1178" s="97">
        <v>3.11144295660922E7</v>
      </c>
      <c r="E1178" s="2">
        <f t="shared" si="1"/>
        <v>3478686568778</v>
      </c>
    </row>
    <row r="1179">
      <c r="A1179" s="62" t="s">
        <v>5036</v>
      </c>
      <c r="B1179" s="1" t="s">
        <v>5037</v>
      </c>
      <c r="C1179" s="5">
        <v>29075.0</v>
      </c>
      <c r="D1179" s="97">
        <v>6.82661043227558E7</v>
      </c>
      <c r="E1179" s="2">
        <f t="shared" si="1"/>
        <v>1984836983184</v>
      </c>
    </row>
    <row r="1180">
      <c r="A1180" s="62" t="s">
        <v>5038</v>
      </c>
      <c r="B1180" s="1" t="s">
        <v>5039</v>
      </c>
      <c r="C1180" s="5">
        <v>461.0</v>
      </c>
      <c r="D1180" s="97">
        <v>6.35842273427331E7</v>
      </c>
      <c r="E1180" s="2">
        <f t="shared" si="1"/>
        <v>29312328805</v>
      </c>
    </row>
    <row r="1181">
      <c r="A1181" s="62" t="s">
        <v>5040</v>
      </c>
      <c r="B1181" s="1" t="s">
        <v>5041</v>
      </c>
      <c r="C1181" s="5">
        <v>29770.0</v>
      </c>
      <c r="D1181" s="97">
        <v>1.31528626721195E7</v>
      </c>
      <c r="E1181" s="2">
        <f t="shared" si="1"/>
        <v>391560721749</v>
      </c>
    </row>
    <row r="1182">
      <c r="A1182" s="62" t="s">
        <v>5042</v>
      </c>
      <c r="B1182" s="1" t="s">
        <v>5043</v>
      </c>
      <c r="C1182" s="5">
        <v>7.0</v>
      </c>
      <c r="D1182" s="97">
        <v>9.51113857142857E7</v>
      </c>
      <c r="E1182" s="2">
        <f t="shared" si="1"/>
        <v>665779700</v>
      </c>
    </row>
    <row r="1183">
      <c r="A1183" s="62" t="s">
        <v>5044</v>
      </c>
      <c r="B1183" s="1" t="s">
        <v>5045</v>
      </c>
      <c r="C1183" s="5">
        <v>231.0</v>
      </c>
      <c r="D1183" s="97">
        <v>2.13549295255411E8</v>
      </c>
      <c r="E1183" s="2">
        <f t="shared" si="1"/>
        <v>49329887204</v>
      </c>
    </row>
    <row r="1184">
      <c r="A1184" s="62" t="s">
        <v>5046</v>
      </c>
      <c r="B1184" s="1" t="s">
        <v>5047</v>
      </c>
      <c r="C1184" s="5">
        <v>9.0</v>
      </c>
      <c r="D1184" s="97">
        <v>6.11052395555555E7</v>
      </c>
      <c r="E1184" s="2">
        <f t="shared" si="1"/>
        <v>549947156</v>
      </c>
    </row>
    <row r="1185">
      <c r="A1185" s="62" t="s">
        <v>5048</v>
      </c>
      <c r="B1185" s="1" t="s">
        <v>5049</v>
      </c>
      <c r="C1185" s="5">
        <v>184.0</v>
      </c>
      <c r="D1185" s="97">
        <v>2.24885061097826E8</v>
      </c>
      <c r="E1185" s="2">
        <f t="shared" si="1"/>
        <v>41378851242</v>
      </c>
    </row>
    <row r="1186">
      <c r="A1186" s="62" t="s">
        <v>2945</v>
      </c>
      <c r="B1186" s="1" t="s">
        <v>757</v>
      </c>
      <c r="C1186" s="5">
        <v>13.0</v>
      </c>
      <c r="D1186" s="97">
        <v>1.70190626153846E8</v>
      </c>
      <c r="E1186" s="2">
        <f t="shared" si="1"/>
        <v>2212478140</v>
      </c>
    </row>
    <row r="1187">
      <c r="A1187" s="62" t="s">
        <v>5050</v>
      </c>
      <c r="B1187" s="1" t="s">
        <v>5051</v>
      </c>
      <c r="C1187" s="5">
        <v>6.0</v>
      </c>
      <c r="D1187" s="97">
        <v>1.304327915E8</v>
      </c>
      <c r="E1187" s="2">
        <f t="shared" si="1"/>
        <v>782596749</v>
      </c>
    </row>
    <row r="1188">
      <c r="A1188" s="62" t="s">
        <v>5052</v>
      </c>
      <c r="B1188" s="1" t="s">
        <v>5053</v>
      </c>
      <c r="C1188" s="5">
        <v>2.0</v>
      </c>
      <c r="D1188" s="97">
        <v>4.24069105E7</v>
      </c>
      <c r="E1188" s="2">
        <f t="shared" si="1"/>
        <v>84813821</v>
      </c>
    </row>
    <row r="1189">
      <c r="A1189" s="62" t="s">
        <v>5054</v>
      </c>
      <c r="B1189" s="1" t="s">
        <v>5055</v>
      </c>
      <c r="C1189" s="5">
        <v>42.0</v>
      </c>
      <c r="D1189" s="97">
        <v>7.73327267380952E7</v>
      </c>
      <c r="E1189" s="2">
        <f t="shared" si="1"/>
        <v>3247974523</v>
      </c>
    </row>
    <row r="1190">
      <c r="A1190" s="62" t="s">
        <v>5056</v>
      </c>
      <c r="B1190" s="1" t="s">
        <v>5057</v>
      </c>
      <c r="C1190" s="5">
        <v>8.0</v>
      </c>
      <c r="D1190" s="97">
        <v>7.5367541875E7</v>
      </c>
      <c r="E1190" s="2">
        <f t="shared" si="1"/>
        <v>602940335</v>
      </c>
    </row>
    <row r="1191">
      <c r="A1191" s="62" t="s">
        <v>5058</v>
      </c>
      <c r="B1191" s="1" t="s">
        <v>5059</v>
      </c>
      <c r="C1191" s="5">
        <v>22392.0</v>
      </c>
      <c r="D1191" s="97">
        <v>1.51247517956778E7</v>
      </c>
      <c r="E1191" s="2">
        <f t="shared" si="1"/>
        <v>338673442209</v>
      </c>
    </row>
    <row r="1192">
      <c r="A1192" s="62" t="s">
        <v>2881</v>
      </c>
      <c r="B1192" s="1" t="s">
        <v>418</v>
      </c>
      <c r="C1192" s="5">
        <v>17.0</v>
      </c>
      <c r="D1192" s="97">
        <v>9.9534247E7</v>
      </c>
      <c r="E1192" s="2">
        <f t="shared" si="1"/>
        <v>1692082199</v>
      </c>
    </row>
    <row r="1193">
      <c r="A1193" s="62" t="s">
        <v>2946</v>
      </c>
      <c r="B1193" s="1" t="s">
        <v>759</v>
      </c>
      <c r="C1193" s="5">
        <v>554.0</v>
      </c>
      <c r="D1193" s="97">
        <v>6.5766052366426E7</v>
      </c>
      <c r="E1193" s="2">
        <f t="shared" si="1"/>
        <v>36434393011</v>
      </c>
    </row>
    <row r="1194">
      <c r="A1194" s="62" t="s">
        <v>5060</v>
      </c>
      <c r="B1194" s="1" t="s">
        <v>5061</v>
      </c>
      <c r="C1194" s="5">
        <v>23.0</v>
      </c>
      <c r="D1194" s="97">
        <v>8739833.30434782</v>
      </c>
      <c r="E1194" s="2">
        <f t="shared" si="1"/>
        <v>201016166</v>
      </c>
    </row>
    <row r="1195">
      <c r="A1195" s="62" t="s">
        <v>2947</v>
      </c>
      <c r="B1195" s="1" t="s">
        <v>763</v>
      </c>
      <c r="C1195" s="5">
        <v>203.0</v>
      </c>
      <c r="D1195" s="97">
        <v>2.48120580788177E7</v>
      </c>
      <c r="E1195" s="2">
        <f t="shared" si="1"/>
        <v>5036847790</v>
      </c>
    </row>
    <row r="1196">
      <c r="A1196" s="62" t="s">
        <v>2948</v>
      </c>
      <c r="B1196" s="1" t="s">
        <v>766</v>
      </c>
      <c r="C1196" s="5">
        <v>3031.0</v>
      </c>
      <c r="D1196" s="97">
        <v>2.24660360488287E7</v>
      </c>
      <c r="E1196" s="2">
        <f t="shared" si="1"/>
        <v>68094555264</v>
      </c>
    </row>
    <row r="1197">
      <c r="A1197" s="62" t="s">
        <v>2949</v>
      </c>
      <c r="B1197" s="1" t="s">
        <v>769</v>
      </c>
      <c r="C1197" s="5">
        <v>672.0</v>
      </c>
      <c r="D1197" s="97">
        <v>2.4752331172619E7</v>
      </c>
      <c r="E1197" s="2">
        <f t="shared" si="1"/>
        <v>16633566548</v>
      </c>
    </row>
    <row r="1198">
      <c r="A1198" s="62" t="s">
        <v>5062</v>
      </c>
      <c r="B1198" s="1" t="s">
        <v>5063</v>
      </c>
      <c r="C1198" s="5">
        <v>87.0</v>
      </c>
      <c r="D1198" s="97">
        <v>4.95161477701149E7</v>
      </c>
      <c r="E1198" s="2">
        <f t="shared" si="1"/>
        <v>4307904856</v>
      </c>
    </row>
    <row r="1199">
      <c r="A1199" s="62" t="s">
        <v>5064</v>
      </c>
      <c r="B1199" s="1" t="s">
        <v>5065</v>
      </c>
      <c r="C1199" s="5">
        <v>7721.0</v>
      </c>
      <c r="D1199" s="97">
        <v>2.3376238379614E7</v>
      </c>
      <c r="E1199" s="2">
        <f t="shared" si="1"/>
        <v>180487936529</v>
      </c>
    </row>
    <row r="1200">
      <c r="A1200" s="62" t="s">
        <v>5066</v>
      </c>
      <c r="B1200" s="1" t="s">
        <v>5067</v>
      </c>
      <c r="C1200" s="5">
        <v>961.0</v>
      </c>
      <c r="D1200" s="97">
        <v>2.24272534245577E7</v>
      </c>
      <c r="E1200" s="2">
        <f t="shared" si="1"/>
        <v>21552590541</v>
      </c>
    </row>
    <row r="1201">
      <c r="A1201" s="62" t="s">
        <v>5068</v>
      </c>
      <c r="B1201" s="1" t="s">
        <v>5069</v>
      </c>
      <c r="C1201" s="5">
        <v>228.0</v>
      </c>
      <c r="D1201" s="97">
        <v>4.02012058903509E7</v>
      </c>
      <c r="E1201" s="2">
        <f t="shared" si="1"/>
        <v>9165874943</v>
      </c>
    </row>
    <row r="1202">
      <c r="A1202" s="62" t="s">
        <v>5070</v>
      </c>
      <c r="B1202" s="1" t="s">
        <v>5071</v>
      </c>
      <c r="C1202" s="5">
        <v>1576.0</v>
      </c>
      <c r="D1202" s="97">
        <v>4.75128013781725E7</v>
      </c>
      <c r="E1202" s="2">
        <f t="shared" si="1"/>
        <v>74880174972</v>
      </c>
    </row>
    <row r="1203">
      <c r="A1203" s="62" t="s">
        <v>2950</v>
      </c>
      <c r="B1203" s="1" t="s">
        <v>771</v>
      </c>
      <c r="C1203" s="5">
        <v>8772.0</v>
      </c>
      <c r="D1203" s="97">
        <v>5.42166633997037E7</v>
      </c>
      <c r="E1203" s="2">
        <f t="shared" si="1"/>
        <v>475588571342</v>
      </c>
    </row>
    <row r="1204">
      <c r="A1204" s="62" t="s">
        <v>2916</v>
      </c>
      <c r="B1204" s="1" t="s">
        <v>432</v>
      </c>
      <c r="C1204" s="5">
        <v>317.0</v>
      </c>
      <c r="D1204" s="97">
        <v>1.8512942825552E8</v>
      </c>
      <c r="E1204" s="2">
        <f t="shared" si="1"/>
        <v>58686028757</v>
      </c>
    </row>
    <row r="1205">
      <c r="A1205" s="62" t="s">
        <v>2936</v>
      </c>
      <c r="B1205" s="1" t="s">
        <v>434</v>
      </c>
      <c r="C1205" s="5">
        <v>1432.0</v>
      </c>
      <c r="D1205" s="97">
        <v>3.67583470481843E7</v>
      </c>
      <c r="E1205" s="2">
        <f t="shared" si="1"/>
        <v>52637952973</v>
      </c>
    </row>
    <row r="1206">
      <c r="A1206" s="62" t="s">
        <v>2937</v>
      </c>
      <c r="B1206" s="1" t="s">
        <v>436</v>
      </c>
      <c r="C1206" s="5">
        <v>274.0</v>
      </c>
      <c r="D1206" s="97">
        <v>4.54515658649634E7</v>
      </c>
      <c r="E1206" s="2">
        <f t="shared" si="1"/>
        <v>12453729047</v>
      </c>
    </row>
    <row r="1207">
      <c r="A1207" s="62" t="s">
        <v>5072</v>
      </c>
      <c r="B1207" s="1" t="s">
        <v>5073</v>
      </c>
      <c r="C1207" s="5">
        <v>2.0</v>
      </c>
      <c r="D1207" s="97">
        <v>4.187862895E8</v>
      </c>
      <c r="E1207" s="2">
        <f t="shared" si="1"/>
        <v>837572579</v>
      </c>
    </row>
    <row r="1208">
      <c r="A1208" s="62" t="s">
        <v>5074</v>
      </c>
      <c r="B1208" s="1" t="s">
        <v>5075</v>
      </c>
      <c r="C1208" s="5">
        <v>18.0</v>
      </c>
      <c r="D1208" s="97">
        <v>3.04311572222222E7</v>
      </c>
      <c r="E1208" s="2">
        <f t="shared" si="1"/>
        <v>547760830</v>
      </c>
    </row>
    <row r="1209">
      <c r="A1209" s="62" t="s">
        <v>2951</v>
      </c>
      <c r="B1209" s="1" t="s">
        <v>772</v>
      </c>
      <c r="C1209" s="5">
        <v>100.0</v>
      </c>
      <c r="D1209" s="97">
        <v>6.32919874199999E7</v>
      </c>
      <c r="E1209" s="2">
        <f t="shared" si="1"/>
        <v>6329198742</v>
      </c>
    </row>
    <row r="1210">
      <c r="A1210" s="62" t="s">
        <v>2952</v>
      </c>
      <c r="B1210" s="1" t="s">
        <v>773</v>
      </c>
      <c r="C1210" s="5">
        <v>42.0</v>
      </c>
      <c r="D1210" s="97">
        <v>7.83556212619047E7</v>
      </c>
      <c r="E1210" s="2">
        <f t="shared" si="1"/>
        <v>3290936093</v>
      </c>
    </row>
    <row r="1211">
      <c r="A1211" s="62" t="s">
        <v>2953</v>
      </c>
      <c r="B1211" s="1" t="s">
        <v>775</v>
      </c>
      <c r="C1211" s="5">
        <v>105.0</v>
      </c>
      <c r="D1211" s="97">
        <v>7.80959471333333E7</v>
      </c>
      <c r="E1211" s="2">
        <f t="shared" si="1"/>
        <v>8200074449</v>
      </c>
    </row>
    <row r="1212">
      <c r="A1212" s="62" t="s">
        <v>2955</v>
      </c>
      <c r="B1212" s="1" t="s">
        <v>797</v>
      </c>
      <c r="C1212" s="5">
        <v>2267.0</v>
      </c>
      <c r="D1212" s="97">
        <v>4.1516239857962E7</v>
      </c>
      <c r="E1212" s="2">
        <f t="shared" si="1"/>
        <v>94117315758</v>
      </c>
    </row>
    <row r="1213">
      <c r="A1213" s="62" t="s">
        <v>5076</v>
      </c>
      <c r="B1213" s="1" t="s">
        <v>5077</v>
      </c>
      <c r="C1213" s="5">
        <v>3200.0</v>
      </c>
      <c r="D1213" s="97">
        <v>2.05039790603561E8</v>
      </c>
      <c r="E1213" s="2">
        <f t="shared" si="1"/>
        <v>656127329931</v>
      </c>
    </row>
    <row r="1214">
      <c r="A1214" s="62" t="s">
        <v>5078</v>
      </c>
      <c r="B1214" s="1" t="s">
        <v>5079</v>
      </c>
      <c r="C1214" s="5">
        <v>4.0</v>
      </c>
      <c r="D1214" s="97">
        <v>1.51701467E8</v>
      </c>
      <c r="E1214" s="2">
        <f t="shared" si="1"/>
        <v>606805868</v>
      </c>
    </row>
    <row r="1215">
      <c r="A1215" s="62" t="s">
        <v>5080</v>
      </c>
      <c r="B1215" s="1" t="s">
        <v>5081</v>
      </c>
      <c r="C1215" s="5">
        <v>300.0</v>
      </c>
      <c r="D1215" s="97">
        <v>1.46997397953333E8</v>
      </c>
      <c r="E1215" s="2">
        <f t="shared" si="1"/>
        <v>44099219386</v>
      </c>
    </row>
    <row r="1216">
      <c r="A1216" s="62" t="s">
        <v>5082</v>
      </c>
      <c r="B1216" s="1" t="s">
        <v>5083</v>
      </c>
      <c r="C1216" s="5">
        <v>744.0</v>
      </c>
      <c r="D1216" s="97">
        <v>2.59624665419354E8</v>
      </c>
      <c r="E1216" s="2">
        <f t="shared" si="1"/>
        <v>193160751072</v>
      </c>
    </row>
    <row r="1217">
      <c r="A1217" s="62" t="s">
        <v>5084</v>
      </c>
      <c r="B1217" s="1" t="s">
        <v>5085</v>
      </c>
      <c r="C1217" s="5">
        <v>4.0</v>
      </c>
      <c r="D1217" s="97">
        <v>3.866444E7</v>
      </c>
      <c r="E1217" s="2">
        <f t="shared" si="1"/>
        <v>154657760</v>
      </c>
    </row>
    <row r="1218">
      <c r="A1218" s="62" t="s">
        <v>5086</v>
      </c>
      <c r="B1218" s="1" t="s">
        <v>5087</v>
      </c>
      <c r="C1218" s="5">
        <v>17.0</v>
      </c>
      <c r="D1218" s="97">
        <v>6.30416794705882E7</v>
      </c>
      <c r="E1218" s="2">
        <f t="shared" si="1"/>
        <v>1071708551</v>
      </c>
    </row>
    <row r="1219">
      <c r="A1219" s="62" t="s">
        <v>5088</v>
      </c>
      <c r="B1219" s="1" t="s">
        <v>5089</v>
      </c>
      <c r="C1219" s="5">
        <v>227.0</v>
      </c>
      <c r="D1219" s="97">
        <v>1.98125538621145E8</v>
      </c>
      <c r="E1219" s="2">
        <f t="shared" si="1"/>
        <v>44974497267</v>
      </c>
    </row>
    <row r="1220">
      <c r="A1220" s="62" t="s">
        <v>500</v>
      </c>
      <c r="B1220" s="1" t="s">
        <v>29</v>
      </c>
      <c r="C1220" s="5">
        <v>339.0</v>
      </c>
      <c r="D1220" s="97">
        <v>7.74220543126843E7</v>
      </c>
      <c r="E1220" s="2">
        <f t="shared" si="1"/>
        <v>26246076412</v>
      </c>
    </row>
    <row r="1221">
      <c r="A1221" s="62" t="s">
        <v>5090</v>
      </c>
      <c r="B1221" s="1" t="s">
        <v>5091</v>
      </c>
      <c r="C1221" s="5">
        <v>81.0</v>
      </c>
      <c r="D1221" s="97">
        <v>2.12557537308641E8</v>
      </c>
      <c r="E1221" s="2">
        <f t="shared" si="1"/>
        <v>17217160522</v>
      </c>
    </row>
    <row r="1222">
      <c r="A1222" s="62" t="s">
        <v>526</v>
      </c>
      <c r="B1222" s="1" t="s">
        <v>32</v>
      </c>
      <c r="C1222" s="5">
        <v>412.0</v>
      </c>
      <c r="D1222" s="97">
        <v>1.13168460519417E8</v>
      </c>
      <c r="E1222" s="2">
        <f t="shared" si="1"/>
        <v>46625405734</v>
      </c>
    </row>
    <row r="1223">
      <c r="A1223" s="62" t="s">
        <v>549</v>
      </c>
      <c r="B1223" s="1" t="s">
        <v>49</v>
      </c>
      <c r="C1223" s="5">
        <v>820.0</v>
      </c>
      <c r="D1223" s="97">
        <v>1.21397814065853E8</v>
      </c>
      <c r="E1223" s="2">
        <f t="shared" si="1"/>
        <v>99546207534</v>
      </c>
    </row>
    <row r="1224">
      <c r="A1224" s="62" t="s">
        <v>578</v>
      </c>
      <c r="B1224" s="1" t="s">
        <v>52</v>
      </c>
      <c r="C1224" s="5">
        <v>25.0</v>
      </c>
      <c r="D1224" s="97">
        <v>7.387329356E7</v>
      </c>
      <c r="E1224" s="2">
        <f t="shared" si="1"/>
        <v>1846832339</v>
      </c>
    </row>
    <row r="1225">
      <c r="A1225" s="62" t="s">
        <v>5092</v>
      </c>
      <c r="B1225" s="1" t="s">
        <v>5093</v>
      </c>
      <c r="C1225" s="5">
        <v>6701.0</v>
      </c>
      <c r="D1225" s="97">
        <v>5.19589603835024E7</v>
      </c>
      <c r="E1225" s="2">
        <f t="shared" si="1"/>
        <v>348176993530</v>
      </c>
    </row>
    <row r="1226">
      <c r="A1226" s="62" t="s">
        <v>610</v>
      </c>
      <c r="B1226" s="1" t="s">
        <v>55</v>
      </c>
      <c r="C1226" s="5">
        <v>3.0</v>
      </c>
      <c r="D1226" s="97">
        <v>6.63965593333333E7</v>
      </c>
      <c r="E1226" s="2">
        <f t="shared" si="1"/>
        <v>199189678</v>
      </c>
    </row>
    <row r="1227">
      <c r="A1227" s="62" t="s">
        <v>645</v>
      </c>
      <c r="B1227" s="1" t="s">
        <v>60</v>
      </c>
      <c r="C1227" s="5">
        <v>3.0</v>
      </c>
      <c r="D1227" s="97">
        <v>2.20039473333333E7</v>
      </c>
      <c r="E1227" s="2">
        <f t="shared" si="1"/>
        <v>66011842</v>
      </c>
    </row>
    <row r="1228">
      <c r="A1228" s="62" t="s">
        <v>665</v>
      </c>
      <c r="B1228" s="1" t="s">
        <v>63</v>
      </c>
      <c r="C1228" s="5">
        <v>21.0</v>
      </c>
      <c r="D1228" s="97">
        <v>6.11651626666666E7</v>
      </c>
      <c r="E1228" s="2">
        <f t="shared" si="1"/>
        <v>1284468416</v>
      </c>
    </row>
    <row r="1229">
      <c r="A1229" s="62" t="s">
        <v>706</v>
      </c>
      <c r="B1229" s="1" t="s">
        <v>71</v>
      </c>
      <c r="C1229" s="5">
        <v>19.0</v>
      </c>
      <c r="D1229" s="97">
        <v>3.36943551578947E7</v>
      </c>
      <c r="E1229" s="2">
        <f t="shared" si="1"/>
        <v>640192748</v>
      </c>
    </row>
    <row r="1230">
      <c r="A1230" s="62" t="s">
        <v>747</v>
      </c>
      <c r="B1230" s="1" t="s">
        <v>75</v>
      </c>
      <c r="C1230" s="5">
        <v>9.0</v>
      </c>
      <c r="D1230" s="97">
        <v>4.52634758888888E7</v>
      </c>
      <c r="E1230" s="2">
        <f t="shared" si="1"/>
        <v>407371283</v>
      </c>
    </row>
    <row r="1231">
      <c r="A1231" s="62" t="s">
        <v>768</v>
      </c>
      <c r="B1231" s="1" t="s">
        <v>78</v>
      </c>
      <c r="C1231" s="5">
        <v>4.0</v>
      </c>
      <c r="D1231" s="97">
        <v>8.075917525E7</v>
      </c>
      <c r="E1231" s="2">
        <f t="shared" si="1"/>
        <v>323036701</v>
      </c>
    </row>
    <row r="1232">
      <c r="A1232" s="62" t="s">
        <v>770</v>
      </c>
      <c r="B1232" s="1" t="s">
        <v>81</v>
      </c>
      <c r="C1232" s="5">
        <v>6.0</v>
      </c>
      <c r="D1232" s="97">
        <v>3.06875746666666E7</v>
      </c>
      <c r="E1232" s="2">
        <f t="shared" si="1"/>
        <v>184125448</v>
      </c>
    </row>
    <row r="1233">
      <c r="A1233" s="62" t="s">
        <v>5094</v>
      </c>
      <c r="B1233" s="1" t="s">
        <v>5043</v>
      </c>
      <c r="C1233" s="5">
        <v>7.0</v>
      </c>
      <c r="D1233" s="97">
        <v>4.02696431428571E7</v>
      </c>
      <c r="E1233" s="2">
        <f t="shared" si="1"/>
        <v>281887502</v>
      </c>
    </row>
    <row r="1234">
      <c r="A1234" s="62" t="s">
        <v>5095</v>
      </c>
      <c r="B1234" s="1" t="s">
        <v>5096</v>
      </c>
      <c r="C1234" s="5">
        <v>305.0</v>
      </c>
      <c r="D1234" s="97">
        <v>7.95868492163934E7</v>
      </c>
      <c r="E1234" s="2">
        <f t="shared" si="1"/>
        <v>24273989011</v>
      </c>
    </row>
    <row r="1235">
      <c r="A1235" s="62" t="s">
        <v>5097</v>
      </c>
      <c r="B1235" s="1" t="s">
        <v>5098</v>
      </c>
      <c r="C1235" s="5">
        <v>126.0</v>
      </c>
      <c r="D1235" s="97">
        <v>8.18536173174603E7</v>
      </c>
      <c r="E1235" s="2">
        <f t="shared" si="1"/>
        <v>10313555782</v>
      </c>
    </row>
    <row r="1236">
      <c r="A1236" s="62" t="s">
        <v>2956</v>
      </c>
      <c r="B1236" s="1" t="s">
        <v>800</v>
      </c>
      <c r="C1236" s="5">
        <v>1303.0</v>
      </c>
      <c r="D1236" s="97">
        <v>2.05625465349194E7</v>
      </c>
      <c r="E1236" s="2">
        <f t="shared" si="1"/>
        <v>26792998135</v>
      </c>
    </row>
    <row r="1237">
      <c r="A1237" s="62" t="s">
        <v>5099</v>
      </c>
      <c r="B1237" s="1" t="s">
        <v>5100</v>
      </c>
      <c r="C1237" s="5">
        <v>73.0</v>
      </c>
      <c r="D1237" s="97">
        <v>6.15494397671232E7</v>
      </c>
      <c r="E1237" s="2">
        <f t="shared" si="1"/>
        <v>4493109103</v>
      </c>
    </row>
    <row r="1238">
      <c r="A1238" s="62" t="s">
        <v>5101</v>
      </c>
      <c r="B1238" s="1" t="s">
        <v>5102</v>
      </c>
      <c r="C1238" s="5">
        <v>67.0</v>
      </c>
      <c r="D1238" s="97">
        <v>1.2621180641791E7</v>
      </c>
      <c r="E1238" s="2">
        <f t="shared" si="1"/>
        <v>845619103</v>
      </c>
    </row>
    <row r="1239">
      <c r="A1239" s="62" t="s">
        <v>5103</v>
      </c>
      <c r="B1239" s="1" t="s">
        <v>5104</v>
      </c>
      <c r="C1239" s="5">
        <v>328566.0</v>
      </c>
      <c r="D1239" s="97">
        <v>1.89576016157959E7</v>
      </c>
      <c r="E1239" s="2">
        <f t="shared" si="1"/>
        <v>6228823332496</v>
      </c>
    </row>
    <row r="1240">
      <c r="A1240" s="62" t="s">
        <v>5105</v>
      </c>
      <c r="B1240" s="1" t="s">
        <v>5106</v>
      </c>
      <c r="C1240" s="5">
        <v>49.0</v>
      </c>
      <c r="D1240" s="97">
        <v>9951614.57142857</v>
      </c>
      <c r="E1240" s="2">
        <f t="shared" si="1"/>
        <v>487629114</v>
      </c>
    </row>
    <row r="1241">
      <c r="A1241" s="62" t="s">
        <v>5107</v>
      </c>
      <c r="B1241" s="1" t="s">
        <v>5108</v>
      </c>
      <c r="C1241" s="5">
        <v>19.0</v>
      </c>
      <c r="D1241" s="97">
        <v>5.45795338947368E7</v>
      </c>
      <c r="E1241" s="2">
        <f t="shared" si="1"/>
        <v>1037011144</v>
      </c>
    </row>
    <row r="1242">
      <c r="A1242" s="62" t="s">
        <v>5109</v>
      </c>
      <c r="B1242" s="1" t="s">
        <v>5110</v>
      </c>
      <c r="C1242" s="5">
        <v>2324.0</v>
      </c>
      <c r="D1242" s="97">
        <v>4.23373058993115E7</v>
      </c>
      <c r="E1242" s="2">
        <f t="shared" si="1"/>
        <v>98391898910</v>
      </c>
    </row>
    <row r="1243">
      <c r="A1243" s="62" t="s">
        <v>5111</v>
      </c>
      <c r="B1243" s="1" t="s">
        <v>5043</v>
      </c>
      <c r="C1243" s="5">
        <v>414.0</v>
      </c>
      <c r="D1243" s="97">
        <v>3.51259926207729E7</v>
      </c>
      <c r="E1243" s="2">
        <f t="shared" si="1"/>
        <v>14542160945</v>
      </c>
    </row>
    <row r="1244">
      <c r="A1244" s="62" t="s">
        <v>5112</v>
      </c>
      <c r="B1244" s="1" t="s">
        <v>5113</v>
      </c>
      <c r="C1244" s="5">
        <v>239.0</v>
      </c>
      <c r="D1244" s="97">
        <v>9376744.07531381</v>
      </c>
      <c r="E1244" s="2">
        <f t="shared" si="1"/>
        <v>2241041834</v>
      </c>
    </row>
    <row r="1245">
      <c r="A1245" s="62" t="s">
        <v>5114</v>
      </c>
      <c r="B1245" s="1" t="s">
        <v>5115</v>
      </c>
      <c r="C1245" s="5">
        <v>471.0</v>
      </c>
      <c r="D1245" s="97">
        <v>1.27873090912951E7</v>
      </c>
      <c r="E1245" s="2">
        <f t="shared" si="1"/>
        <v>6022822582</v>
      </c>
    </row>
    <row r="1246">
      <c r="A1246" s="62" t="s">
        <v>5116</v>
      </c>
      <c r="B1246" s="1" t="s">
        <v>5117</v>
      </c>
      <c r="C1246" s="5">
        <v>19737.0</v>
      </c>
      <c r="D1246" s="97">
        <v>1.29012232997467E7</v>
      </c>
      <c r="E1246" s="2">
        <f t="shared" si="1"/>
        <v>254631444267</v>
      </c>
    </row>
    <row r="1247">
      <c r="A1247" s="62" t="s">
        <v>5118</v>
      </c>
      <c r="B1247" s="1" t="s">
        <v>5119</v>
      </c>
      <c r="C1247" s="5">
        <v>252.0</v>
      </c>
      <c r="D1247" s="97">
        <v>1.03408364007936E7</v>
      </c>
      <c r="E1247" s="2">
        <f t="shared" si="1"/>
        <v>2605890773</v>
      </c>
    </row>
    <row r="1248">
      <c r="A1248" s="62" t="s">
        <v>5120</v>
      </c>
      <c r="B1248" s="1" t="s">
        <v>5121</v>
      </c>
      <c r="C1248" s="5">
        <v>8002.0</v>
      </c>
      <c r="D1248" s="97">
        <v>1.09436921272455E7</v>
      </c>
      <c r="E1248" s="2">
        <f t="shared" si="1"/>
        <v>87571424402</v>
      </c>
    </row>
    <row r="1249">
      <c r="A1249" s="62" t="s">
        <v>5122</v>
      </c>
      <c r="B1249" s="1" t="s">
        <v>5123</v>
      </c>
      <c r="C1249" s="5">
        <v>91.0</v>
      </c>
      <c r="D1249" s="97">
        <v>2.01337651428571E7</v>
      </c>
      <c r="E1249" s="2">
        <f t="shared" si="1"/>
        <v>1832172628</v>
      </c>
    </row>
    <row r="1250">
      <c r="A1250" s="62" t="s">
        <v>5124</v>
      </c>
      <c r="B1250" s="1" t="s">
        <v>5125</v>
      </c>
      <c r="C1250" s="5">
        <v>4586.0</v>
      </c>
      <c r="D1250" s="97">
        <v>1.37116202957071E7</v>
      </c>
      <c r="E1250" s="2">
        <f t="shared" si="1"/>
        <v>62881490676</v>
      </c>
    </row>
    <row r="1251">
      <c r="A1251" s="62" t="s">
        <v>5126</v>
      </c>
      <c r="B1251" s="1" t="s">
        <v>5127</v>
      </c>
      <c r="C1251" s="5">
        <v>3586.0</v>
      </c>
      <c r="D1251" s="97">
        <v>1.2331203781337E7</v>
      </c>
      <c r="E1251" s="2">
        <f t="shared" si="1"/>
        <v>44219696760</v>
      </c>
    </row>
    <row r="1252">
      <c r="A1252" s="62" t="s">
        <v>5128</v>
      </c>
      <c r="B1252" s="1" t="s">
        <v>5129</v>
      </c>
      <c r="C1252" s="5">
        <v>27092.0</v>
      </c>
      <c r="D1252" s="97">
        <v>1.32354256527418E7</v>
      </c>
      <c r="E1252" s="2">
        <f t="shared" si="1"/>
        <v>358574151784</v>
      </c>
    </row>
    <row r="1253">
      <c r="A1253" s="62" t="s">
        <v>5130</v>
      </c>
      <c r="B1253" s="1" t="s">
        <v>5131</v>
      </c>
      <c r="C1253" s="5">
        <v>3003.0</v>
      </c>
      <c r="D1253" s="97">
        <v>1.63610620884308E7</v>
      </c>
      <c r="E1253" s="2">
        <f t="shared" si="1"/>
        <v>49132269452</v>
      </c>
    </row>
    <row r="1254">
      <c r="A1254" s="62" t="s">
        <v>5132</v>
      </c>
      <c r="B1254" s="1" t="s">
        <v>5133</v>
      </c>
      <c r="C1254" s="5">
        <v>284.0</v>
      </c>
      <c r="D1254" s="97">
        <v>1.3150051334507E7</v>
      </c>
      <c r="E1254" s="2">
        <f t="shared" si="1"/>
        <v>3734614579</v>
      </c>
    </row>
    <row r="1255">
      <c r="A1255" s="62" t="s">
        <v>5134</v>
      </c>
      <c r="B1255" s="1" t="s">
        <v>5135</v>
      </c>
      <c r="C1255" s="5">
        <v>982.0</v>
      </c>
      <c r="D1255" s="97">
        <v>3.32832857708757E7</v>
      </c>
      <c r="E1255" s="2">
        <f t="shared" si="1"/>
        <v>32684186627</v>
      </c>
    </row>
    <row r="1256">
      <c r="A1256" s="62" t="s">
        <v>5136</v>
      </c>
      <c r="B1256" s="1" t="s">
        <v>5137</v>
      </c>
      <c r="C1256" s="5">
        <v>1949.0</v>
      </c>
      <c r="D1256" s="97">
        <v>2.96462060363729E7</v>
      </c>
      <c r="E1256" s="2">
        <f t="shared" si="1"/>
        <v>57780455565</v>
      </c>
    </row>
    <row r="1257">
      <c r="A1257" s="62" t="s">
        <v>5138</v>
      </c>
      <c r="B1257" s="1" t="s">
        <v>5139</v>
      </c>
      <c r="C1257" s="5">
        <v>349.0</v>
      </c>
      <c r="D1257" s="97">
        <v>4.26821762257142E7</v>
      </c>
      <c r="E1257" s="2">
        <f t="shared" si="1"/>
        <v>14896079503</v>
      </c>
    </row>
    <row r="1258">
      <c r="A1258" s="62" t="s">
        <v>5140</v>
      </c>
      <c r="B1258" s="1" t="s">
        <v>5141</v>
      </c>
      <c r="C1258" s="5">
        <v>374.0</v>
      </c>
      <c r="D1258" s="97">
        <v>1.3858965473262E7</v>
      </c>
      <c r="E1258" s="2">
        <f t="shared" si="1"/>
        <v>5183253087</v>
      </c>
    </row>
    <row r="1259">
      <c r="A1259" s="62" t="s">
        <v>5142</v>
      </c>
      <c r="B1259" s="1" t="s">
        <v>5143</v>
      </c>
      <c r="C1259" s="5">
        <v>402.0</v>
      </c>
      <c r="D1259" s="97">
        <v>2.29344098781094E7</v>
      </c>
      <c r="E1259" s="2">
        <f t="shared" si="1"/>
        <v>9219632771</v>
      </c>
    </row>
    <row r="1260">
      <c r="A1260" s="62" t="s">
        <v>5144</v>
      </c>
      <c r="B1260" s="1" t="s">
        <v>5145</v>
      </c>
      <c r="C1260" s="5">
        <v>661.0</v>
      </c>
      <c r="D1260" s="97">
        <v>1.81352783388804E7</v>
      </c>
      <c r="E1260" s="2">
        <f t="shared" si="1"/>
        <v>11987418982</v>
      </c>
    </row>
    <row r="1261">
      <c r="A1261" s="62" t="s">
        <v>5146</v>
      </c>
      <c r="B1261" s="1" t="s">
        <v>5147</v>
      </c>
      <c r="C1261" s="5">
        <v>95.0</v>
      </c>
      <c r="D1261" s="97">
        <v>4.88524733894736E7</v>
      </c>
      <c r="E1261" s="2">
        <f t="shared" si="1"/>
        <v>4640984972</v>
      </c>
    </row>
    <row r="1262">
      <c r="A1262" s="62" t="s">
        <v>5148</v>
      </c>
      <c r="B1262" s="1" t="s">
        <v>5149</v>
      </c>
      <c r="C1262" s="5">
        <v>191.0</v>
      </c>
      <c r="D1262" s="97">
        <v>4.40306140575916E7</v>
      </c>
      <c r="E1262" s="2">
        <f t="shared" si="1"/>
        <v>8409847285</v>
      </c>
    </row>
    <row r="1263">
      <c r="A1263" s="62" t="s">
        <v>5150</v>
      </c>
      <c r="B1263" s="1" t="s">
        <v>5151</v>
      </c>
      <c r="C1263" s="5">
        <v>104.0</v>
      </c>
      <c r="D1263" s="97">
        <v>1.58637119711538E7</v>
      </c>
      <c r="E1263" s="2">
        <f t="shared" si="1"/>
        <v>1649826045</v>
      </c>
    </row>
    <row r="1264">
      <c r="A1264" s="62" t="s">
        <v>5152</v>
      </c>
      <c r="B1264" s="1" t="s">
        <v>5141</v>
      </c>
      <c r="C1264" s="5">
        <v>770.0</v>
      </c>
      <c r="D1264" s="97">
        <v>1.4023085389105E7</v>
      </c>
      <c r="E1264" s="2">
        <f t="shared" si="1"/>
        <v>10797775750</v>
      </c>
    </row>
    <row r="1265">
      <c r="A1265" s="62" t="s">
        <v>5153</v>
      </c>
      <c r="B1265" s="1" t="s">
        <v>5154</v>
      </c>
      <c r="C1265" s="5">
        <v>9.0</v>
      </c>
      <c r="D1265" s="97">
        <v>1.49169527E8</v>
      </c>
      <c r="E1265" s="2">
        <f t="shared" si="1"/>
        <v>1342525743</v>
      </c>
    </row>
    <row r="1266">
      <c r="A1266" s="62" t="s">
        <v>5155</v>
      </c>
      <c r="B1266" s="1" t="s">
        <v>5156</v>
      </c>
      <c r="C1266" s="5">
        <v>1.0</v>
      </c>
      <c r="D1266" s="97">
        <v>1.1031619E7</v>
      </c>
      <c r="E1266" s="2">
        <f t="shared" si="1"/>
        <v>11031619</v>
      </c>
    </row>
    <row r="1267">
      <c r="A1267" s="62" t="s">
        <v>5157</v>
      </c>
      <c r="B1267" s="1" t="s">
        <v>5158</v>
      </c>
      <c r="C1267" s="5">
        <v>753.0</v>
      </c>
      <c r="D1267" s="97">
        <v>1.33827881221779E7</v>
      </c>
      <c r="E1267" s="2">
        <f t="shared" si="1"/>
        <v>10077239456</v>
      </c>
    </row>
    <row r="1268">
      <c r="A1268" s="62" t="s">
        <v>5159</v>
      </c>
      <c r="B1268" s="1" t="s">
        <v>5160</v>
      </c>
      <c r="C1268" s="5">
        <v>2.0</v>
      </c>
      <c r="D1268" s="97">
        <v>6.779981E7</v>
      </c>
      <c r="E1268" s="2">
        <f t="shared" si="1"/>
        <v>135599620</v>
      </c>
    </row>
    <row r="1269">
      <c r="A1269" s="62" t="s">
        <v>5161</v>
      </c>
      <c r="B1269" s="1" t="s">
        <v>5162</v>
      </c>
      <c r="C1269" s="5">
        <v>1.0</v>
      </c>
      <c r="D1269" s="97">
        <v>2.68427999E8</v>
      </c>
      <c r="E1269" s="2">
        <f t="shared" si="1"/>
        <v>268427999</v>
      </c>
    </row>
    <row r="1270">
      <c r="A1270" s="62" t="s">
        <v>5163</v>
      </c>
      <c r="B1270" s="1" t="s">
        <v>5164</v>
      </c>
      <c r="C1270" s="5">
        <v>1.0</v>
      </c>
      <c r="D1270" s="97">
        <v>3467829.0</v>
      </c>
      <c r="E1270" s="2">
        <f t="shared" si="1"/>
        <v>3467829</v>
      </c>
    </row>
    <row r="1271">
      <c r="A1271" s="62" t="s">
        <v>5165</v>
      </c>
      <c r="B1271" s="1" t="s">
        <v>5166</v>
      </c>
      <c r="C1271" s="5">
        <v>10.0</v>
      </c>
      <c r="D1271" s="97">
        <v>3.83033208E7</v>
      </c>
      <c r="E1271" s="2">
        <f t="shared" si="1"/>
        <v>383033208</v>
      </c>
    </row>
    <row r="1272">
      <c r="A1272" s="62" t="s">
        <v>5167</v>
      </c>
      <c r="B1272" s="1" t="s">
        <v>5168</v>
      </c>
      <c r="C1272" s="5">
        <v>30.0</v>
      </c>
      <c r="D1272" s="97">
        <v>3.63778559333333E7</v>
      </c>
      <c r="E1272" s="2">
        <f t="shared" si="1"/>
        <v>1091335678</v>
      </c>
    </row>
    <row r="1273">
      <c r="A1273" s="62" t="s">
        <v>5169</v>
      </c>
      <c r="B1273" s="1" t="s">
        <v>5170</v>
      </c>
      <c r="C1273" s="5">
        <v>13133.0</v>
      </c>
      <c r="D1273" s="97">
        <v>2.16816020146118E7</v>
      </c>
      <c r="E1273" s="2">
        <f t="shared" si="1"/>
        <v>284744479258</v>
      </c>
    </row>
    <row r="1274">
      <c r="A1274" s="62" t="s">
        <v>5171</v>
      </c>
      <c r="B1274" s="1" t="s">
        <v>5172</v>
      </c>
      <c r="C1274" s="5">
        <v>26.0</v>
      </c>
      <c r="D1274" s="97">
        <v>2.47117158846153E7</v>
      </c>
      <c r="E1274" s="2">
        <f t="shared" si="1"/>
        <v>642504613</v>
      </c>
    </row>
    <row r="1275">
      <c r="A1275" s="62" t="s">
        <v>5173</v>
      </c>
      <c r="B1275" s="1" t="s">
        <v>5174</v>
      </c>
      <c r="C1275" s="5">
        <v>60.0</v>
      </c>
      <c r="D1275" s="97">
        <v>3.41179734333333E7</v>
      </c>
      <c r="E1275" s="2">
        <f t="shared" si="1"/>
        <v>2047078406</v>
      </c>
    </row>
    <row r="1276">
      <c r="A1276" s="62" t="s">
        <v>5175</v>
      </c>
      <c r="B1276" s="1" t="s">
        <v>5176</v>
      </c>
      <c r="C1276" s="5">
        <v>572.0</v>
      </c>
      <c r="D1276" s="97">
        <v>1.97286833688811E7</v>
      </c>
      <c r="E1276" s="2">
        <f t="shared" si="1"/>
        <v>11284806887</v>
      </c>
    </row>
    <row r="1277">
      <c r="A1277" s="62" t="s">
        <v>5177</v>
      </c>
      <c r="B1277" s="1" t="s">
        <v>5178</v>
      </c>
      <c r="C1277" s="5">
        <v>3.0</v>
      </c>
      <c r="D1277" s="97">
        <v>1.3759873E7</v>
      </c>
      <c r="E1277" s="2">
        <f t="shared" si="1"/>
        <v>41279619</v>
      </c>
    </row>
    <row r="1278">
      <c r="A1278" s="62" t="s">
        <v>5179</v>
      </c>
      <c r="B1278" s="1" t="s">
        <v>5180</v>
      </c>
      <c r="C1278" s="5">
        <v>9.0</v>
      </c>
      <c r="D1278" s="97">
        <v>3.69392883333333E7</v>
      </c>
      <c r="E1278" s="2">
        <f t="shared" si="1"/>
        <v>332453595</v>
      </c>
    </row>
    <row r="1279">
      <c r="A1279" s="62" t="s">
        <v>5181</v>
      </c>
      <c r="B1279" s="1" t="s">
        <v>5182</v>
      </c>
      <c r="C1279" s="5">
        <v>26.0</v>
      </c>
      <c r="D1279" s="97">
        <v>6.00985413461538E7</v>
      </c>
      <c r="E1279" s="2">
        <f t="shared" si="1"/>
        <v>1562562075</v>
      </c>
    </row>
    <row r="1280">
      <c r="A1280" s="62" t="s">
        <v>5183</v>
      </c>
      <c r="B1280" s="1" t="s">
        <v>5184</v>
      </c>
      <c r="C1280" s="5">
        <v>189.0</v>
      </c>
      <c r="D1280" s="97">
        <v>5.49889525947368E7</v>
      </c>
      <c r="E1280" s="2">
        <f t="shared" si="1"/>
        <v>10392912040</v>
      </c>
    </row>
    <row r="1281">
      <c r="A1281" s="62" t="s">
        <v>5185</v>
      </c>
      <c r="B1281" s="1" t="s">
        <v>5186</v>
      </c>
      <c r="C1281" s="5">
        <v>650.0</v>
      </c>
      <c r="D1281" s="97">
        <v>5.24296355707692E7</v>
      </c>
      <c r="E1281" s="2">
        <f t="shared" si="1"/>
        <v>34079263121</v>
      </c>
    </row>
    <row r="1282">
      <c r="A1282" s="62" t="s">
        <v>5187</v>
      </c>
      <c r="B1282" s="1" t="s">
        <v>5188</v>
      </c>
      <c r="C1282" s="5">
        <v>111.0</v>
      </c>
      <c r="D1282" s="97">
        <v>1.52105817297297E7</v>
      </c>
      <c r="E1282" s="2">
        <f t="shared" si="1"/>
        <v>1688374572</v>
      </c>
    </row>
    <row r="1283">
      <c r="A1283" s="62" t="s">
        <v>5189</v>
      </c>
      <c r="B1283" s="1" t="s">
        <v>5190</v>
      </c>
      <c r="C1283" s="5">
        <v>173.0</v>
      </c>
      <c r="D1283" s="97">
        <v>2.98098598208092E7</v>
      </c>
      <c r="E1283" s="2">
        <f t="shared" si="1"/>
        <v>5157105749</v>
      </c>
    </row>
    <row r="1284">
      <c r="A1284" s="62" t="s">
        <v>5191</v>
      </c>
      <c r="B1284" s="1" t="s">
        <v>5192</v>
      </c>
      <c r="C1284" s="5">
        <v>1.0</v>
      </c>
      <c r="D1284" s="97">
        <v>5.215733E7</v>
      </c>
      <c r="E1284" s="2">
        <f t="shared" si="1"/>
        <v>52157330</v>
      </c>
    </row>
    <row r="1285">
      <c r="A1285" s="62" t="s">
        <v>5193</v>
      </c>
      <c r="B1285" s="1" t="s">
        <v>5194</v>
      </c>
      <c r="C1285" s="5">
        <v>12.0</v>
      </c>
      <c r="D1285" s="97">
        <v>4.39788046666666E7</v>
      </c>
      <c r="E1285" s="2">
        <f t="shared" si="1"/>
        <v>527745656</v>
      </c>
    </row>
    <row r="1286">
      <c r="A1286" s="62" t="s">
        <v>5195</v>
      </c>
      <c r="B1286" s="1" t="s">
        <v>5196</v>
      </c>
      <c r="C1286" s="5">
        <v>71.0</v>
      </c>
      <c r="D1286" s="97">
        <v>3.6277861169014E7</v>
      </c>
      <c r="E1286" s="2">
        <f t="shared" si="1"/>
        <v>2575728143</v>
      </c>
    </row>
    <row r="1287">
      <c r="A1287" s="62" t="s">
        <v>5197</v>
      </c>
      <c r="B1287" s="1" t="s">
        <v>5198</v>
      </c>
      <c r="C1287" s="5">
        <v>62.0</v>
      </c>
      <c r="D1287" s="97">
        <v>2.15260207096774E7</v>
      </c>
      <c r="E1287" s="2">
        <f t="shared" si="1"/>
        <v>1334613284</v>
      </c>
    </row>
    <row r="1288">
      <c r="A1288" s="62" t="s">
        <v>5199</v>
      </c>
      <c r="B1288" s="1" t="s">
        <v>5200</v>
      </c>
      <c r="C1288" s="5">
        <v>14.0</v>
      </c>
      <c r="D1288" s="97">
        <v>4.50291703571428E7</v>
      </c>
      <c r="E1288" s="2">
        <f t="shared" si="1"/>
        <v>630408385</v>
      </c>
    </row>
    <row r="1289">
      <c r="A1289" s="62" t="s">
        <v>5201</v>
      </c>
      <c r="B1289" s="1" t="s">
        <v>5202</v>
      </c>
      <c r="C1289" s="5">
        <v>3.0</v>
      </c>
      <c r="D1289" s="97">
        <v>2.0801453E7</v>
      </c>
      <c r="E1289" s="2">
        <f t="shared" si="1"/>
        <v>62404359</v>
      </c>
    </row>
    <row r="1290">
      <c r="A1290" s="62" t="s">
        <v>5203</v>
      </c>
      <c r="B1290" s="1" t="s">
        <v>5204</v>
      </c>
      <c r="C1290" s="5">
        <v>43.0</v>
      </c>
      <c r="D1290" s="97">
        <v>3.65002355116279E7</v>
      </c>
      <c r="E1290" s="2">
        <f t="shared" si="1"/>
        <v>1569510127</v>
      </c>
    </row>
    <row r="1291">
      <c r="A1291" s="62" t="s">
        <v>5205</v>
      </c>
      <c r="B1291" s="1" t="s">
        <v>5206</v>
      </c>
      <c r="C1291" s="5">
        <v>3.0</v>
      </c>
      <c r="D1291" s="97">
        <v>2.13336556666666E7</v>
      </c>
      <c r="E1291" s="2">
        <f t="shared" si="1"/>
        <v>64000967</v>
      </c>
    </row>
    <row r="1292">
      <c r="A1292" s="62" t="s">
        <v>5207</v>
      </c>
      <c r="B1292" s="1" t="s">
        <v>5208</v>
      </c>
      <c r="C1292" s="5">
        <v>33.0</v>
      </c>
      <c r="D1292" s="97">
        <v>1.35106365060606E8</v>
      </c>
      <c r="E1292" s="2">
        <f t="shared" si="1"/>
        <v>4458510047</v>
      </c>
    </row>
    <row r="1293">
      <c r="A1293" s="62" t="s">
        <v>5209</v>
      </c>
      <c r="B1293" s="1" t="s">
        <v>5210</v>
      </c>
      <c r="C1293" s="5">
        <v>14.0</v>
      </c>
      <c r="D1293" s="97">
        <v>1.06102331571428E8</v>
      </c>
      <c r="E1293" s="2">
        <f t="shared" si="1"/>
        <v>1485432642</v>
      </c>
    </row>
    <row r="1294">
      <c r="A1294" s="62" t="s">
        <v>5211</v>
      </c>
      <c r="B1294" s="1" t="s">
        <v>5212</v>
      </c>
      <c r="C1294" s="5">
        <v>9.0</v>
      </c>
      <c r="D1294" s="97">
        <v>1.39229431333333E8</v>
      </c>
      <c r="E1294" s="2">
        <f t="shared" si="1"/>
        <v>1253064882</v>
      </c>
    </row>
    <row r="1295">
      <c r="A1295" s="62" t="s">
        <v>5213</v>
      </c>
      <c r="B1295" s="1" t="s">
        <v>5214</v>
      </c>
      <c r="C1295" s="5">
        <v>54.0</v>
      </c>
      <c r="D1295" s="97">
        <v>4.62578319629629E7</v>
      </c>
      <c r="E1295" s="2">
        <f t="shared" si="1"/>
        <v>2497922926</v>
      </c>
    </row>
    <row r="1296">
      <c r="A1296" s="62" t="s">
        <v>5215</v>
      </c>
      <c r="B1296" s="1" t="s">
        <v>5216</v>
      </c>
      <c r="C1296" s="5">
        <v>70.0</v>
      </c>
      <c r="D1296" s="97">
        <v>2.05701641285714E7</v>
      </c>
      <c r="E1296" s="2">
        <f t="shared" si="1"/>
        <v>1439911489</v>
      </c>
    </row>
    <row r="1297">
      <c r="A1297" s="62" t="s">
        <v>5217</v>
      </c>
      <c r="B1297" s="1" t="s">
        <v>5218</v>
      </c>
      <c r="C1297" s="5">
        <v>1482.0</v>
      </c>
      <c r="D1297" s="97">
        <v>2.03793909257759E7</v>
      </c>
      <c r="E1297" s="2">
        <f t="shared" si="1"/>
        <v>30202257352</v>
      </c>
    </row>
    <row r="1298">
      <c r="A1298" s="62" t="s">
        <v>5219</v>
      </c>
      <c r="B1298" s="1" t="s">
        <v>5220</v>
      </c>
      <c r="C1298" s="5">
        <v>297.0</v>
      </c>
      <c r="D1298" s="97">
        <v>2.3643345040404E7</v>
      </c>
      <c r="E1298" s="2">
        <f t="shared" si="1"/>
        <v>7022073477</v>
      </c>
    </row>
    <row r="1299">
      <c r="A1299" s="62" t="s">
        <v>5221</v>
      </c>
      <c r="B1299" s="1" t="s">
        <v>5222</v>
      </c>
      <c r="C1299" s="5">
        <v>26.0</v>
      </c>
      <c r="D1299" s="97">
        <v>5.38024778076923E7</v>
      </c>
      <c r="E1299" s="2">
        <f t="shared" si="1"/>
        <v>1398864423</v>
      </c>
    </row>
    <row r="1300">
      <c r="A1300" s="62" t="s">
        <v>5223</v>
      </c>
      <c r="B1300" s="1" t="s">
        <v>5224</v>
      </c>
      <c r="C1300" s="5">
        <v>24.0</v>
      </c>
      <c r="D1300" s="97">
        <v>2.28921205E7</v>
      </c>
      <c r="E1300" s="2">
        <f t="shared" si="1"/>
        <v>549410892</v>
      </c>
    </row>
    <row r="1301">
      <c r="A1301" s="62" t="s">
        <v>5225</v>
      </c>
      <c r="B1301" s="1" t="s">
        <v>5226</v>
      </c>
      <c r="C1301" s="5">
        <v>2.0</v>
      </c>
      <c r="D1301" s="97">
        <v>1.348827645E8</v>
      </c>
      <c r="E1301" s="2">
        <f t="shared" si="1"/>
        <v>269765529</v>
      </c>
    </row>
    <row r="1302">
      <c r="A1302" s="62" t="s">
        <v>5227</v>
      </c>
      <c r="B1302" s="1" t="s">
        <v>5228</v>
      </c>
      <c r="C1302" s="5">
        <v>29.0</v>
      </c>
      <c r="D1302" s="97">
        <v>2.08893058620689E7</v>
      </c>
      <c r="E1302" s="2">
        <f t="shared" si="1"/>
        <v>605789870</v>
      </c>
    </row>
    <row r="1303">
      <c r="A1303" s="62" t="s">
        <v>5229</v>
      </c>
      <c r="B1303" s="1" t="s">
        <v>5230</v>
      </c>
      <c r="C1303" s="5">
        <v>4805.0</v>
      </c>
      <c r="D1303" s="97">
        <v>1.89934360497294E7</v>
      </c>
      <c r="E1303" s="2">
        <f t="shared" si="1"/>
        <v>91263460219</v>
      </c>
    </row>
    <row r="1304">
      <c r="A1304" s="62" t="s">
        <v>5231</v>
      </c>
      <c r="B1304" s="1" t="s">
        <v>5232</v>
      </c>
      <c r="C1304" s="5">
        <v>10.0</v>
      </c>
      <c r="D1304" s="97">
        <v>8.54342098E7</v>
      </c>
      <c r="E1304" s="2">
        <f t="shared" si="1"/>
        <v>854342098</v>
      </c>
    </row>
    <row r="1305">
      <c r="A1305" s="62" t="s">
        <v>5233</v>
      </c>
      <c r="B1305" s="1" t="s">
        <v>5234</v>
      </c>
      <c r="C1305" s="5">
        <v>20.0</v>
      </c>
      <c r="D1305" s="97">
        <v>1.0033825545E8</v>
      </c>
      <c r="E1305" s="2">
        <f t="shared" si="1"/>
        <v>2006765109</v>
      </c>
    </row>
    <row r="1306">
      <c r="A1306" s="62" t="s">
        <v>5235</v>
      </c>
      <c r="B1306" s="1" t="s">
        <v>5236</v>
      </c>
      <c r="C1306" s="5">
        <v>37.0</v>
      </c>
      <c r="D1306" s="97">
        <v>1.26114578162162E8</v>
      </c>
      <c r="E1306" s="2">
        <f t="shared" si="1"/>
        <v>4666239392</v>
      </c>
    </row>
    <row r="1307">
      <c r="A1307" s="62" t="s">
        <v>5237</v>
      </c>
      <c r="B1307" s="1" t="s">
        <v>5238</v>
      </c>
      <c r="C1307" s="5">
        <v>14.0</v>
      </c>
      <c r="D1307" s="97">
        <v>1.14994592071428E8</v>
      </c>
      <c r="E1307" s="2">
        <f t="shared" si="1"/>
        <v>1609924289</v>
      </c>
    </row>
    <row r="1308">
      <c r="A1308" s="62" t="s">
        <v>5239</v>
      </c>
      <c r="B1308" s="1" t="s">
        <v>5240</v>
      </c>
      <c r="C1308" s="5">
        <v>20.0</v>
      </c>
      <c r="D1308" s="97">
        <v>1.3845003265E8</v>
      </c>
      <c r="E1308" s="2">
        <f t="shared" si="1"/>
        <v>2769000653</v>
      </c>
    </row>
    <row r="1309">
      <c r="A1309" s="62" t="s">
        <v>5241</v>
      </c>
      <c r="B1309" s="1" t="s">
        <v>5242</v>
      </c>
      <c r="C1309" s="5">
        <v>14.0</v>
      </c>
      <c r="D1309" s="97">
        <v>1.61810846285714E8</v>
      </c>
      <c r="E1309" s="2">
        <f t="shared" si="1"/>
        <v>2265351848</v>
      </c>
    </row>
    <row r="1310">
      <c r="A1310" s="62" t="s">
        <v>5243</v>
      </c>
      <c r="B1310" s="1" t="s">
        <v>5244</v>
      </c>
      <c r="C1310" s="5">
        <v>5.0</v>
      </c>
      <c r="D1310" s="97">
        <v>1.743310614E8</v>
      </c>
      <c r="E1310" s="2">
        <f t="shared" si="1"/>
        <v>871655307</v>
      </c>
    </row>
    <row r="1311">
      <c r="A1311" s="62" t="s">
        <v>5245</v>
      </c>
      <c r="B1311" s="1" t="s">
        <v>5246</v>
      </c>
      <c r="C1311" s="5">
        <v>12.0</v>
      </c>
      <c r="D1311" s="97">
        <v>8.661169325E7</v>
      </c>
      <c r="E1311" s="2">
        <f t="shared" si="1"/>
        <v>1039340319</v>
      </c>
    </row>
    <row r="1312">
      <c r="A1312" s="62" t="s">
        <v>5247</v>
      </c>
      <c r="B1312" s="1" t="s">
        <v>5248</v>
      </c>
      <c r="C1312" s="5">
        <v>23.0</v>
      </c>
      <c r="D1312" s="97">
        <v>9.5407538173913E7</v>
      </c>
      <c r="E1312" s="2">
        <f t="shared" si="1"/>
        <v>2194373378</v>
      </c>
    </row>
    <row r="1313">
      <c r="A1313" s="62" t="s">
        <v>5249</v>
      </c>
      <c r="B1313" s="1" t="s">
        <v>5250</v>
      </c>
      <c r="C1313" s="5">
        <v>6.0</v>
      </c>
      <c r="D1313" s="97">
        <v>9.5883863E7</v>
      </c>
      <c r="E1313" s="2">
        <f t="shared" si="1"/>
        <v>575303178</v>
      </c>
    </row>
    <row r="1314">
      <c r="A1314" s="62" t="s">
        <v>5251</v>
      </c>
      <c r="B1314" s="1" t="s">
        <v>5252</v>
      </c>
      <c r="C1314" s="5">
        <v>4.0</v>
      </c>
      <c r="D1314" s="97">
        <v>1.06028809E8</v>
      </c>
      <c r="E1314" s="2">
        <f t="shared" si="1"/>
        <v>424115236</v>
      </c>
    </row>
    <row r="1315">
      <c r="A1315" s="62" t="s">
        <v>5253</v>
      </c>
      <c r="B1315" s="1" t="s">
        <v>5254</v>
      </c>
      <c r="C1315" s="5">
        <v>76.0</v>
      </c>
      <c r="D1315" s="97">
        <v>1.17649638026315E8</v>
      </c>
      <c r="E1315" s="2">
        <f t="shared" si="1"/>
        <v>8941372490</v>
      </c>
    </row>
    <row r="1316">
      <c r="A1316" s="62" t="s">
        <v>5255</v>
      </c>
      <c r="B1316" s="1" t="s">
        <v>5256</v>
      </c>
      <c r="C1316" s="5">
        <v>3.0</v>
      </c>
      <c r="D1316" s="97">
        <v>8.0917417E7</v>
      </c>
      <c r="E1316" s="2">
        <f t="shared" si="1"/>
        <v>242752251</v>
      </c>
    </row>
    <row r="1317">
      <c r="A1317" s="62" t="s">
        <v>5257</v>
      </c>
      <c r="B1317" s="1" t="s">
        <v>5258</v>
      </c>
      <c r="C1317" s="5">
        <v>3.0</v>
      </c>
      <c r="D1317" s="97">
        <v>1.00692653666666E8</v>
      </c>
      <c r="E1317" s="2">
        <f t="shared" si="1"/>
        <v>302077961</v>
      </c>
    </row>
    <row r="1318">
      <c r="A1318" s="62" t="s">
        <v>5259</v>
      </c>
      <c r="B1318" s="1" t="s">
        <v>5260</v>
      </c>
      <c r="C1318" s="5">
        <v>2.0</v>
      </c>
      <c r="D1318" s="97">
        <v>9.4117954E7</v>
      </c>
      <c r="E1318" s="2">
        <f t="shared" si="1"/>
        <v>188235908</v>
      </c>
    </row>
    <row r="1319">
      <c r="A1319" s="62" t="s">
        <v>5261</v>
      </c>
      <c r="B1319" s="1" t="s">
        <v>5262</v>
      </c>
      <c r="C1319" s="5">
        <v>3.0</v>
      </c>
      <c r="D1319" s="97">
        <v>8.36262743333333E7</v>
      </c>
      <c r="E1319" s="2">
        <f t="shared" si="1"/>
        <v>250878823</v>
      </c>
    </row>
    <row r="1320">
      <c r="A1320" s="62" t="s">
        <v>5263</v>
      </c>
      <c r="B1320" s="1" t="s">
        <v>5264</v>
      </c>
      <c r="C1320" s="5">
        <v>2.0</v>
      </c>
      <c r="D1320" s="97">
        <v>9.2130098E7</v>
      </c>
      <c r="E1320" s="2">
        <f t="shared" si="1"/>
        <v>184260196</v>
      </c>
    </row>
    <row r="1321">
      <c r="A1321" s="62" t="s">
        <v>5265</v>
      </c>
      <c r="B1321" s="1" t="s">
        <v>5266</v>
      </c>
      <c r="C1321" s="5">
        <v>2.0</v>
      </c>
      <c r="D1321" s="97">
        <v>8.4048775E7</v>
      </c>
      <c r="E1321" s="2">
        <f t="shared" si="1"/>
        <v>168097550</v>
      </c>
    </row>
    <row r="1322">
      <c r="A1322" s="62" t="s">
        <v>5267</v>
      </c>
      <c r="B1322" s="1" t="s">
        <v>5268</v>
      </c>
      <c r="C1322" s="5">
        <v>3.0</v>
      </c>
      <c r="D1322" s="97">
        <v>9.08244506666666E7</v>
      </c>
      <c r="E1322" s="2">
        <f t="shared" si="1"/>
        <v>272473352</v>
      </c>
    </row>
    <row r="1323">
      <c r="A1323" s="62" t="s">
        <v>5269</v>
      </c>
      <c r="B1323" s="1" t="s">
        <v>5270</v>
      </c>
      <c r="C1323" s="5">
        <v>84.0</v>
      </c>
      <c r="D1323" s="97">
        <v>4.96222497857143E7</v>
      </c>
      <c r="E1323" s="2">
        <f t="shared" si="1"/>
        <v>4168268982</v>
      </c>
    </row>
    <row r="1324">
      <c r="A1324" s="62" t="s">
        <v>5271</v>
      </c>
      <c r="B1324" s="1" t="s">
        <v>5272</v>
      </c>
      <c r="C1324" s="5">
        <v>9.0</v>
      </c>
      <c r="D1324" s="97">
        <v>4.03018305555555E7</v>
      </c>
      <c r="E1324" s="2">
        <f t="shared" si="1"/>
        <v>362716475</v>
      </c>
    </row>
    <row r="1325">
      <c r="A1325" s="62" t="s">
        <v>5273</v>
      </c>
      <c r="B1325" s="1" t="s">
        <v>5274</v>
      </c>
      <c r="C1325" s="5">
        <v>30.0</v>
      </c>
      <c r="D1325" s="97">
        <v>7.83903663666666E7</v>
      </c>
      <c r="E1325" s="2">
        <f t="shared" si="1"/>
        <v>2351710991</v>
      </c>
    </row>
    <row r="1326">
      <c r="A1326" s="62" t="s">
        <v>5275</v>
      </c>
      <c r="B1326" s="1" t="s">
        <v>5276</v>
      </c>
      <c r="C1326" s="5">
        <v>1.0</v>
      </c>
      <c r="D1326" s="97">
        <v>1.76411592E8</v>
      </c>
      <c r="E1326" s="2">
        <f t="shared" si="1"/>
        <v>176411592</v>
      </c>
    </row>
    <row r="1327">
      <c r="A1327" s="62" t="s">
        <v>5277</v>
      </c>
      <c r="B1327" s="1" t="s">
        <v>5278</v>
      </c>
      <c r="C1327" s="5">
        <v>52.0</v>
      </c>
      <c r="D1327" s="97">
        <v>1.04139099230769E8</v>
      </c>
      <c r="E1327" s="2">
        <f t="shared" si="1"/>
        <v>5415233160</v>
      </c>
    </row>
    <row r="1328">
      <c r="A1328" s="62" t="s">
        <v>5279</v>
      </c>
      <c r="B1328" s="1" t="s">
        <v>5280</v>
      </c>
      <c r="C1328" s="5">
        <v>8.0</v>
      </c>
      <c r="D1328" s="97">
        <v>7.21879455E7</v>
      </c>
      <c r="E1328" s="2">
        <f t="shared" si="1"/>
        <v>577503564</v>
      </c>
    </row>
    <row r="1329">
      <c r="A1329" s="62" t="s">
        <v>5281</v>
      </c>
      <c r="B1329" s="1" t="s">
        <v>5282</v>
      </c>
      <c r="C1329" s="5">
        <v>2.0</v>
      </c>
      <c r="D1329" s="97">
        <v>7.8286735E7</v>
      </c>
      <c r="E1329" s="2">
        <f t="shared" si="1"/>
        <v>156573470</v>
      </c>
    </row>
    <row r="1330">
      <c r="A1330" s="62" t="s">
        <v>5283</v>
      </c>
      <c r="B1330" s="1" t="s">
        <v>5284</v>
      </c>
      <c r="C1330" s="5">
        <v>54.0</v>
      </c>
      <c r="D1330" s="97">
        <v>9.28384362962962E7</v>
      </c>
      <c r="E1330" s="2">
        <f t="shared" si="1"/>
        <v>5013275560</v>
      </c>
    </row>
    <row r="1331">
      <c r="A1331" s="62" t="s">
        <v>5285</v>
      </c>
      <c r="B1331" s="1" t="s">
        <v>5286</v>
      </c>
      <c r="C1331" s="5">
        <v>221.0</v>
      </c>
      <c r="D1331" s="97">
        <v>2.86843751402714E7</v>
      </c>
      <c r="E1331" s="2">
        <f t="shared" si="1"/>
        <v>6339246906</v>
      </c>
    </row>
    <row r="1332">
      <c r="A1332" s="62" t="s">
        <v>5287</v>
      </c>
      <c r="B1332" s="1" t="s">
        <v>5288</v>
      </c>
      <c r="C1332" s="5">
        <v>359.0</v>
      </c>
      <c r="D1332" s="97">
        <v>2.03768932395543E7</v>
      </c>
      <c r="E1332" s="2">
        <f t="shared" si="1"/>
        <v>7315304673</v>
      </c>
    </row>
    <row r="1333">
      <c r="A1333" s="62" t="s">
        <v>5289</v>
      </c>
      <c r="B1333" s="1" t="s">
        <v>5290</v>
      </c>
      <c r="C1333" s="5">
        <v>4.0</v>
      </c>
      <c r="D1333" s="97">
        <v>9759315.0</v>
      </c>
      <c r="E1333" s="2">
        <f t="shared" si="1"/>
        <v>39037260</v>
      </c>
    </row>
    <row r="1334">
      <c r="A1334" s="62" t="s">
        <v>5291</v>
      </c>
      <c r="B1334" s="1" t="s">
        <v>5292</v>
      </c>
      <c r="C1334" s="5">
        <v>13.0</v>
      </c>
      <c r="D1334" s="97">
        <v>2.04655119999999E7</v>
      </c>
      <c r="E1334" s="2">
        <f t="shared" si="1"/>
        <v>266051656</v>
      </c>
    </row>
    <row r="1335">
      <c r="A1335" s="62" t="s">
        <v>5293</v>
      </c>
      <c r="B1335" s="1" t="s">
        <v>5294</v>
      </c>
      <c r="C1335" s="5">
        <v>83.0</v>
      </c>
      <c r="D1335" s="97">
        <v>5.28921479759036E7</v>
      </c>
      <c r="E1335" s="2">
        <f t="shared" si="1"/>
        <v>4390048282</v>
      </c>
    </row>
    <row r="1336">
      <c r="A1336" s="62" t="s">
        <v>5295</v>
      </c>
      <c r="B1336" s="1" t="s">
        <v>5296</v>
      </c>
      <c r="C1336" s="5">
        <v>152.0</v>
      </c>
      <c r="D1336" s="97">
        <v>3.79346106513158E7</v>
      </c>
      <c r="E1336" s="2">
        <f t="shared" si="1"/>
        <v>5766060819</v>
      </c>
    </row>
    <row r="1337">
      <c r="A1337" s="62" t="s">
        <v>5297</v>
      </c>
      <c r="B1337" s="1" t="s">
        <v>5298</v>
      </c>
      <c r="C1337" s="5">
        <v>848.0</v>
      </c>
      <c r="D1337" s="97">
        <v>6.37463173498233E7</v>
      </c>
      <c r="E1337" s="2">
        <f t="shared" si="1"/>
        <v>54056877113</v>
      </c>
    </row>
    <row r="1338">
      <c r="A1338" s="62" t="s">
        <v>5299</v>
      </c>
      <c r="B1338" s="1" t="s">
        <v>5300</v>
      </c>
      <c r="C1338" s="5">
        <v>96.0</v>
      </c>
      <c r="D1338" s="97">
        <v>4.57870173125E7</v>
      </c>
      <c r="E1338" s="2">
        <f t="shared" si="1"/>
        <v>4395553662</v>
      </c>
    </row>
    <row r="1339">
      <c r="A1339" s="62" t="s">
        <v>5301</v>
      </c>
      <c r="B1339" s="1" t="s">
        <v>5302</v>
      </c>
      <c r="C1339" s="5">
        <v>262.0</v>
      </c>
      <c r="D1339" s="97">
        <v>1.97759936068702E7</v>
      </c>
      <c r="E1339" s="2">
        <f t="shared" si="1"/>
        <v>5181310325</v>
      </c>
    </row>
    <row r="1340">
      <c r="A1340" s="62" t="s">
        <v>5303</v>
      </c>
      <c r="B1340" s="1" t="s">
        <v>5304</v>
      </c>
      <c r="C1340" s="5">
        <v>195.0</v>
      </c>
      <c r="D1340" s="97">
        <v>4.43917274E7</v>
      </c>
      <c r="E1340" s="2">
        <f t="shared" si="1"/>
        <v>8656386843</v>
      </c>
    </row>
    <row r="1341">
      <c r="A1341" s="62" t="s">
        <v>5305</v>
      </c>
      <c r="B1341" s="1" t="s">
        <v>5306</v>
      </c>
      <c r="C1341" s="5">
        <v>15.0</v>
      </c>
      <c r="D1341" s="97">
        <v>4.94308147333333E7</v>
      </c>
      <c r="E1341" s="2">
        <f t="shared" si="1"/>
        <v>741462221</v>
      </c>
    </row>
    <row r="1342">
      <c r="A1342" s="62" t="s">
        <v>5307</v>
      </c>
      <c r="B1342" s="1" t="s">
        <v>5308</v>
      </c>
      <c r="C1342" s="5">
        <v>41.0</v>
      </c>
      <c r="D1342" s="97">
        <v>9.87441877317073E7</v>
      </c>
      <c r="E1342" s="2">
        <f t="shared" si="1"/>
        <v>4048511697</v>
      </c>
    </row>
    <row r="1343">
      <c r="A1343" s="62" t="s">
        <v>5309</v>
      </c>
      <c r="B1343" s="1" t="s">
        <v>5310</v>
      </c>
      <c r="C1343" s="5">
        <v>77.0</v>
      </c>
      <c r="D1343" s="97">
        <v>7.52776487532467E7</v>
      </c>
      <c r="E1343" s="2">
        <f t="shared" si="1"/>
        <v>5796378954</v>
      </c>
    </row>
    <row r="1344">
      <c r="A1344" s="62" t="s">
        <v>5311</v>
      </c>
      <c r="B1344" s="1" t="s">
        <v>5312</v>
      </c>
      <c r="C1344" s="5">
        <v>301.0</v>
      </c>
      <c r="D1344" s="97">
        <v>7.44627917940199E7</v>
      </c>
      <c r="E1344" s="2">
        <f t="shared" si="1"/>
        <v>22413300330</v>
      </c>
    </row>
    <row r="1345">
      <c r="A1345" s="62" t="s">
        <v>5313</v>
      </c>
      <c r="B1345" s="1" t="s">
        <v>5314</v>
      </c>
      <c r="C1345" s="5">
        <v>12.0</v>
      </c>
      <c r="D1345" s="97">
        <v>8.05255155833333E7</v>
      </c>
      <c r="E1345" s="2">
        <f t="shared" si="1"/>
        <v>966306187</v>
      </c>
    </row>
    <row r="1346">
      <c r="A1346" s="62" t="s">
        <v>5315</v>
      </c>
      <c r="B1346" s="1" t="s">
        <v>5316</v>
      </c>
      <c r="C1346" s="5">
        <v>454.0</v>
      </c>
      <c r="D1346" s="97">
        <v>5.25740543854625E7</v>
      </c>
      <c r="E1346" s="2">
        <f t="shared" si="1"/>
        <v>23868620691</v>
      </c>
    </row>
    <row r="1347">
      <c r="A1347" s="62" t="s">
        <v>5317</v>
      </c>
      <c r="B1347" s="1" t="s">
        <v>5318</v>
      </c>
      <c r="C1347" s="5">
        <v>14.0</v>
      </c>
      <c r="D1347" s="97">
        <v>1.19196516857142E8</v>
      </c>
      <c r="E1347" s="2">
        <f t="shared" si="1"/>
        <v>1668751236</v>
      </c>
    </row>
    <row r="1348">
      <c r="A1348" s="62" t="s">
        <v>5319</v>
      </c>
      <c r="B1348" s="1" t="s">
        <v>5320</v>
      </c>
      <c r="C1348" s="5">
        <v>53.0</v>
      </c>
      <c r="D1348" s="97">
        <v>8.76554949056603E7</v>
      </c>
      <c r="E1348" s="2">
        <f t="shared" si="1"/>
        <v>4645741230</v>
      </c>
    </row>
    <row r="1349">
      <c r="A1349" s="62" t="s">
        <v>3000</v>
      </c>
      <c r="B1349" s="1" t="s">
        <v>693</v>
      </c>
      <c r="C1349" s="5">
        <v>2.0</v>
      </c>
      <c r="D1349" s="97">
        <v>2.3538517E7</v>
      </c>
      <c r="E1349" s="2">
        <f t="shared" si="1"/>
        <v>47077034</v>
      </c>
    </row>
    <row r="1350">
      <c r="A1350" s="62" t="s">
        <v>3002</v>
      </c>
      <c r="B1350" s="1" t="s">
        <v>698</v>
      </c>
      <c r="C1350" s="5">
        <v>1.0</v>
      </c>
      <c r="D1350" s="97">
        <v>3.1590873E7</v>
      </c>
      <c r="E1350" s="2">
        <f t="shared" si="1"/>
        <v>31590873</v>
      </c>
    </row>
    <row r="1351">
      <c r="A1351" s="62" t="s">
        <v>3003</v>
      </c>
      <c r="B1351" s="1" t="s">
        <v>700</v>
      </c>
      <c r="C1351" s="5">
        <v>1.0</v>
      </c>
      <c r="D1351" s="97">
        <v>5.2078392E7</v>
      </c>
      <c r="E1351" s="2">
        <f t="shared" si="1"/>
        <v>52078392</v>
      </c>
    </row>
    <row r="1352">
      <c r="A1352" s="62" t="s">
        <v>5321</v>
      </c>
      <c r="B1352" s="1" t="s">
        <v>5322</v>
      </c>
      <c r="C1352" s="5">
        <v>21.0</v>
      </c>
      <c r="D1352" s="97">
        <v>4.36229958095238E7</v>
      </c>
      <c r="E1352" s="2">
        <f t="shared" si="1"/>
        <v>916082912</v>
      </c>
    </row>
    <row r="1353">
      <c r="A1353" s="62" t="s">
        <v>5323</v>
      </c>
      <c r="B1353" s="1" t="s">
        <v>5324</v>
      </c>
      <c r="C1353" s="5">
        <v>319.0</v>
      </c>
      <c r="D1353" s="97">
        <v>4809972.46081505</v>
      </c>
      <c r="E1353" s="2">
        <f t="shared" si="1"/>
        <v>1534381215</v>
      </c>
    </row>
    <row r="1354">
      <c r="A1354" s="62" t="s">
        <v>5325</v>
      </c>
      <c r="B1354" s="1" t="s">
        <v>5326</v>
      </c>
      <c r="C1354" s="5">
        <v>12904.0</v>
      </c>
      <c r="D1354" s="97">
        <v>1.32398619552076E7</v>
      </c>
      <c r="E1354" s="2">
        <f t="shared" si="1"/>
        <v>170847178670</v>
      </c>
    </row>
    <row r="1355">
      <c r="A1355" s="62" t="s">
        <v>5327</v>
      </c>
      <c r="B1355" s="1" t="s">
        <v>5328</v>
      </c>
      <c r="C1355" s="5">
        <v>2150.0</v>
      </c>
      <c r="D1355" s="97">
        <v>1.48956649116279E7</v>
      </c>
      <c r="E1355" s="2">
        <f t="shared" si="1"/>
        <v>32025679560</v>
      </c>
    </row>
    <row r="1356">
      <c r="A1356" s="62" t="s">
        <v>5329</v>
      </c>
      <c r="B1356" s="1" t="s">
        <v>5330</v>
      </c>
      <c r="C1356" s="5">
        <v>477.0</v>
      </c>
      <c r="D1356" s="97">
        <v>3.65464203039832E7</v>
      </c>
      <c r="E1356" s="2">
        <f t="shared" si="1"/>
        <v>17432642485</v>
      </c>
    </row>
    <row r="1357">
      <c r="A1357" s="62" t="s">
        <v>5331</v>
      </c>
      <c r="B1357" s="1" t="s">
        <v>5332</v>
      </c>
      <c r="C1357" s="5">
        <v>16.0</v>
      </c>
      <c r="D1357" s="97">
        <v>3.2841857E7</v>
      </c>
      <c r="E1357" s="2">
        <f t="shared" si="1"/>
        <v>525469712</v>
      </c>
    </row>
    <row r="1358">
      <c r="A1358" s="62" t="s">
        <v>5333</v>
      </c>
      <c r="B1358" s="1" t="s">
        <v>5334</v>
      </c>
      <c r="C1358" s="5">
        <v>7.0</v>
      </c>
      <c r="D1358" s="97">
        <v>4.19602931428571E7</v>
      </c>
      <c r="E1358" s="2">
        <f t="shared" si="1"/>
        <v>293722052</v>
      </c>
    </row>
    <row r="1359">
      <c r="A1359" s="62" t="s">
        <v>5335</v>
      </c>
      <c r="B1359" s="1" t="s">
        <v>5336</v>
      </c>
      <c r="C1359" s="5">
        <v>20.0</v>
      </c>
      <c r="D1359" s="97">
        <v>3.303031795E7</v>
      </c>
      <c r="E1359" s="2">
        <f t="shared" si="1"/>
        <v>660606359</v>
      </c>
    </row>
    <row r="1360">
      <c r="A1360" s="62" t="s">
        <v>5337</v>
      </c>
      <c r="B1360" s="1" t="s">
        <v>5338</v>
      </c>
      <c r="C1360" s="5">
        <v>64.0</v>
      </c>
      <c r="D1360" s="97">
        <v>6.87846639999999E7</v>
      </c>
      <c r="E1360" s="2">
        <f t="shared" si="1"/>
        <v>4402218496</v>
      </c>
    </row>
    <row r="1361">
      <c r="A1361" s="62" t="s">
        <v>5339</v>
      </c>
      <c r="B1361" s="1" t="s">
        <v>5340</v>
      </c>
      <c r="C1361" s="5">
        <v>76.0</v>
      </c>
      <c r="D1361" s="97">
        <v>4.27694899342105E7</v>
      </c>
      <c r="E1361" s="2">
        <f t="shared" si="1"/>
        <v>3250481235</v>
      </c>
    </row>
    <row r="1362">
      <c r="A1362" s="62" t="s">
        <v>5341</v>
      </c>
      <c r="B1362" s="1" t="s">
        <v>5342</v>
      </c>
      <c r="C1362" s="5">
        <v>31.0</v>
      </c>
      <c r="D1362" s="97">
        <v>6.98196767419354E7</v>
      </c>
      <c r="E1362" s="2">
        <f t="shared" si="1"/>
        <v>2164409979</v>
      </c>
    </row>
    <row r="1363">
      <c r="A1363" s="62" t="s">
        <v>5343</v>
      </c>
      <c r="B1363" s="1" t="s">
        <v>5344</v>
      </c>
      <c r="C1363" s="5">
        <v>26.0</v>
      </c>
      <c r="D1363" s="97">
        <v>6.44235678846153E7</v>
      </c>
      <c r="E1363" s="2">
        <f t="shared" si="1"/>
        <v>1675012765</v>
      </c>
    </row>
    <row r="1364">
      <c r="A1364" s="62" t="s">
        <v>5345</v>
      </c>
      <c r="B1364" s="1" t="s">
        <v>5346</v>
      </c>
      <c r="C1364" s="5">
        <v>1039.0</v>
      </c>
      <c r="D1364" s="97">
        <v>6.6250239389423E7</v>
      </c>
      <c r="E1364" s="2">
        <f t="shared" si="1"/>
        <v>68833998726</v>
      </c>
    </row>
    <row r="1365">
      <c r="A1365" s="62" t="s">
        <v>5347</v>
      </c>
      <c r="B1365" s="1" t="s">
        <v>5348</v>
      </c>
      <c r="C1365" s="5">
        <v>4.0</v>
      </c>
      <c r="D1365" s="97">
        <v>1.3139326E7</v>
      </c>
      <c r="E1365" s="2">
        <f t="shared" si="1"/>
        <v>52557304</v>
      </c>
    </row>
    <row r="1366">
      <c r="A1366" s="62" t="s">
        <v>5349</v>
      </c>
      <c r="B1366" s="1" t="s">
        <v>5350</v>
      </c>
      <c r="C1366" s="5">
        <v>42.0</v>
      </c>
      <c r="D1366" s="97">
        <v>3.73113263809523E7</v>
      </c>
      <c r="E1366" s="2">
        <f t="shared" si="1"/>
        <v>1567075708</v>
      </c>
    </row>
    <row r="1367">
      <c r="A1367" s="62" t="s">
        <v>5351</v>
      </c>
      <c r="B1367" s="1" t="s">
        <v>5352</v>
      </c>
      <c r="C1367" s="5">
        <v>1766.0</v>
      </c>
      <c r="D1367" s="97">
        <v>3.29773983346546E7</v>
      </c>
      <c r="E1367" s="2">
        <f t="shared" si="1"/>
        <v>58238085459</v>
      </c>
    </row>
    <row r="1368">
      <c r="A1368" s="62" t="s">
        <v>5353</v>
      </c>
      <c r="B1368" s="1" t="s">
        <v>5354</v>
      </c>
      <c r="C1368" s="5">
        <v>59.0</v>
      </c>
      <c r="D1368" s="97">
        <v>4.6283594118644E7</v>
      </c>
      <c r="E1368" s="2">
        <f t="shared" si="1"/>
        <v>2730732053</v>
      </c>
    </row>
    <row r="1369">
      <c r="A1369" s="62" t="s">
        <v>5355</v>
      </c>
      <c r="B1369" s="1" t="s">
        <v>5356</v>
      </c>
      <c r="C1369" s="5">
        <v>95.0</v>
      </c>
      <c r="D1369" s="97">
        <v>2.69825667052631E7</v>
      </c>
      <c r="E1369" s="2">
        <f t="shared" si="1"/>
        <v>2563343837</v>
      </c>
    </row>
    <row r="1370">
      <c r="A1370" s="62" t="s">
        <v>5357</v>
      </c>
      <c r="B1370" s="1" t="s">
        <v>5358</v>
      </c>
      <c r="C1370" s="5">
        <v>35.0</v>
      </c>
      <c r="D1370" s="97">
        <v>8.13876772E7</v>
      </c>
      <c r="E1370" s="2">
        <f t="shared" si="1"/>
        <v>2848568702</v>
      </c>
    </row>
    <row r="1371">
      <c r="A1371" s="62" t="s">
        <v>5359</v>
      </c>
      <c r="B1371" s="1" t="s">
        <v>5360</v>
      </c>
      <c r="C1371" s="5">
        <v>28.0</v>
      </c>
      <c r="D1371" s="97">
        <v>6.64163267857142E7</v>
      </c>
      <c r="E1371" s="2">
        <f t="shared" si="1"/>
        <v>1859657150</v>
      </c>
    </row>
    <row r="1372">
      <c r="A1372" s="62" t="s">
        <v>5361</v>
      </c>
      <c r="B1372" s="1" t="s">
        <v>5362</v>
      </c>
      <c r="C1372" s="5">
        <v>24.0</v>
      </c>
      <c r="D1372" s="97">
        <v>6.87392765833333E7</v>
      </c>
      <c r="E1372" s="2">
        <f t="shared" si="1"/>
        <v>1649742638</v>
      </c>
    </row>
    <row r="1373">
      <c r="A1373" s="62" t="s">
        <v>5363</v>
      </c>
      <c r="B1373" s="1" t="s">
        <v>5364</v>
      </c>
      <c r="C1373" s="5">
        <v>1124.0</v>
      </c>
      <c r="D1373" s="97">
        <v>3.6035906297153E7</v>
      </c>
      <c r="E1373" s="2">
        <f t="shared" si="1"/>
        <v>40504358678</v>
      </c>
    </row>
    <row r="1374">
      <c r="A1374" s="62" t="s">
        <v>5365</v>
      </c>
      <c r="B1374" s="1" t="s">
        <v>5366</v>
      </c>
      <c r="C1374" s="5">
        <v>23.0</v>
      </c>
      <c r="D1374" s="97">
        <v>4.82038000434782E7</v>
      </c>
      <c r="E1374" s="2">
        <f t="shared" si="1"/>
        <v>1108687401</v>
      </c>
    </row>
    <row r="1375">
      <c r="A1375" s="62" t="s">
        <v>5367</v>
      </c>
      <c r="B1375" s="1" t="s">
        <v>5368</v>
      </c>
      <c r="C1375" s="5">
        <v>69.0</v>
      </c>
      <c r="D1375" s="97">
        <v>3.40231303043478E7</v>
      </c>
      <c r="E1375" s="2">
        <f t="shared" si="1"/>
        <v>2347595991</v>
      </c>
    </row>
    <row r="1376">
      <c r="A1376" s="62" t="s">
        <v>5369</v>
      </c>
      <c r="B1376" s="1" t="s">
        <v>5370</v>
      </c>
      <c r="C1376" s="5">
        <v>33.0</v>
      </c>
      <c r="D1376" s="97">
        <v>5.43384453939393E7</v>
      </c>
      <c r="E1376" s="2">
        <f t="shared" si="1"/>
        <v>1793168698</v>
      </c>
    </row>
    <row r="1377">
      <c r="A1377" s="62" t="s">
        <v>5371</v>
      </c>
      <c r="B1377" s="1" t="s">
        <v>5372</v>
      </c>
      <c r="C1377" s="5">
        <v>2.0</v>
      </c>
      <c r="D1377" s="97">
        <v>1.70222965E7</v>
      </c>
      <c r="E1377" s="2">
        <f t="shared" si="1"/>
        <v>34044593</v>
      </c>
    </row>
    <row r="1378">
      <c r="A1378" s="62" t="s">
        <v>5373</v>
      </c>
      <c r="B1378" s="1" t="s">
        <v>5374</v>
      </c>
      <c r="C1378" s="5">
        <v>53.0</v>
      </c>
      <c r="D1378" s="97">
        <v>5.48697727547169E7</v>
      </c>
      <c r="E1378" s="2">
        <f t="shared" si="1"/>
        <v>2908097956</v>
      </c>
    </row>
    <row r="1379">
      <c r="A1379" s="62" t="s">
        <v>5375</v>
      </c>
      <c r="B1379" s="1" t="s">
        <v>5376</v>
      </c>
      <c r="C1379" s="5">
        <v>26.0</v>
      </c>
      <c r="D1379" s="97">
        <v>4.78393882692307E7</v>
      </c>
      <c r="E1379" s="2">
        <f t="shared" si="1"/>
        <v>1243824095</v>
      </c>
    </row>
    <row r="1380">
      <c r="A1380" s="62" t="s">
        <v>5377</v>
      </c>
      <c r="B1380" s="1" t="s">
        <v>5378</v>
      </c>
      <c r="C1380" s="5">
        <v>37.0</v>
      </c>
      <c r="D1380" s="97">
        <v>6.08980318918918E7</v>
      </c>
      <c r="E1380" s="2">
        <f t="shared" si="1"/>
        <v>2253227180</v>
      </c>
    </row>
    <row r="1381">
      <c r="A1381" s="62" t="s">
        <v>5379</v>
      </c>
      <c r="B1381" s="1" t="s">
        <v>5380</v>
      </c>
      <c r="C1381" s="5">
        <v>2131.0</v>
      </c>
      <c r="D1381" s="97">
        <v>3.60854819892119E7</v>
      </c>
      <c r="E1381" s="2">
        <f t="shared" si="1"/>
        <v>76898162119</v>
      </c>
    </row>
    <row r="1382">
      <c r="A1382" s="62" t="s">
        <v>5381</v>
      </c>
      <c r="B1382" s="1" t="s">
        <v>5382</v>
      </c>
      <c r="C1382" s="5">
        <v>14.0</v>
      </c>
      <c r="D1382" s="97">
        <v>1.70850967857142E7</v>
      </c>
      <c r="E1382" s="2">
        <f t="shared" si="1"/>
        <v>239191355</v>
      </c>
    </row>
    <row r="1383">
      <c r="A1383" s="62" t="s">
        <v>5383</v>
      </c>
      <c r="B1383" s="1" t="s">
        <v>5384</v>
      </c>
      <c r="C1383" s="5">
        <v>13.0</v>
      </c>
      <c r="D1383" s="97">
        <v>4.60414072307692E7</v>
      </c>
      <c r="E1383" s="2">
        <f t="shared" si="1"/>
        <v>598538294</v>
      </c>
    </row>
    <row r="1384">
      <c r="A1384" s="62" t="s">
        <v>5385</v>
      </c>
      <c r="B1384" s="1" t="s">
        <v>5386</v>
      </c>
      <c r="C1384" s="5">
        <v>335.0</v>
      </c>
      <c r="D1384" s="97">
        <v>1.80984640477612E7</v>
      </c>
      <c r="E1384" s="2">
        <f t="shared" si="1"/>
        <v>6062985456</v>
      </c>
    </row>
    <row r="1385">
      <c r="A1385" s="62" t="s">
        <v>5387</v>
      </c>
      <c r="B1385" s="1" t="s">
        <v>5388</v>
      </c>
      <c r="C1385" s="5">
        <v>3.0</v>
      </c>
      <c r="D1385" s="97">
        <v>1.02151236666666E7</v>
      </c>
      <c r="E1385" s="2">
        <f t="shared" si="1"/>
        <v>30645371</v>
      </c>
    </row>
    <row r="1386">
      <c r="A1386" s="62" t="s">
        <v>5389</v>
      </c>
      <c r="B1386" s="1" t="s">
        <v>5390</v>
      </c>
      <c r="C1386" s="5">
        <v>4.0</v>
      </c>
      <c r="D1386" s="97">
        <v>1.5302197E7</v>
      </c>
      <c r="E1386" s="2">
        <f t="shared" si="1"/>
        <v>61208788</v>
      </c>
    </row>
    <row r="1387">
      <c r="A1387" s="62" t="s">
        <v>5391</v>
      </c>
      <c r="B1387" s="1" t="s">
        <v>5392</v>
      </c>
      <c r="C1387" s="5">
        <v>2.0</v>
      </c>
      <c r="D1387" s="97">
        <v>2.49759635E7</v>
      </c>
      <c r="E1387" s="2">
        <f t="shared" si="1"/>
        <v>49951927</v>
      </c>
    </row>
    <row r="1388">
      <c r="A1388" s="62" t="s">
        <v>5393</v>
      </c>
      <c r="B1388" s="1" t="s">
        <v>5394</v>
      </c>
      <c r="C1388" s="5">
        <v>4.0</v>
      </c>
      <c r="D1388" s="97">
        <v>8.359343675E7</v>
      </c>
      <c r="E1388" s="2">
        <f t="shared" si="1"/>
        <v>334373747</v>
      </c>
    </row>
    <row r="1389">
      <c r="A1389" s="62" t="s">
        <v>5395</v>
      </c>
      <c r="B1389" s="1" t="s">
        <v>5396</v>
      </c>
      <c r="C1389" s="5">
        <v>2.0</v>
      </c>
      <c r="D1389" s="97">
        <v>3685873.5</v>
      </c>
      <c r="E1389" s="2">
        <f t="shared" si="1"/>
        <v>7371747</v>
      </c>
    </row>
    <row r="1390">
      <c r="A1390" s="62" t="s">
        <v>5397</v>
      </c>
      <c r="B1390" s="1" t="s">
        <v>5398</v>
      </c>
      <c r="C1390" s="5">
        <v>57.0</v>
      </c>
      <c r="D1390" s="97">
        <v>4.18220145614035E7</v>
      </c>
      <c r="E1390" s="2">
        <f t="shared" si="1"/>
        <v>2383854830</v>
      </c>
    </row>
    <row r="1391">
      <c r="A1391" s="62" t="s">
        <v>5399</v>
      </c>
      <c r="B1391" s="1" t="s">
        <v>5400</v>
      </c>
      <c r="C1391" s="5">
        <v>4.0</v>
      </c>
      <c r="D1391" s="97">
        <v>1.8932015E7</v>
      </c>
      <c r="E1391" s="2">
        <f t="shared" si="1"/>
        <v>75728060</v>
      </c>
    </row>
    <row r="1392">
      <c r="A1392" s="62" t="s">
        <v>5401</v>
      </c>
      <c r="B1392" s="1" t="s">
        <v>5402</v>
      </c>
      <c r="C1392" s="5">
        <v>99.0</v>
      </c>
      <c r="D1392" s="97">
        <v>3.49578578282828E7</v>
      </c>
      <c r="E1392" s="2">
        <f t="shared" si="1"/>
        <v>3460827925</v>
      </c>
    </row>
    <row r="1393">
      <c r="A1393" s="62" t="s">
        <v>5403</v>
      </c>
      <c r="B1393" s="1" t="s">
        <v>5404</v>
      </c>
      <c r="C1393" s="5">
        <v>38.0</v>
      </c>
      <c r="D1393" s="97">
        <v>6.14176111052631E7</v>
      </c>
      <c r="E1393" s="2">
        <f t="shared" si="1"/>
        <v>2333869222</v>
      </c>
    </row>
    <row r="1394">
      <c r="A1394" s="62" t="s">
        <v>5405</v>
      </c>
      <c r="B1394" s="1" t="s">
        <v>5406</v>
      </c>
      <c r="C1394" s="5">
        <v>145.0</v>
      </c>
      <c r="D1394" s="97">
        <v>4.7327291475862E7</v>
      </c>
      <c r="E1394" s="2">
        <f t="shared" si="1"/>
        <v>6862457264</v>
      </c>
    </row>
    <row r="1395">
      <c r="A1395" s="62" t="s">
        <v>5407</v>
      </c>
      <c r="B1395" s="1" t="s">
        <v>5408</v>
      </c>
      <c r="C1395" s="5">
        <v>146.0</v>
      </c>
      <c r="D1395" s="97">
        <v>5.6875818109589E7</v>
      </c>
      <c r="E1395" s="2">
        <f t="shared" si="1"/>
        <v>8303869444</v>
      </c>
    </row>
    <row r="1396">
      <c r="A1396" s="62" t="s">
        <v>5409</v>
      </c>
      <c r="B1396" s="1" t="s">
        <v>5410</v>
      </c>
      <c r="C1396" s="5">
        <v>32.0</v>
      </c>
      <c r="D1396" s="97">
        <v>1.96922675E7</v>
      </c>
      <c r="E1396" s="2">
        <f t="shared" si="1"/>
        <v>630152560</v>
      </c>
    </row>
    <row r="1397">
      <c r="A1397" s="62" t="s">
        <v>5411</v>
      </c>
      <c r="B1397" s="1" t="s">
        <v>5412</v>
      </c>
      <c r="C1397" s="5">
        <v>44.0</v>
      </c>
      <c r="D1397" s="97">
        <v>1.60620751590909E7</v>
      </c>
      <c r="E1397" s="2">
        <f t="shared" si="1"/>
        <v>706731307</v>
      </c>
    </row>
    <row r="1398">
      <c r="A1398" s="62" t="s">
        <v>5413</v>
      </c>
      <c r="B1398" s="1" t="s">
        <v>5414</v>
      </c>
      <c r="C1398" s="5">
        <v>10709.0</v>
      </c>
      <c r="D1398" s="97">
        <v>1.60779639352941E7</v>
      </c>
      <c r="E1398" s="2">
        <f t="shared" si="1"/>
        <v>172178915783</v>
      </c>
    </row>
    <row r="1399">
      <c r="A1399" s="62" t="s">
        <v>5415</v>
      </c>
      <c r="B1399" s="1" t="s">
        <v>5416</v>
      </c>
      <c r="C1399" s="5">
        <v>513.0</v>
      </c>
      <c r="D1399" s="97">
        <v>3.44799039161793E7</v>
      </c>
      <c r="E1399" s="2">
        <f t="shared" si="1"/>
        <v>17688190709</v>
      </c>
    </row>
    <row r="1400">
      <c r="A1400" s="62" t="s">
        <v>5417</v>
      </c>
      <c r="B1400" s="1" t="s">
        <v>5418</v>
      </c>
      <c r="C1400" s="5">
        <v>622.0</v>
      </c>
      <c r="D1400" s="97">
        <v>3.36454513017656E7</v>
      </c>
      <c r="E1400" s="2">
        <f t="shared" si="1"/>
        <v>20927470710</v>
      </c>
    </row>
    <row r="1401">
      <c r="A1401" s="62" t="s">
        <v>5419</v>
      </c>
      <c r="B1401" s="1" t="s">
        <v>5420</v>
      </c>
      <c r="C1401" s="5">
        <v>12678.0</v>
      </c>
      <c r="D1401" s="97">
        <v>1.99916431470147E7</v>
      </c>
      <c r="E1401" s="2">
        <f t="shared" si="1"/>
        <v>253454051818</v>
      </c>
    </row>
    <row r="1402">
      <c r="A1402" s="62" t="s">
        <v>5421</v>
      </c>
      <c r="B1402" s="1" t="s">
        <v>5422</v>
      </c>
      <c r="C1402" s="5">
        <v>42.0</v>
      </c>
      <c r="D1402" s="97">
        <v>3.06296222142857E7</v>
      </c>
      <c r="E1402" s="2">
        <f t="shared" si="1"/>
        <v>1286444133</v>
      </c>
    </row>
    <row r="1403">
      <c r="A1403" s="62" t="s">
        <v>5423</v>
      </c>
      <c r="B1403" s="1" t="s">
        <v>5424</v>
      </c>
      <c r="C1403" s="5">
        <v>56.0</v>
      </c>
      <c r="D1403" s="97">
        <v>2.30963581607142E7</v>
      </c>
      <c r="E1403" s="2">
        <f t="shared" si="1"/>
        <v>1293396057</v>
      </c>
    </row>
    <row r="1404">
      <c r="A1404" s="62" t="s">
        <v>5425</v>
      </c>
      <c r="B1404" s="1" t="s">
        <v>5426</v>
      </c>
      <c r="C1404" s="5">
        <v>192.0</v>
      </c>
      <c r="D1404" s="97">
        <v>9211622.78645833</v>
      </c>
      <c r="E1404" s="2">
        <f t="shared" si="1"/>
        <v>1768631575</v>
      </c>
    </row>
    <row r="1405">
      <c r="A1405" s="62" t="s">
        <v>5427</v>
      </c>
      <c r="B1405" s="1" t="s">
        <v>5428</v>
      </c>
      <c r="C1405" s="5">
        <v>14072.0</v>
      </c>
      <c r="D1405" s="97">
        <v>1.6719693477439E7</v>
      </c>
      <c r="E1405" s="2">
        <f t="shared" si="1"/>
        <v>235279526615</v>
      </c>
    </row>
    <row r="1406">
      <c r="A1406" s="62" t="s">
        <v>5429</v>
      </c>
      <c r="B1406" s="1" t="s">
        <v>5430</v>
      </c>
      <c r="C1406" s="5">
        <v>73.0</v>
      </c>
      <c r="D1406" s="97">
        <v>2.3490870589041E7</v>
      </c>
      <c r="E1406" s="2">
        <f t="shared" si="1"/>
        <v>1714833553</v>
      </c>
    </row>
    <row r="1407">
      <c r="A1407" s="62" t="s">
        <v>5431</v>
      </c>
      <c r="B1407" s="1" t="s">
        <v>5432</v>
      </c>
      <c r="C1407" s="5">
        <v>7746.0</v>
      </c>
      <c r="D1407" s="97">
        <v>2.30849708781778E7</v>
      </c>
      <c r="E1407" s="2">
        <f t="shared" si="1"/>
        <v>178816184422</v>
      </c>
    </row>
    <row r="1408">
      <c r="A1408" s="62" t="s">
        <v>5433</v>
      </c>
      <c r="B1408" s="1" t="s">
        <v>5434</v>
      </c>
      <c r="C1408" s="5">
        <v>2280.0</v>
      </c>
      <c r="D1408" s="97">
        <v>2.83115886479057E7</v>
      </c>
      <c r="E1408" s="2">
        <f t="shared" si="1"/>
        <v>64550422117</v>
      </c>
    </row>
    <row r="1409">
      <c r="A1409" s="62" t="s">
        <v>5435</v>
      </c>
      <c r="B1409" s="1" t="s">
        <v>5436</v>
      </c>
      <c r="C1409" s="5">
        <v>278.0</v>
      </c>
      <c r="D1409" s="97">
        <v>2.65233784316546E7</v>
      </c>
      <c r="E1409" s="2">
        <f t="shared" si="1"/>
        <v>7373499204</v>
      </c>
    </row>
    <row r="1410">
      <c r="A1410" s="62" t="s">
        <v>5437</v>
      </c>
      <c r="B1410" s="1" t="s">
        <v>5438</v>
      </c>
      <c r="C1410" s="5">
        <v>16.0</v>
      </c>
      <c r="D1410" s="97">
        <v>2.51168333125E7</v>
      </c>
      <c r="E1410" s="2">
        <f t="shared" si="1"/>
        <v>401869333</v>
      </c>
    </row>
    <row r="1411">
      <c r="A1411" s="62" t="s">
        <v>5439</v>
      </c>
      <c r="B1411" s="1" t="s">
        <v>5440</v>
      </c>
      <c r="C1411" s="5">
        <v>209.0</v>
      </c>
      <c r="D1411" s="97">
        <v>1.18233701818181E7</v>
      </c>
      <c r="E1411" s="2">
        <f t="shared" si="1"/>
        <v>2471084368</v>
      </c>
    </row>
    <row r="1412">
      <c r="A1412" s="62" t="s">
        <v>5441</v>
      </c>
      <c r="B1412" s="1" t="s">
        <v>5442</v>
      </c>
      <c r="C1412" s="5">
        <v>5.0</v>
      </c>
      <c r="D1412" s="97">
        <v>2.78273972E7</v>
      </c>
      <c r="E1412" s="2">
        <f t="shared" si="1"/>
        <v>139136986</v>
      </c>
    </row>
    <row r="1413">
      <c r="A1413" s="62" t="s">
        <v>5443</v>
      </c>
      <c r="B1413" s="1" t="s">
        <v>5444</v>
      </c>
      <c r="C1413" s="5">
        <v>11.0</v>
      </c>
      <c r="D1413" s="97">
        <v>2.20903536363636E7</v>
      </c>
      <c r="E1413" s="2">
        <f t="shared" si="1"/>
        <v>242993890</v>
      </c>
    </row>
    <row r="1414">
      <c r="A1414" s="62" t="s">
        <v>5445</v>
      </c>
      <c r="B1414" s="1" t="s">
        <v>5446</v>
      </c>
      <c r="C1414" s="5">
        <v>61.0</v>
      </c>
      <c r="D1414" s="97">
        <v>5.8112862114754E7</v>
      </c>
      <c r="E1414" s="2">
        <f t="shared" si="1"/>
        <v>3544884589</v>
      </c>
    </row>
    <row r="1415">
      <c r="A1415" s="62" t="s">
        <v>5447</v>
      </c>
      <c r="B1415" s="1" t="s">
        <v>5448</v>
      </c>
      <c r="C1415" s="5">
        <v>15.0</v>
      </c>
      <c r="D1415" s="97">
        <v>6.58402786666666E7</v>
      </c>
      <c r="E1415" s="2">
        <f t="shared" si="1"/>
        <v>987604180</v>
      </c>
    </row>
    <row r="1416">
      <c r="A1416" s="62" t="s">
        <v>5449</v>
      </c>
      <c r="B1416" s="1" t="s">
        <v>5450</v>
      </c>
      <c r="C1416" s="5">
        <v>353.0</v>
      </c>
      <c r="D1416" s="97">
        <v>4.52875419688384E7</v>
      </c>
      <c r="E1416" s="2">
        <f t="shared" si="1"/>
        <v>15986502315</v>
      </c>
    </row>
    <row r="1417">
      <c r="A1417" s="62" t="s">
        <v>5451</v>
      </c>
      <c r="B1417" s="1" t="s">
        <v>5452</v>
      </c>
      <c r="C1417" s="5">
        <v>61.0</v>
      </c>
      <c r="D1417" s="97">
        <v>3.93067134262295E7</v>
      </c>
      <c r="E1417" s="2">
        <f t="shared" si="1"/>
        <v>2397709519</v>
      </c>
    </row>
    <row r="1418">
      <c r="A1418" s="62" t="s">
        <v>5453</v>
      </c>
      <c r="B1418" s="1" t="s">
        <v>5454</v>
      </c>
      <c r="C1418" s="5">
        <v>537.0</v>
      </c>
      <c r="D1418" s="97">
        <v>4.2868775821229E7</v>
      </c>
      <c r="E1418" s="2">
        <f t="shared" si="1"/>
        <v>23020532616</v>
      </c>
    </row>
    <row r="1419">
      <c r="A1419" s="62" t="s">
        <v>5455</v>
      </c>
      <c r="B1419" s="1" t="s">
        <v>5456</v>
      </c>
      <c r="C1419" s="5">
        <v>460.0</v>
      </c>
      <c r="D1419" s="97">
        <v>1.84262572E7</v>
      </c>
      <c r="E1419" s="2">
        <f t="shared" si="1"/>
        <v>8476078312</v>
      </c>
    </row>
    <row r="1420">
      <c r="A1420" s="62" t="s">
        <v>5457</v>
      </c>
      <c r="B1420" s="1" t="s">
        <v>5458</v>
      </c>
      <c r="C1420" s="5">
        <v>161.0</v>
      </c>
      <c r="D1420" s="97">
        <v>2.26530314347825E7</v>
      </c>
      <c r="E1420" s="2">
        <f t="shared" si="1"/>
        <v>3647138061</v>
      </c>
    </row>
    <row r="1421">
      <c r="A1421" s="62" t="s">
        <v>5459</v>
      </c>
      <c r="B1421" s="1" t="s">
        <v>5460</v>
      </c>
      <c r="C1421" s="5">
        <v>74.0</v>
      </c>
      <c r="D1421" s="97">
        <v>3.02188644324324E7</v>
      </c>
      <c r="E1421" s="2">
        <f t="shared" si="1"/>
        <v>2236195968</v>
      </c>
    </row>
    <row r="1422">
      <c r="A1422" s="62" t="s">
        <v>5461</v>
      </c>
      <c r="B1422" s="1" t="s">
        <v>5462</v>
      </c>
      <c r="C1422" s="5">
        <v>1.0</v>
      </c>
      <c r="D1422" s="97">
        <v>3.5758595E7</v>
      </c>
      <c r="E1422" s="2">
        <f t="shared" si="1"/>
        <v>35758595</v>
      </c>
    </row>
    <row r="1423">
      <c r="A1423" s="62" t="s">
        <v>5463</v>
      </c>
      <c r="B1423" s="1" t="s">
        <v>5464</v>
      </c>
      <c r="C1423" s="5">
        <v>3.0</v>
      </c>
      <c r="D1423" s="97">
        <v>1.70532299333333E8</v>
      </c>
      <c r="E1423" s="2">
        <f t="shared" si="1"/>
        <v>511596898</v>
      </c>
    </row>
    <row r="1424">
      <c r="A1424" s="62" t="s">
        <v>5465</v>
      </c>
      <c r="B1424" s="1" t="s">
        <v>5466</v>
      </c>
      <c r="C1424" s="5">
        <v>53.0</v>
      </c>
      <c r="D1424" s="97">
        <v>3.43752270754717E7</v>
      </c>
      <c r="E1424" s="2">
        <f t="shared" si="1"/>
        <v>1821887035</v>
      </c>
    </row>
    <row r="1425">
      <c r="A1425" s="62" t="s">
        <v>5467</v>
      </c>
      <c r="B1425" s="1" t="s">
        <v>5468</v>
      </c>
      <c r="C1425" s="5">
        <v>53.0</v>
      </c>
      <c r="D1425" s="97">
        <v>3.43230728113207E7</v>
      </c>
      <c r="E1425" s="2">
        <f t="shared" si="1"/>
        <v>1819122859</v>
      </c>
    </row>
    <row r="1426">
      <c r="A1426" s="62" t="s">
        <v>5469</v>
      </c>
      <c r="B1426" s="1" t="s">
        <v>5470</v>
      </c>
      <c r="C1426" s="5">
        <v>157.0</v>
      </c>
      <c r="D1426" s="97">
        <v>4.58341032675159E7</v>
      </c>
      <c r="E1426" s="2">
        <f t="shared" si="1"/>
        <v>7195954213</v>
      </c>
    </row>
    <row r="1427">
      <c r="A1427" s="62" t="s">
        <v>5471</v>
      </c>
      <c r="B1427" s="1" t="s">
        <v>5472</v>
      </c>
      <c r="C1427" s="5">
        <v>5507.0</v>
      </c>
      <c r="D1427" s="97">
        <v>3.87637931075054E7</v>
      </c>
      <c r="E1427" s="2">
        <f t="shared" si="1"/>
        <v>213472208643</v>
      </c>
    </row>
    <row r="1428">
      <c r="A1428" s="62" t="s">
        <v>5473</v>
      </c>
      <c r="B1428" s="1" t="s">
        <v>5474</v>
      </c>
      <c r="C1428" s="5">
        <v>48.0</v>
      </c>
      <c r="D1428" s="97">
        <v>3.93321123958333E7</v>
      </c>
      <c r="E1428" s="2">
        <f t="shared" si="1"/>
        <v>1887941395</v>
      </c>
    </row>
    <row r="1429">
      <c r="A1429" s="62" t="s">
        <v>5475</v>
      </c>
      <c r="B1429" s="1" t="s">
        <v>5476</v>
      </c>
      <c r="C1429" s="5">
        <v>189.0</v>
      </c>
      <c r="D1429" s="97">
        <v>4.54322324052631E7</v>
      </c>
      <c r="E1429" s="2">
        <f t="shared" si="1"/>
        <v>8586691925</v>
      </c>
    </row>
    <row r="1430">
      <c r="A1430" s="62" t="s">
        <v>5477</v>
      </c>
      <c r="B1430" s="1" t="s">
        <v>5478</v>
      </c>
      <c r="C1430" s="5">
        <v>1143.0</v>
      </c>
      <c r="D1430" s="97">
        <v>3.6195102895888E7</v>
      </c>
      <c r="E1430" s="2">
        <f t="shared" si="1"/>
        <v>41371002610</v>
      </c>
    </row>
    <row r="1431">
      <c r="A1431" s="62" t="s">
        <v>5479</v>
      </c>
      <c r="B1431" s="1" t="s">
        <v>5480</v>
      </c>
      <c r="C1431" s="5">
        <v>3594.0</v>
      </c>
      <c r="D1431" s="97">
        <v>4.63049192881355E7</v>
      </c>
      <c r="E1431" s="2">
        <f t="shared" si="1"/>
        <v>166419879922</v>
      </c>
    </row>
    <row r="1432">
      <c r="A1432" s="62" t="s">
        <v>5481</v>
      </c>
      <c r="B1432" s="1" t="s">
        <v>5482</v>
      </c>
      <c r="C1432" s="5">
        <v>679.0</v>
      </c>
      <c r="D1432" s="97">
        <v>4.574639435E7</v>
      </c>
      <c r="E1432" s="2">
        <f t="shared" si="1"/>
        <v>31061801764</v>
      </c>
    </row>
    <row r="1433">
      <c r="A1433" s="62" t="s">
        <v>5483</v>
      </c>
      <c r="B1433" s="1" t="s">
        <v>5484</v>
      </c>
      <c r="C1433" s="5">
        <v>2048.0</v>
      </c>
      <c r="D1433" s="97">
        <v>5.07501462746341E7</v>
      </c>
      <c r="E1433" s="2">
        <f t="shared" si="1"/>
        <v>103936299570</v>
      </c>
    </row>
    <row r="1434">
      <c r="A1434" s="62" t="s">
        <v>5485</v>
      </c>
      <c r="B1434" s="1" t="s">
        <v>5486</v>
      </c>
      <c r="C1434" s="5">
        <v>2376.0</v>
      </c>
      <c r="D1434" s="97">
        <v>4.97285784291122E7</v>
      </c>
      <c r="E1434" s="2">
        <f t="shared" si="1"/>
        <v>118155102348</v>
      </c>
    </row>
    <row r="1435">
      <c r="A1435" s="62" t="s">
        <v>5487</v>
      </c>
      <c r="B1435" s="1" t="s">
        <v>5488</v>
      </c>
      <c r="C1435" s="5">
        <v>1237.0</v>
      </c>
      <c r="D1435" s="97">
        <v>4.35384892092084E7</v>
      </c>
      <c r="E1435" s="2">
        <f t="shared" si="1"/>
        <v>53857111152</v>
      </c>
    </row>
    <row r="1436">
      <c r="A1436" s="62" t="s">
        <v>5489</v>
      </c>
      <c r="B1436" s="1" t="s">
        <v>5490</v>
      </c>
      <c r="C1436" s="5">
        <v>20.0</v>
      </c>
      <c r="D1436" s="97">
        <v>7.58877178999999E7</v>
      </c>
      <c r="E1436" s="2">
        <f t="shared" si="1"/>
        <v>1517754358</v>
      </c>
    </row>
    <row r="1437">
      <c r="A1437" s="62" t="s">
        <v>5491</v>
      </c>
      <c r="B1437" s="1" t="s">
        <v>5492</v>
      </c>
      <c r="C1437" s="5">
        <v>117.0</v>
      </c>
      <c r="D1437" s="97">
        <v>5.18325607692307E7</v>
      </c>
      <c r="E1437" s="2">
        <f t="shared" si="1"/>
        <v>6064409610</v>
      </c>
    </row>
    <row r="1438">
      <c r="A1438" s="62" t="s">
        <v>5493</v>
      </c>
      <c r="B1438" s="1" t="s">
        <v>5494</v>
      </c>
      <c r="C1438" s="5">
        <v>74.0</v>
      </c>
      <c r="D1438" s="97">
        <v>5.21729923513513E7</v>
      </c>
      <c r="E1438" s="2">
        <f t="shared" si="1"/>
        <v>3860801434</v>
      </c>
    </row>
    <row r="1439">
      <c r="A1439" s="62" t="s">
        <v>5495</v>
      </c>
      <c r="B1439" s="1" t="s">
        <v>5496</v>
      </c>
      <c r="C1439" s="5">
        <v>344.0</v>
      </c>
      <c r="D1439" s="97">
        <v>2.07005067877906E7</v>
      </c>
      <c r="E1439" s="2">
        <f t="shared" si="1"/>
        <v>7120974335</v>
      </c>
    </row>
    <row r="1440">
      <c r="A1440" s="62" t="s">
        <v>5497</v>
      </c>
      <c r="B1440" s="1" t="s">
        <v>5498</v>
      </c>
      <c r="C1440" s="5">
        <v>1909.0</v>
      </c>
      <c r="D1440" s="97">
        <v>3.54771733713986E7</v>
      </c>
      <c r="E1440" s="2">
        <f t="shared" si="1"/>
        <v>67725923966</v>
      </c>
    </row>
    <row r="1441">
      <c r="A1441" s="62" t="s">
        <v>5499</v>
      </c>
      <c r="B1441" s="1" t="s">
        <v>5500</v>
      </c>
      <c r="C1441" s="5">
        <v>6474.0</v>
      </c>
      <c r="D1441" s="97">
        <v>4.43457906866224E7</v>
      </c>
      <c r="E1441" s="2">
        <f t="shared" si="1"/>
        <v>287094648905</v>
      </c>
    </row>
    <row r="1442">
      <c r="A1442" s="62" t="s">
        <v>5501</v>
      </c>
      <c r="B1442" s="1" t="s">
        <v>5502</v>
      </c>
      <c r="C1442" s="5">
        <v>255.0</v>
      </c>
      <c r="D1442" s="97">
        <v>4.26213055098039E7</v>
      </c>
      <c r="E1442" s="2">
        <f t="shared" si="1"/>
        <v>10868432905</v>
      </c>
    </row>
    <row r="1443">
      <c r="A1443" s="62" t="s">
        <v>5503</v>
      </c>
      <c r="B1443" s="1" t="s">
        <v>5504</v>
      </c>
      <c r="C1443" s="5">
        <v>2775.0</v>
      </c>
      <c r="D1443" s="97">
        <v>4.5520990429755E7</v>
      </c>
      <c r="E1443" s="2">
        <f t="shared" si="1"/>
        <v>126320748443</v>
      </c>
    </row>
    <row r="1444">
      <c r="A1444" s="62" t="s">
        <v>5505</v>
      </c>
      <c r="B1444" s="1" t="s">
        <v>5506</v>
      </c>
      <c r="C1444" s="5">
        <v>3537.0</v>
      </c>
      <c r="D1444" s="97">
        <v>4.39483184444758E7</v>
      </c>
      <c r="E1444" s="2">
        <f t="shared" si="1"/>
        <v>155445202338</v>
      </c>
    </row>
    <row r="1445">
      <c r="A1445" s="62" t="s">
        <v>5507</v>
      </c>
      <c r="B1445" s="1" t="s">
        <v>5508</v>
      </c>
      <c r="C1445" s="5">
        <v>616.0</v>
      </c>
      <c r="D1445" s="97">
        <v>3.96860692965964E7</v>
      </c>
      <c r="E1445" s="2">
        <f t="shared" si="1"/>
        <v>24446618687</v>
      </c>
    </row>
    <row r="1446">
      <c r="A1446" s="62" t="s">
        <v>5509</v>
      </c>
      <c r="B1446" s="1" t="s">
        <v>5510</v>
      </c>
      <c r="C1446" s="5">
        <v>570.0</v>
      </c>
      <c r="D1446" s="97">
        <v>6.61375955614034E7</v>
      </c>
      <c r="E1446" s="2">
        <f t="shared" si="1"/>
        <v>37698429470</v>
      </c>
    </row>
    <row r="1447">
      <c r="A1447" s="62" t="s">
        <v>5511</v>
      </c>
      <c r="B1447" s="1" t="s">
        <v>5512</v>
      </c>
      <c r="C1447" s="5">
        <v>226.0</v>
      </c>
      <c r="D1447" s="97">
        <v>2.99556585682819E7</v>
      </c>
      <c r="E1447" s="2">
        <f t="shared" si="1"/>
        <v>6769978836</v>
      </c>
    </row>
    <row r="1448">
      <c r="A1448" s="62" t="s">
        <v>5513</v>
      </c>
      <c r="B1448" s="1" t="s">
        <v>5514</v>
      </c>
      <c r="C1448" s="5">
        <v>604.0</v>
      </c>
      <c r="D1448" s="97">
        <v>5.07761539205297E7</v>
      </c>
      <c r="E1448" s="2">
        <f t="shared" si="1"/>
        <v>30668796968</v>
      </c>
    </row>
    <row r="1449">
      <c r="A1449" s="62" t="s">
        <v>5515</v>
      </c>
      <c r="B1449" s="1" t="s">
        <v>5516</v>
      </c>
      <c r="C1449" s="5">
        <v>166.0</v>
      </c>
      <c r="D1449" s="97">
        <v>3.99172051626506E7</v>
      </c>
      <c r="E1449" s="2">
        <f t="shared" si="1"/>
        <v>6626256057</v>
      </c>
    </row>
    <row r="1450">
      <c r="A1450" s="62" t="s">
        <v>5517</v>
      </c>
      <c r="B1450" s="1" t="s">
        <v>5518</v>
      </c>
      <c r="C1450" s="5">
        <v>831.0</v>
      </c>
      <c r="D1450" s="97">
        <v>2.31654565511432E7</v>
      </c>
      <c r="E1450" s="2">
        <f t="shared" si="1"/>
        <v>19250494394</v>
      </c>
    </row>
    <row r="1451">
      <c r="A1451" s="62" t="s">
        <v>5519</v>
      </c>
      <c r="B1451" s="1" t="s">
        <v>5520</v>
      </c>
      <c r="C1451" s="5">
        <v>7523.0</v>
      </c>
      <c r="D1451" s="97">
        <v>4.33370193158943E7</v>
      </c>
      <c r="E1451" s="2">
        <f t="shared" si="1"/>
        <v>326024396313</v>
      </c>
    </row>
    <row r="1452">
      <c r="A1452" s="62" t="s">
        <v>5521</v>
      </c>
      <c r="B1452" s="1" t="s">
        <v>5522</v>
      </c>
      <c r="C1452" s="5">
        <v>1388.0</v>
      </c>
      <c r="D1452" s="97">
        <v>5.05091917017291E7</v>
      </c>
      <c r="E1452" s="2">
        <f t="shared" si="1"/>
        <v>70106758082</v>
      </c>
    </row>
    <row r="1453">
      <c r="A1453" s="62" t="s">
        <v>5523</v>
      </c>
      <c r="B1453" s="1" t="s">
        <v>5524</v>
      </c>
      <c r="C1453" s="5">
        <v>471.0</v>
      </c>
      <c r="D1453" s="97">
        <v>4.21054428174097E7</v>
      </c>
      <c r="E1453" s="2">
        <f t="shared" si="1"/>
        <v>19831663567</v>
      </c>
    </row>
    <row r="1454">
      <c r="A1454" s="62" t="s">
        <v>5525</v>
      </c>
      <c r="B1454" s="1" t="s">
        <v>5526</v>
      </c>
      <c r="C1454" s="5">
        <v>13.0</v>
      </c>
      <c r="D1454" s="97">
        <v>6.74204938461538E7</v>
      </c>
      <c r="E1454" s="2">
        <f t="shared" si="1"/>
        <v>876466420</v>
      </c>
    </row>
    <row r="1455">
      <c r="A1455" s="62" t="s">
        <v>5527</v>
      </c>
      <c r="B1455" s="1" t="s">
        <v>5528</v>
      </c>
      <c r="C1455" s="5">
        <v>336.0</v>
      </c>
      <c r="D1455" s="97">
        <v>2.54485407738095E7</v>
      </c>
      <c r="E1455" s="2">
        <f t="shared" si="1"/>
        <v>8550709700</v>
      </c>
    </row>
    <row r="1456">
      <c r="A1456" s="62" t="s">
        <v>5529</v>
      </c>
      <c r="B1456" s="1" t="s">
        <v>5530</v>
      </c>
      <c r="C1456" s="5">
        <v>5733.0</v>
      </c>
      <c r="D1456" s="97">
        <v>5.17023605307437E7</v>
      </c>
      <c r="E1456" s="2">
        <f t="shared" si="1"/>
        <v>296409632923</v>
      </c>
    </row>
    <row r="1457">
      <c r="A1457" s="62" t="s">
        <v>5531</v>
      </c>
      <c r="B1457" s="1" t="s">
        <v>5532</v>
      </c>
      <c r="C1457" s="5">
        <v>774.0</v>
      </c>
      <c r="D1457" s="97">
        <v>5.40558145529715E7</v>
      </c>
      <c r="E1457" s="2">
        <f t="shared" si="1"/>
        <v>41839200464</v>
      </c>
    </row>
    <row r="1458">
      <c r="A1458" s="62" t="s">
        <v>5533</v>
      </c>
      <c r="B1458" s="1" t="s">
        <v>5534</v>
      </c>
      <c r="C1458" s="5">
        <v>23.0</v>
      </c>
      <c r="D1458" s="97">
        <v>4.73978107391304E7</v>
      </c>
      <c r="E1458" s="2">
        <f t="shared" si="1"/>
        <v>1090149647</v>
      </c>
    </row>
    <row r="1459">
      <c r="A1459" s="62" t="s">
        <v>5535</v>
      </c>
      <c r="B1459" s="1" t="s">
        <v>5536</v>
      </c>
      <c r="C1459" s="5">
        <v>154.0</v>
      </c>
      <c r="D1459" s="97">
        <v>4.88610233096774E7</v>
      </c>
      <c r="E1459" s="2">
        <f t="shared" si="1"/>
        <v>7524597590</v>
      </c>
    </row>
    <row r="1460">
      <c r="A1460" s="62" t="s">
        <v>5537</v>
      </c>
      <c r="B1460" s="1" t="s">
        <v>5538</v>
      </c>
      <c r="C1460" s="5">
        <v>3.0</v>
      </c>
      <c r="D1460" s="97">
        <v>2.76010026666666E7</v>
      </c>
      <c r="E1460" s="2">
        <f t="shared" si="1"/>
        <v>82803008</v>
      </c>
    </row>
    <row r="1461">
      <c r="A1461" s="62" t="s">
        <v>5539</v>
      </c>
      <c r="B1461" s="1" t="s">
        <v>5540</v>
      </c>
      <c r="C1461" s="5">
        <v>8.0</v>
      </c>
      <c r="D1461" s="97">
        <v>5.35131825E7</v>
      </c>
      <c r="E1461" s="2">
        <f t="shared" si="1"/>
        <v>428105460</v>
      </c>
    </row>
    <row r="1462">
      <c r="A1462" s="62" t="s">
        <v>5541</v>
      </c>
      <c r="B1462" s="1" t="s">
        <v>5542</v>
      </c>
      <c r="C1462" s="5">
        <v>75.0</v>
      </c>
      <c r="D1462" s="97">
        <v>6.04157714266666E7</v>
      </c>
      <c r="E1462" s="2">
        <f t="shared" si="1"/>
        <v>4531182857</v>
      </c>
    </row>
    <row r="1463">
      <c r="A1463" s="62" t="s">
        <v>5543</v>
      </c>
      <c r="B1463" s="1" t="s">
        <v>5544</v>
      </c>
      <c r="C1463" s="5">
        <v>650.0</v>
      </c>
      <c r="D1463" s="97">
        <v>6.88456829247312E7</v>
      </c>
      <c r="E1463" s="2">
        <f t="shared" si="1"/>
        <v>44749693901</v>
      </c>
    </row>
    <row r="1464">
      <c r="A1464" s="62" t="s">
        <v>5545</v>
      </c>
      <c r="B1464" s="1" t="s">
        <v>5546</v>
      </c>
      <c r="C1464" s="5">
        <v>25.0</v>
      </c>
      <c r="D1464" s="97">
        <v>2.02593711199999E7</v>
      </c>
      <c r="E1464" s="2">
        <f t="shared" si="1"/>
        <v>506484278</v>
      </c>
    </row>
    <row r="1465">
      <c r="A1465" s="62" t="s">
        <v>5547</v>
      </c>
      <c r="B1465" s="1" t="s">
        <v>5548</v>
      </c>
      <c r="C1465" s="5">
        <v>132.0</v>
      </c>
      <c r="D1465" s="97">
        <v>4.31593715075757E7</v>
      </c>
      <c r="E1465" s="2">
        <f t="shared" si="1"/>
        <v>5697037039</v>
      </c>
    </row>
    <row r="1466">
      <c r="A1466" s="62" t="s">
        <v>5549</v>
      </c>
      <c r="B1466" s="1" t="s">
        <v>5550</v>
      </c>
      <c r="C1466" s="5">
        <v>268.0</v>
      </c>
      <c r="D1466" s="97">
        <v>5.74881973283581E7</v>
      </c>
      <c r="E1466" s="2">
        <f t="shared" si="1"/>
        <v>15406836884</v>
      </c>
    </row>
    <row r="1467">
      <c r="A1467" s="62" t="s">
        <v>5551</v>
      </c>
      <c r="B1467" s="1" t="s">
        <v>5552</v>
      </c>
      <c r="C1467" s="5">
        <v>38.0</v>
      </c>
      <c r="D1467" s="97">
        <v>4.52479275526315E7</v>
      </c>
      <c r="E1467" s="2">
        <f t="shared" si="1"/>
        <v>1719421247</v>
      </c>
    </row>
    <row r="1468">
      <c r="A1468" s="62" t="s">
        <v>5553</v>
      </c>
      <c r="B1468" s="1" t="s">
        <v>5554</v>
      </c>
      <c r="C1468" s="5">
        <v>404.0</v>
      </c>
      <c r="D1468" s="97">
        <v>4.30666293490099E7</v>
      </c>
      <c r="E1468" s="2">
        <f t="shared" si="1"/>
        <v>17398918257</v>
      </c>
    </row>
    <row r="1469">
      <c r="A1469" s="62" t="s">
        <v>5555</v>
      </c>
      <c r="B1469" s="1" t="s">
        <v>5556</v>
      </c>
      <c r="C1469" s="5">
        <v>60.0</v>
      </c>
      <c r="D1469" s="97">
        <v>2.44664084666666E7</v>
      </c>
      <c r="E1469" s="2">
        <f t="shared" si="1"/>
        <v>1467984508</v>
      </c>
    </row>
    <row r="1470">
      <c r="A1470" s="62" t="s">
        <v>5557</v>
      </c>
      <c r="B1470" s="1" t="s">
        <v>5558</v>
      </c>
      <c r="C1470" s="5">
        <v>125.0</v>
      </c>
      <c r="D1470" s="97">
        <v>4.0365704048E7</v>
      </c>
      <c r="E1470" s="2">
        <f t="shared" si="1"/>
        <v>5045713006</v>
      </c>
    </row>
    <row r="1471">
      <c r="A1471" s="62" t="s">
        <v>5559</v>
      </c>
      <c r="B1471" s="1" t="s">
        <v>5560</v>
      </c>
      <c r="C1471" s="5">
        <v>784.0</v>
      </c>
      <c r="D1471" s="97">
        <v>3.36533114764331E7</v>
      </c>
      <c r="E1471" s="2">
        <f t="shared" si="1"/>
        <v>26384196198</v>
      </c>
    </row>
    <row r="1472">
      <c r="A1472" s="62" t="s">
        <v>5561</v>
      </c>
      <c r="B1472" s="1" t="s">
        <v>5562</v>
      </c>
      <c r="C1472" s="5">
        <v>1304.0</v>
      </c>
      <c r="D1472" s="97">
        <v>3.55387667218391E7</v>
      </c>
      <c r="E1472" s="2">
        <f t="shared" si="1"/>
        <v>46342551805</v>
      </c>
    </row>
    <row r="1473">
      <c r="A1473" s="62" t="s">
        <v>5563</v>
      </c>
      <c r="B1473" s="1" t="s">
        <v>5564</v>
      </c>
      <c r="C1473" s="5">
        <v>12.0</v>
      </c>
      <c r="D1473" s="97">
        <v>4.29581614166666E7</v>
      </c>
      <c r="E1473" s="2">
        <f t="shared" si="1"/>
        <v>515497937</v>
      </c>
    </row>
    <row r="1474">
      <c r="A1474" s="62" t="s">
        <v>5565</v>
      </c>
      <c r="B1474" s="1" t="s">
        <v>5566</v>
      </c>
      <c r="C1474" s="5">
        <v>13.0</v>
      </c>
      <c r="D1474" s="97">
        <v>3.50109503846153E7</v>
      </c>
      <c r="E1474" s="2">
        <f t="shared" si="1"/>
        <v>455142355</v>
      </c>
    </row>
    <row r="1475">
      <c r="A1475" s="62" t="s">
        <v>5567</v>
      </c>
      <c r="B1475" s="1" t="s">
        <v>5568</v>
      </c>
      <c r="C1475" s="5">
        <v>15.0</v>
      </c>
      <c r="D1475" s="97">
        <v>2.99515315999999E7</v>
      </c>
      <c r="E1475" s="2">
        <f t="shared" si="1"/>
        <v>449272974</v>
      </c>
    </row>
    <row r="1476">
      <c r="A1476" s="62" t="s">
        <v>5569</v>
      </c>
      <c r="B1476" s="1" t="s">
        <v>5570</v>
      </c>
      <c r="C1476" s="5">
        <v>72.0</v>
      </c>
      <c r="D1476" s="97">
        <v>3.45092470416666E7</v>
      </c>
      <c r="E1476" s="2">
        <f t="shared" si="1"/>
        <v>2484665787</v>
      </c>
    </row>
    <row r="1477">
      <c r="A1477" s="62" t="s">
        <v>5571</v>
      </c>
      <c r="B1477" s="1" t="s">
        <v>5572</v>
      </c>
      <c r="C1477" s="5">
        <v>29.0</v>
      </c>
      <c r="D1477" s="97">
        <v>5.8697199E7</v>
      </c>
      <c r="E1477" s="2">
        <f t="shared" si="1"/>
        <v>1702218771</v>
      </c>
    </row>
    <row r="1478">
      <c r="A1478" s="62" t="s">
        <v>5573</v>
      </c>
      <c r="B1478" s="1" t="s">
        <v>5574</v>
      </c>
      <c r="C1478" s="5">
        <v>216.0</v>
      </c>
      <c r="D1478" s="97">
        <v>5.02860806880733E7</v>
      </c>
      <c r="E1478" s="2">
        <f t="shared" si="1"/>
        <v>10861793429</v>
      </c>
    </row>
    <row r="1479">
      <c r="A1479" s="62" t="s">
        <v>5575</v>
      </c>
      <c r="B1479" s="1" t="s">
        <v>5576</v>
      </c>
      <c r="C1479" s="5">
        <v>38.0</v>
      </c>
      <c r="D1479" s="97">
        <v>4.17099597368421E7</v>
      </c>
      <c r="E1479" s="2">
        <f t="shared" si="1"/>
        <v>1584978470</v>
      </c>
    </row>
    <row r="1480">
      <c r="A1480" s="62" t="s">
        <v>5577</v>
      </c>
      <c r="B1480" s="1" t="s">
        <v>5578</v>
      </c>
      <c r="C1480" s="5">
        <v>1718.0</v>
      </c>
      <c r="D1480" s="97">
        <v>3.63921781648287E7</v>
      </c>
      <c r="E1480" s="2">
        <f t="shared" si="1"/>
        <v>62521762087</v>
      </c>
    </row>
    <row r="1481">
      <c r="A1481" s="62" t="s">
        <v>5579</v>
      </c>
      <c r="B1481" s="1" t="s">
        <v>5580</v>
      </c>
      <c r="C1481" s="5">
        <v>328.0</v>
      </c>
      <c r="D1481" s="97">
        <v>3.18801744329268E7</v>
      </c>
      <c r="E1481" s="2">
        <f t="shared" si="1"/>
        <v>10456697214</v>
      </c>
    </row>
    <row r="1482">
      <c r="A1482" s="62" t="s">
        <v>5581</v>
      </c>
      <c r="B1482" s="1" t="s">
        <v>5582</v>
      </c>
      <c r="C1482" s="5">
        <v>2614.0</v>
      </c>
      <c r="D1482" s="97">
        <v>2.52205193349904E7</v>
      </c>
      <c r="E1482" s="2">
        <f t="shared" si="1"/>
        <v>65926437542</v>
      </c>
    </row>
    <row r="1483">
      <c r="A1483" s="62" t="s">
        <v>5583</v>
      </c>
      <c r="B1483" s="1" t="s">
        <v>5584</v>
      </c>
      <c r="C1483" s="5">
        <v>263.0</v>
      </c>
      <c r="D1483" s="97">
        <v>3.0155024703422E7</v>
      </c>
      <c r="E1483" s="2">
        <f t="shared" si="1"/>
        <v>7930771497</v>
      </c>
    </row>
    <row r="1484">
      <c r="A1484" s="62" t="s">
        <v>5585</v>
      </c>
      <c r="B1484" s="1" t="s">
        <v>5586</v>
      </c>
      <c r="C1484" s="5">
        <v>2518.0</v>
      </c>
      <c r="D1484" s="97">
        <v>2.93056532338229E7</v>
      </c>
      <c r="E1484" s="2">
        <f t="shared" si="1"/>
        <v>73791634843</v>
      </c>
    </row>
    <row r="1485">
      <c r="A1485" s="62" t="s">
        <v>5587</v>
      </c>
      <c r="B1485" s="1" t="s">
        <v>5588</v>
      </c>
      <c r="C1485" s="5">
        <v>69.0</v>
      </c>
      <c r="D1485" s="97">
        <v>1.79915933623188E7</v>
      </c>
      <c r="E1485" s="2">
        <f t="shared" si="1"/>
        <v>1241419942</v>
      </c>
    </row>
    <row r="1486">
      <c r="A1486" s="62" t="s">
        <v>5589</v>
      </c>
      <c r="B1486" s="1" t="s">
        <v>5590</v>
      </c>
      <c r="C1486" s="5">
        <v>616.0</v>
      </c>
      <c r="D1486" s="97">
        <v>2.7128830069692E7</v>
      </c>
      <c r="E1486" s="2">
        <f t="shared" si="1"/>
        <v>16711359323</v>
      </c>
    </row>
    <row r="1487">
      <c r="A1487" s="62" t="s">
        <v>5591</v>
      </c>
      <c r="B1487" s="1" t="s">
        <v>5592</v>
      </c>
      <c r="C1487" s="5">
        <v>368.0</v>
      </c>
      <c r="D1487" s="97">
        <v>2.8532074097826E7</v>
      </c>
      <c r="E1487" s="2">
        <f t="shared" si="1"/>
        <v>10499803268</v>
      </c>
    </row>
    <row r="1488">
      <c r="A1488" s="62" t="s">
        <v>5593</v>
      </c>
      <c r="B1488" s="1" t="s">
        <v>5594</v>
      </c>
      <c r="C1488" s="5">
        <v>186.0</v>
      </c>
      <c r="D1488" s="97">
        <v>3.36562678387096E7</v>
      </c>
      <c r="E1488" s="2">
        <f t="shared" si="1"/>
        <v>6260065818</v>
      </c>
    </row>
    <row r="1489">
      <c r="A1489" s="62" t="s">
        <v>5595</v>
      </c>
      <c r="B1489" s="1" t="s">
        <v>5596</v>
      </c>
      <c r="C1489" s="5">
        <v>51.0</v>
      </c>
      <c r="D1489" s="97">
        <v>4.1334536372549E7</v>
      </c>
      <c r="E1489" s="2">
        <f t="shared" si="1"/>
        <v>2108061355</v>
      </c>
    </row>
    <row r="1490">
      <c r="A1490" s="62" t="s">
        <v>5597</v>
      </c>
      <c r="B1490" s="1" t="s">
        <v>5598</v>
      </c>
      <c r="C1490" s="5">
        <v>11.0</v>
      </c>
      <c r="D1490" s="97">
        <v>5.97868066363636E7</v>
      </c>
      <c r="E1490" s="2">
        <f t="shared" si="1"/>
        <v>657654873</v>
      </c>
    </row>
    <row r="1491">
      <c r="A1491" s="62" t="s">
        <v>5599</v>
      </c>
      <c r="B1491" s="1" t="s">
        <v>5600</v>
      </c>
      <c r="C1491" s="5">
        <v>3.0</v>
      </c>
      <c r="D1491" s="97">
        <v>2.4077633E7</v>
      </c>
      <c r="E1491" s="2">
        <f t="shared" si="1"/>
        <v>72232899</v>
      </c>
    </row>
    <row r="1492">
      <c r="A1492" s="62" t="s">
        <v>5601</v>
      </c>
      <c r="B1492" s="1" t="s">
        <v>5602</v>
      </c>
      <c r="C1492" s="5">
        <v>8.0</v>
      </c>
      <c r="D1492" s="97">
        <v>1.6079349125E7</v>
      </c>
      <c r="E1492" s="2">
        <f t="shared" si="1"/>
        <v>128634793</v>
      </c>
    </row>
    <row r="1493">
      <c r="A1493" s="62" t="s">
        <v>5603</v>
      </c>
      <c r="B1493" s="1" t="s">
        <v>5604</v>
      </c>
      <c r="C1493" s="5">
        <v>6.0</v>
      </c>
      <c r="D1493" s="97">
        <v>1.94130523333333E7</v>
      </c>
      <c r="E1493" s="2">
        <f t="shared" si="1"/>
        <v>116478314</v>
      </c>
    </row>
    <row r="1494">
      <c r="A1494" s="62" t="s">
        <v>5605</v>
      </c>
      <c r="B1494" s="1" t="s">
        <v>5606</v>
      </c>
      <c r="C1494" s="5">
        <v>38.0</v>
      </c>
      <c r="D1494" s="97">
        <v>6.08054446315789E7</v>
      </c>
      <c r="E1494" s="2">
        <f t="shared" si="1"/>
        <v>2310606896</v>
      </c>
    </row>
    <row r="1495">
      <c r="A1495" s="62" t="s">
        <v>5607</v>
      </c>
      <c r="B1495" s="1" t="s">
        <v>5608</v>
      </c>
      <c r="C1495" s="5">
        <v>47.0</v>
      </c>
      <c r="D1495" s="97">
        <v>3.04106894893617E7</v>
      </c>
      <c r="E1495" s="2">
        <f t="shared" si="1"/>
        <v>1429302406</v>
      </c>
    </row>
    <row r="1496">
      <c r="A1496" s="62" t="s">
        <v>5609</v>
      </c>
      <c r="B1496" s="1" t="s">
        <v>5610</v>
      </c>
      <c r="C1496" s="5">
        <v>1.0</v>
      </c>
      <c r="D1496" s="97">
        <v>4200078.0</v>
      </c>
      <c r="E1496" s="2">
        <f t="shared" si="1"/>
        <v>4200078</v>
      </c>
    </row>
    <row r="1497">
      <c r="A1497" s="62" t="s">
        <v>5611</v>
      </c>
      <c r="B1497" s="1" t="s">
        <v>5612</v>
      </c>
      <c r="C1497" s="5">
        <v>2.0</v>
      </c>
      <c r="D1497" s="97">
        <v>1.13847451E8</v>
      </c>
      <c r="E1497" s="2">
        <f t="shared" si="1"/>
        <v>227694902</v>
      </c>
    </row>
    <row r="1498">
      <c r="A1498" s="62" t="s">
        <v>5613</v>
      </c>
      <c r="B1498" s="1" t="s">
        <v>5614</v>
      </c>
      <c r="C1498" s="5">
        <v>5.0</v>
      </c>
      <c r="D1498" s="97">
        <v>1.20833256E7</v>
      </c>
      <c r="E1498" s="2">
        <f t="shared" si="1"/>
        <v>60416628</v>
      </c>
    </row>
    <row r="1499">
      <c r="A1499" s="62" t="s">
        <v>5615</v>
      </c>
      <c r="B1499" s="1" t="s">
        <v>5616</v>
      </c>
      <c r="C1499" s="5">
        <v>44.0</v>
      </c>
      <c r="D1499" s="97">
        <v>2.99099933636363E7</v>
      </c>
      <c r="E1499" s="2">
        <f t="shared" si="1"/>
        <v>1316039708</v>
      </c>
    </row>
    <row r="1500">
      <c r="A1500" s="62" t="s">
        <v>5617</v>
      </c>
      <c r="B1500" s="1" t="s">
        <v>5618</v>
      </c>
      <c r="C1500" s="5">
        <v>10754.0</v>
      </c>
      <c r="D1500" s="97">
        <v>2.00485258396875E7</v>
      </c>
      <c r="E1500" s="2">
        <f t="shared" si="1"/>
        <v>215601846880</v>
      </c>
    </row>
    <row r="1501">
      <c r="A1501" s="62" t="s">
        <v>5619</v>
      </c>
      <c r="B1501" s="1" t="s">
        <v>5620</v>
      </c>
      <c r="C1501" s="5">
        <v>140436.0</v>
      </c>
      <c r="D1501" s="97">
        <v>1.33039029908964E7</v>
      </c>
      <c r="E1501" s="2">
        <f t="shared" si="1"/>
        <v>1868346920430</v>
      </c>
    </row>
    <row r="1502">
      <c r="A1502" s="62" t="s">
        <v>5621</v>
      </c>
      <c r="B1502" s="1" t="s">
        <v>5622</v>
      </c>
      <c r="C1502" s="5">
        <v>138.0</v>
      </c>
      <c r="D1502" s="97">
        <v>2.37010554492753E7</v>
      </c>
      <c r="E1502" s="2">
        <f t="shared" si="1"/>
        <v>3270745652</v>
      </c>
    </row>
    <row r="1503">
      <c r="A1503" s="62" t="s">
        <v>5623</v>
      </c>
      <c r="B1503" s="1" t="s">
        <v>5624</v>
      </c>
      <c r="C1503" s="5">
        <v>1747.0</v>
      </c>
      <c r="D1503" s="97">
        <v>2.55909365291428E7</v>
      </c>
      <c r="E1503" s="2">
        <f t="shared" si="1"/>
        <v>44707366116</v>
      </c>
    </row>
    <row r="1504">
      <c r="A1504" s="62" t="s">
        <v>5625</v>
      </c>
      <c r="B1504" s="1" t="s">
        <v>5626</v>
      </c>
      <c r="C1504" s="5">
        <v>317.0</v>
      </c>
      <c r="D1504" s="97">
        <v>1.94697007760252E7</v>
      </c>
      <c r="E1504" s="2">
        <f t="shared" si="1"/>
        <v>6171895146</v>
      </c>
    </row>
    <row r="1505">
      <c r="A1505" s="62" t="s">
        <v>5627</v>
      </c>
      <c r="B1505" s="1" t="s">
        <v>5628</v>
      </c>
      <c r="C1505" s="5">
        <v>783.0</v>
      </c>
      <c r="D1505" s="97">
        <v>1.22781859297573E7</v>
      </c>
      <c r="E1505" s="2">
        <f t="shared" si="1"/>
        <v>9613819583</v>
      </c>
    </row>
    <row r="1506">
      <c r="A1506" s="62" t="s">
        <v>5629</v>
      </c>
      <c r="B1506" s="1" t="s">
        <v>5630</v>
      </c>
      <c r="C1506" s="5">
        <v>20.0</v>
      </c>
      <c r="D1506" s="97">
        <v>3.193727615E7</v>
      </c>
      <c r="E1506" s="2">
        <f t="shared" si="1"/>
        <v>638745523</v>
      </c>
    </row>
    <row r="1507">
      <c r="A1507" s="62" t="s">
        <v>5631</v>
      </c>
      <c r="B1507" s="1" t="s">
        <v>5632</v>
      </c>
      <c r="C1507" s="5">
        <v>323.0</v>
      </c>
      <c r="D1507" s="97">
        <v>1.37195666439628E7</v>
      </c>
      <c r="E1507" s="2">
        <f t="shared" si="1"/>
        <v>4431420026</v>
      </c>
    </row>
    <row r="1508">
      <c r="A1508" s="62" t="s">
        <v>5633</v>
      </c>
      <c r="B1508" s="1" t="s">
        <v>5634</v>
      </c>
      <c r="C1508" s="5">
        <v>5.0</v>
      </c>
      <c r="D1508" s="97">
        <v>9170300.0</v>
      </c>
      <c r="E1508" s="2">
        <f t="shared" si="1"/>
        <v>45851500</v>
      </c>
    </row>
    <row r="1509">
      <c r="A1509" s="62" t="s">
        <v>5635</v>
      </c>
      <c r="B1509" s="1" t="s">
        <v>5636</v>
      </c>
      <c r="C1509" s="5">
        <v>36.0</v>
      </c>
      <c r="D1509" s="97">
        <v>1.99590873055555E7</v>
      </c>
      <c r="E1509" s="2">
        <f t="shared" si="1"/>
        <v>718527143</v>
      </c>
    </row>
    <row r="1510">
      <c r="A1510" s="62" t="s">
        <v>5637</v>
      </c>
      <c r="B1510" s="1" t="s">
        <v>5638</v>
      </c>
      <c r="C1510" s="5">
        <v>11.0</v>
      </c>
      <c r="D1510" s="97">
        <v>1.4520889090909E7</v>
      </c>
      <c r="E1510" s="2">
        <f t="shared" si="1"/>
        <v>159729780</v>
      </c>
    </row>
    <row r="1511">
      <c r="A1511" s="62" t="s">
        <v>5639</v>
      </c>
      <c r="B1511" s="1" t="s">
        <v>5640</v>
      </c>
      <c r="C1511" s="5">
        <v>3.0</v>
      </c>
      <c r="D1511" s="97">
        <v>4.59358836666666E7</v>
      </c>
      <c r="E1511" s="2">
        <f t="shared" si="1"/>
        <v>137807651</v>
      </c>
    </row>
    <row r="1512">
      <c r="A1512" s="62" t="s">
        <v>5641</v>
      </c>
      <c r="B1512" s="1" t="s">
        <v>5642</v>
      </c>
      <c r="C1512" s="5">
        <v>4.0</v>
      </c>
      <c r="D1512" s="97">
        <v>2.56213135E7</v>
      </c>
      <c r="E1512" s="2">
        <f t="shared" si="1"/>
        <v>102485254</v>
      </c>
    </row>
    <row r="1513">
      <c r="A1513" s="62" t="s">
        <v>5643</v>
      </c>
      <c r="B1513" s="1" t="s">
        <v>5644</v>
      </c>
      <c r="C1513" s="5">
        <v>237.0</v>
      </c>
      <c r="D1513" s="97">
        <v>1.56432697046413E7</v>
      </c>
      <c r="E1513" s="2">
        <f t="shared" si="1"/>
        <v>3707454920</v>
      </c>
    </row>
    <row r="1514">
      <c r="A1514" s="62" t="s">
        <v>5645</v>
      </c>
      <c r="B1514" s="1" t="s">
        <v>5646</v>
      </c>
      <c r="C1514" s="5">
        <v>2771.0</v>
      </c>
      <c r="D1514" s="97">
        <v>1.92544633741889E7</v>
      </c>
      <c r="E1514" s="2">
        <f t="shared" si="1"/>
        <v>53354118010</v>
      </c>
    </row>
    <row r="1515">
      <c r="A1515" s="62" t="s">
        <v>5647</v>
      </c>
      <c r="B1515" s="1" t="s">
        <v>5648</v>
      </c>
      <c r="C1515" s="5">
        <v>3937.0</v>
      </c>
      <c r="D1515" s="97">
        <v>2.04805668669713E7</v>
      </c>
      <c r="E1515" s="2">
        <f t="shared" si="1"/>
        <v>80631991755</v>
      </c>
    </row>
    <row r="1516">
      <c r="A1516" s="62" t="s">
        <v>5649</v>
      </c>
      <c r="B1516" s="1" t="s">
        <v>5650</v>
      </c>
      <c r="C1516" s="5">
        <v>134.0</v>
      </c>
      <c r="D1516" s="97">
        <v>2.43162140895522E7</v>
      </c>
      <c r="E1516" s="2">
        <f t="shared" si="1"/>
        <v>3258372688</v>
      </c>
    </row>
    <row r="1517">
      <c r="A1517" s="62" t="s">
        <v>5651</v>
      </c>
      <c r="B1517" s="1" t="s">
        <v>5652</v>
      </c>
      <c r="C1517" s="5">
        <v>137.0</v>
      </c>
      <c r="D1517" s="97">
        <v>1.7990773489051E7</v>
      </c>
      <c r="E1517" s="2">
        <f t="shared" si="1"/>
        <v>2464735968</v>
      </c>
    </row>
    <row r="1518">
      <c r="A1518" s="62" t="s">
        <v>5653</v>
      </c>
      <c r="B1518" s="1" t="s">
        <v>5654</v>
      </c>
      <c r="C1518" s="5">
        <v>6.0</v>
      </c>
      <c r="D1518" s="97">
        <v>9934808.66666666</v>
      </c>
      <c r="E1518" s="2">
        <f t="shared" si="1"/>
        <v>59608852</v>
      </c>
    </row>
    <row r="1519">
      <c r="A1519" s="62" t="s">
        <v>5655</v>
      </c>
      <c r="B1519" s="1" t="s">
        <v>5656</v>
      </c>
      <c r="C1519" s="5">
        <v>85.0</v>
      </c>
      <c r="D1519" s="97">
        <v>8670610.55294117</v>
      </c>
      <c r="E1519" s="2">
        <f t="shared" si="1"/>
        <v>737001897</v>
      </c>
    </row>
    <row r="1520">
      <c r="A1520" s="62" t="s">
        <v>5657</v>
      </c>
      <c r="B1520" s="1" t="s">
        <v>5658</v>
      </c>
      <c r="C1520" s="5">
        <v>99.0</v>
      </c>
      <c r="D1520" s="97">
        <v>1.90374688989898E7</v>
      </c>
      <c r="E1520" s="2">
        <f t="shared" si="1"/>
        <v>1884709421</v>
      </c>
    </row>
    <row r="1521">
      <c r="A1521" s="62" t="s">
        <v>5659</v>
      </c>
      <c r="B1521" s="1" t="s">
        <v>5660</v>
      </c>
      <c r="C1521" s="5">
        <v>2.0</v>
      </c>
      <c r="D1521" s="97">
        <v>6141679.0</v>
      </c>
      <c r="E1521" s="2">
        <f t="shared" si="1"/>
        <v>12283358</v>
      </c>
    </row>
    <row r="1522">
      <c r="A1522" s="62" t="s">
        <v>5661</v>
      </c>
      <c r="B1522" s="1" t="s">
        <v>5662</v>
      </c>
      <c r="C1522" s="5">
        <v>1252.0</v>
      </c>
      <c r="D1522" s="97">
        <v>1.76835196145251E7</v>
      </c>
      <c r="E1522" s="2">
        <f t="shared" si="1"/>
        <v>22139766557</v>
      </c>
    </row>
    <row r="1523">
      <c r="A1523" s="62" t="s">
        <v>5663</v>
      </c>
      <c r="B1523" s="1" t="s">
        <v>5664</v>
      </c>
      <c r="C1523" s="5">
        <v>655.0</v>
      </c>
      <c r="D1523" s="97">
        <v>1.49527983033536E7</v>
      </c>
      <c r="E1523" s="2">
        <f t="shared" si="1"/>
        <v>9794082889</v>
      </c>
    </row>
    <row r="1524">
      <c r="A1524" s="62" t="s">
        <v>5665</v>
      </c>
      <c r="B1524" s="1" t="s">
        <v>5666</v>
      </c>
      <c r="C1524" s="5">
        <v>55.0</v>
      </c>
      <c r="D1524" s="97">
        <v>2.56861376727272E7</v>
      </c>
      <c r="E1524" s="2">
        <f t="shared" si="1"/>
        <v>1412737572</v>
      </c>
    </row>
    <row r="1525">
      <c r="A1525" s="62" t="s">
        <v>5667</v>
      </c>
      <c r="B1525" s="1" t="s">
        <v>5668</v>
      </c>
      <c r="C1525" s="5">
        <v>128.0</v>
      </c>
      <c r="D1525" s="97">
        <v>4.03606890781249E7</v>
      </c>
      <c r="E1525" s="2">
        <f t="shared" si="1"/>
        <v>5166168202</v>
      </c>
    </row>
    <row r="1526">
      <c r="A1526" s="62" t="s">
        <v>5669</v>
      </c>
      <c r="B1526" s="1" t="s">
        <v>5670</v>
      </c>
      <c r="C1526" s="5">
        <v>789.0</v>
      </c>
      <c r="D1526" s="97">
        <v>3.120260569455E7</v>
      </c>
      <c r="E1526" s="2">
        <f t="shared" si="1"/>
        <v>24618855893</v>
      </c>
    </row>
    <row r="1527">
      <c r="A1527" s="62" t="s">
        <v>5671</v>
      </c>
      <c r="B1527" s="1" t="s">
        <v>5672</v>
      </c>
      <c r="C1527" s="5">
        <v>45.0</v>
      </c>
      <c r="D1527" s="97">
        <v>4.93746836222222E7</v>
      </c>
      <c r="E1527" s="2">
        <f t="shared" si="1"/>
        <v>2221860763</v>
      </c>
    </row>
    <row r="1528">
      <c r="A1528" s="62" t="s">
        <v>5673</v>
      </c>
      <c r="B1528" s="1" t="s">
        <v>5674</v>
      </c>
      <c r="C1528" s="5">
        <v>230.0</v>
      </c>
      <c r="D1528" s="97">
        <v>4.09334727999999E7</v>
      </c>
      <c r="E1528" s="2">
        <f t="shared" si="1"/>
        <v>9414698744</v>
      </c>
    </row>
    <row r="1529">
      <c r="A1529" s="62" t="s">
        <v>5675</v>
      </c>
      <c r="B1529" s="1" t="s">
        <v>5676</v>
      </c>
      <c r="C1529" s="5">
        <v>930.0</v>
      </c>
      <c r="D1529" s="97">
        <v>3.61460400923738E7</v>
      </c>
      <c r="E1529" s="2">
        <f t="shared" si="1"/>
        <v>33615817286</v>
      </c>
    </row>
    <row r="1530">
      <c r="A1530" s="62" t="s">
        <v>5677</v>
      </c>
      <c r="B1530" s="1" t="s">
        <v>5678</v>
      </c>
      <c r="C1530" s="5">
        <v>35.0</v>
      </c>
      <c r="D1530" s="97">
        <v>2.86678436E7</v>
      </c>
      <c r="E1530" s="2">
        <f t="shared" si="1"/>
        <v>1003374526</v>
      </c>
    </row>
    <row r="1531">
      <c r="A1531" s="62" t="s">
        <v>5679</v>
      </c>
      <c r="B1531" s="1" t="s">
        <v>5680</v>
      </c>
      <c r="C1531" s="5">
        <v>277.0</v>
      </c>
      <c r="D1531" s="97">
        <v>5.0854015469314E7</v>
      </c>
      <c r="E1531" s="2">
        <f t="shared" si="1"/>
        <v>14086562285</v>
      </c>
    </row>
    <row r="1532">
      <c r="A1532" s="62" t="s">
        <v>5681</v>
      </c>
      <c r="B1532" s="1" t="s">
        <v>5682</v>
      </c>
      <c r="C1532" s="5">
        <v>131.0</v>
      </c>
      <c r="D1532" s="97">
        <v>6.30677305725191E7</v>
      </c>
      <c r="E1532" s="2">
        <f t="shared" si="1"/>
        <v>8261872705</v>
      </c>
    </row>
    <row r="1533">
      <c r="A1533" s="62" t="s">
        <v>5683</v>
      </c>
      <c r="B1533" s="1" t="s">
        <v>5684</v>
      </c>
      <c r="C1533" s="5">
        <v>527.0</v>
      </c>
      <c r="D1533" s="97">
        <v>4.85119644583333E7</v>
      </c>
      <c r="E1533" s="2">
        <f t="shared" si="1"/>
        <v>25565805270</v>
      </c>
    </row>
    <row r="1534">
      <c r="A1534" s="62" t="s">
        <v>5685</v>
      </c>
      <c r="B1534" s="1" t="s">
        <v>5686</v>
      </c>
      <c r="C1534" s="5">
        <v>112.0</v>
      </c>
      <c r="D1534" s="97">
        <v>4.29576446785714E7</v>
      </c>
      <c r="E1534" s="2">
        <f t="shared" si="1"/>
        <v>4811256204</v>
      </c>
    </row>
    <row r="1535">
      <c r="A1535" s="62" t="s">
        <v>5687</v>
      </c>
      <c r="B1535" s="1" t="s">
        <v>5688</v>
      </c>
      <c r="C1535" s="5">
        <v>37.0</v>
      </c>
      <c r="D1535" s="97">
        <v>4.34569258378378E7</v>
      </c>
      <c r="E1535" s="2">
        <f t="shared" si="1"/>
        <v>1607906256</v>
      </c>
    </row>
    <row r="1536">
      <c r="A1536" s="62" t="s">
        <v>5689</v>
      </c>
      <c r="B1536" s="1" t="s">
        <v>5690</v>
      </c>
      <c r="C1536" s="5">
        <v>568.0</v>
      </c>
      <c r="D1536" s="97">
        <v>6.07428174929577E7</v>
      </c>
      <c r="E1536" s="2">
        <f t="shared" si="1"/>
        <v>34501920336</v>
      </c>
    </row>
    <row r="1537">
      <c r="A1537" s="62" t="s">
        <v>5691</v>
      </c>
      <c r="B1537" s="1" t="s">
        <v>5692</v>
      </c>
      <c r="C1537" s="5">
        <v>1310.0</v>
      </c>
      <c r="D1537" s="97">
        <v>5.76449441518603E7</v>
      </c>
      <c r="E1537" s="2">
        <f t="shared" si="1"/>
        <v>75514876839</v>
      </c>
    </row>
    <row r="1538">
      <c r="A1538" s="62" t="s">
        <v>5693</v>
      </c>
      <c r="B1538" s="1" t="s">
        <v>5694</v>
      </c>
      <c r="C1538" s="5">
        <v>225.0</v>
      </c>
      <c r="D1538" s="97">
        <v>3.58159902533333E7</v>
      </c>
      <c r="E1538" s="2">
        <f t="shared" si="1"/>
        <v>8058597807</v>
      </c>
    </row>
    <row r="1539">
      <c r="A1539" s="62" t="s">
        <v>5695</v>
      </c>
      <c r="B1539" s="1" t="s">
        <v>5696</v>
      </c>
      <c r="C1539" s="5">
        <v>516.0</v>
      </c>
      <c r="D1539" s="97">
        <v>3.75064446666666E7</v>
      </c>
      <c r="E1539" s="2">
        <f t="shared" si="1"/>
        <v>19353325448</v>
      </c>
    </row>
    <row r="1540">
      <c r="A1540" s="62" t="s">
        <v>5697</v>
      </c>
      <c r="B1540" s="1" t="s">
        <v>5698</v>
      </c>
      <c r="C1540" s="5">
        <v>764.0</v>
      </c>
      <c r="D1540" s="97">
        <v>4.12197965445025E7</v>
      </c>
      <c r="E1540" s="2">
        <f t="shared" si="1"/>
        <v>31491924560</v>
      </c>
    </row>
    <row r="1541">
      <c r="A1541" s="62" t="s">
        <v>5699</v>
      </c>
      <c r="B1541" s="1" t="s">
        <v>5700</v>
      </c>
      <c r="C1541" s="5">
        <v>228.0</v>
      </c>
      <c r="D1541" s="97">
        <v>3.79066323157894E7</v>
      </c>
      <c r="E1541" s="2">
        <f t="shared" si="1"/>
        <v>8642712168</v>
      </c>
    </row>
    <row r="1542">
      <c r="A1542" s="62" t="s">
        <v>5701</v>
      </c>
      <c r="B1542" s="1" t="s">
        <v>5702</v>
      </c>
      <c r="C1542" s="5">
        <v>8.0</v>
      </c>
      <c r="D1542" s="97">
        <v>2.1738739875E7</v>
      </c>
      <c r="E1542" s="2">
        <f t="shared" si="1"/>
        <v>173909919</v>
      </c>
    </row>
    <row r="1543">
      <c r="A1543" s="62" t="s">
        <v>5703</v>
      </c>
      <c r="B1543" s="1" t="s">
        <v>5704</v>
      </c>
      <c r="C1543" s="5">
        <v>154.0</v>
      </c>
      <c r="D1543" s="97">
        <v>2.6682418025974E7</v>
      </c>
      <c r="E1543" s="2">
        <f t="shared" si="1"/>
        <v>4109092376</v>
      </c>
    </row>
    <row r="1544">
      <c r="A1544" s="62" t="s">
        <v>5705</v>
      </c>
      <c r="B1544" s="1" t="s">
        <v>5706</v>
      </c>
      <c r="C1544" s="5">
        <v>190.0</v>
      </c>
      <c r="D1544" s="97">
        <v>4.24392113526316E7</v>
      </c>
      <c r="E1544" s="2">
        <f t="shared" si="1"/>
        <v>8063450157</v>
      </c>
    </row>
    <row r="1545">
      <c r="A1545" s="62" t="s">
        <v>5707</v>
      </c>
      <c r="B1545" s="1" t="s">
        <v>5708</v>
      </c>
      <c r="C1545" s="5">
        <v>56.0</v>
      </c>
      <c r="D1545" s="97">
        <v>2.53750776964285E7</v>
      </c>
      <c r="E1545" s="2">
        <f t="shared" si="1"/>
        <v>1421004351</v>
      </c>
    </row>
    <row r="1546">
      <c r="A1546" s="62" t="s">
        <v>5709</v>
      </c>
      <c r="B1546" s="1" t="s">
        <v>5710</v>
      </c>
      <c r="C1546" s="5">
        <v>329.0</v>
      </c>
      <c r="D1546" s="97">
        <v>1.98391041424242E7</v>
      </c>
      <c r="E1546" s="2">
        <f t="shared" si="1"/>
        <v>6527065263</v>
      </c>
    </row>
    <row r="1547">
      <c r="A1547" s="62" t="s">
        <v>5711</v>
      </c>
      <c r="B1547" s="1" t="s">
        <v>5712</v>
      </c>
      <c r="C1547" s="5">
        <v>503.0</v>
      </c>
      <c r="D1547" s="97">
        <v>2.65143627972166E7</v>
      </c>
      <c r="E1547" s="2">
        <f t="shared" si="1"/>
        <v>13336724487</v>
      </c>
    </row>
    <row r="1548">
      <c r="A1548" s="62" t="s">
        <v>5713</v>
      </c>
      <c r="B1548" s="1" t="s">
        <v>5714</v>
      </c>
      <c r="C1548" s="5">
        <v>25.0</v>
      </c>
      <c r="D1548" s="97">
        <v>1.625756888E7</v>
      </c>
      <c r="E1548" s="2">
        <f t="shared" si="1"/>
        <v>406439222</v>
      </c>
    </row>
    <row r="1549">
      <c r="A1549" s="62" t="s">
        <v>5715</v>
      </c>
      <c r="B1549" s="1" t="s">
        <v>5716</v>
      </c>
      <c r="C1549" s="5">
        <v>38.0</v>
      </c>
      <c r="D1549" s="97">
        <v>1.60680333947368E7</v>
      </c>
      <c r="E1549" s="2">
        <f t="shared" si="1"/>
        <v>610585269</v>
      </c>
    </row>
    <row r="1550">
      <c r="A1550" s="62" t="s">
        <v>5717</v>
      </c>
      <c r="B1550" s="1" t="s">
        <v>5718</v>
      </c>
      <c r="C1550" s="5">
        <v>47.0</v>
      </c>
      <c r="D1550" s="97">
        <v>1.09342295319148E7</v>
      </c>
      <c r="E1550" s="2">
        <f t="shared" si="1"/>
        <v>513908788</v>
      </c>
    </row>
    <row r="1551">
      <c r="A1551" s="62" t="s">
        <v>5719</v>
      </c>
      <c r="B1551" s="1" t="s">
        <v>5720</v>
      </c>
      <c r="C1551" s="5">
        <v>90.0</v>
      </c>
      <c r="D1551" s="97">
        <v>1.53764584111111E7</v>
      </c>
      <c r="E1551" s="2">
        <f t="shared" si="1"/>
        <v>1383881257</v>
      </c>
    </row>
    <row r="1552">
      <c r="A1552" s="62" t="s">
        <v>5721</v>
      </c>
      <c r="B1552" s="1" t="s">
        <v>5722</v>
      </c>
      <c r="C1552" s="5">
        <v>95.0</v>
      </c>
      <c r="D1552" s="97">
        <v>2.17454456315789E7</v>
      </c>
      <c r="E1552" s="2">
        <f t="shared" si="1"/>
        <v>2065817335</v>
      </c>
    </row>
    <row r="1553">
      <c r="A1553" s="62" t="s">
        <v>5723</v>
      </c>
      <c r="B1553" s="1" t="s">
        <v>5724</v>
      </c>
      <c r="C1553" s="5">
        <v>47.0</v>
      </c>
      <c r="D1553" s="97">
        <v>1.46256499999999E7</v>
      </c>
      <c r="E1553" s="2">
        <f t="shared" si="1"/>
        <v>687405550</v>
      </c>
    </row>
    <row r="1554">
      <c r="A1554" s="62" t="s">
        <v>5725</v>
      </c>
      <c r="B1554" s="1" t="s">
        <v>5726</v>
      </c>
      <c r="C1554" s="5">
        <v>7129.0</v>
      </c>
      <c r="D1554" s="97">
        <v>1.2001160981915E7</v>
      </c>
      <c r="E1554" s="2">
        <f t="shared" si="1"/>
        <v>85556276640</v>
      </c>
    </row>
    <row r="1555">
      <c r="A1555" s="62" t="s">
        <v>5727</v>
      </c>
      <c r="B1555" s="1" t="s">
        <v>5728</v>
      </c>
      <c r="C1555" s="5">
        <v>149.0</v>
      </c>
      <c r="D1555" s="97">
        <v>1.2735672295302E7</v>
      </c>
      <c r="E1555" s="2">
        <f t="shared" si="1"/>
        <v>1897615172</v>
      </c>
    </row>
    <row r="1556">
      <c r="A1556" s="62" t="s">
        <v>5729</v>
      </c>
      <c r="B1556" s="1" t="s">
        <v>5730</v>
      </c>
      <c r="C1556" s="5">
        <v>146.0</v>
      </c>
      <c r="D1556" s="97">
        <v>9129643.79452054</v>
      </c>
      <c r="E1556" s="2">
        <f t="shared" si="1"/>
        <v>1332927994</v>
      </c>
    </row>
    <row r="1557">
      <c r="A1557" s="62" t="s">
        <v>5731</v>
      </c>
      <c r="B1557" s="1" t="s">
        <v>5732</v>
      </c>
      <c r="C1557" s="5">
        <v>394.0</v>
      </c>
      <c r="D1557" s="97">
        <v>1.13783400456852E7</v>
      </c>
      <c r="E1557" s="2">
        <f t="shared" si="1"/>
        <v>4483065978</v>
      </c>
    </row>
    <row r="1558">
      <c r="A1558" s="62" t="s">
        <v>5733</v>
      </c>
      <c r="B1558" s="1" t="s">
        <v>5734</v>
      </c>
      <c r="C1558" s="5">
        <v>1913.0</v>
      </c>
      <c r="D1558" s="97">
        <v>1.1861931086684E7</v>
      </c>
      <c r="E1558" s="2">
        <f t="shared" si="1"/>
        <v>22691874169</v>
      </c>
    </row>
    <row r="1559">
      <c r="A1559" s="62" t="s">
        <v>5735</v>
      </c>
      <c r="B1559" s="1" t="s">
        <v>5736</v>
      </c>
      <c r="C1559" s="5">
        <v>16051.0</v>
      </c>
      <c r="D1559" s="97">
        <v>1.13938317258124E7</v>
      </c>
      <c r="E1559" s="2">
        <f t="shared" si="1"/>
        <v>182882393031</v>
      </c>
    </row>
    <row r="1560">
      <c r="A1560" s="62" t="s">
        <v>5737</v>
      </c>
      <c r="B1560" s="1" t="s">
        <v>5738</v>
      </c>
      <c r="C1560" s="5">
        <v>1076.0</v>
      </c>
      <c r="D1560" s="97">
        <v>2.23030398048327E7</v>
      </c>
      <c r="E1560" s="2">
        <f t="shared" si="1"/>
        <v>23998070830</v>
      </c>
    </row>
    <row r="1561">
      <c r="A1561" s="62" t="s">
        <v>5739</v>
      </c>
      <c r="B1561" s="1" t="s">
        <v>5740</v>
      </c>
      <c r="C1561" s="5">
        <v>196.0</v>
      </c>
      <c r="D1561" s="97">
        <v>1.19338859846938E7</v>
      </c>
      <c r="E1561" s="2">
        <f t="shared" si="1"/>
        <v>2339041653</v>
      </c>
    </row>
    <row r="1562">
      <c r="A1562" s="62" t="s">
        <v>5741</v>
      </c>
      <c r="B1562" s="1" t="s">
        <v>5742</v>
      </c>
      <c r="C1562" s="5">
        <v>1079.0</v>
      </c>
      <c r="D1562" s="97">
        <v>1.75487139091751E7</v>
      </c>
      <c r="E1562" s="2">
        <f t="shared" si="1"/>
        <v>18935062308</v>
      </c>
    </row>
    <row r="1563">
      <c r="A1563" s="62" t="s">
        <v>5743</v>
      </c>
      <c r="B1563" s="1" t="s">
        <v>5744</v>
      </c>
      <c r="C1563" s="5">
        <v>47.0</v>
      </c>
      <c r="D1563" s="97">
        <v>1.60277767659574E7</v>
      </c>
      <c r="E1563" s="2">
        <f t="shared" si="1"/>
        <v>753305508</v>
      </c>
    </row>
    <row r="1564">
      <c r="A1564" s="62" t="s">
        <v>5745</v>
      </c>
      <c r="B1564" s="1" t="s">
        <v>5746</v>
      </c>
      <c r="C1564" s="5">
        <v>21.0</v>
      </c>
      <c r="D1564" s="97">
        <v>1.7472487E7</v>
      </c>
      <c r="E1564" s="2">
        <f t="shared" si="1"/>
        <v>366922227</v>
      </c>
    </row>
    <row r="1565">
      <c r="A1565" s="62" t="s">
        <v>5747</v>
      </c>
      <c r="B1565" s="1" t="s">
        <v>5748</v>
      </c>
      <c r="C1565" s="5">
        <v>1598.0</v>
      </c>
      <c r="D1565" s="97">
        <v>1.16146856070087E7</v>
      </c>
      <c r="E1565" s="2">
        <f t="shared" si="1"/>
        <v>18560267600</v>
      </c>
    </row>
    <row r="1566">
      <c r="A1566" s="62" t="s">
        <v>5749</v>
      </c>
      <c r="B1566" s="1" t="s">
        <v>5750</v>
      </c>
      <c r="C1566" s="5">
        <v>51.0</v>
      </c>
      <c r="D1566" s="97">
        <v>8250178.99999999</v>
      </c>
      <c r="E1566" s="2">
        <f t="shared" si="1"/>
        <v>420759129</v>
      </c>
    </row>
    <row r="1567">
      <c r="A1567" s="62" t="s">
        <v>5751</v>
      </c>
      <c r="B1567" s="1" t="s">
        <v>5752</v>
      </c>
      <c r="C1567" s="5">
        <v>297.0</v>
      </c>
      <c r="D1567" s="97">
        <v>9792592.63299663</v>
      </c>
      <c r="E1567" s="2">
        <f t="shared" si="1"/>
        <v>2908400012</v>
      </c>
    </row>
    <row r="1568">
      <c r="A1568" s="62" t="s">
        <v>5753</v>
      </c>
      <c r="B1568" s="1" t="s">
        <v>5754</v>
      </c>
      <c r="C1568" s="5">
        <v>61.0</v>
      </c>
      <c r="D1568" s="97">
        <v>1.7634110704918E7</v>
      </c>
      <c r="E1568" s="2">
        <f t="shared" si="1"/>
        <v>1075680753</v>
      </c>
    </row>
    <row r="1569">
      <c r="A1569" s="62" t="s">
        <v>5755</v>
      </c>
      <c r="B1569" s="1" t="s">
        <v>5756</v>
      </c>
      <c r="C1569" s="5">
        <v>19.0</v>
      </c>
      <c r="D1569" s="97">
        <v>3.0763385368421E7</v>
      </c>
      <c r="E1569" s="2">
        <f t="shared" si="1"/>
        <v>584504322</v>
      </c>
    </row>
    <row r="1570">
      <c r="A1570" s="62" t="s">
        <v>5757</v>
      </c>
      <c r="B1570" s="1" t="s">
        <v>5758</v>
      </c>
      <c r="C1570" s="5">
        <v>4481.0</v>
      </c>
      <c r="D1570" s="97">
        <v>1.0881585116886E7</v>
      </c>
      <c r="E1570" s="2">
        <f t="shared" si="1"/>
        <v>48760382909</v>
      </c>
    </row>
    <row r="1571">
      <c r="A1571" s="62" t="s">
        <v>5759</v>
      </c>
      <c r="B1571" s="1" t="s">
        <v>5760</v>
      </c>
      <c r="C1571" s="5">
        <v>69902.0</v>
      </c>
      <c r="D1571" s="97">
        <v>1.0097051887407E7</v>
      </c>
      <c r="E1571" s="2">
        <f t="shared" si="1"/>
        <v>705804121034</v>
      </c>
    </row>
    <row r="1572">
      <c r="A1572" s="62" t="s">
        <v>5761</v>
      </c>
      <c r="B1572" s="1" t="s">
        <v>5762</v>
      </c>
      <c r="C1572" s="5">
        <v>587.0</v>
      </c>
      <c r="D1572" s="97">
        <v>1.18583250783645E7</v>
      </c>
      <c r="E1572" s="2">
        <f t="shared" si="1"/>
        <v>6960836821</v>
      </c>
    </row>
    <row r="1573">
      <c r="A1573" s="62" t="s">
        <v>5763</v>
      </c>
      <c r="B1573" s="1" t="s">
        <v>5764</v>
      </c>
      <c r="C1573" s="5">
        <v>1244.0</v>
      </c>
      <c r="D1573" s="97">
        <v>1.10579866406752E7</v>
      </c>
      <c r="E1573" s="2">
        <f t="shared" si="1"/>
        <v>13756135381</v>
      </c>
    </row>
    <row r="1574">
      <c r="A1574" s="62" t="s">
        <v>5765</v>
      </c>
      <c r="B1574" s="1" t="s">
        <v>5766</v>
      </c>
      <c r="C1574" s="5">
        <v>436.0</v>
      </c>
      <c r="D1574" s="97">
        <v>1.00155458807339E7</v>
      </c>
      <c r="E1574" s="2">
        <f t="shared" si="1"/>
        <v>4366778004</v>
      </c>
    </row>
    <row r="1575">
      <c r="A1575" s="62" t="s">
        <v>5767</v>
      </c>
      <c r="B1575" s="1" t="s">
        <v>5768</v>
      </c>
      <c r="C1575" s="5">
        <v>86.0</v>
      </c>
      <c r="D1575" s="97">
        <v>2.11730395232558E7</v>
      </c>
      <c r="E1575" s="2">
        <f t="shared" si="1"/>
        <v>1820881399</v>
      </c>
    </row>
    <row r="1576">
      <c r="A1576" s="62" t="s">
        <v>5769</v>
      </c>
      <c r="B1576" s="1" t="s">
        <v>5770</v>
      </c>
      <c r="C1576" s="5">
        <v>496.0</v>
      </c>
      <c r="D1576" s="97">
        <v>1.09925288387096E7</v>
      </c>
      <c r="E1576" s="2">
        <f t="shared" si="1"/>
        <v>5452294304</v>
      </c>
    </row>
    <row r="1577">
      <c r="A1577" s="62" t="s">
        <v>5771</v>
      </c>
      <c r="B1577" s="1" t="s">
        <v>5772</v>
      </c>
      <c r="C1577" s="5">
        <v>478.0</v>
      </c>
      <c r="D1577" s="97">
        <v>1.31063811631799E7</v>
      </c>
      <c r="E1577" s="2">
        <f t="shared" si="1"/>
        <v>6264850196</v>
      </c>
    </row>
    <row r="1578">
      <c r="A1578" s="62" t="s">
        <v>5773</v>
      </c>
      <c r="B1578" s="1" t="s">
        <v>5774</v>
      </c>
      <c r="C1578" s="5">
        <v>258.0</v>
      </c>
      <c r="D1578" s="97">
        <v>1.83600490232558E7</v>
      </c>
      <c r="E1578" s="2">
        <f t="shared" si="1"/>
        <v>4736892648</v>
      </c>
    </row>
    <row r="1579">
      <c r="A1579" s="62" t="s">
        <v>5775</v>
      </c>
      <c r="B1579" s="1" t="s">
        <v>5776</v>
      </c>
      <c r="C1579" s="5">
        <v>30.0</v>
      </c>
      <c r="D1579" s="97">
        <v>1.07288733666666E7</v>
      </c>
      <c r="E1579" s="2">
        <f t="shared" si="1"/>
        <v>321866201</v>
      </c>
    </row>
    <row r="1580">
      <c r="A1580" s="62" t="s">
        <v>5777</v>
      </c>
      <c r="B1580" s="1" t="s">
        <v>5778</v>
      </c>
      <c r="C1580" s="5">
        <v>427.0</v>
      </c>
      <c r="D1580" s="97">
        <v>1.59673896028037E7</v>
      </c>
      <c r="E1580" s="2">
        <f t="shared" si="1"/>
        <v>6818075360</v>
      </c>
    </row>
    <row r="1581">
      <c r="A1581" s="62" t="s">
        <v>5779</v>
      </c>
      <c r="B1581" s="1" t="s">
        <v>5780</v>
      </c>
      <c r="C1581" s="5">
        <v>2.0</v>
      </c>
      <c r="D1581" s="97">
        <v>1.6314227E7</v>
      </c>
      <c r="E1581" s="2">
        <f t="shared" si="1"/>
        <v>32628454</v>
      </c>
    </row>
    <row r="1582">
      <c r="A1582" s="62" t="s">
        <v>5781</v>
      </c>
      <c r="B1582" s="1" t="s">
        <v>5782</v>
      </c>
      <c r="C1582" s="5">
        <v>18.0</v>
      </c>
      <c r="D1582" s="97">
        <v>2.40860437222222E7</v>
      </c>
      <c r="E1582" s="2">
        <f t="shared" si="1"/>
        <v>433548787</v>
      </c>
    </row>
    <row r="1583">
      <c r="A1583" s="62" t="s">
        <v>5783</v>
      </c>
      <c r="B1583" s="1" t="s">
        <v>5784</v>
      </c>
      <c r="C1583" s="5">
        <v>14.0</v>
      </c>
      <c r="D1583" s="97">
        <v>7897481.5</v>
      </c>
      <c r="E1583" s="2">
        <f t="shared" si="1"/>
        <v>110564741</v>
      </c>
    </row>
    <row r="1584">
      <c r="A1584" s="62" t="s">
        <v>5785</v>
      </c>
      <c r="B1584" s="1" t="s">
        <v>5786</v>
      </c>
      <c r="C1584" s="5">
        <v>1498.0</v>
      </c>
      <c r="D1584" s="97">
        <v>2.31429614372496E7</v>
      </c>
      <c r="E1584" s="2">
        <f t="shared" si="1"/>
        <v>34668156233</v>
      </c>
    </row>
    <row r="1585">
      <c r="A1585" s="62" t="s">
        <v>5787</v>
      </c>
      <c r="B1585" s="1" t="s">
        <v>5788</v>
      </c>
      <c r="C1585" s="5">
        <v>135.0</v>
      </c>
      <c r="D1585" s="97">
        <v>1.37862112074074E7</v>
      </c>
      <c r="E1585" s="2">
        <f t="shared" si="1"/>
        <v>1861138513</v>
      </c>
    </row>
    <row r="1586">
      <c r="A1586" s="62" t="s">
        <v>5789</v>
      </c>
      <c r="B1586" s="1" t="s">
        <v>5790</v>
      </c>
      <c r="C1586" s="5">
        <v>6.0</v>
      </c>
      <c r="D1586" s="97">
        <v>1.762679E7</v>
      </c>
      <c r="E1586" s="2">
        <f t="shared" si="1"/>
        <v>105760740</v>
      </c>
    </row>
    <row r="1587">
      <c r="A1587" s="62" t="s">
        <v>5791</v>
      </c>
      <c r="B1587" s="1" t="s">
        <v>5792</v>
      </c>
      <c r="C1587" s="5">
        <v>517.0</v>
      </c>
      <c r="D1587" s="97">
        <v>1.36764746441005E7</v>
      </c>
      <c r="E1587" s="2">
        <f t="shared" si="1"/>
        <v>7070737391</v>
      </c>
    </row>
    <row r="1588">
      <c r="A1588" s="62" t="s">
        <v>5793</v>
      </c>
      <c r="B1588" s="1" t="s">
        <v>5794</v>
      </c>
      <c r="C1588" s="5">
        <v>53.0</v>
      </c>
      <c r="D1588" s="97">
        <v>1.20140893018867E7</v>
      </c>
      <c r="E1588" s="2">
        <f t="shared" si="1"/>
        <v>636746733</v>
      </c>
    </row>
    <row r="1589">
      <c r="A1589" s="62" t="s">
        <v>5795</v>
      </c>
      <c r="B1589" s="1" t="s">
        <v>5796</v>
      </c>
      <c r="C1589" s="5">
        <v>109.0</v>
      </c>
      <c r="D1589" s="97">
        <v>1.8111772385321E7</v>
      </c>
      <c r="E1589" s="2">
        <f t="shared" si="1"/>
        <v>1974183190</v>
      </c>
    </row>
    <row r="1590">
      <c r="A1590" s="62" t="s">
        <v>5797</v>
      </c>
      <c r="B1590" s="1" t="s">
        <v>5798</v>
      </c>
      <c r="C1590" s="5">
        <v>167.0</v>
      </c>
      <c r="D1590" s="97">
        <v>1.38213608742515E7</v>
      </c>
      <c r="E1590" s="2">
        <f t="shared" si="1"/>
        <v>2308167266</v>
      </c>
    </row>
    <row r="1591">
      <c r="A1591" s="62" t="s">
        <v>5799</v>
      </c>
      <c r="B1591" s="1" t="s">
        <v>5800</v>
      </c>
      <c r="C1591" s="5">
        <v>318.0</v>
      </c>
      <c r="D1591" s="97">
        <v>2.26064187484276E7</v>
      </c>
      <c r="E1591" s="2">
        <f t="shared" si="1"/>
        <v>7188841162</v>
      </c>
    </row>
    <row r="1592">
      <c r="A1592" s="62" t="s">
        <v>5801</v>
      </c>
      <c r="B1592" s="1" t="s">
        <v>5802</v>
      </c>
      <c r="C1592" s="5">
        <v>1819.0</v>
      </c>
      <c r="D1592" s="97">
        <v>3.12463601642857E7</v>
      </c>
      <c r="E1592" s="2">
        <f t="shared" si="1"/>
        <v>56837129139</v>
      </c>
    </row>
    <row r="1593">
      <c r="A1593" s="62" t="s">
        <v>5803</v>
      </c>
      <c r="B1593" s="1" t="s">
        <v>5804</v>
      </c>
      <c r="C1593" s="5">
        <v>1232.0</v>
      </c>
      <c r="D1593" s="97">
        <v>2.62436290607779E7</v>
      </c>
      <c r="E1593" s="2">
        <f t="shared" si="1"/>
        <v>32332151003</v>
      </c>
    </row>
    <row r="1594">
      <c r="A1594" s="62" t="s">
        <v>5805</v>
      </c>
      <c r="B1594" s="1" t="s">
        <v>5806</v>
      </c>
      <c r="C1594" s="5">
        <v>2128.0</v>
      </c>
      <c r="D1594" s="97">
        <v>3.84417859460347E7</v>
      </c>
      <c r="E1594" s="2">
        <f t="shared" si="1"/>
        <v>81804120493</v>
      </c>
    </row>
    <row r="1595">
      <c r="A1595" s="62" t="s">
        <v>5807</v>
      </c>
      <c r="B1595" s="1" t="s">
        <v>5808</v>
      </c>
      <c r="C1595" s="5">
        <v>2.0</v>
      </c>
      <c r="D1595" s="97">
        <v>3.60455905E7</v>
      </c>
      <c r="E1595" s="2">
        <f t="shared" si="1"/>
        <v>72091181</v>
      </c>
    </row>
    <row r="1596">
      <c r="A1596" s="62" t="s">
        <v>5809</v>
      </c>
      <c r="B1596" s="1" t="s">
        <v>5810</v>
      </c>
      <c r="C1596" s="5">
        <v>410.0</v>
      </c>
      <c r="D1596" s="97">
        <v>3.62783235439024E7</v>
      </c>
      <c r="E1596" s="2">
        <f t="shared" si="1"/>
        <v>14874112653</v>
      </c>
    </row>
    <row r="1597">
      <c r="A1597" s="62" t="s">
        <v>5811</v>
      </c>
      <c r="B1597" s="1" t="s">
        <v>5812</v>
      </c>
      <c r="C1597" s="5">
        <v>49.0</v>
      </c>
      <c r="D1597" s="97">
        <v>2.91979067959183E7</v>
      </c>
      <c r="E1597" s="2">
        <f t="shared" si="1"/>
        <v>1430697433</v>
      </c>
    </row>
    <row r="1598">
      <c r="A1598" s="62" t="s">
        <v>5813</v>
      </c>
      <c r="B1598" s="1" t="s">
        <v>5814</v>
      </c>
      <c r="C1598" s="5">
        <v>40.0</v>
      </c>
      <c r="D1598" s="97">
        <v>3.00740205499999E7</v>
      </c>
      <c r="E1598" s="2">
        <f t="shared" si="1"/>
        <v>1202960822</v>
      </c>
    </row>
    <row r="1599">
      <c r="A1599" s="62" t="s">
        <v>5815</v>
      </c>
      <c r="B1599" s="1" t="s">
        <v>5816</v>
      </c>
      <c r="C1599" s="5">
        <v>649.0</v>
      </c>
      <c r="D1599" s="97">
        <v>5.92814819861325E7</v>
      </c>
      <c r="E1599" s="2">
        <f t="shared" si="1"/>
        <v>38473681809</v>
      </c>
    </row>
    <row r="1600">
      <c r="A1600" s="62" t="s">
        <v>5817</v>
      </c>
      <c r="B1600" s="1" t="s">
        <v>5818</v>
      </c>
      <c r="C1600" s="5">
        <v>10.0</v>
      </c>
      <c r="D1600" s="97">
        <v>4.71489527E7</v>
      </c>
      <c r="E1600" s="2">
        <f t="shared" si="1"/>
        <v>471489527</v>
      </c>
    </row>
    <row r="1601">
      <c r="A1601" s="62" t="s">
        <v>5819</v>
      </c>
      <c r="B1601" s="1" t="s">
        <v>5820</v>
      </c>
      <c r="C1601" s="5">
        <v>57.0</v>
      </c>
      <c r="D1601" s="97">
        <v>2.79698783859649E7</v>
      </c>
      <c r="E1601" s="2">
        <f t="shared" si="1"/>
        <v>1594283068</v>
      </c>
    </row>
    <row r="1602">
      <c r="A1602" s="62" t="s">
        <v>5821</v>
      </c>
      <c r="B1602" s="1" t="s">
        <v>5822</v>
      </c>
      <c r="C1602" s="5">
        <v>169.0</v>
      </c>
      <c r="D1602" s="97">
        <v>3.2081501E7</v>
      </c>
      <c r="E1602" s="2">
        <f t="shared" si="1"/>
        <v>5421773669</v>
      </c>
    </row>
    <row r="1603">
      <c r="A1603" s="62" t="s">
        <v>5823</v>
      </c>
      <c r="B1603" s="1" t="s">
        <v>5824</v>
      </c>
      <c r="C1603" s="5">
        <v>45.0</v>
      </c>
      <c r="D1603" s="97">
        <v>2.91799258E7</v>
      </c>
      <c r="E1603" s="2">
        <f t="shared" si="1"/>
        <v>1313096661</v>
      </c>
    </row>
    <row r="1604">
      <c r="A1604" s="62" t="s">
        <v>5825</v>
      </c>
      <c r="B1604" s="1" t="s">
        <v>5826</v>
      </c>
      <c r="C1604" s="5">
        <v>367.0</v>
      </c>
      <c r="D1604" s="97">
        <v>3.99160356675749E7</v>
      </c>
      <c r="E1604" s="2">
        <f t="shared" si="1"/>
        <v>14649185090</v>
      </c>
    </row>
    <row r="1605">
      <c r="A1605" s="62" t="s">
        <v>5827</v>
      </c>
      <c r="B1605" s="1" t="s">
        <v>5828</v>
      </c>
      <c r="C1605" s="5">
        <v>67.0</v>
      </c>
      <c r="D1605" s="97">
        <v>6.32350054411764E7</v>
      </c>
      <c r="E1605" s="2">
        <f t="shared" si="1"/>
        <v>4236745365</v>
      </c>
    </row>
    <row r="1606">
      <c r="A1606" s="62" t="s">
        <v>5829</v>
      </c>
      <c r="B1606" s="1" t="s">
        <v>5830</v>
      </c>
      <c r="C1606" s="5">
        <v>87.0</v>
      </c>
      <c r="D1606" s="97">
        <v>5.23181041477272E7</v>
      </c>
      <c r="E1606" s="2">
        <f t="shared" si="1"/>
        <v>4551675061</v>
      </c>
    </row>
    <row r="1607">
      <c r="A1607" s="62" t="s">
        <v>5831</v>
      </c>
      <c r="B1607" s="1" t="s">
        <v>5832</v>
      </c>
      <c r="C1607" s="5">
        <v>10.0</v>
      </c>
      <c r="D1607" s="97">
        <v>4.756190803E8</v>
      </c>
      <c r="E1607" s="2">
        <f t="shared" si="1"/>
        <v>4756190803</v>
      </c>
    </row>
    <row r="1608">
      <c r="A1608" s="62" t="s">
        <v>5833</v>
      </c>
      <c r="B1608" s="1" t="s">
        <v>5834</v>
      </c>
      <c r="C1608" s="5">
        <v>177.0</v>
      </c>
      <c r="D1608" s="97">
        <v>5.58174271355932E7</v>
      </c>
      <c r="E1608" s="2">
        <f t="shared" si="1"/>
        <v>9879684603</v>
      </c>
    </row>
    <row r="1609">
      <c r="A1609" s="62" t="s">
        <v>5835</v>
      </c>
      <c r="B1609" s="1" t="s">
        <v>5836</v>
      </c>
      <c r="C1609" s="5">
        <v>178.0</v>
      </c>
      <c r="D1609" s="97">
        <v>4.72444878258427E7</v>
      </c>
      <c r="E1609" s="2">
        <f t="shared" si="1"/>
        <v>8409518833</v>
      </c>
    </row>
    <row r="1610">
      <c r="A1610" s="62" t="s">
        <v>5837</v>
      </c>
      <c r="B1610" s="1" t="s">
        <v>5838</v>
      </c>
      <c r="C1610" s="5">
        <v>682.0</v>
      </c>
      <c r="D1610" s="97">
        <v>2.2712399829912E7</v>
      </c>
      <c r="E1610" s="2">
        <f t="shared" si="1"/>
        <v>15489856684</v>
      </c>
    </row>
    <row r="1611">
      <c r="A1611" s="62" t="s">
        <v>5839</v>
      </c>
      <c r="B1611" s="1" t="s">
        <v>5840</v>
      </c>
      <c r="C1611" s="5">
        <v>1.0</v>
      </c>
      <c r="D1611" s="97">
        <v>1.0386118E7</v>
      </c>
      <c r="E1611" s="2">
        <f t="shared" si="1"/>
        <v>10386118</v>
      </c>
    </row>
    <row r="1612">
      <c r="A1612" s="62" t="s">
        <v>5841</v>
      </c>
      <c r="B1612" s="1" t="s">
        <v>5842</v>
      </c>
      <c r="C1612" s="5">
        <v>1.0</v>
      </c>
      <c r="D1612" s="97">
        <v>4.3009484E7</v>
      </c>
      <c r="E1612" s="2">
        <f t="shared" si="1"/>
        <v>43009484</v>
      </c>
    </row>
    <row r="1613">
      <c r="A1613" s="62" t="s">
        <v>5843</v>
      </c>
      <c r="B1613" s="1" t="s">
        <v>5844</v>
      </c>
      <c r="C1613" s="5">
        <v>41.0</v>
      </c>
      <c r="D1613" s="97">
        <v>3.17208920731707E7</v>
      </c>
      <c r="E1613" s="2">
        <f t="shared" si="1"/>
        <v>1300556575</v>
      </c>
    </row>
    <row r="1614">
      <c r="A1614" s="62" t="s">
        <v>5845</v>
      </c>
      <c r="B1614" s="1" t="s">
        <v>5846</v>
      </c>
      <c r="C1614" s="5">
        <v>106.0</v>
      </c>
      <c r="D1614" s="97">
        <v>2.99224809245283E7</v>
      </c>
      <c r="E1614" s="2">
        <f t="shared" si="1"/>
        <v>3171782978</v>
      </c>
    </row>
    <row r="1615">
      <c r="A1615" s="62" t="s">
        <v>5847</v>
      </c>
      <c r="B1615" s="1" t="s">
        <v>5848</v>
      </c>
      <c r="C1615" s="5">
        <v>129.0</v>
      </c>
      <c r="D1615" s="97">
        <v>3.9503586744186E7</v>
      </c>
      <c r="E1615" s="2">
        <f t="shared" si="1"/>
        <v>5095962690</v>
      </c>
    </row>
    <row r="1616">
      <c r="A1616" s="62" t="s">
        <v>5849</v>
      </c>
      <c r="B1616" s="1" t="s">
        <v>5850</v>
      </c>
      <c r="C1616" s="5">
        <v>17.0</v>
      </c>
      <c r="D1616" s="97">
        <v>4.7915429E7</v>
      </c>
      <c r="E1616" s="2">
        <f t="shared" si="1"/>
        <v>814562293</v>
      </c>
    </row>
    <row r="1617">
      <c r="A1617" s="62" t="s">
        <v>5851</v>
      </c>
      <c r="B1617" s="1" t="s">
        <v>5852</v>
      </c>
      <c r="C1617" s="5">
        <v>502.0</v>
      </c>
      <c r="D1617" s="97">
        <v>3.75157535956175E7</v>
      </c>
      <c r="E1617" s="2">
        <f t="shared" si="1"/>
        <v>18832908305</v>
      </c>
    </row>
    <row r="1618">
      <c r="A1618" s="62" t="s">
        <v>5853</v>
      </c>
      <c r="B1618" s="1" t="s">
        <v>5854</v>
      </c>
      <c r="C1618" s="5">
        <v>515.0</v>
      </c>
      <c r="D1618" s="97">
        <v>2.85635871298449E7</v>
      </c>
      <c r="E1618" s="2">
        <f t="shared" si="1"/>
        <v>14710247372</v>
      </c>
    </row>
    <row r="1619">
      <c r="A1619" s="62" t="s">
        <v>5855</v>
      </c>
      <c r="B1619" s="1" t="s">
        <v>5856</v>
      </c>
      <c r="C1619" s="5">
        <v>283.0</v>
      </c>
      <c r="D1619" s="97">
        <v>2.67852560777385E7</v>
      </c>
      <c r="E1619" s="2">
        <f t="shared" si="1"/>
        <v>7580227470</v>
      </c>
    </row>
    <row r="1620">
      <c r="A1620" s="62" t="s">
        <v>5857</v>
      </c>
      <c r="B1620" s="1" t="s">
        <v>5858</v>
      </c>
      <c r="C1620" s="5">
        <v>2976.0</v>
      </c>
      <c r="D1620" s="97">
        <v>4.3512763719758E7</v>
      </c>
      <c r="E1620" s="2">
        <f t="shared" si="1"/>
        <v>129493984830</v>
      </c>
    </row>
    <row r="1621">
      <c r="A1621" s="62" t="s">
        <v>5859</v>
      </c>
      <c r="B1621" s="1" t="s">
        <v>5860</v>
      </c>
      <c r="C1621" s="5">
        <v>358.0</v>
      </c>
      <c r="D1621" s="97">
        <v>4.09911758100558E7</v>
      </c>
      <c r="E1621" s="2">
        <f t="shared" si="1"/>
        <v>14674840940</v>
      </c>
    </row>
    <row r="1622">
      <c r="A1622" s="62" t="s">
        <v>5861</v>
      </c>
      <c r="B1622" s="1" t="s">
        <v>5862</v>
      </c>
      <c r="C1622" s="5">
        <v>217.0</v>
      </c>
      <c r="D1622" s="97">
        <v>4.59136375345622E7</v>
      </c>
      <c r="E1622" s="2">
        <f t="shared" si="1"/>
        <v>9963259345</v>
      </c>
    </row>
    <row r="1623">
      <c r="A1623" s="62" t="s">
        <v>5863</v>
      </c>
      <c r="B1623" s="1" t="s">
        <v>5864</v>
      </c>
      <c r="C1623" s="5">
        <v>632.0</v>
      </c>
      <c r="D1623" s="97">
        <v>2.90327306503164E7</v>
      </c>
      <c r="E1623" s="2">
        <f t="shared" si="1"/>
        <v>18348685771</v>
      </c>
    </row>
    <row r="1624">
      <c r="A1624" s="62" t="s">
        <v>5865</v>
      </c>
      <c r="B1624" s="1" t="s">
        <v>5866</v>
      </c>
      <c r="C1624" s="5">
        <v>689.0</v>
      </c>
      <c r="D1624" s="97">
        <v>3.74834424383164E7</v>
      </c>
      <c r="E1624" s="2">
        <f t="shared" si="1"/>
        <v>25826091840</v>
      </c>
    </row>
    <row r="1625">
      <c r="A1625" s="62" t="s">
        <v>5867</v>
      </c>
      <c r="B1625" s="1" t="s">
        <v>5868</v>
      </c>
      <c r="C1625" s="5">
        <v>3.0</v>
      </c>
      <c r="D1625" s="97">
        <v>1.85893986666666E7</v>
      </c>
      <c r="E1625" s="2">
        <f t="shared" si="1"/>
        <v>55768196</v>
      </c>
    </row>
    <row r="1626">
      <c r="A1626" s="62" t="s">
        <v>5869</v>
      </c>
      <c r="B1626" s="1" t="s">
        <v>5870</v>
      </c>
      <c r="C1626" s="5">
        <v>24.0</v>
      </c>
      <c r="D1626" s="97">
        <v>3.104766325E7</v>
      </c>
      <c r="E1626" s="2">
        <f t="shared" si="1"/>
        <v>745143918</v>
      </c>
    </row>
    <row r="1627">
      <c r="A1627" s="62" t="s">
        <v>5871</v>
      </c>
      <c r="B1627" s="1" t="s">
        <v>5872</v>
      </c>
      <c r="C1627" s="5">
        <v>1292.0</v>
      </c>
      <c r="D1627" s="97">
        <v>2.24465788792569E7</v>
      </c>
      <c r="E1627" s="2">
        <f t="shared" si="1"/>
        <v>29000979912</v>
      </c>
    </row>
    <row r="1628">
      <c r="A1628" s="62" t="s">
        <v>5873</v>
      </c>
      <c r="B1628" s="1" t="s">
        <v>5874</v>
      </c>
      <c r="C1628" s="5">
        <v>31506.0</v>
      </c>
      <c r="D1628" s="97">
        <v>2.1314760337903E7</v>
      </c>
      <c r="E1628" s="2">
        <f t="shared" si="1"/>
        <v>671542839206</v>
      </c>
    </row>
    <row r="1629">
      <c r="A1629" s="62" t="s">
        <v>5875</v>
      </c>
      <c r="B1629" s="1" t="s">
        <v>5876</v>
      </c>
      <c r="C1629" s="5">
        <v>28989.0</v>
      </c>
      <c r="D1629" s="97">
        <v>2.72780028740211E7</v>
      </c>
      <c r="E1629" s="2">
        <f t="shared" si="1"/>
        <v>790762025315</v>
      </c>
    </row>
    <row r="1630">
      <c r="A1630" s="62" t="s">
        <v>5877</v>
      </c>
      <c r="B1630" s="1" t="s">
        <v>5878</v>
      </c>
      <c r="C1630" s="5">
        <v>1225.0</v>
      </c>
      <c r="D1630" s="97">
        <v>2.54642471542857E7</v>
      </c>
      <c r="E1630" s="2">
        <f t="shared" si="1"/>
        <v>31193702764</v>
      </c>
    </row>
    <row r="1631">
      <c r="A1631" s="62" t="s">
        <v>5879</v>
      </c>
      <c r="B1631" s="1" t="s">
        <v>5880</v>
      </c>
      <c r="C1631" s="5">
        <v>38.0</v>
      </c>
      <c r="D1631" s="97">
        <v>5.0672990368421E7</v>
      </c>
      <c r="E1631" s="2">
        <f t="shared" si="1"/>
        <v>1925573634</v>
      </c>
    </row>
    <row r="1632">
      <c r="A1632" s="62" t="s">
        <v>5881</v>
      </c>
      <c r="B1632" s="1" t="s">
        <v>5882</v>
      </c>
      <c r="C1632" s="5">
        <v>1041.0</v>
      </c>
      <c r="D1632" s="97">
        <v>4.46936010288184E7</v>
      </c>
      <c r="E1632" s="2">
        <f t="shared" si="1"/>
        <v>46526038671</v>
      </c>
    </row>
    <row r="1633">
      <c r="A1633" s="62" t="s">
        <v>5883</v>
      </c>
      <c r="B1633" s="1" t="s">
        <v>5884</v>
      </c>
      <c r="C1633" s="5">
        <v>14.0</v>
      </c>
      <c r="D1633" s="97">
        <v>4.07365987857142E7</v>
      </c>
      <c r="E1633" s="2">
        <f t="shared" si="1"/>
        <v>570312383</v>
      </c>
    </row>
    <row r="1634">
      <c r="A1634" s="62" t="s">
        <v>5885</v>
      </c>
      <c r="B1634" s="1" t="s">
        <v>5886</v>
      </c>
      <c r="C1634" s="5">
        <v>9.0</v>
      </c>
      <c r="D1634" s="97">
        <v>4.65094761111111E7</v>
      </c>
      <c r="E1634" s="2">
        <f t="shared" si="1"/>
        <v>418585285</v>
      </c>
    </row>
    <row r="1635">
      <c r="A1635" s="62" t="s">
        <v>5887</v>
      </c>
      <c r="B1635" s="1" t="s">
        <v>5888</v>
      </c>
      <c r="C1635" s="5">
        <v>30.0</v>
      </c>
      <c r="D1635" s="97">
        <v>4.72563578666666E7</v>
      </c>
      <c r="E1635" s="2">
        <f t="shared" si="1"/>
        <v>1417690736</v>
      </c>
    </row>
    <row r="1636">
      <c r="A1636" s="62" t="s">
        <v>5889</v>
      </c>
      <c r="B1636" s="1" t="s">
        <v>5890</v>
      </c>
      <c r="C1636" s="5">
        <v>2116.0</v>
      </c>
      <c r="D1636" s="97">
        <v>4.07812500349716E7</v>
      </c>
      <c r="E1636" s="2">
        <f t="shared" si="1"/>
        <v>86293125074</v>
      </c>
    </row>
    <row r="1637">
      <c r="A1637" s="62" t="s">
        <v>5891</v>
      </c>
      <c r="B1637" s="1" t="s">
        <v>5892</v>
      </c>
      <c r="C1637" s="5">
        <v>582.0</v>
      </c>
      <c r="D1637" s="97">
        <v>6.45208813539518E7</v>
      </c>
      <c r="E1637" s="2">
        <f t="shared" si="1"/>
        <v>37551152948</v>
      </c>
    </row>
    <row r="1638">
      <c r="A1638" s="62" t="s">
        <v>5893</v>
      </c>
      <c r="B1638" s="1" t="s">
        <v>5894</v>
      </c>
      <c r="C1638" s="5">
        <v>493.0</v>
      </c>
      <c r="D1638" s="97">
        <v>5.12890172545454E7</v>
      </c>
      <c r="E1638" s="2">
        <f t="shared" si="1"/>
        <v>25285485506</v>
      </c>
    </row>
    <row r="1639">
      <c r="A1639" s="62" t="s">
        <v>5895</v>
      </c>
      <c r="B1639" s="1" t="s">
        <v>5896</v>
      </c>
      <c r="C1639" s="5">
        <v>1779.0</v>
      </c>
      <c r="D1639" s="97">
        <v>3.18147795980888E7</v>
      </c>
      <c r="E1639" s="2">
        <f t="shared" si="1"/>
        <v>56598492905</v>
      </c>
    </row>
    <row r="1640">
      <c r="A1640" s="62" t="s">
        <v>5897</v>
      </c>
      <c r="B1640" s="1" t="s">
        <v>5898</v>
      </c>
      <c r="C1640" s="5">
        <v>220.0</v>
      </c>
      <c r="D1640" s="97">
        <v>3.72927595999999E7</v>
      </c>
      <c r="E1640" s="2">
        <f t="shared" si="1"/>
        <v>8204407112</v>
      </c>
    </row>
    <row r="1641">
      <c r="A1641" s="62" t="s">
        <v>5899</v>
      </c>
      <c r="B1641" s="1" t="s">
        <v>5900</v>
      </c>
      <c r="C1641" s="5">
        <v>1138.0</v>
      </c>
      <c r="D1641" s="97">
        <v>3.90365904244288E7</v>
      </c>
      <c r="E1641" s="2">
        <f t="shared" si="1"/>
        <v>44423639903</v>
      </c>
    </row>
    <row r="1642">
      <c r="A1642" s="62" t="s">
        <v>5901</v>
      </c>
      <c r="B1642" s="1" t="s">
        <v>5902</v>
      </c>
      <c r="C1642" s="5">
        <v>258.0</v>
      </c>
      <c r="D1642" s="97">
        <v>3.93281909069767E7</v>
      </c>
      <c r="E1642" s="2">
        <f t="shared" si="1"/>
        <v>10146673254</v>
      </c>
    </row>
    <row r="1643">
      <c r="A1643" s="62" t="s">
        <v>5903</v>
      </c>
      <c r="B1643" s="1" t="s">
        <v>5904</v>
      </c>
      <c r="C1643" s="5">
        <v>2797.0</v>
      </c>
      <c r="D1643" s="97">
        <v>3.68373127962102E7</v>
      </c>
      <c r="E1643" s="2">
        <f t="shared" si="1"/>
        <v>103033963891</v>
      </c>
    </row>
    <row r="1644">
      <c r="A1644" s="62" t="s">
        <v>5905</v>
      </c>
      <c r="B1644" s="1" t="s">
        <v>5906</v>
      </c>
      <c r="C1644" s="5">
        <v>752.0</v>
      </c>
      <c r="D1644" s="97">
        <v>4.86385011928191E7</v>
      </c>
      <c r="E1644" s="2">
        <f t="shared" si="1"/>
        <v>36576152897</v>
      </c>
    </row>
    <row r="1645">
      <c r="A1645" s="62" t="s">
        <v>5907</v>
      </c>
      <c r="B1645" s="1" t="s">
        <v>5908</v>
      </c>
      <c r="C1645" s="5">
        <v>15.0</v>
      </c>
      <c r="D1645" s="97">
        <v>6.0041695E7</v>
      </c>
      <c r="E1645" s="2">
        <f t="shared" si="1"/>
        <v>900625425</v>
      </c>
    </row>
    <row r="1646">
      <c r="A1646" s="62" t="s">
        <v>5909</v>
      </c>
      <c r="B1646" s="1" t="s">
        <v>5910</v>
      </c>
      <c r="C1646" s="5">
        <v>9.0</v>
      </c>
      <c r="D1646" s="97">
        <v>6.57809137777777E7</v>
      </c>
      <c r="E1646" s="2">
        <f t="shared" si="1"/>
        <v>592028224</v>
      </c>
    </row>
    <row r="1647">
      <c r="A1647" s="62" t="s">
        <v>5911</v>
      </c>
      <c r="B1647" s="1" t="s">
        <v>5912</v>
      </c>
      <c r="C1647" s="5">
        <v>55.0</v>
      </c>
      <c r="D1647" s="97">
        <v>5.05056192363636E7</v>
      </c>
      <c r="E1647" s="2">
        <f t="shared" si="1"/>
        <v>2777809058</v>
      </c>
    </row>
    <row r="1648">
      <c r="A1648" s="62" t="s">
        <v>5913</v>
      </c>
      <c r="B1648" s="1" t="s">
        <v>5914</v>
      </c>
      <c r="C1648" s="5">
        <v>74.0</v>
      </c>
      <c r="D1648" s="97">
        <v>3.31849800135135E7</v>
      </c>
      <c r="E1648" s="2">
        <f t="shared" si="1"/>
        <v>2455688521</v>
      </c>
    </row>
    <row r="1649">
      <c r="A1649" s="62" t="s">
        <v>5915</v>
      </c>
      <c r="B1649" s="1" t="s">
        <v>5916</v>
      </c>
      <c r="C1649" s="5">
        <v>155.0</v>
      </c>
      <c r="D1649" s="97">
        <v>5.04667754387096E7</v>
      </c>
      <c r="E1649" s="2">
        <f t="shared" si="1"/>
        <v>7822350193</v>
      </c>
    </row>
    <row r="1650">
      <c r="A1650" s="62" t="s">
        <v>5917</v>
      </c>
      <c r="B1650" s="1" t="s">
        <v>5918</v>
      </c>
      <c r="C1650" s="5">
        <v>301.0</v>
      </c>
      <c r="D1650" s="97">
        <v>3.69257332657807E7</v>
      </c>
      <c r="E1650" s="2">
        <f t="shared" si="1"/>
        <v>11114645713</v>
      </c>
    </row>
    <row r="1651">
      <c r="A1651" s="62" t="s">
        <v>5919</v>
      </c>
      <c r="B1651" s="1" t="s">
        <v>5920</v>
      </c>
      <c r="C1651" s="5">
        <v>172.0</v>
      </c>
      <c r="D1651" s="97">
        <v>2.82267411511627E7</v>
      </c>
      <c r="E1651" s="2">
        <f t="shared" si="1"/>
        <v>4854999478</v>
      </c>
    </row>
    <row r="1652">
      <c r="A1652" s="62" t="s">
        <v>5921</v>
      </c>
      <c r="B1652" s="1" t="s">
        <v>5922</v>
      </c>
      <c r="C1652" s="5">
        <v>255.0</v>
      </c>
      <c r="D1652" s="97">
        <v>3.96002250429687E7</v>
      </c>
      <c r="E1652" s="2">
        <f t="shared" si="1"/>
        <v>10098057386</v>
      </c>
    </row>
    <row r="1653">
      <c r="A1653" s="62" t="s">
        <v>5923</v>
      </c>
      <c r="B1653" s="1" t="s">
        <v>5924</v>
      </c>
      <c r="C1653" s="5">
        <v>152.0</v>
      </c>
      <c r="D1653" s="97">
        <v>3.27516705065789E7</v>
      </c>
      <c r="E1653" s="2">
        <f t="shared" si="1"/>
        <v>4978253917</v>
      </c>
    </row>
    <row r="1654">
      <c r="A1654" s="62" t="s">
        <v>5925</v>
      </c>
      <c r="B1654" s="1" t="s">
        <v>5926</v>
      </c>
      <c r="C1654" s="5">
        <v>115.0</v>
      </c>
      <c r="D1654" s="97">
        <v>3.46590014086956E7</v>
      </c>
      <c r="E1654" s="2">
        <f t="shared" si="1"/>
        <v>3985785162</v>
      </c>
    </row>
    <row r="1655">
      <c r="A1655" s="62" t="s">
        <v>5927</v>
      </c>
      <c r="B1655" s="1" t="s">
        <v>5928</v>
      </c>
      <c r="C1655" s="5">
        <v>25.0</v>
      </c>
      <c r="D1655" s="97">
        <v>3.286682356E7</v>
      </c>
      <c r="E1655" s="2">
        <f t="shared" si="1"/>
        <v>821670589</v>
      </c>
    </row>
    <row r="1656">
      <c r="A1656" s="62" t="s">
        <v>5929</v>
      </c>
      <c r="B1656" s="1" t="s">
        <v>5930</v>
      </c>
      <c r="C1656" s="5">
        <v>354.0</v>
      </c>
      <c r="D1656" s="97">
        <v>4.34512691836158E7</v>
      </c>
      <c r="E1656" s="2">
        <f t="shared" si="1"/>
        <v>15381749291</v>
      </c>
    </row>
    <row r="1657">
      <c r="A1657" s="62" t="s">
        <v>5931</v>
      </c>
      <c r="B1657" s="1" t="s">
        <v>5932</v>
      </c>
      <c r="C1657" s="5">
        <v>1757.0</v>
      </c>
      <c r="D1657" s="97">
        <v>4.45415803488902E7</v>
      </c>
      <c r="E1657" s="2">
        <f t="shared" si="1"/>
        <v>78259556673</v>
      </c>
    </row>
    <row r="1658">
      <c r="A1658" s="62" t="s">
        <v>5933</v>
      </c>
      <c r="B1658" s="1" t="s">
        <v>5934</v>
      </c>
      <c r="C1658" s="5">
        <v>11.0</v>
      </c>
      <c r="D1658" s="97">
        <v>4.30806773636363E7</v>
      </c>
      <c r="E1658" s="2">
        <f t="shared" si="1"/>
        <v>473887451</v>
      </c>
    </row>
    <row r="1659">
      <c r="A1659" s="62" t="s">
        <v>5935</v>
      </c>
      <c r="B1659" s="1" t="s">
        <v>5936</v>
      </c>
      <c r="C1659" s="5">
        <v>2657.0</v>
      </c>
      <c r="D1659" s="97">
        <v>4.14064424986826E7</v>
      </c>
      <c r="E1659" s="2">
        <f t="shared" si="1"/>
        <v>110016917719</v>
      </c>
    </row>
    <row r="1660">
      <c r="A1660" s="62" t="s">
        <v>5937</v>
      </c>
      <c r="B1660" s="1" t="s">
        <v>5938</v>
      </c>
      <c r="C1660" s="5">
        <v>1230.0</v>
      </c>
      <c r="D1660" s="97">
        <v>4.10702356880585E7</v>
      </c>
      <c r="E1660" s="2">
        <f t="shared" si="1"/>
        <v>50516389896</v>
      </c>
    </row>
    <row r="1661">
      <c r="A1661" s="62" t="s">
        <v>5939</v>
      </c>
      <c r="B1661" s="1" t="s">
        <v>5940</v>
      </c>
      <c r="C1661" s="5">
        <v>26.0</v>
      </c>
      <c r="D1661" s="97">
        <v>3.28790395384615E7</v>
      </c>
      <c r="E1661" s="2">
        <f t="shared" si="1"/>
        <v>854855028</v>
      </c>
    </row>
    <row r="1662">
      <c r="A1662" s="62" t="s">
        <v>5942</v>
      </c>
      <c r="B1662" s="1" t="s">
        <v>5943</v>
      </c>
      <c r="C1662" s="5">
        <v>52.0</v>
      </c>
      <c r="D1662" s="97">
        <v>2.60297833461538E7</v>
      </c>
      <c r="E1662" s="2">
        <f t="shared" si="1"/>
        <v>1353548734</v>
      </c>
    </row>
    <row r="1663">
      <c r="A1663" s="62" t="s">
        <v>5944</v>
      </c>
      <c r="B1663" s="1" t="s">
        <v>5945</v>
      </c>
      <c r="C1663" s="5">
        <v>3.0</v>
      </c>
      <c r="D1663" s="97">
        <v>3.24173093333333E7</v>
      </c>
      <c r="E1663" s="2">
        <f t="shared" si="1"/>
        <v>97251928</v>
      </c>
    </row>
    <row r="1664">
      <c r="A1664" s="62" t="s">
        <v>5946</v>
      </c>
      <c r="B1664" s="1" t="s">
        <v>5947</v>
      </c>
      <c r="C1664" s="5">
        <v>31.0</v>
      </c>
      <c r="D1664" s="97">
        <v>2.6781135516129E7</v>
      </c>
      <c r="E1664" s="2">
        <f t="shared" si="1"/>
        <v>830215201</v>
      </c>
    </row>
    <row r="1665">
      <c r="A1665" s="62" t="s">
        <v>5948</v>
      </c>
      <c r="B1665" s="1" t="s">
        <v>5949</v>
      </c>
      <c r="C1665" s="5">
        <v>5.0</v>
      </c>
      <c r="D1665" s="97">
        <v>8.7584175E7</v>
      </c>
      <c r="E1665" s="2">
        <f t="shared" si="1"/>
        <v>437920875</v>
      </c>
    </row>
    <row r="1666">
      <c r="A1666" s="62" t="s">
        <v>5950</v>
      </c>
      <c r="B1666" s="1" t="s">
        <v>5951</v>
      </c>
      <c r="C1666" s="5">
        <v>62.0</v>
      </c>
      <c r="D1666" s="97">
        <v>3.18239666774193E7</v>
      </c>
      <c r="E1666" s="2">
        <f t="shared" si="1"/>
        <v>1973085934</v>
      </c>
    </row>
    <row r="1667">
      <c r="A1667" s="62" t="s">
        <v>5952</v>
      </c>
      <c r="B1667" s="1" t="s">
        <v>5953</v>
      </c>
      <c r="C1667" s="5">
        <v>81.0</v>
      </c>
      <c r="D1667" s="97">
        <v>3.10839427901234E7</v>
      </c>
      <c r="E1667" s="2">
        <f t="shared" si="1"/>
        <v>2517799366</v>
      </c>
    </row>
    <row r="1668">
      <c r="A1668" s="62" t="s">
        <v>5954</v>
      </c>
      <c r="B1668" s="1" t="s">
        <v>5955</v>
      </c>
      <c r="C1668" s="5">
        <v>592.0</v>
      </c>
      <c r="D1668" s="97">
        <v>4.42439163547297E7</v>
      </c>
      <c r="E1668" s="2">
        <f t="shared" si="1"/>
        <v>26192398482</v>
      </c>
    </row>
    <row r="1669">
      <c r="A1669" s="62" t="s">
        <v>5956</v>
      </c>
      <c r="B1669" s="1" t="s">
        <v>5957</v>
      </c>
      <c r="C1669" s="5">
        <v>61.0</v>
      </c>
      <c r="D1669" s="97">
        <v>4.7167764262295E7</v>
      </c>
      <c r="E1669" s="2">
        <f t="shared" si="1"/>
        <v>2877233620</v>
      </c>
    </row>
    <row r="1670">
      <c r="A1670" s="62" t="s">
        <v>5958</v>
      </c>
      <c r="B1670" s="1" t="s">
        <v>5959</v>
      </c>
      <c r="C1670" s="5">
        <v>126.0</v>
      </c>
      <c r="D1670" s="97">
        <v>4.05004492222222E7</v>
      </c>
      <c r="E1670" s="2">
        <f t="shared" si="1"/>
        <v>5103056602</v>
      </c>
    </row>
    <row r="1671">
      <c r="A1671" s="62" t="s">
        <v>5960</v>
      </c>
      <c r="B1671" s="1" t="s">
        <v>5961</v>
      </c>
      <c r="C1671" s="5">
        <v>85.0</v>
      </c>
      <c r="D1671" s="97">
        <v>3.78185877529411E7</v>
      </c>
      <c r="E1671" s="2">
        <f t="shared" si="1"/>
        <v>3214579959</v>
      </c>
    </row>
    <row r="1672">
      <c r="A1672" s="62" t="s">
        <v>5962</v>
      </c>
      <c r="B1672" s="1" t="s">
        <v>5963</v>
      </c>
      <c r="C1672" s="5">
        <v>244.0</v>
      </c>
      <c r="D1672" s="97">
        <v>3.832409325E7</v>
      </c>
      <c r="E1672" s="2">
        <f t="shared" si="1"/>
        <v>9351078753</v>
      </c>
    </row>
    <row r="1673">
      <c r="A1673" s="62" t="s">
        <v>5964</v>
      </c>
      <c r="B1673" s="1" t="s">
        <v>5965</v>
      </c>
      <c r="C1673" s="5">
        <v>756.0</v>
      </c>
      <c r="D1673" s="97">
        <v>3.96559460977543E7</v>
      </c>
      <c r="E1673" s="2">
        <f t="shared" si="1"/>
        <v>29979895250</v>
      </c>
    </row>
    <row r="1674">
      <c r="A1674" s="62" t="s">
        <v>5966</v>
      </c>
      <c r="B1674" s="1" t="s">
        <v>5967</v>
      </c>
      <c r="C1674" s="5">
        <v>91.0</v>
      </c>
      <c r="D1674" s="97">
        <v>2.10945029450549E7</v>
      </c>
      <c r="E1674" s="2">
        <f t="shared" si="1"/>
        <v>1919599768</v>
      </c>
    </row>
    <row r="1675">
      <c r="A1675" s="62" t="s">
        <v>5968</v>
      </c>
      <c r="B1675" s="1" t="s">
        <v>5969</v>
      </c>
      <c r="C1675" s="5">
        <v>56.0</v>
      </c>
      <c r="D1675" s="97">
        <v>3.22444172321428E7</v>
      </c>
      <c r="E1675" s="2">
        <f t="shared" si="1"/>
        <v>1805687365</v>
      </c>
    </row>
    <row r="1676">
      <c r="A1676" s="62" t="s">
        <v>5970</v>
      </c>
      <c r="B1676" s="1" t="s">
        <v>5971</v>
      </c>
      <c r="C1676" s="5">
        <v>13.0</v>
      </c>
      <c r="D1676" s="97">
        <v>3.36361709230769E7</v>
      </c>
      <c r="E1676" s="2">
        <f t="shared" si="1"/>
        <v>437270222</v>
      </c>
    </row>
    <row r="1677">
      <c r="A1677" s="62" t="s">
        <v>5972</v>
      </c>
      <c r="B1677" s="1" t="s">
        <v>5973</v>
      </c>
      <c r="C1677" s="5">
        <v>5.0</v>
      </c>
      <c r="D1677" s="97">
        <v>5.86824846E7</v>
      </c>
      <c r="E1677" s="2">
        <f t="shared" si="1"/>
        <v>293412423</v>
      </c>
    </row>
    <row r="1678">
      <c r="A1678" s="62" t="s">
        <v>5974</v>
      </c>
      <c r="B1678" s="1" t="s">
        <v>5975</v>
      </c>
      <c r="C1678" s="5">
        <v>116.0</v>
      </c>
      <c r="D1678" s="97">
        <v>5.08232539741379E7</v>
      </c>
      <c r="E1678" s="2">
        <f t="shared" si="1"/>
        <v>5895497461</v>
      </c>
    </row>
    <row r="1679">
      <c r="A1679" s="62" t="s">
        <v>5976</v>
      </c>
      <c r="B1679" s="1" t="s">
        <v>5977</v>
      </c>
      <c r="C1679" s="5">
        <v>12.0</v>
      </c>
      <c r="D1679" s="97">
        <v>4.018466025E7</v>
      </c>
      <c r="E1679" s="2">
        <f t="shared" si="1"/>
        <v>482215923</v>
      </c>
    </row>
    <row r="1680">
      <c r="A1680" s="62" t="s">
        <v>5978</v>
      </c>
      <c r="B1680" s="1" t="s">
        <v>5979</v>
      </c>
      <c r="C1680" s="5">
        <v>73.0</v>
      </c>
      <c r="D1680" s="97">
        <v>3.88324197123287E7</v>
      </c>
      <c r="E1680" s="2">
        <f t="shared" si="1"/>
        <v>2834766639</v>
      </c>
    </row>
    <row r="1681">
      <c r="A1681" s="62" t="s">
        <v>5980</v>
      </c>
      <c r="B1681" s="1" t="s">
        <v>5981</v>
      </c>
      <c r="C1681" s="5">
        <v>12.0</v>
      </c>
      <c r="D1681" s="97">
        <v>1.058280745E8</v>
      </c>
      <c r="E1681" s="2">
        <f t="shared" si="1"/>
        <v>1269936894</v>
      </c>
    </row>
    <row r="1682">
      <c r="A1682" s="62" t="s">
        <v>5982</v>
      </c>
      <c r="B1682" s="1" t="s">
        <v>5983</v>
      </c>
      <c r="C1682" s="5">
        <v>133.0</v>
      </c>
      <c r="D1682" s="97">
        <v>6.05053436119402E7</v>
      </c>
      <c r="E1682" s="2">
        <f t="shared" si="1"/>
        <v>8047210700</v>
      </c>
    </row>
    <row r="1683">
      <c r="A1683" s="62" t="s">
        <v>5984</v>
      </c>
      <c r="B1683" s="1" t="s">
        <v>5985</v>
      </c>
      <c r="C1683" s="5">
        <v>6.0</v>
      </c>
      <c r="D1683" s="97">
        <v>8.05996826666666E7</v>
      </c>
      <c r="E1683" s="2">
        <f t="shared" si="1"/>
        <v>483598096</v>
      </c>
    </row>
    <row r="1684">
      <c r="A1684" s="62" t="s">
        <v>5986</v>
      </c>
      <c r="B1684" s="1" t="s">
        <v>5987</v>
      </c>
      <c r="C1684" s="5">
        <v>81.0</v>
      </c>
      <c r="D1684" s="97">
        <v>6.87351583086419E7</v>
      </c>
      <c r="E1684" s="2">
        <f t="shared" si="1"/>
        <v>5567547823</v>
      </c>
    </row>
    <row r="1685">
      <c r="A1685" s="62" t="s">
        <v>5988</v>
      </c>
      <c r="B1685" s="1" t="s">
        <v>5989</v>
      </c>
      <c r="C1685" s="5">
        <v>58.0</v>
      </c>
      <c r="D1685" s="97">
        <v>7.22629938448275E7</v>
      </c>
      <c r="E1685" s="2">
        <f t="shared" si="1"/>
        <v>4191253643</v>
      </c>
    </row>
    <row r="1686">
      <c r="A1686" s="62" t="s">
        <v>5990</v>
      </c>
      <c r="B1686" s="1" t="s">
        <v>5991</v>
      </c>
      <c r="C1686" s="5">
        <v>131.0</v>
      </c>
      <c r="D1686" s="97">
        <v>9.41901268244275E7</v>
      </c>
      <c r="E1686" s="2">
        <f t="shared" si="1"/>
        <v>12338906614</v>
      </c>
    </row>
    <row r="1687">
      <c r="A1687" s="62" t="s">
        <v>5992</v>
      </c>
      <c r="B1687" s="1" t="s">
        <v>5993</v>
      </c>
      <c r="C1687" s="5">
        <v>1.0</v>
      </c>
      <c r="D1687" s="97">
        <v>2286500.0</v>
      </c>
      <c r="E1687" s="2">
        <f t="shared" si="1"/>
        <v>2286500</v>
      </c>
    </row>
    <row r="1688">
      <c r="A1688" s="62" t="s">
        <v>5994</v>
      </c>
      <c r="B1688" s="1" t="s">
        <v>5995</v>
      </c>
      <c r="C1688" s="5">
        <v>6.0</v>
      </c>
      <c r="D1688" s="97">
        <v>9.51541886666666E7</v>
      </c>
      <c r="E1688" s="2">
        <f t="shared" si="1"/>
        <v>570925132</v>
      </c>
    </row>
    <row r="1689">
      <c r="A1689" s="62" t="s">
        <v>5996</v>
      </c>
      <c r="B1689" s="1" t="s">
        <v>5997</v>
      </c>
      <c r="C1689" s="5">
        <v>73.0</v>
      </c>
      <c r="D1689" s="97">
        <v>3.76373688356164E7</v>
      </c>
      <c r="E1689" s="2">
        <f t="shared" si="1"/>
        <v>2747527925</v>
      </c>
    </row>
    <row r="1690">
      <c r="A1690" s="62" t="s">
        <v>5998</v>
      </c>
      <c r="B1690" s="1" t="s">
        <v>5999</v>
      </c>
      <c r="C1690" s="5">
        <v>16.0</v>
      </c>
      <c r="D1690" s="97">
        <v>2.62292712499999E7</v>
      </c>
      <c r="E1690" s="2">
        <f t="shared" si="1"/>
        <v>419668340</v>
      </c>
    </row>
    <row r="1691">
      <c r="A1691" s="62" t="s">
        <v>6000</v>
      </c>
      <c r="B1691" s="1" t="s">
        <v>6001</v>
      </c>
      <c r="C1691" s="5">
        <v>14.0</v>
      </c>
      <c r="D1691" s="97">
        <v>8.18001277857143E7</v>
      </c>
      <c r="E1691" s="2">
        <f t="shared" si="1"/>
        <v>1145201789</v>
      </c>
    </row>
    <row r="1692">
      <c r="A1692" s="62" t="s">
        <v>6002</v>
      </c>
      <c r="B1692" s="1" t="s">
        <v>6003</v>
      </c>
      <c r="C1692" s="5">
        <v>170.0</v>
      </c>
      <c r="D1692" s="97">
        <v>6.15277074647059E7</v>
      </c>
      <c r="E1692" s="2">
        <f t="shared" si="1"/>
        <v>10459710269</v>
      </c>
    </row>
    <row r="1693">
      <c r="A1693" s="62" t="s">
        <v>6004</v>
      </c>
      <c r="B1693" s="1" t="s">
        <v>6005</v>
      </c>
      <c r="C1693" s="5">
        <v>100.0</v>
      </c>
      <c r="D1693" s="97">
        <v>5.171238175E7</v>
      </c>
      <c r="E1693" s="2">
        <f t="shared" si="1"/>
        <v>5171238175</v>
      </c>
    </row>
    <row r="1694">
      <c r="A1694" s="62" t="s">
        <v>6006</v>
      </c>
      <c r="B1694" s="1" t="s">
        <v>6007</v>
      </c>
      <c r="C1694" s="5">
        <v>15.0</v>
      </c>
      <c r="D1694" s="97">
        <v>4.25290861333333E7</v>
      </c>
      <c r="E1694" s="2">
        <f t="shared" si="1"/>
        <v>637936292</v>
      </c>
    </row>
    <row r="1695">
      <c r="A1695" s="62" t="s">
        <v>6008</v>
      </c>
      <c r="B1695" s="1" t="s">
        <v>6009</v>
      </c>
      <c r="C1695" s="5">
        <v>36013.0</v>
      </c>
      <c r="D1695" s="97">
        <v>8944481.15889665</v>
      </c>
      <c r="E1695" s="2">
        <f t="shared" si="1"/>
        <v>322117599975</v>
      </c>
    </row>
    <row r="1696">
      <c r="A1696" s="62" t="s">
        <v>6010</v>
      </c>
      <c r="B1696" s="1" t="s">
        <v>6011</v>
      </c>
      <c r="C1696" s="5">
        <v>43458.0</v>
      </c>
      <c r="D1696" s="97">
        <v>9968531.90187292</v>
      </c>
      <c r="E1696" s="2">
        <f t="shared" si="1"/>
        <v>433212459392</v>
      </c>
    </row>
    <row r="1697">
      <c r="A1697" s="62" t="s">
        <v>6012</v>
      </c>
      <c r="B1697" s="1" t="s">
        <v>6013</v>
      </c>
      <c r="C1697" s="5">
        <v>4094.0</v>
      </c>
      <c r="D1697" s="97">
        <v>1.03947413103785E7</v>
      </c>
      <c r="E1697" s="2">
        <f t="shared" si="1"/>
        <v>42556070925</v>
      </c>
    </row>
    <row r="1698">
      <c r="A1698" s="62" t="s">
        <v>6014</v>
      </c>
      <c r="B1698" s="1" t="s">
        <v>6015</v>
      </c>
      <c r="C1698" s="5">
        <v>4045.0</v>
      </c>
      <c r="D1698" s="97">
        <v>9995883.70017244</v>
      </c>
      <c r="E1698" s="2">
        <f t="shared" si="1"/>
        <v>40433349567</v>
      </c>
    </row>
    <row r="1699">
      <c r="A1699" s="62" t="s">
        <v>6016</v>
      </c>
      <c r="B1699" s="1" t="s">
        <v>6017</v>
      </c>
      <c r="C1699" s="5">
        <v>13338.0</v>
      </c>
      <c r="D1699" s="97">
        <v>1.09762548844281E7</v>
      </c>
      <c r="E1699" s="2">
        <f t="shared" si="1"/>
        <v>146401287649</v>
      </c>
    </row>
    <row r="1700">
      <c r="A1700" s="62" t="s">
        <v>6018</v>
      </c>
      <c r="B1700" s="1" t="s">
        <v>6019</v>
      </c>
      <c r="C1700" s="5">
        <v>15536.0</v>
      </c>
      <c r="D1700" s="97">
        <v>1.0382293068293E7</v>
      </c>
      <c r="E1700" s="2">
        <f t="shared" si="1"/>
        <v>161299305109</v>
      </c>
    </row>
    <row r="1701">
      <c r="A1701" s="62" t="s">
        <v>6020</v>
      </c>
      <c r="B1701" s="1" t="s">
        <v>6021</v>
      </c>
      <c r="C1701" s="5">
        <v>28799.0</v>
      </c>
      <c r="D1701" s="97">
        <v>1.06871789445235E7</v>
      </c>
      <c r="E1701" s="2">
        <f t="shared" si="1"/>
        <v>307780066423</v>
      </c>
    </row>
    <row r="1702">
      <c r="A1702" s="62" t="s">
        <v>6022</v>
      </c>
      <c r="B1702" s="1" t="s">
        <v>6023</v>
      </c>
      <c r="C1702" s="5">
        <v>184.0</v>
      </c>
      <c r="D1702" s="97">
        <v>1.15698876358695E7</v>
      </c>
      <c r="E1702" s="2">
        <f t="shared" si="1"/>
        <v>2128859325</v>
      </c>
    </row>
    <row r="1703">
      <c r="A1703" s="62" t="s">
        <v>6024</v>
      </c>
      <c r="B1703" s="1" t="s">
        <v>6025</v>
      </c>
      <c r="C1703" s="5">
        <v>483.0</v>
      </c>
      <c r="D1703" s="97">
        <v>1.25942848467908E7</v>
      </c>
      <c r="E1703" s="2">
        <f t="shared" si="1"/>
        <v>6083039581</v>
      </c>
    </row>
    <row r="1704">
      <c r="A1704" s="62" t="s">
        <v>6026</v>
      </c>
      <c r="B1704" s="1" t="s">
        <v>6027</v>
      </c>
      <c r="C1704" s="5">
        <v>406.0</v>
      </c>
      <c r="D1704" s="97">
        <v>9583537.54926108</v>
      </c>
      <c r="E1704" s="2">
        <f t="shared" si="1"/>
        <v>3890916245</v>
      </c>
    </row>
    <row r="1705">
      <c r="A1705" s="62" t="s">
        <v>6028</v>
      </c>
      <c r="B1705" s="1" t="s">
        <v>6029</v>
      </c>
      <c r="C1705" s="5">
        <v>114.0</v>
      </c>
      <c r="D1705" s="97">
        <v>1.21902262894736E7</v>
      </c>
      <c r="E1705" s="2">
        <f t="shared" si="1"/>
        <v>1389685797</v>
      </c>
    </row>
    <row r="1706">
      <c r="A1706" s="62" t="s">
        <v>6030</v>
      </c>
      <c r="B1706" s="1" t="s">
        <v>6031</v>
      </c>
      <c r="C1706" s="5">
        <v>76.0</v>
      </c>
      <c r="D1706" s="97">
        <v>1.60444525789473E7</v>
      </c>
      <c r="E1706" s="2">
        <f t="shared" si="1"/>
        <v>1219378396</v>
      </c>
    </row>
    <row r="1707">
      <c r="A1707" s="62" t="s">
        <v>6032</v>
      </c>
      <c r="B1707" s="1" t="s">
        <v>6033</v>
      </c>
      <c r="C1707" s="5">
        <v>213.0</v>
      </c>
      <c r="D1707" s="97">
        <v>1.30713400516431E7</v>
      </c>
      <c r="E1707" s="2">
        <f t="shared" si="1"/>
        <v>2784195431</v>
      </c>
    </row>
    <row r="1708">
      <c r="A1708" s="62" t="s">
        <v>6034</v>
      </c>
      <c r="B1708" s="1" t="s">
        <v>6035</v>
      </c>
      <c r="C1708" s="5">
        <v>212.0</v>
      </c>
      <c r="D1708" s="97">
        <v>1.03638288820754E7</v>
      </c>
      <c r="E1708" s="2">
        <f t="shared" si="1"/>
        <v>2197131723</v>
      </c>
    </row>
    <row r="1709">
      <c r="A1709" s="62" t="s">
        <v>6036</v>
      </c>
      <c r="B1709" s="1" t="s">
        <v>6037</v>
      </c>
      <c r="C1709" s="5">
        <v>160.0</v>
      </c>
      <c r="D1709" s="97">
        <v>1.975414033125E7</v>
      </c>
      <c r="E1709" s="2">
        <f t="shared" si="1"/>
        <v>3160662453</v>
      </c>
    </row>
    <row r="1710">
      <c r="A1710" s="62" t="s">
        <v>6038</v>
      </c>
      <c r="B1710" s="1" t="s">
        <v>6039</v>
      </c>
      <c r="C1710" s="5">
        <v>297.0</v>
      </c>
      <c r="D1710" s="97">
        <v>1.24438923333333E7</v>
      </c>
      <c r="E1710" s="2">
        <f t="shared" si="1"/>
        <v>3695836023</v>
      </c>
    </row>
    <row r="1711">
      <c r="A1711" s="62" t="s">
        <v>6040</v>
      </c>
      <c r="B1711" s="1" t="s">
        <v>6041</v>
      </c>
      <c r="C1711" s="5">
        <v>1146.0</v>
      </c>
      <c r="D1711" s="97">
        <v>1.14369821640488E7</v>
      </c>
      <c r="E1711" s="2">
        <f t="shared" si="1"/>
        <v>13106781560</v>
      </c>
    </row>
    <row r="1712">
      <c r="A1712" s="62" t="s">
        <v>6042</v>
      </c>
      <c r="B1712" s="1" t="s">
        <v>6043</v>
      </c>
      <c r="C1712" s="5">
        <v>2395.0</v>
      </c>
      <c r="D1712" s="97">
        <v>1.10552106939457E7</v>
      </c>
      <c r="E1712" s="2">
        <f t="shared" si="1"/>
        <v>26477229612</v>
      </c>
    </row>
    <row r="1713">
      <c r="A1713" s="62" t="s">
        <v>6044</v>
      </c>
      <c r="B1713" s="1" t="s">
        <v>6045</v>
      </c>
      <c r="C1713" s="5">
        <v>27.0</v>
      </c>
      <c r="D1713" s="97">
        <v>1.00937273333333E7</v>
      </c>
      <c r="E1713" s="2">
        <f t="shared" si="1"/>
        <v>272530638</v>
      </c>
    </row>
    <row r="1714">
      <c r="A1714" s="62" t="s">
        <v>6046</v>
      </c>
      <c r="B1714" s="1" t="s">
        <v>6047</v>
      </c>
      <c r="C1714" s="5">
        <v>348.0</v>
      </c>
      <c r="D1714" s="97">
        <v>8865210.45689655</v>
      </c>
      <c r="E1714" s="2">
        <f t="shared" si="1"/>
        <v>3085093239</v>
      </c>
    </row>
    <row r="1715">
      <c r="A1715" s="62" t="s">
        <v>6048</v>
      </c>
      <c r="B1715" s="1" t="s">
        <v>6049</v>
      </c>
      <c r="C1715" s="5">
        <v>1749.0</v>
      </c>
      <c r="D1715" s="97">
        <v>1.55395771113013E7</v>
      </c>
      <c r="E1715" s="2">
        <f t="shared" si="1"/>
        <v>27178720368</v>
      </c>
    </row>
    <row r="1716">
      <c r="A1716" s="62" t="s">
        <v>6050</v>
      </c>
      <c r="B1716" s="1" t="s">
        <v>6051</v>
      </c>
      <c r="C1716" s="5">
        <v>190.0</v>
      </c>
      <c r="D1716" s="97">
        <v>1.75815402315789E7</v>
      </c>
      <c r="E1716" s="2">
        <f t="shared" si="1"/>
        <v>3340492644</v>
      </c>
    </row>
    <row r="1717">
      <c r="A1717" s="62" t="s">
        <v>6052</v>
      </c>
      <c r="B1717" s="1" t="s">
        <v>6053</v>
      </c>
      <c r="C1717" s="5">
        <v>189.0</v>
      </c>
      <c r="D1717" s="97">
        <v>2.23319143439153E7</v>
      </c>
      <c r="E1717" s="2">
        <f t="shared" si="1"/>
        <v>4220731811</v>
      </c>
    </row>
    <row r="1718">
      <c r="A1718" s="62" t="s">
        <v>6054</v>
      </c>
      <c r="B1718" s="1" t="s">
        <v>6055</v>
      </c>
      <c r="C1718" s="5">
        <v>3300.0</v>
      </c>
      <c r="D1718" s="97">
        <v>1.58496945480157E7</v>
      </c>
      <c r="E1718" s="2">
        <f t="shared" si="1"/>
        <v>52303992008</v>
      </c>
    </row>
    <row r="1719">
      <c r="A1719" s="62" t="s">
        <v>6056</v>
      </c>
      <c r="B1719" s="1" t="s">
        <v>6057</v>
      </c>
      <c r="C1719" s="5">
        <v>1489.0</v>
      </c>
      <c r="D1719" s="97">
        <v>2.02947417924781E7</v>
      </c>
      <c r="E1719" s="2">
        <f t="shared" si="1"/>
        <v>30218870529</v>
      </c>
    </row>
    <row r="1720">
      <c r="A1720" s="62" t="s">
        <v>6058</v>
      </c>
      <c r="B1720" s="1" t="s">
        <v>6059</v>
      </c>
      <c r="C1720" s="5">
        <v>1911.0</v>
      </c>
      <c r="D1720" s="97">
        <v>1.59910978135245E7</v>
      </c>
      <c r="E1720" s="2">
        <f t="shared" si="1"/>
        <v>30558987922</v>
      </c>
    </row>
    <row r="1721">
      <c r="A1721" s="62" t="s">
        <v>6060</v>
      </c>
      <c r="B1721" s="1" t="s">
        <v>6061</v>
      </c>
      <c r="C1721" s="5">
        <v>909.0</v>
      </c>
      <c r="D1721" s="97">
        <v>2.01383135307692E7</v>
      </c>
      <c r="E1721" s="2">
        <f t="shared" si="1"/>
        <v>18305726999</v>
      </c>
    </row>
    <row r="1722">
      <c r="A1722" s="62" t="s">
        <v>6062</v>
      </c>
      <c r="B1722" s="1" t="s">
        <v>6063</v>
      </c>
      <c r="C1722" s="5">
        <v>83.0</v>
      </c>
      <c r="D1722" s="97">
        <v>2.92489553734939E7</v>
      </c>
      <c r="E1722" s="2">
        <f t="shared" si="1"/>
        <v>2427663296</v>
      </c>
    </row>
    <row r="1723">
      <c r="A1723" s="62" t="s">
        <v>6064</v>
      </c>
      <c r="B1723" s="1" t="s">
        <v>6065</v>
      </c>
      <c r="C1723" s="5">
        <v>96.0</v>
      </c>
      <c r="D1723" s="97">
        <v>2.97771736041666E7</v>
      </c>
      <c r="E1723" s="2">
        <f t="shared" si="1"/>
        <v>2858608666</v>
      </c>
    </row>
    <row r="1724">
      <c r="A1724" s="62" t="s">
        <v>6066</v>
      </c>
      <c r="B1724" s="1" t="s">
        <v>6067</v>
      </c>
      <c r="C1724" s="5">
        <v>678.0</v>
      </c>
      <c r="D1724" s="97">
        <v>1.61954337058823E7</v>
      </c>
      <c r="E1724" s="2">
        <f t="shared" si="1"/>
        <v>10980504053</v>
      </c>
    </row>
    <row r="1725">
      <c r="A1725" s="62" t="s">
        <v>6068</v>
      </c>
      <c r="B1725" s="1" t="s">
        <v>6069</v>
      </c>
      <c r="C1725" s="5">
        <v>46.0</v>
      </c>
      <c r="D1725" s="97">
        <v>6.47635919999999E7</v>
      </c>
      <c r="E1725" s="2">
        <f t="shared" si="1"/>
        <v>2979125232</v>
      </c>
    </row>
    <row r="1726">
      <c r="A1726" s="62" t="s">
        <v>6070</v>
      </c>
      <c r="B1726" s="1" t="s">
        <v>6071</v>
      </c>
      <c r="C1726" s="5">
        <v>124.0</v>
      </c>
      <c r="D1726" s="97">
        <v>7.14695717096774E7</v>
      </c>
      <c r="E1726" s="2">
        <f t="shared" si="1"/>
        <v>8862226892</v>
      </c>
    </row>
    <row r="1727">
      <c r="A1727" s="62" t="s">
        <v>6072</v>
      </c>
      <c r="B1727" s="1" t="s">
        <v>6073</v>
      </c>
      <c r="C1727" s="5">
        <v>57.0</v>
      </c>
      <c r="D1727" s="97">
        <v>5.0236244E7</v>
      </c>
      <c r="E1727" s="2">
        <f t="shared" si="1"/>
        <v>2863465908</v>
      </c>
    </row>
    <row r="1728">
      <c r="A1728" s="62" t="s">
        <v>6074</v>
      </c>
      <c r="B1728" s="1" t="s">
        <v>6075</v>
      </c>
      <c r="C1728" s="5">
        <v>3.0</v>
      </c>
      <c r="D1728" s="97">
        <v>1.48198956666666E7</v>
      </c>
      <c r="E1728" s="2">
        <f t="shared" si="1"/>
        <v>44459687</v>
      </c>
    </row>
    <row r="1729">
      <c r="A1729" s="62" t="s">
        <v>6076</v>
      </c>
      <c r="B1729" s="1" t="s">
        <v>6077</v>
      </c>
      <c r="C1729" s="5">
        <v>31.0</v>
      </c>
      <c r="D1729" s="97">
        <v>6.32104369677419E7</v>
      </c>
      <c r="E1729" s="2">
        <f t="shared" si="1"/>
        <v>1959523546</v>
      </c>
    </row>
    <row r="1730">
      <c r="A1730" s="62" t="s">
        <v>6078</v>
      </c>
      <c r="B1730" s="1" t="s">
        <v>6079</v>
      </c>
      <c r="C1730" s="5">
        <v>61.0</v>
      </c>
      <c r="D1730" s="97">
        <v>2.17549933540983E8</v>
      </c>
      <c r="E1730" s="2">
        <f t="shared" si="1"/>
        <v>13270545946</v>
      </c>
    </row>
    <row r="1731">
      <c r="A1731" s="62" t="s">
        <v>6080</v>
      </c>
      <c r="B1731" s="1" t="s">
        <v>6081</v>
      </c>
      <c r="C1731" s="5">
        <v>3.0</v>
      </c>
      <c r="D1731" s="97">
        <v>2.2712582E7</v>
      </c>
      <c r="E1731" s="2">
        <f t="shared" si="1"/>
        <v>68137746</v>
      </c>
    </row>
    <row r="1732">
      <c r="A1732" s="62" t="s">
        <v>6082</v>
      </c>
      <c r="B1732" s="1" t="s">
        <v>6083</v>
      </c>
      <c r="C1732" s="5">
        <v>6.0</v>
      </c>
      <c r="D1732" s="97">
        <v>6.69823479999999E7</v>
      </c>
      <c r="E1732" s="2">
        <f t="shared" si="1"/>
        <v>401894088</v>
      </c>
    </row>
    <row r="1733">
      <c r="A1733" s="62" t="s">
        <v>6084</v>
      </c>
      <c r="B1733" s="1" t="s">
        <v>6085</v>
      </c>
      <c r="C1733" s="5">
        <v>32.0</v>
      </c>
      <c r="D1733" s="97">
        <v>7.09283394375E7</v>
      </c>
      <c r="E1733" s="2">
        <f t="shared" si="1"/>
        <v>2269706862</v>
      </c>
    </row>
    <row r="1734">
      <c r="A1734" s="62" t="s">
        <v>6086</v>
      </c>
      <c r="B1734" s="1" t="s">
        <v>6087</v>
      </c>
      <c r="C1734" s="5">
        <v>6639.0</v>
      </c>
      <c r="D1734" s="97">
        <v>1.17275990528296E7</v>
      </c>
      <c r="E1734" s="2">
        <f t="shared" si="1"/>
        <v>77859530112</v>
      </c>
    </row>
    <row r="1735">
      <c r="A1735" s="62" t="s">
        <v>6088</v>
      </c>
      <c r="B1735" s="1" t="s">
        <v>6089</v>
      </c>
      <c r="C1735" s="5">
        <v>172.0</v>
      </c>
      <c r="D1735" s="97">
        <v>1.73694569360465E7</v>
      </c>
      <c r="E1735" s="2">
        <f t="shared" si="1"/>
        <v>2987546593</v>
      </c>
    </row>
    <row r="1736">
      <c r="A1736" s="62" t="s">
        <v>6090</v>
      </c>
      <c r="B1736" s="1" t="s">
        <v>6091</v>
      </c>
      <c r="C1736" s="5">
        <v>867.0</v>
      </c>
      <c r="D1736" s="97">
        <v>2.98887070703575E7</v>
      </c>
      <c r="E1736" s="2">
        <f t="shared" si="1"/>
        <v>25913509030</v>
      </c>
    </row>
    <row r="1737">
      <c r="A1737" s="62" t="s">
        <v>6092</v>
      </c>
      <c r="B1737" s="1" t="s">
        <v>6093</v>
      </c>
      <c r="C1737" s="5">
        <v>55803.0</v>
      </c>
      <c r="D1737" s="97">
        <v>1.99680321019022E7</v>
      </c>
      <c r="E1737" s="2">
        <f t="shared" si="1"/>
        <v>1114276095382</v>
      </c>
    </row>
    <row r="1738">
      <c r="A1738" s="62" t="s">
        <v>6094</v>
      </c>
      <c r="B1738" s="1" t="s">
        <v>6095</v>
      </c>
      <c r="C1738" s="5">
        <v>1321.0</v>
      </c>
      <c r="D1738" s="97">
        <v>5.47526570060468E7</v>
      </c>
      <c r="E1738" s="2">
        <f t="shared" si="1"/>
        <v>72328259905</v>
      </c>
    </row>
    <row r="1739">
      <c r="A1739" s="62" t="s">
        <v>6096</v>
      </c>
      <c r="B1739" s="1" t="s">
        <v>6097</v>
      </c>
      <c r="C1739" s="5">
        <v>15581.0</v>
      </c>
      <c r="D1739" s="97">
        <v>1.92482248369871E7</v>
      </c>
      <c r="E1739" s="2">
        <f t="shared" si="1"/>
        <v>299906591185</v>
      </c>
    </row>
    <row r="1740">
      <c r="A1740" s="62" t="s">
        <v>6098</v>
      </c>
      <c r="B1740" s="1" t="s">
        <v>6099</v>
      </c>
      <c r="C1740" s="5">
        <v>1773.0</v>
      </c>
      <c r="D1740" s="97">
        <v>3.56667679514946E7</v>
      </c>
      <c r="E1740" s="2">
        <f t="shared" si="1"/>
        <v>63237179578</v>
      </c>
    </row>
    <row r="1741">
      <c r="A1741" s="62" t="s">
        <v>6100</v>
      </c>
      <c r="B1741" s="1" t="s">
        <v>6101</v>
      </c>
      <c r="C1741" s="5">
        <v>630.0</v>
      </c>
      <c r="D1741" s="97">
        <v>2.85909916126984E7</v>
      </c>
      <c r="E1741" s="2">
        <f t="shared" si="1"/>
        <v>18012324716</v>
      </c>
    </row>
    <row r="1742">
      <c r="A1742" s="62" t="s">
        <v>6102</v>
      </c>
      <c r="B1742" s="1" t="s">
        <v>6103</v>
      </c>
      <c r="C1742" s="5">
        <v>3656.0</v>
      </c>
      <c r="D1742" s="97">
        <v>3.32819511252392E7</v>
      </c>
      <c r="E1742" s="2">
        <f t="shared" si="1"/>
        <v>121678813314</v>
      </c>
    </row>
    <row r="1743">
      <c r="A1743" s="62" t="s">
        <v>6104</v>
      </c>
      <c r="B1743" s="1" t="s">
        <v>6105</v>
      </c>
      <c r="C1743" s="5">
        <v>721.0</v>
      </c>
      <c r="D1743" s="97">
        <v>3.35955266887966E7</v>
      </c>
      <c r="E1743" s="2">
        <f t="shared" si="1"/>
        <v>24222374743</v>
      </c>
    </row>
    <row r="1744">
      <c r="A1744" s="62" t="s">
        <v>6106</v>
      </c>
      <c r="B1744" s="1" t="s">
        <v>6107</v>
      </c>
      <c r="C1744" s="5">
        <v>1504.0</v>
      </c>
      <c r="D1744" s="97">
        <v>3.36743514541223E7</v>
      </c>
      <c r="E1744" s="2">
        <f t="shared" si="1"/>
        <v>50646224587</v>
      </c>
    </row>
    <row r="1745">
      <c r="A1745" s="62" t="s">
        <v>6108</v>
      </c>
      <c r="B1745" s="1" t="s">
        <v>6109</v>
      </c>
      <c r="C1745" s="5">
        <v>49.0</v>
      </c>
      <c r="D1745" s="97">
        <v>3.71389473265306E7</v>
      </c>
      <c r="E1745" s="2">
        <f t="shared" si="1"/>
        <v>1819808419</v>
      </c>
    </row>
    <row r="1746">
      <c r="A1746" s="62" t="s">
        <v>6110</v>
      </c>
      <c r="B1746" s="1" t="s">
        <v>6111</v>
      </c>
      <c r="C1746" s="5">
        <v>1605.0</v>
      </c>
      <c r="D1746" s="97">
        <v>2.69217312978193E7</v>
      </c>
      <c r="E1746" s="2">
        <f t="shared" si="1"/>
        <v>43209378733</v>
      </c>
    </row>
    <row r="1747">
      <c r="A1747" s="62" t="s">
        <v>6112</v>
      </c>
      <c r="B1747" s="1" t="s">
        <v>6113</v>
      </c>
      <c r="C1747" s="5">
        <v>9345.0</v>
      </c>
      <c r="D1747" s="97">
        <v>2.98117516902266E7</v>
      </c>
      <c r="E1747" s="2">
        <f t="shared" si="1"/>
        <v>278590819545</v>
      </c>
    </row>
    <row r="1748">
      <c r="A1748" s="62" t="s">
        <v>6114</v>
      </c>
      <c r="B1748" s="1" t="s">
        <v>6115</v>
      </c>
      <c r="C1748" s="5">
        <v>3110.0</v>
      </c>
      <c r="D1748" s="97">
        <v>2.66665851346833E7</v>
      </c>
      <c r="E1748" s="2">
        <f t="shared" si="1"/>
        <v>82933079769</v>
      </c>
    </row>
    <row r="1749">
      <c r="A1749" s="62" t="s">
        <v>6116</v>
      </c>
      <c r="B1749" s="1" t="s">
        <v>6117</v>
      </c>
      <c r="C1749" s="5">
        <v>24680.0</v>
      </c>
      <c r="D1749" s="97">
        <v>2.67663110994128E7</v>
      </c>
      <c r="E1749" s="2">
        <f t="shared" si="1"/>
        <v>660592557934</v>
      </c>
    </row>
    <row r="1750">
      <c r="A1750" s="62" t="s">
        <v>6118</v>
      </c>
      <c r="B1750" s="1" t="s">
        <v>6119</v>
      </c>
      <c r="C1750" s="5">
        <v>2171.0</v>
      </c>
      <c r="D1750" s="97">
        <v>1.96935627993557E7</v>
      </c>
      <c r="E1750" s="2">
        <f t="shared" si="1"/>
        <v>42754724837</v>
      </c>
    </row>
    <row r="1751">
      <c r="A1751" s="62" t="s">
        <v>6120</v>
      </c>
      <c r="B1751" s="1" t="s">
        <v>6121</v>
      </c>
      <c r="C1751" s="5">
        <v>45.0</v>
      </c>
      <c r="D1751" s="97">
        <v>3.95645020666666E7</v>
      </c>
      <c r="E1751" s="2">
        <f t="shared" si="1"/>
        <v>1780402593</v>
      </c>
    </row>
    <row r="1752">
      <c r="A1752" s="62" t="s">
        <v>6122</v>
      </c>
      <c r="B1752" s="1" t="s">
        <v>6123</v>
      </c>
      <c r="C1752" s="5">
        <v>368.0</v>
      </c>
      <c r="D1752" s="97">
        <v>2.44083111111111E7</v>
      </c>
      <c r="E1752" s="2">
        <f t="shared" si="1"/>
        <v>8982258489</v>
      </c>
    </row>
    <row r="1753">
      <c r="A1753" s="62" t="s">
        <v>6124</v>
      </c>
      <c r="B1753" s="1" t="s">
        <v>6125</v>
      </c>
      <c r="C1753" s="5">
        <v>134.0</v>
      </c>
      <c r="D1753" s="97">
        <v>3.6357943261194E7</v>
      </c>
      <c r="E1753" s="2">
        <f t="shared" si="1"/>
        <v>4871964397</v>
      </c>
    </row>
    <row r="1754">
      <c r="A1754" s="62" t="s">
        <v>6126</v>
      </c>
      <c r="B1754" s="1" t="s">
        <v>6127</v>
      </c>
      <c r="C1754" s="5">
        <v>179.0</v>
      </c>
      <c r="D1754" s="97">
        <v>6.60755522011173E7</v>
      </c>
      <c r="E1754" s="2">
        <f t="shared" si="1"/>
        <v>11827523844</v>
      </c>
    </row>
    <row r="1755">
      <c r="A1755" s="62" t="s">
        <v>6128</v>
      </c>
      <c r="B1755" s="1" t="s">
        <v>6129</v>
      </c>
      <c r="C1755" s="5">
        <v>1028.0</v>
      </c>
      <c r="D1755" s="97">
        <v>3.76192508278209E7</v>
      </c>
      <c r="E1755" s="2">
        <f t="shared" si="1"/>
        <v>38672589851</v>
      </c>
    </row>
    <row r="1756">
      <c r="A1756" s="62" t="s">
        <v>6130</v>
      </c>
      <c r="B1756" s="1" t="s">
        <v>6131</v>
      </c>
      <c r="C1756" s="5">
        <v>124.0</v>
      </c>
      <c r="D1756" s="97">
        <v>3.97652119193548E7</v>
      </c>
      <c r="E1756" s="2">
        <f t="shared" si="1"/>
        <v>4930886278</v>
      </c>
    </row>
    <row r="1757">
      <c r="A1757" s="62" t="s">
        <v>6132</v>
      </c>
      <c r="B1757" s="1" t="s">
        <v>6133</v>
      </c>
      <c r="C1757" s="5">
        <v>1389.0</v>
      </c>
      <c r="D1757" s="97">
        <v>2.78539769388489E7</v>
      </c>
      <c r="E1757" s="2">
        <f t="shared" si="1"/>
        <v>38689173968</v>
      </c>
    </row>
    <row r="1758">
      <c r="A1758" s="62" t="s">
        <v>6134</v>
      </c>
      <c r="B1758" s="1" t="s">
        <v>6135</v>
      </c>
      <c r="C1758" s="5">
        <v>86.0</v>
      </c>
      <c r="D1758" s="97">
        <v>3.24206666976744E7</v>
      </c>
      <c r="E1758" s="2">
        <f t="shared" si="1"/>
        <v>2788177336</v>
      </c>
    </row>
    <row r="1759">
      <c r="A1759" s="62" t="s">
        <v>6136</v>
      </c>
      <c r="B1759" s="1" t="s">
        <v>6137</v>
      </c>
      <c r="C1759" s="5">
        <v>41070.0</v>
      </c>
      <c r="D1759" s="97">
        <v>1.56229917770855E7</v>
      </c>
      <c r="E1759" s="2">
        <f t="shared" si="1"/>
        <v>641636272285</v>
      </c>
    </row>
    <row r="1760">
      <c r="A1760" s="62" t="s">
        <v>6138</v>
      </c>
      <c r="B1760" s="1" t="s">
        <v>6139</v>
      </c>
      <c r="C1760" s="5">
        <v>126.0</v>
      </c>
      <c r="D1760" s="97">
        <v>3.15649585555555E7</v>
      </c>
      <c r="E1760" s="2">
        <f t="shared" si="1"/>
        <v>3977184778</v>
      </c>
    </row>
    <row r="1761">
      <c r="A1761" s="62" t="s">
        <v>6140</v>
      </c>
      <c r="B1761" s="1" t="s">
        <v>6141</v>
      </c>
      <c r="C1761" s="5">
        <v>447.0</v>
      </c>
      <c r="D1761" s="97">
        <v>2.69623032170022E7</v>
      </c>
      <c r="E1761" s="2">
        <f t="shared" si="1"/>
        <v>12052149538</v>
      </c>
    </row>
    <row r="1762">
      <c r="A1762" s="62" t="s">
        <v>6142</v>
      </c>
      <c r="B1762" s="1" t="s">
        <v>6143</v>
      </c>
      <c r="C1762" s="5">
        <v>268.0</v>
      </c>
      <c r="D1762" s="97">
        <v>4.4315662891791E7</v>
      </c>
      <c r="E1762" s="2">
        <f t="shared" si="1"/>
        <v>11876597655</v>
      </c>
    </row>
    <row r="1763">
      <c r="A1763" s="62" t="s">
        <v>2487</v>
      </c>
      <c r="B1763" s="1" t="s">
        <v>256</v>
      </c>
      <c r="C1763" s="5">
        <v>462.0</v>
      </c>
      <c r="D1763" s="97">
        <v>4.85060170757575E7</v>
      </c>
      <c r="E1763" s="2">
        <f t="shared" si="1"/>
        <v>22409779889</v>
      </c>
    </row>
    <row r="1764">
      <c r="A1764" s="62" t="s">
        <v>6144</v>
      </c>
      <c r="B1764" s="1" t="s">
        <v>6145</v>
      </c>
      <c r="C1764" s="5">
        <v>3.0</v>
      </c>
      <c r="D1764" s="97">
        <v>1.12593683333333E7</v>
      </c>
      <c r="E1764" s="2">
        <f t="shared" si="1"/>
        <v>33778105</v>
      </c>
    </row>
    <row r="1765">
      <c r="A1765" s="62" t="s">
        <v>6146</v>
      </c>
      <c r="B1765" s="1" t="s">
        <v>6147</v>
      </c>
      <c r="C1765" s="5">
        <v>62.0</v>
      </c>
      <c r="D1765" s="97">
        <v>1.27730753064516E7</v>
      </c>
      <c r="E1765" s="2">
        <f t="shared" si="1"/>
        <v>791930669</v>
      </c>
    </row>
    <row r="1766">
      <c r="A1766" s="62" t="s">
        <v>6148</v>
      </c>
      <c r="B1766" s="1" t="s">
        <v>6149</v>
      </c>
      <c r="C1766" s="5">
        <v>1291.0</v>
      </c>
      <c r="D1766" s="97">
        <v>8.00823004376452E7</v>
      </c>
      <c r="E1766" s="2">
        <f t="shared" si="1"/>
        <v>103386249865</v>
      </c>
    </row>
    <row r="1767">
      <c r="A1767" s="62" t="s">
        <v>6150</v>
      </c>
      <c r="B1767" s="1" t="s">
        <v>6151</v>
      </c>
      <c r="C1767" s="5">
        <v>107.0</v>
      </c>
      <c r="D1767" s="97">
        <v>3.10558697196261E7</v>
      </c>
      <c r="E1767" s="2">
        <f t="shared" si="1"/>
        <v>3322978060</v>
      </c>
    </row>
    <row r="1768">
      <c r="A1768" s="62" t="s">
        <v>6152</v>
      </c>
      <c r="B1768" s="1" t="s">
        <v>6154</v>
      </c>
      <c r="C1768" s="5">
        <v>7159.0</v>
      </c>
      <c r="D1768" s="97">
        <v>1.92899613302637E7</v>
      </c>
      <c r="E1768" s="2">
        <f t="shared" si="1"/>
        <v>138096833163</v>
      </c>
    </row>
    <row r="1769">
      <c r="A1769" s="62" t="s">
        <v>6156</v>
      </c>
      <c r="B1769" s="1" t="s">
        <v>6157</v>
      </c>
      <c r="C1769" s="5">
        <v>4208.0</v>
      </c>
      <c r="D1769" s="97">
        <v>3.4364795759268E7</v>
      </c>
      <c r="E1769" s="2">
        <f t="shared" si="1"/>
        <v>144607060555</v>
      </c>
    </row>
    <row r="1770">
      <c r="A1770" s="62" t="s">
        <v>6158</v>
      </c>
      <c r="B1770" s="1" t="s">
        <v>6159</v>
      </c>
      <c r="C1770" s="5">
        <v>6878.0</v>
      </c>
      <c r="D1770" s="97">
        <v>2.97469137643127E7</v>
      </c>
      <c r="E1770" s="2">
        <f t="shared" si="1"/>
        <v>204599272871</v>
      </c>
    </row>
    <row r="1771">
      <c r="A1771" s="62" t="s">
        <v>6160</v>
      </c>
      <c r="B1771" s="1" t="s">
        <v>6161</v>
      </c>
      <c r="C1771" s="5">
        <v>9988.0</v>
      </c>
      <c r="D1771" s="97">
        <v>2.67622834369688E7</v>
      </c>
      <c r="E1771" s="2">
        <f t="shared" si="1"/>
        <v>267301686968</v>
      </c>
    </row>
    <row r="1772">
      <c r="A1772" s="62" t="s">
        <v>6162</v>
      </c>
      <c r="B1772" s="1" t="s">
        <v>6163</v>
      </c>
      <c r="C1772" s="5">
        <v>2693.0</v>
      </c>
      <c r="D1772" s="97">
        <v>2.07922935202376E7</v>
      </c>
      <c r="E1772" s="2">
        <f t="shared" si="1"/>
        <v>55993646450</v>
      </c>
    </row>
    <row r="1773">
      <c r="A1773" s="62" t="s">
        <v>6164</v>
      </c>
      <c r="B1773" s="1" t="s">
        <v>6165</v>
      </c>
      <c r="C1773" s="5">
        <v>26.0</v>
      </c>
      <c r="D1773" s="97">
        <v>2.2159020576923E7</v>
      </c>
      <c r="E1773" s="2">
        <f t="shared" si="1"/>
        <v>576134535</v>
      </c>
    </row>
    <row r="1774">
      <c r="A1774" s="62" t="s">
        <v>6166</v>
      </c>
      <c r="B1774" s="1" t="s">
        <v>6167</v>
      </c>
      <c r="C1774" s="5">
        <v>255.0</v>
      </c>
      <c r="D1774" s="97">
        <v>1.54452021843137E7</v>
      </c>
      <c r="E1774" s="2">
        <f t="shared" si="1"/>
        <v>3938526557</v>
      </c>
    </row>
    <row r="1775">
      <c r="A1775" s="62" t="s">
        <v>6168</v>
      </c>
      <c r="B1775" s="1" t="s">
        <v>6169</v>
      </c>
      <c r="C1775" s="5">
        <v>3.0</v>
      </c>
      <c r="D1775" s="97">
        <v>1.78618613333333E7</v>
      </c>
      <c r="E1775" s="2">
        <f t="shared" si="1"/>
        <v>53585584</v>
      </c>
    </row>
    <row r="1776">
      <c r="A1776" s="62" t="s">
        <v>6170</v>
      </c>
      <c r="B1776" s="1" t="s">
        <v>6171</v>
      </c>
      <c r="C1776" s="5">
        <v>1822.0</v>
      </c>
      <c r="D1776" s="97">
        <v>2.09197701136114E7</v>
      </c>
      <c r="E1776" s="2">
        <f t="shared" si="1"/>
        <v>38115821147</v>
      </c>
    </row>
    <row r="1777">
      <c r="A1777" s="62" t="s">
        <v>6172</v>
      </c>
      <c r="B1777" s="1" t="s">
        <v>6173</v>
      </c>
      <c r="C1777" s="5">
        <v>379.0</v>
      </c>
      <c r="D1777" s="97">
        <v>3.30157890817942E7</v>
      </c>
      <c r="E1777" s="2">
        <f t="shared" si="1"/>
        <v>12512984062</v>
      </c>
    </row>
    <row r="1778">
      <c r="A1778" s="62" t="s">
        <v>6174</v>
      </c>
      <c r="B1778" s="1" t="s">
        <v>6175</v>
      </c>
      <c r="C1778" s="5">
        <v>38.0</v>
      </c>
      <c r="D1778" s="97">
        <v>1.47530450526315E7</v>
      </c>
      <c r="E1778" s="2">
        <f t="shared" si="1"/>
        <v>560615712</v>
      </c>
    </row>
    <row r="1779">
      <c r="A1779" s="62" t="s">
        <v>6176</v>
      </c>
      <c r="B1779" s="1" t="s">
        <v>6177</v>
      </c>
      <c r="C1779" s="5">
        <v>87.0</v>
      </c>
      <c r="D1779" s="97">
        <v>2.29806409080459E7</v>
      </c>
      <c r="E1779" s="2">
        <f t="shared" si="1"/>
        <v>1999315759</v>
      </c>
    </row>
    <row r="1780">
      <c r="A1780" s="62" t="s">
        <v>6178</v>
      </c>
      <c r="B1780" s="1" t="s">
        <v>6179</v>
      </c>
      <c r="C1780" s="5">
        <v>13.0</v>
      </c>
      <c r="D1780" s="97">
        <v>1.7954877E7</v>
      </c>
      <c r="E1780" s="2">
        <f t="shared" si="1"/>
        <v>233413401</v>
      </c>
    </row>
    <row r="1781">
      <c r="A1781" s="62" t="s">
        <v>6180</v>
      </c>
      <c r="B1781" s="1" t="s">
        <v>6181</v>
      </c>
      <c r="C1781" s="5">
        <v>55.0</v>
      </c>
      <c r="D1781" s="97">
        <v>1.92455633272727E7</v>
      </c>
      <c r="E1781" s="2">
        <f t="shared" si="1"/>
        <v>1058505983</v>
      </c>
    </row>
    <row r="1782">
      <c r="A1782" s="62" t="s">
        <v>6182</v>
      </c>
      <c r="B1782" s="1" t="s">
        <v>6183</v>
      </c>
      <c r="C1782" s="5">
        <v>299.0</v>
      </c>
      <c r="D1782" s="97">
        <v>1.74539379665551E7</v>
      </c>
      <c r="E1782" s="2">
        <f t="shared" si="1"/>
        <v>5218727452</v>
      </c>
    </row>
    <row r="1783">
      <c r="A1783" s="62" t="s">
        <v>6184</v>
      </c>
      <c r="B1783" s="1" t="s">
        <v>6185</v>
      </c>
      <c r="C1783" s="5">
        <v>7.0</v>
      </c>
      <c r="D1783" s="97">
        <v>2.25837905714285E7</v>
      </c>
      <c r="E1783" s="2">
        <f t="shared" si="1"/>
        <v>158086534</v>
      </c>
    </row>
    <row r="1784">
      <c r="A1784" s="62" t="s">
        <v>6186</v>
      </c>
      <c r="B1784" s="1" t="s">
        <v>6187</v>
      </c>
      <c r="C1784" s="5">
        <v>921.0</v>
      </c>
      <c r="D1784" s="97">
        <v>2.1833044436482E7</v>
      </c>
      <c r="E1784" s="2">
        <f t="shared" si="1"/>
        <v>20108233926</v>
      </c>
    </row>
    <row r="1785">
      <c r="A1785" s="62" t="s">
        <v>6188</v>
      </c>
      <c r="B1785" s="1" t="s">
        <v>6189</v>
      </c>
      <c r="C1785" s="5">
        <v>654.0</v>
      </c>
      <c r="D1785" s="97">
        <v>4.05252513363914E7</v>
      </c>
      <c r="E1785" s="2">
        <f t="shared" si="1"/>
        <v>26503514374</v>
      </c>
    </row>
    <row r="1786">
      <c r="A1786" s="62" t="s">
        <v>6190</v>
      </c>
      <c r="B1786" s="1" t="s">
        <v>6191</v>
      </c>
      <c r="C1786" s="5">
        <v>1849.0</v>
      </c>
      <c r="D1786" s="97">
        <v>4.18045805772972E7</v>
      </c>
      <c r="E1786" s="2">
        <f t="shared" si="1"/>
        <v>77296669487</v>
      </c>
    </row>
    <row r="1787">
      <c r="A1787" s="62" t="s">
        <v>6192</v>
      </c>
      <c r="B1787" s="1" t="s">
        <v>6193</v>
      </c>
      <c r="C1787" s="5">
        <v>278.0</v>
      </c>
      <c r="D1787" s="97">
        <v>5.28094040791366E7</v>
      </c>
      <c r="E1787" s="2">
        <f t="shared" si="1"/>
        <v>14681014334</v>
      </c>
    </row>
    <row r="1788">
      <c r="A1788" s="62" t="s">
        <v>6194</v>
      </c>
      <c r="B1788" s="1" t="s">
        <v>6195</v>
      </c>
      <c r="C1788" s="5">
        <v>12.0</v>
      </c>
      <c r="D1788" s="97">
        <v>1.53432718666666E8</v>
      </c>
      <c r="E1788" s="2">
        <f t="shared" si="1"/>
        <v>1841192624</v>
      </c>
    </row>
    <row r="1789">
      <c r="A1789" s="62" t="s">
        <v>6196</v>
      </c>
      <c r="B1789" s="1" t="s">
        <v>6197</v>
      </c>
      <c r="C1789" s="5">
        <v>71.0</v>
      </c>
      <c r="D1789" s="97">
        <v>3.77659001830985E7</v>
      </c>
      <c r="E1789" s="2">
        <f t="shared" si="1"/>
        <v>2681378913</v>
      </c>
    </row>
    <row r="1790">
      <c r="A1790" s="62" t="s">
        <v>6198</v>
      </c>
      <c r="B1790" s="1" t="s">
        <v>6199</v>
      </c>
      <c r="C1790" s="5">
        <v>128.0</v>
      </c>
      <c r="D1790" s="97">
        <v>2.78167409868217E8</v>
      </c>
      <c r="E1790" s="2">
        <f t="shared" si="1"/>
        <v>35605428463</v>
      </c>
    </row>
    <row r="1791">
      <c r="A1791" s="62" t="s">
        <v>6200</v>
      </c>
      <c r="B1791" s="1" t="s">
        <v>6201</v>
      </c>
      <c r="C1791" s="5">
        <v>8.0</v>
      </c>
      <c r="D1791" s="97">
        <v>5.1810148125E7</v>
      </c>
      <c r="E1791" s="2">
        <f t="shared" si="1"/>
        <v>414481185</v>
      </c>
    </row>
    <row r="1792">
      <c r="A1792" s="62" t="s">
        <v>6202</v>
      </c>
      <c r="B1792" s="1" t="s">
        <v>6203</v>
      </c>
      <c r="C1792" s="5">
        <v>22.0</v>
      </c>
      <c r="D1792" s="97">
        <v>3.7326337090909E7</v>
      </c>
      <c r="E1792" s="2">
        <f t="shared" si="1"/>
        <v>821179416</v>
      </c>
    </row>
    <row r="1793">
      <c r="A1793" s="62" t="s">
        <v>6204</v>
      </c>
      <c r="B1793" s="1" t="s">
        <v>6205</v>
      </c>
      <c r="C1793" s="5">
        <v>17.0</v>
      </c>
      <c r="D1793" s="97">
        <v>2.69225125882352E7</v>
      </c>
      <c r="E1793" s="2">
        <f t="shared" si="1"/>
        <v>457682714</v>
      </c>
    </row>
    <row r="1794">
      <c r="A1794" s="62" t="s">
        <v>6206</v>
      </c>
      <c r="B1794" s="1" t="s">
        <v>6207</v>
      </c>
      <c r="C1794" s="5">
        <v>39.0</v>
      </c>
      <c r="D1794" s="97">
        <v>1.62553383333333E7</v>
      </c>
      <c r="E1794" s="2">
        <f t="shared" si="1"/>
        <v>633958195</v>
      </c>
    </row>
    <row r="1795">
      <c r="A1795" s="62" t="s">
        <v>6208</v>
      </c>
      <c r="B1795" s="1" t="s">
        <v>6209</v>
      </c>
      <c r="C1795" s="5">
        <v>2.0</v>
      </c>
      <c r="D1795" s="97">
        <v>3.8885351E7</v>
      </c>
      <c r="E1795" s="2">
        <f t="shared" si="1"/>
        <v>77770702</v>
      </c>
    </row>
    <row r="1796">
      <c r="A1796" s="62" t="s">
        <v>6210</v>
      </c>
      <c r="B1796" s="1" t="s">
        <v>6211</v>
      </c>
      <c r="C1796" s="5">
        <v>4.0</v>
      </c>
      <c r="D1796" s="97">
        <v>1.893017825E7</v>
      </c>
      <c r="E1796" s="2">
        <f t="shared" si="1"/>
        <v>75720713</v>
      </c>
    </row>
    <row r="1797">
      <c r="A1797" s="62" t="s">
        <v>6212</v>
      </c>
      <c r="B1797" s="1" t="s">
        <v>6213</v>
      </c>
      <c r="C1797" s="5">
        <v>11.0</v>
      </c>
      <c r="D1797" s="97">
        <v>2.99377752727272E7</v>
      </c>
      <c r="E1797" s="2">
        <f t="shared" si="1"/>
        <v>329315528</v>
      </c>
    </row>
    <row r="1798">
      <c r="A1798" s="62" t="s">
        <v>6215</v>
      </c>
      <c r="B1798" s="1" t="s">
        <v>6216</v>
      </c>
      <c r="C1798" s="5">
        <v>271.0</v>
      </c>
      <c r="D1798" s="97">
        <v>3.17762579669117E7</v>
      </c>
      <c r="E1798" s="2">
        <f t="shared" si="1"/>
        <v>8611365909</v>
      </c>
    </row>
    <row r="1799">
      <c r="A1799" s="62" t="s">
        <v>6220</v>
      </c>
      <c r="B1799" s="1" t="s">
        <v>6222</v>
      </c>
      <c r="C1799" s="5">
        <v>71.0</v>
      </c>
      <c r="D1799" s="97">
        <v>5.35213738450704E7</v>
      </c>
      <c r="E1799" s="2">
        <f t="shared" si="1"/>
        <v>3800017543</v>
      </c>
    </row>
    <row r="1800">
      <c r="A1800" s="62" t="s">
        <v>6224</v>
      </c>
      <c r="B1800" s="1" t="s">
        <v>6225</v>
      </c>
      <c r="C1800" s="5">
        <v>4.0</v>
      </c>
      <c r="D1800" s="97">
        <v>3.772070775E7</v>
      </c>
      <c r="E1800" s="2">
        <f t="shared" si="1"/>
        <v>150882831</v>
      </c>
    </row>
    <row r="1801">
      <c r="A1801" s="62" t="s">
        <v>6226</v>
      </c>
      <c r="B1801" s="1" t="s">
        <v>6227</v>
      </c>
      <c r="C1801" s="5">
        <v>252.0</v>
      </c>
      <c r="D1801" s="97">
        <v>2.33608491111111E7</v>
      </c>
      <c r="E1801" s="2">
        <f t="shared" si="1"/>
        <v>5886933976</v>
      </c>
    </row>
    <row r="1802">
      <c r="A1802" s="62" t="s">
        <v>6229</v>
      </c>
      <c r="B1802" s="1" t="s">
        <v>6230</v>
      </c>
      <c r="C1802" s="5">
        <v>376.0</v>
      </c>
      <c r="D1802" s="97">
        <v>3.14576989255319E7</v>
      </c>
      <c r="E1802" s="2">
        <f t="shared" si="1"/>
        <v>11828094796</v>
      </c>
    </row>
    <row r="1803">
      <c r="A1803" s="62" t="s">
        <v>6231</v>
      </c>
      <c r="B1803" s="1" t="s">
        <v>6232</v>
      </c>
      <c r="C1803" s="5">
        <v>9.0</v>
      </c>
      <c r="D1803" s="97">
        <v>2.14084913333333E7</v>
      </c>
      <c r="E1803" s="2">
        <f t="shared" si="1"/>
        <v>192676422</v>
      </c>
    </row>
    <row r="1804">
      <c r="A1804" s="62" t="s">
        <v>6234</v>
      </c>
      <c r="B1804" s="1" t="s">
        <v>6235</v>
      </c>
      <c r="C1804" s="5">
        <v>15.0</v>
      </c>
      <c r="D1804" s="97">
        <v>1.49554990666666E7</v>
      </c>
      <c r="E1804" s="2">
        <f t="shared" si="1"/>
        <v>224332486</v>
      </c>
    </row>
    <row r="1805">
      <c r="A1805" s="62" t="s">
        <v>6237</v>
      </c>
      <c r="B1805" s="1" t="s">
        <v>6238</v>
      </c>
      <c r="C1805" s="5">
        <v>7.0</v>
      </c>
      <c r="D1805" s="97">
        <v>1.59676059142857E8</v>
      </c>
      <c r="E1805" s="2">
        <f t="shared" si="1"/>
        <v>1117732414</v>
      </c>
    </row>
    <row r="1806">
      <c r="A1806" s="62" t="s">
        <v>6239</v>
      </c>
      <c r="B1806" s="1" t="s">
        <v>6240</v>
      </c>
      <c r="C1806" s="5">
        <v>3.0</v>
      </c>
      <c r="D1806" s="97">
        <v>2.57700273333333E7</v>
      </c>
      <c r="E1806" s="2">
        <f t="shared" si="1"/>
        <v>77310082</v>
      </c>
    </row>
    <row r="1807">
      <c r="A1807" s="62" t="s">
        <v>6241</v>
      </c>
      <c r="B1807" s="1" t="s">
        <v>6242</v>
      </c>
      <c r="C1807" s="5">
        <v>116.0</v>
      </c>
      <c r="D1807" s="97">
        <v>5.87329389741379E7</v>
      </c>
      <c r="E1807" s="2">
        <f t="shared" si="1"/>
        <v>6813020921</v>
      </c>
    </row>
    <row r="1808">
      <c r="A1808" s="62" t="s">
        <v>6243</v>
      </c>
      <c r="B1808" s="1" t="s">
        <v>6244</v>
      </c>
      <c r="C1808" s="5">
        <v>49078.0</v>
      </c>
      <c r="D1808" s="97">
        <v>1.55217729323145E7</v>
      </c>
      <c r="E1808" s="2">
        <f t="shared" si="1"/>
        <v>761777571972</v>
      </c>
    </row>
    <row r="1809">
      <c r="A1809" s="62" t="s">
        <v>6245</v>
      </c>
      <c r="B1809" s="1" t="s">
        <v>6246</v>
      </c>
      <c r="C1809" s="5">
        <v>104135.0</v>
      </c>
      <c r="D1809" s="97">
        <v>1.74180304928892E7</v>
      </c>
      <c r="E1809" s="2">
        <f t="shared" si="1"/>
        <v>1813826605377</v>
      </c>
    </row>
    <row r="1810">
      <c r="A1810" s="62" t="s">
        <v>6247</v>
      </c>
      <c r="B1810" s="1" t="s">
        <v>6248</v>
      </c>
      <c r="C1810" s="5">
        <v>6929.0</v>
      </c>
      <c r="D1810" s="97">
        <v>1.48375959981238E7</v>
      </c>
      <c r="E1810" s="2">
        <f t="shared" si="1"/>
        <v>102809702671</v>
      </c>
    </row>
    <row r="1811">
      <c r="A1811" s="62" t="s">
        <v>6249</v>
      </c>
      <c r="B1811" s="1" t="s">
        <v>6250</v>
      </c>
      <c r="C1811" s="5">
        <v>4767.0</v>
      </c>
      <c r="D1811" s="97">
        <v>2.2079860002935E7</v>
      </c>
      <c r="E1811" s="2">
        <f t="shared" si="1"/>
        <v>105254692634</v>
      </c>
    </row>
    <row r="1812">
      <c r="A1812" s="62" t="s">
        <v>6251</v>
      </c>
      <c r="B1812" s="1" t="s">
        <v>6252</v>
      </c>
      <c r="C1812" s="5">
        <v>26275.0</v>
      </c>
      <c r="D1812" s="97">
        <v>2.05790913131801E7</v>
      </c>
      <c r="E1812" s="2">
        <f t="shared" si="1"/>
        <v>540715624254</v>
      </c>
    </row>
    <row r="1813">
      <c r="A1813" s="62" t="s">
        <v>6253</v>
      </c>
      <c r="B1813" s="1" t="s">
        <v>6254</v>
      </c>
      <c r="C1813" s="5">
        <v>59.0</v>
      </c>
      <c r="D1813" s="97">
        <v>1.79356372881356E7</v>
      </c>
      <c r="E1813" s="2">
        <f t="shared" si="1"/>
        <v>1058202600</v>
      </c>
    </row>
    <row r="1814">
      <c r="A1814" s="62" t="s">
        <v>6255</v>
      </c>
      <c r="B1814" s="1" t="s">
        <v>6256</v>
      </c>
      <c r="C1814" s="5">
        <v>248.0</v>
      </c>
      <c r="D1814" s="97">
        <v>2.68605424838709E7</v>
      </c>
      <c r="E1814" s="2">
        <f t="shared" si="1"/>
        <v>6661414536</v>
      </c>
    </row>
    <row r="1815">
      <c r="A1815" s="62" t="s">
        <v>6257</v>
      </c>
      <c r="B1815" s="1" t="s">
        <v>6258</v>
      </c>
      <c r="C1815" s="5">
        <v>57.0</v>
      </c>
      <c r="D1815" s="97">
        <v>2.79494220350877E7</v>
      </c>
      <c r="E1815" s="2">
        <f t="shared" si="1"/>
        <v>1593117056</v>
      </c>
    </row>
    <row r="1816">
      <c r="A1816" s="62" t="s">
        <v>6260</v>
      </c>
      <c r="B1816" s="1" t="s">
        <v>6261</v>
      </c>
      <c r="C1816" s="5">
        <v>26.0</v>
      </c>
      <c r="D1816" s="97">
        <v>7.2013576076923E7</v>
      </c>
      <c r="E1816" s="2">
        <f t="shared" si="1"/>
        <v>1872352978</v>
      </c>
    </row>
    <row r="1817">
      <c r="A1817" s="62" t="s">
        <v>6263</v>
      </c>
      <c r="B1817" s="1" t="s">
        <v>6264</v>
      </c>
      <c r="C1817" s="5">
        <v>67.0</v>
      </c>
      <c r="D1817" s="97">
        <v>1.45355813880597E7</v>
      </c>
      <c r="E1817" s="2">
        <f t="shared" si="1"/>
        <v>973883953</v>
      </c>
    </row>
    <row r="1818">
      <c r="A1818" s="62" t="s">
        <v>6265</v>
      </c>
      <c r="B1818" s="1" t="s">
        <v>6266</v>
      </c>
      <c r="C1818" s="5">
        <v>20.0</v>
      </c>
      <c r="D1818" s="97">
        <v>2.324580495E7</v>
      </c>
      <c r="E1818" s="2">
        <f t="shared" si="1"/>
        <v>464916099</v>
      </c>
    </row>
    <row r="1819">
      <c r="A1819" s="62" t="s">
        <v>6267</v>
      </c>
      <c r="B1819" s="1" t="s">
        <v>6268</v>
      </c>
      <c r="C1819" s="5">
        <v>82.0</v>
      </c>
      <c r="D1819" s="97">
        <v>2.43750574146341E7</v>
      </c>
      <c r="E1819" s="2">
        <f t="shared" si="1"/>
        <v>1998754708</v>
      </c>
    </row>
    <row r="1820">
      <c r="A1820" s="62" t="s">
        <v>6269</v>
      </c>
      <c r="B1820" s="1" t="s">
        <v>6270</v>
      </c>
      <c r="C1820" s="5">
        <v>143.0</v>
      </c>
      <c r="D1820" s="97">
        <v>3.32052179790209E7</v>
      </c>
      <c r="E1820" s="2">
        <f t="shared" si="1"/>
        <v>4748346171</v>
      </c>
    </row>
    <row r="1821">
      <c r="A1821" s="62" t="s">
        <v>6271</v>
      </c>
      <c r="B1821" s="1" t="s">
        <v>6272</v>
      </c>
      <c r="C1821" s="5">
        <v>11.0</v>
      </c>
      <c r="D1821" s="97">
        <v>4.20220242727272E7</v>
      </c>
      <c r="E1821" s="2">
        <f t="shared" si="1"/>
        <v>462242267</v>
      </c>
    </row>
    <row r="1822">
      <c r="A1822" s="62" t="s">
        <v>6273</v>
      </c>
      <c r="B1822" s="1" t="s">
        <v>6274</v>
      </c>
      <c r="C1822" s="5">
        <v>95.0</v>
      </c>
      <c r="D1822" s="97">
        <v>1.33452389978947E8</v>
      </c>
      <c r="E1822" s="2">
        <f t="shared" si="1"/>
        <v>12677977048</v>
      </c>
    </row>
    <row r="1823">
      <c r="A1823" s="62" t="s">
        <v>6276</v>
      </c>
      <c r="B1823" s="1" t="s">
        <v>6277</v>
      </c>
      <c r="C1823" s="5">
        <v>4.0</v>
      </c>
      <c r="D1823" s="97">
        <v>1.237467765E8</v>
      </c>
      <c r="E1823" s="2">
        <f t="shared" si="1"/>
        <v>494987106</v>
      </c>
    </row>
    <row r="1824">
      <c r="A1824" s="62" t="s">
        <v>6279</v>
      </c>
      <c r="B1824" s="1" t="s">
        <v>6280</v>
      </c>
      <c r="C1824" s="5">
        <v>129.0</v>
      </c>
      <c r="D1824" s="97">
        <v>4.47879808449612E7</v>
      </c>
      <c r="E1824" s="2">
        <f t="shared" si="1"/>
        <v>5777649529</v>
      </c>
    </row>
    <row r="1825">
      <c r="A1825" s="62" t="s">
        <v>6281</v>
      </c>
      <c r="B1825" s="1" t="s">
        <v>6282</v>
      </c>
      <c r="C1825" s="5">
        <v>18.0</v>
      </c>
      <c r="D1825" s="97">
        <v>2.83143842222222E7</v>
      </c>
      <c r="E1825" s="2">
        <f t="shared" si="1"/>
        <v>509658916</v>
      </c>
    </row>
    <row r="1826">
      <c r="A1826" s="62" t="s">
        <v>6284</v>
      </c>
      <c r="B1826" s="1" t="s">
        <v>6285</v>
      </c>
      <c r="C1826" s="5">
        <v>27.0</v>
      </c>
      <c r="D1826" s="97">
        <v>7.0854342074074E7</v>
      </c>
      <c r="E1826" s="2">
        <f t="shared" si="1"/>
        <v>1913067236</v>
      </c>
    </row>
    <row r="1827">
      <c r="A1827" s="62" t="s">
        <v>6286</v>
      </c>
      <c r="B1827" s="1" t="s">
        <v>6287</v>
      </c>
      <c r="C1827" s="5">
        <v>5.0</v>
      </c>
      <c r="D1827" s="97">
        <v>3.9703523E7</v>
      </c>
      <c r="E1827" s="2">
        <f t="shared" si="1"/>
        <v>198517615</v>
      </c>
    </row>
    <row r="1828">
      <c r="A1828" s="62" t="s">
        <v>6288</v>
      </c>
      <c r="B1828" s="1" t="s">
        <v>6289</v>
      </c>
      <c r="C1828" s="5">
        <v>3.0</v>
      </c>
      <c r="D1828" s="97">
        <v>2.15941206666666E7</v>
      </c>
      <c r="E1828" s="2">
        <f t="shared" si="1"/>
        <v>64782362</v>
      </c>
    </row>
    <row r="1829">
      <c r="A1829" s="62" t="s">
        <v>6290</v>
      </c>
      <c r="B1829" s="1" t="s">
        <v>6291</v>
      </c>
      <c r="C1829" s="5">
        <v>385.0</v>
      </c>
      <c r="D1829" s="97">
        <v>4.64956265272727E7</v>
      </c>
      <c r="E1829" s="2">
        <f t="shared" si="1"/>
        <v>17900816213</v>
      </c>
    </row>
    <row r="1830">
      <c r="A1830" s="62" t="s">
        <v>6292</v>
      </c>
      <c r="B1830" s="1" t="s">
        <v>6293</v>
      </c>
      <c r="C1830" s="5">
        <v>137.0</v>
      </c>
      <c r="D1830" s="97">
        <v>5.06799984637681E7</v>
      </c>
      <c r="E1830" s="2">
        <f t="shared" si="1"/>
        <v>6943159790</v>
      </c>
    </row>
    <row r="1831">
      <c r="A1831" s="62" t="s">
        <v>6294</v>
      </c>
      <c r="B1831" s="1" t="s">
        <v>6295</v>
      </c>
      <c r="C1831" s="5">
        <v>131.0</v>
      </c>
      <c r="D1831" s="97">
        <v>4.94267252519083E7</v>
      </c>
      <c r="E1831" s="2">
        <f t="shared" si="1"/>
        <v>6474901008</v>
      </c>
    </row>
    <row r="1832">
      <c r="A1832" s="62" t="s">
        <v>6296</v>
      </c>
      <c r="B1832" s="1" t="s">
        <v>6297</v>
      </c>
      <c r="C1832" s="5">
        <v>2237.0</v>
      </c>
      <c r="D1832" s="97">
        <v>1.58995304408217E7</v>
      </c>
      <c r="E1832" s="2">
        <f t="shared" si="1"/>
        <v>35567249596</v>
      </c>
    </row>
    <row r="1833">
      <c r="A1833" s="62" t="s">
        <v>6298</v>
      </c>
      <c r="B1833" s="1" t="s">
        <v>6299</v>
      </c>
      <c r="C1833" s="5">
        <v>44.0</v>
      </c>
      <c r="D1833" s="97">
        <v>6.52121806818181E7</v>
      </c>
      <c r="E1833" s="2">
        <f t="shared" si="1"/>
        <v>2869335950</v>
      </c>
    </row>
    <row r="1834">
      <c r="A1834" s="62" t="s">
        <v>6300</v>
      </c>
      <c r="B1834" s="1" t="s">
        <v>6301</v>
      </c>
      <c r="C1834" s="5">
        <v>6.0</v>
      </c>
      <c r="D1834" s="97">
        <v>2.4160265E7</v>
      </c>
      <c r="E1834" s="2">
        <f t="shared" si="1"/>
        <v>144961590</v>
      </c>
    </row>
    <row r="1835">
      <c r="A1835" s="62" t="s">
        <v>6302</v>
      </c>
      <c r="B1835" s="1" t="s">
        <v>6303</v>
      </c>
      <c r="C1835" s="5">
        <v>29.0</v>
      </c>
      <c r="D1835" s="97">
        <v>2.85600754482758E7</v>
      </c>
      <c r="E1835" s="2">
        <f t="shared" si="1"/>
        <v>828242188</v>
      </c>
    </row>
    <row r="1836">
      <c r="A1836" s="62" t="s">
        <v>6304</v>
      </c>
      <c r="B1836" s="1" t="s">
        <v>6305</v>
      </c>
      <c r="C1836" s="5">
        <v>7.0</v>
      </c>
      <c r="D1836" s="97">
        <v>3.69146888571428E7</v>
      </c>
      <c r="E1836" s="2">
        <f t="shared" si="1"/>
        <v>258402822</v>
      </c>
    </row>
    <row r="1837">
      <c r="A1837" s="62" t="s">
        <v>6306</v>
      </c>
      <c r="B1837" s="1" t="s">
        <v>6307</v>
      </c>
      <c r="C1837" s="5">
        <v>478.0</v>
      </c>
      <c r="D1837" s="97">
        <v>2.99410912071129E7</v>
      </c>
      <c r="E1837" s="2">
        <f t="shared" si="1"/>
        <v>14311841597</v>
      </c>
    </row>
    <row r="1838">
      <c r="A1838" s="62" t="s">
        <v>6308</v>
      </c>
      <c r="B1838" s="1" t="s">
        <v>6309</v>
      </c>
      <c r="C1838" s="5">
        <v>1043.0</v>
      </c>
      <c r="D1838" s="97">
        <v>1.65761449799618E7</v>
      </c>
      <c r="E1838" s="2">
        <f t="shared" si="1"/>
        <v>17288919214</v>
      </c>
    </row>
    <row r="1839">
      <c r="A1839" s="62" t="s">
        <v>6310</v>
      </c>
      <c r="B1839" s="1" t="s">
        <v>6311</v>
      </c>
      <c r="C1839" s="5">
        <v>5.0</v>
      </c>
      <c r="D1839" s="97">
        <v>5.1138255E7</v>
      </c>
      <c r="E1839" s="2">
        <f t="shared" si="1"/>
        <v>255691275</v>
      </c>
    </row>
    <row r="1840">
      <c r="A1840" s="62" t="s">
        <v>6312</v>
      </c>
      <c r="B1840" s="1" t="s">
        <v>6313</v>
      </c>
      <c r="C1840" s="5">
        <v>14.0</v>
      </c>
      <c r="D1840" s="97">
        <v>1.44858817142857E7</v>
      </c>
      <c r="E1840" s="2">
        <f t="shared" si="1"/>
        <v>202802344</v>
      </c>
    </row>
    <row r="1841">
      <c r="A1841" s="62" t="s">
        <v>6314</v>
      </c>
      <c r="B1841" s="1" t="s">
        <v>6315</v>
      </c>
      <c r="C1841" s="5">
        <v>23.0</v>
      </c>
      <c r="D1841" s="97">
        <v>4.80396796086956E7</v>
      </c>
      <c r="E1841" s="2">
        <f t="shared" si="1"/>
        <v>1104912631</v>
      </c>
    </row>
    <row r="1842">
      <c r="A1842" s="62" t="s">
        <v>6316</v>
      </c>
      <c r="B1842" s="1" t="s">
        <v>6317</v>
      </c>
      <c r="C1842" s="5">
        <v>104.0</v>
      </c>
      <c r="D1842" s="97">
        <v>1.80643949807692E7</v>
      </c>
      <c r="E1842" s="2">
        <f t="shared" si="1"/>
        <v>1878697078</v>
      </c>
    </row>
    <row r="1843">
      <c r="A1843" s="62" t="s">
        <v>6318</v>
      </c>
      <c r="B1843" s="1" t="s">
        <v>6319</v>
      </c>
      <c r="C1843" s="5">
        <v>9858.0</v>
      </c>
      <c r="D1843" s="97">
        <v>1.31887487324E7</v>
      </c>
      <c r="E1843" s="2">
        <f t="shared" si="1"/>
        <v>130014685004</v>
      </c>
    </row>
    <row r="1844">
      <c r="A1844" s="62" t="s">
        <v>6320</v>
      </c>
      <c r="B1844" s="1" t="s">
        <v>6321</v>
      </c>
      <c r="C1844" s="5">
        <v>21014.0</v>
      </c>
      <c r="D1844" s="97">
        <v>1.67924579741834E7</v>
      </c>
      <c r="E1844" s="2">
        <f t="shared" si="1"/>
        <v>352876711869</v>
      </c>
    </row>
    <row r="1845">
      <c r="A1845" s="62" t="s">
        <v>6322</v>
      </c>
      <c r="B1845" s="1" t="s">
        <v>6323</v>
      </c>
      <c r="C1845" s="5">
        <v>214.0</v>
      </c>
      <c r="D1845" s="97">
        <v>1.25821441121495E7</v>
      </c>
      <c r="E1845" s="2">
        <f t="shared" si="1"/>
        <v>2692578840</v>
      </c>
    </row>
    <row r="1846">
      <c r="A1846" s="62" t="s">
        <v>6324</v>
      </c>
      <c r="B1846" s="1" t="s">
        <v>6325</v>
      </c>
      <c r="C1846" s="5">
        <v>292.0</v>
      </c>
      <c r="D1846" s="97">
        <v>1.16379878600682E7</v>
      </c>
      <c r="E1846" s="2">
        <f t="shared" si="1"/>
        <v>3398292455</v>
      </c>
    </row>
    <row r="1847">
      <c r="A1847" s="62" t="s">
        <v>6326</v>
      </c>
      <c r="B1847" s="1" t="s">
        <v>6327</v>
      </c>
      <c r="C1847" s="5">
        <v>1706.0</v>
      </c>
      <c r="D1847" s="97">
        <v>2.40988461506447E7</v>
      </c>
      <c r="E1847" s="2">
        <f t="shared" si="1"/>
        <v>41112631533</v>
      </c>
    </row>
    <row r="1848">
      <c r="A1848" s="62" t="s">
        <v>6328</v>
      </c>
      <c r="B1848" s="1" t="s">
        <v>6329</v>
      </c>
      <c r="C1848" s="5">
        <v>1473.0</v>
      </c>
      <c r="D1848" s="97">
        <v>2.08211522647658E7</v>
      </c>
      <c r="E1848" s="2">
        <f t="shared" si="1"/>
        <v>30669557286</v>
      </c>
    </row>
    <row r="1849">
      <c r="A1849" s="62" t="s">
        <v>6330</v>
      </c>
      <c r="B1849" s="1" t="s">
        <v>6331</v>
      </c>
      <c r="C1849" s="5">
        <v>5483.0</v>
      </c>
      <c r="D1849" s="97">
        <v>1.44228922578409E7</v>
      </c>
      <c r="E1849" s="2">
        <f t="shared" si="1"/>
        <v>79080718250</v>
      </c>
    </row>
    <row r="1850">
      <c r="A1850" s="62" t="s">
        <v>6332</v>
      </c>
      <c r="B1850" s="1" t="s">
        <v>6333</v>
      </c>
      <c r="C1850" s="5">
        <v>698.0</v>
      </c>
      <c r="D1850" s="97">
        <v>1.28695511690544E7</v>
      </c>
      <c r="E1850" s="2">
        <f t="shared" si="1"/>
        <v>8982946716</v>
      </c>
    </row>
    <row r="1851">
      <c r="A1851" s="62" t="s">
        <v>6334</v>
      </c>
      <c r="B1851" s="1" t="s">
        <v>6335</v>
      </c>
      <c r="C1851" s="5">
        <v>34.0</v>
      </c>
      <c r="D1851" s="97">
        <v>1.90630941764705E7</v>
      </c>
      <c r="E1851" s="2">
        <f t="shared" si="1"/>
        <v>648145202</v>
      </c>
    </row>
    <row r="1852">
      <c r="A1852" s="62" t="s">
        <v>6336</v>
      </c>
      <c r="B1852" s="1" t="s">
        <v>6337</v>
      </c>
      <c r="C1852" s="5">
        <v>55.0</v>
      </c>
      <c r="D1852" s="97">
        <v>1.71417076363636E7</v>
      </c>
      <c r="E1852" s="2">
        <f t="shared" si="1"/>
        <v>942793920</v>
      </c>
    </row>
    <row r="1853">
      <c r="A1853" s="62" t="s">
        <v>6338</v>
      </c>
      <c r="B1853" s="1" t="s">
        <v>6339</v>
      </c>
      <c r="C1853" s="5">
        <v>14536.0</v>
      </c>
      <c r="D1853" s="97">
        <v>2.65348073008874E7</v>
      </c>
      <c r="E1853" s="2">
        <f t="shared" si="1"/>
        <v>385709958926</v>
      </c>
    </row>
    <row r="1854">
      <c r="A1854" s="62" t="s">
        <v>6340</v>
      </c>
      <c r="B1854" s="1" t="s">
        <v>6341</v>
      </c>
      <c r="C1854" s="5">
        <v>3844.0</v>
      </c>
      <c r="D1854" s="97">
        <v>2.01314192803641E7</v>
      </c>
      <c r="E1854" s="2">
        <f t="shared" si="1"/>
        <v>77385175714</v>
      </c>
    </row>
    <row r="1855">
      <c r="A1855" s="62" t="s">
        <v>6342</v>
      </c>
      <c r="B1855" s="1" t="s">
        <v>6343</v>
      </c>
      <c r="C1855" s="5">
        <v>638.0</v>
      </c>
      <c r="D1855" s="97">
        <v>2.65743015595611E7</v>
      </c>
      <c r="E1855" s="2">
        <f t="shared" si="1"/>
        <v>16954404395</v>
      </c>
    </row>
    <row r="1856">
      <c r="A1856" s="62" t="s">
        <v>6344</v>
      </c>
      <c r="B1856" s="1" t="s">
        <v>6345</v>
      </c>
      <c r="C1856" s="5">
        <v>83.0</v>
      </c>
      <c r="D1856" s="97">
        <v>1.97551890361445E7</v>
      </c>
      <c r="E1856" s="2">
        <f t="shared" si="1"/>
        <v>1639680690</v>
      </c>
    </row>
    <row r="1857">
      <c r="A1857" s="62" t="s">
        <v>6346</v>
      </c>
      <c r="B1857" s="1" t="s">
        <v>6347</v>
      </c>
      <c r="C1857" s="5">
        <v>104.0</v>
      </c>
      <c r="D1857" s="97">
        <v>1.71052726442307E7</v>
      </c>
      <c r="E1857" s="2">
        <f t="shared" si="1"/>
        <v>1778948355</v>
      </c>
    </row>
    <row r="1858">
      <c r="A1858" s="62" t="s">
        <v>6348</v>
      </c>
      <c r="B1858" s="1" t="s">
        <v>6349</v>
      </c>
      <c r="C1858" s="5">
        <v>9446.0</v>
      </c>
      <c r="D1858" s="97">
        <v>2.01176955796043E7</v>
      </c>
      <c r="E1858" s="2">
        <f t="shared" si="1"/>
        <v>190031752445</v>
      </c>
    </row>
    <row r="1859">
      <c r="A1859" s="62" t="s">
        <v>6350</v>
      </c>
      <c r="B1859" s="1" t="s">
        <v>6351</v>
      </c>
      <c r="C1859" s="5">
        <v>469.0</v>
      </c>
      <c r="D1859" s="97">
        <v>1.51399954989339E7</v>
      </c>
      <c r="E1859" s="2">
        <f t="shared" si="1"/>
        <v>7100657889</v>
      </c>
    </row>
    <row r="1860">
      <c r="A1860" s="62" t="s">
        <v>6352</v>
      </c>
      <c r="B1860" s="1" t="s">
        <v>6353</v>
      </c>
      <c r="C1860" s="5">
        <v>387.0</v>
      </c>
      <c r="D1860" s="97">
        <v>2.5544987496124E7</v>
      </c>
      <c r="E1860" s="2">
        <f t="shared" si="1"/>
        <v>9885910161</v>
      </c>
    </row>
    <row r="1861">
      <c r="A1861" s="62" t="s">
        <v>6354</v>
      </c>
      <c r="B1861" s="1" t="s">
        <v>6355</v>
      </c>
      <c r="C1861" s="5">
        <v>361.0</v>
      </c>
      <c r="D1861" s="97">
        <v>3.21188860221606E7</v>
      </c>
      <c r="E1861" s="2">
        <f t="shared" si="1"/>
        <v>11594917854</v>
      </c>
    </row>
    <row r="1862">
      <c r="A1862" s="62" t="s">
        <v>6356</v>
      </c>
      <c r="B1862" s="1" t="s">
        <v>6357</v>
      </c>
      <c r="C1862" s="5">
        <v>342.0</v>
      </c>
      <c r="D1862" s="97">
        <v>7.93070817142857E7</v>
      </c>
      <c r="E1862" s="2">
        <f t="shared" si="1"/>
        <v>27123021946</v>
      </c>
    </row>
    <row r="1863">
      <c r="A1863" s="62" t="s">
        <v>6358</v>
      </c>
      <c r="B1863" s="1" t="s">
        <v>6359</v>
      </c>
      <c r="C1863" s="5">
        <v>199.0</v>
      </c>
      <c r="D1863" s="97">
        <v>1.91364355849999E7</v>
      </c>
      <c r="E1863" s="2">
        <f t="shared" si="1"/>
        <v>3808150681</v>
      </c>
    </row>
    <row r="1864">
      <c r="A1864" s="62" t="s">
        <v>6360</v>
      </c>
      <c r="B1864" s="1" t="s">
        <v>6361</v>
      </c>
      <c r="C1864" s="5">
        <v>361.0</v>
      </c>
      <c r="D1864" s="97">
        <v>4.0375047102493E7</v>
      </c>
      <c r="E1864" s="2">
        <f t="shared" si="1"/>
        <v>14575392004</v>
      </c>
    </row>
    <row r="1865">
      <c r="A1865" s="62" t="s">
        <v>6362</v>
      </c>
      <c r="B1865" s="1" t="s">
        <v>6363</v>
      </c>
      <c r="C1865" s="5">
        <v>45.0</v>
      </c>
      <c r="D1865" s="97">
        <v>1.57691074444444E7</v>
      </c>
      <c r="E1865" s="2">
        <f t="shared" si="1"/>
        <v>709609835</v>
      </c>
    </row>
    <row r="1866">
      <c r="A1866" s="62" t="s">
        <v>6364</v>
      </c>
      <c r="B1866" s="1" t="s">
        <v>6365</v>
      </c>
      <c r="C1866" s="5">
        <v>117.0</v>
      </c>
      <c r="D1866" s="97">
        <v>4.38450208034188E7</v>
      </c>
      <c r="E1866" s="2">
        <f t="shared" si="1"/>
        <v>5129867434</v>
      </c>
    </row>
    <row r="1867">
      <c r="A1867" s="62" t="s">
        <v>6366</v>
      </c>
      <c r="B1867" s="1" t="s">
        <v>6367</v>
      </c>
      <c r="C1867" s="5">
        <v>513.0</v>
      </c>
      <c r="D1867" s="97">
        <v>2.53911301111111E7</v>
      </c>
      <c r="E1867" s="2">
        <f t="shared" si="1"/>
        <v>13025649747</v>
      </c>
    </row>
    <row r="1868">
      <c r="A1868" s="62" t="s">
        <v>6368</v>
      </c>
      <c r="B1868" s="1" t="s">
        <v>6369</v>
      </c>
      <c r="C1868" s="5">
        <v>80.0</v>
      </c>
      <c r="D1868" s="97">
        <v>2.3423598575E7</v>
      </c>
      <c r="E1868" s="2">
        <f t="shared" si="1"/>
        <v>1873887886</v>
      </c>
    </row>
    <row r="1869">
      <c r="A1869" s="62" t="s">
        <v>6370</v>
      </c>
      <c r="B1869" s="1" t="s">
        <v>6371</v>
      </c>
      <c r="C1869" s="5">
        <v>31.0</v>
      </c>
      <c r="D1869" s="97">
        <v>8.98445400967742E7</v>
      </c>
      <c r="E1869" s="2">
        <f t="shared" si="1"/>
        <v>2785180743</v>
      </c>
    </row>
    <row r="1870">
      <c r="A1870" s="62" t="s">
        <v>6372</v>
      </c>
      <c r="B1870" s="1" t="s">
        <v>6373</v>
      </c>
      <c r="C1870" s="5">
        <v>140.0</v>
      </c>
      <c r="D1870" s="97">
        <v>4.73940415857142E7</v>
      </c>
      <c r="E1870" s="2">
        <f t="shared" si="1"/>
        <v>6635165822</v>
      </c>
    </row>
    <row r="1871">
      <c r="A1871" s="62" t="s">
        <v>6374</v>
      </c>
      <c r="B1871" s="1" t="s">
        <v>6375</v>
      </c>
      <c r="C1871" s="5">
        <v>15.0</v>
      </c>
      <c r="D1871" s="97">
        <v>5.25238272666666E7</v>
      </c>
      <c r="E1871" s="2">
        <f t="shared" si="1"/>
        <v>787857409</v>
      </c>
    </row>
    <row r="1872">
      <c r="A1872" s="62" t="s">
        <v>6376</v>
      </c>
      <c r="B1872" s="1" t="s">
        <v>6377</v>
      </c>
      <c r="C1872" s="5">
        <v>964.0</v>
      </c>
      <c r="D1872" s="97">
        <v>4.48376246569948E7</v>
      </c>
      <c r="E1872" s="2">
        <f t="shared" si="1"/>
        <v>43223470169</v>
      </c>
    </row>
    <row r="1873">
      <c r="A1873" s="62" t="s">
        <v>6378</v>
      </c>
      <c r="B1873" s="1" t="s">
        <v>6379</v>
      </c>
      <c r="C1873" s="5">
        <v>1099.0</v>
      </c>
      <c r="D1873" s="97">
        <v>1.8587008010009E7</v>
      </c>
      <c r="E1873" s="2">
        <f t="shared" si="1"/>
        <v>20427121803</v>
      </c>
    </row>
    <row r="1874">
      <c r="A1874" s="62" t="s">
        <v>6380</v>
      </c>
      <c r="B1874" s="1" t="s">
        <v>6381</v>
      </c>
      <c r="C1874" s="5">
        <v>128.0</v>
      </c>
      <c r="D1874" s="97">
        <v>1.44135240390624E7</v>
      </c>
      <c r="E1874" s="2">
        <f t="shared" si="1"/>
        <v>1844931077</v>
      </c>
    </row>
    <row r="1875">
      <c r="A1875" s="62" t="s">
        <v>6382</v>
      </c>
      <c r="B1875" s="1" t="s">
        <v>6383</v>
      </c>
      <c r="C1875" s="5">
        <v>537.0</v>
      </c>
      <c r="D1875" s="97">
        <v>1.89264795586592E7</v>
      </c>
      <c r="E1875" s="2">
        <f t="shared" si="1"/>
        <v>10163519523</v>
      </c>
    </row>
    <row r="1876">
      <c r="A1876" s="62" t="s">
        <v>6384</v>
      </c>
      <c r="B1876" s="1" t="s">
        <v>6385</v>
      </c>
      <c r="C1876" s="5">
        <v>584325.0</v>
      </c>
      <c r="D1876" s="97">
        <v>1.42244185841331E7</v>
      </c>
      <c r="E1876" s="2">
        <f t="shared" si="1"/>
        <v>8311683389174</v>
      </c>
    </row>
    <row r="1877">
      <c r="A1877" s="62" t="s">
        <v>6386</v>
      </c>
      <c r="B1877" s="1" t="s">
        <v>6387</v>
      </c>
      <c r="C1877" s="5">
        <v>14318.0</v>
      </c>
      <c r="D1877" s="97">
        <v>1.5663091961002E7</v>
      </c>
      <c r="E1877" s="2">
        <f t="shared" si="1"/>
        <v>224264150698</v>
      </c>
    </row>
    <row r="1878">
      <c r="A1878" s="62" t="s">
        <v>6388</v>
      </c>
      <c r="B1878" s="1" t="s">
        <v>6389</v>
      </c>
      <c r="C1878" s="5">
        <v>17.0</v>
      </c>
      <c r="D1878" s="97">
        <v>1.28326282941176E7</v>
      </c>
      <c r="E1878" s="2">
        <f t="shared" si="1"/>
        <v>218154681</v>
      </c>
    </row>
    <row r="1879">
      <c r="A1879" s="62" t="s">
        <v>6390</v>
      </c>
      <c r="B1879" s="1" t="s">
        <v>6391</v>
      </c>
      <c r="C1879" s="5">
        <v>32.0</v>
      </c>
      <c r="D1879" s="97">
        <v>1.76128144375E7</v>
      </c>
      <c r="E1879" s="2">
        <f t="shared" si="1"/>
        <v>563610062</v>
      </c>
    </row>
    <row r="1880">
      <c r="A1880" s="62" t="s">
        <v>6392</v>
      </c>
      <c r="B1880" s="1" t="s">
        <v>6393</v>
      </c>
      <c r="C1880" s="5">
        <v>11.0</v>
      </c>
      <c r="D1880" s="97">
        <v>1.69474037272727E7</v>
      </c>
      <c r="E1880" s="2">
        <f t="shared" si="1"/>
        <v>186421441</v>
      </c>
    </row>
    <row r="1881">
      <c r="A1881" s="62" t="s">
        <v>6394</v>
      </c>
      <c r="B1881" s="1" t="s">
        <v>6395</v>
      </c>
      <c r="C1881" s="5">
        <v>285.0</v>
      </c>
      <c r="D1881" s="97">
        <v>1.54129735578947E7</v>
      </c>
      <c r="E1881" s="2">
        <f t="shared" si="1"/>
        <v>4392697464</v>
      </c>
    </row>
    <row r="1882">
      <c r="A1882" s="62" t="s">
        <v>6396</v>
      </c>
      <c r="B1882" s="1" t="s">
        <v>6397</v>
      </c>
      <c r="C1882" s="5">
        <v>1529.0</v>
      </c>
      <c r="D1882" s="97">
        <v>1.42038580280862E7</v>
      </c>
      <c r="E1882" s="2">
        <f t="shared" si="1"/>
        <v>21717698925</v>
      </c>
    </row>
    <row r="1883">
      <c r="A1883" s="62" t="s">
        <v>6398</v>
      </c>
      <c r="B1883" s="1" t="s">
        <v>6399</v>
      </c>
      <c r="C1883" s="5">
        <v>2842.0</v>
      </c>
      <c r="D1883" s="97">
        <v>1.48717722729511E7</v>
      </c>
      <c r="E1883" s="2">
        <f t="shared" si="1"/>
        <v>42265576800</v>
      </c>
    </row>
    <row r="1884">
      <c r="A1884" s="62" t="s">
        <v>6400</v>
      </c>
      <c r="B1884" s="1" t="s">
        <v>6401</v>
      </c>
      <c r="C1884" s="5">
        <v>2291.0</v>
      </c>
      <c r="D1884" s="97">
        <v>1.28828065235601E7</v>
      </c>
      <c r="E1884" s="2">
        <f t="shared" si="1"/>
        <v>29514509745</v>
      </c>
    </row>
    <row r="1885">
      <c r="A1885" s="62" t="s">
        <v>6402</v>
      </c>
      <c r="B1885" s="1" t="s">
        <v>6403</v>
      </c>
      <c r="C1885" s="5">
        <v>7.0</v>
      </c>
      <c r="D1885" s="97">
        <v>3.00169447142857E7</v>
      </c>
      <c r="E1885" s="2">
        <f t="shared" si="1"/>
        <v>210118613</v>
      </c>
    </row>
    <row r="1886">
      <c r="A1886" s="62" t="s">
        <v>6404</v>
      </c>
      <c r="B1886" s="1" t="s">
        <v>6405</v>
      </c>
      <c r="C1886" s="5">
        <v>3720.0</v>
      </c>
      <c r="D1886" s="97">
        <v>2.42164930282106E7</v>
      </c>
      <c r="E1886" s="2">
        <f t="shared" si="1"/>
        <v>90085354065</v>
      </c>
    </row>
    <row r="1887">
      <c r="A1887" s="62" t="s">
        <v>6406</v>
      </c>
      <c r="B1887" s="1" t="s">
        <v>6407</v>
      </c>
      <c r="C1887" s="5">
        <v>145.0</v>
      </c>
      <c r="D1887" s="97">
        <v>1.9214390075862E7</v>
      </c>
      <c r="E1887" s="2">
        <f t="shared" si="1"/>
        <v>2786086561</v>
      </c>
    </row>
    <row r="1888">
      <c r="A1888" s="62" t="s">
        <v>6408</v>
      </c>
      <c r="B1888" s="1" t="s">
        <v>6409</v>
      </c>
      <c r="C1888" s="5">
        <v>3.0</v>
      </c>
      <c r="D1888" s="97">
        <v>1.93282286666666E7</v>
      </c>
      <c r="E1888" s="2">
        <f t="shared" si="1"/>
        <v>57984686</v>
      </c>
    </row>
    <row r="1889">
      <c r="A1889" s="62" t="s">
        <v>6410</v>
      </c>
      <c r="B1889" s="1" t="s">
        <v>6411</v>
      </c>
      <c r="C1889" s="5">
        <v>34.0</v>
      </c>
      <c r="D1889" s="97">
        <v>1.23781300588235E7</v>
      </c>
      <c r="E1889" s="2">
        <f t="shared" si="1"/>
        <v>420856422</v>
      </c>
    </row>
    <row r="1890">
      <c r="A1890" s="62" t="s">
        <v>6412</v>
      </c>
      <c r="B1890" s="1" t="s">
        <v>6413</v>
      </c>
      <c r="C1890" s="5">
        <v>946.0</v>
      </c>
      <c r="D1890" s="97">
        <v>1.49374332346723E7</v>
      </c>
      <c r="E1890" s="2">
        <f t="shared" si="1"/>
        <v>14130811840</v>
      </c>
    </row>
    <row r="1891">
      <c r="A1891" s="62" t="s">
        <v>6414</v>
      </c>
      <c r="B1891" s="1" t="s">
        <v>6415</v>
      </c>
      <c r="C1891" s="5">
        <v>832.0</v>
      </c>
      <c r="D1891" s="97">
        <v>1.67888417475961E7</v>
      </c>
      <c r="E1891" s="2">
        <f t="shared" si="1"/>
        <v>13968316334</v>
      </c>
    </row>
    <row r="1892">
      <c r="A1892" s="62" t="s">
        <v>6416</v>
      </c>
      <c r="B1892" s="1" t="s">
        <v>6417</v>
      </c>
      <c r="C1892" s="5">
        <v>73.0</v>
      </c>
      <c r="D1892" s="97">
        <v>1.58303503424657E7</v>
      </c>
      <c r="E1892" s="2">
        <f t="shared" si="1"/>
        <v>1155615575</v>
      </c>
    </row>
    <row r="1893">
      <c r="A1893" s="62" t="s">
        <v>6418</v>
      </c>
      <c r="B1893" s="1" t="s">
        <v>6419</v>
      </c>
      <c r="C1893" s="5">
        <v>27.0</v>
      </c>
      <c r="D1893" s="97">
        <v>1.46496451111111E7</v>
      </c>
      <c r="E1893" s="2">
        <f t="shared" si="1"/>
        <v>395540418</v>
      </c>
    </row>
    <row r="1894">
      <c r="A1894" s="62" t="s">
        <v>6420</v>
      </c>
      <c r="B1894" s="1" t="s">
        <v>6421</v>
      </c>
      <c r="C1894" s="5">
        <v>455.0</v>
      </c>
      <c r="D1894" s="97">
        <v>2.19607629188596E7</v>
      </c>
      <c r="E1894" s="2">
        <f t="shared" si="1"/>
        <v>9992147128</v>
      </c>
    </row>
    <row r="1895">
      <c r="A1895" s="62" t="s">
        <v>6422</v>
      </c>
      <c r="B1895" s="1" t="s">
        <v>6423</v>
      </c>
      <c r="C1895" s="5">
        <v>245.0</v>
      </c>
      <c r="D1895" s="97">
        <v>2.53750444530612E7</v>
      </c>
      <c r="E1895" s="2">
        <f t="shared" si="1"/>
        <v>6216885891</v>
      </c>
    </row>
    <row r="1896">
      <c r="A1896" s="62" t="s">
        <v>6424</v>
      </c>
      <c r="B1896" s="1" t="s">
        <v>6425</v>
      </c>
      <c r="C1896" s="5">
        <v>4932.0</v>
      </c>
      <c r="D1896" s="97">
        <v>2.13743707717413E7</v>
      </c>
      <c r="E1896" s="2">
        <f t="shared" si="1"/>
        <v>105418396646</v>
      </c>
    </row>
    <row r="1897">
      <c r="A1897" s="62" t="s">
        <v>6426</v>
      </c>
      <c r="B1897" s="1" t="s">
        <v>6427</v>
      </c>
      <c r="C1897" s="5">
        <v>302.0</v>
      </c>
      <c r="D1897" s="97">
        <v>2.28465022615894E7</v>
      </c>
      <c r="E1897" s="2">
        <f t="shared" si="1"/>
        <v>6899643683</v>
      </c>
    </row>
    <row r="1898">
      <c r="A1898" s="62" t="s">
        <v>6428</v>
      </c>
      <c r="B1898" s="1" t="s">
        <v>6429</v>
      </c>
      <c r="C1898" s="5">
        <v>1042.0</v>
      </c>
      <c r="D1898" s="97">
        <v>1.47345561976967E7</v>
      </c>
      <c r="E1898" s="2">
        <f t="shared" si="1"/>
        <v>15353407558</v>
      </c>
    </row>
    <row r="1899">
      <c r="A1899" s="62" t="s">
        <v>6430</v>
      </c>
      <c r="B1899" s="1" t="s">
        <v>6431</v>
      </c>
      <c r="C1899" s="5">
        <v>2763.0</v>
      </c>
      <c r="D1899" s="97">
        <v>2.1860904890738E7</v>
      </c>
      <c r="E1899" s="2">
        <f t="shared" si="1"/>
        <v>60401680213</v>
      </c>
    </row>
    <row r="1900">
      <c r="A1900" s="62" t="s">
        <v>6432</v>
      </c>
      <c r="B1900" s="1" t="s">
        <v>6433</v>
      </c>
      <c r="C1900" s="5">
        <v>17954.0</v>
      </c>
      <c r="D1900" s="97">
        <v>1.53471290160338E7</v>
      </c>
      <c r="E1900" s="2">
        <f t="shared" si="1"/>
        <v>275542354354</v>
      </c>
    </row>
    <row r="1901">
      <c r="A1901" s="62" t="s">
        <v>6434</v>
      </c>
      <c r="B1901" s="1" t="s">
        <v>6435</v>
      </c>
      <c r="C1901" s="5">
        <v>2007.0</v>
      </c>
      <c r="D1901" s="97">
        <v>2.05087084907822E7</v>
      </c>
      <c r="E1901" s="2">
        <f t="shared" si="1"/>
        <v>41160977941</v>
      </c>
    </row>
    <row r="1902">
      <c r="A1902" s="62" t="s">
        <v>6436</v>
      </c>
      <c r="B1902" s="1" t="s">
        <v>6437</v>
      </c>
      <c r="C1902" s="5">
        <v>10.0</v>
      </c>
      <c r="D1902" s="97">
        <v>1.40505834E7</v>
      </c>
      <c r="E1902" s="2">
        <f t="shared" si="1"/>
        <v>140505834</v>
      </c>
    </row>
    <row r="1903">
      <c r="A1903" s="62" t="s">
        <v>6438</v>
      </c>
      <c r="B1903" s="1" t="s">
        <v>6439</v>
      </c>
      <c r="C1903" s="5">
        <v>21.0</v>
      </c>
      <c r="D1903" s="97">
        <v>1.37539339999999E7</v>
      </c>
      <c r="E1903" s="2">
        <f t="shared" si="1"/>
        <v>288832614</v>
      </c>
    </row>
    <row r="1904">
      <c r="A1904" s="62" t="s">
        <v>6440</v>
      </c>
      <c r="B1904" s="1" t="s">
        <v>6441</v>
      </c>
      <c r="C1904" s="5">
        <v>8.0</v>
      </c>
      <c r="D1904" s="97">
        <v>3.4106369375E7</v>
      </c>
      <c r="E1904" s="2">
        <f t="shared" si="1"/>
        <v>272850955</v>
      </c>
    </row>
    <row r="1905">
      <c r="A1905" s="62" t="s">
        <v>6442</v>
      </c>
      <c r="B1905" s="1" t="s">
        <v>6443</v>
      </c>
      <c r="C1905" s="5">
        <v>98.0</v>
      </c>
      <c r="D1905" s="97">
        <v>1.70633502857142E7</v>
      </c>
      <c r="E1905" s="2">
        <f t="shared" si="1"/>
        <v>1672208328</v>
      </c>
    </row>
    <row r="1906">
      <c r="A1906" s="62" t="s">
        <v>6444</v>
      </c>
      <c r="B1906" s="1" t="s">
        <v>6445</v>
      </c>
      <c r="C1906" s="5">
        <v>4.0</v>
      </c>
      <c r="D1906" s="97">
        <v>3.51086375E7</v>
      </c>
      <c r="E1906" s="2">
        <f t="shared" si="1"/>
        <v>140434550</v>
      </c>
    </row>
    <row r="1907">
      <c r="A1907" s="62" t="s">
        <v>6446</v>
      </c>
      <c r="B1907" s="1" t="s">
        <v>6447</v>
      </c>
      <c r="C1907" s="5">
        <v>32.0</v>
      </c>
      <c r="D1907" s="97">
        <v>5.205645175E7</v>
      </c>
      <c r="E1907" s="2">
        <f t="shared" si="1"/>
        <v>1665806456</v>
      </c>
    </row>
    <row r="1908">
      <c r="A1908" s="62" t="s">
        <v>6448</v>
      </c>
      <c r="B1908" s="1" t="s">
        <v>6449</v>
      </c>
      <c r="C1908" s="5">
        <v>341.0</v>
      </c>
      <c r="D1908" s="97">
        <v>2.84911894193548E7</v>
      </c>
      <c r="E1908" s="2">
        <f t="shared" si="1"/>
        <v>9715495592</v>
      </c>
    </row>
    <row r="1909">
      <c r="A1909" s="62" t="s">
        <v>6450</v>
      </c>
      <c r="B1909" s="1" t="s">
        <v>6451</v>
      </c>
      <c r="C1909" s="5">
        <v>43.0</v>
      </c>
      <c r="D1909" s="97">
        <v>2.4982632E7</v>
      </c>
      <c r="E1909" s="2">
        <f t="shared" si="1"/>
        <v>1074253176</v>
      </c>
    </row>
    <row r="1910">
      <c r="A1910" s="62" t="s">
        <v>6452</v>
      </c>
      <c r="B1910" s="1" t="s">
        <v>6453</v>
      </c>
      <c r="C1910" s="5">
        <v>209.0</v>
      </c>
      <c r="D1910" s="97">
        <v>2.98768004019138E7</v>
      </c>
      <c r="E1910" s="2">
        <f t="shared" si="1"/>
        <v>6244251284</v>
      </c>
    </row>
    <row r="1911">
      <c r="A1911" s="62" t="s">
        <v>6454</v>
      </c>
      <c r="B1911" s="1" t="s">
        <v>6455</v>
      </c>
      <c r="C1911" s="5">
        <v>66.0</v>
      </c>
      <c r="D1911" s="97">
        <v>2.04240566060606E7</v>
      </c>
      <c r="E1911" s="2">
        <f t="shared" si="1"/>
        <v>1347987736</v>
      </c>
    </row>
    <row r="1912">
      <c r="A1912" s="62" t="s">
        <v>6456</v>
      </c>
      <c r="B1912" s="1" t="s">
        <v>6457</v>
      </c>
      <c r="C1912" s="5">
        <v>8.0</v>
      </c>
      <c r="D1912" s="97">
        <v>9.941459275E7</v>
      </c>
      <c r="E1912" s="2">
        <f t="shared" si="1"/>
        <v>795316742</v>
      </c>
    </row>
    <row r="1913">
      <c r="A1913" s="62" t="s">
        <v>6458</v>
      </c>
      <c r="B1913" s="1" t="s">
        <v>6459</v>
      </c>
      <c r="C1913" s="5">
        <v>4.0</v>
      </c>
      <c r="D1913" s="97">
        <v>1.667386225E7</v>
      </c>
      <c r="E1913" s="2">
        <f t="shared" si="1"/>
        <v>66695449</v>
      </c>
    </row>
    <row r="1914">
      <c r="A1914" s="62" t="s">
        <v>6460</v>
      </c>
      <c r="B1914" s="1" t="s">
        <v>6461</v>
      </c>
      <c r="C1914" s="5">
        <v>16.0</v>
      </c>
      <c r="D1914" s="97">
        <v>3.05542205624999E7</v>
      </c>
      <c r="E1914" s="2">
        <f t="shared" si="1"/>
        <v>488867529</v>
      </c>
    </row>
    <row r="1915">
      <c r="A1915" s="62" t="s">
        <v>6462</v>
      </c>
      <c r="B1915" s="1" t="s">
        <v>6463</v>
      </c>
      <c r="C1915" s="5">
        <v>8.0</v>
      </c>
      <c r="D1915" s="97">
        <v>1.3115544875E7</v>
      </c>
      <c r="E1915" s="2">
        <f t="shared" si="1"/>
        <v>104924359</v>
      </c>
    </row>
    <row r="1916">
      <c r="A1916" s="62" t="s">
        <v>6464</v>
      </c>
      <c r="B1916" s="1" t="s">
        <v>6465</v>
      </c>
      <c r="C1916" s="5">
        <v>543.0</v>
      </c>
      <c r="D1916" s="97">
        <v>2.53510147679558E7</v>
      </c>
      <c r="E1916" s="2">
        <f t="shared" si="1"/>
        <v>13765601019</v>
      </c>
    </row>
    <row r="1917">
      <c r="A1917" s="62" t="s">
        <v>6466</v>
      </c>
      <c r="B1917" s="1" t="s">
        <v>6467</v>
      </c>
      <c r="C1917" s="5">
        <v>25.0</v>
      </c>
      <c r="D1917" s="97">
        <v>2.56665744E7</v>
      </c>
      <c r="E1917" s="2">
        <f t="shared" si="1"/>
        <v>641664360</v>
      </c>
    </row>
    <row r="1918">
      <c r="A1918" s="62" t="s">
        <v>6468</v>
      </c>
      <c r="B1918" s="1" t="s">
        <v>6469</v>
      </c>
      <c r="C1918" s="5">
        <v>13.0</v>
      </c>
      <c r="D1918" s="97">
        <v>1.79640841428571E7</v>
      </c>
      <c r="E1918" s="2">
        <f t="shared" si="1"/>
        <v>233533093.9</v>
      </c>
    </row>
    <row r="1919">
      <c r="A1919" s="62" t="s">
        <v>6470</v>
      </c>
      <c r="B1919" s="1" t="s">
        <v>6471</v>
      </c>
      <c r="C1919" s="5">
        <v>6.0</v>
      </c>
      <c r="D1919" s="97">
        <v>3.57460346666666E7</v>
      </c>
      <c r="E1919" s="2">
        <f t="shared" si="1"/>
        <v>214476208</v>
      </c>
    </row>
    <row r="1920">
      <c r="A1920" s="62" t="s">
        <v>6472</v>
      </c>
      <c r="B1920" s="1" t="s">
        <v>6473</v>
      </c>
      <c r="C1920" s="5">
        <v>38.0</v>
      </c>
      <c r="D1920" s="97">
        <v>2.00442801578947E7</v>
      </c>
      <c r="E1920" s="2">
        <f t="shared" si="1"/>
        <v>761682646</v>
      </c>
    </row>
    <row r="1921">
      <c r="A1921" s="62" t="s">
        <v>6474</v>
      </c>
      <c r="B1921" s="1" t="s">
        <v>6475</v>
      </c>
      <c r="C1921" s="5">
        <v>13.0</v>
      </c>
      <c r="D1921" s="97">
        <v>1.9272582E7</v>
      </c>
      <c r="E1921" s="2">
        <f t="shared" si="1"/>
        <v>250543566</v>
      </c>
    </row>
    <row r="1922">
      <c r="A1922" s="62" t="s">
        <v>6476</v>
      </c>
      <c r="B1922" s="1" t="s">
        <v>6477</v>
      </c>
      <c r="C1922" s="5">
        <v>36.0</v>
      </c>
      <c r="D1922" s="97">
        <v>2.45958768888888E7</v>
      </c>
      <c r="E1922" s="2">
        <f t="shared" si="1"/>
        <v>885451568</v>
      </c>
    </row>
    <row r="1923">
      <c r="A1923" s="62" t="s">
        <v>6478</v>
      </c>
      <c r="B1923" s="1" t="s">
        <v>6479</v>
      </c>
      <c r="C1923" s="5">
        <v>56965.0</v>
      </c>
      <c r="D1923" s="97">
        <v>2.16038923636411E7</v>
      </c>
      <c r="E1923" s="2">
        <f t="shared" si="1"/>
        <v>1230665728495</v>
      </c>
    </row>
    <row r="1924">
      <c r="A1924" s="62" t="s">
        <v>6480</v>
      </c>
      <c r="B1924" s="1" t="s">
        <v>6481</v>
      </c>
      <c r="C1924" s="5">
        <v>13.0</v>
      </c>
      <c r="D1924" s="97">
        <v>3.28559729999999E7</v>
      </c>
      <c r="E1924" s="2">
        <f t="shared" si="1"/>
        <v>427127649</v>
      </c>
    </row>
    <row r="1925">
      <c r="A1925" s="62" t="s">
        <v>6482</v>
      </c>
      <c r="B1925" s="1" t="s">
        <v>6483</v>
      </c>
      <c r="C1925" s="5">
        <v>6.0</v>
      </c>
      <c r="D1925" s="97">
        <v>2.42433095E7</v>
      </c>
      <c r="E1925" s="2">
        <f t="shared" si="1"/>
        <v>145459857</v>
      </c>
    </row>
    <row r="1926">
      <c r="A1926" s="62" t="s">
        <v>6484</v>
      </c>
      <c r="B1926" s="1" t="s">
        <v>6485</v>
      </c>
      <c r="C1926" s="5">
        <v>346.0</v>
      </c>
      <c r="D1926" s="97">
        <v>2.43141888352601E7</v>
      </c>
      <c r="E1926" s="2">
        <f t="shared" si="1"/>
        <v>8412709337</v>
      </c>
    </row>
    <row r="1927">
      <c r="A1927" s="62" t="s">
        <v>6486</v>
      </c>
      <c r="B1927" s="1" t="s">
        <v>6487</v>
      </c>
      <c r="C1927" s="5">
        <v>180.0</v>
      </c>
      <c r="D1927" s="97">
        <v>1.82726291222222E7</v>
      </c>
      <c r="E1927" s="2">
        <f t="shared" si="1"/>
        <v>3289073242</v>
      </c>
    </row>
    <row r="1928">
      <c r="A1928" s="62" t="s">
        <v>6488</v>
      </c>
      <c r="B1928" s="1" t="s">
        <v>6489</v>
      </c>
      <c r="C1928" s="5">
        <v>2078.0</v>
      </c>
      <c r="D1928" s="97">
        <v>1.43412790615977E7</v>
      </c>
      <c r="E1928" s="2">
        <f t="shared" si="1"/>
        <v>29801177890</v>
      </c>
    </row>
    <row r="1929">
      <c r="A1929" s="62" t="s">
        <v>6490</v>
      </c>
      <c r="B1929" s="1" t="s">
        <v>6491</v>
      </c>
      <c r="C1929" s="5">
        <v>33.0</v>
      </c>
      <c r="D1929" s="97">
        <v>1.92124026363636E7</v>
      </c>
      <c r="E1929" s="2">
        <f t="shared" si="1"/>
        <v>634009287</v>
      </c>
    </row>
    <row r="1930">
      <c r="A1930" s="62" t="s">
        <v>6492</v>
      </c>
      <c r="B1930" s="1" t="s">
        <v>6493</v>
      </c>
      <c r="C1930" s="5">
        <v>19.0</v>
      </c>
      <c r="D1930" s="97">
        <v>8945144.47368421</v>
      </c>
      <c r="E1930" s="2">
        <f t="shared" si="1"/>
        <v>169957745</v>
      </c>
    </row>
    <row r="1931">
      <c r="A1931" s="62" t="s">
        <v>6494</v>
      </c>
      <c r="B1931" s="1" t="s">
        <v>6495</v>
      </c>
      <c r="C1931" s="5">
        <v>81.0</v>
      </c>
      <c r="D1931" s="97">
        <v>1.36597514444444E7</v>
      </c>
      <c r="E1931" s="2">
        <f t="shared" si="1"/>
        <v>1106439867</v>
      </c>
    </row>
    <row r="1932">
      <c r="A1932" s="62" t="s">
        <v>6496</v>
      </c>
      <c r="B1932" s="1" t="s">
        <v>6497</v>
      </c>
      <c r="C1932" s="5">
        <v>2059.0</v>
      </c>
      <c r="D1932" s="97">
        <v>2.20271099621175E7</v>
      </c>
      <c r="E1932" s="2">
        <f t="shared" si="1"/>
        <v>45353819412</v>
      </c>
    </row>
    <row r="1933">
      <c r="A1933" s="62" t="s">
        <v>6498</v>
      </c>
      <c r="B1933" s="1" t="s">
        <v>6499</v>
      </c>
      <c r="C1933" s="5">
        <v>491.0</v>
      </c>
      <c r="D1933" s="97">
        <v>1.97414973604887E7</v>
      </c>
      <c r="E1933" s="2">
        <f t="shared" si="1"/>
        <v>9693075204</v>
      </c>
    </row>
    <row r="1934">
      <c r="A1934" s="62" t="s">
        <v>6500</v>
      </c>
      <c r="B1934" s="1" t="s">
        <v>6501</v>
      </c>
      <c r="C1934" s="5">
        <v>48.0</v>
      </c>
      <c r="D1934" s="97">
        <v>2.92591321666666E7</v>
      </c>
      <c r="E1934" s="2">
        <f t="shared" si="1"/>
        <v>1404438344</v>
      </c>
    </row>
    <row r="1935">
      <c r="A1935" s="62" t="s">
        <v>6502</v>
      </c>
      <c r="B1935" s="1" t="s">
        <v>6503</v>
      </c>
      <c r="C1935" s="5">
        <v>2.0</v>
      </c>
      <c r="D1935" s="97">
        <v>1.97645585E7</v>
      </c>
      <c r="E1935" s="2">
        <f t="shared" si="1"/>
        <v>39529117</v>
      </c>
    </row>
    <row r="1936">
      <c r="A1936" s="62" t="s">
        <v>6504</v>
      </c>
      <c r="B1936" s="1" t="s">
        <v>6505</v>
      </c>
      <c r="C1936" s="5">
        <v>3.0</v>
      </c>
      <c r="D1936" s="97">
        <v>1.36725863333333E7</v>
      </c>
      <c r="E1936" s="2">
        <f t="shared" si="1"/>
        <v>41017759</v>
      </c>
    </row>
    <row r="1937">
      <c r="A1937" s="62" t="s">
        <v>6506</v>
      </c>
      <c r="B1937" s="1" t="s">
        <v>6507</v>
      </c>
      <c r="C1937" s="5">
        <v>11.0</v>
      </c>
      <c r="D1937" s="97">
        <v>2.24363557272727E7</v>
      </c>
      <c r="E1937" s="2">
        <f t="shared" si="1"/>
        <v>246799913</v>
      </c>
    </row>
    <row r="1938">
      <c r="A1938" s="62" t="s">
        <v>6508</v>
      </c>
      <c r="B1938" s="1" t="s">
        <v>6509</v>
      </c>
      <c r="C1938" s="5">
        <v>4.0</v>
      </c>
      <c r="D1938" s="97">
        <v>2.05506855E7</v>
      </c>
      <c r="E1938" s="2">
        <f t="shared" si="1"/>
        <v>82202742</v>
      </c>
    </row>
    <row r="1939">
      <c r="A1939" s="62" t="s">
        <v>6510</v>
      </c>
      <c r="B1939" s="1" t="s">
        <v>6511</v>
      </c>
      <c r="C1939" s="5">
        <v>150.0</v>
      </c>
      <c r="D1939" s="97">
        <v>5.46188697399999E7</v>
      </c>
      <c r="E1939" s="2">
        <f t="shared" si="1"/>
        <v>8192830461</v>
      </c>
    </row>
    <row r="1940">
      <c r="A1940" s="62" t="s">
        <v>6512</v>
      </c>
      <c r="B1940" s="1" t="s">
        <v>6513</v>
      </c>
      <c r="C1940" s="5">
        <v>71814.0</v>
      </c>
      <c r="D1940" s="97">
        <v>1.61893159098507E7</v>
      </c>
      <c r="E1940" s="2">
        <f t="shared" si="1"/>
        <v>1162619532750</v>
      </c>
    </row>
    <row r="1941">
      <c r="A1941" s="62" t="s">
        <v>6514</v>
      </c>
      <c r="B1941" s="1" t="s">
        <v>6515</v>
      </c>
      <c r="C1941" s="5">
        <v>2266.0</v>
      </c>
      <c r="D1941" s="97">
        <v>1.44528739139452E7</v>
      </c>
      <c r="E1941" s="2">
        <f t="shared" si="1"/>
        <v>32750212289</v>
      </c>
    </row>
    <row r="1942">
      <c r="A1942" s="62" t="s">
        <v>6516</v>
      </c>
      <c r="B1942" s="1" t="s">
        <v>6517</v>
      </c>
      <c r="C1942" s="5">
        <v>286.0</v>
      </c>
      <c r="D1942" s="97">
        <v>1.28384979650349E7</v>
      </c>
      <c r="E1942" s="2">
        <f t="shared" si="1"/>
        <v>3671810418</v>
      </c>
    </row>
    <row r="1943">
      <c r="A1943" s="62" t="s">
        <v>6518</v>
      </c>
      <c r="B1943" s="1" t="s">
        <v>6519</v>
      </c>
      <c r="C1943" s="5">
        <v>470.0</v>
      </c>
      <c r="D1943" s="97">
        <v>1.57094525510638E7</v>
      </c>
      <c r="E1943" s="2">
        <f t="shared" si="1"/>
        <v>7383442699</v>
      </c>
    </row>
    <row r="1944">
      <c r="A1944" s="62" t="s">
        <v>6520</v>
      </c>
      <c r="B1944" s="1" t="s">
        <v>6521</v>
      </c>
      <c r="C1944" s="5">
        <v>98.0</v>
      </c>
      <c r="D1944" s="97">
        <v>2.19609154795918E7</v>
      </c>
      <c r="E1944" s="2">
        <f t="shared" si="1"/>
        <v>2152169717</v>
      </c>
    </row>
    <row r="1945">
      <c r="A1945" s="62" t="s">
        <v>6522</v>
      </c>
      <c r="B1945" s="1" t="s">
        <v>6523</v>
      </c>
      <c r="C1945" s="5">
        <v>35.0</v>
      </c>
      <c r="D1945" s="97">
        <v>1.99669579142857E7</v>
      </c>
      <c r="E1945" s="2">
        <f t="shared" si="1"/>
        <v>698843527</v>
      </c>
    </row>
    <row r="1946">
      <c r="A1946" s="62" t="s">
        <v>6524</v>
      </c>
      <c r="B1946" s="1" t="s">
        <v>6525</v>
      </c>
      <c r="C1946" s="5">
        <v>1453.0</v>
      </c>
      <c r="D1946" s="97">
        <v>1.56622505469499E7</v>
      </c>
      <c r="E1946" s="2">
        <f t="shared" si="1"/>
        <v>22757250045</v>
      </c>
    </row>
    <row r="1947">
      <c r="A1947" s="62" t="s">
        <v>6526</v>
      </c>
      <c r="B1947" s="1" t="s">
        <v>6527</v>
      </c>
      <c r="C1947" s="5">
        <v>1.0</v>
      </c>
      <c r="D1947" s="97">
        <v>2.42455E7</v>
      </c>
      <c r="E1947" s="2">
        <f t="shared" si="1"/>
        <v>24245500</v>
      </c>
    </row>
    <row r="1948">
      <c r="A1948" s="62" t="s">
        <v>6528</v>
      </c>
      <c r="B1948" s="1" t="s">
        <v>6529</v>
      </c>
      <c r="C1948" s="5">
        <v>8.0</v>
      </c>
      <c r="D1948" s="97">
        <v>1.39934014999999E7</v>
      </c>
      <c r="E1948" s="2">
        <f t="shared" si="1"/>
        <v>111947212</v>
      </c>
    </row>
    <row r="1949">
      <c r="A1949" s="62" t="s">
        <v>6530</v>
      </c>
      <c r="B1949" s="1" t="s">
        <v>6531</v>
      </c>
      <c r="C1949" s="5">
        <v>13.0</v>
      </c>
      <c r="D1949" s="97">
        <v>1.35127112857142E7</v>
      </c>
      <c r="E1949" s="2">
        <f t="shared" si="1"/>
        <v>175665246.7</v>
      </c>
    </row>
    <row r="1950">
      <c r="A1950" s="62" t="s">
        <v>6532</v>
      </c>
      <c r="B1950" s="1" t="s">
        <v>6533</v>
      </c>
      <c r="C1950" s="5">
        <v>4.0</v>
      </c>
      <c r="D1950" s="97">
        <v>1.168858025E7</v>
      </c>
      <c r="E1950" s="2">
        <f t="shared" si="1"/>
        <v>46754321</v>
      </c>
    </row>
    <row r="1951">
      <c r="A1951" s="62" t="s">
        <v>6534</v>
      </c>
      <c r="B1951" s="1" t="s">
        <v>6535</v>
      </c>
      <c r="C1951" s="5">
        <v>4.0</v>
      </c>
      <c r="D1951" s="97">
        <v>1.23044485E7</v>
      </c>
      <c r="E1951" s="2">
        <f t="shared" si="1"/>
        <v>49217794</v>
      </c>
    </row>
    <row r="1952">
      <c r="A1952" s="62" t="s">
        <v>6536</v>
      </c>
      <c r="B1952" s="1" t="s">
        <v>6537</v>
      </c>
      <c r="C1952" s="5">
        <v>15.0</v>
      </c>
      <c r="D1952" s="97">
        <v>8143213.4</v>
      </c>
      <c r="E1952" s="2">
        <f t="shared" si="1"/>
        <v>122148201</v>
      </c>
    </row>
    <row r="1953">
      <c r="A1953" s="62" t="s">
        <v>6538</v>
      </c>
      <c r="B1953" s="1" t="s">
        <v>6539</v>
      </c>
      <c r="C1953" s="5">
        <v>2.0</v>
      </c>
      <c r="D1953" s="97">
        <v>1.78413665E7</v>
      </c>
      <c r="E1953" s="2">
        <f t="shared" si="1"/>
        <v>35682733</v>
      </c>
    </row>
    <row r="1954">
      <c r="A1954" s="62" t="s">
        <v>6540</v>
      </c>
      <c r="B1954" s="1" t="s">
        <v>6541</v>
      </c>
      <c r="C1954" s="5">
        <v>1.0</v>
      </c>
      <c r="D1954" s="97">
        <v>7053756.0</v>
      </c>
      <c r="E1954" s="2">
        <f t="shared" si="1"/>
        <v>7053756</v>
      </c>
    </row>
    <row r="1955">
      <c r="A1955" s="62" t="s">
        <v>6542</v>
      </c>
      <c r="B1955" s="1" t="s">
        <v>6543</v>
      </c>
      <c r="C1955" s="5">
        <v>4.0</v>
      </c>
      <c r="D1955" s="97">
        <v>1.9391599E7</v>
      </c>
      <c r="E1955" s="2">
        <f t="shared" si="1"/>
        <v>77566396</v>
      </c>
    </row>
    <row r="1956">
      <c r="A1956" s="62" t="s">
        <v>6544</v>
      </c>
      <c r="B1956" s="1" t="s">
        <v>6545</v>
      </c>
      <c r="C1956" s="5">
        <v>180.0</v>
      </c>
      <c r="D1956" s="97">
        <v>2.63386451777777E7</v>
      </c>
      <c r="E1956" s="2">
        <f t="shared" si="1"/>
        <v>4740956132</v>
      </c>
    </row>
    <row r="1957">
      <c r="A1957" s="62" t="s">
        <v>6546</v>
      </c>
      <c r="B1957" s="1" t="s">
        <v>6547</v>
      </c>
      <c r="C1957" s="5">
        <v>23.0</v>
      </c>
      <c r="D1957" s="97">
        <v>2.88974863913043E7</v>
      </c>
      <c r="E1957" s="2">
        <f t="shared" si="1"/>
        <v>664642187</v>
      </c>
    </row>
    <row r="1958">
      <c r="A1958" s="62" t="s">
        <v>6548</v>
      </c>
      <c r="B1958" s="1" t="s">
        <v>6549</v>
      </c>
      <c r="C1958" s="5">
        <v>38.0</v>
      </c>
      <c r="D1958" s="97">
        <v>1.19442155526315E7</v>
      </c>
      <c r="E1958" s="2">
        <f t="shared" si="1"/>
        <v>453880191</v>
      </c>
    </row>
    <row r="1959">
      <c r="A1959" s="62" t="s">
        <v>6550</v>
      </c>
      <c r="B1959" s="1" t="s">
        <v>6551</v>
      </c>
      <c r="C1959" s="5">
        <v>14.0</v>
      </c>
      <c r="D1959" s="97">
        <v>3.05451045714285E7</v>
      </c>
      <c r="E1959" s="2">
        <f t="shared" si="1"/>
        <v>427631464</v>
      </c>
    </row>
    <row r="1960">
      <c r="A1960" s="62" t="s">
        <v>6552</v>
      </c>
      <c r="B1960" s="1" t="s">
        <v>6553</v>
      </c>
      <c r="C1960" s="5">
        <v>38.0</v>
      </c>
      <c r="D1960" s="97">
        <v>1.4716339368421E7</v>
      </c>
      <c r="E1960" s="2">
        <f t="shared" si="1"/>
        <v>559220896</v>
      </c>
    </row>
    <row r="1961">
      <c r="A1961" s="62" t="s">
        <v>6554</v>
      </c>
      <c r="B1961" s="1" t="s">
        <v>6555</v>
      </c>
      <c r="C1961" s="5">
        <v>543.0</v>
      </c>
      <c r="D1961" s="97">
        <v>1.22670286353591E7</v>
      </c>
      <c r="E1961" s="2">
        <f t="shared" si="1"/>
        <v>6660996549</v>
      </c>
    </row>
    <row r="1962">
      <c r="A1962" s="62" t="s">
        <v>6556</v>
      </c>
      <c r="B1962" s="1" t="s">
        <v>6557</v>
      </c>
      <c r="C1962" s="5">
        <v>1400.0</v>
      </c>
      <c r="D1962" s="97">
        <v>1.77927626907143E7</v>
      </c>
      <c r="E1962" s="2">
        <f t="shared" si="1"/>
        <v>24909867767</v>
      </c>
    </row>
    <row r="1963">
      <c r="A1963" s="62" t="s">
        <v>6558</v>
      </c>
      <c r="B1963" s="1" t="s">
        <v>6559</v>
      </c>
      <c r="C1963" s="5">
        <v>175.0</v>
      </c>
      <c r="D1963" s="97">
        <v>1.19005436057142E7</v>
      </c>
      <c r="E1963" s="2">
        <f t="shared" si="1"/>
        <v>2082595131</v>
      </c>
    </row>
    <row r="1964">
      <c r="A1964" s="62" t="s">
        <v>6560</v>
      </c>
      <c r="B1964" s="1" t="s">
        <v>6561</v>
      </c>
      <c r="C1964" s="5">
        <v>23.0</v>
      </c>
      <c r="D1964" s="97">
        <v>7368668.82608695</v>
      </c>
      <c r="E1964" s="2">
        <f t="shared" si="1"/>
        <v>169479383</v>
      </c>
    </row>
    <row r="1965">
      <c r="A1965" s="62" t="s">
        <v>6562</v>
      </c>
      <c r="B1965" s="1" t="s">
        <v>6563</v>
      </c>
      <c r="C1965" s="5">
        <v>3273.0</v>
      </c>
      <c r="D1965" s="97">
        <v>1.12284698260073E7</v>
      </c>
      <c r="E1965" s="2">
        <f t="shared" si="1"/>
        <v>36750781741</v>
      </c>
    </row>
    <row r="1966">
      <c r="A1966" s="62" t="s">
        <v>6565</v>
      </c>
      <c r="B1966" s="1" t="s">
        <v>6566</v>
      </c>
      <c r="C1966" s="5">
        <v>1181.0</v>
      </c>
      <c r="D1966" s="97">
        <v>1.22752288653683E7</v>
      </c>
      <c r="E1966" s="2">
        <f t="shared" si="1"/>
        <v>14497045290</v>
      </c>
    </row>
    <row r="1967">
      <c r="A1967" s="62" t="s">
        <v>6567</v>
      </c>
      <c r="B1967" s="1" t="s">
        <v>6568</v>
      </c>
      <c r="C1967" s="5">
        <v>316.0</v>
      </c>
      <c r="D1967" s="97">
        <v>1.3420659429022E7</v>
      </c>
      <c r="E1967" s="2">
        <f t="shared" si="1"/>
        <v>4240928380</v>
      </c>
    </row>
    <row r="1968">
      <c r="A1968" s="62" t="s">
        <v>6569</v>
      </c>
      <c r="B1968" s="1" t="s">
        <v>6570</v>
      </c>
      <c r="C1968" s="5">
        <v>119.0</v>
      </c>
      <c r="D1968" s="97">
        <v>1.51576330504201E7</v>
      </c>
      <c r="E1968" s="2">
        <f t="shared" si="1"/>
        <v>1803758333</v>
      </c>
    </row>
    <row r="1969">
      <c r="A1969" s="62" t="s">
        <v>6571</v>
      </c>
      <c r="B1969" s="1" t="s">
        <v>6572</v>
      </c>
      <c r="C1969" s="5">
        <v>631.0</v>
      </c>
      <c r="D1969" s="97">
        <v>1.91143235775316E7</v>
      </c>
      <c r="E1969" s="2">
        <f t="shared" si="1"/>
        <v>12061138177</v>
      </c>
    </row>
    <row r="1970">
      <c r="A1970" s="62" t="s">
        <v>6573</v>
      </c>
      <c r="B1970" s="1" t="s">
        <v>6574</v>
      </c>
      <c r="C1970" s="5">
        <v>25.0</v>
      </c>
      <c r="D1970" s="97">
        <v>1.56472478799999E7</v>
      </c>
      <c r="E1970" s="2">
        <f t="shared" si="1"/>
        <v>391181197</v>
      </c>
    </row>
    <row r="1971">
      <c r="A1971" s="62" t="s">
        <v>6575</v>
      </c>
      <c r="B1971" s="1" t="s">
        <v>6576</v>
      </c>
      <c r="C1971" s="5">
        <v>70.0</v>
      </c>
      <c r="D1971" s="97">
        <v>1.35916338285714E7</v>
      </c>
      <c r="E1971" s="2">
        <f t="shared" si="1"/>
        <v>951414368</v>
      </c>
    </row>
    <row r="1972">
      <c r="A1972" s="62" t="s">
        <v>6577</v>
      </c>
      <c r="B1972" s="1" t="s">
        <v>6578</v>
      </c>
      <c r="C1972" s="5">
        <v>129.0</v>
      </c>
      <c r="D1972" s="97">
        <v>1.29972116666666E7</v>
      </c>
      <c r="E1972" s="2">
        <f t="shared" si="1"/>
        <v>1676640305</v>
      </c>
    </row>
    <row r="1973">
      <c r="A1973" s="62" t="s">
        <v>6579</v>
      </c>
      <c r="B1973" s="1" t="s">
        <v>6580</v>
      </c>
      <c r="C1973" s="5">
        <v>125.0</v>
      </c>
      <c r="D1973" s="97">
        <v>1.18254082639999E7</v>
      </c>
      <c r="E1973" s="2">
        <f t="shared" si="1"/>
        <v>1478176033</v>
      </c>
    </row>
    <row r="1974">
      <c r="A1974" s="62" t="s">
        <v>6581</v>
      </c>
      <c r="B1974" s="1" t="s">
        <v>6582</v>
      </c>
      <c r="C1974" s="5">
        <v>447.0</v>
      </c>
      <c r="D1974" s="97">
        <v>1.64872377695749E7</v>
      </c>
      <c r="E1974" s="2">
        <f t="shared" si="1"/>
        <v>7369795283</v>
      </c>
    </row>
    <row r="1975">
      <c r="A1975" s="62" t="s">
        <v>6583</v>
      </c>
      <c r="B1975" s="1" t="s">
        <v>6584</v>
      </c>
      <c r="C1975" s="5">
        <v>57.0</v>
      </c>
      <c r="D1975" s="97">
        <v>1.70498233157894E7</v>
      </c>
      <c r="E1975" s="2">
        <f t="shared" si="1"/>
        <v>971839929</v>
      </c>
    </row>
    <row r="1976">
      <c r="A1976" s="62" t="s">
        <v>6585</v>
      </c>
      <c r="B1976" s="1" t="s">
        <v>6586</v>
      </c>
      <c r="C1976" s="5">
        <v>298.0</v>
      </c>
      <c r="D1976" s="97">
        <v>1.21095460033557E7</v>
      </c>
      <c r="E1976" s="2">
        <f t="shared" si="1"/>
        <v>3608644709</v>
      </c>
    </row>
    <row r="1977">
      <c r="A1977" s="62" t="s">
        <v>6587</v>
      </c>
      <c r="B1977" s="1" t="s">
        <v>6588</v>
      </c>
      <c r="C1977" s="5">
        <v>66.0</v>
      </c>
      <c r="D1977" s="97">
        <v>8547376.6060606</v>
      </c>
      <c r="E1977" s="2">
        <f t="shared" si="1"/>
        <v>564126856</v>
      </c>
    </row>
    <row r="1978">
      <c r="A1978" s="62" t="s">
        <v>6589</v>
      </c>
      <c r="B1978" s="1" t="s">
        <v>6590</v>
      </c>
      <c r="C1978" s="5">
        <v>404.0</v>
      </c>
      <c r="D1978" s="97">
        <v>1.19211234148148E7</v>
      </c>
      <c r="E1978" s="2">
        <f t="shared" si="1"/>
        <v>4816133860</v>
      </c>
    </row>
    <row r="1979">
      <c r="A1979" s="62" t="s">
        <v>6591</v>
      </c>
      <c r="B1979" s="1" t="s">
        <v>6592</v>
      </c>
      <c r="C1979" s="5">
        <v>4869.0</v>
      </c>
      <c r="D1979" s="97">
        <v>1.32669163197865E7</v>
      </c>
      <c r="E1979" s="2">
        <f t="shared" si="1"/>
        <v>64596615561</v>
      </c>
    </row>
    <row r="1980">
      <c r="A1980" s="62" t="s">
        <v>6593</v>
      </c>
      <c r="B1980" s="1" t="s">
        <v>6594</v>
      </c>
      <c r="C1980" s="5">
        <v>830.0</v>
      </c>
      <c r="D1980" s="97">
        <v>1.35666260915662E7</v>
      </c>
      <c r="E1980" s="2">
        <f t="shared" si="1"/>
        <v>11260299656</v>
      </c>
    </row>
    <row r="1981">
      <c r="A1981" s="62" t="s">
        <v>6595</v>
      </c>
      <c r="B1981" s="1" t="s">
        <v>6596</v>
      </c>
      <c r="C1981" s="5">
        <v>115.0</v>
      </c>
      <c r="D1981" s="97">
        <v>1.52775203043478E7</v>
      </c>
      <c r="E1981" s="2">
        <f t="shared" si="1"/>
        <v>1756914835</v>
      </c>
    </row>
    <row r="1982">
      <c r="A1982" s="62" t="s">
        <v>6597</v>
      </c>
      <c r="B1982" s="1" t="s">
        <v>6598</v>
      </c>
      <c r="C1982" s="5">
        <v>7149.0</v>
      </c>
      <c r="D1982" s="97">
        <v>1.52576206131152E7</v>
      </c>
      <c r="E1982" s="2">
        <f t="shared" si="1"/>
        <v>109076729763</v>
      </c>
    </row>
    <row r="1983">
      <c r="A1983" s="62" t="s">
        <v>6599</v>
      </c>
      <c r="B1983" s="1" t="s">
        <v>6600</v>
      </c>
      <c r="C1983" s="5">
        <v>38.0</v>
      </c>
      <c r="D1983" s="97">
        <v>1.62400923947368E7</v>
      </c>
      <c r="E1983" s="2">
        <f t="shared" si="1"/>
        <v>617123511</v>
      </c>
    </row>
    <row r="1984">
      <c r="A1984" s="62" t="s">
        <v>6601</v>
      </c>
      <c r="B1984" s="1" t="s">
        <v>6602</v>
      </c>
      <c r="C1984" s="5">
        <v>100.0</v>
      </c>
      <c r="D1984" s="97">
        <v>1.376538254E7</v>
      </c>
      <c r="E1984" s="2">
        <f t="shared" si="1"/>
        <v>1376538254</v>
      </c>
    </row>
    <row r="1985">
      <c r="A1985" s="62" t="s">
        <v>6603</v>
      </c>
      <c r="B1985" s="1" t="s">
        <v>6604</v>
      </c>
      <c r="C1985" s="5">
        <v>9.0</v>
      </c>
      <c r="D1985" s="97">
        <v>1.73488497777777E7</v>
      </c>
      <c r="E1985" s="2">
        <f t="shared" si="1"/>
        <v>156139648</v>
      </c>
    </row>
    <row r="1986">
      <c r="A1986" s="62" t="s">
        <v>6605</v>
      </c>
      <c r="B1986" s="1" t="s">
        <v>6606</v>
      </c>
      <c r="C1986" s="5">
        <v>3.0</v>
      </c>
      <c r="D1986" s="97">
        <v>4609714.33333333</v>
      </c>
      <c r="E1986" s="2">
        <f t="shared" si="1"/>
        <v>13829143</v>
      </c>
    </row>
    <row r="1987">
      <c r="A1987" s="62" t="s">
        <v>6607</v>
      </c>
      <c r="B1987" s="1" t="s">
        <v>6608</v>
      </c>
      <c r="C1987" s="5">
        <v>47.0</v>
      </c>
      <c r="D1987" s="97">
        <v>1.29190142553191E7</v>
      </c>
      <c r="E1987" s="2">
        <f t="shared" si="1"/>
        <v>607193670</v>
      </c>
    </row>
    <row r="1988">
      <c r="A1988" s="62" t="s">
        <v>6609</v>
      </c>
      <c r="B1988" s="1" t="s">
        <v>6610</v>
      </c>
      <c r="C1988" s="5">
        <v>50.0</v>
      </c>
      <c r="D1988" s="97">
        <v>1.17057743E7</v>
      </c>
      <c r="E1988" s="2">
        <f t="shared" si="1"/>
        <v>585288715</v>
      </c>
    </row>
    <row r="1989">
      <c r="A1989" s="62" t="s">
        <v>6611</v>
      </c>
      <c r="B1989" s="1" t="s">
        <v>6612</v>
      </c>
      <c r="C1989" s="5">
        <v>23.0</v>
      </c>
      <c r="D1989" s="97">
        <v>9262095.04347826</v>
      </c>
      <c r="E1989" s="2">
        <f t="shared" si="1"/>
        <v>213028186</v>
      </c>
    </row>
    <row r="1990">
      <c r="A1990" s="62" t="s">
        <v>6613</v>
      </c>
      <c r="B1990" s="1" t="s">
        <v>6614</v>
      </c>
      <c r="C1990" s="5">
        <v>18113.0</v>
      </c>
      <c r="D1990" s="97">
        <v>1.0814323817921E7</v>
      </c>
      <c r="E1990" s="2">
        <f t="shared" si="1"/>
        <v>195879847314</v>
      </c>
    </row>
    <row r="1991">
      <c r="A1991" s="62" t="s">
        <v>6615</v>
      </c>
      <c r="B1991" s="1" t="s">
        <v>6616</v>
      </c>
      <c r="C1991" s="5">
        <v>369.0</v>
      </c>
      <c r="D1991" s="97">
        <v>1.2295687203252E7</v>
      </c>
      <c r="E1991" s="2">
        <f t="shared" si="1"/>
        <v>4537108578</v>
      </c>
    </row>
    <row r="1992">
      <c r="A1992" s="62" t="s">
        <v>6617</v>
      </c>
      <c r="B1992" s="1" t="s">
        <v>6618</v>
      </c>
      <c r="C1992" s="5">
        <v>129.0</v>
      </c>
      <c r="D1992" s="97">
        <v>1.31024744846153E7</v>
      </c>
      <c r="E1992" s="2">
        <f t="shared" si="1"/>
        <v>1690219209</v>
      </c>
    </row>
    <row r="1993">
      <c r="A1993" s="62" t="s">
        <v>6619</v>
      </c>
      <c r="B1993" s="1" t="s">
        <v>6620</v>
      </c>
      <c r="C1993" s="5">
        <v>89.0</v>
      </c>
      <c r="D1993" s="97">
        <v>1.27575444494382E7</v>
      </c>
      <c r="E1993" s="2">
        <f t="shared" si="1"/>
        <v>1135421456</v>
      </c>
    </row>
    <row r="1994">
      <c r="A1994" s="62" t="s">
        <v>6621</v>
      </c>
      <c r="B1994" s="1" t="s">
        <v>6622</v>
      </c>
      <c r="C1994" s="5">
        <v>2.0</v>
      </c>
      <c r="D1994" s="97">
        <v>7420426.5</v>
      </c>
      <c r="E1994" s="2">
        <f t="shared" si="1"/>
        <v>14840853</v>
      </c>
    </row>
    <row r="1995">
      <c r="A1995" s="62" t="s">
        <v>6623</v>
      </c>
      <c r="B1995" s="1" t="s">
        <v>6624</v>
      </c>
      <c r="C1995" s="5">
        <v>231.0</v>
      </c>
      <c r="D1995" s="97">
        <v>1.06976302640692E7</v>
      </c>
      <c r="E1995" s="2">
        <f t="shared" si="1"/>
        <v>2471152591</v>
      </c>
    </row>
    <row r="1996">
      <c r="A1996" s="62" t="s">
        <v>6625</v>
      </c>
      <c r="B1996" s="1" t="s">
        <v>6626</v>
      </c>
      <c r="C1996" s="5">
        <v>1.0</v>
      </c>
      <c r="D1996" s="97">
        <v>7451897.0</v>
      </c>
      <c r="E1996" s="2">
        <f t="shared" si="1"/>
        <v>7451897</v>
      </c>
    </row>
    <row r="1997">
      <c r="A1997" s="62" t="s">
        <v>6627</v>
      </c>
      <c r="B1997" s="1" t="s">
        <v>6628</v>
      </c>
      <c r="C1997" s="5">
        <v>17.0</v>
      </c>
      <c r="D1997" s="97">
        <v>1.47421633529411E7</v>
      </c>
      <c r="E1997" s="2">
        <f t="shared" si="1"/>
        <v>250616777</v>
      </c>
    </row>
    <row r="1998">
      <c r="A1998" s="62" t="s">
        <v>6629</v>
      </c>
      <c r="B1998" s="1" t="s">
        <v>6630</v>
      </c>
      <c r="C1998" s="5">
        <v>3.0</v>
      </c>
      <c r="D1998" s="97">
        <v>8759794.0</v>
      </c>
      <c r="E1998" s="2">
        <f t="shared" si="1"/>
        <v>26279382</v>
      </c>
    </row>
    <row r="1999">
      <c r="A1999" s="62" t="s">
        <v>6631</v>
      </c>
      <c r="B1999" s="1" t="s">
        <v>6632</v>
      </c>
      <c r="C1999" s="5">
        <v>91.0</v>
      </c>
      <c r="D1999" s="97">
        <v>1.06137009999999E7</v>
      </c>
      <c r="E1999" s="2">
        <f t="shared" si="1"/>
        <v>965846791</v>
      </c>
    </row>
    <row r="2000">
      <c r="A2000" s="62" t="s">
        <v>6633</v>
      </c>
      <c r="B2000" s="1" t="s">
        <v>6634</v>
      </c>
      <c r="C2000" s="5">
        <v>221.0</v>
      </c>
      <c r="D2000" s="97">
        <v>1.25690876923076E7</v>
      </c>
      <c r="E2000" s="2">
        <f t="shared" si="1"/>
        <v>2777768380</v>
      </c>
    </row>
    <row r="2001">
      <c r="A2001" s="62" t="s">
        <v>6635</v>
      </c>
      <c r="B2001" s="1" t="s">
        <v>6636</v>
      </c>
      <c r="C2001" s="5">
        <v>1.0</v>
      </c>
      <c r="D2001" s="97">
        <v>3348284.0</v>
      </c>
      <c r="E2001" s="2">
        <f t="shared" si="1"/>
        <v>3348284</v>
      </c>
    </row>
    <row r="2002">
      <c r="A2002" s="62" t="s">
        <v>6637</v>
      </c>
      <c r="B2002" s="1" t="s">
        <v>6638</v>
      </c>
      <c r="C2002" s="5">
        <v>5.0</v>
      </c>
      <c r="D2002" s="97">
        <v>1.89148288E7</v>
      </c>
      <c r="E2002" s="2">
        <f t="shared" si="1"/>
        <v>94574144</v>
      </c>
    </row>
    <row r="2003">
      <c r="A2003" s="62" t="s">
        <v>6639</v>
      </c>
      <c r="B2003" s="1" t="s">
        <v>6640</v>
      </c>
      <c r="C2003" s="5">
        <v>4.0</v>
      </c>
      <c r="D2003" s="97">
        <v>2.0359854E7</v>
      </c>
      <c r="E2003" s="2">
        <f t="shared" si="1"/>
        <v>81439416</v>
      </c>
    </row>
    <row r="2004">
      <c r="A2004" s="62" t="s">
        <v>6641</v>
      </c>
      <c r="B2004" s="1" t="s">
        <v>6642</v>
      </c>
      <c r="C2004" s="5">
        <v>2.0</v>
      </c>
      <c r="D2004" s="97">
        <v>1.36629655E7</v>
      </c>
      <c r="E2004" s="2">
        <f t="shared" si="1"/>
        <v>27325931</v>
      </c>
    </row>
    <row r="2005">
      <c r="A2005" s="62" t="s">
        <v>6643</v>
      </c>
      <c r="B2005" s="1" t="s">
        <v>6644</v>
      </c>
      <c r="C2005" s="5">
        <v>15.0</v>
      </c>
      <c r="D2005" s="97">
        <v>8549754.13333333</v>
      </c>
      <c r="E2005" s="2">
        <f t="shared" si="1"/>
        <v>128246312</v>
      </c>
    </row>
    <row r="2006">
      <c r="A2006" s="62" t="s">
        <v>6645</v>
      </c>
      <c r="B2006" s="1" t="s">
        <v>6646</v>
      </c>
      <c r="C2006" s="5">
        <v>18.0</v>
      </c>
      <c r="D2006" s="97">
        <v>9961041.61111111</v>
      </c>
      <c r="E2006" s="2">
        <f t="shared" si="1"/>
        <v>179298749</v>
      </c>
    </row>
    <row r="2007">
      <c r="A2007" s="62" t="s">
        <v>6647</v>
      </c>
      <c r="B2007" s="1" t="s">
        <v>6648</v>
      </c>
      <c r="C2007" s="5">
        <v>16.0</v>
      </c>
      <c r="D2007" s="97">
        <v>1.18584509375E7</v>
      </c>
      <c r="E2007" s="2">
        <f t="shared" si="1"/>
        <v>189735215</v>
      </c>
    </row>
    <row r="2008">
      <c r="A2008" s="62" t="s">
        <v>6649</v>
      </c>
      <c r="B2008" s="1" t="s">
        <v>6650</v>
      </c>
      <c r="C2008" s="5">
        <v>17.0</v>
      </c>
      <c r="D2008" s="97">
        <v>9745511.11764706</v>
      </c>
      <c r="E2008" s="2">
        <f t="shared" si="1"/>
        <v>165673689</v>
      </c>
    </row>
    <row r="2009">
      <c r="A2009" s="62" t="s">
        <v>6651</v>
      </c>
      <c r="B2009" s="1" t="s">
        <v>6652</v>
      </c>
      <c r="C2009" s="5">
        <v>28.0</v>
      </c>
      <c r="D2009" s="97">
        <v>1.362107175E7</v>
      </c>
      <c r="E2009" s="2">
        <f t="shared" si="1"/>
        <v>381390009</v>
      </c>
    </row>
    <row r="2010">
      <c r="A2010" s="62" t="s">
        <v>6653</v>
      </c>
      <c r="B2010" s="1" t="s">
        <v>6654</v>
      </c>
      <c r="C2010" s="5">
        <v>4637.0</v>
      </c>
      <c r="D2010" s="97">
        <v>8301848.83609734</v>
      </c>
      <c r="E2010" s="2">
        <f t="shared" si="1"/>
        <v>38495673053</v>
      </c>
    </row>
    <row r="2011">
      <c r="A2011" s="62" t="s">
        <v>6655</v>
      </c>
      <c r="B2011" s="1" t="s">
        <v>6656</v>
      </c>
      <c r="C2011" s="5">
        <v>8016.0</v>
      </c>
      <c r="D2011" s="97">
        <v>9020209.50118468</v>
      </c>
      <c r="E2011" s="2">
        <f t="shared" si="1"/>
        <v>72305999361</v>
      </c>
    </row>
    <row r="2012">
      <c r="A2012" s="62" t="s">
        <v>6657</v>
      </c>
      <c r="B2012" s="1" t="s">
        <v>6658</v>
      </c>
      <c r="C2012" s="5">
        <v>405.0</v>
      </c>
      <c r="D2012" s="97">
        <v>1.2668117582716E7</v>
      </c>
      <c r="E2012" s="2">
        <f t="shared" si="1"/>
        <v>5130587621</v>
      </c>
    </row>
    <row r="2013">
      <c r="A2013" s="62" t="s">
        <v>6660</v>
      </c>
      <c r="B2013" s="1" t="s">
        <v>6661</v>
      </c>
      <c r="C2013" s="5">
        <v>56.0</v>
      </c>
      <c r="D2013" s="97">
        <v>1.23146006071428E7</v>
      </c>
      <c r="E2013" s="2">
        <f t="shared" si="1"/>
        <v>689617634</v>
      </c>
    </row>
    <row r="2014">
      <c r="A2014" s="62" t="s">
        <v>6662</v>
      </c>
      <c r="B2014" s="1" t="s">
        <v>6663</v>
      </c>
      <c r="C2014" s="5">
        <v>1264.0</v>
      </c>
      <c r="D2014" s="97">
        <v>1.17009470656645E7</v>
      </c>
      <c r="E2014" s="2">
        <f t="shared" si="1"/>
        <v>14789997091</v>
      </c>
    </row>
    <row r="2015">
      <c r="A2015" s="62" t="s">
        <v>6664</v>
      </c>
      <c r="B2015" s="1" t="s">
        <v>6665</v>
      </c>
      <c r="C2015" s="5">
        <v>284.0</v>
      </c>
      <c r="D2015" s="97">
        <v>2.29591885633802E7</v>
      </c>
      <c r="E2015" s="2">
        <f t="shared" si="1"/>
        <v>6520409552</v>
      </c>
    </row>
    <row r="2016">
      <c r="A2016" s="62" t="s">
        <v>6666</v>
      </c>
      <c r="B2016" s="1" t="s">
        <v>6667</v>
      </c>
      <c r="C2016" s="5">
        <v>201.0</v>
      </c>
      <c r="D2016" s="97">
        <v>1.25211335124378E7</v>
      </c>
      <c r="E2016" s="2">
        <f t="shared" si="1"/>
        <v>2516747836</v>
      </c>
    </row>
    <row r="2017">
      <c r="A2017" s="62" t="s">
        <v>6668</v>
      </c>
      <c r="B2017" s="1" t="s">
        <v>6669</v>
      </c>
      <c r="C2017" s="5">
        <v>1942.0</v>
      </c>
      <c r="D2017" s="97">
        <v>1.85241663017507E7</v>
      </c>
      <c r="E2017" s="2">
        <f t="shared" si="1"/>
        <v>35973930958</v>
      </c>
    </row>
    <row r="2018">
      <c r="A2018" s="62" t="s">
        <v>6670</v>
      </c>
      <c r="B2018" s="1" t="s">
        <v>6671</v>
      </c>
      <c r="C2018" s="5">
        <v>80.0</v>
      </c>
      <c r="D2018" s="97">
        <v>1.59828998499999E7</v>
      </c>
      <c r="E2018" s="2">
        <f t="shared" si="1"/>
        <v>1278631988</v>
      </c>
    </row>
    <row r="2019">
      <c r="A2019" s="62" t="s">
        <v>6672</v>
      </c>
      <c r="B2019" s="1" t="s">
        <v>6673</v>
      </c>
      <c r="C2019" s="5">
        <v>2616.0</v>
      </c>
      <c r="D2019" s="97">
        <v>1.65502143929663E7</v>
      </c>
      <c r="E2019" s="2">
        <f t="shared" si="1"/>
        <v>43295360852</v>
      </c>
    </row>
    <row r="2020">
      <c r="A2020" s="62" t="s">
        <v>6674</v>
      </c>
      <c r="B2020" s="1" t="s">
        <v>6675</v>
      </c>
      <c r="C2020" s="5">
        <v>8.0</v>
      </c>
      <c r="D2020" s="97">
        <v>2.04681735E7</v>
      </c>
      <c r="E2020" s="2">
        <f t="shared" si="1"/>
        <v>163745388</v>
      </c>
    </row>
    <row r="2021">
      <c r="A2021" s="62" t="s">
        <v>6676</v>
      </c>
      <c r="B2021" s="1" t="s">
        <v>6677</v>
      </c>
      <c r="C2021" s="5">
        <v>693.0</v>
      </c>
      <c r="D2021" s="97">
        <v>1.46478814458874E7</v>
      </c>
      <c r="E2021" s="2">
        <f t="shared" si="1"/>
        <v>10150981842</v>
      </c>
    </row>
    <row r="2022">
      <c r="A2022" s="62" t="s">
        <v>6678</v>
      </c>
      <c r="B2022" s="1" t="s">
        <v>6679</v>
      </c>
      <c r="C2022" s="5">
        <v>1.0</v>
      </c>
      <c r="D2022" s="97">
        <v>2.2207293E7</v>
      </c>
      <c r="E2022" s="2">
        <f t="shared" si="1"/>
        <v>22207293</v>
      </c>
    </row>
    <row r="2023">
      <c r="A2023" s="62" t="s">
        <v>6680</v>
      </c>
      <c r="B2023" s="1" t="s">
        <v>6681</v>
      </c>
      <c r="C2023" s="5">
        <v>949.0</v>
      </c>
      <c r="D2023" s="97">
        <v>7588081.12328767</v>
      </c>
      <c r="E2023" s="2">
        <f t="shared" si="1"/>
        <v>7201088986</v>
      </c>
    </row>
    <row r="2024">
      <c r="A2024" s="62" t="s">
        <v>6682</v>
      </c>
      <c r="B2024" s="1" t="s">
        <v>6683</v>
      </c>
      <c r="C2024" s="5">
        <v>297.0</v>
      </c>
      <c r="D2024" s="97">
        <v>1.47097178619528E7</v>
      </c>
      <c r="E2024" s="2">
        <f t="shared" si="1"/>
        <v>4368786205</v>
      </c>
    </row>
    <row r="2025">
      <c r="A2025" s="62" t="s">
        <v>6684</v>
      </c>
      <c r="B2025" s="1" t="s">
        <v>6685</v>
      </c>
      <c r="C2025" s="5">
        <v>462.0</v>
      </c>
      <c r="D2025" s="97">
        <v>9990433.5064935</v>
      </c>
      <c r="E2025" s="2">
        <f t="shared" si="1"/>
        <v>4615580280</v>
      </c>
    </row>
    <row r="2026">
      <c r="A2026" s="62" t="s">
        <v>6686</v>
      </c>
      <c r="B2026" s="1" t="s">
        <v>6687</v>
      </c>
      <c r="C2026" s="5">
        <v>5.0</v>
      </c>
      <c r="D2026" s="97">
        <v>1.18402214E7</v>
      </c>
      <c r="E2026" s="2">
        <f t="shared" si="1"/>
        <v>59201107</v>
      </c>
    </row>
    <row r="2027">
      <c r="A2027" s="62" t="s">
        <v>6688</v>
      </c>
      <c r="B2027" s="1" t="s">
        <v>6689</v>
      </c>
      <c r="C2027" s="5">
        <v>1.0</v>
      </c>
      <c r="D2027" s="97">
        <v>2.1562267E7</v>
      </c>
      <c r="E2027" s="2">
        <f t="shared" si="1"/>
        <v>21562267</v>
      </c>
    </row>
    <row r="2028">
      <c r="A2028" s="62" t="s">
        <v>6690</v>
      </c>
      <c r="B2028" s="1" t="s">
        <v>6691</v>
      </c>
      <c r="C2028" s="5">
        <v>4.0</v>
      </c>
      <c r="D2028" s="97">
        <v>1.433442025E7</v>
      </c>
      <c r="E2028" s="2">
        <f t="shared" si="1"/>
        <v>57337681</v>
      </c>
    </row>
    <row r="2029">
      <c r="A2029" s="62" t="s">
        <v>6692</v>
      </c>
      <c r="B2029" s="1" t="s">
        <v>6693</v>
      </c>
      <c r="C2029" s="5">
        <v>147.0</v>
      </c>
      <c r="D2029" s="97">
        <v>1.4432973802721E7</v>
      </c>
      <c r="E2029" s="2">
        <f t="shared" si="1"/>
        <v>2121647149</v>
      </c>
    </row>
    <row r="2030">
      <c r="A2030" s="62" t="s">
        <v>6694</v>
      </c>
      <c r="B2030" s="1" t="s">
        <v>6695</v>
      </c>
      <c r="C2030" s="5">
        <v>43.0</v>
      </c>
      <c r="D2030" s="97">
        <v>1.83132239302325E7</v>
      </c>
      <c r="E2030" s="2">
        <f t="shared" si="1"/>
        <v>787468629</v>
      </c>
    </row>
    <row r="2031">
      <c r="A2031" s="62" t="s">
        <v>6696</v>
      </c>
      <c r="B2031" s="1" t="s">
        <v>6697</v>
      </c>
      <c r="C2031" s="5">
        <v>56.0</v>
      </c>
      <c r="D2031" s="97">
        <v>2.52044567857142E7</v>
      </c>
      <c r="E2031" s="2">
        <f t="shared" si="1"/>
        <v>1411449580</v>
      </c>
    </row>
    <row r="2032">
      <c r="A2032" s="62" t="s">
        <v>6698</v>
      </c>
      <c r="B2032" s="1" t="s">
        <v>6699</v>
      </c>
      <c r="C2032" s="5">
        <v>318.0</v>
      </c>
      <c r="D2032" s="97">
        <v>1.70424555157232E7</v>
      </c>
      <c r="E2032" s="2">
        <f t="shared" si="1"/>
        <v>5419500854</v>
      </c>
    </row>
    <row r="2033">
      <c r="A2033" s="62" t="s">
        <v>6700</v>
      </c>
      <c r="B2033" s="1" t="s">
        <v>6701</v>
      </c>
      <c r="C2033" s="5">
        <v>75.0</v>
      </c>
      <c r="D2033" s="97">
        <v>2.066930564E7</v>
      </c>
      <c r="E2033" s="2">
        <f t="shared" si="1"/>
        <v>1550197923</v>
      </c>
    </row>
    <row r="2034">
      <c r="A2034" s="62" t="s">
        <v>6702</v>
      </c>
      <c r="B2034" s="1" t="s">
        <v>6703</v>
      </c>
      <c r="C2034" s="5">
        <v>3094.0</v>
      </c>
      <c r="D2034" s="97">
        <v>2.98604342313408E7</v>
      </c>
      <c r="E2034" s="2">
        <f t="shared" si="1"/>
        <v>92388183512</v>
      </c>
    </row>
    <row r="2035">
      <c r="A2035" s="62" t="s">
        <v>6704</v>
      </c>
      <c r="B2035" s="1" t="s">
        <v>6705</v>
      </c>
      <c r="C2035" s="5">
        <v>314.0</v>
      </c>
      <c r="D2035" s="97">
        <v>2.23841735445859E7</v>
      </c>
      <c r="E2035" s="2">
        <f t="shared" si="1"/>
        <v>7028630493</v>
      </c>
    </row>
    <row r="2036">
      <c r="A2036" s="62" t="s">
        <v>6706</v>
      </c>
      <c r="B2036" s="1" t="s">
        <v>6707</v>
      </c>
      <c r="C2036" s="5">
        <v>44.0</v>
      </c>
      <c r="D2036" s="97">
        <v>2.249552825E7</v>
      </c>
      <c r="E2036" s="2">
        <f t="shared" si="1"/>
        <v>989803243</v>
      </c>
    </row>
    <row r="2037">
      <c r="A2037" s="62" t="s">
        <v>6708</v>
      </c>
      <c r="B2037" s="1" t="s">
        <v>6709</v>
      </c>
      <c r="C2037" s="5">
        <v>40.0</v>
      </c>
      <c r="D2037" s="97">
        <v>2.32449674E7</v>
      </c>
      <c r="E2037" s="2">
        <f t="shared" si="1"/>
        <v>929798696</v>
      </c>
    </row>
    <row r="2038">
      <c r="A2038" s="62" t="s">
        <v>6710</v>
      </c>
      <c r="B2038" s="1" t="s">
        <v>6711</v>
      </c>
      <c r="C2038" s="5">
        <v>2183.0</v>
      </c>
      <c r="D2038" s="97">
        <v>1.64104316747595E7</v>
      </c>
      <c r="E2038" s="2">
        <f t="shared" si="1"/>
        <v>35823972346</v>
      </c>
    </row>
    <row r="2039">
      <c r="A2039" s="62" t="s">
        <v>6712</v>
      </c>
      <c r="B2039" s="1" t="s">
        <v>6713</v>
      </c>
      <c r="C2039" s="5">
        <v>242.0</v>
      </c>
      <c r="D2039" s="97">
        <v>3.06411721776859E7</v>
      </c>
      <c r="E2039" s="2">
        <f t="shared" si="1"/>
        <v>7415163667</v>
      </c>
    </row>
    <row r="2040">
      <c r="A2040" s="62" t="s">
        <v>6714</v>
      </c>
      <c r="B2040" s="1" t="s">
        <v>6715</v>
      </c>
      <c r="C2040" s="5">
        <v>284.0</v>
      </c>
      <c r="D2040" s="97">
        <v>3.50932199683098E7</v>
      </c>
      <c r="E2040" s="2">
        <f t="shared" si="1"/>
        <v>9966474471</v>
      </c>
    </row>
    <row r="2041">
      <c r="A2041" s="62" t="s">
        <v>6716</v>
      </c>
      <c r="B2041" s="1" t="s">
        <v>6717</v>
      </c>
      <c r="C2041" s="5">
        <v>449.0</v>
      </c>
      <c r="D2041" s="97">
        <v>2.12815139309576E7</v>
      </c>
      <c r="E2041" s="2">
        <f t="shared" si="1"/>
        <v>9555399755</v>
      </c>
    </row>
    <row r="2042">
      <c r="A2042" s="62" t="s">
        <v>6718</v>
      </c>
      <c r="B2042" s="1" t="s">
        <v>6719</v>
      </c>
      <c r="C2042" s="5">
        <v>3236.0</v>
      </c>
      <c r="D2042" s="97">
        <v>2.44160686627548E7</v>
      </c>
      <c r="E2042" s="2">
        <f t="shared" si="1"/>
        <v>79010398193</v>
      </c>
    </row>
    <row r="2043">
      <c r="A2043" s="62" t="s">
        <v>6720</v>
      </c>
      <c r="B2043" s="1" t="s">
        <v>6721</v>
      </c>
      <c r="C2043" s="5">
        <v>20237.0</v>
      </c>
      <c r="D2043" s="97">
        <v>1.82813624127783E7</v>
      </c>
      <c r="E2043" s="2">
        <f t="shared" si="1"/>
        <v>369959931147</v>
      </c>
    </row>
    <row r="2044">
      <c r="A2044" s="62" t="s">
        <v>6722</v>
      </c>
      <c r="B2044" s="1" t="s">
        <v>6723</v>
      </c>
      <c r="C2044" s="5">
        <v>147.0</v>
      </c>
      <c r="D2044" s="97">
        <v>2.51110606530612E7</v>
      </c>
      <c r="E2044" s="2">
        <f t="shared" si="1"/>
        <v>3691325916</v>
      </c>
    </row>
    <row r="2045">
      <c r="A2045" s="62" t="s">
        <v>6724</v>
      </c>
      <c r="B2045" s="1" t="s">
        <v>6725</v>
      </c>
      <c r="C2045" s="5">
        <v>2327.0</v>
      </c>
      <c r="D2045" s="97">
        <v>1.73093943515255E7</v>
      </c>
      <c r="E2045" s="2">
        <f t="shared" si="1"/>
        <v>40278960656</v>
      </c>
    </row>
    <row r="2046">
      <c r="A2046" s="62" t="s">
        <v>6726</v>
      </c>
      <c r="B2046" s="1" t="s">
        <v>6727</v>
      </c>
      <c r="C2046" s="5">
        <v>1302.0</v>
      </c>
      <c r="D2046" s="97">
        <v>2.16751402265745E7</v>
      </c>
      <c r="E2046" s="2">
        <f t="shared" si="1"/>
        <v>28221032575</v>
      </c>
    </row>
    <row r="2047">
      <c r="A2047" s="62" t="s">
        <v>6728</v>
      </c>
      <c r="B2047" s="1" t="s">
        <v>6729</v>
      </c>
      <c r="C2047" s="5">
        <v>30876.0</v>
      </c>
      <c r="D2047" s="97">
        <v>1.9414808806628E7</v>
      </c>
      <c r="E2047" s="2">
        <f t="shared" si="1"/>
        <v>599451636713</v>
      </c>
    </row>
    <row r="2048">
      <c r="A2048" s="62" t="s">
        <v>6730</v>
      </c>
      <c r="B2048" s="1" t="s">
        <v>6731</v>
      </c>
      <c r="C2048" s="5">
        <v>717.0</v>
      </c>
      <c r="D2048" s="97">
        <v>2.31668022175732E7</v>
      </c>
      <c r="E2048" s="2">
        <f t="shared" si="1"/>
        <v>16610597190</v>
      </c>
    </row>
    <row r="2049">
      <c r="A2049" s="62" t="s">
        <v>6732</v>
      </c>
      <c r="B2049" s="1" t="s">
        <v>6733</v>
      </c>
      <c r="C2049" s="5">
        <v>62.0</v>
      </c>
      <c r="D2049" s="97">
        <v>2.59691769032258E7</v>
      </c>
      <c r="E2049" s="2">
        <f t="shared" si="1"/>
        <v>1610088968</v>
      </c>
    </row>
    <row r="2050">
      <c r="A2050" s="62" t="s">
        <v>6734</v>
      </c>
      <c r="B2050" s="1" t="s">
        <v>6735</v>
      </c>
      <c r="C2050" s="5">
        <v>43.0</v>
      </c>
      <c r="D2050" s="97">
        <v>2.07313558139534E7</v>
      </c>
      <c r="E2050" s="2">
        <f t="shared" si="1"/>
        <v>891448300</v>
      </c>
    </row>
    <row r="2051">
      <c r="A2051" s="62" t="s">
        <v>6736</v>
      </c>
      <c r="B2051" s="1" t="s">
        <v>6737</v>
      </c>
      <c r="C2051" s="5">
        <v>15.0</v>
      </c>
      <c r="D2051" s="97">
        <v>1.77997918E7</v>
      </c>
      <c r="E2051" s="2">
        <f t="shared" si="1"/>
        <v>266996877</v>
      </c>
    </row>
    <row r="2052">
      <c r="A2052" s="62" t="s">
        <v>6738</v>
      </c>
      <c r="B2052" s="1" t="s">
        <v>6739</v>
      </c>
      <c r="C2052" s="5">
        <v>21447.0</v>
      </c>
      <c r="D2052" s="97">
        <v>2.89049158184401E7</v>
      </c>
      <c r="E2052" s="2">
        <f t="shared" si="1"/>
        <v>619923729558</v>
      </c>
    </row>
    <row r="2053">
      <c r="A2053" s="62" t="s">
        <v>6740</v>
      </c>
      <c r="B2053" s="1" t="s">
        <v>6741</v>
      </c>
      <c r="C2053" s="5">
        <v>682.0</v>
      </c>
      <c r="D2053" s="97">
        <v>1.80449702551319E7</v>
      </c>
      <c r="E2053" s="2">
        <f t="shared" si="1"/>
        <v>12306669714</v>
      </c>
    </row>
    <row r="2054">
      <c r="A2054" s="62" t="s">
        <v>6742</v>
      </c>
      <c r="B2054" s="1" t="s">
        <v>6743</v>
      </c>
      <c r="C2054" s="5">
        <v>574.0</v>
      </c>
      <c r="D2054" s="97">
        <v>3.08729902473867E7</v>
      </c>
      <c r="E2054" s="2">
        <f t="shared" si="1"/>
        <v>17721096402</v>
      </c>
    </row>
    <row r="2055">
      <c r="A2055" s="62" t="s">
        <v>6744</v>
      </c>
      <c r="B2055" s="1" t="s">
        <v>6745</v>
      </c>
      <c r="C2055" s="5">
        <v>164.0</v>
      </c>
      <c r="D2055" s="97">
        <v>1.99951510975609E7</v>
      </c>
      <c r="E2055" s="2">
        <f t="shared" si="1"/>
        <v>3279204780</v>
      </c>
    </row>
    <row r="2056">
      <c r="A2056" s="62" t="s">
        <v>6746</v>
      </c>
      <c r="B2056" s="1" t="s">
        <v>6747</v>
      </c>
      <c r="C2056" s="5">
        <v>44.0</v>
      </c>
      <c r="D2056" s="97">
        <v>1.72616161590909E7</v>
      </c>
      <c r="E2056" s="2">
        <f t="shared" si="1"/>
        <v>759511111</v>
      </c>
    </row>
    <row r="2057">
      <c r="A2057" s="62" t="s">
        <v>6748</v>
      </c>
      <c r="B2057" s="1" t="s">
        <v>6749</v>
      </c>
      <c r="C2057" s="5">
        <v>77.0</v>
      </c>
      <c r="D2057" s="97">
        <v>1.56301362727272E7</v>
      </c>
      <c r="E2057" s="2">
        <f t="shared" si="1"/>
        <v>1203520493</v>
      </c>
    </row>
    <row r="2058">
      <c r="A2058" s="62" t="s">
        <v>6750</v>
      </c>
      <c r="B2058" s="1" t="s">
        <v>6751</v>
      </c>
      <c r="C2058" s="5">
        <v>3.0</v>
      </c>
      <c r="D2058" s="97">
        <v>9359686.66666666</v>
      </c>
      <c r="E2058" s="2">
        <f t="shared" si="1"/>
        <v>28079060</v>
      </c>
    </row>
    <row r="2059">
      <c r="A2059" s="62" t="s">
        <v>6752</v>
      </c>
      <c r="B2059" s="1" t="s">
        <v>6753</v>
      </c>
      <c r="C2059" s="5">
        <v>2.0</v>
      </c>
      <c r="D2059" s="97">
        <v>8180640.0</v>
      </c>
      <c r="E2059" s="2">
        <f t="shared" si="1"/>
        <v>16361280</v>
      </c>
    </row>
    <row r="2060">
      <c r="A2060" s="62" t="s">
        <v>6754</v>
      </c>
      <c r="B2060" s="1" t="s">
        <v>6755</v>
      </c>
      <c r="C2060" s="5">
        <v>62.0</v>
      </c>
      <c r="D2060" s="97">
        <v>1.87150013225806E7</v>
      </c>
      <c r="E2060" s="2">
        <f t="shared" si="1"/>
        <v>1160330082</v>
      </c>
    </row>
    <row r="2061">
      <c r="A2061" s="62" t="s">
        <v>6756</v>
      </c>
      <c r="B2061" s="1" t="s">
        <v>6757</v>
      </c>
      <c r="C2061" s="5">
        <v>117.0</v>
      </c>
      <c r="D2061" s="97">
        <v>2.73526831623931E7</v>
      </c>
      <c r="E2061" s="2">
        <f t="shared" si="1"/>
        <v>3200263930</v>
      </c>
    </row>
    <row r="2062">
      <c r="A2062" s="62" t="s">
        <v>6758</v>
      </c>
      <c r="B2062" s="1" t="s">
        <v>6759</v>
      </c>
      <c r="C2062" s="5">
        <v>650.0</v>
      </c>
      <c r="D2062" s="97">
        <v>3.32352496738461E7</v>
      </c>
      <c r="E2062" s="2">
        <f t="shared" si="1"/>
        <v>21602912288</v>
      </c>
    </row>
    <row r="2063">
      <c r="A2063" s="62" t="s">
        <v>6760</v>
      </c>
      <c r="B2063" s="1" t="s">
        <v>6761</v>
      </c>
      <c r="C2063" s="5">
        <v>3959.0</v>
      </c>
      <c r="D2063" s="97">
        <v>2.57608245753528E7</v>
      </c>
      <c r="E2063" s="2">
        <f t="shared" si="1"/>
        <v>101987104494</v>
      </c>
    </row>
    <row r="2064">
      <c r="A2064" s="62" t="s">
        <v>6762</v>
      </c>
      <c r="B2064" s="1" t="s">
        <v>6763</v>
      </c>
      <c r="C2064" s="5">
        <v>140.0</v>
      </c>
      <c r="D2064" s="97">
        <v>2.24528228785714E7</v>
      </c>
      <c r="E2064" s="2">
        <f t="shared" si="1"/>
        <v>3143395203</v>
      </c>
    </row>
    <row r="2065">
      <c r="A2065" s="62" t="s">
        <v>6764</v>
      </c>
      <c r="B2065" s="1" t="s">
        <v>6765</v>
      </c>
      <c r="C2065" s="5">
        <v>2.0</v>
      </c>
      <c r="D2065" s="97">
        <v>1.0258649E7</v>
      </c>
      <c r="E2065" s="2">
        <f t="shared" si="1"/>
        <v>20517298</v>
      </c>
    </row>
    <row r="2066">
      <c r="A2066" s="62" t="s">
        <v>6766</v>
      </c>
      <c r="B2066" s="1" t="s">
        <v>6767</v>
      </c>
      <c r="C2066" s="5">
        <v>51.0</v>
      </c>
      <c r="D2066" s="97">
        <v>1.32312903921568E7</v>
      </c>
      <c r="E2066" s="2">
        <f t="shared" si="1"/>
        <v>674795810</v>
      </c>
    </row>
    <row r="2067">
      <c r="A2067" s="62" t="s">
        <v>6768</v>
      </c>
      <c r="B2067" s="1" t="s">
        <v>6769</v>
      </c>
      <c r="C2067" s="5">
        <v>3.0</v>
      </c>
      <c r="D2067" s="97">
        <v>1.6218218E7</v>
      </c>
      <c r="E2067" s="2">
        <f t="shared" si="1"/>
        <v>48654654</v>
      </c>
    </row>
    <row r="2068">
      <c r="A2068" s="62" t="s">
        <v>6770</v>
      </c>
      <c r="B2068" s="1" t="s">
        <v>6771</v>
      </c>
      <c r="C2068" s="5">
        <v>52.0</v>
      </c>
      <c r="D2068" s="97">
        <v>2.10418737115384E7</v>
      </c>
      <c r="E2068" s="2">
        <f t="shared" si="1"/>
        <v>1094177433</v>
      </c>
    </row>
    <row r="2069">
      <c r="A2069" s="62" t="s">
        <v>6772</v>
      </c>
      <c r="B2069" s="1" t="s">
        <v>6773</v>
      </c>
      <c r="C2069" s="5">
        <v>712.0</v>
      </c>
      <c r="D2069" s="97">
        <v>2.02454895314685E7</v>
      </c>
      <c r="E2069" s="2">
        <f t="shared" si="1"/>
        <v>14414788546</v>
      </c>
    </row>
    <row r="2070">
      <c r="A2070" s="62" t="s">
        <v>6774</v>
      </c>
      <c r="B2070" s="1" t="s">
        <v>6775</v>
      </c>
      <c r="C2070" s="5">
        <v>423.0</v>
      </c>
      <c r="D2070" s="97">
        <v>1.49637183002364E7</v>
      </c>
      <c r="E2070" s="2">
        <f t="shared" si="1"/>
        <v>6329652841</v>
      </c>
    </row>
    <row r="2071">
      <c r="A2071" s="62" t="s">
        <v>6776</v>
      </c>
      <c r="B2071" s="1" t="s">
        <v>6777</v>
      </c>
      <c r="C2071" s="5">
        <v>714.0</v>
      </c>
      <c r="D2071" s="97">
        <v>1.80979488181818E7</v>
      </c>
      <c r="E2071" s="2">
        <f t="shared" si="1"/>
        <v>12921935456</v>
      </c>
    </row>
    <row r="2072">
      <c r="A2072" s="62" t="s">
        <v>6778</v>
      </c>
      <c r="B2072" s="1" t="s">
        <v>6779</v>
      </c>
      <c r="C2072" s="5">
        <v>387.0</v>
      </c>
      <c r="D2072" s="97">
        <v>2.78486075090439E7</v>
      </c>
      <c r="E2072" s="2">
        <f t="shared" si="1"/>
        <v>10777411106</v>
      </c>
    </row>
    <row r="2073">
      <c r="A2073" s="62" t="s">
        <v>6780</v>
      </c>
      <c r="B2073" s="1" t="s">
        <v>6781</v>
      </c>
      <c r="C2073" s="5">
        <v>118.0</v>
      </c>
      <c r="D2073" s="97">
        <v>2.24948617118644E7</v>
      </c>
      <c r="E2073" s="2">
        <f t="shared" si="1"/>
        <v>2654393682</v>
      </c>
    </row>
    <row r="2074">
      <c r="A2074" s="62" t="s">
        <v>6782</v>
      </c>
      <c r="B2074" s="1" t="s">
        <v>6783</v>
      </c>
      <c r="C2074" s="5">
        <v>123.0</v>
      </c>
      <c r="D2074" s="97">
        <v>1.12198222903225E7</v>
      </c>
      <c r="E2074" s="2">
        <f t="shared" si="1"/>
        <v>1380038142</v>
      </c>
    </row>
    <row r="2075">
      <c r="A2075" s="62" t="s">
        <v>6784</v>
      </c>
      <c r="B2075" s="1" t="s">
        <v>6785</v>
      </c>
      <c r="C2075" s="5">
        <v>89.0</v>
      </c>
      <c r="D2075" s="97">
        <v>1.05011556292134E7</v>
      </c>
      <c r="E2075" s="2">
        <f t="shared" si="1"/>
        <v>934602851</v>
      </c>
    </row>
    <row r="2076">
      <c r="A2076" s="62" t="s">
        <v>6786</v>
      </c>
      <c r="B2076" s="1" t="s">
        <v>6787</v>
      </c>
      <c r="C2076" s="5">
        <v>466.0</v>
      </c>
      <c r="D2076" s="97">
        <v>1.52196163497854E7</v>
      </c>
      <c r="E2076" s="2">
        <f t="shared" si="1"/>
        <v>7092341219</v>
      </c>
    </row>
    <row r="2077">
      <c r="A2077" s="62" t="s">
        <v>6788</v>
      </c>
      <c r="B2077" s="1" t="s">
        <v>6789</v>
      </c>
      <c r="C2077" s="5">
        <v>3742.0</v>
      </c>
      <c r="D2077" s="97">
        <v>1.21438124388027E7</v>
      </c>
      <c r="E2077" s="2">
        <f t="shared" si="1"/>
        <v>45442146146</v>
      </c>
    </row>
    <row r="2078">
      <c r="A2078" s="62" t="s">
        <v>6790</v>
      </c>
      <c r="B2078" s="1" t="s">
        <v>6791</v>
      </c>
      <c r="C2078" s="5">
        <v>11034.0</v>
      </c>
      <c r="D2078" s="97">
        <v>1.47306223107165E7</v>
      </c>
      <c r="E2078" s="2">
        <f t="shared" si="1"/>
        <v>162537686576</v>
      </c>
    </row>
    <row r="2079">
      <c r="A2079" s="62" t="s">
        <v>6792</v>
      </c>
      <c r="B2079" s="1" t="s">
        <v>6793</v>
      </c>
      <c r="C2079" s="5">
        <v>72862.0</v>
      </c>
      <c r="D2079" s="97">
        <v>1.19387427984608E7</v>
      </c>
      <c r="E2079" s="2">
        <f t="shared" si="1"/>
        <v>869880677781</v>
      </c>
    </row>
    <row r="2080">
      <c r="A2080" s="62" t="s">
        <v>6794</v>
      </c>
      <c r="B2080" s="1" t="s">
        <v>6795</v>
      </c>
      <c r="C2080" s="5">
        <v>5127.0</v>
      </c>
      <c r="D2080" s="97">
        <v>1.77290383459365E7</v>
      </c>
      <c r="E2080" s="2">
        <f t="shared" si="1"/>
        <v>90896779600</v>
      </c>
    </row>
    <row r="2081">
      <c r="A2081" s="62" t="s">
        <v>6796</v>
      </c>
      <c r="B2081" s="1" t="s">
        <v>6797</v>
      </c>
      <c r="C2081" s="5">
        <v>3523.0</v>
      </c>
      <c r="D2081" s="97">
        <v>2.33619674906462E7</v>
      </c>
      <c r="E2081" s="2">
        <f t="shared" si="1"/>
        <v>82304211470</v>
      </c>
    </row>
    <row r="2082">
      <c r="A2082" s="62" t="s">
        <v>6798</v>
      </c>
      <c r="B2082" s="1" t="s">
        <v>6799</v>
      </c>
      <c r="C2082" s="5">
        <v>179.0</v>
      </c>
      <c r="D2082" s="97">
        <v>1.50635580055865E7</v>
      </c>
      <c r="E2082" s="2">
        <f t="shared" si="1"/>
        <v>2696376883</v>
      </c>
    </row>
    <row r="2083">
      <c r="A2083" s="62" t="s">
        <v>6800</v>
      </c>
      <c r="B2083" s="1" t="s">
        <v>6801</v>
      </c>
      <c r="C2083" s="5">
        <v>366.0</v>
      </c>
      <c r="D2083" s="97">
        <v>2.02334271092895E7</v>
      </c>
      <c r="E2083" s="2">
        <f t="shared" si="1"/>
        <v>7405434322</v>
      </c>
    </row>
    <row r="2084">
      <c r="A2084" s="62" t="s">
        <v>6802</v>
      </c>
      <c r="B2084" s="1" t="s">
        <v>6803</v>
      </c>
      <c r="C2084" s="5">
        <v>5872.0</v>
      </c>
      <c r="D2084" s="97">
        <v>1.37930564232471E7</v>
      </c>
      <c r="E2084" s="2">
        <f t="shared" si="1"/>
        <v>80992827317</v>
      </c>
    </row>
    <row r="2085">
      <c r="A2085" s="62" t="s">
        <v>6804</v>
      </c>
      <c r="B2085" s="1" t="s">
        <v>6805</v>
      </c>
      <c r="C2085" s="5">
        <v>1158.0</v>
      </c>
      <c r="D2085" s="97">
        <v>1.59194255224524E7</v>
      </c>
      <c r="E2085" s="2">
        <f t="shared" si="1"/>
        <v>18434694755</v>
      </c>
    </row>
    <row r="2086">
      <c r="A2086" s="62" t="s">
        <v>6806</v>
      </c>
      <c r="B2086" s="1" t="s">
        <v>6807</v>
      </c>
      <c r="C2086" s="5">
        <v>5496.0</v>
      </c>
      <c r="D2086" s="97">
        <v>1.59155627594614E7</v>
      </c>
      <c r="E2086" s="2">
        <f t="shared" si="1"/>
        <v>87471932926</v>
      </c>
    </row>
    <row r="2087">
      <c r="A2087" s="62" t="s">
        <v>6808</v>
      </c>
      <c r="B2087" s="1" t="s">
        <v>6809</v>
      </c>
      <c r="C2087" s="5">
        <v>33.0</v>
      </c>
      <c r="D2087" s="97">
        <v>2.57514201212121E7</v>
      </c>
      <c r="E2087" s="2">
        <f t="shared" si="1"/>
        <v>849796864</v>
      </c>
    </row>
    <row r="2088">
      <c r="A2088" s="62" t="s">
        <v>6810</v>
      </c>
      <c r="B2088" s="1" t="s">
        <v>6811</v>
      </c>
      <c r="C2088" s="5">
        <v>827.0</v>
      </c>
      <c r="D2088" s="97">
        <v>1.4380995229746E7</v>
      </c>
      <c r="E2088" s="2">
        <f t="shared" si="1"/>
        <v>11893083055</v>
      </c>
    </row>
    <row r="2089">
      <c r="A2089" s="62" t="s">
        <v>6812</v>
      </c>
      <c r="B2089" s="1" t="s">
        <v>6813</v>
      </c>
      <c r="C2089" s="5">
        <v>104.0</v>
      </c>
      <c r="D2089" s="97">
        <v>1.21903442307692E7</v>
      </c>
      <c r="E2089" s="2">
        <f t="shared" si="1"/>
        <v>1267795800</v>
      </c>
    </row>
    <row r="2090">
      <c r="A2090" s="62" t="s">
        <v>6814</v>
      </c>
      <c r="B2090" s="1" t="s">
        <v>6815</v>
      </c>
      <c r="C2090" s="5">
        <v>36.0</v>
      </c>
      <c r="D2090" s="97">
        <v>1.54525008611111E7</v>
      </c>
      <c r="E2090" s="2">
        <f t="shared" si="1"/>
        <v>556290031</v>
      </c>
    </row>
    <row r="2091">
      <c r="A2091" s="62" t="s">
        <v>6816</v>
      </c>
      <c r="B2091" s="1" t="s">
        <v>6817</v>
      </c>
      <c r="C2091" s="5">
        <v>87.0</v>
      </c>
      <c r="D2091" s="97">
        <v>1.86174359770114E7</v>
      </c>
      <c r="E2091" s="2">
        <f t="shared" si="1"/>
        <v>1619716930</v>
      </c>
    </row>
    <row r="2092">
      <c r="A2092" s="62" t="s">
        <v>6818</v>
      </c>
      <c r="B2092" s="1" t="s">
        <v>6819</v>
      </c>
      <c r="C2092" s="5">
        <v>295.0</v>
      </c>
      <c r="D2092" s="97">
        <v>3.16911763084745E7</v>
      </c>
      <c r="E2092" s="2">
        <f t="shared" si="1"/>
        <v>9348897011</v>
      </c>
    </row>
    <row r="2093">
      <c r="A2093" s="62" t="s">
        <v>6820</v>
      </c>
      <c r="B2093" s="1" t="s">
        <v>6821</v>
      </c>
      <c r="C2093" s="5">
        <v>123.0</v>
      </c>
      <c r="D2093" s="97">
        <v>1.78059747886178E7</v>
      </c>
      <c r="E2093" s="2">
        <f t="shared" si="1"/>
        <v>2190134899</v>
      </c>
    </row>
    <row r="2094">
      <c r="A2094" s="62" t="s">
        <v>6822</v>
      </c>
      <c r="B2094" s="1" t="s">
        <v>6823</v>
      </c>
      <c r="C2094" s="5">
        <v>125.0</v>
      </c>
      <c r="D2094" s="97">
        <v>1.42274789519999E7</v>
      </c>
      <c r="E2094" s="2">
        <f t="shared" si="1"/>
        <v>1778434869</v>
      </c>
    </row>
    <row r="2095">
      <c r="A2095" s="62" t="s">
        <v>6824</v>
      </c>
      <c r="B2095" s="1" t="s">
        <v>6825</v>
      </c>
      <c r="C2095" s="5">
        <v>9.0</v>
      </c>
      <c r="D2095" s="97">
        <v>1.20940932222222E7</v>
      </c>
      <c r="E2095" s="2">
        <f t="shared" si="1"/>
        <v>108846839</v>
      </c>
    </row>
    <row r="2096">
      <c r="A2096" s="62" t="s">
        <v>6826</v>
      </c>
      <c r="B2096" s="1" t="s">
        <v>6827</v>
      </c>
      <c r="C2096" s="5">
        <v>3.0</v>
      </c>
      <c r="D2096" s="97">
        <v>1.8337248E7</v>
      </c>
      <c r="E2096" s="2">
        <f t="shared" si="1"/>
        <v>55011744</v>
      </c>
    </row>
    <row r="2097">
      <c r="A2097" s="62" t="s">
        <v>6828</v>
      </c>
      <c r="B2097" s="1" t="s">
        <v>6829</v>
      </c>
      <c r="C2097" s="5">
        <v>3.0</v>
      </c>
      <c r="D2097" s="97">
        <v>1.59145223333333E7</v>
      </c>
      <c r="E2097" s="2">
        <f t="shared" si="1"/>
        <v>47743567</v>
      </c>
    </row>
    <row r="2098">
      <c r="A2098" s="62" t="s">
        <v>6830</v>
      </c>
      <c r="B2098" s="1" t="s">
        <v>6831</v>
      </c>
      <c r="C2098" s="5">
        <v>3.0</v>
      </c>
      <c r="D2098" s="97">
        <v>1.11385436666666E7</v>
      </c>
      <c r="E2098" s="2">
        <f t="shared" si="1"/>
        <v>33415631</v>
      </c>
    </row>
    <row r="2099">
      <c r="A2099" s="62" t="s">
        <v>6832</v>
      </c>
      <c r="B2099" s="1" t="s">
        <v>6833</v>
      </c>
      <c r="C2099" s="5">
        <v>21.0</v>
      </c>
      <c r="D2099" s="97">
        <v>1.01756323333333E7</v>
      </c>
      <c r="E2099" s="2">
        <f t="shared" si="1"/>
        <v>213688279</v>
      </c>
    </row>
    <row r="2100">
      <c r="A2100" s="62" t="s">
        <v>6834</v>
      </c>
      <c r="B2100" s="1" t="s">
        <v>6835</v>
      </c>
      <c r="C2100" s="5">
        <v>87.0</v>
      </c>
      <c r="D2100" s="97">
        <v>1.47675844597701E7</v>
      </c>
      <c r="E2100" s="2">
        <f t="shared" si="1"/>
        <v>1284779848</v>
      </c>
    </row>
    <row r="2101">
      <c r="A2101" s="62" t="s">
        <v>6836</v>
      </c>
      <c r="B2101" s="1" t="s">
        <v>6837</v>
      </c>
      <c r="C2101" s="5">
        <v>22.0</v>
      </c>
      <c r="D2101" s="97">
        <v>8022649.31818181</v>
      </c>
      <c r="E2101" s="2">
        <f t="shared" si="1"/>
        <v>176498285</v>
      </c>
    </row>
    <row r="2102">
      <c r="A2102" s="62" t="s">
        <v>6838</v>
      </c>
      <c r="B2102" s="1" t="s">
        <v>6839</v>
      </c>
      <c r="C2102" s="5">
        <v>254.0</v>
      </c>
      <c r="D2102" s="97">
        <v>7077336.9527559</v>
      </c>
      <c r="E2102" s="2">
        <f t="shared" si="1"/>
        <v>1797643586</v>
      </c>
    </row>
    <row r="2103">
      <c r="A2103" s="62" t="s">
        <v>6840</v>
      </c>
      <c r="B2103" s="1" t="s">
        <v>6841</v>
      </c>
      <c r="C2103" s="5">
        <v>1061.0</v>
      </c>
      <c r="D2103" s="97">
        <v>8387987.45617342</v>
      </c>
      <c r="E2103" s="2">
        <f t="shared" si="1"/>
        <v>8899654691</v>
      </c>
    </row>
    <row r="2104">
      <c r="A2104" s="62" t="s">
        <v>6842</v>
      </c>
      <c r="B2104" s="1" t="s">
        <v>6843</v>
      </c>
      <c r="C2104" s="5">
        <v>8463.0</v>
      </c>
      <c r="D2104" s="97">
        <v>9948704.43192822</v>
      </c>
      <c r="E2104" s="2">
        <f t="shared" si="1"/>
        <v>84195885607</v>
      </c>
    </row>
    <row r="2105">
      <c r="A2105" s="62" t="s">
        <v>6844</v>
      </c>
      <c r="B2105" s="1" t="s">
        <v>6845</v>
      </c>
      <c r="C2105" s="5">
        <v>146.0</v>
      </c>
      <c r="D2105" s="97">
        <v>9355644.72602739</v>
      </c>
      <c r="E2105" s="2">
        <f t="shared" si="1"/>
        <v>1365924130</v>
      </c>
    </row>
    <row r="2106">
      <c r="A2106" s="62" t="s">
        <v>6846</v>
      </c>
      <c r="B2106" s="1" t="s">
        <v>6847</v>
      </c>
      <c r="C2106" s="5">
        <v>878.0</v>
      </c>
      <c r="D2106" s="97">
        <v>7757713.69248291</v>
      </c>
      <c r="E2106" s="2">
        <f t="shared" si="1"/>
        <v>6811272622</v>
      </c>
    </row>
    <row r="2107">
      <c r="A2107" s="62" t="s">
        <v>6848</v>
      </c>
      <c r="B2107" s="1" t="s">
        <v>6849</v>
      </c>
      <c r="C2107" s="5">
        <v>48.0</v>
      </c>
      <c r="D2107" s="97">
        <v>9825059.3125</v>
      </c>
      <c r="E2107" s="2">
        <f t="shared" si="1"/>
        <v>471602847</v>
      </c>
    </row>
    <row r="2108">
      <c r="A2108" s="62" t="s">
        <v>6850</v>
      </c>
      <c r="B2108" s="1" t="s">
        <v>6851</v>
      </c>
      <c r="C2108" s="5">
        <v>3240.0</v>
      </c>
      <c r="D2108" s="97">
        <v>8137979.35286859</v>
      </c>
      <c r="E2108" s="2">
        <f t="shared" si="1"/>
        <v>26367053103</v>
      </c>
    </row>
    <row r="2109">
      <c r="A2109" s="62" t="s">
        <v>6852</v>
      </c>
      <c r="B2109" s="1" t="s">
        <v>6853</v>
      </c>
      <c r="C2109" s="5">
        <v>88.0</v>
      </c>
      <c r="D2109" s="97">
        <v>1.18003776931818E7</v>
      </c>
      <c r="E2109" s="2">
        <f t="shared" si="1"/>
        <v>1038433237</v>
      </c>
    </row>
    <row r="2110">
      <c r="A2110" s="62" t="s">
        <v>6854</v>
      </c>
      <c r="B2110" s="1" t="s">
        <v>6855</v>
      </c>
      <c r="C2110" s="5">
        <v>4102.0</v>
      </c>
      <c r="D2110" s="97">
        <v>9126572.07311723</v>
      </c>
      <c r="E2110" s="2">
        <f t="shared" si="1"/>
        <v>37437198644</v>
      </c>
    </row>
    <row r="2111">
      <c r="A2111" s="62" t="s">
        <v>6856</v>
      </c>
      <c r="B2111" s="1" t="s">
        <v>6857</v>
      </c>
      <c r="C2111" s="5">
        <v>267.0</v>
      </c>
      <c r="D2111" s="97">
        <v>2.47422144194756E7</v>
      </c>
      <c r="E2111" s="2">
        <f t="shared" si="1"/>
        <v>6606171250</v>
      </c>
    </row>
    <row r="2112">
      <c r="A2112" s="62" t="s">
        <v>6858</v>
      </c>
      <c r="B2112" s="1" t="s">
        <v>6859</v>
      </c>
      <c r="C2112" s="5">
        <v>874.0</v>
      </c>
      <c r="D2112" s="97">
        <v>1.00839267837528E7</v>
      </c>
      <c r="E2112" s="2">
        <f t="shared" si="1"/>
        <v>8813352009</v>
      </c>
    </row>
    <row r="2113">
      <c r="A2113" s="62" t="s">
        <v>6860</v>
      </c>
      <c r="B2113" s="1" t="s">
        <v>6861</v>
      </c>
      <c r="C2113" s="5">
        <v>571.0</v>
      </c>
      <c r="D2113" s="97">
        <v>9752766.41856391</v>
      </c>
      <c r="E2113" s="2">
        <f t="shared" si="1"/>
        <v>5568829625</v>
      </c>
    </row>
    <row r="2114">
      <c r="A2114" s="62" t="s">
        <v>6862</v>
      </c>
      <c r="B2114" s="1" t="s">
        <v>6863</v>
      </c>
      <c r="C2114" s="5">
        <v>136.0</v>
      </c>
      <c r="D2114" s="97">
        <v>9431919.39705882</v>
      </c>
      <c r="E2114" s="2">
        <f t="shared" si="1"/>
        <v>1282741038</v>
      </c>
    </row>
    <row r="2115">
      <c r="A2115" s="62" t="s">
        <v>6864</v>
      </c>
      <c r="B2115" s="1" t="s">
        <v>6865</v>
      </c>
      <c r="C2115" s="5">
        <v>6.0</v>
      </c>
      <c r="D2115" s="97">
        <v>1.19499073333333E7</v>
      </c>
      <c r="E2115" s="2">
        <f t="shared" si="1"/>
        <v>71699444</v>
      </c>
    </row>
    <row r="2116">
      <c r="A2116" s="62" t="s">
        <v>6866</v>
      </c>
      <c r="B2116" s="1" t="s">
        <v>6867</v>
      </c>
      <c r="C2116" s="5">
        <v>100.0</v>
      </c>
      <c r="D2116" s="97">
        <v>1.12711170990099E7</v>
      </c>
      <c r="E2116" s="2">
        <f t="shared" si="1"/>
        <v>1127111710</v>
      </c>
    </row>
    <row r="2117">
      <c r="A2117" s="62" t="s">
        <v>6868</v>
      </c>
      <c r="B2117" s="1" t="s">
        <v>6869</v>
      </c>
      <c r="C2117" s="5">
        <v>107.0</v>
      </c>
      <c r="D2117" s="97">
        <v>1.08858433364485E7</v>
      </c>
      <c r="E2117" s="2">
        <f t="shared" si="1"/>
        <v>1164785237</v>
      </c>
    </row>
    <row r="2118">
      <c r="A2118" s="62" t="s">
        <v>6870</v>
      </c>
      <c r="B2118" s="1" t="s">
        <v>6871</v>
      </c>
      <c r="C2118" s="5">
        <v>438.0</v>
      </c>
      <c r="D2118" s="97">
        <v>1.77691041552511E7</v>
      </c>
      <c r="E2118" s="2">
        <f t="shared" si="1"/>
        <v>7782867620</v>
      </c>
    </row>
    <row r="2119">
      <c r="A2119" s="62" t="s">
        <v>6872</v>
      </c>
      <c r="B2119" s="1" t="s">
        <v>6873</v>
      </c>
      <c r="C2119" s="5">
        <v>2237.0</v>
      </c>
      <c r="D2119" s="97">
        <v>5977499.10102816</v>
      </c>
      <c r="E2119" s="2">
        <f t="shared" si="1"/>
        <v>13371665489</v>
      </c>
    </row>
    <row r="2120">
      <c r="A2120" s="62" t="s">
        <v>6874</v>
      </c>
      <c r="B2120" s="1" t="s">
        <v>6875</v>
      </c>
      <c r="C2120" s="5">
        <v>2335.0</v>
      </c>
      <c r="D2120" s="97">
        <v>2.21915561537473E7</v>
      </c>
      <c r="E2120" s="2">
        <f t="shared" si="1"/>
        <v>51817283619</v>
      </c>
    </row>
    <row r="2121">
      <c r="A2121" s="62" t="s">
        <v>6876</v>
      </c>
      <c r="B2121" s="1" t="s">
        <v>6877</v>
      </c>
      <c r="C2121" s="5">
        <v>3250.0</v>
      </c>
      <c r="D2121" s="97">
        <v>2.27191667393845E7</v>
      </c>
      <c r="E2121" s="2">
        <f t="shared" si="1"/>
        <v>73837291903</v>
      </c>
    </row>
    <row r="2122">
      <c r="A2122" s="62" t="s">
        <v>6878</v>
      </c>
      <c r="B2122" s="1" t="s">
        <v>6879</v>
      </c>
      <c r="C2122" s="5">
        <v>22.0</v>
      </c>
      <c r="D2122" s="97">
        <v>2.05710892727272E7</v>
      </c>
      <c r="E2122" s="2">
        <f t="shared" si="1"/>
        <v>452563964</v>
      </c>
    </row>
    <row r="2123">
      <c r="A2123" s="62" t="s">
        <v>6880</v>
      </c>
      <c r="B2123" s="1" t="s">
        <v>6881</v>
      </c>
      <c r="C2123" s="5">
        <v>12.0</v>
      </c>
      <c r="D2123" s="97">
        <v>1.42128053333333E7</v>
      </c>
      <c r="E2123" s="2">
        <f t="shared" si="1"/>
        <v>170553664</v>
      </c>
    </row>
    <row r="2124">
      <c r="A2124" s="62" t="s">
        <v>6882</v>
      </c>
      <c r="B2124" s="1" t="s">
        <v>6883</v>
      </c>
      <c r="C2124" s="5">
        <v>4672.0</v>
      </c>
      <c r="D2124" s="97">
        <v>1.32701919265996E7</v>
      </c>
      <c r="E2124" s="2">
        <f t="shared" si="1"/>
        <v>61998336681</v>
      </c>
    </row>
    <row r="2125">
      <c r="A2125" s="62" t="s">
        <v>6884</v>
      </c>
      <c r="B2125" s="1" t="s">
        <v>6885</v>
      </c>
      <c r="C2125" s="5">
        <v>141.0</v>
      </c>
      <c r="D2125" s="97">
        <v>1.50554331134751E7</v>
      </c>
      <c r="E2125" s="2">
        <f t="shared" si="1"/>
        <v>2122816069</v>
      </c>
    </row>
    <row r="2126">
      <c r="A2126" s="62" t="s">
        <v>6886</v>
      </c>
      <c r="B2126" s="1" t="s">
        <v>6887</v>
      </c>
      <c r="C2126" s="5">
        <v>134.0</v>
      </c>
      <c r="D2126" s="97">
        <v>1.46416631567164E7</v>
      </c>
      <c r="E2126" s="2">
        <f t="shared" si="1"/>
        <v>1961982863</v>
      </c>
    </row>
    <row r="2127">
      <c r="A2127" s="62" t="s">
        <v>6888</v>
      </c>
      <c r="B2127" s="1" t="s">
        <v>6889</v>
      </c>
      <c r="C2127" s="5">
        <v>37.0</v>
      </c>
      <c r="D2127" s="97">
        <v>2.06000395405405E7</v>
      </c>
      <c r="E2127" s="2">
        <f t="shared" si="1"/>
        <v>762201463</v>
      </c>
    </row>
    <row r="2128">
      <c r="A2128" s="62" t="s">
        <v>6890</v>
      </c>
      <c r="B2128" s="1" t="s">
        <v>6891</v>
      </c>
      <c r="C2128" s="5">
        <v>1727.0</v>
      </c>
      <c r="D2128" s="97">
        <v>1.29013787440648E7</v>
      </c>
      <c r="E2128" s="2">
        <f t="shared" si="1"/>
        <v>22280681091</v>
      </c>
    </row>
    <row r="2129">
      <c r="A2129" s="62" t="s">
        <v>6892</v>
      </c>
      <c r="B2129" s="1" t="s">
        <v>6893</v>
      </c>
      <c r="C2129" s="5">
        <v>23402.0</v>
      </c>
      <c r="D2129" s="97">
        <v>1.85229621488553E7</v>
      </c>
      <c r="E2129" s="2">
        <f t="shared" si="1"/>
        <v>433474360208</v>
      </c>
    </row>
    <row r="2130">
      <c r="A2130" s="62" t="s">
        <v>6894</v>
      </c>
      <c r="B2130" s="1" t="s">
        <v>6895</v>
      </c>
      <c r="C2130" s="5">
        <v>96.0</v>
      </c>
      <c r="D2130" s="97">
        <v>2.18090002499999E7</v>
      </c>
      <c r="E2130" s="2">
        <f t="shared" si="1"/>
        <v>2093664024</v>
      </c>
    </row>
    <row r="2131">
      <c r="A2131" s="62" t="s">
        <v>6896</v>
      </c>
      <c r="B2131" s="1" t="s">
        <v>6897</v>
      </c>
      <c r="C2131" s="5">
        <v>7129.0</v>
      </c>
      <c r="D2131" s="97">
        <v>1.8905574769069E7</v>
      </c>
      <c r="E2131" s="2">
        <f t="shared" si="1"/>
        <v>134777842529</v>
      </c>
    </row>
    <row r="2132">
      <c r="A2132" s="62" t="s">
        <v>6898</v>
      </c>
      <c r="B2132" s="1" t="s">
        <v>6899</v>
      </c>
      <c r="C2132" s="5">
        <v>1596.0</v>
      </c>
      <c r="D2132" s="97">
        <v>2.29166311583228E7</v>
      </c>
      <c r="E2132" s="2">
        <f t="shared" si="1"/>
        <v>36574943329</v>
      </c>
    </row>
    <row r="2133">
      <c r="A2133" s="62" t="s">
        <v>6900</v>
      </c>
      <c r="B2133" s="1" t="s">
        <v>6901</v>
      </c>
      <c r="C2133" s="5">
        <v>35794.0</v>
      </c>
      <c r="D2133" s="97">
        <v>2.67543214497221E7</v>
      </c>
      <c r="E2133" s="2">
        <f t="shared" si="1"/>
        <v>957644181971</v>
      </c>
    </row>
    <row r="2134">
      <c r="A2134" s="62" t="s">
        <v>6902</v>
      </c>
      <c r="B2134" s="1" t="s">
        <v>6903</v>
      </c>
      <c r="C2134" s="5">
        <v>125.0</v>
      </c>
      <c r="D2134" s="97">
        <v>3.2397670856E7</v>
      </c>
      <c r="E2134" s="2">
        <f t="shared" si="1"/>
        <v>4049708857</v>
      </c>
    </row>
    <row r="2135">
      <c r="A2135" s="62" t="s">
        <v>6904</v>
      </c>
      <c r="B2135" s="1" t="s">
        <v>6905</v>
      </c>
      <c r="C2135" s="5">
        <v>7008.0</v>
      </c>
      <c r="D2135" s="97">
        <v>2.23947521303047E7</v>
      </c>
      <c r="E2135" s="2">
        <f t="shared" si="1"/>
        <v>156942422929</v>
      </c>
    </row>
    <row r="2136">
      <c r="A2136" s="62" t="s">
        <v>6906</v>
      </c>
      <c r="B2136" s="1" t="s">
        <v>6907</v>
      </c>
      <c r="C2136" s="5">
        <v>96.0</v>
      </c>
      <c r="D2136" s="97">
        <v>2.458517959375E7</v>
      </c>
      <c r="E2136" s="2">
        <f t="shared" si="1"/>
        <v>2360177241</v>
      </c>
    </row>
    <row r="2137">
      <c r="A2137" s="62" t="s">
        <v>6908</v>
      </c>
      <c r="B2137" s="1" t="s">
        <v>6909</v>
      </c>
      <c r="C2137" s="5">
        <v>2091.0</v>
      </c>
      <c r="D2137" s="97">
        <v>3.38133252027738E7</v>
      </c>
      <c r="E2137" s="2">
        <f t="shared" si="1"/>
        <v>70703662999</v>
      </c>
    </row>
    <row r="2138">
      <c r="A2138" s="62" t="s">
        <v>6910</v>
      </c>
      <c r="B2138" s="1" t="s">
        <v>6911</v>
      </c>
      <c r="C2138" s="5">
        <v>21.0</v>
      </c>
      <c r="D2138" s="97">
        <v>2.4123021047619E7</v>
      </c>
      <c r="E2138" s="2">
        <f t="shared" si="1"/>
        <v>506583442</v>
      </c>
    </row>
    <row r="2139">
      <c r="A2139" s="62" t="s">
        <v>6912</v>
      </c>
      <c r="B2139" s="1" t="s">
        <v>6913</v>
      </c>
      <c r="C2139" s="5">
        <v>407.0</v>
      </c>
      <c r="D2139" s="97">
        <v>1.96128642776412E7</v>
      </c>
      <c r="E2139" s="2">
        <f t="shared" si="1"/>
        <v>7982435761</v>
      </c>
    </row>
    <row r="2140">
      <c r="A2140" s="62" t="s">
        <v>6914</v>
      </c>
      <c r="B2140" s="1" t="s">
        <v>6915</v>
      </c>
      <c r="C2140" s="5">
        <v>23.0</v>
      </c>
      <c r="D2140" s="97">
        <v>4.47773977826086E7</v>
      </c>
      <c r="E2140" s="2">
        <f t="shared" si="1"/>
        <v>1029880149</v>
      </c>
    </row>
    <row r="2141">
      <c r="A2141" s="62" t="s">
        <v>6916</v>
      </c>
      <c r="B2141" s="1" t="s">
        <v>6917</v>
      </c>
      <c r="C2141" s="5">
        <v>7067.0</v>
      </c>
      <c r="D2141" s="97">
        <v>1.75446001138936E7</v>
      </c>
      <c r="E2141" s="2">
        <f t="shared" si="1"/>
        <v>123987689005</v>
      </c>
    </row>
    <row r="2142">
      <c r="A2142" s="62" t="s">
        <v>6918</v>
      </c>
      <c r="B2142" s="1" t="s">
        <v>6919</v>
      </c>
      <c r="C2142" s="5">
        <v>49602.0</v>
      </c>
      <c r="D2142" s="97">
        <v>5462557.64242388</v>
      </c>
      <c r="E2142" s="2">
        <f t="shared" si="1"/>
        <v>270953784180</v>
      </c>
    </row>
    <row r="2143">
      <c r="A2143" s="62" t="s">
        <v>6920</v>
      </c>
      <c r="B2143" s="1" t="s">
        <v>6921</v>
      </c>
      <c r="C2143" s="5">
        <v>154521.0</v>
      </c>
      <c r="D2143" s="97">
        <v>5864840.27791972</v>
      </c>
      <c r="E2143" s="2">
        <f t="shared" si="1"/>
        <v>906240984584</v>
      </c>
    </row>
    <row r="2144">
      <c r="A2144" s="62" t="s">
        <v>6922</v>
      </c>
      <c r="B2144" s="1" t="s">
        <v>6923</v>
      </c>
      <c r="C2144" s="5">
        <v>78201.0</v>
      </c>
      <c r="D2144" s="97">
        <v>6968364.31248322</v>
      </c>
      <c r="E2144" s="2">
        <f t="shared" si="1"/>
        <v>544933057601</v>
      </c>
    </row>
    <row r="2145">
      <c r="A2145" s="62" t="s">
        <v>6924</v>
      </c>
      <c r="B2145" s="1" t="s">
        <v>6925</v>
      </c>
      <c r="C2145" s="5">
        <v>410.0</v>
      </c>
      <c r="D2145" s="97">
        <v>2.39999419195122E7</v>
      </c>
      <c r="E2145" s="2">
        <f t="shared" si="1"/>
        <v>9839976187</v>
      </c>
    </row>
    <row r="2146">
      <c r="A2146" s="62" t="s">
        <v>6926</v>
      </c>
      <c r="B2146" s="1" t="s">
        <v>6927</v>
      </c>
      <c r="C2146" s="5">
        <v>7.0</v>
      </c>
      <c r="D2146" s="97">
        <v>2.01808278571428E7</v>
      </c>
      <c r="E2146" s="2">
        <f t="shared" si="1"/>
        <v>141265795</v>
      </c>
    </row>
    <row r="2147">
      <c r="A2147" s="62" t="s">
        <v>6928</v>
      </c>
      <c r="B2147" s="1" t="s">
        <v>6929</v>
      </c>
      <c r="C2147" s="5">
        <v>423.0</v>
      </c>
      <c r="D2147" s="97">
        <v>2.11041387706855E7</v>
      </c>
      <c r="E2147" s="2">
        <f t="shared" si="1"/>
        <v>8927050700</v>
      </c>
    </row>
    <row r="2148">
      <c r="A2148" s="62" t="s">
        <v>6930</v>
      </c>
      <c r="B2148" s="1" t="s">
        <v>6931</v>
      </c>
      <c r="C2148" s="5">
        <v>6.0</v>
      </c>
      <c r="D2148" s="97">
        <v>9321906.0</v>
      </c>
      <c r="E2148" s="2">
        <f t="shared" si="1"/>
        <v>55931436</v>
      </c>
    </row>
    <row r="2149">
      <c r="A2149" s="62" t="s">
        <v>6932</v>
      </c>
      <c r="B2149" s="1" t="s">
        <v>6933</v>
      </c>
      <c r="C2149" s="5">
        <v>174.0</v>
      </c>
      <c r="D2149" s="97">
        <v>1.52872205114942E7</v>
      </c>
      <c r="E2149" s="2">
        <f t="shared" si="1"/>
        <v>2659976369</v>
      </c>
    </row>
    <row r="2150">
      <c r="A2150" s="62" t="s">
        <v>6934</v>
      </c>
      <c r="B2150" s="1" t="s">
        <v>6935</v>
      </c>
      <c r="C2150" s="5">
        <v>4.0</v>
      </c>
      <c r="D2150" s="97">
        <v>8730088.6</v>
      </c>
      <c r="E2150" s="2">
        <f t="shared" si="1"/>
        <v>34920354.4</v>
      </c>
    </row>
    <row r="2151">
      <c r="A2151" s="62" t="s">
        <v>6936</v>
      </c>
      <c r="B2151" s="1" t="s">
        <v>6937</v>
      </c>
      <c r="C2151" s="5">
        <v>597.0</v>
      </c>
      <c r="D2151" s="97">
        <v>1.85633571809045E7</v>
      </c>
      <c r="E2151" s="2">
        <f t="shared" si="1"/>
        <v>11082324237</v>
      </c>
    </row>
    <row r="2152">
      <c r="A2152" s="62" t="s">
        <v>6939</v>
      </c>
      <c r="B2152" s="1" t="s">
        <v>6940</v>
      </c>
      <c r="C2152" s="5">
        <v>12.0</v>
      </c>
      <c r="D2152" s="97">
        <v>1.66893243333333E7</v>
      </c>
      <c r="E2152" s="2">
        <f t="shared" si="1"/>
        <v>200271892</v>
      </c>
    </row>
    <row r="2153">
      <c r="A2153" s="62" t="s">
        <v>6941</v>
      </c>
      <c r="B2153" s="1" t="s">
        <v>6942</v>
      </c>
      <c r="C2153" s="5">
        <v>374.0</v>
      </c>
      <c r="D2153" s="97">
        <v>2.0444645446524E7</v>
      </c>
      <c r="E2153" s="2">
        <f t="shared" si="1"/>
        <v>7646297397</v>
      </c>
    </row>
    <row r="2154">
      <c r="A2154" s="62" t="s">
        <v>6943</v>
      </c>
      <c r="B2154" s="1" t="s">
        <v>6944</v>
      </c>
      <c r="C2154" s="5">
        <v>619.0</v>
      </c>
      <c r="D2154" s="97">
        <v>7250674.11954765</v>
      </c>
      <c r="E2154" s="2">
        <f t="shared" si="1"/>
        <v>4488167280</v>
      </c>
    </row>
    <row r="2155">
      <c r="A2155" s="62" t="s">
        <v>6945</v>
      </c>
      <c r="B2155" s="1" t="s">
        <v>6946</v>
      </c>
      <c r="C2155" s="5">
        <v>3320.0</v>
      </c>
      <c r="D2155" s="97">
        <v>5789857.13283132</v>
      </c>
      <c r="E2155" s="2">
        <f t="shared" si="1"/>
        <v>19222325681</v>
      </c>
    </row>
    <row r="2156">
      <c r="A2156" s="62" t="s">
        <v>6947</v>
      </c>
      <c r="B2156" s="1" t="s">
        <v>6948</v>
      </c>
      <c r="C2156" s="5">
        <v>2818.0</v>
      </c>
      <c r="D2156" s="97">
        <v>7413011.53477643</v>
      </c>
      <c r="E2156" s="2">
        <f t="shared" si="1"/>
        <v>20889866505</v>
      </c>
    </row>
    <row r="2157">
      <c r="A2157" s="62" t="s">
        <v>6949</v>
      </c>
      <c r="B2157" s="1" t="s">
        <v>6950</v>
      </c>
      <c r="C2157" s="5">
        <v>25.0</v>
      </c>
      <c r="D2157" s="97">
        <v>6636968.24</v>
      </c>
      <c r="E2157" s="2">
        <f t="shared" si="1"/>
        <v>165924206</v>
      </c>
    </row>
    <row r="2158">
      <c r="A2158" s="62" t="s">
        <v>6951</v>
      </c>
      <c r="B2158" s="1" t="s">
        <v>6952</v>
      </c>
      <c r="C2158" s="5">
        <v>61729.0</v>
      </c>
      <c r="D2158" s="97">
        <v>1.04878425400764E7</v>
      </c>
      <c r="E2158" s="2">
        <f t="shared" si="1"/>
        <v>647404032156</v>
      </c>
    </row>
    <row r="2159">
      <c r="A2159" s="62" t="s">
        <v>6953</v>
      </c>
      <c r="B2159" s="1" t="s">
        <v>6954</v>
      </c>
      <c r="C2159" s="5">
        <v>73.0</v>
      </c>
      <c r="D2159" s="97">
        <v>1.10053155068493E7</v>
      </c>
      <c r="E2159" s="2">
        <f t="shared" si="1"/>
        <v>803388032</v>
      </c>
    </row>
    <row r="2160">
      <c r="A2160" s="62" t="s">
        <v>6955</v>
      </c>
      <c r="B2160" s="1" t="s">
        <v>6956</v>
      </c>
      <c r="C2160" s="5">
        <v>4509.0</v>
      </c>
      <c r="D2160" s="97">
        <v>6499163.12071634</v>
      </c>
      <c r="E2160" s="2">
        <f t="shared" si="1"/>
        <v>29304726511</v>
      </c>
    </row>
    <row r="2161">
      <c r="A2161" s="62" t="s">
        <v>6957</v>
      </c>
      <c r="B2161" s="1" t="s">
        <v>6958</v>
      </c>
      <c r="C2161" s="5">
        <v>68.0</v>
      </c>
      <c r="D2161" s="97">
        <v>9110079.76470588</v>
      </c>
      <c r="E2161" s="2">
        <f t="shared" si="1"/>
        <v>619485424</v>
      </c>
    </row>
    <row r="2162">
      <c r="A2162" s="62" t="s">
        <v>6959</v>
      </c>
      <c r="B2162" s="1" t="s">
        <v>6960</v>
      </c>
      <c r="C2162" s="5">
        <v>67.0</v>
      </c>
      <c r="D2162" s="97">
        <v>1.15767316268656E7</v>
      </c>
      <c r="E2162" s="2">
        <f t="shared" si="1"/>
        <v>775641019</v>
      </c>
    </row>
    <row r="2163">
      <c r="A2163" s="62" t="s">
        <v>6961</v>
      </c>
      <c r="B2163" s="1" t="s">
        <v>6962</v>
      </c>
      <c r="C2163" s="5">
        <v>254.0</v>
      </c>
      <c r="D2163" s="97">
        <v>1.3759853015748E7</v>
      </c>
      <c r="E2163" s="2">
        <f t="shared" si="1"/>
        <v>3495002666</v>
      </c>
    </row>
    <row r="2164">
      <c r="A2164" s="62" t="s">
        <v>6963</v>
      </c>
      <c r="B2164" s="1" t="s">
        <v>6964</v>
      </c>
      <c r="C2164" s="5">
        <v>17.0</v>
      </c>
      <c r="D2164" s="97">
        <v>7073964.35294117</v>
      </c>
      <c r="E2164" s="2">
        <f t="shared" si="1"/>
        <v>120257394</v>
      </c>
    </row>
    <row r="2165">
      <c r="A2165" s="62" t="s">
        <v>6965</v>
      </c>
      <c r="B2165" s="1" t="s">
        <v>6966</v>
      </c>
      <c r="C2165" s="5">
        <v>74.0</v>
      </c>
      <c r="D2165" s="97">
        <v>1.62322894594594E7</v>
      </c>
      <c r="E2165" s="2">
        <f t="shared" si="1"/>
        <v>1201189420</v>
      </c>
    </row>
    <row r="2166">
      <c r="A2166" s="62" t="s">
        <v>6967</v>
      </c>
      <c r="B2166" s="1" t="s">
        <v>6968</v>
      </c>
      <c r="C2166" s="5">
        <v>825.0</v>
      </c>
      <c r="D2166" s="97">
        <v>1.82541933078787E7</v>
      </c>
      <c r="E2166" s="2">
        <f t="shared" si="1"/>
        <v>15059709479</v>
      </c>
    </row>
    <row r="2167">
      <c r="A2167" s="62" t="s">
        <v>6969</v>
      </c>
      <c r="B2167" s="1" t="s">
        <v>6970</v>
      </c>
      <c r="C2167" s="5">
        <v>3.0</v>
      </c>
      <c r="D2167" s="97">
        <v>4989547.33333333</v>
      </c>
      <c r="E2167" s="2">
        <f t="shared" si="1"/>
        <v>14968642</v>
      </c>
    </row>
    <row r="2168">
      <c r="A2168" s="62" t="s">
        <v>6971</v>
      </c>
      <c r="B2168" s="1" t="s">
        <v>6972</v>
      </c>
      <c r="C2168" s="5">
        <v>23.0</v>
      </c>
      <c r="D2168" s="97">
        <v>1.86299308260869E7</v>
      </c>
      <c r="E2168" s="2">
        <f t="shared" si="1"/>
        <v>428488409</v>
      </c>
    </row>
    <row r="2169">
      <c r="A2169" s="62" t="s">
        <v>6973</v>
      </c>
      <c r="B2169" s="1" t="s">
        <v>6974</v>
      </c>
      <c r="C2169" s="5">
        <v>167.0</v>
      </c>
      <c r="D2169" s="97">
        <v>8299072.60479042</v>
      </c>
      <c r="E2169" s="2">
        <f t="shared" si="1"/>
        <v>1385945125</v>
      </c>
    </row>
    <row r="2170">
      <c r="A2170" s="62" t="s">
        <v>6975</v>
      </c>
      <c r="B2170" s="1" t="s">
        <v>6976</v>
      </c>
      <c r="C2170" s="5">
        <v>31.0</v>
      </c>
      <c r="D2170" s="97">
        <v>1.98539388709677E7</v>
      </c>
      <c r="E2170" s="2">
        <f t="shared" si="1"/>
        <v>615472105</v>
      </c>
    </row>
    <row r="2171">
      <c r="A2171" s="62" t="s">
        <v>6977</v>
      </c>
      <c r="B2171" s="1" t="s">
        <v>6978</v>
      </c>
      <c r="C2171" s="5">
        <v>42.0</v>
      </c>
      <c r="D2171" s="97">
        <v>1.25753229523809E7</v>
      </c>
      <c r="E2171" s="2">
        <f t="shared" si="1"/>
        <v>528163564</v>
      </c>
    </row>
    <row r="2172">
      <c r="A2172" s="62" t="s">
        <v>6979</v>
      </c>
      <c r="B2172" s="1" t="s">
        <v>6980</v>
      </c>
      <c r="C2172" s="5">
        <v>261.0</v>
      </c>
      <c r="D2172" s="97">
        <v>2.07711086781609E7</v>
      </c>
      <c r="E2172" s="2">
        <f t="shared" si="1"/>
        <v>5421259365</v>
      </c>
    </row>
    <row r="2173">
      <c r="A2173" s="62" t="s">
        <v>6981</v>
      </c>
      <c r="B2173" s="1" t="s">
        <v>6982</v>
      </c>
      <c r="C2173" s="5">
        <v>187.0</v>
      </c>
      <c r="D2173" s="97">
        <v>1.87724612941176E7</v>
      </c>
      <c r="E2173" s="2">
        <f t="shared" si="1"/>
        <v>3510450262</v>
      </c>
    </row>
    <row r="2174">
      <c r="A2174" s="62" t="s">
        <v>6983</v>
      </c>
      <c r="B2174" s="1" t="s">
        <v>6984</v>
      </c>
      <c r="C2174" s="5">
        <v>4.0</v>
      </c>
      <c r="D2174" s="97">
        <v>6149431.75</v>
      </c>
      <c r="E2174" s="2">
        <f t="shared" si="1"/>
        <v>24597727</v>
      </c>
    </row>
    <row r="2175">
      <c r="A2175" s="62" t="s">
        <v>6985</v>
      </c>
      <c r="B2175" s="1" t="s">
        <v>6986</v>
      </c>
      <c r="C2175" s="5">
        <v>5.0</v>
      </c>
      <c r="D2175" s="97">
        <v>1.29411894E7</v>
      </c>
      <c r="E2175" s="2">
        <f t="shared" si="1"/>
        <v>64705947</v>
      </c>
    </row>
    <row r="2176">
      <c r="A2176" s="62" t="s">
        <v>6987</v>
      </c>
      <c r="B2176" s="1" t="s">
        <v>6988</v>
      </c>
      <c r="C2176" s="5">
        <v>625.0</v>
      </c>
      <c r="D2176" s="97">
        <v>1.29119188096E7</v>
      </c>
      <c r="E2176" s="2">
        <f t="shared" si="1"/>
        <v>8069949256</v>
      </c>
    </row>
    <row r="2177">
      <c r="A2177" s="62" t="s">
        <v>6989</v>
      </c>
      <c r="B2177" s="1" t="s">
        <v>6990</v>
      </c>
      <c r="C2177" s="5">
        <v>153.0</v>
      </c>
      <c r="D2177" s="97">
        <v>2.11179772222222E7</v>
      </c>
      <c r="E2177" s="2">
        <f t="shared" si="1"/>
        <v>3231050515</v>
      </c>
    </row>
    <row r="2178">
      <c r="A2178" s="62" t="s">
        <v>6991</v>
      </c>
      <c r="B2178" s="1" t="s">
        <v>6992</v>
      </c>
      <c r="C2178" s="5">
        <v>306.0</v>
      </c>
      <c r="D2178" s="97">
        <v>1.044105624183E7</v>
      </c>
      <c r="E2178" s="2">
        <f t="shared" si="1"/>
        <v>3194963210</v>
      </c>
    </row>
    <row r="2179">
      <c r="A2179" s="62" t="s">
        <v>6993</v>
      </c>
      <c r="B2179" s="1" t="s">
        <v>6994</v>
      </c>
      <c r="C2179" s="5">
        <v>20.0</v>
      </c>
      <c r="D2179" s="97">
        <v>2.8051378E7</v>
      </c>
      <c r="E2179" s="2">
        <f t="shared" si="1"/>
        <v>561027560</v>
      </c>
    </row>
    <row r="2180">
      <c r="A2180" s="62" t="s">
        <v>6995</v>
      </c>
      <c r="B2180" s="1" t="s">
        <v>6996</v>
      </c>
      <c r="C2180" s="5">
        <v>2025.0</v>
      </c>
      <c r="D2180" s="97">
        <v>9658452.90128332</v>
      </c>
      <c r="E2180" s="2">
        <f t="shared" si="1"/>
        <v>19558367125</v>
      </c>
    </row>
    <row r="2181">
      <c r="A2181" s="62" t="s">
        <v>6997</v>
      </c>
      <c r="B2181" s="1" t="s">
        <v>6998</v>
      </c>
      <c r="C2181" s="5">
        <v>151.0</v>
      </c>
      <c r="D2181" s="97">
        <v>2.62086447086092E7</v>
      </c>
      <c r="E2181" s="2">
        <f t="shared" si="1"/>
        <v>3957505351</v>
      </c>
    </row>
    <row r="2182">
      <c r="A2182" s="62" t="s">
        <v>6999</v>
      </c>
      <c r="B2182" s="1" t="s">
        <v>7000</v>
      </c>
      <c r="C2182" s="5">
        <v>53.0</v>
      </c>
      <c r="D2182" s="97">
        <v>1.28462437735849E7</v>
      </c>
      <c r="E2182" s="2">
        <f t="shared" si="1"/>
        <v>680850920</v>
      </c>
    </row>
    <row r="2183">
      <c r="A2183" s="62" t="s">
        <v>7001</v>
      </c>
      <c r="B2183" s="1" t="s">
        <v>7000</v>
      </c>
      <c r="C2183" s="5">
        <v>1432.0</v>
      </c>
      <c r="D2183" s="97">
        <v>2.4548710167364E7</v>
      </c>
      <c r="E2183" s="2">
        <f t="shared" si="1"/>
        <v>35153752960</v>
      </c>
    </row>
    <row r="2184">
      <c r="A2184" s="62" t="s">
        <v>7002</v>
      </c>
      <c r="B2184" s="1" t="s">
        <v>7003</v>
      </c>
      <c r="C2184" s="5">
        <v>1493.0</v>
      </c>
      <c r="D2184" s="97">
        <v>2.89070756967871E7</v>
      </c>
      <c r="E2184" s="2">
        <f t="shared" si="1"/>
        <v>43158264015</v>
      </c>
    </row>
    <row r="2185">
      <c r="A2185" s="62" t="s">
        <v>7004</v>
      </c>
      <c r="B2185" s="1" t="s">
        <v>7005</v>
      </c>
      <c r="C2185" s="5">
        <v>562.0</v>
      </c>
      <c r="D2185" s="97">
        <v>2.60493660888099E7</v>
      </c>
      <c r="E2185" s="2">
        <f t="shared" si="1"/>
        <v>14639743742</v>
      </c>
    </row>
    <row r="2186">
      <c r="A2186" s="62" t="s">
        <v>7006</v>
      </c>
      <c r="B2186" s="1" t="s">
        <v>7007</v>
      </c>
      <c r="C2186" s="5">
        <v>78.0</v>
      </c>
      <c r="D2186" s="97">
        <v>1.69064180897435E7</v>
      </c>
      <c r="E2186" s="2">
        <f t="shared" si="1"/>
        <v>1318700611</v>
      </c>
    </row>
    <row r="2187">
      <c r="A2187" s="62" t="s">
        <v>7009</v>
      </c>
      <c r="B2187" s="1" t="s">
        <v>7010</v>
      </c>
      <c r="C2187" s="5">
        <v>16.0</v>
      </c>
      <c r="D2187" s="97">
        <v>3.59766149375E7</v>
      </c>
      <c r="E2187" s="2">
        <f t="shared" si="1"/>
        <v>575625839</v>
      </c>
    </row>
    <row r="2188">
      <c r="A2188" s="62" t="s">
        <v>7012</v>
      </c>
      <c r="B2188" s="1" t="s">
        <v>7013</v>
      </c>
      <c r="C2188" s="5">
        <v>7.0</v>
      </c>
      <c r="D2188" s="97">
        <v>1.75290212857142E7</v>
      </c>
      <c r="E2188" s="2">
        <f t="shared" si="1"/>
        <v>122703149</v>
      </c>
    </row>
    <row r="2189">
      <c r="A2189" s="62" t="s">
        <v>7014</v>
      </c>
      <c r="B2189" s="1" t="s">
        <v>7015</v>
      </c>
      <c r="C2189" s="5">
        <v>52.0</v>
      </c>
      <c r="D2189" s="97">
        <v>3.52639658461538E7</v>
      </c>
      <c r="E2189" s="2">
        <f t="shared" si="1"/>
        <v>1833726224</v>
      </c>
    </row>
    <row r="2190">
      <c r="A2190" s="62" t="s">
        <v>7016</v>
      </c>
      <c r="B2190" s="1" t="s">
        <v>7017</v>
      </c>
      <c r="C2190" s="5">
        <v>459.0</v>
      </c>
      <c r="D2190" s="97">
        <v>2.29940647363834E7</v>
      </c>
      <c r="E2190" s="2">
        <f t="shared" si="1"/>
        <v>10554275714</v>
      </c>
    </row>
    <row r="2191">
      <c r="A2191" s="62" t="s">
        <v>7018</v>
      </c>
      <c r="B2191" s="1" t="s">
        <v>7019</v>
      </c>
      <c r="C2191" s="5">
        <v>14.0</v>
      </c>
      <c r="D2191" s="97">
        <v>1.70765639285714E7</v>
      </c>
      <c r="E2191" s="2">
        <f t="shared" si="1"/>
        <v>239071895</v>
      </c>
    </row>
    <row r="2192">
      <c r="A2192" s="62" t="s">
        <v>7020</v>
      </c>
      <c r="B2192" s="1" t="s">
        <v>7021</v>
      </c>
      <c r="C2192" s="5">
        <v>25.0</v>
      </c>
      <c r="D2192" s="97">
        <v>2.02519183199999E7</v>
      </c>
      <c r="E2192" s="2">
        <f t="shared" si="1"/>
        <v>506297958</v>
      </c>
    </row>
    <row r="2193">
      <c r="A2193" s="62" t="s">
        <v>7022</v>
      </c>
      <c r="B2193" s="1" t="s">
        <v>7023</v>
      </c>
      <c r="C2193" s="5">
        <v>1215.0</v>
      </c>
      <c r="D2193" s="97">
        <v>3.02690130790123E7</v>
      </c>
      <c r="E2193" s="2">
        <f t="shared" si="1"/>
        <v>36776850891</v>
      </c>
    </row>
    <row r="2194">
      <c r="A2194" s="62" t="s">
        <v>7024</v>
      </c>
      <c r="B2194" s="1" t="s">
        <v>7025</v>
      </c>
      <c r="C2194" s="5">
        <v>10.0</v>
      </c>
      <c r="D2194" s="97">
        <v>2.71687027999999E7</v>
      </c>
      <c r="E2194" s="2">
        <f t="shared" si="1"/>
        <v>271687028</v>
      </c>
    </row>
    <row r="2195">
      <c r="A2195" s="62" t="s">
        <v>7026</v>
      </c>
      <c r="B2195" s="1" t="s">
        <v>7027</v>
      </c>
      <c r="C2195" s="5">
        <v>314.0</v>
      </c>
      <c r="D2195" s="97">
        <v>2.74740798280254E7</v>
      </c>
      <c r="E2195" s="2">
        <f t="shared" si="1"/>
        <v>8626861066</v>
      </c>
    </row>
    <row r="2196">
      <c r="A2196" s="62" t="s">
        <v>7028</v>
      </c>
      <c r="B2196" s="1" t="s">
        <v>7029</v>
      </c>
      <c r="C2196" s="5">
        <v>10.0</v>
      </c>
      <c r="D2196" s="97">
        <v>4.52501715E7</v>
      </c>
      <c r="E2196" s="2">
        <f t="shared" si="1"/>
        <v>452501715</v>
      </c>
    </row>
    <row r="2197">
      <c r="A2197" s="62" t="s">
        <v>7030</v>
      </c>
      <c r="B2197" s="1" t="s">
        <v>7031</v>
      </c>
      <c r="C2197" s="5">
        <v>184.0</v>
      </c>
      <c r="D2197" s="97">
        <v>1.96793406249999E7</v>
      </c>
      <c r="E2197" s="2">
        <f t="shared" si="1"/>
        <v>3620998675</v>
      </c>
    </row>
    <row r="2198">
      <c r="A2198" s="62" t="s">
        <v>7032</v>
      </c>
      <c r="B2198" s="1" t="s">
        <v>7033</v>
      </c>
      <c r="C2198" s="5">
        <v>82.0</v>
      </c>
      <c r="D2198" s="97">
        <v>1.57489329146341E7</v>
      </c>
      <c r="E2198" s="2">
        <f t="shared" si="1"/>
        <v>1291412499</v>
      </c>
    </row>
    <row r="2199">
      <c r="A2199" s="62" t="s">
        <v>7034</v>
      </c>
      <c r="B2199" s="1" t="s">
        <v>7035</v>
      </c>
      <c r="C2199" s="5">
        <v>225.0</v>
      </c>
      <c r="D2199" s="97">
        <v>3.13496169244444E7</v>
      </c>
      <c r="E2199" s="2">
        <f t="shared" si="1"/>
        <v>7053663808</v>
      </c>
    </row>
    <row r="2200">
      <c r="A2200" s="62" t="s">
        <v>7036</v>
      </c>
      <c r="B2200" s="1" t="s">
        <v>7037</v>
      </c>
      <c r="C2200" s="5">
        <v>39.0</v>
      </c>
      <c r="D2200" s="97">
        <v>2.80328686410256E7</v>
      </c>
      <c r="E2200" s="2">
        <f t="shared" si="1"/>
        <v>1093281877</v>
      </c>
    </row>
    <row r="2201">
      <c r="A2201" s="62" t="s">
        <v>7038</v>
      </c>
      <c r="B2201" s="1" t="s">
        <v>7039</v>
      </c>
      <c r="C2201" s="5">
        <v>804.0</v>
      </c>
      <c r="D2201" s="97">
        <v>2.17428121977611E7</v>
      </c>
      <c r="E2201" s="2">
        <f t="shared" si="1"/>
        <v>17481221007</v>
      </c>
    </row>
    <row r="2202">
      <c r="A2202" s="62" t="s">
        <v>7040</v>
      </c>
      <c r="B2202" s="1" t="s">
        <v>7041</v>
      </c>
      <c r="C2202" s="5">
        <v>660.0</v>
      </c>
      <c r="D2202" s="97">
        <v>4.14864408333333E7</v>
      </c>
      <c r="E2202" s="2">
        <f t="shared" si="1"/>
        <v>27381050950</v>
      </c>
    </row>
    <row r="2203">
      <c r="A2203" s="62" t="s">
        <v>7042</v>
      </c>
      <c r="B2203" s="1" t="s">
        <v>7043</v>
      </c>
      <c r="C2203" s="5">
        <v>67.0</v>
      </c>
      <c r="D2203" s="97">
        <v>2.09917616567164E7</v>
      </c>
      <c r="E2203" s="2">
        <f t="shared" si="1"/>
        <v>1406448031</v>
      </c>
    </row>
    <row r="2204">
      <c r="A2204" s="62" t="s">
        <v>7044</v>
      </c>
      <c r="B2204" s="1" t="s">
        <v>7045</v>
      </c>
      <c r="C2204" s="5">
        <v>35.0</v>
      </c>
      <c r="D2204" s="97">
        <v>1.95498121714285E7</v>
      </c>
      <c r="E2204" s="2">
        <f t="shared" si="1"/>
        <v>684243426</v>
      </c>
    </row>
    <row r="2205">
      <c r="A2205" s="62" t="s">
        <v>7046</v>
      </c>
      <c r="B2205" s="1" t="s">
        <v>7047</v>
      </c>
      <c r="C2205" s="5">
        <v>1.0</v>
      </c>
      <c r="D2205" s="97">
        <v>2.1406E7</v>
      </c>
      <c r="E2205" s="2">
        <f t="shared" si="1"/>
        <v>21406000</v>
      </c>
    </row>
    <row r="2206">
      <c r="A2206" s="62" t="s">
        <v>7048</v>
      </c>
      <c r="B2206" s="1" t="s">
        <v>7049</v>
      </c>
      <c r="C2206" s="5">
        <v>7.0</v>
      </c>
      <c r="D2206" s="97">
        <v>2.76310987142857E7</v>
      </c>
      <c r="E2206" s="2">
        <f t="shared" si="1"/>
        <v>193417691</v>
      </c>
    </row>
    <row r="2207">
      <c r="A2207" s="62" t="s">
        <v>7050</v>
      </c>
      <c r="B2207" s="1" t="s">
        <v>7051</v>
      </c>
      <c r="C2207" s="5">
        <v>6.0</v>
      </c>
      <c r="D2207" s="97">
        <v>2.8993073E7</v>
      </c>
      <c r="E2207" s="2">
        <f t="shared" si="1"/>
        <v>173958438</v>
      </c>
    </row>
    <row r="2208">
      <c r="A2208" s="62" t="s">
        <v>7052</v>
      </c>
      <c r="B2208" s="1" t="s">
        <v>7053</v>
      </c>
      <c r="C2208" s="5">
        <v>70.0</v>
      </c>
      <c r="D2208" s="97">
        <v>1.37218946571428E7</v>
      </c>
      <c r="E2208" s="2">
        <f t="shared" si="1"/>
        <v>960532626</v>
      </c>
    </row>
    <row r="2209">
      <c r="A2209" s="62" t="s">
        <v>7054</v>
      </c>
      <c r="B2209" s="1" t="s">
        <v>7055</v>
      </c>
      <c r="C2209" s="5">
        <v>609.0</v>
      </c>
      <c r="D2209" s="97">
        <v>1.01757576600985E7</v>
      </c>
      <c r="E2209" s="2">
        <f t="shared" si="1"/>
        <v>6197036415</v>
      </c>
    </row>
    <row r="2210">
      <c r="A2210" s="62" t="s">
        <v>7056</v>
      </c>
      <c r="B2210" s="1" t="s">
        <v>7057</v>
      </c>
      <c r="C2210" s="5">
        <v>424.0</v>
      </c>
      <c r="D2210" s="97">
        <v>9131928.50235849</v>
      </c>
      <c r="E2210" s="2">
        <f t="shared" si="1"/>
        <v>3871937685</v>
      </c>
    </row>
    <row r="2211">
      <c r="A2211" s="62" t="s">
        <v>7058</v>
      </c>
      <c r="B2211" s="1" t="s">
        <v>7059</v>
      </c>
      <c r="C2211" s="5">
        <v>22.0</v>
      </c>
      <c r="D2211" s="97">
        <v>4667005.49999999</v>
      </c>
      <c r="E2211" s="2">
        <f t="shared" si="1"/>
        <v>102674121</v>
      </c>
    </row>
    <row r="2212">
      <c r="A2212" s="62" t="s">
        <v>7060</v>
      </c>
      <c r="B2212" s="1" t="s">
        <v>7061</v>
      </c>
      <c r="C2212" s="5">
        <v>32.0</v>
      </c>
      <c r="D2212" s="97">
        <v>7935278.8125</v>
      </c>
      <c r="E2212" s="2">
        <f t="shared" si="1"/>
        <v>253928922</v>
      </c>
    </row>
    <row r="2213">
      <c r="A2213" s="62" t="s">
        <v>7062</v>
      </c>
      <c r="B2213" s="1" t="s">
        <v>7063</v>
      </c>
      <c r="C2213" s="5">
        <v>2664.0</v>
      </c>
      <c r="D2213" s="97">
        <v>6857168.34771193</v>
      </c>
      <c r="E2213" s="2">
        <f t="shared" si="1"/>
        <v>18267496478</v>
      </c>
    </row>
    <row r="2214">
      <c r="A2214" s="62" t="s">
        <v>7064</v>
      </c>
      <c r="B2214" s="1" t="s">
        <v>7065</v>
      </c>
      <c r="C2214" s="5">
        <v>7398.0</v>
      </c>
      <c r="D2214" s="97">
        <v>7555952.14852821</v>
      </c>
      <c r="E2214" s="2">
        <f t="shared" si="1"/>
        <v>55898933995</v>
      </c>
    </row>
    <row r="2215">
      <c r="A2215" s="62" t="s">
        <v>7066</v>
      </c>
      <c r="B2215" s="1" t="s">
        <v>7067</v>
      </c>
      <c r="C2215" s="5">
        <v>2272.0</v>
      </c>
      <c r="D2215" s="97">
        <v>7935531.96920369</v>
      </c>
      <c r="E2215" s="2">
        <f t="shared" si="1"/>
        <v>18029528634</v>
      </c>
    </row>
    <row r="2216">
      <c r="A2216" s="62" t="s">
        <v>7068</v>
      </c>
      <c r="B2216" s="1" t="s">
        <v>7069</v>
      </c>
      <c r="C2216" s="5">
        <v>132.0</v>
      </c>
      <c r="D2216" s="97">
        <v>8139308.11111111</v>
      </c>
      <c r="E2216" s="2">
        <f t="shared" si="1"/>
        <v>1074388671</v>
      </c>
    </row>
    <row r="2217">
      <c r="A2217" s="62" t="s">
        <v>7070</v>
      </c>
      <c r="B2217" s="1" t="s">
        <v>7071</v>
      </c>
      <c r="C2217" s="5">
        <v>1482.0</v>
      </c>
      <c r="D2217" s="97">
        <v>9747183.45614035</v>
      </c>
      <c r="E2217" s="2">
        <f t="shared" si="1"/>
        <v>14445325882</v>
      </c>
    </row>
    <row r="2218">
      <c r="A2218" s="62" t="s">
        <v>7072</v>
      </c>
      <c r="B2218" s="1" t="s">
        <v>7073</v>
      </c>
      <c r="C2218" s="5">
        <v>40.0</v>
      </c>
      <c r="D2218" s="97">
        <v>2.389483755E7</v>
      </c>
      <c r="E2218" s="2">
        <f t="shared" si="1"/>
        <v>955793502</v>
      </c>
    </row>
    <row r="2219">
      <c r="A2219" s="62" t="s">
        <v>7074</v>
      </c>
      <c r="B2219" s="1" t="s">
        <v>7075</v>
      </c>
      <c r="C2219" s="5">
        <v>85.0</v>
      </c>
      <c r="D2219" s="97">
        <v>2.94455266588235E7</v>
      </c>
      <c r="E2219" s="2">
        <f t="shared" si="1"/>
        <v>2502869766</v>
      </c>
    </row>
    <row r="2220">
      <c r="A2220" s="62" t="s">
        <v>7076</v>
      </c>
      <c r="B2220" s="1" t="s">
        <v>7077</v>
      </c>
      <c r="C2220" s="5">
        <v>112.0</v>
      </c>
      <c r="D2220" s="97">
        <v>1.18030365446428E7</v>
      </c>
      <c r="E2220" s="2">
        <f t="shared" si="1"/>
        <v>1321940093</v>
      </c>
    </row>
    <row r="2221">
      <c r="A2221" s="62" t="s">
        <v>7078</v>
      </c>
      <c r="B2221" s="1" t="s">
        <v>7079</v>
      </c>
      <c r="C2221" s="5">
        <v>97.0</v>
      </c>
      <c r="D2221" s="97">
        <v>1.33774173814433E7</v>
      </c>
      <c r="E2221" s="2">
        <f t="shared" si="1"/>
        <v>1297609486</v>
      </c>
    </row>
    <row r="2222">
      <c r="A2222" s="62" t="s">
        <v>7080</v>
      </c>
      <c r="B2222" s="1" t="s">
        <v>7081</v>
      </c>
      <c r="C2222" s="5">
        <v>1316.0</v>
      </c>
      <c r="D2222" s="97">
        <v>1.01640540091185E7</v>
      </c>
      <c r="E2222" s="2">
        <f t="shared" si="1"/>
        <v>13375895076</v>
      </c>
    </row>
    <row r="2223">
      <c r="A2223" s="62" t="s">
        <v>7082</v>
      </c>
      <c r="B2223" s="1" t="s">
        <v>7083</v>
      </c>
      <c r="C2223" s="5">
        <v>140.0</v>
      </c>
      <c r="D2223" s="97">
        <v>1.05706162340425E7</v>
      </c>
      <c r="E2223" s="2">
        <f t="shared" si="1"/>
        <v>1479886273</v>
      </c>
    </row>
    <row r="2224">
      <c r="A2224" s="62" t="s">
        <v>7084</v>
      </c>
      <c r="B2224" s="1" t="s">
        <v>7085</v>
      </c>
      <c r="C2224" s="5">
        <v>1109.0</v>
      </c>
      <c r="D2224" s="97">
        <v>1.03293221307484E7</v>
      </c>
      <c r="E2224" s="2">
        <f t="shared" si="1"/>
        <v>11455218243</v>
      </c>
    </row>
    <row r="2225">
      <c r="A2225" s="62" t="s">
        <v>7086</v>
      </c>
      <c r="B2225" s="1" t="s">
        <v>7087</v>
      </c>
      <c r="C2225" s="5">
        <v>51.0</v>
      </c>
      <c r="D2225" s="97">
        <v>9380119.76470588</v>
      </c>
      <c r="E2225" s="2">
        <f t="shared" si="1"/>
        <v>478386108</v>
      </c>
    </row>
    <row r="2226">
      <c r="A2226" s="62" t="s">
        <v>7088</v>
      </c>
      <c r="B2226" s="1" t="s">
        <v>7089</v>
      </c>
      <c r="C2226" s="5">
        <v>58.0</v>
      </c>
      <c r="D2226" s="97">
        <v>9340876.94827586</v>
      </c>
      <c r="E2226" s="2">
        <f t="shared" si="1"/>
        <v>541770863</v>
      </c>
    </row>
    <row r="2227">
      <c r="A2227" s="62" t="s">
        <v>7090</v>
      </c>
      <c r="B2227" s="1" t="s">
        <v>7091</v>
      </c>
      <c r="C2227" s="5">
        <v>5.0</v>
      </c>
      <c r="D2227" s="97">
        <v>5645635.4</v>
      </c>
      <c r="E2227" s="2">
        <f t="shared" si="1"/>
        <v>28228177</v>
      </c>
    </row>
    <row r="2228">
      <c r="A2228" s="62" t="s">
        <v>7092</v>
      </c>
      <c r="B2228" s="1" t="s">
        <v>7093</v>
      </c>
      <c r="C2228" s="5">
        <v>9.0</v>
      </c>
      <c r="D2228" s="97">
        <v>1.29311393333333E7</v>
      </c>
      <c r="E2228" s="2">
        <f t="shared" si="1"/>
        <v>116380254</v>
      </c>
    </row>
    <row r="2229">
      <c r="A2229" s="62" t="s">
        <v>7094</v>
      </c>
      <c r="B2229" s="1" t="s">
        <v>7095</v>
      </c>
      <c r="C2229" s="5">
        <v>47.0</v>
      </c>
      <c r="D2229" s="97">
        <v>7673110.68085106</v>
      </c>
      <c r="E2229" s="2">
        <f t="shared" si="1"/>
        <v>360636202</v>
      </c>
    </row>
    <row r="2230">
      <c r="A2230" s="62" t="s">
        <v>7096</v>
      </c>
      <c r="B2230" s="1" t="s">
        <v>7097</v>
      </c>
      <c r="C2230" s="5">
        <v>31.0</v>
      </c>
      <c r="D2230" s="97">
        <v>4158065.19354838</v>
      </c>
      <c r="E2230" s="2">
        <f t="shared" si="1"/>
        <v>128900021</v>
      </c>
    </row>
    <row r="2231">
      <c r="A2231" s="62" t="s">
        <v>7098</v>
      </c>
      <c r="B2231" s="1" t="s">
        <v>7099</v>
      </c>
      <c r="C2231" s="5">
        <v>24.0</v>
      </c>
      <c r="D2231" s="97">
        <v>4570843.08333333</v>
      </c>
      <c r="E2231" s="2">
        <f t="shared" si="1"/>
        <v>109700234</v>
      </c>
    </row>
    <row r="2232">
      <c r="A2232" s="62" t="s">
        <v>7100</v>
      </c>
      <c r="B2232" s="1" t="s">
        <v>7101</v>
      </c>
      <c r="C2232" s="5">
        <v>6.0</v>
      </c>
      <c r="D2232" s="97">
        <v>6889919.16666666</v>
      </c>
      <c r="E2232" s="2">
        <f t="shared" si="1"/>
        <v>41339515</v>
      </c>
    </row>
    <row r="2233">
      <c r="A2233" s="62" t="s">
        <v>7102</v>
      </c>
      <c r="B2233" s="1" t="s">
        <v>7103</v>
      </c>
      <c r="C2233" s="5">
        <v>4.0</v>
      </c>
      <c r="D2233" s="97">
        <v>7146166.0</v>
      </c>
      <c r="E2233" s="2">
        <f t="shared" si="1"/>
        <v>28584664</v>
      </c>
    </row>
    <row r="2234">
      <c r="A2234" s="62" t="s">
        <v>7104</v>
      </c>
      <c r="B2234" s="1" t="s">
        <v>7105</v>
      </c>
      <c r="C2234" s="5">
        <v>29.0</v>
      </c>
      <c r="D2234" s="97">
        <v>6108185.96551724</v>
      </c>
      <c r="E2234" s="2">
        <f t="shared" si="1"/>
        <v>177137393</v>
      </c>
    </row>
    <row r="2235">
      <c r="A2235" s="62" t="s">
        <v>7106</v>
      </c>
      <c r="B2235" s="1" t="s">
        <v>7107</v>
      </c>
      <c r="C2235" s="5">
        <v>13.0</v>
      </c>
      <c r="D2235" s="97">
        <v>5211940.07692307</v>
      </c>
      <c r="E2235" s="2">
        <f t="shared" si="1"/>
        <v>67755221</v>
      </c>
    </row>
    <row r="2236">
      <c r="A2236" s="62" t="s">
        <v>7108</v>
      </c>
      <c r="B2236" s="1" t="s">
        <v>7109</v>
      </c>
      <c r="C2236" s="5">
        <v>1711.0</v>
      </c>
      <c r="D2236" s="97">
        <v>5237164.48860315</v>
      </c>
      <c r="E2236" s="2">
        <f t="shared" si="1"/>
        <v>8960788440</v>
      </c>
    </row>
    <row r="2237">
      <c r="A2237" s="62" t="s">
        <v>7110</v>
      </c>
      <c r="B2237" s="1" t="s">
        <v>7111</v>
      </c>
      <c r="C2237" s="5">
        <v>7.0</v>
      </c>
      <c r="D2237" s="97">
        <v>5331172.85714285</v>
      </c>
      <c r="E2237" s="2">
        <f t="shared" si="1"/>
        <v>37318210</v>
      </c>
    </row>
    <row r="2238">
      <c r="A2238" s="62" t="s">
        <v>7112</v>
      </c>
      <c r="B2238" s="1" t="s">
        <v>7113</v>
      </c>
      <c r="C2238" s="5">
        <v>929.0</v>
      </c>
      <c r="D2238" s="97">
        <v>4474741.3035522</v>
      </c>
      <c r="E2238" s="2">
        <f t="shared" si="1"/>
        <v>4157034671</v>
      </c>
    </row>
    <row r="2239">
      <c r="A2239" s="62" t="s">
        <v>7114</v>
      </c>
      <c r="B2239" s="1" t="s">
        <v>7115</v>
      </c>
      <c r="C2239" s="5">
        <v>15.0</v>
      </c>
      <c r="D2239" s="97">
        <v>6775620.19999999</v>
      </c>
      <c r="E2239" s="2">
        <f t="shared" si="1"/>
        <v>101634303</v>
      </c>
    </row>
    <row r="2240">
      <c r="A2240" s="62" t="s">
        <v>7116</v>
      </c>
      <c r="B2240" s="1" t="s">
        <v>7117</v>
      </c>
      <c r="C2240" s="5">
        <v>4065.0</v>
      </c>
      <c r="D2240" s="97">
        <v>5707792.91931119</v>
      </c>
      <c r="E2240" s="2">
        <f t="shared" si="1"/>
        <v>23202178217</v>
      </c>
    </row>
    <row r="2241">
      <c r="A2241" s="62" t="s">
        <v>7118</v>
      </c>
      <c r="B2241" s="1" t="s">
        <v>7119</v>
      </c>
      <c r="C2241" s="5">
        <v>7128.0</v>
      </c>
      <c r="D2241" s="97">
        <v>5645908.30326833</v>
      </c>
      <c r="E2241" s="2">
        <f t="shared" si="1"/>
        <v>40244034386</v>
      </c>
    </row>
    <row r="2242">
      <c r="A2242" s="62" t="s">
        <v>7120</v>
      </c>
      <c r="B2242" s="1" t="s">
        <v>7121</v>
      </c>
      <c r="C2242" s="5">
        <v>25.0</v>
      </c>
      <c r="D2242" s="97">
        <v>7032681.12</v>
      </c>
      <c r="E2242" s="2">
        <f t="shared" si="1"/>
        <v>175817028</v>
      </c>
    </row>
    <row r="2243">
      <c r="A2243" s="62" t="s">
        <v>7122</v>
      </c>
      <c r="B2243" s="1" t="s">
        <v>7123</v>
      </c>
      <c r="C2243" s="5">
        <v>41.0</v>
      </c>
      <c r="D2243" s="97">
        <v>7919302.68292683</v>
      </c>
      <c r="E2243" s="2">
        <f t="shared" si="1"/>
        <v>324691410</v>
      </c>
    </row>
    <row r="2244">
      <c r="A2244" s="62" t="s">
        <v>7124</v>
      </c>
      <c r="B2244" s="1" t="s">
        <v>7125</v>
      </c>
      <c r="C2244" s="5">
        <v>1408.0</v>
      </c>
      <c r="D2244" s="97">
        <v>6539608.29900568</v>
      </c>
      <c r="E2244" s="2">
        <f t="shared" si="1"/>
        <v>9207768485</v>
      </c>
    </row>
    <row r="2245">
      <c r="A2245" s="62" t="s">
        <v>7126</v>
      </c>
      <c r="B2245" s="1" t="s">
        <v>7127</v>
      </c>
      <c r="C2245" s="5">
        <v>1274.0</v>
      </c>
      <c r="D2245" s="97">
        <v>6801118.15306122</v>
      </c>
      <c r="E2245" s="2">
        <f t="shared" si="1"/>
        <v>8664624527</v>
      </c>
    </row>
    <row r="2246">
      <c r="A2246" s="62" t="s">
        <v>7128</v>
      </c>
      <c r="B2246" s="1" t="s">
        <v>7129</v>
      </c>
      <c r="C2246" s="5">
        <v>468.0</v>
      </c>
      <c r="D2246" s="97">
        <v>7777913.55341879</v>
      </c>
      <c r="E2246" s="2">
        <f t="shared" si="1"/>
        <v>3640063543</v>
      </c>
    </row>
    <row r="2247">
      <c r="A2247" s="62" t="s">
        <v>7130</v>
      </c>
      <c r="B2247" s="1" t="s">
        <v>7131</v>
      </c>
      <c r="C2247" s="5">
        <v>8.0</v>
      </c>
      <c r="D2247" s="97">
        <v>8898984.0</v>
      </c>
      <c r="E2247" s="2">
        <f t="shared" si="1"/>
        <v>71191872</v>
      </c>
    </row>
    <row r="2248">
      <c r="A2248" s="62" t="s">
        <v>7132</v>
      </c>
      <c r="B2248" s="1" t="s">
        <v>7133</v>
      </c>
      <c r="C2248" s="5">
        <v>10.0</v>
      </c>
      <c r="D2248" s="97">
        <v>6107037.19999999</v>
      </c>
      <c r="E2248" s="2">
        <f t="shared" si="1"/>
        <v>61070372</v>
      </c>
    </row>
    <row r="2249">
      <c r="A2249" s="62" t="s">
        <v>7134</v>
      </c>
      <c r="B2249" s="1" t="s">
        <v>7135</v>
      </c>
      <c r="C2249" s="5">
        <v>38.0</v>
      </c>
      <c r="D2249" s="97">
        <v>7780731.05263157</v>
      </c>
      <c r="E2249" s="2">
        <f t="shared" si="1"/>
        <v>295667780</v>
      </c>
    </row>
    <row r="2250">
      <c r="A2250" s="62" t="s">
        <v>7136</v>
      </c>
      <c r="B2250" s="1" t="s">
        <v>7137</v>
      </c>
      <c r="C2250" s="5">
        <v>178856.0</v>
      </c>
      <c r="D2250" s="97">
        <v>5663903.06629583</v>
      </c>
      <c r="E2250" s="2">
        <f t="shared" si="1"/>
        <v>1013023046825</v>
      </c>
    </row>
    <row r="2251">
      <c r="A2251" s="62" t="s">
        <v>7138</v>
      </c>
      <c r="B2251" s="1" t="s">
        <v>7139</v>
      </c>
      <c r="C2251" s="5">
        <v>3442.0</v>
      </c>
      <c r="D2251" s="97">
        <v>3812328.4930273</v>
      </c>
      <c r="E2251" s="2">
        <f t="shared" si="1"/>
        <v>13122034673</v>
      </c>
    </row>
    <row r="2252">
      <c r="A2252" s="62" t="s">
        <v>7140</v>
      </c>
      <c r="B2252" s="1" t="s">
        <v>7141</v>
      </c>
      <c r="C2252" s="5">
        <v>446698.0</v>
      </c>
      <c r="D2252" s="97">
        <v>4772731.44014508</v>
      </c>
      <c r="E2252" s="2">
        <f t="shared" si="1"/>
        <v>2131969588850</v>
      </c>
    </row>
    <row r="2253">
      <c r="A2253" s="62" t="s">
        <v>7142</v>
      </c>
      <c r="B2253" s="1" t="s">
        <v>7143</v>
      </c>
      <c r="C2253" s="5">
        <v>52738.0</v>
      </c>
      <c r="D2253" s="97">
        <v>4686264.96954892</v>
      </c>
      <c r="E2253" s="2">
        <f t="shared" si="1"/>
        <v>247144241964</v>
      </c>
    </row>
    <row r="2254">
      <c r="A2254" s="62" t="s">
        <v>7144</v>
      </c>
      <c r="B2254" s="1" t="s">
        <v>7145</v>
      </c>
      <c r="C2254" s="5">
        <v>28.0</v>
      </c>
      <c r="D2254" s="97">
        <v>6272789.39285714</v>
      </c>
      <c r="E2254" s="2">
        <f t="shared" si="1"/>
        <v>175638103</v>
      </c>
    </row>
    <row r="2255">
      <c r="A2255" s="62" t="s">
        <v>7146</v>
      </c>
      <c r="B2255" s="1" t="s">
        <v>7147</v>
      </c>
      <c r="C2255" s="5">
        <v>12.0</v>
      </c>
      <c r="D2255" s="97">
        <v>5497686.41666666</v>
      </c>
      <c r="E2255" s="2">
        <f t="shared" si="1"/>
        <v>65972237</v>
      </c>
    </row>
    <row r="2256">
      <c r="A2256" s="62" t="s">
        <v>7148</v>
      </c>
      <c r="B2256" s="1" t="s">
        <v>7149</v>
      </c>
      <c r="C2256" s="5">
        <v>6.0</v>
      </c>
      <c r="D2256" s="97">
        <v>7332108.66666666</v>
      </c>
      <c r="E2256" s="2">
        <f t="shared" si="1"/>
        <v>43992652</v>
      </c>
    </row>
    <row r="2257">
      <c r="A2257" s="62" t="s">
        <v>7150</v>
      </c>
      <c r="B2257" s="1" t="s">
        <v>7151</v>
      </c>
      <c r="C2257" s="5">
        <v>5.0</v>
      </c>
      <c r="D2257" s="97">
        <v>4598450.4</v>
      </c>
      <c r="E2257" s="2">
        <f t="shared" si="1"/>
        <v>22992252</v>
      </c>
    </row>
    <row r="2258">
      <c r="A2258" s="62" t="s">
        <v>7152</v>
      </c>
      <c r="B2258" s="1" t="s">
        <v>7153</v>
      </c>
      <c r="C2258" s="5">
        <v>5.0</v>
      </c>
      <c r="D2258" s="97">
        <v>4507515.0</v>
      </c>
      <c r="E2258" s="2">
        <f t="shared" si="1"/>
        <v>22537575</v>
      </c>
    </row>
    <row r="2259">
      <c r="A2259" s="62" t="s">
        <v>7154</v>
      </c>
      <c r="B2259" s="1" t="s">
        <v>7155</v>
      </c>
      <c r="C2259" s="5">
        <v>399.0</v>
      </c>
      <c r="D2259" s="97">
        <v>3952817.56390977</v>
      </c>
      <c r="E2259" s="2">
        <f t="shared" si="1"/>
        <v>1577174208</v>
      </c>
    </row>
    <row r="2260">
      <c r="A2260" s="62" t="s">
        <v>7156</v>
      </c>
      <c r="B2260" s="1" t="s">
        <v>7157</v>
      </c>
      <c r="C2260" s="5">
        <v>43280.0</v>
      </c>
      <c r="D2260" s="97">
        <v>1.23763375478923E7</v>
      </c>
      <c r="E2260" s="2">
        <f t="shared" si="1"/>
        <v>535647889073</v>
      </c>
    </row>
    <row r="2261">
      <c r="A2261" s="62" t="s">
        <v>7158</v>
      </c>
      <c r="B2261" s="1" t="s">
        <v>7159</v>
      </c>
      <c r="C2261" s="5">
        <v>56124.0</v>
      </c>
      <c r="D2261" s="97">
        <v>1.18725695592438E7</v>
      </c>
      <c r="E2261" s="2">
        <f t="shared" si="1"/>
        <v>666336093943</v>
      </c>
    </row>
    <row r="2262">
      <c r="A2262" s="62" t="s">
        <v>7160</v>
      </c>
      <c r="B2262" s="1" t="s">
        <v>7161</v>
      </c>
      <c r="C2262" s="5">
        <v>588805.0</v>
      </c>
      <c r="D2262" s="97">
        <v>1.0833998605489E7</v>
      </c>
      <c r="E2262" s="2">
        <f t="shared" si="1"/>
        <v>6379112548905</v>
      </c>
    </row>
    <row r="2263">
      <c r="A2263" s="62" t="s">
        <v>7162</v>
      </c>
      <c r="B2263" s="1" t="s">
        <v>7163</v>
      </c>
      <c r="C2263" s="5">
        <v>10655.0</v>
      </c>
      <c r="D2263" s="97">
        <v>1.0954901805725E7</v>
      </c>
      <c r="E2263" s="2">
        <f t="shared" si="1"/>
        <v>116724478740</v>
      </c>
    </row>
    <row r="2264">
      <c r="A2264" s="62" t="s">
        <v>7164</v>
      </c>
      <c r="B2264" s="1" t="s">
        <v>7165</v>
      </c>
      <c r="C2264" s="5">
        <v>443.0</v>
      </c>
      <c r="D2264" s="97">
        <v>1.60675566501128E7</v>
      </c>
      <c r="E2264" s="2">
        <f t="shared" si="1"/>
        <v>7117927596</v>
      </c>
    </row>
    <row r="2265">
      <c r="A2265" s="62" t="s">
        <v>7166</v>
      </c>
      <c r="B2265" s="1" t="s">
        <v>7167</v>
      </c>
      <c r="C2265" s="5">
        <v>445631.0</v>
      </c>
      <c r="D2265" s="97">
        <v>1.07840667937382E7</v>
      </c>
      <c r="E2265" s="2">
        <f t="shared" si="1"/>
        <v>4805714469360</v>
      </c>
    </row>
    <row r="2266">
      <c r="A2266" s="62" t="s">
        <v>7168</v>
      </c>
      <c r="B2266" s="1" t="s">
        <v>7169</v>
      </c>
      <c r="C2266" s="5">
        <v>180.0</v>
      </c>
      <c r="D2266" s="97">
        <v>1.93193001833333E7</v>
      </c>
      <c r="E2266" s="2">
        <f t="shared" si="1"/>
        <v>3477474033</v>
      </c>
    </row>
    <row r="2267">
      <c r="A2267" s="62" t="s">
        <v>7170</v>
      </c>
      <c r="B2267" s="1" t="s">
        <v>7171</v>
      </c>
      <c r="C2267" s="5">
        <v>237739.0</v>
      </c>
      <c r="D2267" s="97">
        <v>1.10149131610517E7</v>
      </c>
      <c r="E2267" s="2">
        <f t="shared" si="1"/>
        <v>2618674439995</v>
      </c>
    </row>
    <row r="2268">
      <c r="A2268" s="62" t="s">
        <v>7172</v>
      </c>
      <c r="B2268" s="1" t="s">
        <v>7173</v>
      </c>
      <c r="C2268" s="5">
        <v>45.0</v>
      </c>
      <c r="D2268" s="97">
        <v>2875116.08888888</v>
      </c>
      <c r="E2268" s="2">
        <f t="shared" si="1"/>
        <v>129380224</v>
      </c>
    </row>
    <row r="2269">
      <c r="A2269" s="62" t="s">
        <v>7174</v>
      </c>
      <c r="B2269" s="1" t="s">
        <v>7175</v>
      </c>
      <c r="C2269" s="5">
        <v>145.0</v>
      </c>
      <c r="D2269" s="97">
        <v>5322493.00689655</v>
      </c>
      <c r="E2269" s="2">
        <f t="shared" si="1"/>
        <v>771761486</v>
      </c>
    </row>
    <row r="2270">
      <c r="A2270" s="62" t="s">
        <v>7176</v>
      </c>
      <c r="B2270" s="1" t="s">
        <v>7177</v>
      </c>
      <c r="C2270" s="5">
        <v>329.0</v>
      </c>
      <c r="D2270" s="97">
        <v>1.12515767416413E7</v>
      </c>
      <c r="E2270" s="2">
        <f t="shared" si="1"/>
        <v>3701768748</v>
      </c>
    </row>
    <row r="2271">
      <c r="A2271" s="62" t="s">
        <v>7178</v>
      </c>
      <c r="B2271" s="1" t="s">
        <v>7179</v>
      </c>
      <c r="C2271" s="5">
        <v>43.0</v>
      </c>
      <c r="D2271" s="97">
        <v>1.83845777674418E7</v>
      </c>
      <c r="E2271" s="2">
        <f t="shared" si="1"/>
        <v>790536844</v>
      </c>
    </row>
    <row r="2272">
      <c r="A2272" s="62" t="s">
        <v>7180</v>
      </c>
      <c r="B2272" s="1" t="s">
        <v>7181</v>
      </c>
      <c r="C2272" s="5">
        <v>37.0</v>
      </c>
      <c r="D2272" s="97">
        <v>4.21627722162162E7</v>
      </c>
      <c r="E2272" s="2">
        <f t="shared" si="1"/>
        <v>1560022572</v>
      </c>
    </row>
    <row r="2273">
      <c r="A2273" s="62" t="s">
        <v>7182</v>
      </c>
      <c r="B2273" s="1" t="s">
        <v>7183</v>
      </c>
      <c r="C2273" s="5">
        <v>110459.0</v>
      </c>
      <c r="D2273" s="97">
        <v>9069873.78816627</v>
      </c>
      <c r="E2273" s="2">
        <f t="shared" si="1"/>
        <v>1001849188767</v>
      </c>
    </row>
    <row r="2274">
      <c r="A2274" s="62" t="s">
        <v>7184</v>
      </c>
      <c r="B2274" s="1" t="s">
        <v>7185</v>
      </c>
      <c r="C2274" s="5">
        <v>22.0</v>
      </c>
      <c r="D2274" s="97">
        <v>1.06680244090909E7</v>
      </c>
      <c r="E2274" s="2">
        <f t="shared" si="1"/>
        <v>234696537</v>
      </c>
    </row>
    <row r="2275">
      <c r="A2275" s="62" t="s">
        <v>7186</v>
      </c>
      <c r="B2275" s="1" t="s">
        <v>7187</v>
      </c>
      <c r="C2275" s="5">
        <v>182433.0</v>
      </c>
      <c r="D2275" s="97">
        <v>8060365.32649305</v>
      </c>
      <c r="E2275" s="2">
        <f t="shared" si="1"/>
        <v>1470476627608</v>
      </c>
    </row>
    <row r="2276">
      <c r="A2276" s="62" t="s">
        <v>7188</v>
      </c>
      <c r="B2276" s="1" t="s">
        <v>7189</v>
      </c>
      <c r="C2276" s="5">
        <v>1677.0</v>
      </c>
      <c r="D2276" s="97">
        <v>7614279.39534883</v>
      </c>
      <c r="E2276" s="2">
        <f t="shared" si="1"/>
        <v>12769146546</v>
      </c>
    </row>
    <row r="2277">
      <c r="A2277" s="62" t="s">
        <v>7190</v>
      </c>
      <c r="B2277" s="1" t="s">
        <v>7191</v>
      </c>
      <c r="C2277" s="5">
        <v>47.0</v>
      </c>
      <c r="D2277" s="97">
        <v>1.9174392680851E7</v>
      </c>
      <c r="E2277" s="2">
        <f t="shared" si="1"/>
        <v>901196456</v>
      </c>
    </row>
    <row r="2278">
      <c r="A2278" s="62" t="s">
        <v>7192</v>
      </c>
      <c r="B2278" s="1" t="s">
        <v>7193</v>
      </c>
      <c r="C2278" s="5">
        <v>265.0</v>
      </c>
      <c r="D2278" s="97">
        <v>1.21202359735849E7</v>
      </c>
      <c r="E2278" s="2">
        <f t="shared" si="1"/>
        <v>3211862533</v>
      </c>
    </row>
    <row r="2279">
      <c r="A2279" s="62" t="s">
        <v>7194</v>
      </c>
      <c r="B2279" s="1" t="s">
        <v>7195</v>
      </c>
      <c r="C2279" s="5">
        <v>1231.0</v>
      </c>
      <c r="D2279" s="97">
        <v>1.51809157761557E7</v>
      </c>
      <c r="E2279" s="2">
        <f t="shared" si="1"/>
        <v>18687707320</v>
      </c>
    </row>
    <row r="2280">
      <c r="A2280" s="62" t="s">
        <v>7196</v>
      </c>
      <c r="B2280" s="1" t="s">
        <v>7197</v>
      </c>
      <c r="C2280" s="5">
        <v>14006.0</v>
      </c>
      <c r="D2280" s="97">
        <v>5601743.14846258</v>
      </c>
      <c r="E2280" s="2">
        <f t="shared" si="1"/>
        <v>78458014537</v>
      </c>
    </row>
    <row r="2281">
      <c r="A2281" s="62" t="s">
        <v>7198</v>
      </c>
      <c r="B2281" s="1" t="s">
        <v>7199</v>
      </c>
      <c r="C2281" s="5">
        <v>23.0</v>
      </c>
      <c r="D2281" s="97">
        <v>1.29741841304347E7</v>
      </c>
      <c r="E2281" s="2">
        <f t="shared" si="1"/>
        <v>298406235</v>
      </c>
    </row>
    <row r="2282">
      <c r="A2282" s="62" t="s">
        <v>7200</v>
      </c>
      <c r="B2282" s="1" t="s">
        <v>7201</v>
      </c>
      <c r="C2282" s="5">
        <v>439.0</v>
      </c>
      <c r="D2282" s="97">
        <v>1.58988152687927E7</v>
      </c>
      <c r="E2282" s="2">
        <f t="shared" si="1"/>
        <v>6979579903</v>
      </c>
    </row>
    <row r="2283">
      <c r="A2283" s="62" t="s">
        <v>7202</v>
      </c>
      <c r="B2283" s="1" t="s">
        <v>7203</v>
      </c>
      <c r="C2283" s="5">
        <v>523.0</v>
      </c>
      <c r="D2283" s="97">
        <v>7720568.47709923</v>
      </c>
      <c r="E2283" s="2">
        <f t="shared" si="1"/>
        <v>4037857314</v>
      </c>
    </row>
    <row r="2284">
      <c r="A2284" s="62" t="s">
        <v>7204</v>
      </c>
      <c r="B2284" s="1" t="s">
        <v>7205</v>
      </c>
      <c r="C2284" s="5">
        <v>61.0</v>
      </c>
      <c r="D2284" s="97">
        <v>1.70216811639344E7</v>
      </c>
      <c r="E2284" s="2">
        <f t="shared" si="1"/>
        <v>1038322551</v>
      </c>
    </row>
    <row r="2285">
      <c r="A2285" s="62" t="s">
        <v>7206</v>
      </c>
      <c r="B2285" s="1" t="s">
        <v>7207</v>
      </c>
      <c r="C2285" s="5">
        <v>237.0</v>
      </c>
      <c r="D2285" s="97">
        <v>3.00045439662447E7</v>
      </c>
      <c r="E2285" s="2">
        <f t="shared" si="1"/>
        <v>7111076920</v>
      </c>
    </row>
    <row r="2286">
      <c r="A2286" s="62" t="s">
        <v>7208</v>
      </c>
      <c r="B2286" s="1" t="s">
        <v>7209</v>
      </c>
      <c r="C2286" s="5">
        <v>1546.0</v>
      </c>
      <c r="D2286" s="97">
        <v>7607005.12936611</v>
      </c>
      <c r="E2286" s="2">
        <f t="shared" si="1"/>
        <v>11760429930</v>
      </c>
    </row>
    <row r="2287">
      <c r="A2287" s="62" t="s">
        <v>7210</v>
      </c>
      <c r="B2287" s="1" t="s">
        <v>7211</v>
      </c>
      <c r="C2287" s="5">
        <v>21982.0</v>
      </c>
      <c r="D2287" s="97">
        <v>5570101.68928197</v>
      </c>
      <c r="E2287" s="2">
        <f t="shared" si="1"/>
        <v>122441975334</v>
      </c>
    </row>
    <row r="2288">
      <c r="A2288" s="62" t="s">
        <v>7212</v>
      </c>
      <c r="B2288" s="1" t="s">
        <v>7213</v>
      </c>
      <c r="C2288" s="5">
        <v>4773.0</v>
      </c>
      <c r="D2288" s="97">
        <v>5426868.61889796</v>
      </c>
      <c r="E2288" s="2">
        <f t="shared" si="1"/>
        <v>25902443918</v>
      </c>
    </row>
    <row r="2289">
      <c r="A2289" s="62" t="s">
        <v>7214</v>
      </c>
      <c r="B2289" s="1" t="s">
        <v>7215</v>
      </c>
      <c r="C2289" s="5">
        <v>4585.0</v>
      </c>
      <c r="D2289" s="97">
        <v>5804496.29770992</v>
      </c>
      <c r="E2289" s="2">
        <f t="shared" si="1"/>
        <v>26613615525</v>
      </c>
    </row>
    <row r="2290">
      <c r="A2290" s="62" t="s">
        <v>7216</v>
      </c>
      <c r="B2290" s="1" t="s">
        <v>7217</v>
      </c>
      <c r="C2290" s="5">
        <v>154.0</v>
      </c>
      <c r="D2290" s="97">
        <v>1.37300094675324E7</v>
      </c>
      <c r="E2290" s="2">
        <f t="shared" si="1"/>
        <v>2114421458</v>
      </c>
    </row>
    <row r="2291">
      <c r="A2291" s="62" t="s">
        <v>7218</v>
      </c>
      <c r="B2291" s="1" t="s">
        <v>7219</v>
      </c>
      <c r="C2291" s="5">
        <v>370.0</v>
      </c>
      <c r="D2291" s="97">
        <v>1.15111098894878E7</v>
      </c>
      <c r="E2291" s="2">
        <f t="shared" si="1"/>
        <v>4259110659</v>
      </c>
    </row>
    <row r="2292">
      <c r="A2292" s="62" t="s">
        <v>7220</v>
      </c>
      <c r="B2292" s="1" t="s">
        <v>7221</v>
      </c>
      <c r="C2292" s="5">
        <v>16.0</v>
      </c>
      <c r="D2292" s="97">
        <v>1.52633648125E7</v>
      </c>
      <c r="E2292" s="2">
        <f t="shared" si="1"/>
        <v>244213837</v>
      </c>
    </row>
    <row r="2293">
      <c r="A2293" s="62" t="s">
        <v>7222</v>
      </c>
      <c r="B2293" s="1" t="s">
        <v>7223</v>
      </c>
      <c r="C2293" s="5">
        <v>80.0</v>
      </c>
      <c r="D2293" s="97">
        <v>7984742.475</v>
      </c>
      <c r="E2293" s="2">
        <f t="shared" si="1"/>
        <v>638779398</v>
      </c>
    </row>
    <row r="2294">
      <c r="A2294" s="62" t="s">
        <v>7224</v>
      </c>
      <c r="B2294" s="1" t="s">
        <v>7173</v>
      </c>
      <c r="C2294" s="5">
        <v>27.0</v>
      </c>
      <c r="D2294" s="97">
        <v>1.44861533333333E7</v>
      </c>
      <c r="E2294" s="2">
        <f t="shared" si="1"/>
        <v>391126140</v>
      </c>
    </row>
    <row r="2295">
      <c r="A2295" s="62" t="s">
        <v>7225</v>
      </c>
      <c r="B2295" s="1" t="s">
        <v>7226</v>
      </c>
      <c r="C2295" s="5">
        <v>511.0</v>
      </c>
      <c r="D2295" s="97">
        <v>1.45383191193737E7</v>
      </c>
      <c r="E2295" s="2">
        <f t="shared" si="1"/>
        <v>7429081070</v>
      </c>
    </row>
    <row r="2296">
      <c r="A2296" s="62" t="s">
        <v>7227</v>
      </c>
      <c r="B2296" s="1" t="s">
        <v>7228</v>
      </c>
      <c r="C2296" s="5">
        <v>113.0</v>
      </c>
      <c r="D2296" s="97">
        <v>1.79151300265486E7</v>
      </c>
      <c r="E2296" s="2">
        <f t="shared" si="1"/>
        <v>2024409693</v>
      </c>
    </row>
    <row r="2297">
      <c r="A2297" s="62" t="s">
        <v>7229</v>
      </c>
      <c r="B2297" s="1" t="s">
        <v>7230</v>
      </c>
      <c r="C2297" s="5">
        <v>472.0</v>
      </c>
      <c r="D2297" s="97">
        <v>1.71893246822033E7</v>
      </c>
      <c r="E2297" s="2">
        <f t="shared" si="1"/>
        <v>8113361250</v>
      </c>
    </row>
    <row r="2298">
      <c r="A2298" s="62" t="s">
        <v>7231</v>
      </c>
      <c r="B2298" s="1" t="s">
        <v>7232</v>
      </c>
      <c r="C2298" s="5">
        <v>11.0</v>
      </c>
      <c r="D2298" s="97">
        <v>1.46548297272727E7</v>
      </c>
      <c r="E2298" s="2">
        <f t="shared" si="1"/>
        <v>161203127</v>
      </c>
    </row>
    <row r="2299">
      <c r="A2299" s="62" t="s">
        <v>7233</v>
      </c>
      <c r="B2299" s="1" t="s">
        <v>7234</v>
      </c>
      <c r="C2299" s="5">
        <v>1730.0</v>
      </c>
      <c r="D2299" s="97">
        <v>1.94013796655112E7</v>
      </c>
      <c r="E2299" s="2">
        <f t="shared" si="1"/>
        <v>33564386821</v>
      </c>
    </row>
    <row r="2300">
      <c r="A2300" s="62" t="s">
        <v>7235</v>
      </c>
      <c r="B2300" s="1" t="s">
        <v>7236</v>
      </c>
      <c r="C2300" s="5">
        <v>667.0</v>
      </c>
      <c r="D2300" s="97">
        <v>4.87031042233883E7</v>
      </c>
      <c r="E2300" s="2">
        <f t="shared" si="1"/>
        <v>32484970517</v>
      </c>
    </row>
    <row r="2301">
      <c r="A2301" s="62" t="s">
        <v>7237</v>
      </c>
      <c r="B2301" s="1" t="s">
        <v>7238</v>
      </c>
      <c r="C2301" s="5">
        <v>564.0</v>
      </c>
      <c r="D2301" s="97">
        <v>3.71925110088652E7</v>
      </c>
      <c r="E2301" s="2">
        <f t="shared" si="1"/>
        <v>20976576209</v>
      </c>
    </row>
    <row r="2302">
      <c r="A2302" s="62" t="s">
        <v>7239</v>
      </c>
      <c r="B2302" s="1" t="s">
        <v>7240</v>
      </c>
      <c r="C2302" s="5">
        <v>168.0</v>
      </c>
      <c r="D2302" s="97">
        <v>1.1275974407738E8</v>
      </c>
      <c r="E2302" s="2">
        <f t="shared" si="1"/>
        <v>18943637005</v>
      </c>
    </row>
    <row r="2303">
      <c r="A2303" s="62" t="s">
        <v>7241</v>
      </c>
      <c r="B2303" s="1" t="s">
        <v>7242</v>
      </c>
      <c r="C2303" s="5">
        <v>36.0</v>
      </c>
      <c r="D2303" s="97">
        <v>4.74464496666666E7</v>
      </c>
      <c r="E2303" s="2">
        <f t="shared" si="1"/>
        <v>1708072188</v>
      </c>
    </row>
    <row r="2304">
      <c r="A2304" s="62" t="s">
        <v>7243</v>
      </c>
      <c r="B2304" s="1" t="s">
        <v>7244</v>
      </c>
      <c r="C2304" s="5">
        <v>1052.0</v>
      </c>
      <c r="D2304" s="97">
        <v>4.61876426928909E7</v>
      </c>
      <c r="E2304" s="2">
        <f t="shared" si="1"/>
        <v>48589400113</v>
      </c>
    </row>
    <row r="2305">
      <c r="A2305" s="62" t="s">
        <v>7245</v>
      </c>
      <c r="B2305" s="1" t="s">
        <v>7246</v>
      </c>
      <c r="C2305" s="5">
        <v>60.0</v>
      </c>
      <c r="D2305" s="97">
        <v>9.22483656166666E7</v>
      </c>
      <c r="E2305" s="2">
        <f t="shared" si="1"/>
        <v>5534901937</v>
      </c>
    </row>
    <row r="2306">
      <c r="A2306" s="62" t="s">
        <v>7247</v>
      </c>
      <c r="B2306" s="1" t="s">
        <v>7248</v>
      </c>
      <c r="C2306" s="5">
        <v>26.0</v>
      </c>
      <c r="D2306" s="97">
        <v>7.04815332692307E7</v>
      </c>
      <c r="E2306" s="2">
        <f t="shared" si="1"/>
        <v>1832519865</v>
      </c>
    </row>
    <row r="2307">
      <c r="A2307" s="62" t="s">
        <v>7249</v>
      </c>
      <c r="B2307" s="1" t="s">
        <v>7250</v>
      </c>
      <c r="C2307" s="5">
        <v>2974.0</v>
      </c>
      <c r="D2307" s="97">
        <v>5.11082720298959E7</v>
      </c>
      <c r="E2307" s="2">
        <f t="shared" si="1"/>
        <v>151996001017</v>
      </c>
    </row>
    <row r="2308">
      <c r="A2308" s="62" t="s">
        <v>7251</v>
      </c>
      <c r="B2308" s="1" t="s">
        <v>7252</v>
      </c>
      <c r="C2308" s="5">
        <v>91.0</v>
      </c>
      <c r="D2308" s="97">
        <v>3.5593289010989E7</v>
      </c>
      <c r="E2308" s="2">
        <f t="shared" si="1"/>
        <v>3238989300</v>
      </c>
    </row>
    <row r="2309">
      <c r="A2309" s="62" t="s">
        <v>7253</v>
      </c>
      <c r="B2309" s="1" t="s">
        <v>7254</v>
      </c>
      <c r="C2309" s="5">
        <v>7.0</v>
      </c>
      <c r="D2309" s="97">
        <v>5.52927372857142E7</v>
      </c>
      <c r="E2309" s="2">
        <f t="shared" si="1"/>
        <v>387049161</v>
      </c>
    </row>
    <row r="2310">
      <c r="A2310" s="62" t="s">
        <v>7255</v>
      </c>
      <c r="B2310" s="1" t="s">
        <v>7256</v>
      </c>
      <c r="C2310" s="5">
        <v>31.0</v>
      </c>
      <c r="D2310" s="97">
        <v>3.89205722903225E7</v>
      </c>
      <c r="E2310" s="2">
        <f t="shared" si="1"/>
        <v>1206537741</v>
      </c>
    </row>
    <row r="2311">
      <c r="A2311" s="62" t="s">
        <v>7257</v>
      </c>
      <c r="B2311" s="1" t="s">
        <v>7258</v>
      </c>
      <c r="C2311" s="5">
        <v>90.0</v>
      </c>
      <c r="D2311" s="97">
        <v>2.93911338333333E7</v>
      </c>
      <c r="E2311" s="2">
        <f t="shared" si="1"/>
        <v>2645202045</v>
      </c>
    </row>
    <row r="2312">
      <c r="A2312" s="62" t="s">
        <v>7259</v>
      </c>
      <c r="B2312" s="1" t="s">
        <v>7260</v>
      </c>
      <c r="C2312" s="5">
        <v>122.0</v>
      </c>
      <c r="D2312" s="97">
        <v>4.20505435819672E7</v>
      </c>
      <c r="E2312" s="2">
        <f t="shared" si="1"/>
        <v>5130166317</v>
      </c>
    </row>
    <row r="2313">
      <c r="A2313" s="62" t="s">
        <v>7261</v>
      </c>
      <c r="B2313" s="1" t="s">
        <v>7262</v>
      </c>
      <c r="C2313" s="5">
        <v>432.0</v>
      </c>
      <c r="D2313" s="97">
        <v>3.10981209722222E7</v>
      </c>
      <c r="E2313" s="2">
        <f t="shared" si="1"/>
        <v>13434388260</v>
      </c>
    </row>
    <row r="2314">
      <c r="A2314" s="62" t="s">
        <v>7263</v>
      </c>
      <c r="B2314" s="1" t="s">
        <v>7264</v>
      </c>
      <c r="C2314" s="5">
        <v>83.0</v>
      </c>
      <c r="D2314" s="97">
        <v>3.70259254457831E7</v>
      </c>
      <c r="E2314" s="2">
        <f t="shared" si="1"/>
        <v>3073151812</v>
      </c>
    </row>
    <row r="2315">
      <c r="A2315" s="62" t="s">
        <v>7265</v>
      </c>
      <c r="B2315" s="1" t="s">
        <v>7266</v>
      </c>
      <c r="C2315" s="5">
        <v>5.0</v>
      </c>
      <c r="D2315" s="97">
        <v>1.945134E7</v>
      </c>
      <c r="E2315" s="2">
        <f t="shared" si="1"/>
        <v>97256700</v>
      </c>
    </row>
    <row r="2316">
      <c r="A2316" s="62" t="s">
        <v>7267</v>
      </c>
      <c r="B2316" s="1" t="s">
        <v>7268</v>
      </c>
      <c r="C2316" s="5">
        <v>8.0</v>
      </c>
      <c r="D2316" s="97">
        <v>4.209579375E7</v>
      </c>
      <c r="E2316" s="2">
        <f t="shared" si="1"/>
        <v>336766350</v>
      </c>
    </row>
    <row r="2317">
      <c r="A2317" s="62" t="s">
        <v>7269</v>
      </c>
      <c r="B2317" s="1" t="s">
        <v>7270</v>
      </c>
      <c r="C2317" s="5">
        <v>158.0</v>
      </c>
      <c r="D2317" s="97">
        <v>3.06350276012658E7</v>
      </c>
      <c r="E2317" s="2">
        <f t="shared" si="1"/>
        <v>4840334361</v>
      </c>
    </row>
    <row r="2318">
      <c r="A2318" s="62" t="s">
        <v>7271</v>
      </c>
      <c r="B2318" s="1" t="s">
        <v>7272</v>
      </c>
      <c r="C2318" s="5">
        <v>15.0</v>
      </c>
      <c r="D2318" s="97">
        <v>2.31102465999999E7</v>
      </c>
      <c r="E2318" s="2">
        <f t="shared" si="1"/>
        <v>346653699</v>
      </c>
    </row>
    <row r="2319">
      <c r="A2319" s="62" t="s">
        <v>2917</v>
      </c>
      <c r="B2319" s="1" t="s">
        <v>600</v>
      </c>
      <c r="C2319" s="5">
        <v>53.0</v>
      </c>
      <c r="D2319" s="97">
        <v>4.50624808490566E7</v>
      </c>
      <c r="E2319" s="2">
        <f t="shared" si="1"/>
        <v>2388311485</v>
      </c>
    </row>
    <row r="2320">
      <c r="A2320" s="62" t="s">
        <v>7273</v>
      </c>
      <c r="B2320" s="1" t="s">
        <v>7274</v>
      </c>
      <c r="C2320" s="5">
        <v>151.0</v>
      </c>
      <c r="D2320" s="97">
        <v>3.69687558013245E7</v>
      </c>
      <c r="E2320" s="2">
        <f t="shared" si="1"/>
        <v>5582282126</v>
      </c>
    </row>
    <row r="2321">
      <c r="A2321" s="62" t="s">
        <v>2918</v>
      </c>
      <c r="B2321" s="1" t="s">
        <v>602</v>
      </c>
      <c r="C2321" s="5">
        <v>2152.0</v>
      </c>
      <c r="D2321" s="97">
        <v>5.19606862224802E7</v>
      </c>
      <c r="E2321" s="2">
        <f t="shared" si="1"/>
        <v>111819396751</v>
      </c>
    </row>
    <row r="2322">
      <c r="A2322" s="62" t="s">
        <v>7275</v>
      </c>
      <c r="B2322" s="1" t="s">
        <v>7276</v>
      </c>
      <c r="C2322" s="5">
        <v>590.0</v>
      </c>
      <c r="D2322" s="97">
        <v>2.33331711745762E7</v>
      </c>
      <c r="E2322" s="2">
        <f t="shared" si="1"/>
        <v>13766570993</v>
      </c>
    </row>
    <row r="2323">
      <c r="A2323" s="62" t="s">
        <v>2919</v>
      </c>
      <c r="B2323" s="1" t="s">
        <v>604</v>
      </c>
      <c r="C2323" s="5">
        <v>4317.0</v>
      </c>
      <c r="D2323" s="97">
        <v>4.36340803893006E7</v>
      </c>
      <c r="E2323" s="2">
        <f t="shared" si="1"/>
        <v>188368325041</v>
      </c>
    </row>
    <row r="2324">
      <c r="A2324" s="62" t="s">
        <v>7277</v>
      </c>
      <c r="B2324" s="1" t="s">
        <v>7278</v>
      </c>
      <c r="C2324" s="5">
        <v>528.0</v>
      </c>
      <c r="D2324" s="97">
        <v>2.117024306203E7</v>
      </c>
      <c r="E2324" s="2">
        <f t="shared" si="1"/>
        <v>11177888337</v>
      </c>
    </row>
    <row r="2325">
      <c r="A2325" s="62" t="s">
        <v>2920</v>
      </c>
      <c r="B2325" s="1" t="s">
        <v>606</v>
      </c>
      <c r="C2325" s="5">
        <v>3783.0</v>
      </c>
      <c r="D2325" s="97">
        <v>3.95142340644649E7</v>
      </c>
      <c r="E2325" s="2">
        <f t="shared" si="1"/>
        <v>149482347466</v>
      </c>
    </row>
    <row r="2326">
      <c r="A2326" s="62" t="s">
        <v>2921</v>
      </c>
      <c r="B2326" s="1" t="s">
        <v>609</v>
      </c>
      <c r="C2326" s="5">
        <v>470.0</v>
      </c>
      <c r="D2326" s="97">
        <v>2.58313370851063E7</v>
      </c>
      <c r="E2326" s="2">
        <f t="shared" si="1"/>
        <v>12140728430</v>
      </c>
    </row>
    <row r="2327">
      <c r="A2327" s="62" t="s">
        <v>7279</v>
      </c>
      <c r="B2327" s="1" t="s">
        <v>7280</v>
      </c>
      <c r="C2327" s="5">
        <v>151.0</v>
      </c>
      <c r="D2327" s="97">
        <v>3.34497845231788E7</v>
      </c>
      <c r="E2327" s="2">
        <f t="shared" si="1"/>
        <v>5050917463</v>
      </c>
    </row>
    <row r="2328">
      <c r="A2328" s="62" t="s">
        <v>2922</v>
      </c>
      <c r="B2328" s="1" t="s">
        <v>612</v>
      </c>
      <c r="C2328" s="5">
        <v>1608.0</v>
      </c>
      <c r="D2328" s="97">
        <v>6.03843901883157E7</v>
      </c>
      <c r="E2328" s="2">
        <f t="shared" si="1"/>
        <v>97098099423</v>
      </c>
    </row>
    <row r="2329">
      <c r="A2329" s="62" t="s">
        <v>7281</v>
      </c>
      <c r="B2329" s="1" t="s">
        <v>7282</v>
      </c>
      <c r="C2329" s="5">
        <v>392.0</v>
      </c>
      <c r="D2329" s="97">
        <v>3.43272113749999E7</v>
      </c>
      <c r="E2329" s="2">
        <f t="shared" si="1"/>
        <v>13456266859</v>
      </c>
    </row>
    <row r="2330">
      <c r="A2330" s="62" t="s">
        <v>7283</v>
      </c>
      <c r="B2330" s="1" t="s">
        <v>7284</v>
      </c>
      <c r="C2330" s="5">
        <v>310.0</v>
      </c>
      <c r="D2330" s="97">
        <v>6.85929818258064E7</v>
      </c>
      <c r="E2330" s="2">
        <f t="shared" si="1"/>
        <v>21263824366</v>
      </c>
    </row>
    <row r="2331">
      <c r="A2331" s="62" t="s">
        <v>7285</v>
      </c>
      <c r="B2331" s="1" t="s">
        <v>7286</v>
      </c>
      <c r="C2331" s="5">
        <v>689.0</v>
      </c>
      <c r="D2331" s="97">
        <v>1.05887034136429E7</v>
      </c>
      <c r="E2331" s="2">
        <f t="shared" si="1"/>
        <v>7295616652</v>
      </c>
    </row>
    <row r="2332">
      <c r="A2332" s="62" t="s">
        <v>7287</v>
      </c>
      <c r="B2332" s="1" t="s">
        <v>7288</v>
      </c>
      <c r="C2332" s="5">
        <v>38.0</v>
      </c>
      <c r="D2332" s="97">
        <v>3.84554797631579E7</v>
      </c>
      <c r="E2332" s="2">
        <f t="shared" si="1"/>
        <v>1461308231</v>
      </c>
    </row>
    <row r="2333">
      <c r="A2333" s="62" t="s">
        <v>7289</v>
      </c>
      <c r="B2333" s="1" t="s">
        <v>7290</v>
      </c>
      <c r="C2333" s="5">
        <v>114.0</v>
      </c>
      <c r="D2333" s="97">
        <v>1.29037462631578E7</v>
      </c>
      <c r="E2333" s="2">
        <f t="shared" si="1"/>
        <v>1471027074</v>
      </c>
    </row>
    <row r="2334">
      <c r="A2334" s="62" t="s">
        <v>7291</v>
      </c>
      <c r="B2334" s="1" t="s">
        <v>7292</v>
      </c>
      <c r="C2334" s="5">
        <v>40.0</v>
      </c>
      <c r="D2334" s="97">
        <v>1.14071325E7</v>
      </c>
      <c r="E2334" s="2">
        <f t="shared" si="1"/>
        <v>456285300</v>
      </c>
    </row>
    <row r="2335">
      <c r="A2335" s="62" t="s">
        <v>7293</v>
      </c>
      <c r="B2335" s="1" t="s">
        <v>7294</v>
      </c>
      <c r="C2335" s="5">
        <v>2452.0</v>
      </c>
      <c r="D2335" s="97">
        <v>1.38917824618834E7</v>
      </c>
      <c r="E2335" s="2">
        <f t="shared" si="1"/>
        <v>34062650597</v>
      </c>
    </row>
    <row r="2336">
      <c r="A2336" s="62" t="s">
        <v>7295</v>
      </c>
      <c r="B2336" s="1" t="s">
        <v>7296</v>
      </c>
      <c r="C2336" s="5">
        <v>36.0</v>
      </c>
      <c r="D2336" s="97">
        <v>2.46375054166666E7</v>
      </c>
      <c r="E2336" s="2">
        <f t="shared" si="1"/>
        <v>886950195</v>
      </c>
    </row>
    <row r="2337">
      <c r="A2337" s="62" t="s">
        <v>7297</v>
      </c>
      <c r="B2337" s="1" t="s">
        <v>7298</v>
      </c>
      <c r="C2337" s="5">
        <v>256.0</v>
      </c>
      <c r="D2337" s="97">
        <v>1.19678367539062E7</v>
      </c>
      <c r="E2337" s="2">
        <f t="shared" si="1"/>
        <v>3063766209</v>
      </c>
    </row>
    <row r="2338">
      <c r="A2338" s="62" t="s">
        <v>7299</v>
      </c>
      <c r="B2338" s="1" t="s">
        <v>7300</v>
      </c>
      <c r="C2338" s="5">
        <v>832.0</v>
      </c>
      <c r="D2338" s="97">
        <v>1.5473124619904E7</v>
      </c>
      <c r="E2338" s="2">
        <f t="shared" si="1"/>
        <v>12873639684</v>
      </c>
    </row>
    <row r="2339">
      <c r="A2339" s="62" t="s">
        <v>7301</v>
      </c>
      <c r="B2339" s="1" t="s">
        <v>7302</v>
      </c>
      <c r="C2339" s="5">
        <v>193.0</v>
      </c>
      <c r="D2339" s="97">
        <v>1.14972641968911E7</v>
      </c>
      <c r="E2339" s="2">
        <f t="shared" si="1"/>
        <v>2218971990</v>
      </c>
    </row>
    <row r="2340">
      <c r="A2340" s="62" t="s">
        <v>7303</v>
      </c>
      <c r="B2340" s="1" t="s">
        <v>7304</v>
      </c>
      <c r="C2340" s="5">
        <v>364.0</v>
      </c>
      <c r="D2340" s="97">
        <v>1.49672709697802E7</v>
      </c>
      <c r="E2340" s="2">
        <f t="shared" si="1"/>
        <v>5448086633</v>
      </c>
    </row>
    <row r="2341">
      <c r="A2341" s="62" t="s">
        <v>7305</v>
      </c>
      <c r="B2341" s="1" t="s">
        <v>7306</v>
      </c>
      <c r="C2341" s="5">
        <v>706.0</v>
      </c>
      <c r="D2341" s="97">
        <v>1.39217209830028E7</v>
      </c>
      <c r="E2341" s="2">
        <f t="shared" si="1"/>
        <v>9828735014</v>
      </c>
    </row>
    <row r="2342">
      <c r="A2342" s="62" t="s">
        <v>7307</v>
      </c>
      <c r="B2342" s="1" t="s">
        <v>7308</v>
      </c>
      <c r="C2342" s="5">
        <v>445.0</v>
      </c>
      <c r="D2342" s="97">
        <v>1.24719234067415E7</v>
      </c>
      <c r="E2342" s="2">
        <f t="shared" si="1"/>
        <v>5550005916</v>
      </c>
    </row>
    <row r="2343">
      <c r="A2343" s="62" t="s">
        <v>7309</v>
      </c>
      <c r="B2343" s="1" t="s">
        <v>7310</v>
      </c>
      <c r="C2343" s="5">
        <v>1516.0</v>
      </c>
      <c r="D2343" s="97">
        <v>2.1720873614116E7</v>
      </c>
      <c r="E2343" s="2">
        <f t="shared" si="1"/>
        <v>32928844399</v>
      </c>
    </row>
    <row r="2344">
      <c r="A2344" s="62" t="s">
        <v>7311</v>
      </c>
      <c r="B2344" s="1" t="s">
        <v>7312</v>
      </c>
      <c r="C2344" s="5">
        <v>178.0</v>
      </c>
      <c r="D2344" s="97">
        <v>1.59773281235955E7</v>
      </c>
      <c r="E2344" s="2">
        <f t="shared" si="1"/>
        <v>2843964406</v>
      </c>
    </row>
    <row r="2345">
      <c r="A2345" s="62" t="s">
        <v>7313</v>
      </c>
      <c r="B2345" s="1" t="s">
        <v>7314</v>
      </c>
      <c r="C2345" s="5">
        <v>3375.0</v>
      </c>
      <c r="D2345" s="97">
        <v>1.75674892973933E7</v>
      </c>
      <c r="E2345" s="2">
        <f t="shared" si="1"/>
        <v>59290276379</v>
      </c>
    </row>
    <row r="2346">
      <c r="A2346" s="62" t="s">
        <v>7315</v>
      </c>
      <c r="B2346" s="1" t="s">
        <v>7316</v>
      </c>
      <c r="C2346" s="5">
        <v>1971.0</v>
      </c>
      <c r="D2346" s="97">
        <v>1.44726836768138E7</v>
      </c>
      <c r="E2346" s="2">
        <f t="shared" si="1"/>
        <v>28525659527</v>
      </c>
    </row>
    <row r="2347">
      <c r="A2347" s="62" t="s">
        <v>7317</v>
      </c>
      <c r="B2347" s="1" t="s">
        <v>7318</v>
      </c>
      <c r="C2347" s="5">
        <v>1918.0</v>
      </c>
      <c r="D2347" s="97">
        <v>1.47960106042752E7</v>
      </c>
      <c r="E2347" s="2">
        <f t="shared" si="1"/>
        <v>28378748339</v>
      </c>
    </row>
    <row r="2348">
      <c r="A2348" s="62" t="s">
        <v>7319</v>
      </c>
      <c r="B2348" s="1" t="s">
        <v>7320</v>
      </c>
      <c r="C2348" s="5">
        <v>5.0</v>
      </c>
      <c r="D2348" s="97">
        <v>6216832.2</v>
      </c>
      <c r="E2348" s="2">
        <f t="shared" si="1"/>
        <v>31084161</v>
      </c>
    </row>
    <row r="2349">
      <c r="A2349" s="62" t="s">
        <v>7321</v>
      </c>
      <c r="B2349" s="1" t="s">
        <v>7322</v>
      </c>
      <c r="C2349" s="5">
        <v>30.0</v>
      </c>
      <c r="D2349" s="97">
        <v>3.27087094666666E7</v>
      </c>
      <c r="E2349" s="2">
        <f t="shared" si="1"/>
        <v>981261284</v>
      </c>
    </row>
    <row r="2350">
      <c r="A2350" s="62" t="s">
        <v>7323</v>
      </c>
      <c r="B2350" s="1" t="s">
        <v>7324</v>
      </c>
      <c r="C2350" s="5">
        <v>61.0</v>
      </c>
      <c r="D2350" s="97">
        <v>1.37518095967213E8</v>
      </c>
      <c r="E2350" s="2">
        <f t="shared" si="1"/>
        <v>8388603854</v>
      </c>
    </row>
    <row r="2351">
      <c r="A2351" s="62" t="s">
        <v>7325</v>
      </c>
      <c r="B2351" s="1" t="s">
        <v>7326</v>
      </c>
      <c r="C2351" s="5">
        <v>18.0</v>
      </c>
      <c r="D2351" s="97">
        <v>2.13238195E7</v>
      </c>
      <c r="E2351" s="2">
        <f t="shared" si="1"/>
        <v>383828751</v>
      </c>
    </row>
    <row r="2352">
      <c r="A2352" s="62" t="s">
        <v>7327</v>
      </c>
      <c r="B2352" s="1" t="s">
        <v>7328</v>
      </c>
      <c r="C2352" s="5">
        <v>16.0</v>
      </c>
      <c r="D2352" s="97">
        <v>1.822429275E7</v>
      </c>
      <c r="E2352" s="2">
        <f t="shared" si="1"/>
        <v>291588684</v>
      </c>
    </row>
    <row r="2353">
      <c r="A2353" s="62" t="s">
        <v>7329</v>
      </c>
      <c r="B2353" s="1" t="s">
        <v>7330</v>
      </c>
      <c r="C2353" s="5">
        <v>5.0</v>
      </c>
      <c r="D2353" s="97">
        <v>1.22527646E7</v>
      </c>
      <c r="E2353" s="2">
        <f t="shared" si="1"/>
        <v>61263823</v>
      </c>
    </row>
    <row r="2354">
      <c r="A2354" s="62" t="s">
        <v>7331</v>
      </c>
      <c r="B2354" s="1" t="s">
        <v>7332</v>
      </c>
      <c r="C2354" s="5">
        <v>63.0</v>
      </c>
      <c r="D2354" s="97">
        <v>3.54602863492063E7</v>
      </c>
      <c r="E2354" s="2">
        <f t="shared" si="1"/>
        <v>2233998040</v>
      </c>
    </row>
    <row r="2355">
      <c r="A2355" s="62" t="s">
        <v>7333</v>
      </c>
      <c r="B2355" s="1" t="s">
        <v>7334</v>
      </c>
      <c r="C2355" s="5">
        <v>16.0</v>
      </c>
      <c r="D2355" s="97">
        <v>2.26147663125E7</v>
      </c>
      <c r="E2355" s="2">
        <f t="shared" si="1"/>
        <v>361836261</v>
      </c>
    </row>
    <row r="2356">
      <c r="A2356" s="62" t="s">
        <v>7335</v>
      </c>
      <c r="B2356" s="1" t="s">
        <v>7336</v>
      </c>
      <c r="C2356" s="5">
        <v>36.0</v>
      </c>
      <c r="D2356" s="97">
        <v>2.30151063055555E7</v>
      </c>
      <c r="E2356" s="2">
        <f t="shared" si="1"/>
        <v>828543827</v>
      </c>
    </row>
    <row r="2357">
      <c r="A2357" s="62" t="s">
        <v>7337</v>
      </c>
      <c r="B2357" s="1" t="s">
        <v>7338</v>
      </c>
      <c r="C2357" s="5">
        <v>17.0</v>
      </c>
      <c r="D2357" s="97">
        <v>1.53334089411764E7</v>
      </c>
      <c r="E2357" s="2">
        <f t="shared" si="1"/>
        <v>260667952</v>
      </c>
    </row>
    <row r="2358">
      <c r="A2358" s="62" t="s">
        <v>7339</v>
      </c>
      <c r="B2358" s="1" t="s">
        <v>7340</v>
      </c>
      <c r="C2358" s="5">
        <v>60.0</v>
      </c>
      <c r="D2358" s="97">
        <v>2.403935585E7</v>
      </c>
      <c r="E2358" s="2">
        <f t="shared" si="1"/>
        <v>1442361351</v>
      </c>
    </row>
    <row r="2359">
      <c r="A2359" s="62" t="s">
        <v>7341</v>
      </c>
      <c r="B2359" s="1" t="s">
        <v>7342</v>
      </c>
      <c r="C2359" s="5">
        <v>40.0</v>
      </c>
      <c r="D2359" s="97">
        <v>1.46028717999999E7</v>
      </c>
      <c r="E2359" s="2">
        <f t="shared" si="1"/>
        <v>584114872</v>
      </c>
    </row>
    <row r="2360">
      <c r="A2360" s="62" t="s">
        <v>7343</v>
      </c>
      <c r="B2360" s="1" t="s">
        <v>7344</v>
      </c>
      <c r="C2360" s="5">
        <v>136.0</v>
      </c>
      <c r="D2360" s="97">
        <v>1.67577842352941E7</v>
      </c>
      <c r="E2360" s="2">
        <f t="shared" si="1"/>
        <v>2279058656</v>
      </c>
    </row>
    <row r="2361">
      <c r="A2361" s="62" t="s">
        <v>7345</v>
      </c>
      <c r="B2361" s="1" t="s">
        <v>7346</v>
      </c>
      <c r="C2361" s="5">
        <v>97.0</v>
      </c>
      <c r="D2361" s="97">
        <v>2.41925475876288E7</v>
      </c>
      <c r="E2361" s="2">
        <f t="shared" si="1"/>
        <v>2346677116</v>
      </c>
    </row>
    <row r="2362">
      <c r="A2362" s="62" t="s">
        <v>7347</v>
      </c>
      <c r="B2362" s="1" t="s">
        <v>7348</v>
      </c>
      <c r="C2362" s="5">
        <v>338.0</v>
      </c>
      <c r="D2362" s="97">
        <v>2.11113623609467E7</v>
      </c>
      <c r="E2362" s="2">
        <f t="shared" si="1"/>
        <v>7135640478</v>
      </c>
    </row>
    <row r="2363">
      <c r="A2363" s="62" t="s">
        <v>7349</v>
      </c>
      <c r="B2363" s="1" t="s">
        <v>7350</v>
      </c>
      <c r="C2363" s="5">
        <v>548.0</v>
      </c>
      <c r="D2363" s="97">
        <v>2.06018704744525E7</v>
      </c>
      <c r="E2363" s="2">
        <f t="shared" si="1"/>
        <v>11289825020</v>
      </c>
    </row>
    <row r="2364">
      <c r="A2364" s="62" t="s">
        <v>7351</v>
      </c>
      <c r="B2364" s="1" t="s">
        <v>7352</v>
      </c>
      <c r="C2364" s="5">
        <v>126.0</v>
      </c>
      <c r="D2364" s="97">
        <v>1.62163797698412E7</v>
      </c>
      <c r="E2364" s="2">
        <f t="shared" si="1"/>
        <v>2043263851</v>
      </c>
    </row>
    <row r="2365">
      <c r="A2365" s="62" t="s">
        <v>7353</v>
      </c>
      <c r="B2365" s="1" t="s">
        <v>7354</v>
      </c>
      <c r="C2365" s="5">
        <v>531.0</v>
      </c>
      <c r="D2365" s="97">
        <v>3.0715797772128E7</v>
      </c>
      <c r="E2365" s="2">
        <f t="shared" si="1"/>
        <v>16310088617</v>
      </c>
    </row>
    <row r="2366">
      <c r="A2366" s="62" t="s">
        <v>7355</v>
      </c>
      <c r="B2366" s="1" t="s">
        <v>7356</v>
      </c>
      <c r="C2366" s="5">
        <v>55.0</v>
      </c>
      <c r="D2366" s="97">
        <v>2.19110529272727E7</v>
      </c>
      <c r="E2366" s="2">
        <f t="shared" si="1"/>
        <v>1205107911</v>
      </c>
    </row>
    <row r="2367">
      <c r="A2367" s="62" t="s">
        <v>7357</v>
      </c>
      <c r="B2367" s="1" t="s">
        <v>7358</v>
      </c>
      <c r="C2367" s="5">
        <v>740.0</v>
      </c>
      <c r="D2367" s="97">
        <v>2.17740788905405E7</v>
      </c>
      <c r="E2367" s="2">
        <f t="shared" si="1"/>
        <v>16112818379</v>
      </c>
    </row>
    <row r="2368">
      <c r="A2368" s="62" t="s">
        <v>7359</v>
      </c>
      <c r="B2368" s="1" t="s">
        <v>7360</v>
      </c>
      <c r="C2368" s="5">
        <v>279.0</v>
      </c>
      <c r="D2368" s="97">
        <v>1.5666450078853E7</v>
      </c>
      <c r="E2368" s="2">
        <f t="shared" si="1"/>
        <v>4370939572</v>
      </c>
    </row>
    <row r="2369">
      <c r="A2369" s="62" t="s">
        <v>7361</v>
      </c>
      <c r="B2369" s="1" t="s">
        <v>7362</v>
      </c>
      <c r="C2369" s="5">
        <v>372.0</v>
      </c>
      <c r="D2369" s="97">
        <v>2.19719147607527E7</v>
      </c>
      <c r="E2369" s="2">
        <f t="shared" si="1"/>
        <v>8173552291</v>
      </c>
    </row>
    <row r="2370">
      <c r="A2370" s="62" t="s">
        <v>7363</v>
      </c>
      <c r="B2370" s="1" t="s">
        <v>7364</v>
      </c>
      <c r="C2370" s="5">
        <v>46.0</v>
      </c>
      <c r="D2370" s="97">
        <v>1.14614561956521E7</v>
      </c>
      <c r="E2370" s="2">
        <f t="shared" si="1"/>
        <v>527226985</v>
      </c>
    </row>
    <row r="2371">
      <c r="A2371" s="62" t="s">
        <v>7365</v>
      </c>
      <c r="B2371" s="1" t="s">
        <v>7366</v>
      </c>
      <c r="C2371" s="5">
        <v>149.0</v>
      </c>
      <c r="D2371" s="97">
        <v>2.68508089999999E7</v>
      </c>
      <c r="E2371" s="2">
        <f t="shared" si="1"/>
        <v>4000770541</v>
      </c>
    </row>
    <row r="2372">
      <c r="A2372" s="62" t="s">
        <v>7367</v>
      </c>
      <c r="B2372" s="1" t="s">
        <v>7368</v>
      </c>
      <c r="C2372" s="5">
        <v>562.0</v>
      </c>
      <c r="D2372" s="97">
        <v>1.11950190784697E8</v>
      </c>
      <c r="E2372" s="2">
        <f t="shared" si="1"/>
        <v>62916007221</v>
      </c>
    </row>
    <row r="2373">
      <c r="A2373" s="62" t="s">
        <v>7369</v>
      </c>
      <c r="B2373" s="1" t="s">
        <v>7370</v>
      </c>
      <c r="C2373" s="5">
        <v>406.0</v>
      </c>
      <c r="D2373" s="97">
        <v>2.73741993916256E7</v>
      </c>
      <c r="E2373" s="2">
        <f t="shared" si="1"/>
        <v>11113924953</v>
      </c>
    </row>
    <row r="2374">
      <c r="A2374" s="62" t="s">
        <v>7371</v>
      </c>
      <c r="B2374" s="1" t="s">
        <v>7372</v>
      </c>
      <c r="C2374" s="5">
        <v>656.0</v>
      </c>
      <c r="D2374" s="97">
        <v>2.74654177553191E7</v>
      </c>
      <c r="E2374" s="2">
        <f t="shared" si="1"/>
        <v>18017314047</v>
      </c>
    </row>
    <row r="2375">
      <c r="A2375" s="62" t="s">
        <v>7373</v>
      </c>
      <c r="B2375" s="1" t="s">
        <v>7374</v>
      </c>
      <c r="C2375" s="5">
        <v>128.0</v>
      </c>
      <c r="D2375" s="97">
        <v>2.13534475546874E7</v>
      </c>
      <c r="E2375" s="2">
        <f t="shared" si="1"/>
        <v>2733241287</v>
      </c>
    </row>
    <row r="2376">
      <c r="A2376" s="62" t="s">
        <v>7375</v>
      </c>
      <c r="B2376" s="1" t="s">
        <v>7376</v>
      </c>
      <c r="C2376" s="5">
        <v>836.0</v>
      </c>
      <c r="D2376" s="97">
        <v>4.26757343480861E7</v>
      </c>
      <c r="E2376" s="2">
        <f t="shared" si="1"/>
        <v>35676913915</v>
      </c>
    </row>
    <row r="2377">
      <c r="A2377" s="62" t="s">
        <v>7377</v>
      </c>
      <c r="B2377" s="1" t="s">
        <v>7378</v>
      </c>
      <c r="C2377" s="5">
        <v>60.0</v>
      </c>
      <c r="D2377" s="97">
        <v>4.80789523499999E7</v>
      </c>
      <c r="E2377" s="2">
        <f t="shared" si="1"/>
        <v>2884737141</v>
      </c>
    </row>
    <row r="2378">
      <c r="A2378" s="62" t="s">
        <v>7379</v>
      </c>
      <c r="B2378" s="1" t="s">
        <v>7380</v>
      </c>
      <c r="C2378" s="5">
        <v>831.0</v>
      </c>
      <c r="D2378" s="97">
        <v>3.17598496666666E7</v>
      </c>
      <c r="E2378" s="2">
        <f t="shared" si="1"/>
        <v>26392435073</v>
      </c>
    </row>
    <row r="2379">
      <c r="A2379" s="62" t="s">
        <v>7381</v>
      </c>
      <c r="B2379" s="1" t="s">
        <v>7382</v>
      </c>
      <c r="C2379" s="5">
        <v>203.0</v>
      </c>
      <c r="D2379" s="97">
        <v>2.00674270640394E7</v>
      </c>
      <c r="E2379" s="2">
        <f t="shared" si="1"/>
        <v>4073687694</v>
      </c>
    </row>
    <row r="2380">
      <c r="A2380" s="62" t="s">
        <v>7383</v>
      </c>
      <c r="B2380" s="1" t="s">
        <v>7384</v>
      </c>
      <c r="C2380" s="5">
        <v>680.0</v>
      </c>
      <c r="D2380" s="97">
        <v>3.40422999367647E7</v>
      </c>
      <c r="E2380" s="2">
        <f t="shared" si="1"/>
        <v>23148763957</v>
      </c>
    </row>
    <row r="2381">
      <c r="A2381" s="62" t="s">
        <v>7385</v>
      </c>
      <c r="B2381" s="1" t="s">
        <v>7386</v>
      </c>
      <c r="C2381" s="5">
        <v>35.0</v>
      </c>
      <c r="D2381" s="97">
        <v>1.34513246285714E7</v>
      </c>
      <c r="E2381" s="2">
        <f t="shared" si="1"/>
        <v>470796362</v>
      </c>
    </row>
    <row r="2382">
      <c r="A2382" s="62" t="s">
        <v>7387</v>
      </c>
      <c r="B2382" s="1" t="s">
        <v>7388</v>
      </c>
      <c r="C2382" s="5">
        <v>150.0</v>
      </c>
      <c r="D2382" s="97">
        <v>3.31798351333333E7</v>
      </c>
      <c r="E2382" s="2">
        <f t="shared" si="1"/>
        <v>4976975270</v>
      </c>
    </row>
    <row r="2383">
      <c r="A2383" s="62" t="s">
        <v>7389</v>
      </c>
      <c r="B2383" s="1" t="s">
        <v>7390</v>
      </c>
      <c r="C2383" s="5">
        <v>252.0</v>
      </c>
      <c r="D2383" s="97">
        <v>2.79300894801587E7</v>
      </c>
      <c r="E2383" s="2">
        <f t="shared" si="1"/>
        <v>7038382549</v>
      </c>
    </row>
    <row r="2384">
      <c r="A2384" s="62" t="s">
        <v>7391</v>
      </c>
      <c r="B2384" s="1" t="s">
        <v>7392</v>
      </c>
      <c r="C2384" s="5">
        <v>455.0</v>
      </c>
      <c r="D2384" s="97">
        <v>2.94776480681318E7</v>
      </c>
      <c r="E2384" s="2">
        <f t="shared" si="1"/>
        <v>13412329871</v>
      </c>
    </row>
    <row r="2385">
      <c r="A2385" s="62" t="s">
        <v>7393</v>
      </c>
      <c r="B2385" s="1" t="s">
        <v>7394</v>
      </c>
      <c r="C2385" s="5">
        <v>183.0</v>
      </c>
      <c r="D2385" s="97">
        <v>2.10682364754098E7</v>
      </c>
      <c r="E2385" s="2">
        <f t="shared" si="1"/>
        <v>3855487275</v>
      </c>
    </row>
    <row r="2386">
      <c r="A2386" s="62" t="s">
        <v>7395</v>
      </c>
      <c r="B2386" s="1" t="s">
        <v>7396</v>
      </c>
      <c r="C2386" s="5">
        <v>49.0</v>
      </c>
      <c r="D2386" s="97">
        <v>2.12151162448979E7</v>
      </c>
      <c r="E2386" s="2">
        <f t="shared" si="1"/>
        <v>1039540696</v>
      </c>
    </row>
    <row r="2387">
      <c r="A2387" s="62" t="s">
        <v>7397</v>
      </c>
      <c r="B2387" s="1" t="s">
        <v>7398</v>
      </c>
      <c r="C2387" s="5">
        <v>1390.0</v>
      </c>
      <c r="D2387" s="97">
        <v>3.52568268763479E7</v>
      </c>
      <c r="E2387" s="2">
        <f t="shared" si="1"/>
        <v>49006989358</v>
      </c>
    </row>
    <row r="2388">
      <c r="A2388" s="62" t="s">
        <v>7399</v>
      </c>
      <c r="B2388" s="1" t="s">
        <v>7400</v>
      </c>
      <c r="C2388" s="5">
        <v>85.0</v>
      </c>
      <c r="D2388" s="97">
        <v>1.99301020705882E7</v>
      </c>
      <c r="E2388" s="2">
        <f t="shared" si="1"/>
        <v>1694058676</v>
      </c>
    </row>
    <row r="2389">
      <c r="A2389" s="62" t="s">
        <v>7401</v>
      </c>
      <c r="B2389" s="1" t="s">
        <v>7402</v>
      </c>
      <c r="C2389" s="5">
        <v>626.0</v>
      </c>
      <c r="D2389" s="97">
        <v>2.40328394657097E7</v>
      </c>
      <c r="E2389" s="2">
        <f t="shared" si="1"/>
        <v>15044557506</v>
      </c>
    </row>
    <row r="2390">
      <c r="A2390" s="62" t="s">
        <v>7403</v>
      </c>
      <c r="B2390" s="1" t="s">
        <v>7404</v>
      </c>
      <c r="C2390" s="5">
        <v>73.0</v>
      </c>
      <c r="D2390" s="97">
        <v>1.43120859315068E7</v>
      </c>
      <c r="E2390" s="2">
        <f t="shared" si="1"/>
        <v>1044782273</v>
      </c>
    </row>
    <row r="2391">
      <c r="A2391" s="62" t="s">
        <v>7405</v>
      </c>
      <c r="B2391" s="1" t="s">
        <v>7406</v>
      </c>
      <c r="C2391" s="5">
        <v>1252.0</v>
      </c>
      <c r="D2391" s="97">
        <v>3.93035766674641E7</v>
      </c>
      <c r="E2391" s="2">
        <f t="shared" si="1"/>
        <v>49208077988</v>
      </c>
    </row>
    <row r="2392">
      <c r="A2392" s="62" t="s">
        <v>7407</v>
      </c>
      <c r="B2392" s="1" t="s">
        <v>7408</v>
      </c>
      <c r="C2392" s="5">
        <v>67.0</v>
      </c>
      <c r="D2392" s="97">
        <v>2.59953750298507E7</v>
      </c>
      <c r="E2392" s="2">
        <f t="shared" si="1"/>
        <v>1741690127</v>
      </c>
    </row>
    <row r="2393">
      <c r="A2393" s="62" t="s">
        <v>7409</v>
      </c>
      <c r="B2393" s="1" t="s">
        <v>7410</v>
      </c>
      <c r="C2393" s="5">
        <v>9.0</v>
      </c>
      <c r="D2393" s="97">
        <v>2.0132034E7</v>
      </c>
      <c r="E2393" s="2">
        <f t="shared" si="1"/>
        <v>181188306</v>
      </c>
    </row>
    <row r="2394">
      <c r="A2394" s="62" t="s">
        <v>7411</v>
      </c>
      <c r="B2394" s="1" t="s">
        <v>7412</v>
      </c>
      <c r="C2394" s="5">
        <v>9.0</v>
      </c>
      <c r="D2394" s="97">
        <v>1.55652948888888E7</v>
      </c>
      <c r="E2394" s="2">
        <f t="shared" si="1"/>
        <v>140087654</v>
      </c>
    </row>
    <row r="2395">
      <c r="A2395" s="62" t="s">
        <v>7413</v>
      </c>
      <c r="B2395" s="1" t="s">
        <v>7414</v>
      </c>
      <c r="C2395" s="5">
        <v>7.0</v>
      </c>
      <c r="D2395" s="97">
        <v>1.6322932E7</v>
      </c>
      <c r="E2395" s="2">
        <f t="shared" si="1"/>
        <v>114260524</v>
      </c>
    </row>
    <row r="2396">
      <c r="A2396" s="62" t="s">
        <v>7415</v>
      </c>
      <c r="B2396" s="1" t="s">
        <v>7416</v>
      </c>
      <c r="C2396" s="5">
        <v>22.0</v>
      </c>
      <c r="D2396" s="97">
        <v>1.45487614090909E7</v>
      </c>
      <c r="E2396" s="2">
        <f t="shared" si="1"/>
        <v>320072751</v>
      </c>
    </row>
    <row r="2397">
      <c r="A2397" s="62" t="s">
        <v>7417</v>
      </c>
      <c r="B2397" s="1" t="s">
        <v>7418</v>
      </c>
      <c r="C2397" s="5">
        <v>29.0</v>
      </c>
      <c r="D2397" s="97">
        <v>1.89736433793103E7</v>
      </c>
      <c r="E2397" s="2">
        <f t="shared" si="1"/>
        <v>550235658</v>
      </c>
    </row>
    <row r="2398">
      <c r="A2398" s="62" t="s">
        <v>7419</v>
      </c>
      <c r="B2398" s="1" t="s">
        <v>7420</v>
      </c>
      <c r="C2398" s="5">
        <v>160.0</v>
      </c>
      <c r="D2398" s="97">
        <v>1.53972677125E7</v>
      </c>
      <c r="E2398" s="2">
        <f t="shared" si="1"/>
        <v>2463562834</v>
      </c>
    </row>
    <row r="2399">
      <c r="A2399" s="62" t="s">
        <v>7421</v>
      </c>
      <c r="B2399" s="1" t="s">
        <v>7422</v>
      </c>
      <c r="C2399" s="5">
        <v>77.0</v>
      </c>
      <c r="D2399" s="97">
        <v>1.91045093896103E7</v>
      </c>
      <c r="E2399" s="2">
        <f t="shared" si="1"/>
        <v>1471047223</v>
      </c>
    </row>
    <row r="2400">
      <c r="A2400" s="62" t="s">
        <v>7423</v>
      </c>
      <c r="B2400" s="1" t="s">
        <v>7424</v>
      </c>
      <c r="C2400" s="5">
        <v>92.0</v>
      </c>
      <c r="D2400" s="97">
        <v>1.19882262282608E7</v>
      </c>
      <c r="E2400" s="2">
        <f t="shared" si="1"/>
        <v>1102916813</v>
      </c>
    </row>
    <row r="2401">
      <c r="A2401" s="62" t="s">
        <v>7425</v>
      </c>
      <c r="B2401" s="1" t="s">
        <v>7426</v>
      </c>
      <c r="C2401" s="5">
        <v>189.0</v>
      </c>
      <c r="D2401" s="97">
        <v>2.21787857460317E7</v>
      </c>
      <c r="E2401" s="2">
        <f t="shared" si="1"/>
        <v>4191790506</v>
      </c>
    </row>
    <row r="2402">
      <c r="A2402" s="62" t="s">
        <v>7427</v>
      </c>
      <c r="B2402" s="1" t="s">
        <v>7428</v>
      </c>
      <c r="C2402" s="5">
        <v>216.0</v>
      </c>
      <c r="D2402" s="97">
        <v>3.08051261157407E7</v>
      </c>
      <c r="E2402" s="2">
        <f t="shared" si="1"/>
        <v>6653907241</v>
      </c>
    </row>
    <row r="2403">
      <c r="A2403" s="62" t="s">
        <v>7429</v>
      </c>
      <c r="B2403" s="1" t="s">
        <v>7430</v>
      </c>
      <c r="C2403" s="5">
        <v>238.0</v>
      </c>
      <c r="D2403" s="97">
        <v>3.11298163823529E7</v>
      </c>
      <c r="E2403" s="2">
        <f t="shared" si="1"/>
        <v>7408896299</v>
      </c>
    </row>
    <row r="2404">
      <c r="A2404" s="62" t="s">
        <v>7431</v>
      </c>
      <c r="B2404" s="1" t="s">
        <v>7432</v>
      </c>
      <c r="C2404" s="5">
        <v>224.0</v>
      </c>
      <c r="D2404" s="97">
        <v>2.12970708928571E7</v>
      </c>
      <c r="E2404" s="2">
        <f t="shared" si="1"/>
        <v>4770543880</v>
      </c>
    </row>
    <row r="2405">
      <c r="A2405" s="62" t="s">
        <v>7433</v>
      </c>
      <c r="B2405" s="1" t="s">
        <v>7434</v>
      </c>
      <c r="C2405" s="5">
        <v>106.0</v>
      </c>
      <c r="D2405" s="97">
        <v>2.30873019339622E7</v>
      </c>
      <c r="E2405" s="2">
        <f t="shared" si="1"/>
        <v>2447254005</v>
      </c>
    </row>
    <row r="2406">
      <c r="A2406" s="62" t="s">
        <v>7435</v>
      </c>
      <c r="B2406" s="1" t="s">
        <v>7436</v>
      </c>
      <c r="C2406" s="5">
        <v>857.0</v>
      </c>
      <c r="D2406" s="97">
        <v>4.41265749369894E7</v>
      </c>
      <c r="E2406" s="2">
        <f t="shared" si="1"/>
        <v>37816474721</v>
      </c>
    </row>
    <row r="2407">
      <c r="A2407" s="62" t="s">
        <v>7437</v>
      </c>
      <c r="B2407" s="1" t="s">
        <v>7438</v>
      </c>
      <c r="C2407" s="5">
        <v>141.0</v>
      </c>
      <c r="D2407" s="97">
        <v>2.41975678297872E7</v>
      </c>
      <c r="E2407" s="2">
        <f t="shared" si="1"/>
        <v>3411857064</v>
      </c>
    </row>
    <row r="2408">
      <c r="A2408" s="62" t="s">
        <v>7439</v>
      </c>
      <c r="B2408" s="1" t="s">
        <v>7440</v>
      </c>
      <c r="C2408" s="5">
        <v>581.0</v>
      </c>
      <c r="D2408" s="97">
        <v>2.75098270103269E7</v>
      </c>
      <c r="E2408" s="2">
        <f t="shared" si="1"/>
        <v>15983209493</v>
      </c>
    </row>
    <row r="2409">
      <c r="A2409" s="62" t="s">
        <v>7441</v>
      </c>
      <c r="B2409" s="1" t="s">
        <v>7442</v>
      </c>
      <c r="C2409" s="5">
        <v>241.0</v>
      </c>
      <c r="D2409" s="97">
        <v>1.77507449543568E7</v>
      </c>
      <c r="E2409" s="2">
        <f t="shared" si="1"/>
        <v>4277929534</v>
      </c>
    </row>
    <row r="2410">
      <c r="A2410" s="62" t="s">
        <v>7443</v>
      </c>
      <c r="B2410" s="1" t="s">
        <v>7444</v>
      </c>
      <c r="C2410" s="5">
        <v>955.0</v>
      </c>
      <c r="D2410" s="97">
        <v>2.80587832795811E7</v>
      </c>
      <c r="E2410" s="2">
        <f t="shared" si="1"/>
        <v>26796138032</v>
      </c>
    </row>
    <row r="2411">
      <c r="A2411" s="62" t="s">
        <v>7445</v>
      </c>
      <c r="B2411" s="1" t="s">
        <v>7446</v>
      </c>
      <c r="C2411" s="5">
        <v>2.0</v>
      </c>
      <c r="D2411" s="97">
        <v>6.8688998E7</v>
      </c>
      <c r="E2411" s="2">
        <f t="shared" si="1"/>
        <v>137377996</v>
      </c>
    </row>
    <row r="2412">
      <c r="A2412" s="62" t="s">
        <v>7447</v>
      </c>
      <c r="B2412" s="1" t="s">
        <v>7448</v>
      </c>
      <c r="C2412" s="5">
        <v>14.0</v>
      </c>
      <c r="D2412" s="97">
        <v>9.41354522857142E7</v>
      </c>
      <c r="E2412" s="2">
        <f t="shared" si="1"/>
        <v>1317896332</v>
      </c>
    </row>
    <row r="2413">
      <c r="A2413" s="62" t="s">
        <v>7449</v>
      </c>
      <c r="B2413" s="1" t="s">
        <v>7450</v>
      </c>
      <c r="C2413" s="5">
        <v>51.0</v>
      </c>
      <c r="D2413" s="97">
        <v>8.3463364E7</v>
      </c>
      <c r="E2413" s="2">
        <f t="shared" si="1"/>
        <v>4256631564</v>
      </c>
    </row>
    <row r="2414">
      <c r="A2414" s="62" t="s">
        <v>7451</v>
      </c>
      <c r="B2414" s="1" t="s">
        <v>7452</v>
      </c>
      <c r="C2414" s="5">
        <v>8.0</v>
      </c>
      <c r="D2414" s="97">
        <v>4.17807845E7</v>
      </c>
      <c r="E2414" s="2">
        <f t="shared" si="1"/>
        <v>334246276</v>
      </c>
    </row>
    <row r="2415">
      <c r="A2415" s="62" t="s">
        <v>7453</v>
      </c>
      <c r="B2415" s="1" t="s">
        <v>7454</v>
      </c>
      <c r="C2415" s="5">
        <v>11.0</v>
      </c>
      <c r="D2415" s="97">
        <v>2.76067714545454E7</v>
      </c>
      <c r="E2415" s="2">
        <f t="shared" si="1"/>
        <v>303674486</v>
      </c>
    </row>
    <row r="2416">
      <c r="A2416" s="62" t="s">
        <v>7455</v>
      </c>
      <c r="B2416" s="1" t="s">
        <v>7456</v>
      </c>
      <c r="C2416" s="5">
        <v>4.0</v>
      </c>
      <c r="D2416" s="97">
        <v>2.731909725E7</v>
      </c>
      <c r="E2416" s="2">
        <f t="shared" si="1"/>
        <v>109276389</v>
      </c>
    </row>
    <row r="2417">
      <c r="A2417" s="62" t="s">
        <v>7457</v>
      </c>
      <c r="B2417" s="1" t="s">
        <v>7458</v>
      </c>
      <c r="C2417" s="5">
        <v>35.0</v>
      </c>
      <c r="D2417" s="97">
        <v>4.25967872571428E7</v>
      </c>
      <c r="E2417" s="2">
        <f t="shared" si="1"/>
        <v>1490887554</v>
      </c>
    </row>
    <row r="2418">
      <c r="A2418" s="62" t="s">
        <v>7459</v>
      </c>
      <c r="B2418" s="1" t="s">
        <v>7460</v>
      </c>
      <c r="C2418" s="5">
        <v>5.0</v>
      </c>
      <c r="D2418" s="97">
        <v>2.41973408E7</v>
      </c>
      <c r="E2418" s="2">
        <f t="shared" si="1"/>
        <v>120986704</v>
      </c>
    </row>
    <row r="2419">
      <c r="A2419" s="62" t="s">
        <v>7461</v>
      </c>
      <c r="B2419" s="1" t="s">
        <v>7462</v>
      </c>
      <c r="C2419" s="5">
        <v>51.0</v>
      </c>
      <c r="D2419" s="97">
        <v>4.51576347254901E7</v>
      </c>
      <c r="E2419" s="2">
        <f t="shared" si="1"/>
        <v>2303039371</v>
      </c>
    </row>
    <row r="2420">
      <c r="A2420" s="62" t="s">
        <v>7463</v>
      </c>
      <c r="B2420" s="1" t="s">
        <v>7464</v>
      </c>
      <c r="C2420" s="5">
        <v>14.0</v>
      </c>
      <c r="D2420" s="97">
        <v>1.92637213571428E7</v>
      </c>
      <c r="E2420" s="2">
        <f t="shared" si="1"/>
        <v>269692099</v>
      </c>
    </row>
    <row r="2421">
      <c r="A2421" s="62" t="s">
        <v>7465</v>
      </c>
      <c r="B2421" s="1" t="s">
        <v>7466</v>
      </c>
      <c r="C2421" s="5">
        <v>124.0</v>
      </c>
      <c r="D2421" s="97">
        <v>7.52875284112903E7</v>
      </c>
      <c r="E2421" s="2">
        <f t="shared" si="1"/>
        <v>9335653523</v>
      </c>
    </row>
    <row r="2422">
      <c r="A2422" s="62" t="s">
        <v>7467</v>
      </c>
      <c r="B2422" s="1" t="s">
        <v>7468</v>
      </c>
      <c r="C2422" s="5">
        <v>23.0</v>
      </c>
      <c r="D2422" s="97">
        <v>1.21204327391304E7</v>
      </c>
      <c r="E2422" s="2">
        <f t="shared" si="1"/>
        <v>278769953</v>
      </c>
    </row>
    <row r="2423">
      <c r="A2423" s="62" t="s">
        <v>7469</v>
      </c>
      <c r="B2423" s="1" t="s">
        <v>7470</v>
      </c>
      <c r="C2423" s="5">
        <v>78.0</v>
      </c>
      <c r="D2423" s="97">
        <v>1.70789258333333E7</v>
      </c>
      <c r="E2423" s="2">
        <f t="shared" si="1"/>
        <v>1332156215</v>
      </c>
    </row>
    <row r="2424">
      <c r="A2424" s="62" t="s">
        <v>1410</v>
      </c>
      <c r="B2424" s="1" t="s">
        <v>471</v>
      </c>
      <c r="C2424" s="5">
        <v>121.0</v>
      </c>
      <c r="D2424" s="97">
        <v>3.81615259586776E7</v>
      </c>
      <c r="E2424" s="2">
        <f t="shared" si="1"/>
        <v>4617544641</v>
      </c>
    </row>
    <row r="2425">
      <c r="A2425" s="62" t="s">
        <v>7471</v>
      </c>
      <c r="B2425" s="1" t="s">
        <v>7472</v>
      </c>
      <c r="C2425" s="5">
        <v>151.0</v>
      </c>
      <c r="D2425" s="97">
        <v>2.05116854172185E7</v>
      </c>
      <c r="E2425" s="2">
        <f t="shared" si="1"/>
        <v>3097264498</v>
      </c>
    </row>
    <row r="2426">
      <c r="A2426" s="62" t="s">
        <v>7473</v>
      </c>
      <c r="B2426" s="1" t="s">
        <v>7474</v>
      </c>
      <c r="C2426" s="5">
        <v>324.0</v>
      </c>
      <c r="D2426" s="97">
        <v>1.88252848523076E7</v>
      </c>
      <c r="E2426" s="2">
        <f t="shared" si="1"/>
        <v>6099392292</v>
      </c>
    </row>
    <row r="2427">
      <c r="A2427" s="62" t="s">
        <v>7475</v>
      </c>
      <c r="B2427" s="1" t="s">
        <v>7476</v>
      </c>
      <c r="C2427" s="5">
        <v>59.0</v>
      </c>
      <c r="D2427" s="97">
        <v>1.68361292033898E7</v>
      </c>
      <c r="E2427" s="2">
        <f t="shared" si="1"/>
        <v>993331623</v>
      </c>
    </row>
    <row r="2428">
      <c r="A2428" s="62" t="s">
        <v>7477</v>
      </c>
      <c r="B2428" s="1" t="s">
        <v>7478</v>
      </c>
      <c r="C2428" s="5">
        <v>325.0</v>
      </c>
      <c r="D2428" s="97">
        <v>3.84066235015384E7</v>
      </c>
      <c r="E2428" s="2">
        <f t="shared" si="1"/>
        <v>12482152638</v>
      </c>
    </row>
    <row r="2429">
      <c r="A2429" s="62" t="s">
        <v>7479</v>
      </c>
      <c r="B2429" s="1" t="s">
        <v>7480</v>
      </c>
      <c r="C2429" s="5">
        <v>42.0</v>
      </c>
      <c r="D2429" s="97">
        <v>2.17115363571428E7</v>
      </c>
      <c r="E2429" s="2">
        <f t="shared" si="1"/>
        <v>911884527</v>
      </c>
    </row>
    <row r="2430">
      <c r="A2430" s="62" t="s">
        <v>7481</v>
      </c>
      <c r="B2430" s="1" t="s">
        <v>7482</v>
      </c>
      <c r="C2430" s="5">
        <v>332.0</v>
      </c>
      <c r="D2430" s="97">
        <v>1.97975996475903E7</v>
      </c>
      <c r="E2430" s="2">
        <f t="shared" si="1"/>
        <v>6572803083</v>
      </c>
    </row>
    <row r="2431">
      <c r="A2431" s="62" t="s">
        <v>7483</v>
      </c>
      <c r="B2431" s="1" t="s">
        <v>7484</v>
      </c>
      <c r="C2431" s="5">
        <v>106.0</v>
      </c>
      <c r="D2431" s="97">
        <v>1.96410438018867E7</v>
      </c>
      <c r="E2431" s="2">
        <f t="shared" si="1"/>
        <v>2081950643</v>
      </c>
    </row>
    <row r="2432">
      <c r="A2432" s="62" t="s">
        <v>7485</v>
      </c>
      <c r="B2432" s="1" t="s">
        <v>7486</v>
      </c>
      <c r="C2432" s="5">
        <v>366.0</v>
      </c>
      <c r="D2432" s="97">
        <v>4.25745823661202E7</v>
      </c>
      <c r="E2432" s="2">
        <f t="shared" si="1"/>
        <v>15582297146</v>
      </c>
    </row>
    <row r="2433">
      <c r="A2433" s="62" t="s">
        <v>7487</v>
      </c>
      <c r="B2433" s="1" t="s">
        <v>7488</v>
      </c>
      <c r="C2433" s="5">
        <v>4.0</v>
      </c>
      <c r="D2433" s="97">
        <v>8439933.0</v>
      </c>
      <c r="E2433" s="2">
        <f t="shared" si="1"/>
        <v>33759732</v>
      </c>
    </row>
    <row r="2434">
      <c r="A2434" s="62" t="s">
        <v>7489</v>
      </c>
      <c r="B2434" s="1" t="s">
        <v>7490</v>
      </c>
      <c r="C2434" s="5">
        <v>17.0</v>
      </c>
      <c r="D2434" s="97">
        <v>1.36462248823529E7</v>
      </c>
      <c r="E2434" s="2">
        <f t="shared" si="1"/>
        <v>231985823</v>
      </c>
    </row>
    <row r="2435">
      <c r="A2435" s="62" t="s">
        <v>1455</v>
      </c>
      <c r="B2435" s="1" t="s">
        <v>473</v>
      </c>
      <c r="C2435" s="5">
        <v>61.0</v>
      </c>
      <c r="D2435" s="97">
        <v>4.8177047704918E7</v>
      </c>
      <c r="E2435" s="2">
        <f t="shared" si="1"/>
        <v>2938799910</v>
      </c>
    </row>
    <row r="2436">
      <c r="A2436" s="62" t="s">
        <v>7491</v>
      </c>
      <c r="B2436" s="1" t="s">
        <v>7492</v>
      </c>
      <c r="C2436" s="5">
        <v>29.0</v>
      </c>
      <c r="D2436" s="97">
        <v>1.7746832137931E7</v>
      </c>
      <c r="E2436" s="2">
        <f t="shared" si="1"/>
        <v>514658132</v>
      </c>
    </row>
    <row r="2437">
      <c r="A2437" s="62" t="s">
        <v>7493</v>
      </c>
      <c r="B2437" s="1" t="s">
        <v>7494</v>
      </c>
      <c r="C2437" s="5">
        <v>60.0</v>
      </c>
      <c r="D2437" s="97">
        <v>1.75144313833333E7</v>
      </c>
      <c r="E2437" s="2">
        <f t="shared" si="1"/>
        <v>1050865883</v>
      </c>
    </row>
    <row r="2438">
      <c r="A2438" s="62" t="s">
        <v>7495</v>
      </c>
      <c r="B2438" s="1" t="s">
        <v>7496</v>
      </c>
      <c r="C2438" s="5">
        <v>16.0</v>
      </c>
      <c r="D2438" s="97">
        <v>1.903901175E7</v>
      </c>
      <c r="E2438" s="2">
        <f t="shared" si="1"/>
        <v>304624188</v>
      </c>
    </row>
    <row r="2439">
      <c r="A2439" s="62" t="s">
        <v>7497</v>
      </c>
      <c r="B2439" s="1" t="s">
        <v>7498</v>
      </c>
      <c r="C2439" s="5">
        <v>46.0</v>
      </c>
      <c r="D2439" s="97">
        <v>3.07637559999999E7</v>
      </c>
      <c r="E2439" s="2">
        <f t="shared" si="1"/>
        <v>1415132776</v>
      </c>
    </row>
    <row r="2440">
      <c r="A2440" s="62" t="s">
        <v>7499</v>
      </c>
      <c r="B2440" s="1" t="s">
        <v>7500</v>
      </c>
      <c r="C2440" s="5">
        <v>14.0</v>
      </c>
      <c r="D2440" s="97">
        <v>3.57963602142857E7</v>
      </c>
      <c r="E2440" s="2">
        <f t="shared" si="1"/>
        <v>501149043</v>
      </c>
    </row>
    <row r="2441">
      <c r="A2441" s="62" t="s">
        <v>7501</v>
      </c>
      <c r="B2441" s="1" t="s">
        <v>7502</v>
      </c>
      <c r="C2441" s="5">
        <v>82.0</v>
      </c>
      <c r="D2441" s="97">
        <v>1.70704762195121E7</v>
      </c>
      <c r="E2441" s="2">
        <f t="shared" si="1"/>
        <v>1399779050</v>
      </c>
    </row>
    <row r="2442">
      <c r="A2442" s="62" t="s">
        <v>7503</v>
      </c>
      <c r="B2442" s="1" t="s">
        <v>7504</v>
      </c>
      <c r="C2442" s="5">
        <v>75.0</v>
      </c>
      <c r="D2442" s="97">
        <v>2.32733992933333E7</v>
      </c>
      <c r="E2442" s="2">
        <f t="shared" si="1"/>
        <v>1745504947</v>
      </c>
    </row>
    <row r="2443">
      <c r="A2443" s="62" t="s">
        <v>7505</v>
      </c>
      <c r="B2443" s="1" t="s">
        <v>7506</v>
      </c>
      <c r="C2443" s="5">
        <v>63.0</v>
      </c>
      <c r="D2443" s="97">
        <v>3.36424579206349E7</v>
      </c>
      <c r="E2443" s="2">
        <f t="shared" si="1"/>
        <v>2119474849</v>
      </c>
    </row>
    <row r="2444">
      <c r="A2444" s="62" t="s">
        <v>7507</v>
      </c>
      <c r="B2444" s="1" t="s">
        <v>7508</v>
      </c>
      <c r="C2444" s="5">
        <v>7.0</v>
      </c>
      <c r="D2444" s="97">
        <v>1.86174235714285E7</v>
      </c>
      <c r="E2444" s="2">
        <f t="shared" si="1"/>
        <v>130321965</v>
      </c>
    </row>
    <row r="2445">
      <c r="A2445" s="62" t="s">
        <v>7509</v>
      </c>
      <c r="B2445" s="1" t="s">
        <v>7510</v>
      </c>
      <c r="C2445" s="5">
        <v>300.0</v>
      </c>
      <c r="D2445" s="97">
        <v>3.700740509E7</v>
      </c>
      <c r="E2445" s="2">
        <f t="shared" si="1"/>
        <v>11102221527</v>
      </c>
    </row>
    <row r="2446">
      <c r="A2446" s="62" t="s">
        <v>7511</v>
      </c>
      <c r="B2446" s="1" t="s">
        <v>7512</v>
      </c>
      <c r="C2446" s="5">
        <v>527.0</v>
      </c>
      <c r="D2446" s="97">
        <v>2.76018244715909E7</v>
      </c>
      <c r="E2446" s="2">
        <f t="shared" si="1"/>
        <v>14546161497</v>
      </c>
    </row>
    <row r="2447">
      <c r="A2447" s="62" t="s">
        <v>7513</v>
      </c>
      <c r="B2447" s="1" t="s">
        <v>7514</v>
      </c>
      <c r="C2447" s="5">
        <v>781.0</v>
      </c>
      <c r="D2447" s="97">
        <v>3.151703975032E7</v>
      </c>
      <c r="E2447" s="2">
        <f t="shared" si="1"/>
        <v>24614808045</v>
      </c>
    </row>
    <row r="2448">
      <c r="A2448" s="62" t="s">
        <v>7515</v>
      </c>
      <c r="B2448" s="1" t="s">
        <v>7516</v>
      </c>
      <c r="C2448" s="5">
        <v>1040.0</v>
      </c>
      <c r="D2448" s="97">
        <v>2.46994905191938E7</v>
      </c>
      <c r="E2448" s="2">
        <f t="shared" si="1"/>
        <v>25687470140</v>
      </c>
    </row>
    <row r="2449">
      <c r="A2449" s="62" t="s">
        <v>7517</v>
      </c>
      <c r="B2449" s="1" t="s">
        <v>7518</v>
      </c>
      <c r="C2449" s="5">
        <v>99.0</v>
      </c>
      <c r="D2449" s="97">
        <v>2.17787819696969E7</v>
      </c>
      <c r="E2449" s="2">
        <f t="shared" si="1"/>
        <v>2156099415</v>
      </c>
    </row>
    <row r="2450">
      <c r="A2450" s="62" t="s">
        <v>7519</v>
      </c>
      <c r="B2450" s="1" t="s">
        <v>7520</v>
      </c>
      <c r="C2450" s="5">
        <v>1904.0</v>
      </c>
      <c r="D2450" s="97">
        <v>3.6223788512605E7</v>
      </c>
      <c r="E2450" s="2">
        <f t="shared" si="1"/>
        <v>68970093328</v>
      </c>
    </row>
    <row r="2451">
      <c r="A2451" s="62" t="s">
        <v>7521</v>
      </c>
      <c r="B2451" s="1" t="s">
        <v>7522</v>
      </c>
      <c r="C2451" s="5">
        <v>86.0</v>
      </c>
      <c r="D2451" s="97">
        <v>3.15774033255813E7</v>
      </c>
      <c r="E2451" s="2">
        <f t="shared" si="1"/>
        <v>2715656686</v>
      </c>
    </row>
    <row r="2452">
      <c r="A2452" s="62" t="s">
        <v>7523</v>
      </c>
      <c r="B2452" s="1" t="s">
        <v>7524</v>
      </c>
      <c r="C2452" s="5">
        <v>1466.0</v>
      </c>
      <c r="D2452" s="97">
        <v>3.17303613585548E7</v>
      </c>
      <c r="E2452" s="2">
        <f t="shared" si="1"/>
        <v>46516709752</v>
      </c>
    </row>
    <row r="2453">
      <c r="A2453" s="62" t="s">
        <v>7525</v>
      </c>
      <c r="B2453" s="1" t="s">
        <v>7526</v>
      </c>
      <c r="C2453" s="5">
        <v>73.0</v>
      </c>
      <c r="D2453" s="97">
        <v>2.33082899726027E7</v>
      </c>
      <c r="E2453" s="2">
        <f t="shared" si="1"/>
        <v>1701505168</v>
      </c>
    </row>
    <row r="2454">
      <c r="A2454" s="62" t="s">
        <v>7527</v>
      </c>
      <c r="B2454" s="1" t="s">
        <v>7528</v>
      </c>
      <c r="C2454" s="5">
        <v>408.0</v>
      </c>
      <c r="D2454" s="97">
        <v>3.89373297163814E7</v>
      </c>
      <c r="E2454" s="2">
        <f t="shared" si="1"/>
        <v>15886430524</v>
      </c>
    </row>
    <row r="2455">
      <c r="A2455" s="62" t="s">
        <v>7529</v>
      </c>
      <c r="B2455" s="1" t="s">
        <v>7530</v>
      </c>
      <c r="C2455" s="5">
        <v>30.0</v>
      </c>
      <c r="D2455" s="97">
        <v>1.17611186333333E7</v>
      </c>
      <c r="E2455" s="2">
        <f t="shared" si="1"/>
        <v>352833559</v>
      </c>
    </row>
    <row r="2456">
      <c r="A2456" s="62" t="s">
        <v>7531</v>
      </c>
      <c r="B2456" s="1" t="s">
        <v>7532</v>
      </c>
      <c r="C2456" s="5">
        <v>179.0</v>
      </c>
      <c r="D2456" s="97">
        <v>3.59552559497206E7</v>
      </c>
      <c r="E2456" s="2">
        <f t="shared" si="1"/>
        <v>6435990815</v>
      </c>
    </row>
    <row r="2457">
      <c r="A2457" s="62" t="s">
        <v>7533</v>
      </c>
      <c r="B2457" s="1" t="s">
        <v>7534</v>
      </c>
      <c r="C2457" s="5">
        <v>299.0</v>
      </c>
      <c r="D2457" s="97">
        <v>5.13940559331103E7</v>
      </c>
      <c r="E2457" s="2">
        <f t="shared" si="1"/>
        <v>15366822724</v>
      </c>
    </row>
    <row r="2458">
      <c r="A2458" s="62" t="s">
        <v>7535</v>
      </c>
      <c r="B2458" s="1" t="s">
        <v>7536</v>
      </c>
      <c r="C2458" s="5">
        <v>286.0</v>
      </c>
      <c r="D2458" s="97">
        <v>4.51885657237762E7</v>
      </c>
      <c r="E2458" s="2">
        <f t="shared" si="1"/>
        <v>12923929797</v>
      </c>
    </row>
    <row r="2459">
      <c r="A2459" s="62" t="s">
        <v>7537</v>
      </c>
      <c r="B2459" s="1" t="s">
        <v>7538</v>
      </c>
      <c r="C2459" s="5">
        <v>559.0</v>
      </c>
      <c r="D2459" s="97">
        <v>4.18456934239713E7</v>
      </c>
      <c r="E2459" s="2">
        <f t="shared" si="1"/>
        <v>23391742624</v>
      </c>
    </row>
    <row r="2460">
      <c r="A2460" s="62" t="s">
        <v>7539</v>
      </c>
      <c r="B2460" s="1" t="s">
        <v>7540</v>
      </c>
      <c r="C2460" s="5">
        <v>216.0</v>
      </c>
      <c r="D2460" s="97">
        <v>3.89247931111111E7</v>
      </c>
      <c r="E2460" s="2">
        <f t="shared" si="1"/>
        <v>8407755312</v>
      </c>
    </row>
    <row r="2461">
      <c r="A2461" s="62" t="s">
        <v>7541</v>
      </c>
      <c r="B2461" s="1" t="s">
        <v>7542</v>
      </c>
      <c r="C2461" s="5">
        <v>923.0</v>
      </c>
      <c r="D2461" s="97">
        <v>6.26067758743228E7</v>
      </c>
      <c r="E2461" s="2">
        <f t="shared" si="1"/>
        <v>57786054132</v>
      </c>
    </row>
    <row r="2462">
      <c r="A2462" s="62" t="s">
        <v>7543</v>
      </c>
      <c r="B2462" s="1" t="s">
        <v>7544</v>
      </c>
      <c r="C2462" s="5">
        <v>100.0</v>
      </c>
      <c r="D2462" s="97">
        <v>4.72587440099999E7</v>
      </c>
      <c r="E2462" s="2">
        <f t="shared" si="1"/>
        <v>4725874401</v>
      </c>
    </row>
    <row r="2463">
      <c r="A2463" s="62" t="s">
        <v>7545</v>
      </c>
      <c r="B2463" s="1" t="s">
        <v>7546</v>
      </c>
      <c r="C2463" s="5">
        <v>1729.0</v>
      </c>
      <c r="D2463" s="97">
        <v>4.56435584046242E7</v>
      </c>
      <c r="E2463" s="2">
        <f t="shared" si="1"/>
        <v>78917712482</v>
      </c>
    </row>
    <row r="2464">
      <c r="A2464" s="62" t="s">
        <v>7547</v>
      </c>
      <c r="B2464" s="1" t="s">
        <v>7548</v>
      </c>
      <c r="C2464" s="5">
        <v>166.0</v>
      </c>
      <c r="D2464" s="97">
        <v>3.31205601385542E7</v>
      </c>
      <c r="E2464" s="2">
        <f t="shared" si="1"/>
        <v>5498012983</v>
      </c>
    </row>
    <row r="2465">
      <c r="A2465" s="62" t="s">
        <v>7549</v>
      </c>
      <c r="B2465" s="1" t="s">
        <v>7550</v>
      </c>
      <c r="C2465" s="5">
        <v>526.0</v>
      </c>
      <c r="D2465" s="97">
        <v>4.25168112623573E7</v>
      </c>
      <c r="E2465" s="2">
        <f t="shared" si="1"/>
        <v>22363842724</v>
      </c>
    </row>
    <row r="2466">
      <c r="A2466" s="62" t="s">
        <v>7551</v>
      </c>
      <c r="B2466" s="1" t="s">
        <v>7552</v>
      </c>
      <c r="C2466" s="5">
        <v>10.0</v>
      </c>
      <c r="D2466" s="97">
        <v>2.55408970999999E7</v>
      </c>
      <c r="E2466" s="2">
        <f t="shared" si="1"/>
        <v>255408971</v>
      </c>
    </row>
    <row r="2467">
      <c r="A2467" s="62" t="s">
        <v>7553</v>
      </c>
      <c r="B2467" s="1" t="s">
        <v>7554</v>
      </c>
      <c r="C2467" s="5">
        <v>5.0</v>
      </c>
      <c r="D2467" s="97">
        <v>1.39069884E7</v>
      </c>
      <c r="E2467" s="2">
        <f t="shared" si="1"/>
        <v>69534942</v>
      </c>
    </row>
    <row r="2468">
      <c r="A2468" s="62" t="s">
        <v>7555</v>
      </c>
      <c r="B2468" s="1" t="s">
        <v>7556</v>
      </c>
      <c r="C2468" s="5">
        <v>34.0</v>
      </c>
      <c r="D2468" s="97">
        <v>3.04579862058823E7</v>
      </c>
      <c r="E2468" s="2">
        <f t="shared" si="1"/>
        <v>1035571531</v>
      </c>
    </row>
    <row r="2469">
      <c r="A2469" s="62" t="s">
        <v>7557</v>
      </c>
      <c r="B2469" s="1" t="s">
        <v>7558</v>
      </c>
      <c r="C2469" s="5">
        <v>5.0</v>
      </c>
      <c r="D2469" s="97">
        <v>4.57075058E7</v>
      </c>
      <c r="E2469" s="2">
        <f t="shared" si="1"/>
        <v>228537529</v>
      </c>
    </row>
    <row r="2470">
      <c r="A2470" s="62" t="s">
        <v>7559</v>
      </c>
      <c r="B2470" s="1" t="s">
        <v>7560</v>
      </c>
      <c r="C2470" s="5">
        <v>27.0</v>
      </c>
      <c r="D2470" s="97">
        <v>3.82723244444444E7</v>
      </c>
      <c r="E2470" s="2">
        <f t="shared" si="1"/>
        <v>1033352760</v>
      </c>
    </row>
    <row r="2471">
      <c r="A2471" s="62" t="s">
        <v>7561</v>
      </c>
      <c r="B2471" s="1" t="s">
        <v>7562</v>
      </c>
      <c r="C2471" s="5">
        <v>30.0</v>
      </c>
      <c r="D2471" s="97">
        <v>3.26747162333333E7</v>
      </c>
      <c r="E2471" s="2">
        <f t="shared" si="1"/>
        <v>980241487</v>
      </c>
    </row>
    <row r="2472">
      <c r="A2472" s="62" t="s">
        <v>7563</v>
      </c>
      <c r="B2472" s="1" t="s">
        <v>7564</v>
      </c>
      <c r="C2472" s="5">
        <v>8.0</v>
      </c>
      <c r="D2472" s="97">
        <v>1.30396385E7</v>
      </c>
      <c r="E2472" s="2">
        <f t="shared" si="1"/>
        <v>104317108</v>
      </c>
    </row>
    <row r="2473">
      <c r="A2473" s="62" t="s">
        <v>7565</v>
      </c>
      <c r="B2473" s="1" t="s">
        <v>7566</v>
      </c>
      <c r="C2473" s="5">
        <v>40.0</v>
      </c>
      <c r="D2473" s="97">
        <v>2.2228677675E7</v>
      </c>
      <c r="E2473" s="2">
        <f t="shared" si="1"/>
        <v>889147107</v>
      </c>
    </row>
    <row r="2474">
      <c r="A2474" s="62" t="s">
        <v>7567</v>
      </c>
      <c r="B2474" s="1" t="s">
        <v>7568</v>
      </c>
      <c r="C2474" s="5">
        <v>8.0</v>
      </c>
      <c r="D2474" s="97">
        <v>1.04348415E7</v>
      </c>
      <c r="E2474" s="2">
        <f t="shared" si="1"/>
        <v>83478732</v>
      </c>
    </row>
    <row r="2475">
      <c r="A2475" s="62" t="s">
        <v>7569</v>
      </c>
      <c r="B2475" s="1" t="s">
        <v>7570</v>
      </c>
      <c r="C2475" s="5">
        <v>17.0</v>
      </c>
      <c r="D2475" s="97">
        <v>4.08879537647058E7</v>
      </c>
      <c r="E2475" s="2">
        <f t="shared" si="1"/>
        <v>695095214</v>
      </c>
    </row>
    <row r="2476">
      <c r="A2476" s="62" t="s">
        <v>7571</v>
      </c>
      <c r="B2476" s="1" t="s">
        <v>7572</v>
      </c>
      <c r="C2476" s="5">
        <v>23.0</v>
      </c>
      <c r="D2476" s="97">
        <v>2.14488214782608E7</v>
      </c>
      <c r="E2476" s="2">
        <f t="shared" si="1"/>
        <v>493322894</v>
      </c>
    </row>
    <row r="2477">
      <c r="A2477" s="62" t="s">
        <v>7573</v>
      </c>
      <c r="B2477" s="1" t="s">
        <v>7574</v>
      </c>
      <c r="C2477" s="5">
        <v>26.0</v>
      </c>
      <c r="D2477" s="97">
        <v>3.28071201153846E7</v>
      </c>
      <c r="E2477" s="2">
        <f t="shared" si="1"/>
        <v>852985123</v>
      </c>
    </row>
    <row r="2478">
      <c r="A2478" s="62" t="s">
        <v>7575</v>
      </c>
      <c r="B2478" s="1" t="s">
        <v>7576</v>
      </c>
      <c r="C2478" s="5">
        <v>7.0</v>
      </c>
      <c r="D2478" s="97">
        <v>1.71069031428571E7</v>
      </c>
      <c r="E2478" s="2">
        <f t="shared" si="1"/>
        <v>119748322</v>
      </c>
    </row>
    <row r="2479">
      <c r="A2479" s="62" t="s">
        <v>7577</v>
      </c>
      <c r="B2479" s="1" t="s">
        <v>7578</v>
      </c>
      <c r="C2479" s="5">
        <v>147.0</v>
      </c>
      <c r="D2479" s="97">
        <v>4.00575680136054E7</v>
      </c>
      <c r="E2479" s="2">
        <f t="shared" si="1"/>
        <v>5888462498</v>
      </c>
    </row>
    <row r="2480">
      <c r="A2480" s="62" t="s">
        <v>7579</v>
      </c>
      <c r="B2480" s="1" t="s">
        <v>7580</v>
      </c>
      <c r="C2480" s="5">
        <v>138.0</v>
      </c>
      <c r="D2480" s="97">
        <v>4.13415169637681E7</v>
      </c>
      <c r="E2480" s="2">
        <f t="shared" si="1"/>
        <v>5705129341</v>
      </c>
    </row>
    <row r="2481">
      <c r="A2481" s="62" t="s">
        <v>7581</v>
      </c>
      <c r="B2481" s="1" t="s">
        <v>7582</v>
      </c>
      <c r="C2481" s="5">
        <v>13.0</v>
      </c>
      <c r="D2481" s="97">
        <v>2.80426953076923E7</v>
      </c>
      <c r="E2481" s="2">
        <f t="shared" si="1"/>
        <v>364555039</v>
      </c>
    </row>
    <row r="2482">
      <c r="A2482" s="62" t="s">
        <v>7583</v>
      </c>
      <c r="B2482" s="1" t="s">
        <v>7584</v>
      </c>
      <c r="C2482" s="5">
        <v>41.0</v>
      </c>
      <c r="D2482" s="97">
        <v>2.12324066829268E7</v>
      </c>
      <c r="E2482" s="2">
        <f t="shared" si="1"/>
        <v>870528674</v>
      </c>
    </row>
    <row r="2483">
      <c r="A2483" s="62" t="s">
        <v>7585</v>
      </c>
      <c r="B2483" s="1" t="s">
        <v>7586</v>
      </c>
      <c r="C2483" s="5">
        <v>17.0</v>
      </c>
      <c r="D2483" s="97">
        <v>1.75830952941176E7</v>
      </c>
      <c r="E2483" s="2">
        <f t="shared" si="1"/>
        <v>298912620</v>
      </c>
    </row>
    <row r="2484">
      <c r="A2484" s="62" t="s">
        <v>7587</v>
      </c>
      <c r="B2484" s="1" t="s">
        <v>7588</v>
      </c>
      <c r="C2484" s="5">
        <v>54.0</v>
      </c>
      <c r="D2484" s="97">
        <v>3.45038899259259E7</v>
      </c>
      <c r="E2484" s="2">
        <f t="shared" si="1"/>
        <v>1863210056</v>
      </c>
    </row>
    <row r="2485">
      <c r="A2485" s="62" t="s">
        <v>7589</v>
      </c>
      <c r="B2485" s="1" t="s">
        <v>7590</v>
      </c>
      <c r="C2485" s="5">
        <v>99.0</v>
      </c>
      <c r="D2485" s="97">
        <v>5.94211385050505E7</v>
      </c>
      <c r="E2485" s="2">
        <f t="shared" si="1"/>
        <v>5882692712</v>
      </c>
    </row>
    <row r="2486">
      <c r="A2486" s="62" t="s">
        <v>7591</v>
      </c>
      <c r="B2486" s="1" t="s">
        <v>7592</v>
      </c>
      <c r="C2486" s="5">
        <v>297.0</v>
      </c>
      <c r="D2486" s="97">
        <v>3.2976589043771E7</v>
      </c>
      <c r="E2486" s="2">
        <f t="shared" si="1"/>
        <v>9794046946</v>
      </c>
    </row>
    <row r="2487">
      <c r="A2487" s="62" t="s">
        <v>7593</v>
      </c>
      <c r="B2487" s="1" t="s">
        <v>7594</v>
      </c>
      <c r="C2487" s="5">
        <v>347.0</v>
      </c>
      <c r="D2487" s="97">
        <v>3.23329173976945E7</v>
      </c>
      <c r="E2487" s="2">
        <f t="shared" si="1"/>
        <v>11219522337</v>
      </c>
    </row>
    <row r="2488">
      <c r="A2488" s="62" t="s">
        <v>7595</v>
      </c>
      <c r="B2488" s="1" t="s">
        <v>7596</v>
      </c>
      <c r="C2488" s="5">
        <v>105.0</v>
      </c>
      <c r="D2488" s="97">
        <v>2.22655880857142E7</v>
      </c>
      <c r="E2488" s="2">
        <f t="shared" si="1"/>
        <v>2337886749</v>
      </c>
    </row>
    <row r="2489">
      <c r="A2489" s="62" t="s">
        <v>7597</v>
      </c>
      <c r="B2489" s="1" t="s">
        <v>7598</v>
      </c>
      <c r="C2489" s="5">
        <v>490.0</v>
      </c>
      <c r="D2489" s="97">
        <v>4.51938024367347E7</v>
      </c>
      <c r="E2489" s="2">
        <f t="shared" si="1"/>
        <v>22144963194</v>
      </c>
    </row>
    <row r="2490">
      <c r="A2490" s="62" t="s">
        <v>7599</v>
      </c>
      <c r="B2490" s="1" t="s">
        <v>7600</v>
      </c>
      <c r="C2490" s="5">
        <v>64.0</v>
      </c>
      <c r="D2490" s="97">
        <v>3.22555094062499E7</v>
      </c>
      <c r="E2490" s="2">
        <f t="shared" si="1"/>
        <v>2064352602</v>
      </c>
    </row>
    <row r="2491">
      <c r="A2491" s="62" t="s">
        <v>7601</v>
      </c>
      <c r="B2491" s="1" t="s">
        <v>7602</v>
      </c>
      <c r="C2491" s="5">
        <v>424.0</v>
      </c>
      <c r="D2491" s="97">
        <v>3.72546839386791E7</v>
      </c>
      <c r="E2491" s="2">
        <f t="shared" si="1"/>
        <v>15795985990</v>
      </c>
    </row>
    <row r="2492">
      <c r="A2492" s="62" t="s">
        <v>7603</v>
      </c>
      <c r="B2492" s="1" t="s">
        <v>7604</v>
      </c>
      <c r="C2492" s="5">
        <v>78.0</v>
      </c>
      <c r="D2492" s="97">
        <v>3.05191723717948E7</v>
      </c>
      <c r="E2492" s="2">
        <f t="shared" si="1"/>
        <v>2380495445</v>
      </c>
    </row>
    <row r="2493">
      <c r="A2493" s="62" t="s">
        <v>7605</v>
      </c>
      <c r="B2493" s="1" t="s">
        <v>7606</v>
      </c>
      <c r="C2493" s="5">
        <v>229.0</v>
      </c>
      <c r="D2493" s="97">
        <v>3.23910502794759E7</v>
      </c>
      <c r="E2493" s="2">
        <f t="shared" si="1"/>
        <v>7417550514</v>
      </c>
    </row>
    <row r="2494">
      <c r="A2494" s="62" t="s">
        <v>7607</v>
      </c>
      <c r="B2494" s="1" t="s">
        <v>7608</v>
      </c>
      <c r="C2494" s="5">
        <v>22.0</v>
      </c>
      <c r="D2494" s="97">
        <v>2.55285246363636E7</v>
      </c>
      <c r="E2494" s="2">
        <f t="shared" si="1"/>
        <v>561627542</v>
      </c>
    </row>
    <row r="2495">
      <c r="A2495" s="62" t="s">
        <v>7609</v>
      </c>
      <c r="B2495" s="1" t="s">
        <v>7610</v>
      </c>
      <c r="C2495" s="5">
        <v>91.0</v>
      </c>
      <c r="D2495" s="97">
        <v>3.44301724395604E7</v>
      </c>
      <c r="E2495" s="2">
        <f t="shared" si="1"/>
        <v>3133145692</v>
      </c>
    </row>
    <row r="2496">
      <c r="A2496" s="62" t="s">
        <v>7611</v>
      </c>
      <c r="B2496" s="1" t="s">
        <v>7612</v>
      </c>
      <c r="C2496" s="5">
        <v>2535.0</v>
      </c>
      <c r="D2496" s="97">
        <v>3.93464415468873E7</v>
      </c>
      <c r="E2496" s="2">
        <f t="shared" si="1"/>
        <v>99743229321</v>
      </c>
    </row>
    <row r="2497">
      <c r="A2497" s="62" t="s">
        <v>7613</v>
      </c>
      <c r="B2497" s="1" t="s">
        <v>7614</v>
      </c>
      <c r="C2497" s="5">
        <v>243.0</v>
      </c>
      <c r="D2497" s="97">
        <v>3.13931214074074E7</v>
      </c>
      <c r="E2497" s="2">
        <f t="shared" si="1"/>
        <v>7628528502</v>
      </c>
    </row>
    <row r="2498">
      <c r="A2498" s="62" t="s">
        <v>7615</v>
      </c>
      <c r="B2498" s="1" t="s">
        <v>7616</v>
      </c>
      <c r="C2498" s="5">
        <v>396.0</v>
      </c>
      <c r="D2498" s="97">
        <v>2.60001163964646E7</v>
      </c>
      <c r="E2498" s="2">
        <f t="shared" si="1"/>
        <v>10296046093</v>
      </c>
    </row>
    <row r="2499">
      <c r="A2499" s="62" t="s">
        <v>7617</v>
      </c>
      <c r="B2499" s="1" t="s">
        <v>7618</v>
      </c>
      <c r="C2499" s="5">
        <v>127.0</v>
      </c>
      <c r="D2499" s="97">
        <v>2.75476529212598E7</v>
      </c>
      <c r="E2499" s="2">
        <f t="shared" si="1"/>
        <v>3498551921</v>
      </c>
    </row>
    <row r="2500">
      <c r="A2500" s="62" t="s">
        <v>7619</v>
      </c>
      <c r="B2500" s="1" t="s">
        <v>7620</v>
      </c>
      <c r="C2500" s="5">
        <v>623.0</v>
      </c>
      <c r="D2500" s="97">
        <v>4.0818904518459E7</v>
      </c>
      <c r="E2500" s="2">
        <f t="shared" si="1"/>
        <v>25430177515</v>
      </c>
    </row>
    <row r="2501">
      <c r="A2501" s="62" t="s">
        <v>7621</v>
      </c>
      <c r="B2501" s="1" t="s">
        <v>7622</v>
      </c>
      <c r="C2501" s="5">
        <v>314.0</v>
      </c>
      <c r="D2501" s="97">
        <v>2.47740698917197E7</v>
      </c>
      <c r="E2501" s="2">
        <f t="shared" si="1"/>
        <v>7779057946</v>
      </c>
    </row>
    <row r="2502">
      <c r="A2502" s="62" t="s">
        <v>7623</v>
      </c>
      <c r="B2502" s="1" t="s">
        <v>7624</v>
      </c>
      <c r="C2502" s="5">
        <v>553.0</v>
      </c>
      <c r="D2502" s="97">
        <v>3.50716771717902E7</v>
      </c>
      <c r="E2502" s="2">
        <f t="shared" si="1"/>
        <v>19394637476</v>
      </c>
    </row>
    <row r="2503">
      <c r="A2503" s="62" t="s">
        <v>7625</v>
      </c>
      <c r="B2503" s="1" t="s">
        <v>7626</v>
      </c>
      <c r="C2503" s="5">
        <v>96.0</v>
      </c>
      <c r="D2503" s="97">
        <v>3.12284161666666E7</v>
      </c>
      <c r="E2503" s="2">
        <f t="shared" si="1"/>
        <v>2997927952</v>
      </c>
    </row>
    <row r="2504">
      <c r="A2504" s="62" t="s">
        <v>7627</v>
      </c>
      <c r="B2504" s="1" t="s">
        <v>7628</v>
      </c>
      <c r="C2504" s="5">
        <v>407.0</v>
      </c>
      <c r="D2504" s="97">
        <v>3.64526028157248E7</v>
      </c>
      <c r="E2504" s="2">
        <f t="shared" si="1"/>
        <v>14836209346</v>
      </c>
    </row>
    <row r="2505">
      <c r="A2505" s="62" t="s">
        <v>7629</v>
      </c>
      <c r="B2505" s="1" t="s">
        <v>7630</v>
      </c>
      <c r="C2505" s="5">
        <v>2847.0</v>
      </c>
      <c r="D2505" s="97">
        <v>1.22005139273938E7</v>
      </c>
      <c r="E2505" s="2">
        <f t="shared" si="1"/>
        <v>34734863151</v>
      </c>
    </row>
    <row r="2506">
      <c r="A2506" s="62" t="s">
        <v>7631</v>
      </c>
      <c r="B2506" s="1" t="s">
        <v>7632</v>
      </c>
      <c r="C2506" s="5">
        <v>3575.0</v>
      </c>
      <c r="D2506" s="97">
        <v>1.27071660128491E7</v>
      </c>
      <c r="E2506" s="2">
        <f t="shared" si="1"/>
        <v>45428118496</v>
      </c>
    </row>
    <row r="2507">
      <c r="A2507" s="62" t="s">
        <v>7633</v>
      </c>
      <c r="B2507" s="1" t="s">
        <v>7634</v>
      </c>
      <c r="C2507" s="5">
        <v>11289.0</v>
      </c>
      <c r="D2507" s="97">
        <v>1.06160216708266E7</v>
      </c>
      <c r="E2507" s="2">
        <f t="shared" si="1"/>
        <v>119844268642</v>
      </c>
    </row>
    <row r="2508">
      <c r="A2508" s="62" t="s">
        <v>7635</v>
      </c>
      <c r="B2508" s="1" t="s">
        <v>7636</v>
      </c>
      <c r="C2508" s="5">
        <v>11873.0</v>
      </c>
      <c r="D2508" s="97">
        <v>1.12268152821548E7</v>
      </c>
      <c r="E2508" s="2">
        <f t="shared" si="1"/>
        <v>133295977845</v>
      </c>
    </row>
    <row r="2509">
      <c r="A2509" s="62" t="s">
        <v>7637</v>
      </c>
      <c r="B2509" s="1" t="s">
        <v>7638</v>
      </c>
      <c r="C2509" s="5">
        <v>34204.0</v>
      </c>
      <c r="D2509" s="97">
        <v>9797503.09739348</v>
      </c>
      <c r="E2509" s="2">
        <f t="shared" si="1"/>
        <v>335113795943</v>
      </c>
    </row>
    <row r="2510">
      <c r="A2510" s="62" t="s">
        <v>7639</v>
      </c>
      <c r="B2510" s="1" t="s">
        <v>7640</v>
      </c>
      <c r="C2510" s="5">
        <v>7318.0</v>
      </c>
      <c r="D2510" s="97">
        <v>9880884.79901692</v>
      </c>
      <c r="E2510" s="2">
        <f t="shared" si="1"/>
        <v>72308314959</v>
      </c>
    </row>
    <row r="2511">
      <c r="A2511" s="62" t="s">
        <v>7641</v>
      </c>
      <c r="B2511" s="1" t="s">
        <v>7642</v>
      </c>
      <c r="C2511" s="5">
        <v>9911.0</v>
      </c>
      <c r="D2511" s="97">
        <v>1.53641350331619E7</v>
      </c>
      <c r="E2511" s="2">
        <f t="shared" si="1"/>
        <v>152273942314</v>
      </c>
    </row>
    <row r="2512">
      <c r="A2512" s="62" t="s">
        <v>7643</v>
      </c>
      <c r="B2512" s="1" t="s">
        <v>7644</v>
      </c>
      <c r="C2512" s="5">
        <v>2067.0</v>
      </c>
      <c r="D2512" s="97">
        <v>1.19818997135945E7</v>
      </c>
      <c r="E2512" s="2">
        <f t="shared" si="1"/>
        <v>24766586708</v>
      </c>
    </row>
    <row r="2513">
      <c r="A2513" s="62" t="s">
        <v>7645</v>
      </c>
      <c r="B2513" s="1" t="s">
        <v>7646</v>
      </c>
      <c r="C2513" s="5">
        <v>18991.0</v>
      </c>
      <c r="D2513" s="97">
        <v>1.17939881618606E7</v>
      </c>
      <c r="E2513" s="2">
        <f t="shared" si="1"/>
        <v>223979629182</v>
      </c>
    </row>
    <row r="2514">
      <c r="A2514" s="62" t="s">
        <v>7647</v>
      </c>
      <c r="B2514" s="1" t="s">
        <v>7648</v>
      </c>
      <c r="C2514" s="5">
        <v>6270.0</v>
      </c>
      <c r="D2514" s="97">
        <v>9782275.39955391</v>
      </c>
      <c r="E2514" s="2">
        <f t="shared" si="1"/>
        <v>61334866755</v>
      </c>
    </row>
    <row r="2515">
      <c r="A2515" s="62" t="s">
        <v>7649</v>
      </c>
      <c r="B2515" s="1" t="s">
        <v>7651</v>
      </c>
      <c r="C2515" s="5">
        <v>14167.0</v>
      </c>
      <c r="D2515" s="97">
        <v>1.06754359379363E7</v>
      </c>
      <c r="E2515" s="2">
        <f t="shared" si="1"/>
        <v>151238900933</v>
      </c>
    </row>
    <row r="2516">
      <c r="A2516" s="62" t="s">
        <v>7653</v>
      </c>
      <c r="B2516" s="1" t="s">
        <v>7654</v>
      </c>
      <c r="C2516" s="5">
        <v>7.0</v>
      </c>
      <c r="D2516" s="97">
        <v>6853860.14285714</v>
      </c>
      <c r="E2516" s="2">
        <f t="shared" si="1"/>
        <v>47977021</v>
      </c>
    </row>
    <row r="2517">
      <c r="A2517" s="62" t="s">
        <v>7656</v>
      </c>
      <c r="B2517" s="1" t="s">
        <v>7657</v>
      </c>
      <c r="C2517" s="5">
        <v>69.0</v>
      </c>
      <c r="D2517" s="97">
        <v>2.27782657101449E7</v>
      </c>
      <c r="E2517" s="2">
        <f t="shared" si="1"/>
        <v>1571700334</v>
      </c>
    </row>
    <row r="2518">
      <c r="A2518" s="62" t="s">
        <v>7658</v>
      </c>
      <c r="B2518" s="1" t="s">
        <v>7659</v>
      </c>
      <c r="C2518" s="5">
        <v>159.0</v>
      </c>
      <c r="D2518" s="97">
        <v>2.21070091886792E7</v>
      </c>
      <c r="E2518" s="2">
        <f t="shared" si="1"/>
        <v>3515014461</v>
      </c>
    </row>
    <row r="2519">
      <c r="A2519" s="62" t="s">
        <v>7660</v>
      </c>
      <c r="B2519" s="1" t="s">
        <v>7661</v>
      </c>
      <c r="C2519" s="5">
        <v>168.0</v>
      </c>
      <c r="D2519" s="97">
        <v>2.14205819047619E7</v>
      </c>
      <c r="E2519" s="2">
        <f t="shared" si="1"/>
        <v>3598657760</v>
      </c>
    </row>
    <row r="2520">
      <c r="A2520" s="62" t="s">
        <v>7663</v>
      </c>
      <c r="B2520" s="1" t="s">
        <v>7664</v>
      </c>
      <c r="C2520" s="5">
        <v>464.0</v>
      </c>
      <c r="D2520" s="97">
        <v>1.85676694137931E7</v>
      </c>
      <c r="E2520" s="2">
        <f t="shared" si="1"/>
        <v>8615398608</v>
      </c>
    </row>
    <row r="2521">
      <c r="A2521" s="62" t="s">
        <v>7667</v>
      </c>
      <c r="B2521" s="1" t="s">
        <v>7668</v>
      </c>
      <c r="C2521" s="5">
        <v>66.0</v>
      </c>
      <c r="D2521" s="97">
        <v>1.34584958181818E7</v>
      </c>
      <c r="E2521" s="2">
        <f t="shared" si="1"/>
        <v>888260724</v>
      </c>
    </row>
    <row r="2522">
      <c r="A2522" s="62" t="s">
        <v>7670</v>
      </c>
      <c r="B2522" s="1" t="s">
        <v>7671</v>
      </c>
      <c r="C2522" s="5">
        <v>251.0</v>
      </c>
      <c r="D2522" s="97">
        <v>3.05463045099601E7</v>
      </c>
      <c r="E2522" s="2">
        <f t="shared" si="1"/>
        <v>7667122432</v>
      </c>
    </row>
    <row r="2523">
      <c r="A2523" s="62" t="s">
        <v>7672</v>
      </c>
      <c r="B2523" s="1" t="s">
        <v>7673</v>
      </c>
      <c r="C2523" s="5">
        <v>23.0</v>
      </c>
      <c r="D2523" s="97">
        <v>2.43788298695652E7</v>
      </c>
      <c r="E2523" s="2">
        <f t="shared" si="1"/>
        <v>560713087</v>
      </c>
    </row>
    <row r="2524">
      <c r="A2524" s="62" t="s">
        <v>7674</v>
      </c>
      <c r="B2524" s="1" t="s">
        <v>7675</v>
      </c>
      <c r="C2524" s="5">
        <v>329.0</v>
      </c>
      <c r="D2524" s="97">
        <v>2.19099204954407E7</v>
      </c>
      <c r="E2524" s="2">
        <f t="shared" si="1"/>
        <v>7208363843</v>
      </c>
    </row>
    <row r="2525">
      <c r="A2525" s="62" t="s">
        <v>7678</v>
      </c>
      <c r="B2525" s="1" t="s">
        <v>7679</v>
      </c>
      <c r="C2525" s="5">
        <v>102.0</v>
      </c>
      <c r="D2525" s="97">
        <v>1.22216840294117E7</v>
      </c>
      <c r="E2525" s="2">
        <f t="shared" si="1"/>
        <v>1246611771</v>
      </c>
    </row>
    <row r="2526">
      <c r="A2526" s="62" t="s">
        <v>7681</v>
      </c>
      <c r="B2526" s="1" t="s">
        <v>7682</v>
      </c>
      <c r="C2526" s="5">
        <v>118.0</v>
      </c>
      <c r="D2526" s="97">
        <v>1.77338656779661E7</v>
      </c>
      <c r="E2526" s="2">
        <f t="shared" si="1"/>
        <v>2092596150</v>
      </c>
    </row>
    <row r="2527">
      <c r="A2527" s="62" t="s">
        <v>7683</v>
      </c>
      <c r="B2527" s="1" t="s">
        <v>7684</v>
      </c>
      <c r="C2527" s="5">
        <v>3.0</v>
      </c>
      <c r="D2527" s="97">
        <v>2.20393423333333E7</v>
      </c>
      <c r="E2527" s="2">
        <f t="shared" si="1"/>
        <v>66118027</v>
      </c>
    </row>
    <row r="2528">
      <c r="A2528" s="62" t="s">
        <v>7685</v>
      </c>
      <c r="B2528" s="1" t="s">
        <v>7686</v>
      </c>
      <c r="C2528" s="5">
        <v>9.0</v>
      </c>
      <c r="D2528" s="97">
        <v>2.16743534444444E7</v>
      </c>
      <c r="E2528" s="2">
        <f t="shared" si="1"/>
        <v>195069181</v>
      </c>
    </row>
    <row r="2529">
      <c r="A2529" s="62" t="s">
        <v>7687</v>
      </c>
      <c r="B2529" s="1" t="s">
        <v>7689</v>
      </c>
      <c r="C2529" s="5">
        <v>4.0</v>
      </c>
      <c r="D2529" s="97">
        <v>1.749776025E7</v>
      </c>
      <c r="E2529" s="2">
        <f t="shared" si="1"/>
        <v>69991041</v>
      </c>
    </row>
    <row r="2530">
      <c r="A2530" s="62" t="s">
        <v>7690</v>
      </c>
      <c r="B2530" s="1" t="s">
        <v>7691</v>
      </c>
      <c r="C2530" s="5">
        <v>15.0</v>
      </c>
      <c r="D2530" s="97">
        <v>3.23678762666666E7</v>
      </c>
      <c r="E2530" s="2">
        <f t="shared" si="1"/>
        <v>485518144</v>
      </c>
    </row>
    <row r="2531">
      <c r="A2531" s="62" t="s">
        <v>7692</v>
      </c>
      <c r="B2531" s="1" t="s">
        <v>7693</v>
      </c>
      <c r="C2531" s="5">
        <v>12.0</v>
      </c>
      <c r="D2531" s="97">
        <v>3.81230746666666E7</v>
      </c>
      <c r="E2531" s="2">
        <f t="shared" si="1"/>
        <v>457476896</v>
      </c>
    </row>
    <row r="2532">
      <c r="A2532" s="62" t="s">
        <v>7694</v>
      </c>
      <c r="B2532" s="1" t="s">
        <v>7695</v>
      </c>
      <c r="C2532" s="5">
        <v>6.0</v>
      </c>
      <c r="D2532" s="97">
        <v>2.66622626666666E7</v>
      </c>
      <c r="E2532" s="2">
        <f t="shared" si="1"/>
        <v>159973576</v>
      </c>
    </row>
    <row r="2533">
      <c r="A2533" s="62" t="s">
        <v>7696</v>
      </c>
      <c r="B2533" s="1" t="s">
        <v>7697</v>
      </c>
      <c r="C2533" s="5">
        <v>5.0</v>
      </c>
      <c r="D2533" s="97">
        <v>2.01790772E7</v>
      </c>
      <c r="E2533" s="2">
        <f t="shared" si="1"/>
        <v>100895386</v>
      </c>
    </row>
    <row r="2534">
      <c r="A2534" s="62" t="s">
        <v>7698</v>
      </c>
      <c r="B2534" s="1" t="s">
        <v>7699</v>
      </c>
      <c r="C2534" s="5">
        <v>8.0</v>
      </c>
      <c r="D2534" s="97">
        <v>1.138426925E7</v>
      </c>
      <c r="E2534" s="2">
        <f t="shared" si="1"/>
        <v>91074154</v>
      </c>
    </row>
    <row r="2535">
      <c r="A2535" s="62" t="s">
        <v>7700</v>
      </c>
      <c r="B2535" s="1" t="s">
        <v>7701</v>
      </c>
      <c r="C2535" s="5">
        <v>13.0</v>
      </c>
      <c r="D2535" s="97">
        <v>6.05624109230769E7</v>
      </c>
      <c r="E2535" s="2">
        <f t="shared" si="1"/>
        <v>787311342</v>
      </c>
    </row>
    <row r="2536">
      <c r="A2536" s="62" t="s">
        <v>7702</v>
      </c>
      <c r="B2536" s="1" t="s">
        <v>7703</v>
      </c>
      <c r="C2536" s="5">
        <v>1.0</v>
      </c>
      <c r="D2536" s="97">
        <v>4670397.0</v>
      </c>
      <c r="E2536" s="2">
        <f t="shared" si="1"/>
        <v>4670397</v>
      </c>
    </row>
    <row r="2537">
      <c r="A2537" s="62" t="s">
        <v>7704</v>
      </c>
      <c r="B2537" s="1" t="s">
        <v>7705</v>
      </c>
      <c r="C2537" s="5">
        <v>1.0</v>
      </c>
      <c r="D2537" s="97">
        <v>3769310.0</v>
      </c>
      <c r="E2537" s="2">
        <f t="shared" si="1"/>
        <v>3769310</v>
      </c>
    </row>
    <row r="2538">
      <c r="A2538" s="62" t="s">
        <v>7706</v>
      </c>
      <c r="B2538" s="1" t="s">
        <v>7707</v>
      </c>
      <c r="C2538" s="5">
        <v>6.0</v>
      </c>
      <c r="D2538" s="97">
        <v>3.98809158333333E7</v>
      </c>
      <c r="E2538" s="2">
        <f t="shared" si="1"/>
        <v>239285495</v>
      </c>
    </row>
    <row r="2539">
      <c r="A2539" s="62" t="s">
        <v>7708</v>
      </c>
      <c r="B2539" s="1" t="s">
        <v>7709</v>
      </c>
      <c r="C2539" s="5">
        <v>2.0</v>
      </c>
      <c r="D2539" s="97">
        <v>2.66133965E7</v>
      </c>
      <c r="E2539" s="2">
        <f t="shared" si="1"/>
        <v>53226793</v>
      </c>
    </row>
    <row r="2540">
      <c r="A2540" s="62" t="s">
        <v>7711</v>
      </c>
      <c r="B2540" s="1" t="s">
        <v>7712</v>
      </c>
      <c r="C2540" s="5">
        <v>1.0</v>
      </c>
      <c r="D2540" s="97">
        <v>1.252664E7</v>
      </c>
      <c r="E2540" s="2">
        <f t="shared" si="1"/>
        <v>12526640</v>
      </c>
    </row>
    <row r="2541">
      <c r="A2541" s="62" t="s">
        <v>7713</v>
      </c>
      <c r="B2541" s="1" t="s">
        <v>7714</v>
      </c>
      <c r="C2541" s="5">
        <v>1.0</v>
      </c>
      <c r="D2541" s="97">
        <v>7507191.0</v>
      </c>
      <c r="E2541" s="2">
        <f t="shared" si="1"/>
        <v>7507191</v>
      </c>
    </row>
    <row r="2542">
      <c r="A2542" s="62" t="s">
        <v>7715</v>
      </c>
      <c r="B2542" s="1" t="s">
        <v>7716</v>
      </c>
      <c r="C2542" s="5">
        <v>7.0</v>
      </c>
      <c r="D2542" s="97">
        <v>3.50979121428571E7</v>
      </c>
      <c r="E2542" s="2">
        <f t="shared" si="1"/>
        <v>245685385</v>
      </c>
    </row>
    <row r="2543">
      <c r="A2543" s="62" t="s">
        <v>7718</v>
      </c>
      <c r="B2543" s="1" t="s">
        <v>7719</v>
      </c>
      <c r="C2543" s="5">
        <v>1.0</v>
      </c>
      <c r="D2543" s="97">
        <v>2.4449227E7</v>
      </c>
      <c r="E2543" s="2">
        <f t="shared" si="1"/>
        <v>24449227</v>
      </c>
    </row>
    <row r="2544">
      <c r="A2544" s="62" t="s">
        <v>7720</v>
      </c>
      <c r="B2544" s="1" t="s">
        <v>7721</v>
      </c>
      <c r="C2544" s="5">
        <v>7.0</v>
      </c>
      <c r="D2544" s="97">
        <v>3.89034787142857E7</v>
      </c>
      <c r="E2544" s="2">
        <f t="shared" si="1"/>
        <v>272324351</v>
      </c>
    </row>
    <row r="2545">
      <c r="A2545" s="62" t="s">
        <v>7722</v>
      </c>
      <c r="B2545" s="1" t="s">
        <v>7723</v>
      </c>
      <c r="C2545" s="5">
        <v>8.0</v>
      </c>
      <c r="D2545" s="97">
        <v>1.974155525E7</v>
      </c>
      <c r="E2545" s="2">
        <f t="shared" si="1"/>
        <v>157932442</v>
      </c>
    </row>
    <row r="2546">
      <c r="A2546" s="62" t="s">
        <v>7724</v>
      </c>
      <c r="B2546" s="1" t="s">
        <v>7725</v>
      </c>
      <c r="C2546" s="5">
        <v>229.0</v>
      </c>
      <c r="D2546" s="97">
        <v>8848717.05676855</v>
      </c>
      <c r="E2546" s="2">
        <f t="shared" si="1"/>
        <v>2026356206</v>
      </c>
    </row>
    <row r="2547">
      <c r="A2547" s="62" t="s">
        <v>7726</v>
      </c>
      <c r="B2547" s="1" t="s">
        <v>7728</v>
      </c>
      <c r="C2547" s="5">
        <v>758.0</v>
      </c>
      <c r="D2547" s="97">
        <v>1.07505622187088E7</v>
      </c>
      <c r="E2547" s="2">
        <f t="shared" si="1"/>
        <v>8148926162</v>
      </c>
    </row>
    <row r="2548">
      <c r="A2548" s="62" t="s">
        <v>7729</v>
      </c>
      <c r="B2548" s="1" t="s">
        <v>7730</v>
      </c>
      <c r="C2548" s="5">
        <v>5235.0</v>
      </c>
      <c r="D2548" s="97">
        <v>1.14485924206909E7</v>
      </c>
      <c r="E2548" s="2">
        <f t="shared" si="1"/>
        <v>59933381322</v>
      </c>
    </row>
    <row r="2549">
      <c r="A2549" s="62" t="s">
        <v>7731</v>
      </c>
      <c r="B2549" s="1" t="s">
        <v>7732</v>
      </c>
      <c r="C2549" s="5">
        <v>15869.0</v>
      </c>
      <c r="D2549" s="97">
        <v>1.06774544478222E7</v>
      </c>
      <c r="E2549" s="2">
        <f t="shared" si="1"/>
        <v>169440524632</v>
      </c>
    </row>
    <row r="2550">
      <c r="A2550" s="62" t="s">
        <v>7733</v>
      </c>
      <c r="B2550" s="1" t="s">
        <v>7735</v>
      </c>
      <c r="C2550" s="5">
        <v>1051.0</v>
      </c>
      <c r="D2550" s="97">
        <v>1.20920717747148E7</v>
      </c>
      <c r="E2550" s="2">
        <f t="shared" si="1"/>
        <v>12708767435</v>
      </c>
    </row>
    <row r="2551">
      <c r="A2551" s="62" t="s">
        <v>7738</v>
      </c>
      <c r="B2551" s="1" t="s">
        <v>7739</v>
      </c>
      <c r="C2551" s="5">
        <v>701.0</v>
      </c>
      <c r="D2551" s="97">
        <v>1.1629994706134E7</v>
      </c>
      <c r="E2551" s="2">
        <f t="shared" si="1"/>
        <v>8152626289</v>
      </c>
    </row>
    <row r="2552">
      <c r="A2552" s="62" t="s">
        <v>7740</v>
      </c>
      <c r="B2552" s="1" t="s">
        <v>7741</v>
      </c>
      <c r="C2552" s="5">
        <v>1324.0</v>
      </c>
      <c r="D2552" s="97">
        <v>1.66467169093655E7</v>
      </c>
      <c r="E2552" s="2">
        <f t="shared" si="1"/>
        <v>22040253188</v>
      </c>
    </row>
    <row r="2553">
      <c r="A2553" s="62" t="s">
        <v>7742</v>
      </c>
      <c r="B2553" s="1" t="s">
        <v>7743</v>
      </c>
      <c r="C2553" s="5">
        <v>4583.0</v>
      </c>
      <c r="D2553" s="97">
        <v>1.17103934990193E7</v>
      </c>
      <c r="E2553" s="2">
        <f t="shared" si="1"/>
        <v>53668733406</v>
      </c>
    </row>
    <row r="2554">
      <c r="A2554" s="62" t="s">
        <v>7744</v>
      </c>
      <c r="B2554" s="1" t="s">
        <v>7745</v>
      </c>
      <c r="C2554" s="5">
        <v>1583.0</v>
      </c>
      <c r="D2554" s="97">
        <v>1.03895446607706E7</v>
      </c>
      <c r="E2554" s="2">
        <f t="shared" si="1"/>
        <v>16446649198</v>
      </c>
    </row>
    <row r="2555">
      <c r="A2555" s="62" t="s">
        <v>7748</v>
      </c>
      <c r="B2555" s="1" t="s">
        <v>7749</v>
      </c>
      <c r="C2555" s="5">
        <v>543.0</v>
      </c>
      <c r="D2555" s="97">
        <v>1.13369126721915E7</v>
      </c>
      <c r="E2555" s="2">
        <f t="shared" si="1"/>
        <v>6155943581</v>
      </c>
    </row>
    <row r="2556">
      <c r="A2556" s="62" t="s">
        <v>7750</v>
      </c>
      <c r="B2556" s="1" t="s">
        <v>7751</v>
      </c>
      <c r="C2556" s="5">
        <v>2120.0</v>
      </c>
      <c r="D2556" s="97">
        <v>1.10032863910377E7</v>
      </c>
      <c r="E2556" s="2">
        <f t="shared" si="1"/>
        <v>23326967149</v>
      </c>
    </row>
    <row r="2557">
      <c r="A2557" s="62" t="s">
        <v>7752</v>
      </c>
      <c r="B2557" s="1" t="s">
        <v>7753</v>
      </c>
      <c r="C2557" s="5">
        <v>79.0</v>
      </c>
      <c r="D2557" s="97">
        <v>1.64775441518987E7</v>
      </c>
      <c r="E2557" s="2">
        <f t="shared" si="1"/>
        <v>1301725988</v>
      </c>
    </row>
    <row r="2558">
      <c r="A2558" s="62" t="s">
        <v>7754</v>
      </c>
      <c r="B2558" s="1" t="s">
        <v>7755</v>
      </c>
      <c r="C2558" s="5">
        <v>114.0</v>
      </c>
      <c r="D2558" s="97">
        <v>1.77228970526315E7</v>
      </c>
      <c r="E2558" s="2">
        <f t="shared" si="1"/>
        <v>2020410264</v>
      </c>
    </row>
    <row r="2559">
      <c r="A2559" s="62" t="s">
        <v>7756</v>
      </c>
      <c r="B2559" s="1" t="s">
        <v>7757</v>
      </c>
      <c r="C2559" s="5">
        <v>1019.0</v>
      </c>
      <c r="D2559" s="97">
        <v>1.8843473110893E7</v>
      </c>
      <c r="E2559" s="2">
        <f t="shared" si="1"/>
        <v>19201499100</v>
      </c>
    </row>
    <row r="2560">
      <c r="A2560" s="62" t="s">
        <v>7758</v>
      </c>
      <c r="B2560" s="1" t="s">
        <v>7759</v>
      </c>
      <c r="C2560" s="5">
        <v>3115.0</v>
      </c>
      <c r="D2560" s="97">
        <v>1.62979891168539E7</v>
      </c>
      <c r="E2560" s="2">
        <f t="shared" si="1"/>
        <v>50768236099</v>
      </c>
    </row>
    <row r="2561">
      <c r="A2561" s="62" t="s">
        <v>7762</v>
      </c>
      <c r="B2561" s="1" t="s">
        <v>7763</v>
      </c>
      <c r="C2561" s="5">
        <v>419.0</v>
      </c>
      <c r="D2561" s="97">
        <v>2.11890791145584E7</v>
      </c>
      <c r="E2561" s="2">
        <f t="shared" si="1"/>
        <v>8878224149</v>
      </c>
    </row>
    <row r="2562">
      <c r="A2562" s="62" t="s">
        <v>7764</v>
      </c>
      <c r="B2562" s="1" t="s">
        <v>7765</v>
      </c>
      <c r="C2562" s="5">
        <v>546.0</v>
      </c>
      <c r="D2562" s="97">
        <v>1.66090419212454E7</v>
      </c>
      <c r="E2562" s="2">
        <f t="shared" si="1"/>
        <v>9068536889</v>
      </c>
    </row>
    <row r="2563">
      <c r="A2563" s="62" t="s">
        <v>7767</v>
      </c>
      <c r="B2563" s="1" t="s">
        <v>7768</v>
      </c>
      <c r="C2563" s="5">
        <v>1117.0</v>
      </c>
      <c r="D2563" s="97">
        <v>4.58591070017905E7</v>
      </c>
      <c r="E2563" s="2">
        <f t="shared" si="1"/>
        <v>51224622521</v>
      </c>
    </row>
    <row r="2564">
      <c r="A2564" s="62" t="s">
        <v>7769</v>
      </c>
      <c r="B2564" s="1" t="s">
        <v>7770</v>
      </c>
      <c r="C2564" s="5">
        <v>789.0</v>
      </c>
      <c r="D2564" s="97">
        <v>2.76003607303797E7</v>
      </c>
      <c r="E2564" s="2">
        <f t="shared" si="1"/>
        <v>21776684616</v>
      </c>
    </row>
    <row r="2565">
      <c r="A2565" s="62" t="s">
        <v>7771</v>
      </c>
      <c r="B2565" s="1" t="s">
        <v>7772</v>
      </c>
      <c r="C2565" s="5">
        <v>416.0</v>
      </c>
      <c r="D2565" s="97">
        <v>1.94674516298076E7</v>
      </c>
      <c r="E2565" s="2">
        <f t="shared" si="1"/>
        <v>8098459878</v>
      </c>
    </row>
    <row r="2566">
      <c r="A2566" s="62" t="s">
        <v>7773</v>
      </c>
      <c r="B2566" s="1" t="s">
        <v>7774</v>
      </c>
      <c r="C2566" s="5">
        <v>474.0</v>
      </c>
      <c r="D2566" s="97">
        <v>1.48278161265822E7</v>
      </c>
      <c r="E2566" s="2">
        <f t="shared" si="1"/>
        <v>7028384844</v>
      </c>
    </row>
    <row r="2567">
      <c r="A2567" s="62" t="s">
        <v>7775</v>
      </c>
      <c r="B2567" s="1" t="s">
        <v>7776</v>
      </c>
      <c r="C2567" s="5">
        <v>419.0</v>
      </c>
      <c r="D2567" s="97">
        <v>2.31903371789976E7</v>
      </c>
      <c r="E2567" s="2">
        <f t="shared" si="1"/>
        <v>9716751278</v>
      </c>
    </row>
    <row r="2568">
      <c r="A2568" s="62" t="s">
        <v>7777</v>
      </c>
      <c r="B2568" s="1" t="s">
        <v>7778</v>
      </c>
      <c r="C2568" s="5">
        <v>71.0</v>
      </c>
      <c r="D2568" s="97">
        <v>2.15685661549295E7</v>
      </c>
      <c r="E2568" s="2">
        <f t="shared" si="1"/>
        <v>1531368197</v>
      </c>
    </row>
    <row r="2569">
      <c r="A2569" s="62" t="s">
        <v>7779</v>
      </c>
      <c r="B2569" s="1" t="s">
        <v>7780</v>
      </c>
      <c r="C2569" s="5">
        <v>171.0</v>
      </c>
      <c r="D2569" s="97">
        <v>2.13103051511628E7</v>
      </c>
      <c r="E2569" s="2">
        <f t="shared" si="1"/>
        <v>3644062181</v>
      </c>
    </row>
    <row r="2570">
      <c r="A2570" s="62" t="s">
        <v>7781</v>
      </c>
      <c r="B2570" s="1" t="s">
        <v>7782</v>
      </c>
      <c r="C2570" s="5">
        <v>473.0</v>
      </c>
      <c r="D2570" s="97">
        <v>2.03619937019027E7</v>
      </c>
      <c r="E2570" s="2">
        <f t="shared" si="1"/>
        <v>9631223021</v>
      </c>
    </row>
    <row r="2571">
      <c r="A2571" s="62" t="s">
        <v>7783</v>
      </c>
      <c r="B2571" s="1" t="s">
        <v>7784</v>
      </c>
      <c r="C2571" s="5">
        <v>1132.0</v>
      </c>
      <c r="D2571" s="97">
        <v>1.79248818720211E7</v>
      </c>
      <c r="E2571" s="2">
        <f t="shared" si="1"/>
        <v>20290966279</v>
      </c>
    </row>
    <row r="2572">
      <c r="A2572" s="62" t="s">
        <v>7785</v>
      </c>
      <c r="B2572" s="1" t="s">
        <v>7786</v>
      </c>
      <c r="C2572" s="5">
        <v>345.0</v>
      </c>
      <c r="D2572" s="97">
        <v>1.75871224492753E7</v>
      </c>
      <c r="E2572" s="2">
        <f t="shared" si="1"/>
        <v>6067557245</v>
      </c>
    </row>
    <row r="2573">
      <c r="A2573" s="62" t="s">
        <v>7787</v>
      </c>
      <c r="B2573" s="1" t="s">
        <v>7788</v>
      </c>
      <c r="C2573" s="5">
        <v>734.0</v>
      </c>
      <c r="D2573" s="97">
        <v>1.4282323647619E7</v>
      </c>
      <c r="E2573" s="2">
        <f t="shared" si="1"/>
        <v>10483225557</v>
      </c>
    </row>
    <row r="2574">
      <c r="A2574" s="62" t="s">
        <v>7789</v>
      </c>
      <c r="B2574" s="1" t="s">
        <v>7790</v>
      </c>
      <c r="C2574" s="5">
        <v>426.0</v>
      </c>
      <c r="D2574" s="97">
        <v>3.39113215140845E7</v>
      </c>
      <c r="E2574" s="2">
        <f t="shared" si="1"/>
        <v>14446222965</v>
      </c>
    </row>
    <row r="2575">
      <c r="A2575" s="62" t="s">
        <v>7791</v>
      </c>
      <c r="B2575" s="1" t="s">
        <v>7792</v>
      </c>
      <c r="C2575" s="5">
        <v>1160.0</v>
      </c>
      <c r="D2575" s="97">
        <v>2.74336848612068E7</v>
      </c>
      <c r="E2575" s="2">
        <f t="shared" si="1"/>
        <v>31823074439</v>
      </c>
    </row>
    <row r="2576">
      <c r="A2576" s="62" t="s">
        <v>7793</v>
      </c>
      <c r="B2576" s="1" t="s">
        <v>7794</v>
      </c>
      <c r="C2576" s="5">
        <v>308.0</v>
      </c>
      <c r="D2576" s="97">
        <v>1.73035986948051E7</v>
      </c>
      <c r="E2576" s="2">
        <f t="shared" si="1"/>
        <v>5329508398</v>
      </c>
    </row>
    <row r="2577">
      <c r="A2577" s="62" t="s">
        <v>7795</v>
      </c>
      <c r="B2577" s="1" t="s">
        <v>7796</v>
      </c>
      <c r="C2577" s="5">
        <v>402.0</v>
      </c>
      <c r="D2577" s="97">
        <v>1.54538845472636E7</v>
      </c>
      <c r="E2577" s="2">
        <f t="shared" si="1"/>
        <v>6212461588</v>
      </c>
    </row>
    <row r="2578">
      <c r="A2578" s="62" t="s">
        <v>7797</v>
      </c>
      <c r="B2578" s="1" t="s">
        <v>7798</v>
      </c>
      <c r="C2578" s="5">
        <v>398.0</v>
      </c>
      <c r="D2578" s="97">
        <v>2.57074448090452E7</v>
      </c>
      <c r="E2578" s="2">
        <f t="shared" si="1"/>
        <v>10231563034</v>
      </c>
    </row>
    <row r="2579">
      <c r="A2579" s="62" t="s">
        <v>7799</v>
      </c>
      <c r="B2579" s="1" t="s">
        <v>7800</v>
      </c>
      <c r="C2579" s="5">
        <v>1921.0</v>
      </c>
      <c r="D2579" s="97">
        <v>1.9460585519521E7</v>
      </c>
      <c r="E2579" s="2">
        <f t="shared" si="1"/>
        <v>37383784783</v>
      </c>
    </row>
    <row r="2580">
      <c r="A2580" s="62" t="s">
        <v>7801</v>
      </c>
      <c r="B2580" s="1" t="s">
        <v>7802</v>
      </c>
      <c r="C2580" s="5">
        <v>3432.0</v>
      </c>
      <c r="D2580" s="97">
        <v>2.49408808850174E7</v>
      </c>
      <c r="E2580" s="2">
        <f t="shared" si="1"/>
        <v>85597103197</v>
      </c>
    </row>
    <row r="2581">
      <c r="A2581" s="62" t="s">
        <v>7803</v>
      </c>
      <c r="B2581" s="1" t="s">
        <v>7804</v>
      </c>
      <c r="C2581" s="5">
        <v>21521.0</v>
      </c>
      <c r="D2581" s="97">
        <v>2.38671159187218E7</v>
      </c>
      <c r="E2581" s="2">
        <f t="shared" si="1"/>
        <v>513644201687</v>
      </c>
    </row>
    <row r="2582">
      <c r="A2582" s="62" t="s">
        <v>7805</v>
      </c>
      <c r="B2582" s="1" t="s">
        <v>7806</v>
      </c>
      <c r="C2582" s="5">
        <v>49480.0</v>
      </c>
      <c r="D2582" s="97">
        <v>2.04537917513888E7</v>
      </c>
      <c r="E2582" s="2">
        <f t="shared" si="1"/>
        <v>1012053615859</v>
      </c>
    </row>
    <row r="2583">
      <c r="A2583" s="62" t="s">
        <v>7807</v>
      </c>
      <c r="B2583" s="1" t="s">
        <v>7808</v>
      </c>
      <c r="C2583" s="5">
        <v>8316.0</v>
      </c>
      <c r="D2583" s="97">
        <v>1.99345627775775E7</v>
      </c>
      <c r="E2583" s="2">
        <f t="shared" si="1"/>
        <v>165775824058</v>
      </c>
    </row>
    <row r="2584">
      <c r="A2584" s="62" t="s">
        <v>7809</v>
      </c>
      <c r="B2584" s="1" t="s">
        <v>7810</v>
      </c>
      <c r="C2584" s="5">
        <v>13314.0</v>
      </c>
      <c r="D2584" s="97">
        <v>1.64955911106941E7</v>
      </c>
      <c r="E2584" s="2">
        <f t="shared" si="1"/>
        <v>219622300048</v>
      </c>
    </row>
    <row r="2585">
      <c r="A2585" s="62" t="s">
        <v>7811</v>
      </c>
      <c r="B2585" s="1" t="s">
        <v>7812</v>
      </c>
      <c r="C2585" s="5">
        <v>24867.0</v>
      </c>
      <c r="D2585" s="97">
        <v>3.39953191270893E7</v>
      </c>
      <c r="E2585" s="2">
        <f t="shared" si="1"/>
        <v>845361600733</v>
      </c>
    </row>
    <row r="2586">
      <c r="A2586" s="62" t="s">
        <v>7814</v>
      </c>
      <c r="B2586" s="1" t="s">
        <v>7815</v>
      </c>
      <c r="C2586" s="5">
        <v>31247.0</v>
      </c>
      <c r="D2586" s="97">
        <v>2.67006243116306E7</v>
      </c>
      <c r="E2586" s="2">
        <f t="shared" si="1"/>
        <v>834314407866</v>
      </c>
    </row>
    <row r="2587">
      <c r="A2587" s="62" t="s">
        <v>7816</v>
      </c>
      <c r="B2587" s="1" t="s">
        <v>7817</v>
      </c>
      <c r="C2587" s="5">
        <v>7315.0</v>
      </c>
      <c r="D2587" s="97">
        <v>1.9052332541268E7</v>
      </c>
      <c r="E2587" s="2">
        <f t="shared" si="1"/>
        <v>139367812539</v>
      </c>
    </row>
    <row r="2588">
      <c r="A2588" s="62" t="s">
        <v>7818</v>
      </c>
      <c r="B2588" s="1" t="s">
        <v>7819</v>
      </c>
      <c r="C2588" s="5">
        <v>8645.0</v>
      </c>
      <c r="D2588" s="97">
        <v>1.59541953832813E7</v>
      </c>
      <c r="E2588" s="2">
        <f t="shared" si="1"/>
        <v>137924019088</v>
      </c>
    </row>
    <row r="2589">
      <c r="A2589" s="62" t="s">
        <v>7820</v>
      </c>
      <c r="B2589" s="1" t="s">
        <v>7821</v>
      </c>
      <c r="C2589" s="5">
        <v>23317.0</v>
      </c>
      <c r="D2589" s="97">
        <v>2.47498000856199E7</v>
      </c>
      <c r="E2589" s="2">
        <f t="shared" si="1"/>
        <v>577091088596</v>
      </c>
    </row>
    <row r="2590">
      <c r="A2590" s="62" t="s">
        <v>7823</v>
      </c>
      <c r="B2590" s="1" t="s">
        <v>7824</v>
      </c>
      <c r="C2590" s="5">
        <v>4.0</v>
      </c>
      <c r="D2590" s="97">
        <v>1.27749035E7</v>
      </c>
      <c r="E2590" s="2">
        <f t="shared" si="1"/>
        <v>51099614</v>
      </c>
    </row>
    <row r="2591">
      <c r="A2591" s="62" t="s">
        <v>7825</v>
      </c>
      <c r="B2591" s="1" t="s">
        <v>7826</v>
      </c>
      <c r="C2591" s="5">
        <v>25.0</v>
      </c>
      <c r="D2591" s="97">
        <v>1.262664208E7</v>
      </c>
      <c r="E2591" s="2">
        <f t="shared" si="1"/>
        <v>315666052</v>
      </c>
    </row>
    <row r="2592">
      <c r="A2592" s="62" t="s">
        <v>7828</v>
      </c>
      <c r="B2592" s="1" t="s">
        <v>7829</v>
      </c>
      <c r="C2592" s="5">
        <v>317.0</v>
      </c>
      <c r="D2592" s="97">
        <v>1.14877755709779E7</v>
      </c>
      <c r="E2592" s="2">
        <f t="shared" si="1"/>
        <v>3641624856</v>
      </c>
    </row>
    <row r="2593">
      <c r="A2593" s="62" t="s">
        <v>7830</v>
      </c>
      <c r="B2593" s="1" t="s">
        <v>7831</v>
      </c>
      <c r="C2593" s="5">
        <v>503.0</v>
      </c>
      <c r="D2593" s="97">
        <v>1.35429747276341E7</v>
      </c>
      <c r="E2593" s="2">
        <f t="shared" si="1"/>
        <v>6812116288</v>
      </c>
    </row>
    <row r="2594">
      <c r="A2594" s="62" t="s">
        <v>7832</v>
      </c>
      <c r="B2594" s="1" t="s">
        <v>7834</v>
      </c>
      <c r="C2594" s="5">
        <v>61.0</v>
      </c>
      <c r="D2594" s="97">
        <v>2.1722844704918E7</v>
      </c>
      <c r="E2594" s="2">
        <f t="shared" si="1"/>
        <v>1325093527</v>
      </c>
    </row>
    <row r="2595">
      <c r="A2595" s="62" t="s">
        <v>7835</v>
      </c>
      <c r="B2595" s="1" t="s">
        <v>7836</v>
      </c>
      <c r="C2595" s="5">
        <v>202.0</v>
      </c>
      <c r="D2595" s="97">
        <v>1.33948276435643E7</v>
      </c>
      <c r="E2595" s="2">
        <f t="shared" si="1"/>
        <v>2705755184</v>
      </c>
    </row>
    <row r="2596">
      <c r="A2596" s="62" t="s">
        <v>7837</v>
      </c>
      <c r="B2596" s="1" t="s">
        <v>7838</v>
      </c>
      <c r="C2596" s="5">
        <v>96.0</v>
      </c>
      <c r="D2596" s="97">
        <v>1.13768346458333E7</v>
      </c>
      <c r="E2596" s="2">
        <f t="shared" si="1"/>
        <v>1092176126</v>
      </c>
    </row>
    <row r="2597">
      <c r="A2597" s="62" t="s">
        <v>7839</v>
      </c>
      <c r="B2597" s="1" t="s">
        <v>7840</v>
      </c>
      <c r="C2597" s="5">
        <v>1.0</v>
      </c>
      <c r="D2597" s="97">
        <v>1.1435594E7</v>
      </c>
      <c r="E2597" s="2">
        <f t="shared" si="1"/>
        <v>11435594</v>
      </c>
    </row>
    <row r="2598">
      <c r="A2598" s="62" t="s">
        <v>7842</v>
      </c>
      <c r="B2598" s="1" t="s">
        <v>7843</v>
      </c>
      <c r="C2598" s="5">
        <v>8.0</v>
      </c>
      <c r="D2598" s="97">
        <v>1.3535646875E7</v>
      </c>
      <c r="E2598" s="2">
        <f t="shared" si="1"/>
        <v>108285175</v>
      </c>
    </row>
    <row r="2599">
      <c r="A2599" s="62" t="s">
        <v>7844</v>
      </c>
      <c r="B2599" s="1" t="s">
        <v>7845</v>
      </c>
      <c r="C2599" s="5">
        <v>68.0</v>
      </c>
      <c r="D2599" s="97">
        <v>1.66887781764705E7</v>
      </c>
      <c r="E2599" s="2">
        <f t="shared" si="1"/>
        <v>1134836916</v>
      </c>
    </row>
    <row r="2600">
      <c r="A2600" s="62" t="s">
        <v>7846</v>
      </c>
      <c r="B2600" s="1" t="s">
        <v>7847</v>
      </c>
      <c r="C2600" s="5">
        <v>101.0</v>
      </c>
      <c r="D2600" s="97">
        <v>1.77541603366336E7</v>
      </c>
      <c r="E2600" s="2">
        <f t="shared" si="1"/>
        <v>1793170194</v>
      </c>
    </row>
    <row r="2601">
      <c r="A2601" s="62" t="s">
        <v>7848</v>
      </c>
      <c r="B2601" s="1" t="s">
        <v>7849</v>
      </c>
      <c r="C2601" s="5">
        <v>29.0</v>
      </c>
      <c r="D2601" s="97">
        <v>3.25432523448275E7</v>
      </c>
      <c r="E2601" s="2">
        <f t="shared" si="1"/>
        <v>943754318</v>
      </c>
    </row>
    <row r="2602">
      <c r="A2602" s="62" t="s">
        <v>7852</v>
      </c>
      <c r="B2602" s="1" t="s">
        <v>7853</v>
      </c>
      <c r="C2602" s="5">
        <v>53.0</v>
      </c>
      <c r="D2602" s="97">
        <v>2.47173375660377E7</v>
      </c>
      <c r="E2602" s="2">
        <f t="shared" si="1"/>
        <v>1310018891</v>
      </c>
    </row>
    <row r="2603">
      <c r="A2603" s="62" t="s">
        <v>7854</v>
      </c>
      <c r="B2603" s="1" t="s">
        <v>7855</v>
      </c>
      <c r="C2603" s="5">
        <v>30.0</v>
      </c>
      <c r="D2603" s="97">
        <v>2.09002671666666E7</v>
      </c>
      <c r="E2603" s="2">
        <f t="shared" si="1"/>
        <v>627008015</v>
      </c>
    </row>
    <row r="2604">
      <c r="A2604" s="62" t="s">
        <v>7856</v>
      </c>
      <c r="B2604" s="1" t="s">
        <v>7857</v>
      </c>
      <c r="C2604" s="5">
        <v>146.0</v>
      </c>
      <c r="D2604" s="97">
        <v>1.23285746643835E7</v>
      </c>
      <c r="E2604" s="2">
        <f t="shared" si="1"/>
        <v>1799971901</v>
      </c>
    </row>
    <row r="2605">
      <c r="A2605" s="62" t="s">
        <v>7858</v>
      </c>
      <c r="B2605" s="1" t="s">
        <v>7859</v>
      </c>
      <c r="C2605" s="5">
        <v>508.0</v>
      </c>
      <c r="D2605" s="97">
        <v>2.2135605777559E7</v>
      </c>
      <c r="E2605" s="2">
        <f t="shared" si="1"/>
        <v>11244887735</v>
      </c>
    </row>
    <row r="2606">
      <c r="A2606" s="62" t="s">
        <v>7861</v>
      </c>
      <c r="B2606" s="1" t="s">
        <v>7862</v>
      </c>
      <c r="C2606" s="5">
        <v>409.0</v>
      </c>
      <c r="D2606" s="97">
        <v>2.79166905672371E7</v>
      </c>
      <c r="E2606" s="2">
        <f t="shared" si="1"/>
        <v>11417926442</v>
      </c>
    </row>
    <row r="2607">
      <c r="A2607" s="62" t="s">
        <v>7863</v>
      </c>
      <c r="B2607" s="1" t="s">
        <v>7864</v>
      </c>
      <c r="C2607" s="5">
        <v>1256.0</v>
      </c>
      <c r="D2607" s="97">
        <v>2.70895657841269E7</v>
      </c>
      <c r="E2607" s="2">
        <f t="shared" si="1"/>
        <v>34024494625</v>
      </c>
    </row>
    <row r="2608">
      <c r="A2608" s="62" t="s">
        <v>7865</v>
      </c>
      <c r="B2608" s="1" t="s">
        <v>7866</v>
      </c>
      <c r="C2608" s="5">
        <v>940.0</v>
      </c>
      <c r="D2608" s="97">
        <v>1.82349789915074E7</v>
      </c>
      <c r="E2608" s="2">
        <f t="shared" si="1"/>
        <v>17140880252</v>
      </c>
    </row>
    <row r="2609">
      <c r="A2609" s="62" t="s">
        <v>7867</v>
      </c>
      <c r="B2609" s="1" t="s">
        <v>7868</v>
      </c>
      <c r="C2609" s="5">
        <v>3950.0</v>
      </c>
      <c r="D2609" s="97">
        <v>1.42832105082257E7</v>
      </c>
      <c r="E2609" s="2">
        <f t="shared" si="1"/>
        <v>56418681507</v>
      </c>
    </row>
    <row r="2610">
      <c r="A2610" s="62" t="s">
        <v>7869</v>
      </c>
      <c r="B2610" s="1" t="s">
        <v>7870</v>
      </c>
      <c r="C2610" s="5">
        <v>831.0</v>
      </c>
      <c r="D2610" s="97">
        <v>4.71816202069795E7</v>
      </c>
      <c r="E2610" s="2">
        <f t="shared" si="1"/>
        <v>39207926392</v>
      </c>
    </row>
    <row r="2611">
      <c r="A2611" s="62" t="s">
        <v>7871</v>
      </c>
      <c r="B2611" s="1" t="s">
        <v>7872</v>
      </c>
      <c r="C2611" s="5">
        <v>2903.0</v>
      </c>
      <c r="D2611" s="97">
        <v>3.24291031194903E7</v>
      </c>
      <c r="E2611" s="2">
        <f t="shared" si="1"/>
        <v>94141686356</v>
      </c>
    </row>
    <row r="2612">
      <c r="A2612" s="62" t="s">
        <v>7873</v>
      </c>
      <c r="B2612" s="1" t="s">
        <v>7875</v>
      </c>
      <c r="C2612" s="5">
        <v>1150.0</v>
      </c>
      <c r="D2612" s="97">
        <v>1.9859331433913E7</v>
      </c>
      <c r="E2612" s="2">
        <f t="shared" si="1"/>
        <v>22838231149</v>
      </c>
    </row>
    <row r="2613">
      <c r="A2613" s="62" t="s">
        <v>7876</v>
      </c>
      <c r="B2613" s="1" t="s">
        <v>7877</v>
      </c>
      <c r="C2613" s="5">
        <v>2166.0</v>
      </c>
      <c r="D2613" s="97">
        <v>1.61245857174515E7</v>
      </c>
      <c r="E2613" s="2">
        <f t="shared" si="1"/>
        <v>34925852664</v>
      </c>
    </row>
    <row r="2614">
      <c r="A2614" s="62" t="s">
        <v>7878</v>
      </c>
      <c r="B2614" s="1" t="s">
        <v>7879</v>
      </c>
      <c r="C2614" s="5">
        <v>1003.0</v>
      </c>
      <c r="D2614" s="97">
        <v>2.18655591155378E7</v>
      </c>
      <c r="E2614" s="2">
        <f t="shared" si="1"/>
        <v>21931155793</v>
      </c>
    </row>
    <row r="2615">
      <c r="A2615" s="62" t="s">
        <v>7880</v>
      </c>
      <c r="B2615" s="1" t="s">
        <v>7881</v>
      </c>
      <c r="C2615" s="5">
        <v>39.0</v>
      </c>
      <c r="D2615" s="97">
        <v>9698118.23076923</v>
      </c>
      <c r="E2615" s="2">
        <f t="shared" si="1"/>
        <v>378226611</v>
      </c>
    </row>
    <row r="2616">
      <c r="A2616" s="62" t="s">
        <v>7882</v>
      </c>
      <c r="B2616" s="1" t="s">
        <v>7883</v>
      </c>
      <c r="C2616" s="5">
        <v>147.0</v>
      </c>
      <c r="D2616" s="97">
        <v>1.5897526E7</v>
      </c>
      <c r="E2616" s="2">
        <f t="shared" si="1"/>
        <v>2336936322</v>
      </c>
    </row>
    <row r="2617">
      <c r="A2617" s="62" t="s">
        <v>7884</v>
      </c>
      <c r="B2617" s="1" t="s">
        <v>7885</v>
      </c>
      <c r="C2617" s="5">
        <v>3137.0</v>
      </c>
      <c r="D2617" s="97">
        <v>1.11864841184713E7</v>
      </c>
      <c r="E2617" s="2">
        <f t="shared" si="1"/>
        <v>35092000680</v>
      </c>
    </row>
    <row r="2618">
      <c r="A2618" s="62" t="s">
        <v>7886</v>
      </c>
      <c r="B2618" s="1" t="s">
        <v>7887</v>
      </c>
      <c r="C2618" s="5">
        <v>1366.0</v>
      </c>
      <c r="D2618" s="97">
        <v>1.31800621418128E7</v>
      </c>
      <c r="E2618" s="2">
        <f t="shared" si="1"/>
        <v>18003964886</v>
      </c>
    </row>
    <row r="2619">
      <c r="A2619" s="62" t="s">
        <v>7889</v>
      </c>
      <c r="B2619" s="1" t="s">
        <v>7890</v>
      </c>
      <c r="C2619" s="5">
        <v>345.0</v>
      </c>
      <c r="D2619" s="97">
        <v>1.25005559043478E7</v>
      </c>
      <c r="E2619" s="2">
        <f t="shared" si="1"/>
        <v>4312691787</v>
      </c>
    </row>
    <row r="2620">
      <c r="A2620" s="62" t="s">
        <v>7891</v>
      </c>
      <c r="B2620" s="1" t="s">
        <v>7892</v>
      </c>
      <c r="C2620" s="5">
        <v>436.0</v>
      </c>
      <c r="D2620" s="97">
        <v>1.28392328764302E7</v>
      </c>
      <c r="E2620" s="2">
        <f t="shared" si="1"/>
        <v>5597905534</v>
      </c>
    </row>
    <row r="2621">
      <c r="A2621" s="62" t="s">
        <v>7893</v>
      </c>
      <c r="B2621" s="1" t="s">
        <v>7894</v>
      </c>
      <c r="C2621" s="5">
        <v>852.0</v>
      </c>
      <c r="D2621" s="97">
        <v>2.54490308229777E7</v>
      </c>
      <c r="E2621" s="2">
        <f t="shared" si="1"/>
        <v>21682574261</v>
      </c>
    </row>
    <row r="2622">
      <c r="A2622" s="62" t="s">
        <v>7895</v>
      </c>
      <c r="B2622" s="1" t="s">
        <v>7896</v>
      </c>
      <c r="C2622" s="5">
        <v>507.0</v>
      </c>
      <c r="D2622" s="97">
        <v>1.41594913897637E7</v>
      </c>
      <c r="E2622" s="2">
        <f t="shared" si="1"/>
        <v>7178862135</v>
      </c>
    </row>
    <row r="2623">
      <c r="A2623" s="62" t="s">
        <v>7897</v>
      </c>
      <c r="B2623" s="1" t="s">
        <v>7898</v>
      </c>
      <c r="C2623" s="5">
        <v>468.0</v>
      </c>
      <c r="D2623" s="97">
        <v>1.12454348376068E7</v>
      </c>
      <c r="E2623" s="2">
        <f t="shared" si="1"/>
        <v>5262863504</v>
      </c>
    </row>
    <row r="2624">
      <c r="A2624" s="62" t="s">
        <v>7899</v>
      </c>
      <c r="B2624" s="1" t="s">
        <v>7900</v>
      </c>
      <c r="C2624" s="5">
        <v>282.0</v>
      </c>
      <c r="D2624" s="97">
        <v>1.13202912624113E7</v>
      </c>
      <c r="E2624" s="2">
        <f t="shared" si="1"/>
        <v>3192322136</v>
      </c>
    </row>
    <row r="2625">
      <c r="A2625" s="62" t="s">
        <v>7901</v>
      </c>
      <c r="B2625" s="1" t="s">
        <v>7902</v>
      </c>
      <c r="C2625" s="5">
        <v>189.0</v>
      </c>
      <c r="D2625" s="97">
        <v>1.44894494814814E7</v>
      </c>
      <c r="E2625" s="2">
        <f t="shared" si="1"/>
        <v>2738505952</v>
      </c>
    </row>
    <row r="2626">
      <c r="A2626" s="62" t="s">
        <v>7903</v>
      </c>
      <c r="B2626" s="1" t="s">
        <v>7904</v>
      </c>
      <c r="C2626" s="5">
        <v>14.0</v>
      </c>
      <c r="D2626" s="97">
        <v>1.71396640625E7</v>
      </c>
      <c r="E2626" s="2">
        <f t="shared" si="1"/>
        <v>239955296.9</v>
      </c>
    </row>
    <row r="2627">
      <c r="A2627" s="62" t="s">
        <v>7905</v>
      </c>
      <c r="B2627" s="1" t="s">
        <v>7906</v>
      </c>
      <c r="C2627" s="5">
        <v>56.0</v>
      </c>
      <c r="D2627" s="97">
        <v>1.55888753392857E7</v>
      </c>
      <c r="E2627" s="2">
        <f t="shared" si="1"/>
        <v>872977019</v>
      </c>
    </row>
    <row r="2628">
      <c r="A2628" s="62" t="s">
        <v>7907</v>
      </c>
      <c r="B2628" s="1" t="s">
        <v>7908</v>
      </c>
      <c r="C2628" s="5">
        <v>792.0</v>
      </c>
      <c r="D2628" s="97">
        <v>1.93502678017676E7</v>
      </c>
      <c r="E2628" s="2">
        <f t="shared" si="1"/>
        <v>15325412099</v>
      </c>
    </row>
    <row r="2629">
      <c r="A2629" s="62" t="s">
        <v>7909</v>
      </c>
      <c r="B2629" s="1" t="s">
        <v>7910</v>
      </c>
      <c r="C2629" s="5">
        <v>836.0</v>
      </c>
      <c r="D2629" s="97">
        <v>2.13464365382775E7</v>
      </c>
      <c r="E2629" s="2">
        <f t="shared" si="1"/>
        <v>17845620946</v>
      </c>
    </row>
    <row r="2630">
      <c r="A2630" s="62" t="s">
        <v>7911</v>
      </c>
      <c r="B2630" s="1" t="s">
        <v>7912</v>
      </c>
      <c r="C2630" s="5">
        <v>332.0</v>
      </c>
      <c r="D2630" s="97">
        <v>2.06311108554216E7</v>
      </c>
      <c r="E2630" s="2">
        <f t="shared" si="1"/>
        <v>6849528804</v>
      </c>
    </row>
    <row r="2631">
      <c r="A2631" s="62" t="s">
        <v>7913</v>
      </c>
      <c r="B2631" s="1" t="s">
        <v>7914</v>
      </c>
      <c r="C2631" s="5">
        <v>818.0</v>
      </c>
      <c r="D2631" s="97">
        <v>1.59668209315403E7</v>
      </c>
      <c r="E2631" s="2">
        <f t="shared" si="1"/>
        <v>13060859522</v>
      </c>
    </row>
    <row r="2632">
      <c r="A2632" s="62" t="s">
        <v>7915</v>
      </c>
      <c r="B2632" s="1" t="s">
        <v>7916</v>
      </c>
      <c r="C2632" s="5">
        <v>602.0</v>
      </c>
      <c r="D2632" s="97">
        <v>3.26266849468438E7</v>
      </c>
      <c r="E2632" s="2">
        <f t="shared" si="1"/>
        <v>19641264338</v>
      </c>
    </row>
    <row r="2633">
      <c r="A2633" s="62" t="s">
        <v>7917</v>
      </c>
      <c r="B2633" s="1" t="s">
        <v>7918</v>
      </c>
      <c r="C2633" s="5">
        <v>162.0</v>
      </c>
      <c r="D2633" s="97">
        <v>2.22725006419753E7</v>
      </c>
      <c r="E2633" s="2">
        <f t="shared" si="1"/>
        <v>3608145104</v>
      </c>
    </row>
    <row r="2634">
      <c r="A2634" s="62" t="s">
        <v>7919</v>
      </c>
      <c r="B2634" s="1" t="s">
        <v>7920</v>
      </c>
      <c r="C2634" s="5">
        <v>254.0</v>
      </c>
      <c r="D2634" s="97">
        <v>2.64785859960629E7</v>
      </c>
      <c r="E2634" s="2">
        <f t="shared" si="1"/>
        <v>6725560843</v>
      </c>
    </row>
    <row r="2635">
      <c r="A2635" s="62" t="s">
        <v>7921</v>
      </c>
      <c r="B2635" s="1" t="s">
        <v>7922</v>
      </c>
      <c r="C2635" s="5">
        <v>570.0</v>
      </c>
      <c r="D2635" s="97">
        <v>1.65650225350877E7</v>
      </c>
      <c r="E2635" s="2">
        <f t="shared" si="1"/>
        <v>9442062845</v>
      </c>
    </row>
    <row r="2636">
      <c r="A2636" s="62" t="s">
        <v>7923</v>
      </c>
      <c r="B2636" s="1" t="s">
        <v>7924</v>
      </c>
      <c r="C2636" s="5">
        <v>93.0</v>
      </c>
      <c r="D2636" s="97">
        <v>2.50187547204301E7</v>
      </c>
      <c r="E2636" s="2">
        <f t="shared" si="1"/>
        <v>2326744189</v>
      </c>
    </row>
    <row r="2637">
      <c r="A2637" s="62" t="s">
        <v>7928</v>
      </c>
      <c r="B2637" s="1" t="s">
        <v>7929</v>
      </c>
      <c r="C2637" s="5">
        <v>6.0</v>
      </c>
      <c r="D2637" s="97">
        <v>1.5951447E7</v>
      </c>
      <c r="E2637" s="2">
        <f t="shared" si="1"/>
        <v>95708682</v>
      </c>
    </row>
    <row r="2638">
      <c r="A2638" s="62" t="s">
        <v>7930</v>
      </c>
      <c r="B2638" s="1" t="s">
        <v>7931</v>
      </c>
      <c r="C2638" s="5">
        <v>14.0</v>
      </c>
      <c r="D2638" s="97">
        <v>3.30487148571428E7</v>
      </c>
      <c r="E2638" s="2">
        <f t="shared" si="1"/>
        <v>462682008</v>
      </c>
    </row>
    <row r="2639">
      <c r="A2639" s="62" t="s">
        <v>7932</v>
      </c>
      <c r="B2639" s="1" t="s">
        <v>7933</v>
      </c>
      <c r="C2639" s="5">
        <v>6.0</v>
      </c>
      <c r="D2639" s="97">
        <v>1.17642858333333E7</v>
      </c>
      <c r="E2639" s="2">
        <f t="shared" si="1"/>
        <v>70585715</v>
      </c>
    </row>
    <row r="2640">
      <c r="A2640" s="62" t="s">
        <v>7934</v>
      </c>
      <c r="B2640" s="1" t="s">
        <v>7935</v>
      </c>
      <c r="C2640" s="5">
        <v>11.0</v>
      </c>
      <c r="D2640" s="97">
        <v>4.51766261818181E7</v>
      </c>
      <c r="E2640" s="2">
        <f t="shared" si="1"/>
        <v>496942888</v>
      </c>
    </row>
    <row r="2641">
      <c r="A2641" s="62" t="s">
        <v>7936</v>
      </c>
      <c r="B2641" s="1" t="s">
        <v>7937</v>
      </c>
      <c r="C2641" s="5">
        <v>7.0</v>
      </c>
      <c r="D2641" s="97">
        <v>2.09590702857142E7</v>
      </c>
      <c r="E2641" s="2">
        <f t="shared" si="1"/>
        <v>146713492</v>
      </c>
    </row>
    <row r="2642">
      <c r="A2642" s="62" t="s">
        <v>7938</v>
      </c>
      <c r="B2642" s="1" t="s">
        <v>7939</v>
      </c>
      <c r="C2642" s="5">
        <v>16.0</v>
      </c>
      <c r="D2642" s="97">
        <v>1.39624956875E7</v>
      </c>
      <c r="E2642" s="2">
        <f t="shared" si="1"/>
        <v>223399931</v>
      </c>
    </row>
    <row r="2643">
      <c r="A2643" s="62" t="s">
        <v>7940</v>
      </c>
      <c r="B2643" s="1" t="s">
        <v>7941</v>
      </c>
      <c r="C2643" s="5">
        <v>10.0</v>
      </c>
      <c r="D2643" s="97">
        <v>6.32047659E7</v>
      </c>
      <c r="E2643" s="2">
        <f t="shared" si="1"/>
        <v>632047659</v>
      </c>
    </row>
    <row r="2644">
      <c r="A2644" s="62" t="s">
        <v>7942</v>
      </c>
      <c r="B2644" s="1" t="s">
        <v>7943</v>
      </c>
      <c r="C2644" s="5">
        <v>13.0</v>
      </c>
      <c r="D2644" s="97">
        <v>3.15225936153846E7</v>
      </c>
      <c r="E2644" s="2">
        <f t="shared" si="1"/>
        <v>409793717</v>
      </c>
    </row>
    <row r="2645">
      <c r="A2645" s="62" t="s">
        <v>7944</v>
      </c>
      <c r="B2645" s="1" t="s">
        <v>7945</v>
      </c>
      <c r="C2645" s="5">
        <v>3.0</v>
      </c>
      <c r="D2645" s="97">
        <v>1.09434266666666E7</v>
      </c>
      <c r="E2645" s="2">
        <f t="shared" si="1"/>
        <v>32830280</v>
      </c>
    </row>
    <row r="2646">
      <c r="A2646" s="62" t="s">
        <v>7946</v>
      </c>
      <c r="B2646" s="1" t="s">
        <v>7947</v>
      </c>
      <c r="C2646" s="5">
        <v>4.0</v>
      </c>
      <c r="D2646" s="97">
        <v>1.497300975E7</v>
      </c>
      <c r="E2646" s="2">
        <f t="shared" si="1"/>
        <v>59892039</v>
      </c>
    </row>
    <row r="2647">
      <c r="A2647" s="62" t="s">
        <v>7948</v>
      </c>
      <c r="B2647" s="1" t="s">
        <v>7949</v>
      </c>
      <c r="C2647" s="5">
        <v>12.0</v>
      </c>
      <c r="D2647" s="97">
        <v>9932902.91666666</v>
      </c>
      <c r="E2647" s="2">
        <f t="shared" si="1"/>
        <v>119194835</v>
      </c>
    </row>
    <row r="2648">
      <c r="A2648" s="62" t="s">
        <v>7950</v>
      </c>
      <c r="B2648" s="1" t="s">
        <v>7951</v>
      </c>
      <c r="C2648" s="5">
        <v>3.0</v>
      </c>
      <c r="D2648" s="97">
        <v>2.32642796666666E7</v>
      </c>
      <c r="E2648" s="2">
        <f t="shared" si="1"/>
        <v>69792839</v>
      </c>
    </row>
    <row r="2649">
      <c r="A2649" s="62" t="s">
        <v>7952</v>
      </c>
      <c r="B2649" s="1" t="s">
        <v>7953</v>
      </c>
      <c r="C2649" s="5">
        <v>8.0</v>
      </c>
      <c r="D2649" s="97">
        <v>2.5591937125E7</v>
      </c>
      <c r="E2649" s="2">
        <f t="shared" si="1"/>
        <v>204735497</v>
      </c>
    </row>
    <row r="2650">
      <c r="A2650" s="62" t="s">
        <v>7954</v>
      </c>
      <c r="B2650" s="1" t="s">
        <v>7955</v>
      </c>
      <c r="C2650" s="5">
        <v>23.0</v>
      </c>
      <c r="D2650" s="97">
        <v>2.03973734347826E7</v>
      </c>
      <c r="E2650" s="2">
        <f t="shared" si="1"/>
        <v>469139589</v>
      </c>
    </row>
    <row r="2651">
      <c r="A2651" s="62" t="s">
        <v>7956</v>
      </c>
      <c r="B2651" s="1" t="s">
        <v>7957</v>
      </c>
      <c r="C2651" s="5">
        <v>38.0</v>
      </c>
      <c r="D2651" s="97">
        <v>1.56256185E7</v>
      </c>
      <c r="E2651" s="2">
        <f t="shared" si="1"/>
        <v>593773503</v>
      </c>
    </row>
    <row r="2652">
      <c r="A2652" s="62" t="s">
        <v>7958</v>
      </c>
      <c r="B2652" s="1" t="s">
        <v>7959</v>
      </c>
      <c r="C2652" s="5">
        <v>30.0</v>
      </c>
      <c r="D2652" s="97">
        <v>1.45933672666666E7</v>
      </c>
      <c r="E2652" s="2">
        <f t="shared" si="1"/>
        <v>437801018</v>
      </c>
    </row>
    <row r="2653">
      <c r="A2653" s="62" t="s">
        <v>7960</v>
      </c>
      <c r="B2653" s="1" t="s">
        <v>7961</v>
      </c>
      <c r="C2653" s="5">
        <v>87.0</v>
      </c>
      <c r="D2653" s="97">
        <v>1.53290380804597E7</v>
      </c>
      <c r="E2653" s="2">
        <f t="shared" si="1"/>
        <v>1333626313</v>
      </c>
    </row>
    <row r="2654">
      <c r="A2654" s="62" t="s">
        <v>7962</v>
      </c>
      <c r="B2654" s="1" t="s">
        <v>7963</v>
      </c>
      <c r="C2654" s="5">
        <v>85.0</v>
      </c>
      <c r="D2654" s="97">
        <v>3.78433701999999E7</v>
      </c>
      <c r="E2654" s="2">
        <f t="shared" si="1"/>
        <v>3216686467</v>
      </c>
    </row>
    <row r="2655">
      <c r="A2655" s="62" t="s">
        <v>7964</v>
      </c>
      <c r="B2655" s="1" t="s">
        <v>7965</v>
      </c>
      <c r="C2655" s="5">
        <v>100.0</v>
      </c>
      <c r="D2655" s="97">
        <v>2.73758484199999E7</v>
      </c>
      <c r="E2655" s="2">
        <f t="shared" si="1"/>
        <v>2737584842</v>
      </c>
    </row>
    <row r="2656">
      <c r="A2656" s="62" t="s">
        <v>7966</v>
      </c>
      <c r="B2656" s="1" t="s">
        <v>7967</v>
      </c>
      <c r="C2656" s="5">
        <v>31.0</v>
      </c>
      <c r="D2656" s="97">
        <v>1.6903687516129E7</v>
      </c>
      <c r="E2656" s="2">
        <f t="shared" si="1"/>
        <v>524014313</v>
      </c>
    </row>
    <row r="2657">
      <c r="A2657" s="62" t="s">
        <v>7968</v>
      </c>
      <c r="B2657" s="1" t="s">
        <v>7969</v>
      </c>
      <c r="C2657" s="5">
        <v>38.0</v>
      </c>
      <c r="D2657" s="97">
        <v>1.50184071578947E7</v>
      </c>
      <c r="E2657" s="2">
        <f t="shared" si="1"/>
        <v>570699472</v>
      </c>
    </row>
    <row r="2658">
      <c r="A2658" s="62" t="s">
        <v>7970</v>
      </c>
      <c r="B2658" s="1" t="s">
        <v>7971</v>
      </c>
      <c r="C2658" s="5">
        <v>76.0</v>
      </c>
      <c r="D2658" s="97">
        <v>1.97088477763157E7</v>
      </c>
      <c r="E2658" s="2">
        <f t="shared" si="1"/>
        <v>1497872431</v>
      </c>
    </row>
    <row r="2659">
      <c r="A2659" s="62" t="s">
        <v>7972</v>
      </c>
      <c r="B2659" s="1" t="s">
        <v>7973</v>
      </c>
      <c r="C2659" s="5">
        <v>40.0</v>
      </c>
      <c r="D2659" s="97">
        <v>1.53625154249999E7</v>
      </c>
      <c r="E2659" s="2">
        <f t="shared" si="1"/>
        <v>614500617</v>
      </c>
    </row>
    <row r="2660">
      <c r="A2660" s="62" t="s">
        <v>7974</v>
      </c>
      <c r="B2660" s="1" t="s">
        <v>7975</v>
      </c>
      <c r="C2660" s="5">
        <v>178.0</v>
      </c>
      <c r="D2660" s="97">
        <v>1.5211366477528E7</v>
      </c>
      <c r="E2660" s="2">
        <f t="shared" si="1"/>
        <v>2707623233</v>
      </c>
    </row>
    <row r="2661">
      <c r="A2661" s="62" t="s">
        <v>7976</v>
      </c>
      <c r="B2661" s="1" t="s">
        <v>7977</v>
      </c>
      <c r="C2661" s="5">
        <v>504.0</v>
      </c>
      <c r="D2661" s="97">
        <v>1.51213169345238E7</v>
      </c>
      <c r="E2661" s="2">
        <f t="shared" si="1"/>
        <v>7621143735</v>
      </c>
    </row>
    <row r="2662">
      <c r="A2662" s="62" t="s">
        <v>7978</v>
      </c>
      <c r="B2662" s="1" t="s">
        <v>7979</v>
      </c>
      <c r="C2662" s="5">
        <v>367.0</v>
      </c>
      <c r="D2662" s="97">
        <v>1.53115206239781E7</v>
      </c>
      <c r="E2662" s="2">
        <f t="shared" si="1"/>
        <v>5619328069</v>
      </c>
    </row>
    <row r="2663">
      <c r="A2663" s="62" t="s">
        <v>7980</v>
      </c>
      <c r="B2663" s="1" t="s">
        <v>7981</v>
      </c>
      <c r="C2663" s="5">
        <v>521.0</v>
      </c>
      <c r="D2663" s="97">
        <v>1.28614537754318E7</v>
      </c>
      <c r="E2663" s="2">
        <f t="shared" si="1"/>
        <v>6700817417</v>
      </c>
    </row>
    <row r="2664">
      <c r="A2664" s="62" t="s">
        <v>7982</v>
      </c>
      <c r="B2664" s="1" t="s">
        <v>7983</v>
      </c>
      <c r="C2664" s="5">
        <v>367.0</v>
      </c>
      <c r="D2664" s="97">
        <v>1.39344919891008E7</v>
      </c>
      <c r="E2664" s="2">
        <f t="shared" si="1"/>
        <v>5113958560</v>
      </c>
    </row>
    <row r="2665">
      <c r="A2665" s="62" t="s">
        <v>7984</v>
      </c>
      <c r="B2665" s="1" t="s">
        <v>7985</v>
      </c>
      <c r="C2665" s="5">
        <v>395.0</v>
      </c>
      <c r="D2665" s="97">
        <v>2.68634215367088E7</v>
      </c>
      <c r="E2665" s="2">
        <f t="shared" si="1"/>
        <v>10611051507</v>
      </c>
    </row>
    <row r="2666">
      <c r="A2666" s="62" t="s">
        <v>7986</v>
      </c>
      <c r="B2666" s="1" t="s">
        <v>7987</v>
      </c>
      <c r="C2666" s="5">
        <v>4614.0</v>
      </c>
      <c r="D2666" s="97">
        <v>1.70811991819757E7</v>
      </c>
      <c r="E2666" s="2">
        <f t="shared" si="1"/>
        <v>78812653026</v>
      </c>
    </row>
    <row r="2667">
      <c r="A2667" s="62" t="s">
        <v>7988</v>
      </c>
      <c r="B2667" s="1" t="s">
        <v>7989</v>
      </c>
      <c r="C2667" s="5">
        <v>760.0</v>
      </c>
      <c r="D2667" s="97">
        <v>1.48045773302631E7</v>
      </c>
      <c r="E2667" s="2">
        <f t="shared" si="1"/>
        <v>11251478771</v>
      </c>
    </row>
    <row r="2668">
      <c r="A2668" s="62" t="s">
        <v>7990</v>
      </c>
      <c r="B2668" s="1" t="s">
        <v>7991</v>
      </c>
      <c r="C2668" s="5">
        <v>230.0</v>
      </c>
      <c r="D2668" s="97">
        <v>1.49520820913043E7</v>
      </c>
      <c r="E2668" s="2">
        <f t="shared" si="1"/>
        <v>3438978881</v>
      </c>
    </row>
    <row r="2669">
      <c r="A2669" s="62" t="s">
        <v>7992</v>
      </c>
      <c r="B2669" s="1" t="s">
        <v>7993</v>
      </c>
      <c r="C2669" s="5">
        <v>137.0</v>
      </c>
      <c r="D2669" s="97">
        <v>1.64349045507246E7</v>
      </c>
      <c r="E2669" s="2">
        <f t="shared" si="1"/>
        <v>2251581923</v>
      </c>
    </row>
    <row r="2670">
      <c r="A2670" s="62" t="s">
        <v>7994</v>
      </c>
      <c r="B2670" s="1" t="s">
        <v>7995</v>
      </c>
      <c r="C2670" s="5">
        <v>2.0</v>
      </c>
      <c r="D2670" s="97">
        <v>2.77192265E7</v>
      </c>
      <c r="E2670" s="2">
        <f t="shared" si="1"/>
        <v>55438453</v>
      </c>
    </row>
    <row r="2671">
      <c r="A2671" s="62" t="s">
        <v>7996</v>
      </c>
      <c r="B2671" s="1" t="s">
        <v>7997</v>
      </c>
      <c r="C2671" s="5">
        <v>11.0</v>
      </c>
      <c r="D2671" s="97">
        <v>3.22036902727272E7</v>
      </c>
      <c r="E2671" s="2">
        <f t="shared" si="1"/>
        <v>354240593</v>
      </c>
    </row>
    <row r="2672">
      <c r="A2672" s="62" t="s">
        <v>7998</v>
      </c>
      <c r="B2672" s="1" t="s">
        <v>7999</v>
      </c>
      <c r="C2672" s="5">
        <v>229.0</v>
      </c>
      <c r="D2672" s="97">
        <v>4.12071097554585E7</v>
      </c>
      <c r="E2672" s="2">
        <f t="shared" si="1"/>
        <v>9436428134</v>
      </c>
    </row>
    <row r="2673">
      <c r="A2673" s="62" t="s">
        <v>8000</v>
      </c>
      <c r="B2673" s="1" t="s">
        <v>8001</v>
      </c>
      <c r="C2673" s="5">
        <v>22.0</v>
      </c>
      <c r="D2673" s="97">
        <v>3.90602727727272E7</v>
      </c>
      <c r="E2673" s="2">
        <f t="shared" si="1"/>
        <v>859326001</v>
      </c>
    </row>
    <row r="2674">
      <c r="A2674" s="62" t="s">
        <v>8002</v>
      </c>
      <c r="B2674" s="1" t="s">
        <v>8003</v>
      </c>
      <c r="C2674" s="5">
        <v>73.0</v>
      </c>
      <c r="D2674" s="97">
        <v>3.51248153972602E7</v>
      </c>
      <c r="E2674" s="2">
        <f t="shared" si="1"/>
        <v>2564111524</v>
      </c>
    </row>
    <row r="2675">
      <c r="A2675" s="62" t="s">
        <v>8004</v>
      </c>
      <c r="B2675" s="1" t="s">
        <v>8005</v>
      </c>
      <c r="C2675" s="5">
        <v>19.0</v>
      </c>
      <c r="D2675" s="97">
        <v>2.13872435263157E7</v>
      </c>
      <c r="E2675" s="2">
        <f t="shared" si="1"/>
        <v>406357627</v>
      </c>
    </row>
    <row r="2676">
      <c r="A2676" s="62" t="s">
        <v>8006</v>
      </c>
      <c r="B2676" s="1" t="s">
        <v>8007</v>
      </c>
      <c r="C2676" s="5">
        <v>52.0</v>
      </c>
      <c r="D2676" s="97">
        <v>3.55222869423076E7</v>
      </c>
      <c r="E2676" s="2">
        <f t="shared" si="1"/>
        <v>1847158921</v>
      </c>
    </row>
    <row r="2677">
      <c r="A2677" s="62" t="s">
        <v>8008</v>
      </c>
      <c r="B2677" s="1" t="s">
        <v>8009</v>
      </c>
      <c r="C2677" s="5">
        <v>1243.0</v>
      </c>
      <c r="D2677" s="97">
        <v>3.56011605502815E7</v>
      </c>
      <c r="E2677" s="2">
        <f t="shared" si="1"/>
        <v>44252242564</v>
      </c>
    </row>
    <row r="2678">
      <c r="A2678" s="62" t="s">
        <v>8010</v>
      </c>
      <c r="B2678" s="1" t="s">
        <v>8011</v>
      </c>
      <c r="C2678" s="5">
        <v>90.0</v>
      </c>
      <c r="D2678" s="97">
        <v>3.74346864444444E7</v>
      </c>
      <c r="E2678" s="2">
        <f t="shared" si="1"/>
        <v>3369121780</v>
      </c>
    </row>
    <row r="2679">
      <c r="A2679" s="62" t="s">
        <v>8012</v>
      </c>
      <c r="B2679" s="1" t="s">
        <v>8013</v>
      </c>
      <c r="C2679" s="5">
        <v>24.0</v>
      </c>
      <c r="D2679" s="97">
        <v>3.17649363333333E7</v>
      </c>
      <c r="E2679" s="2">
        <f t="shared" si="1"/>
        <v>762358472</v>
      </c>
    </row>
    <row r="2680">
      <c r="A2680" s="62" t="s">
        <v>8014</v>
      </c>
      <c r="B2680" s="1" t="s">
        <v>8015</v>
      </c>
      <c r="C2680" s="5">
        <v>22.0</v>
      </c>
      <c r="D2680" s="97">
        <v>3.6942053E7</v>
      </c>
      <c r="E2680" s="2">
        <f t="shared" si="1"/>
        <v>812725166</v>
      </c>
    </row>
    <row r="2681">
      <c r="A2681" s="62" t="s">
        <v>8016</v>
      </c>
      <c r="B2681" s="1" t="s">
        <v>8017</v>
      </c>
      <c r="C2681" s="5">
        <v>4.0</v>
      </c>
      <c r="D2681" s="97">
        <v>1.120845175E7</v>
      </c>
      <c r="E2681" s="2">
        <f t="shared" si="1"/>
        <v>44833807</v>
      </c>
    </row>
    <row r="2682">
      <c r="A2682" s="62" t="s">
        <v>8018</v>
      </c>
      <c r="B2682" s="1" t="s">
        <v>8019</v>
      </c>
      <c r="C2682" s="5">
        <v>8.0</v>
      </c>
      <c r="D2682" s="97">
        <v>2.563915175E7</v>
      </c>
      <c r="E2682" s="2">
        <f t="shared" si="1"/>
        <v>205113214</v>
      </c>
    </row>
    <row r="2683">
      <c r="A2683" s="62" t="s">
        <v>8020</v>
      </c>
      <c r="B2683" s="1" t="s">
        <v>8021</v>
      </c>
      <c r="C2683" s="5">
        <v>40.0</v>
      </c>
      <c r="D2683" s="97">
        <v>1.3632963725E7</v>
      </c>
      <c r="E2683" s="2">
        <f t="shared" si="1"/>
        <v>545318549</v>
      </c>
    </row>
    <row r="2684">
      <c r="A2684" s="62" t="s">
        <v>8022</v>
      </c>
      <c r="B2684" s="1" t="s">
        <v>8023</v>
      </c>
      <c r="C2684" s="5">
        <v>59.0</v>
      </c>
      <c r="D2684" s="97">
        <v>1.50315772711864E7</v>
      </c>
      <c r="E2684" s="2">
        <f t="shared" si="1"/>
        <v>886863059</v>
      </c>
    </row>
    <row r="2685">
      <c r="A2685" s="62" t="s">
        <v>8024</v>
      </c>
      <c r="B2685" s="1" t="s">
        <v>8025</v>
      </c>
      <c r="C2685" s="5">
        <v>106.0</v>
      </c>
      <c r="D2685" s="97">
        <v>1.11676873490566E7</v>
      </c>
      <c r="E2685" s="2">
        <f t="shared" si="1"/>
        <v>1183774859</v>
      </c>
    </row>
    <row r="2686">
      <c r="A2686" s="62" t="s">
        <v>8026</v>
      </c>
      <c r="B2686" s="1" t="s">
        <v>8027</v>
      </c>
      <c r="C2686" s="5">
        <v>62.0</v>
      </c>
      <c r="D2686" s="97">
        <v>1.74461832741935E7</v>
      </c>
      <c r="E2686" s="2">
        <f t="shared" si="1"/>
        <v>1081663363</v>
      </c>
    </row>
    <row r="2687">
      <c r="A2687" s="62" t="s">
        <v>8028</v>
      </c>
      <c r="B2687" s="1" t="s">
        <v>8029</v>
      </c>
      <c r="C2687" s="5">
        <v>39.0</v>
      </c>
      <c r="D2687" s="97">
        <v>2.41495847435897E7</v>
      </c>
      <c r="E2687" s="2">
        <f t="shared" si="1"/>
        <v>941833805</v>
      </c>
    </row>
    <row r="2688">
      <c r="A2688" s="62" t="s">
        <v>8030</v>
      </c>
      <c r="B2688" s="1" t="s">
        <v>8031</v>
      </c>
      <c r="C2688" s="5">
        <v>269.0</v>
      </c>
      <c r="D2688" s="97">
        <v>2.0795703437037E7</v>
      </c>
      <c r="E2688" s="2">
        <f t="shared" si="1"/>
        <v>5594044225</v>
      </c>
    </row>
    <row r="2689">
      <c r="A2689" s="62" t="s">
        <v>8032</v>
      </c>
      <c r="B2689" s="1" t="s">
        <v>8033</v>
      </c>
      <c r="C2689" s="5">
        <v>55.0</v>
      </c>
      <c r="D2689" s="97">
        <v>2.03545267636363E7</v>
      </c>
      <c r="E2689" s="2">
        <f t="shared" si="1"/>
        <v>1119498972</v>
      </c>
    </row>
    <row r="2690">
      <c r="A2690" s="62" t="s">
        <v>8034</v>
      </c>
      <c r="B2690" s="1" t="s">
        <v>8035</v>
      </c>
      <c r="C2690" s="5">
        <v>46.0</v>
      </c>
      <c r="D2690" s="97">
        <v>1.30509215434782E7</v>
      </c>
      <c r="E2690" s="2">
        <f t="shared" si="1"/>
        <v>600342391</v>
      </c>
    </row>
    <row r="2691">
      <c r="A2691" s="62" t="s">
        <v>8036</v>
      </c>
      <c r="B2691" s="1" t="s">
        <v>8037</v>
      </c>
      <c r="C2691" s="5">
        <v>25.0</v>
      </c>
      <c r="D2691" s="97">
        <v>3.485184272E7</v>
      </c>
      <c r="E2691" s="2">
        <f t="shared" si="1"/>
        <v>871296068</v>
      </c>
    </row>
    <row r="2692">
      <c r="A2692" s="62" t="s">
        <v>8038</v>
      </c>
      <c r="B2692" s="1" t="s">
        <v>8039</v>
      </c>
      <c r="C2692" s="5">
        <v>147.0</v>
      </c>
      <c r="D2692" s="97">
        <v>1.28928358095238E7</v>
      </c>
      <c r="E2692" s="2">
        <f t="shared" si="1"/>
        <v>1895246864</v>
      </c>
    </row>
    <row r="2693">
      <c r="A2693" s="62" t="s">
        <v>8040</v>
      </c>
      <c r="B2693" s="1" t="s">
        <v>8041</v>
      </c>
      <c r="C2693" s="5">
        <v>497.0</v>
      </c>
      <c r="D2693" s="97">
        <v>1.75026615110664E7</v>
      </c>
      <c r="E2693" s="2">
        <f t="shared" si="1"/>
        <v>8698822771</v>
      </c>
    </row>
    <row r="2694">
      <c r="A2694" s="62" t="s">
        <v>8042</v>
      </c>
      <c r="B2694" s="1" t="s">
        <v>8043</v>
      </c>
      <c r="C2694" s="5">
        <v>1495.0</v>
      </c>
      <c r="D2694" s="97">
        <v>1.35820019150501E7</v>
      </c>
      <c r="E2694" s="2">
        <f t="shared" si="1"/>
        <v>20305092863</v>
      </c>
    </row>
    <row r="2695">
      <c r="A2695" s="62" t="s">
        <v>8044</v>
      </c>
      <c r="B2695" s="1" t="s">
        <v>8045</v>
      </c>
      <c r="C2695" s="5">
        <v>938.0</v>
      </c>
      <c r="D2695" s="97">
        <v>1.49446151599147E7</v>
      </c>
      <c r="E2695" s="2">
        <f t="shared" si="1"/>
        <v>14018049020</v>
      </c>
    </row>
    <row r="2696">
      <c r="A2696" s="62" t="s">
        <v>8046</v>
      </c>
      <c r="B2696" s="1" t="s">
        <v>8047</v>
      </c>
      <c r="C2696" s="5">
        <v>1191.0</v>
      </c>
      <c r="D2696" s="97">
        <v>1.29044709118387E7</v>
      </c>
      <c r="E2696" s="2">
        <f t="shared" si="1"/>
        <v>15369224856</v>
      </c>
    </row>
    <row r="2697">
      <c r="A2697" s="62" t="s">
        <v>8048</v>
      </c>
      <c r="B2697" s="1" t="s">
        <v>8049</v>
      </c>
      <c r="C2697" s="5">
        <v>2174.0</v>
      </c>
      <c r="D2697" s="97">
        <v>1.39083599369825E7</v>
      </c>
      <c r="E2697" s="2">
        <f t="shared" si="1"/>
        <v>30236774503</v>
      </c>
    </row>
    <row r="2698">
      <c r="A2698" s="62" t="s">
        <v>8050</v>
      </c>
      <c r="B2698" s="1" t="s">
        <v>8051</v>
      </c>
      <c r="C2698" s="5">
        <v>334.0</v>
      </c>
      <c r="D2698" s="97">
        <v>2.78245366047904E7</v>
      </c>
      <c r="E2698" s="2">
        <f t="shared" si="1"/>
        <v>9293395226</v>
      </c>
    </row>
    <row r="2699">
      <c r="A2699" s="62" t="s">
        <v>8052</v>
      </c>
      <c r="B2699" s="1" t="s">
        <v>8053</v>
      </c>
      <c r="C2699" s="5">
        <v>1106.0</v>
      </c>
      <c r="D2699" s="97">
        <v>1.90783102115732E7</v>
      </c>
      <c r="E2699" s="2">
        <f t="shared" si="1"/>
        <v>21100611094</v>
      </c>
    </row>
    <row r="2700">
      <c r="A2700" s="62" t="s">
        <v>8054</v>
      </c>
      <c r="B2700" s="1" t="s">
        <v>8055</v>
      </c>
      <c r="C2700" s="5">
        <v>658.0</v>
      </c>
      <c r="D2700" s="97">
        <v>1.64996694756838E7</v>
      </c>
      <c r="E2700" s="2">
        <f t="shared" si="1"/>
        <v>10856782515</v>
      </c>
    </row>
    <row r="2701">
      <c r="A2701" s="62" t="s">
        <v>8056</v>
      </c>
      <c r="B2701" s="1" t="s">
        <v>8057</v>
      </c>
      <c r="C2701" s="5">
        <v>492.0</v>
      </c>
      <c r="D2701" s="97">
        <v>1.37943593719512E7</v>
      </c>
      <c r="E2701" s="2">
        <f t="shared" si="1"/>
        <v>6786824811</v>
      </c>
    </row>
    <row r="2702">
      <c r="A2702" s="62" t="s">
        <v>8058</v>
      </c>
      <c r="B2702" s="1" t="s">
        <v>8059</v>
      </c>
      <c r="C2702" s="5">
        <v>180.0</v>
      </c>
      <c r="D2702" s="97">
        <v>2.07782728388888E7</v>
      </c>
      <c r="E2702" s="2">
        <f t="shared" si="1"/>
        <v>3740089111</v>
      </c>
    </row>
    <row r="2703">
      <c r="A2703" s="62" t="s">
        <v>8060</v>
      </c>
      <c r="B2703" s="1" t="s">
        <v>8061</v>
      </c>
      <c r="C2703" s="5">
        <v>18.0</v>
      </c>
      <c r="D2703" s="97">
        <v>1.93001622222222E7</v>
      </c>
      <c r="E2703" s="2">
        <f t="shared" si="1"/>
        <v>347402920</v>
      </c>
    </row>
    <row r="2704">
      <c r="A2704" s="62" t="s">
        <v>2989</v>
      </c>
      <c r="B2704" s="1" t="s">
        <v>516</v>
      </c>
      <c r="C2704" s="5">
        <v>42.0</v>
      </c>
      <c r="D2704" s="97">
        <v>8.63290604999999E7</v>
      </c>
      <c r="E2704" s="2">
        <f t="shared" si="1"/>
        <v>3625820541</v>
      </c>
    </row>
    <row r="2705">
      <c r="A2705" s="62" t="s">
        <v>3004</v>
      </c>
      <c r="B2705" s="1" t="s">
        <v>518</v>
      </c>
      <c r="C2705" s="5">
        <v>1965.0</v>
      </c>
      <c r="D2705" s="97">
        <v>5.96036467126204E7</v>
      </c>
      <c r="E2705" s="2">
        <f t="shared" si="1"/>
        <v>117121165790</v>
      </c>
    </row>
    <row r="2706">
      <c r="A2706" s="62" t="s">
        <v>8062</v>
      </c>
      <c r="B2706" s="1" t="s">
        <v>8063</v>
      </c>
      <c r="C2706" s="5">
        <v>34.0</v>
      </c>
      <c r="D2706" s="97">
        <v>1.60322351470588E7</v>
      </c>
      <c r="E2706" s="2">
        <f t="shared" si="1"/>
        <v>545095995</v>
      </c>
    </row>
    <row r="2707">
      <c r="A2707" s="62" t="s">
        <v>2964</v>
      </c>
      <c r="B2707" s="1" t="s">
        <v>474</v>
      </c>
      <c r="C2707" s="5">
        <v>3.0</v>
      </c>
      <c r="D2707" s="97">
        <v>7.19468766666666E7</v>
      </c>
      <c r="E2707" s="2">
        <f t="shared" si="1"/>
        <v>215840630</v>
      </c>
    </row>
    <row r="2708">
      <c r="A2708" s="62" t="s">
        <v>2965</v>
      </c>
      <c r="B2708" s="1" t="s">
        <v>477</v>
      </c>
      <c r="C2708" s="5">
        <v>18.0</v>
      </c>
      <c r="D2708" s="97">
        <v>6.53964082222222E7</v>
      </c>
      <c r="E2708" s="2">
        <f t="shared" si="1"/>
        <v>1177135348</v>
      </c>
    </row>
    <row r="2709">
      <c r="A2709" s="62" t="s">
        <v>3023</v>
      </c>
      <c r="B2709" s="1" t="s">
        <v>524</v>
      </c>
      <c r="C2709" s="5">
        <v>870.0</v>
      </c>
      <c r="D2709" s="97">
        <v>4.20744322586206E7</v>
      </c>
      <c r="E2709" s="2">
        <f t="shared" si="1"/>
        <v>36604756065</v>
      </c>
    </row>
    <row r="2710">
      <c r="A2710" s="62" t="s">
        <v>8064</v>
      </c>
      <c r="B2710" s="1" t="s">
        <v>8065</v>
      </c>
      <c r="C2710" s="5">
        <v>995.0</v>
      </c>
      <c r="D2710" s="97">
        <v>3.90800403155779E7</v>
      </c>
      <c r="E2710" s="2">
        <f t="shared" si="1"/>
        <v>38884640114</v>
      </c>
    </row>
    <row r="2711">
      <c r="A2711" s="62" t="s">
        <v>8066</v>
      </c>
      <c r="B2711" s="1" t="s">
        <v>8067</v>
      </c>
      <c r="C2711" s="5">
        <v>119.0</v>
      </c>
      <c r="D2711" s="97">
        <v>1.04153995378151E7</v>
      </c>
      <c r="E2711" s="2">
        <f t="shared" si="1"/>
        <v>1239432545</v>
      </c>
    </row>
    <row r="2712">
      <c r="A2712" s="62" t="s">
        <v>8068</v>
      </c>
      <c r="B2712" s="1" t="s">
        <v>8069</v>
      </c>
      <c r="C2712" s="5">
        <v>148.0</v>
      </c>
      <c r="D2712" s="97">
        <v>2.56140703648648E7</v>
      </c>
      <c r="E2712" s="2">
        <f t="shared" si="1"/>
        <v>3790882414</v>
      </c>
    </row>
    <row r="2713">
      <c r="A2713" s="62" t="s">
        <v>8070</v>
      </c>
      <c r="B2713" s="1" t="s">
        <v>8071</v>
      </c>
      <c r="C2713" s="5">
        <v>446.0</v>
      </c>
      <c r="D2713" s="97">
        <v>2.95173218452914E7</v>
      </c>
      <c r="E2713" s="2">
        <f t="shared" si="1"/>
        <v>13164725543</v>
      </c>
    </row>
    <row r="2714">
      <c r="A2714" s="62" t="s">
        <v>8072</v>
      </c>
      <c r="B2714" s="1" t="s">
        <v>8073</v>
      </c>
      <c r="C2714" s="5">
        <v>418.0</v>
      </c>
      <c r="D2714" s="97">
        <v>1.95203795454545E7</v>
      </c>
      <c r="E2714" s="2">
        <f t="shared" si="1"/>
        <v>8159518650</v>
      </c>
    </row>
    <row r="2715">
      <c r="A2715" s="62" t="s">
        <v>8074</v>
      </c>
      <c r="B2715" s="1" t="s">
        <v>8075</v>
      </c>
      <c r="C2715" s="5">
        <v>1327.0</v>
      </c>
      <c r="D2715" s="97">
        <v>1.44232080648078E7</v>
      </c>
      <c r="E2715" s="2">
        <f t="shared" si="1"/>
        <v>19139597102</v>
      </c>
    </row>
    <row r="2716">
      <c r="A2716" s="62" t="s">
        <v>8076</v>
      </c>
      <c r="B2716" s="1" t="s">
        <v>8077</v>
      </c>
      <c r="C2716" s="5">
        <v>1138.0</v>
      </c>
      <c r="D2716" s="97">
        <v>1.60321860842105E7</v>
      </c>
      <c r="E2716" s="2">
        <f t="shared" si="1"/>
        <v>18244627764</v>
      </c>
    </row>
    <row r="2717">
      <c r="A2717" s="62" t="s">
        <v>8078</v>
      </c>
      <c r="B2717" s="1" t="s">
        <v>8079</v>
      </c>
      <c r="C2717" s="5">
        <v>185.0</v>
      </c>
      <c r="D2717" s="97">
        <v>3.63524756864864E7</v>
      </c>
      <c r="E2717" s="2">
        <f t="shared" si="1"/>
        <v>6725208002</v>
      </c>
    </row>
    <row r="2718">
      <c r="A2718" s="62" t="s">
        <v>8080</v>
      </c>
      <c r="B2718" s="1" t="s">
        <v>8081</v>
      </c>
      <c r="C2718" s="5">
        <v>4645.0</v>
      </c>
      <c r="D2718" s="97">
        <v>2.35601315990962E7</v>
      </c>
      <c r="E2718" s="2">
        <f t="shared" si="1"/>
        <v>109436811278</v>
      </c>
    </row>
    <row r="2719">
      <c r="A2719" s="62" t="s">
        <v>8082</v>
      </c>
      <c r="B2719" s="1" t="s">
        <v>8083</v>
      </c>
      <c r="C2719" s="5">
        <v>667.0</v>
      </c>
      <c r="D2719" s="97">
        <v>2.01551457976011E7</v>
      </c>
      <c r="E2719" s="2">
        <f t="shared" si="1"/>
        <v>13443482247</v>
      </c>
    </row>
    <row r="2720">
      <c r="A2720" s="62" t="s">
        <v>8084</v>
      </c>
      <c r="B2720" s="1" t="s">
        <v>8085</v>
      </c>
      <c r="C2720" s="5">
        <v>532.0</v>
      </c>
      <c r="D2720" s="97">
        <v>1.42368049699248E7</v>
      </c>
      <c r="E2720" s="2">
        <f t="shared" si="1"/>
        <v>7573980244</v>
      </c>
    </row>
    <row r="2721">
      <c r="A2721" s="62" t="s">
        <v>8086</v>
      </c>
      <c r="B2721" s="1" t="s">
        <v>8087</v>
      </c>
      <c r="C2721" s="5">
        <v>152.0</v>
      </c>
      <c r="D2721" s="97">
        <v>1.47660655460526E7</v>
      </c>
      <c r="E2721" s="2">
        <f t="shared" si="1"/>
        <v>2244441963</v>
      </c>
    </row>
    <row r="2722">
      <c r="A2722" s="62" t="s">
        <v>8088</v>
      </c>
      <c r="B2722" s="1" t="s">
        <v>8090</v>
      </c>
      <c r="C2722" s="5">
        <v>34.0</v>
      </c>
      <c r="D2722" s="97">
        <v>9159109.26470588</v>
      </c>
      <c r="E2722" s="2">
        <f t="shared" si="1"/>
        <v>311409715</v>
      </c>
    </row>
    <row r="2723">
      <c r="A2723" s="62" t="s">
        <v>8091</v>
      </c>
      <c r="B2723" s="1" t="s">
        <v>8092</v>
      </c>
      <c r="C2723" s="5">
        <v>38.0</v>
      </c>
      <c r="D2723" s="97">
        <v>1.26199149736842E7</v>
      </c>
      <c r="E2723" s="2">
        <f t="shared" si="1"/>
        <v>479556769</v>
      </c>
    </row>
    <row r="2724">
      <c r="A2724" s="62" t="s">
        <v>8093</v>
      </c>
      <c r="B2724" s="1" t="s">
        <v>8094</v>
      </c>
      <c r="C2724" s="5">
        <v>76.0</v>
      </c>
      <c r="D2724" s="97">
        <v>1.65890592337662E7</v>
      </c>
      <c r="E2724" s="2">
        <f t="shared" si="1"/>
        <v>1260768502</v>
      </c>
    </row>
    <row r="2725">
      <c r="A2725" s="62" t="s">
        <v>8095</v>
      </c>
      <c r="B2725" s="1" t="s">
        <v>8096</v>
      </c>
      <c r="C2725" s="5">
        <v>138.0</v>
      </c>
      <c r="D2725" s="97">
        <v>1.41049529637681E7</v>
      </c>
      <c r="E2725" s="2">
        <f t="shared" si="1"/>
        <v>1946483509</v>
      </c>
    </row>
    <row r="2726">
      <c r="A2726" s="62" t="s">
        <v>8097</v>
      </c>
      <c r="B2726" s="1" t="s">
        <v>8098</v>
      </c>
      <c r="C2726" s="5">
        <v>168.0</v>
      </c>
      <c r="D2726" s="97">
        <v>1.14498158869047E7</v>
      </c>
      <c r="E2726" s="2">
        <f t="shared" si="1"/>
        <v>1923569069</v>
      </c>
    </row>
    <row r="2727">
      <c r="A2727" s="62" t="s">
        <v>8099</v>
      </c>
      <c r="B2727" s="1" t="s">
        <v>8100</v>
      </c>
      <c r="C2727" s="5">
        <v>226.0</v>
      </c>
      <c r="D2727" s="97">
        <v>1.2782077238938E7</v>
      </c>
      <c r="E2727" s="2">
        <f t="shared" si="1"/>
        <v>2888749456</v>
      </c>
    </row>
    <row r="2728">
      <c r="A2728" s="62" t="s">
        <v>8101</v>
      </c>
      <c r="B2728" s="1" t="s">
        <v>8102</v>
      </c>
      <c r="C2728" s="5">
        <v>131.0</v>
      </c>
      <c r="D2728" s="97">
        <v>2.13119453664122E7</v>
      </c>
      <c r="E2728" s="2">
        <f t="shared" si="1"/>
        <v>2791864843</v>
      </c>
    </row>
    <row r="2729">
      <c r="A2729" s="62" t="s">
        <v>8103</v>
      </c>
      <c r="B2729" s="1" t="s">
        <v>8104</v>
      </c>
      <c r="C2729" s="5">
        <v>602.0</v>
      </c>
      <c r="D2729" s="97">
        <v>1.81079733887043E7</v>
      </c>
      <c r="E2729" s="2">
        <f t="shared" si="1"/>
        <v>10900999980</v>
      </c>
    </row>
    <row r="2730">
      <c r="A2730" s="62" t="s">
        <v>8105</v>
      </c>
      <c r="B2730" s="1" t="s">
        <v>8106</v>
      </c>
      <c r="C2730" s="5">
        <v>226.0</v>
      </c>
      <c r="D2730" s="97">
        <v>1.65955898893805E7</v>
      </c>
      <c r="E2730" s="2">
        <f t="shared" si="1"/>
        <v>3750603315</v>
      </c>
    </row>
    <row r="2731">
      <c r="A2731" s="62" t="s">
        <v>8107</v>
      </c>
      <c r="B2731" s="1" t="s">
        <v>8108</v>
      </c>
      <c r="C2731" s="5">
        <v>326.0</v>
      </c>
      <c r="D2731" s="97">
        <v>1.21974499355828E7</v>
      </c>
      <c r="E2731" s="2">
        <f t="shared" si="1"/>
        <v>3976368679</v>
      </c>
    </row>
    <row r="2732">
      <c r="A2732" s="62" t="s">
        <v>8109</v>
      </c>
      <c r="B2732" s="1" t="s">
        <v>8110</v>
      </c>
      <c r="C2732" s="5">
        <v>64.0</v>
      </c>
      <c r="D2732" s="97">
        <v>1.8342724640625E7</v>
      </c>
      <c r="E2732" s="2">
        <f t="shared" si="1"/>
        <v>1173934377</v>
      </c>
    </row>
    <row r="2733">
      <c r="A2733" s="62" t="s">
        <v>8111</v>
      </c>
      <c r="B2733" s="1" t="s">
        <v>8112</v>
      </c>
      <c r="C2733" s="5">
        <v>12.0</v>
      </c>
      <c r="D2733" s="97">
        <v>1.58899298333333E7</v>
      </c>
      <c r="E2733" s="2">
        <f t="shared" si="1"/>
        <v>190679158</v>
      </c>
    </row>
    <row r="2734">
      <c r="A2734" s="62" t="s">
        <v>8113</v>
      </c>
      <c r="B2734" s="1" t="s">
        <v>8114</v>
      </c>
      <c r="C2734" s="5">
        <v>40.0</v>
      </c>
      <c r="D2734" s="97">
        <v>3.773150865E7</v>
      </c>
      <c r="E2734" s="2">
        <f t="shared" si="1"/>
        <v>1509260346</v>
      </c>
    </row>
    <row r="2735">
      <c r="A2735" s="62" t="s">
        <v>8115</v>
      </c>
      <c r="B2735" s="1" t="s">
        <v>8116</v>
      </c>
      <c r="C2735" s="5">
        <v>72.0</v>
      </c>
      <c r="D2735" s="97">
        <v>2.37028666527777E7</v>
      </c>
      <c r="E2735" s="2">
        <f t="shared" si="1"/>
        <v>1706606399</v>
      </c>
    </row>
    <row r="2736">
      <c r="A2736" s="62" t="s">
        <v>8117</v>
      </c>
      <c r="B2736" s="1" t="s">
        <v>8118</v>
      </c>
      <c r="C2736" s="5">
        <v>77.0</v>
      </c>
      <c r="D2736" s="97">
        <v>2.32159271168831E7</v>
      </c>
      <c r="E2736" s="2">
        <f t="shared" si="1"/>
        <v>1787626388</v>
      </c>
    </row>
    <row r="2737">
      <c r="A2737" s="62" t="s">
        <v>8119</v>
      </c>
      <c r="B2737" s="1" t="s">
        <v>8120</v>
      </c>
      <c r="C2737" s="5">
        <v>87.0</v>
      </c>
      <c r="D2737" s="97">
        <v>1.43676888620689E7</v>
      </c>
      <c r="E2737" s="2">
        <f t="shared" si="1"/>
        <v>1249988931</v>
      </c>
    </row>
    <row r="2738">
      <c r="A2738" s="62" t="s">
        <v>8121</v>
      </c>
      <c r="B2738" s="1" t="s">
        <v>8122</v>
      </c>
      <c r="C2738" s="5">
        <v>124.0</v>
      </c>
      <c r="D2738" s="97">
        <v>1.7263003016129E7</v>
      </c>
      <c r="E2738" s="2">
        <f t="shared" si="1"/>
        <v>2140612374</v>
      </c>
    </row>
    <row r="2739">
      <c r="A2739" s="62" t="s">
        <v>8123</v>
      </c>
      <c r="B2739" s="1" t="s">
        <v>8124</v>
      </c>
      <c r="C2739" s="5">
        <v>44.0</v>
      </c>
      <c r="D2739" s="97">
        <v>2.79464286590909E7</v>
      </c>
      <c r="E2739" s="2">
        <f t="shared" si="1"/>
        <v>1229642861</v>
      </c>
    </row>
    <row r="2740">
      <c r="A2740" s="62" t="s">
        <v>8125</v>
      </c>
      <c r="B2740" s="1" t="s">
        <v>8126</v>
      </c>
      <c r="C2740" s="5">
        <v>239.0</v>
      </c>
      <c r="D2740" s="97">
        <v>2.95009302875E7</v>
      </c>
      <c r="E2740" s="2">
        <f t="shared" si="1"/>
        <v>7050722339</v>
      </c>
    </row>
    <row r="2741">
      <c r="A2741" s="62" t="s">
        <v>8127</v>
      </c>
      <c r="B2741" s="1" t="s">
        <v>8128</v>
      </c>
      <c r="C2741" s="5">
        <v>84.0</v>
      </c>
      <c r="D2741" s="97">
        <v>1.7711567297619E7</v>
      </c>
      <c r="E2741" s="2">
        <f t="shared" si="1"/>
        <v>1487771653</v>
      </c>
    </row>
    <row r="2742">
      <c r="A2742" s="62" t="s">
        <v>8129</v>
      </c>
      <c r="B2742" s="1" t="s">
        <v>8130</v>
      </c>
      <c r="C2742" s="5">
        <v>105.0</v>
      </c>
      <c r="D2742" s="97">
        <v>2.30744027047619E7</v>
      </c>
      <c r="E2742" s="2">
        <f t="shared" si="1"/>
        <v>2422812284</v>
      </c>
    </row>
    <row r="2743">
      <c r="A2743" s="62" t="s">
        <v>8131</v>
      </c>
      <c r="B2743" s="1" t="s">
        <v>8132</v>
      </c>
      <c r="C2743" s="5">
        <v>138.0</v>
      </c>
      <c r="D2743" s="97">
        <v>9.19017606014492E7</v>
      </c>
      <c r="E2743" s="2">
        <f t="shared" si="1"/>
        <v>12682442963</v>
      </c>
    </row>
    <row r="2744">
      <c r="A2744" s="62" t="s">
        <v>8133</v>
      </c>
      <c r="B2744" s="1" t="s">
        <v>8134</v>
      </c>
      <c r="C2744" s="5">
        <v>344.0</v>
      </c>
      <c r="D2744" s="97">
        <v>7.17398213284883E7</v>
      </c>
      <c r="E2744" s="2">
        <f t="shared" si="1"/>
        <v>24678498537</v>
      </c>
    </row>
    <row r="2745">
      <c r="A2745" s="62" t="s">
        <v>1516</v>
      </c>
      <c r="B2745" s="1" t="s">
        <v>94</v>
      </c>
      <c r="C2745" s="5">
        <v>1528.0</v>
      </c>
      <c r="D2745" s="97">
        <v>6.56749086734293E7</v>
      </c>
      <c r="E2745" s="2">
        <f t="shared" si="1"/>
        <v>100351260453</v>
      </c>
    </row>
    <row r="2746">
      <c r="A2746" s="62" t="s">
        <v>1537</v>
      </c>
      <c r="B2746" s="1" t="s">
        <v>97</v>
      </c>
      <c r="C2746" s="5">
        <v>27.0</v>
      </c>
      <c r="D2746" s="97">
        <v>1.24672828296296E8</v>
      </c>
      <c r="E2746" s="2">
        <f t="shared" si="1"/>
        <v>3366166364</v>
      </c>
    </row>
    <row r="2747">
      <c r="A2747" s="62" t="s">
        <v>1576</v>
      </c>
      <c r="B2747" s="1" t="s">
        <v>99</v>
      </c>
      <c r="C2747" s="5">
        <v>1124.0</v>
      </c>
      <c r="D2747" s="97">
        <v>8.13939643235556E7</v>
      </c>
      <c r="E2747" s="2">
        <f t="shared" si="1"/>
        <v>91486815900</v>
      </c>
    </row>
    <row r="2748">
      <c r="A2748" s="62" t="s">
        <v>1608</v>
      </c>
      <c r="B2748" s="1" t="s">
        <v>102</v>
      </c>
      <c r="C2748" s="5">
        <v>875.0</v>
      </c>
      <c r="D2748" s="97">
        <v>9.45290352822856E7</v>
      </c>
      <c r="E2748" s="2">
        <f t="shared" si="1"/>
        <v>82712905872</v>
      </c>
    </row>
    <row r="2749">
      <c r="A2749" s="62" t="s">
        <v>1661</v>
      </c>
      <c r="B2749" s="1" t="s">
        <v>111</v>
      </c>
      <c r="C2749" s="5">
        <v>156.0</v>
      </c>
      <c r="D2749" s="97">
        <v>6.25748267307692E7</v>
      </c>
      <c r="E2749" s="2">
        <f t="shared" si="1"/>
        <v>9761672970</v>
      </c>
    </row>
    <row r="2750">
      <c r="A2750" s="62" t="s">
        <v>1714</v>
      </c>
      <c r="B2750" s="1" t="s">
        <v>116</v>
      </c>
      <c r="C2750" s="5">
        <v>3213.0</v>
      </c>
      <c r="D2750" s="97">
        <v>8.47931891391223E7</v>
      </c>
      <c r="E2750" s="2">
        <f t="shared" si="1"/>
        <v>272440516704</v>
      </c>
    </row>
    <row r="2751">
      <c r="A2751" s="62" t="s">
        <v>1760</v>
      </c>
      <c r="B2751" s="1" t="s">
        <v>120</v>
      </c>
      <c r="C2751" s="5">
        <v>517.0</v>
      </c>
      <c r="D2751" s="97">
        <v>6.86931048433268E7</v>
      </c>
      <c r="E2751" s="2">
        <f t="shared" si="1"/>
        <v>35514335204</v>
      </c>
    </row>
    <row r="2752">
      <c r="A2752" s="62" t="s">
        <v>1805</v>
      </c>
      <c r="B2752" s="1" t="s">
        <v>123</v>
      </c>
      <c r="C2752" s="5">
        <v>431.0</v>
      </c>
      <c r="D2752" s="97">
        <v>5.79436733410672E7</v>
      </c>
      <c r="E2752" s="2">
        <f t="shared" si="1"/>
        <v>24973723210</v>
      </c>
    </row>
    <row r="2753">
      <c r="A2753" s="62" t="s">
        <v>1848</v>
      </c>
      <c r="B2753" s="1" t="s">
        <v>126</v>
      </c>
      <c r="C2753" s="5">
        <v>8521.0</v>
      </c>
      <c r="D2753" s="97">
        <v>6.76894155084965E7</v>
      </c>
      <c r="E2753" s="2">
        <f t="shared" si="1"/>
        <v>576781509548</v>
      </c>
    </row>
    <row r="2754">
      <c r="A2754" s="62" t="s">
        <v>8135</v>
      </c>
      <c r="B2754" s="1" t="s">
        <v>8136</v>
      </c>
      <c r="C2754" s="5">
        <v>560.0</v>
      </c>
      <c r="D2754" s="97">
        <v>3.20001011357143E7</v>
      </c>
      <c r="E2754" s="2">
        <f t="shared" si="1"/>
        <v>17920056636</v>
      </c>
    </row>
    <row r="2755">
      <c r="A2755" s="62" t="s">
        <v>8137</v>
      </c>
      <c r="B2755" s="1" t="s">
        <v>8138</v>
      </c>
      <c r="C2755" s="5">
        <v>53.0</v>
      </c>
      <c r="D2755" s="97">
        <v>3.42953126037735E7</v>
      </c>
      <c r="E2755" s="2">
        <f t="shared" si="1"/>
        <v>1817651568</v>
      </c>
    </row>
    <row r="2756">
      <c r="A2756" s="62" t="s">
        <v>8139</v>
      </c>
      <c r="B2756" s="1" t="s">
        <v>8140</v>
      </c>
      <c r="C2756" s="5">
        <v>31.0</v>
      </c>
      <c r="D2756" s="97">
        <v>2.64023461935483E7</v>
      </c>
      <c r="E2756" s="2">
        <f t="shared" si="1"/>
        <v>818472732</v>
      </c>
    </row>
    <row r="2757">
      <c r="A2757" s="62" t="s">
        <v>8141</v>
      </c>
      <c r="B2757" s="1" t="s">
        <v>8142</v>
      </c>
      <c r="C2757" s="5">
        <v>9.0</v>
      </c>
      <c r="D2757" s="97">
        <v>1.73777615555555E7</v>
      </c>
      <c r="E2757" s="2">
        <f t="shared" si="1"/>
        <v>156399854</v>
      </c>
    </row>
    <row r="2758">
      <c r="A2758" s="62" t="s">
        <v>8143</v>
      </c>
      <c r="B2758" s="1" t="s">
        <v>8144</v>
      </c>
      <c r="C2758" s="5">
        <v>17.0</v>
      </c>
      <c r="D2758" s="97">
        <v>2.29937625882352E7</v>
      </c>
      <c r="E2758" s="2">
        <f t="shared" si="1"/>
        <v>390893964</v>
      </c>
    </row>
    <row r="2759">
      <c r="A2759" s="62" t="s">
        <v>8145</v>
      </c>
      <c r="B2759" s="1" t="s">
        <v>8146</v>
      </c>
      <c r="C2759" s="5">
        <v>16.0</v>
      </c>
      <c r="D2759" s="97">
        <v>2.7751349E7</v>
      </c>
      <c r="E2759" s="2">
        <f t="shared" si="1"/>
        <v>444021584</v>
      </c>
    </row>
    <row r="2760">
      <c r="A2760" s="62" t="s">
        <v>8147</v>
      </c>
      <c r="B2760" s="1" t="s">
        <v>8148</v>
      </c>
      <c r="C2760" s="5">
        <v>32.0</v>
      </c>
      <c r="D2760" s="97">
        <v>3.408123209375E7</v>
      </c>
      <c r="E2760" s="2">
        <f t="shared" si="1"/>
        <v>1090599427</v>
      </c>
    </row>
    <row r="2761">
      <c r="A2761" s="62" t="s">
        <v>8149</v>
      </c>
      <c r="B2761" s="1" t="s">
        <v>8150</v>
      </c>
      <c r="C2761" s="5">
        <v>22.0</v>
      </c>
      <c r="D2761" s="97">
        <v>2.04080029090909E7</v>
      </c>
      <c r="E2761" s="2">
        <f t="shared" si="1"/>
        <v>448976064</v>
      </c>
    </row>
    <row r="2762">
      <c r="A2762" s="62" t="s">
        <v>8151</v>
      </c>
      <c r="B2762" s="1" t="s">
        <v>8152</v>
      </c>
      <c r="C2762" s="5">
        <v>27.0</v>
      </c>
      <c r="D2762" s="97">
        <v>1.79845071111111E7</v>
      </c>
      <c r="E2762" s="2">
        <f t="shared" si="1"/>
        <v>485581692</v>
      </c>
    </row>
    <row r="2763">
      <c r="A2763" s="62" t="s">
        <v>8153</v>
      </c>
      <c r="B2763" s="1" t="s">
        <v>8154</v>
      </c>
      <c r="C2763" s="5">
        <v>37.0</v>
      </c>
      <c r="D2763" s="97">
        <v>3.50122465945946E7</v>
      </c>
      <c r="E2763" s="2">
        <f t="shared" si="1"/>
        <v>1295453124</v>
      </c>
    </row>
    <row r="2764">
      <c r="A2764" s="62" t="s">
        <v>8155</v>
      </c>
      <c r="B2764" s="1" t="s">
        <v>8156</v>
      </c>
      <c r="C2764" s="5">
        <v>29.0</v>
      </c>
      <c r="D2764" s="97">
        <v>3.9276824275862E7</v>
      </c>
      <c r="E2764" s="2">
        <f t="shared" si="1"/>
        <v>1139027904</v>
      </c>
    </row>
    <row r="2765">
      <c r="A2765" s="62" t="s">
        <v>8157</v>
      </c>
      <c r="B2765" s="1" t="s">
        <v>8158</v>
      </c>
      <c r="C2765" s="5">
        <v>186.0</v>
      </c>
      <c r="D2765" s="97">
        <v>4.41495067849462E7</v>
      </c>
      <c r="E2765" s="2">
        <f t="shared" si="1"/>
        <v>8211808262</v>
      </c>
    </row>
    <row r="2766">
      <c r="A2766" s="62" t="s">
        <v>8159</v>
      </c>
      <c r="B2766" s="1" t="s">
        <v>8160</v>
      </c>
      <c r="C2766" s="5">
        <v>40.0</v>
      </c>
      <c r="D2766" s="97">
        <v>2.23751975E7</v>
      </c>
      <c r="E2766" s="2">
        <f t="shared" si="1"/>
        <v>895007900</v>
      </c>
    </row>
    <row r="2767">
      <c r="A2767" s="62" t="s">
        <v>8161</v>
      </c>
      <c r="B2767" s="1" t="s">
        <v>8162</v>
      </c>
      <c r="C2767" s="5">
        <v>53.0</v>
      </c>
      <c r="D2767" s="97">
        <v>3.36051741320754E7</v>
      </c>
      <c r="E2767" s="2">
        <f t="shared" si="1"/>
        <v>1781074229</v>
      </c>
    </row>
    <row r="2768">
      <c r="A2768" s="62" t="s">
        <v>8163</v>
      </c>
      <c r="B2768" s="1" t="s">
        <v>8164</v>
      </c>
      <c r="C2768" s="5">
        <v>23.0</v>
      </c>
      <c r="D2768" s="97">
        <v>2.52013138695652E7</v>
      </c>
      <c r="E2768" s="2">
        <f t="shared" si="1"/>
        <v>579630219</v>
      </c>
    </row>
    <row r="2769">
      <c r="A2769" s="62" t="s">
        <v>6153</v>
      </c>
      <c r="B2769" s="1" t="s">
        <v>6155</v>
      </c>
      <c r="C2769" s="5">
        <v>66.0</v>
      </c>
      <c r="D2769" s="97">
        <v>3.25175752424242E7</v>
      </c>
      <c r="E2769" s="2">
        <f t="shared" si="1"/>
        <v>2146159966</v>
      </c>
    </row>
    <row r="2770">
      <c r="A2770" s="62" t="s">
        <v>8165</v>
      </c>
      <c r="B2770" s="1" t="s">
        <v>8166</v>
      </c>
      <c r="C2770" s="5">
        <v>8.0</v>
      </c>
      <c r="D2770" s="97">
        <v>2.2981249375E7</v>
      </c>
      <c r="E2770" s="2">
        <f t="shared" si="1"/>
        <v>183849995</v>
      </c>
    </row>
    <row r="2771">
      <c r="A2771" s="62" t="s">
        <v>8167</v>
      </c>
      <c r="B2771" s="1" t="s">
        <v>8168</v>
      </c>
      <c r="C2771" s="5">
        <v>91.0</v>
      </c>
      <c r="D2771" s="97">
        <v>2.42781776923077E7</v>
      </c>
      <c r="E2771" s="2">
        <f t="shared" si="1"/>
        <v>2209314170</v>
      </c>
    </row>
    <row r="2772">
      <c r="A2772" s="62" t="s">
        <v>8169</v>
      </c>
      <c r="B2772" s="1" t="s">
        <v>8170</v>
      </c>
      <c r="C2772" s="5">
        <v>102.0</v>
      </c>
      <c r="D2772" s="97">
        <v>2.50096569509803E7</v>
      </c>
      <c r="E2772" s="2">
        <f t="shared" si="1"/>
        <v>2550985009</v>
      </c>
    </row>
    <row r="2773">
      <c r="A2773" s="62" t="s">
        <v>8171</v>
      </c>
      <c r="B2773" s="1" t="s">
        <v>8172</v>
      </c>
      <c r="C2773" s="5">
        <v>39.0</v>
      </c>
      <c r="D2773" s="97">
        <v>7.74166087179487E7</v>
      </c>
      <c r="E2773" s="2">
        <f t="shared" si="1"/>
        <v>3019247740</v>
      </c>
    </row>
    <row r="2774">
      <c r="A2774" s="62" t="s">
        <v>1897</v>
      </c>
      <c r="B2774" s="1" t="s">
        <v>129</v>
      </c>
      <c r="C2774" s="5">
        <v>35.0</v>
      </c>
      <c r="D2774" s="97">
        <v>7.03182406285714E7</v>
      </c>
      <c r="E2774" s="2">
        <f t="shared" si="1"/>
        <v>2461138422</v>
      </c>
    </row>
    <row r="2775">
      <c r="A2775" s="62" t="s">
        <v>1946</v>
      </c>
      <c r="B2775" s="1" t="s">
        <v>138</v>
      </c>
      <c r="C2775" s="5">
        <v>12.0</v>
      </c>
      <c r="D2775" s="97">
        <v>9.35423279166666E7</v>
      </c>
      <c r="E2775" s="2">
        <f t="shared" si="1"/>
        <v>1122507935</v>
      </c>
    </row>
    <row r="2776">
      <c r="A2776" s="62" t="s">
        <v>1988</v>
      </c>
      <c r="B2776" s="1" t="s">
        <v>143</v>
      </c>
      <c r="C2776" s="5">
        <v>15.0</v>
      </c>
      <c r="D2776" s="97">
        <v>6.27301936666666E7</v>
      </c>
      <c r="E2776" s="2">
        <f t="shared" si="1"/>
        <v>940952905</v>
      </c>
    </row>
    <row r="2777">
      <c r="A2777" s="62" t="s">
        <v>2036</v>
      </c>
      <c r="B2777" s="1" t="s">
        <v>146</v>
      </c>
      <c r="C2777" s="5">
        <v>7.0</v>
      </c>
      <c r="D2777" s="97">
        <v>1.17399562571428E8</v>
      </c>
      <c r="E2777" s="2">
        <f t="shared" si="1"/>
        <v>821796938</v>
      </c>
    </row>
    <row r="2778">
      <c r="A2778" s="62" t="s">
        <v>2086</v>
      </c>
      <c r="B2778" s="1" t="s">
        <v>149</v>
      </c>
      <c r="C2778" s="5">
        <v>185.0</v>
      </c>
      <c r="D2778" s="97">
        <v>9.13751863783783E7</v>
      </c>
      <c r="E2778" s="2">
        <f t="shared" si="1"/>
        <v>16904409480</v>
      </c>
    </row>
    <row r="2779">
      <c r="A2779" s="62" t="s">
        <v>2123</v>
      </c>
      <c r="B2779" s="1" t="s">
        <v>152</v>
      </c>
      <c r="C2779" s="5">
        <v>14.0</v>
      </c>
      <c r="D2779" s="97">
        <v>7.46019049285714E7</v>
      </c>
      <c r="E2779" s="2">
        <f t="shared" si="1"/>
        <v>1044426669</v>
      </c>
    </row>
    <row r="2780">
      <c r="A2780" s="62" t="s">
        <v>2133</v>
      </c>
      <c r="B2780" s="1" t="s">
        <v>158</v>
      </c>
      <c r="C2780" s="5">
        <v>9.0</v>
      </c>
      <c r="D2780" s="97">
        <v>1.05752489444444E8</v>
      </c>
      <c r="E2780" s="2">
        <f t="shared" si="1"/>
        <v>951772405</v>
      </c>
    </row>
    <row r="2781">
      <c r="A2781" s="62" t="s">
        <v>2135</v>
      </c>
      <c r="B2781" s="1" t="s">
        <v>161</v>
      </c>
      <c r="C2781" s="5">
        <v>135.0</v>
      </c>
      <c r="D2781" s="97">
        <v>7.67302684888889E7</v>
      </c>
      <c r="E2781" s="2">
        <f t="shared" si="1"/>
        <v>10358586246</v>
      </c>
    </row>
    <row r="2782">
      <c r="A2782" s="62" t="s">
        <v>2138</v>
      </c>
      <c r="B2782" s="1" t="s">
        <v>163</v>
      </c>
      <c r="C2782" s="5">
        <v>68.0</v>
      </c>
      <c r="D2782" s="97">
        <v>7.68084555147058E7</v>
      </c>
      <c r="E2782" s="2">
        <f t="shared" si="1"/>
        <v>5222974975</v>
      </c>
    </row>
    <row r="2783">
      <c r="A2783" s="62" t="s">
        <v>8173</v>
      </c>
      <c r="B2783" s="1" t="s">
        <v>8174</v>
      </c>
      <c r="C2783" s="5">
        <v>79.0</v>
      </c>
      <c r="D2783" s="97">
        <v>3.3904948670886E7</v>
      </c>
      <c r="E2783" s="2">
        <f t="shared" si="1"/>
        <v>2678490945</v>
      </c>
    </row>
    <row r="2784">
      <c r="A2784" s="62" t="s">
        <v>8175</v>
      </c>
      <c r="B2784" s="1" t="s">
        <v>8176</v>
      </c>
      <c r="C2784" s="5">
        <v>232.0</v>
      </c>
      <c r="D2784" s="97">
        <v>4.78243576810344E7</v>
      </c>
      <c r="E2784" s="2">
        <f t="shared" si="1"/>
        <v>11095250982</v>
      </c>
    </row>
    <row r="2785">
      <c r="A2785" s="62" t="s">
        <v>8177</v>
      </c>
      <c r="B2785" s="1" t="s">
        <v>8178</v>
      </c>
      <c r="C2785" s="5">
        <v>9.0</v>
      </c>
      <c r="D2785" s="97">
        <v>4.39285601111111E7</v>
      </c>
      <c r="E2785" s="2">
        <f t="shared" si="1"/>
        <v>395357041</v>
      </c>
    </row>
    <row r="2786">
      <c r="A2786" s="62" t="s">
        <v>8179</v>
      </c>
      <c r="B2786" s="1" t="s">
        <v>8180</v>
      </c>
      <c r="C2786" s="5">
        <v>112.0</v>
      </c>
      <c r="D2786" s="97">
        <v>3.88891614196428E7</v>
      </c>
      <c r="E2786" s="2">
        <f t="shared" si="1"/>
        <v>4355586079</v>
      </c>
    </row>
    <row r="2787">
      <c r="A2787" s="62" t="s">
        <v>8181</v>
      </c>
      <c r="B2787" s="1" t="s">
        <v>8182</v>
      </c>
      <c r="C2787" s="5">
        <v>145.0</v>
      </c>
      <c r="D2787" s="97">
        <v>2.52153466206896E7</v>
      </c>
      <c r="E2787" s="2">
        <f t="shared" si="1"/>
        <v>3656225260</v>
      </c>
    </row>
    <row r="2788">
      <c r="A2788" s="62" t="s">
        <v>8183</v>
      </c>
      <c r="B2788" s="1" t="s">
        <v>8184</v>
      </c>
      <c r="C2788" s="5">
        <v>4654.0</v>
      </c>
      <c r="D2788" s="97">
        <v>5.09907608510958E7</v>
      </c>
      <c r="E2788" s="2">
        <f t="shared" si="1"/>
        <v>237311001001</v>
      </c>
    </row>
    <row r="2789">
      <c r="A2789" s="62" t="s">
        <v>8185</v>
      </c>
      <c r="B2789" s="1" t="s">
        <v>8186</v>
      </c>
      <c r="C2789" s="5">
        <v>222.0</v>
      </c>
      <c r="D2789" s="97">
        <v>3.63001447927928E7</v>
      </c>
      <c r="E2789" s="2">
        <f t="shared" si="1"/>
        <v>8058632144</v>
      </c>
    </row>
    <row r="2790">
      <c r="A2790" s="62" t="s">
        <v>8187</v>
      </c>
      <c r="B2790" s="1" t="s">
        <v>8188</v>
      </c>
      <c r="C2790" s="5">
        <v>2218.0</v>
      </c>
      <c r="D2790" s="97">
        <v>4.3762115871055E7</v>
      </c>
      <c r="E2790" s="2">
        <f t="shared" si="1"/>
        <v>97064373002</v>
      </c>
    </row>
    <row r="2791">
      <c r="A2791" s="62" t="s">
        <v>8189</v>
      </c>
      <c r="B2791" s="1" t="s">
        <v>8190</v>
      </c>
      <c r="C2791" s="5">
        <v>623.0</v>
      </c>
      <c r="D2791" s="97">
        <v>2.79682689406099E7</v>
      </c>
      <c r="E2791" s="2">
        <f t="shared" si="1"/>
        <v>17424231550</v>
      </c>
    </row>
    <row r="2792">
      <c r="A2792" s="62" t="s">
        <v>8191</v>
      </c>
      <c r="B2792" s="1" t="s">
        <v>8192</v>
      </c>
      <c r="C2792" s="5">
        <v>9100.0</v>
      </c>
      <c r="D2792" s="97">
        <v>5.58490207125123E7</v>
      </c>
      <c r="E2792" s="2">
        <f t="shared" si="1"/>
        <v>508226088484</v>
      </c>
    </row>
    <row r="2793">
      <c r="A2793" s="62" t="s">
        <v>8193</v>
      </c>
      <c r="B2793" s="1" t="s">
        <v>8194</v>
      </c>
      <c r="C2793" s="5">
        <v>15476.0</v>
      </c>
      <c r="D2793" s="97">
        <v>4.70552428621892E7</v>
      </c>
      <c r="E2793" s="2">
        <f t="shared" si="1"/>
        <v>728226938535</v>
      </c>
    </row>
    <row r="2794">
      <c r="A2794" s="62" t="s">
        <v>8195</v>
      </c>
      <c r="B2794" s="1" t="s">
        <v>8196</v>
      </c>
      <c r="C2794" s="5">
        <v>446.0</v>
      </c>
      <c r="D2794" s="97">
        <v>6.46240904730941E7</v>
      </c>
      <c r="E2794" s="2">
        <f t="shared" si="1"/>
        <v>28822344351</v>
      </c>
    </row>
    <row r="2795">
      <c r="A2795" s="62" t="s">
        <v>8197</v>
      </c>
      <c r="B2795" s="1" t="s">
        <v>8198</v>
      </c>
      <c r="C2795" s="5">
        <v>12096.0</v>
      </c>
      <c r="D2795" s="97">
        <v>5.55377958988847E7</v>
      </c>
      <c r="E2795" s="2">
        <f t="shared" si="1"/>
        <v>671785179193</v>
      </c>
    </row>
    <row r="2796">
      <c r="A2796" s="62" t="s">
        <v>8199</v>
      </c>
      <c r="B2796" s="1" t="s">
        <v>8200</v>
      </c>
      <c r="C2796" s="5">
        <v>207.0</v>
      </c>
      <c r="D2796" s="97">
        <v>8.1735351879227E7</v>
      </c>
      <c r="E2796" s="2">
        <f t="shared" si="1"/>
        <v>16919217839</v>
      </c>
    </row>
    <row r="2797">
      <c r="A2797" s="62" t="s">
        <v>8201</v>
      </c>
      <c r="B2797" s="1" t="s">
        <v>8202</v>
      </c>
      <c r="C2797" s="5">
        <v>11.0</v>
      </c>
      <c r="D2797" s="97">
        <v>5.65941682727272E7</v>
      </c>
      <c r="E2797" s="2">
        <f t="shared" si="1"/>
        <v>622535851</v>
      </c>
    </row>
    <row r="2798">
      <c r="A2798" s="62" t="s">
        <v>8203</v>
      </c>
      <c r="B2798" s="1" t="s">
        <v>8204</v>
      </c>
      <c r="C2798" s="5">
        <v>90.0</v>
      </c>
      <c r="D2798" s="97">
        <v>2.16253411444444E7</v>
      </c>
      <c r="E2798" s="2">
        <f t="shared" si="1"/>
        <v>1946280703</v>
      </c>
    </row>
    <row r="2799">
      <c r="A2799" s="62" t="s">
        <v>8205</v>
      </c>
      <c r="B2799" s="1" t="s">
        <v>8206</v>
      </c>
      <c r="C2799" s="5">
        <v>30.0</v>
      </c>
      <c r="D2799" s="97">
        <v>2.06621208999999E7</v>
      </c>
      <c r="E2799" s="2">
        <f t="shared" si="1"/>
        <v>619863627</v>
      </c>
    </row>
    <row r="2800">
      <c r="A2800" s="62" t="s">
        <v>8207</v>
      </c>
      <c r="B2800" s="1" t="s">
        <v>8208</v>
      </c>
      <c r="C2800" s="5">
        <v>2094.0</v>
      </c>
      <c r="D2800" s="97">
        <v>7.64107610142721E7</v>
      </c>
      <c r="E2800" s="2">
        <f t="shared" si="1"/>
        <v>160004133564</v>
      </c>
    </row>
    <row r="2801">
      <c r="A2801" s="62" t="s">
        <v>8209</v>
      </c>
      <c r="B2801" s="1" t="s">
        <v>8210</v>
      </c>
      <c r="C2801" s="5">
        <v>1845.0</v>
      </c>
      <c r="D2801" s="97">
        <v>9.43624213486735E7</v>
      </c>
      <c r="E2801" s="2">
        <f t="shared" si="1"/>
        <v>174098667388</v>
      </c>
    </row>
    <row r="2802">
      <c r="A2802" s="62" t="s">
        <v>8211</v>
      </c>
      <c r="B2802" s="1" t="s">
        <v>8212</v>
      </c>
      <c r="C2802" s="5">
        <v>291.0</v>
      </c>
      <c r="D2802" s="97">
        <v>1.10768976646048E8</v>
      </c>
      <c r="E2802" s="2">
        <f t="shared" si="1"/>
        <v>32233772204</v>
      </c>
    </row>
    <row r="2803">
      <c r="A2803" s="62" t="s">
        <v>8213</v>
      </c>
      <c r="B2803" s="1" t="s">
        <v>8214</v>
      </c>
      <c r="C2803" s="5">
        <v>121.0</v>
      </c>
      <c r="D2803" s="97">
        <v>5.59885572975206E7</v>
      </c>
      <c r="E2803" s="2">
        <f t="shared" si="1"/>
        <v>6774615433</v>
      </c>
    </row>
    <row r="2804">
      <c r="A2804" s="62" t="s">
        <v>2149</v>
      </c>
      <c r="B2804" s="1" t="s">
        <v>484</v>
      </c>
      <c r="C2804" s="5">
        <v>666.0</v>
      </c>
      <c r="D2804" s="97">
        <v>4.7065308996997E7</v>
      </c>
      <c r="E2804" s="2">
        <f t="shared" si="1"/>
        <v>31345495792</v>
      </c>
    </row>
    <row r="2805">
      <c r="A2805" s="62" t="s">
        <v>8215</v>
      </c>
      <c r="B2805" s="1" t="s">
        <v>8216</v>
      </c>
      <c r="C2805" s="5">
        <v>51.0</v>
      </c>
      <c r="D2805" s="97">
        <v>3.73009330196078E7</v>
      </c>
      <c r="E2805" s="2">
        <f t="shared" si="1"/>
        <v>1902347584</v>
      </c>
    </row>
    <row r="2806">
      <c r="A2806" s="62" t="s">
        <v>8217</v>
      </c>
      <c r="B2806" s="1" t="s">
        <v>8218</v>
      </c>
      <c r="C2806" s="5">
        <v>134.0</v>
      </c>
      <c r="D2806" s="97">
        <v>2.09483095298507E7</v>
      </c>
      <c r="E2806" s="2">
        <f t="shared" si="1"/>
        <v>2807073477</v>
      </c>
    </row>
    <row r="2807">
      <c r="A2807" s="62" t="s">
        <v>8219</v>
      </c>
      <c r="B2807" s="1" t="s">
        <v>8220</v>
      </c>
      <c r="C2807" s="5">
        <v>3.0</v>
      </c>
      <c r="D2807" s="97">
        <v>5.31588653333333E7</v>
      </c>
      <c r="E2807" s="2">
        <f t="shared" si="1"/>
        <v>159476596</v>
      </c>
    </row>
    <row r="2808">
      <c r="A2808" s="62" t="s">
        <v>8221</v>
      </c>
      <c r="B2808" s="1" t="s">
        <v>8222</v>
      </c>
      <c r="C2808" s="5">
        <v>24.0</v>
      </c>
      <c r="D2808" s="97">
        <v>3.382073975E7</v>
      </c>
      <c r="E2808" s="2">
        <f t="shared" si="1"/>
        <v>811697754</v>
      </c>
    </row>
    <row r="2809">
      <c r="A2809" s="62" t="s">
        <v>8223</v>
      </c>
      <c r="B2809" s="1" t="s">
        <v>8224</v>
      </c>
      <c r="C2809" s="5">
        <v>54.0</v>
      </c>
      <c r="D2809" s="97">
        <v>2.63491422592592E7</v>
      </c>
      <c r="E2809" s="2">
        <f t="shared" si="1"/>
        <v>1422853682</v>
      </c>
    </row>
    <row r="2810">
      <c r="A2810" s="62" t="s">
        <v>8225</v>
      </c>
      <c r="B2810" s="1" t="s">
        <v>8226</v>
      </c>
      <c r="C2810" s="5">
        <v>963.0</v>
      </c>
      <c r="D2810" s="97">
        <v>1.38685522398753E7</v>
      </c>
      <c r="E2810" s="2">
        <f t="shared" si="1"/>
        <v>13355415807</v>
      </c>
    </row>
    <row r="2811">
      <c r="A2811" s="62" t="s">
        <v>8227</v>
      </c>
      <c r="B2811" s="1" t="s">
        <v>8228</v>
      </c>
      <c r="C2811" s="5">
        <v>10.0</v>
      </c>
      <c r="D2811" s="97">
        <v>3.8103709E7</v>
      </c>
      <c r="E2811" s="2">
        <f t="shared" si="1"/>
        <v>381037090</v>
      </c>
    </row>
    <row r="2812">
      <c r="A2812" s="62" t="s">
        <v>8229</v>
      </c>
      <c r="B2812" s="1" t="s">
        <v>8230</v>
      </c>
      <c r="C2812" s="5">
        <v>17.0</v>
      </c>
      <c r="D2812" s="97">
        <v>8.14506024117647E7</v>
      </c>
      <c r="E2812" s="2">
        <f t="shared" si="1"/>
        <v>1384660241</v>
      </c>
    </row>
    <row r="2813">
      <c r="A2813" s="62" t="s">
        <v>8231</v>
      </c>
      <c r="B2813" s="1" t="s">
        <v>8232</v>
      </c>
      <c r="C2813" s="5">
        <v>117.0</v>
      </c>
      <c r="D2813" s="97">
        <v>6.08040468376068E7</v>
      </c>
      <c r="E2813" s="2">
        <f t="shared" si="1"/>
        <v>7114073480</v>
      </c>
    </row>
    <row r="2814">
      <c r="A2814" s="62" t="s">
        <v>8233</v>
      </c>
      <c r="B2814" s="1" t="s">
        <v>8234</v>
      </c>
      <c r="C2814" s="5">
        <v>143.0</v>
      </c>
      <c r="D2814" s="97">
        <v>3.88462758251748E7</v>
      </c>
      <c r="E2814" s="2">
        <f t="shared" si="1"/>
        <v>5555017443</v>
      </c>
    </row>
    <row r="2815">
      <c r="A2815" s="62" t="s">
        <v>8235</v>
      </c>
      <c r="B2815" s="1" t="s">
        <v>8236</v>
      </c>
      <c r="C2815" s="5">
        <v>580.0</v>
      </c>
      <c r="D2815" s="97">
        <v>3.57578902551724E7</v>
      </c>
      <c r="E2815" s="2">
        <f t="shared" si="1"/>
        <v>20739576348</v>
      </c>
    </row>
    <row r="2816">
      <c r="A2816" s="62" t="s">
        <v>8237</v>
      </c>
      <c r="B2816" s="1" t="s">
        <v>8238</v>
      </c>
      <c r="C2816" s="5">
        <v>76.0</v>
      </c>
      <c r="D2816" s="97">
        <v>5.40274188157894E7</v>
      </c>
      <c r="E2816" s="2">
        <f t="shared" si="1"/>
        <v>4106083830</v>
      </c>
    </row>
    <row r="2817">
      <c r="A2817" s="62" t="s">
        <v>8239</v>
      </c>
      <c r="B2817" s="1" t="s">
        <v>8240</v>
      </c>
      <c r="C2817" s="5">
        <v>283.0</v>
      </c>
      <c r="D2817" s="97">
        <v>2.92067799787985E7</v>
      </c>
      <c r="E2817" s="2">
        <f t="shared" si="1"/>
        <v>8265518734</v>
      </c>
    </row>
    <row r="2818">
      <c r="A2818" s="62" t="s">
        <v>8241</v>
      </c>
      <c r="B2818" s="1" t="s">
        <v>8242</v>
      </c>
      <c r="C2818" s="5">
        <v>2.0</v>
      </c>
      <c r="D2818" s="97">
        <v>1.98841335E7</v>
      </c>
      <c r="E2818" s="2">
        <f t="shared" si="1"/>
        <v>39768267</v>
      </c>
    </row>
    <row r="2819">
      <c r="A2819" s="62" t="s">
        <v>8243</v>
      </c>
      <c r="B2819" s="1" t="s">
        <v>8244</v>
      </c>
      <c r="C2819" s="5">
        <v>3762.0</v>
      </c>
      <c r="D2819" s="97">
        <v>1.1511381451022E7</v>
      </c>
      <c r="E2819" s="2">
        <f t="shared" si="1"/>
        <v>43305817019</v>
      </c>
    </row>
    <row r="2820">
      <c r="A2820" s="62" t="s">
        <v>8245</v>
      </c>
      <c r="B2820" s="1" t="s">
        <v>8246</v>
      </c>
      <c r="C2820" s="5">
        <v>3385.0</v>
      </c>
      <c r="D2820" s="97">
        <v>1.63812585821027E7</v>
      </c>
      <c r="E2820" s="2">
        <f t="shared" si="1"/>
        <v>55450560300</v>
      </c>
    </row>
    <row r="2821">
      <c r="A2821" s="62" t="s">
        <v>8247</v>
      </c>
      <c r="B2821" s="1" t="s">
        <v>8248</v>
      </c>
      <c r="C2821" s="5">
        <v>131.0</v>
      </c>
      <c r="D2821" s="97">
        <v>2.31825064045801E7</v>
      </c>
      <c r="E2821" s="2">
        <f t="shared" si="1"/>
        <v>3036908339</v>
      </c>
    </row>
    <row r="2822">
      <c r="A2822" s="62" t="s">
        <v>8249</v>
      </c>
      <c r="B2822" s="1" t="s">
        <v>8250</v>
      </c>
      <c r="C2822" s="5">
        <v>199.0</v>
      </c>
      <c r="D2822" s="97">
        <v>2.1853096201005E7</v>
      </c>
      <c r="E2822" s="2">
        <f t="shared" si="1"/>
        <v>4348766144</v>
      </c>
    </row>
    <row r="2823">
      <c r="A2823" s="62" t="s">
        <v>8251</v>
      </c>
      <c r="B2823" s="1" t="s">
        <v>8252</v>
      </c>
      <c r="C2823" s="5">
        <v>121.0</v>
      </c>
      <c r="D2823" s="97">
        <v>2.3074502876033E7</v>
      </c>
      <c r="E2823" s="2">
        <f t="shared" si="1"/>
        <v>2792014848</v>
      </c>
    </row>
    <row r="2824">
      <c r="A2824" s="62" t="s">
        <v>8253</v>
      </c>
      <c r="B2824" s="1" t="s">
        <v>8254</v>
      </c>
      <c r="C2824" s="5">
        <v>591.0</v>
      </c>
      <c r="D2824" s="97">
        <v>2.19344060575296E7</v>
      </c>
      <c r="E2824" s="2">
        <f t="shared" si="1"/>
        <v>12963233980</v>
      </c>
    </row>
    <row r="2825">
      <c r="A2825" s="62" t="s">
        <v>8255</v>
      </c>
      <c r="B2825" s="1" t="s">
        <v>8256</v>
      </c>
      <c r="C2825" s="5">
        <v>28.0</v>
      </c>
      <c r="D2825" s="97">
        <v>2.04428085714285E7</v>
      </c>
      <c r="E2825" s="2">
        <f t="shared" si="1"/>
        <v>572398640</v>
      </c>
    </row>
    <row r="2826">
      <c r="A2826" s="62" t="s">
        <v>8257</v>
      </c>
      <c r="B2826" s="1" t="s">
        <v>8258</v>
      </c>
      <c r="C2826" s="5">
        <v>50.0</v>
      </c>
      <c r="D2826" s="97">
        <v>2.101272742E7</v>
      </c>
      <c r="E2826" s="2">
        <f t="shared" si="1"/>
        <v>1050636371</v>
      </c>
    </row>
    <row r="2827">
      <c r="A2827" s="62" t="s">
        <v>8259</v>
      </c>
      <c r="B2827" s="1" t="s">
        <v>8260</v>
      </c>
      <c r="C2827" s="5">
        <v>38.0</v>
      </c>
      <c r="D2827" s="97">
        <v>1.39174812894736E7</v>
      </c>
      <c r="E2827" s="2">
        <f t="shared" si="1"/>
        <v>528864289</v>
      </c>
    </row>
    <row r="2828">
      <c r="A2828" s="62" t="s">
        <v>8261</v>
      </c>
      <c r="B2828" s="1" t="s">
        <v>8262</v>
      </c>
      <c r="C2828" s="5">
        <v>4231.0</v>
      </c>
      <c r="D2828" s="97">
        <v>1.2637126582822E7</v>
      </c>
      <c r="E2828" s="2">
        <f t="shared" si="1"/>
        <v>53467682572</v>
      </c>
    </row>
    <row r="2829">
      <c r="A2829" s="62" t="s">
        <v>8263</v>
      </c>
      <c r="B2829" s="1" t="s">
        <v>8264</v>
      </c>
      <c r="C2829" s="5">
        <v>61.0</v>
      </c>
      <c r="D2829" s="97">
        <v>1.37920787704918E7</v>
      </c>
      <c r="E2829" s="2">
        <f t="shared" si="1"/>
        <v>841316805</v>
      </c>
    </row>
    <row r="2830">
      <c r="A2830" s="62" t="s">
        <v>8265</v>
      </c>
      <c r="B2830" s="1" t="s">
        <v>8266</v>
      </c>
      <c r="C2830" s="5">
        <v>18.0</v>
      </c>
      <c r="D2830" s="97">
        <v>1.47542521666666E7</v>
      </c>
      <c r="E2830" s="2">
        <f t="shared" si="1"/>
        <v>265576539</v>
      </c>
    </row>
    <row r="2831">
      <c r="A2831" s="62" t="s">
        <v>8267</v>
      </c>
      <c r="B2831" s="1" t="s">
        <v>8268</v>
      </c>
      <c r="C2831" s="5">
        <v>41.0</v>
      </c>
      <c r="D2831" s="97">
        <v>9033529.90243902</v>
      </c>
      <c r="E2831" s="2">
        <f t="shared" si="1"/>
        <v>370374726</v>
      </c>
    </row>
    <row r="2832">
      <c r="A2832" s="62" t="s">
        <v>8269</v>
      </c>
      <c r="B2832" s="1" t="s">
        <v>8270</v>
      </c>
      <c r="C2832" s="5">
        <v>216.0</v>
      </c>
      <c r="D2832" s="97">
        <v>1.2742826949074E7</v>
      </c>
      <c r="E2832" s="2">
        <f t="shared" si="1"/>
        <v>2752450621</v>
      </c>
    </row>
    <row r="2833">
      <c r="A2833" s="62" t="s">
        <v>8271</v>
      </c>
      <c r="B2833" s="1" t="s">
        <v>8272</v>
      </c>
      <c r="C2833" s="5">
        <v>623.0</v>
      </c>
      <c r="D2833" s="97">
        <v>1.53548671733547E7</v>
      </c>
      <c r="E2833" s="2">
        <f t="shared" si="1"/>
        <v>9566082249</v>
      </c>
    </row>
    <row r="2834">
      <c r="A2834" s="62" t="s">
        <v>8273</v>
      </c>
      <c r="B2834" s="1" t="s">
        <v>8274</v>
      </c>
      <c r="C2834" s="5">
        <v>1060.0</v>
      </c>
      <c r="D2834" s="97">
        <v>1.57643162330188E7</v>
      </c>
      <c r="E2834" s="2">
        <f t="shared" si="1"/>
        <v>16710175207</v>
      </c>
    </row>
    <row r="2835">
      <c r="A2835" s="62" t="s">
        <v>8275</v>
      </c>
      <c r="B2835" s="1" t="s">
        <v>8276</v>
      </c>
      <c r="C2835" s="5">
        <v>208.0</v>
      </c>
      <c r="D2835" s="97">
        <v>1.37328314951923E7</v>
      </c>
      <c r="E2835" s="2">
        <f t="shared" si="1"/>
        <v>2856428951</v>
      </c>
    </row>
    <row r="2836">
      <c r="A2836" s="62" t="s">
        <v>8277</v>
      </c>
      <c r="B2836" s="1" t="s">
        <v>8278</v>
      </c>
      <c r="C2836" s="5">
        <v>10578.0</v>
      </c>
      <c r="D2836" s="97">
        <v>8560524.3624256</v>
      </c>
      <c r="E2836" s="2">
        <f t="shared" si="1"/>
        <v>90553226706</v>
      </c>
    </row>
    <row r="2837">
      <c r="A2837" s="62" t="s">
        <v>8279</v>
      </c>
      <c r="B2837" s="1" t="s">
        <v>8280</v>
      </c>
      <c r="C2837" s="5">
        <v>146.0</v>
      </c>
      <c r="D2837" s="97">
        <v>9909164.74657534</v>
      </c>
      <c r="E2837" s="2">
        <f t="shared" si="1"/>
        <v>1446738053</v>
      </c>
    </row>
    <row r="2838">
      <c r="A2838" s="62" t="s">
        <v>8281</v>
      </c>
      <c r="B2838" s="1" t="s">
        <v>8282</v>
      </c>
      <c r="C2838" s="5">
        <v>1138.0</v>
      </c>
      <c r="D2838" s="97">
        <v>1.00469545E7</v>
      </c>
      <c r="E2838" s="2">
        <f t="shared" si="1"/>
        <v>11433434221</v>
      </c>
    </row>
    <row r="2839">
      <c r="A2839" s="62" t="s">
        <v>8283</v>
      </c>
      <c r="B2839" s="1" t="s">
        <v>8284</v>
      </c>
      <c r="C2839" s="5">
        <v>394.0</v>
      </c>
      <c r="D2839" s="97">
        <v>8934160.39340102</v>
      </c>
      <c r="E2839" s="2">
        <f t="shared" si="1"/>
        <v>3520059195</v>
      </c>
    </row>
    <row r="2840">
      <c r="A2840" s="62" t="s">
        <v>8285</v>
      </c>
      <c r="B2840" s="1" t="s">
        <v>8286</v>
      </c>
      <c r="C2840" s="5">
        <v>17.0</v>
      </c>
      <c r="D2840" s="97">
        <v>1.06653754705882E7</v>
      </c>
      <c r="E2840" s="2">
        <f t="shared" si="1"/>
        <v>181311383</v>
      </c>
    </row>
    <row r="2841">
      <c r="A2841" s="62" t="s">
        <v>8287</v>
      </c>
      <c r="B2841" s="1" t="s">
        <v>8288</v>
      </c>
      <c r="C2841" s="5">
        <v>285.0</v>
      </c>
      <c r="D2841" s="97">
        <v>1.23000537368421E7</v>
      </c>
      <c r="E2841" s="2">
        <f t="shared" si="1"/>
        <v>3505515315</v>
      </c>
    </row>
    <row r="2842">
      <c r="A2842" s="62" t="s">
        <v>8289</v>
      </c>
      <c r="B2842" s="1" t="s">
        <v>8290</v>
      </c>
      <c r="C2842" s="5">
        <v>24.0</v>
      </c>
      <c r="D2842" s="97">
        <v>1.30269003333333E7</v>
      </c>
      <c r="E2842" s="2">
        <f t="shared" si="1"/>
        <v>312645608</v>
      </c>
    </row>
    <row r="2843">
      <c r="A2843" s="62" t="s">
        <v>8291</v>
      </c>
      <c r="B2843" s="1" t="s">
        <v>8292</v>
      </c>
      <c r="C2843" s="5">
        <v>510.0</v>
      </c>
      <c r="D2843" s="97">
        <v>1.22030194705882E7</v>
      </c>
      <c r="E2843" s="2">
        <f t="shared" si="1"/>
        <v>6223539930</v>
      </c>
    </row>
    <row r="2844">
      <c r="A2844" s="62" t="s">
        <v>8293</v>
      </c>
      <c r="B2844" s="1" t="s">
        <v>8294</v>
      </c>
      <c r="C2844" s="5">
        <v>226.0</v>
      </c>
      <c r="D2844" s="97">
        <v>1.36993687699115E7</v>
      </c>
      <c r="E2844" s="2">
        <f t="shared" si="1"/>
        <v>3096057342</v>
      </c>
    </row>
    <row r="2845">
      <c r="A2845" s="62" t="s">
        <v>8295</v>
      </c>
      <c r="B2845" s="1" t="s">
        <v>8296</v>
      </c>
      <c r="C2845" s="5">
        <v>296.0</v>
      </c>
      <c r="D2845" s="97">
        <v>1.09869377195945E7</v>
      </c>
      <c r="E2845" s="2">
        <f t="shared" si="1"/>
        <v>3252133565</v>
      </c>
    </row>
    <row r="2846">
      <c r="A2846" s="62" t="s">
        <v>8297</v>
      </c>
      <c r="B2846" s="1" t="s">
        <v>8298</v>
      </c>
      <c r="C2846" s="5">
        <v>1068.0</v>
      </c>
      <c r="D2846" s="97">
        <v>1.19233820177736E7</v>
      </c>
      <c r="E2846" s="2">
        <f t="shared" si="1"/>
        <v>12734171995</v>
      </c>
    </row>
    <row r="2847">
      <c r="A2847" s="62" t="s">
        <v>8299</v>
      </c>
      <c r="B2847" s="1" t="s">
        <v>8300</v>
      </c>
      <c r="C2847" s="5">
        <v>50.0</v>
      </c>
      <c r="D2847" s="97">
        <v>1.85298526799999E7</v>
      </c>
      <c r="E2847" s="2">
        <f t="shared" si="1"/>
        <v>926492634</v>
      </c>
    </row>
    <row r="2848">
      <c r="A2848" s="62" t="s">
        <v>8301</v>
      </c>
      <c r="B2848" s="1" t="s">
        <v>8302</v>
      </c>
      <c r="C2848" s="5">
        <v>56.0</v>
      </c>
      <c r="D2848" s="97">
        <v>1.79145287321428E7</v>
      </c>
      <c r="E2848" s="2">
        <f t="shared" si="1"/>
        <v>1003213609</v>
      </c>
    </row>
    <row r="2849">
      <c r="A2849" s="62" t="s">
        <v>8303</v>
      </c>
      <c r="B2849" s="1" t="s">
        <v>8304</v>
      </c>
      <c r="C2849" s="5">
        <v>801.0</v>
      </c>
      <c r="D2849" s="97">
        <v>1.55781680210395E7</v>
      </c>
      <c r="E2849" s="2">
        <f t="shared" si="1"/>
        <v>12478112585</v>
      </c>
    </row>
    <row r="2850">
      <c r="A2850" s="62" t="s">
        <v>8305</v>
      </c>
      <c r="B2850" s="1" t="s">
        <v>8306</v>
      </c>
      <c r="C2850" s="5">
        <v>3103.0</v>
      </c>
      <c r="D2850" s="97">
        <v>1.32021670293075E7</v>
      </c>
      <c r="E2850" s="2">
        <f t="shared" si="1"/>
        <v>40966324292</v>
      </c>
    </row>
    <row r="2851">
      <c r="A2851" s="62" t="s">
        <v>8307</v>
      </c>
      <c r="B2851" s="1" t="s">
        <v>8308</v>
      </c>
      <c r="C2851" s="5">
        <v>867.0</v>
      </c>
      <c r="D2851" s="97">
        <v>1.15825336309111E7</v>
      </c>
      <c r="E2851" s="2">
        <f t="shared" si="1"/>
        <v>10042056658</v>
      </c>
    </row>
    <row r="2852">
      <c r="A2852" s="62" t="s">
        <v>8309</v>
      </c>
      <c r="B2852" s="1" t="s">
        <v>8310</v>
      </c>
      <c r="C2852" s="5">
        <v>31.0</v>
      </c>
      <c r="D2852" s="97">
        <v>1.31908023225806E7</v>
      </c>
      <c r="E2852" s="2">
        <f t="shared" si="1"/>
        <v>408914872</v>
      </c>
    </row>
    <row r="2853">
      <c r="A2853" s="62" t="s">
        <v>8311</v>
      </c>
      <c r="B2853" s="1" t="s">
        <v>8312</v>
      </c>
      <c r="C2853" s="5">
        <v>24.0</v>
      </c>
      <c r="D2853" s="97">
        <v>1.8369433375E7</v>
      </c>
      <c r="E2853" s="2">
        <f t="shared" si="1"/>
        <v>440866401</v>
      </c>
    </row>
    <row r="2854">
      <c r="A2854" s="62" t="s">
        <v>8313</v>
      </c>
      <c r="B2854" s="1" t="s">
        <v>8314</v>
      </c>
      <c r="C2854" s="5">
        <v>640.0</v>
      </c>
      <c r="D2854" s="97">
        <v>1.46624287156249E7</v>
      </c>
      <c r="E2854" s="2">
        <f t="shared" si="1"/>
        <v>9383954378</v>
      </c>
    </row>
    <row r="2855">
      <c r="A2855" s="62" t="s">
        <v>8315</v>
      </c>
      <c r="B2855" s="1" t="s">
        <v>8316</v>
      </c>
      <c r="C2855" s="5">
        <v>48.0</v>
      </c>
      <c r="D2855" s="97">
        <v>1.13518824999999E7</v>
      </c>
      <c r="E2855" s="2">
        <f t="shared" si="1"/>
        <v>544890360</v>
      </c>
    </row>
    <row r="2856">
      <c r="A2856" s="62" t="s">
        <v>2923</v>
      </c>
      <c r="B2856" s="1" t="s">
        <v>614</v>
      </c>
      <c r="C2856" s="5">
        <v>47.0</v>
      </c>
      <c r="D2856" s="97">
        <v>2.61018503191489E7</v>
      </c>
      <c r="E2856" s="2">
        <f t="shared" si="1"/>
        <v>1226786965</v>
      </c>
    </row>
    <row r="2857">
      <c r="A2857" s="62" t="s">
        <v>2924</v>
      </c>
      <c r="B2857" s="1" t="s">
        <v>616</v>
      </c>
      <c r="C2857" s="5">
        <v>114.0</v>
      </c>
      <c r="D2857" s="97">
        <v>3.4267833368421E7</v>
      </c>
      <c r="E2857" s="2">
        <f t="shared" si="1"/>
        <v>3906533004</v>
      </c>
    </row>
    <row r="2858">
      <c r="A2858" s="62" t="s">
        <v>8317</v>
      </c>
      <c r="B2858" s="1" t="s">
        <v>8318</v>
      </c>
      <c r="C2858" s="5">
        <v>10.0</v>
      </c>
      <c r="D2858" s="97">
        <v>2.40368935E7</v>
      </c>
      <c r="E2858" s="2">
        <f t="shared" si="1"/>
        <v>240368935</v>
      </c>
    </row>
    <row r="2859">
      <c r="A2859" s="62" t="s">
        <v>2925</v>
      </c>
      <c r="B2859" s="1" t="s">
        <v>618</v>
      </c>
      <c r="C2859" s="5">
        <v>15.0</v>
      </c>
      <c r="D2859" s="97">
        <v>6.74558519333333E7</v>
      </c>
      <c r="E2859" s="2">
        <f t="shared" si="1"/>
        <v>1011837779</v>
      </c>
    </row>
    <row r="2860">
      <c r="A2860" s="62" t="s">
        <v>8319</v>
      </c>
      <c r="B2860" s="1" t="s">
        <v>8320</v>
      </c>
      <c r="C2860" s="5">
        <v>5.0</v>
      </c>
      <c r="D2860" s="97">
        <v>1.2278848E7</v>
      </c>
      <c r="E2860" s="2">
        <f t="shared" si="1"/>
        <v>61394240</v>
      </c>
    </row>
    <row r="2861">
      <c r="A2861" s="62" t="s">
        <v>8321</v>
      </c>
      <c r="B2861" s="1" t="s">
        <v>8322</v>
      </c>
      <c r="C2861" s="5">
        <v>3.0</v>
      </c>
      <c r="D2861" s="97">
        <v>3.22436536666666E7</v>
      </c>
      <c r="E2861" s="2">
        <f t="shared" si="1"/>
        <v>96730961</v>
      </c>
    </row>
    <row r="2862">
      <c r="A2862" s="62" t="s">
        <v>8323</v>
      </c>
      <c r="B2862" s="1" t="s">
        <v>8324</v>
      </c>
      <c r="C2862" s="5">
        <v>183.0</v>
      </c>
      <c r="D2862" s="97">
        <v>1.6013741704918E7</v>
      </c>
      <c r="E2862" s="2">
        <f t="shared" si="1"/>
        <v>2930514732</v>
      </c>
    </row>
    <row r="2863">
      <c r="A2863" s="62" t="s">
        <v>8325</v>
      </c>
      <c r="B2863" s="1" t="s">
        <v>8326</v>
      </c>
      <c r="C2863" s="5">
        <v>665.0</v>
      </c>
      <c r="D2863" s="97">
        <v>1.40979994917293E7</v>
      </c>
      <c r="E2863" s="2">
        <f t="shared" si="1"/>
        <v>9375169662</v>
      </c>
    </row>
    <row r="2864">
      <c r="A2864" s="62" t="s">
        <v>8327</v>
      </c>
      <c r="B2864" s="1" t="s">
        <v>8328</v>
      </c>
      <c r="C2864" s="5">
        <v>72.0</v>
      </c>
      <c r="D2864" s="97">
        <v>1.77010135138888E7</v>
      </c>
      <c r="E2864" s="2">
        <f t="shared" si="1"/>
        <v>1274472973</v>
      </c>
    </row>
    <row r="2865">
      <c r="A2865" s="62" t="s">
        <v>8329</v>
      </c>
      <c r="B2865" s="1" t="s">
        <v>8330</v>
      </c>
      <c r="C2865" s="5">
        <v>207.0</v>
      </c>
      <c r="D2865" s="97">
        <v>2.4318458289855E7</v>
      </c>
      <c r="E2865" s="2">
        <f t="shared" si="1"/>
        <v>5033920866</v>
      </c>
    </row>
    <row r="2866">
      <c r="A2866" s="62" t="s">
        <v>8331</v>
      </c>
      <c r="B2866" s="1" t="s">
        <v>8332</v>
      </c>
      <c r="C2866" s="5">
        <v>6.0</v>
      </c>
      <c r="D2866" s="97">
        <v>1.6194943E7</v>
      </c>
      <c r="E2866" s="2">
        <f t="shared" si="1"/>
        <v>97169658</v>
      </c>
    </row>
    <row r="2867">
      <c r="A2867" s="62" t="s">
        <v>8333</v>
      </c>
      <c r="B2867" s="1" t="s">
        <v>8334</v>
      </c>
      <c r="C2867" s="5">
        <v>9.0</v>
      </c>
      <c r="D2867" s="97">
        <v>2.30865784444444E7</v>
      </c>
      <c r="E2867" s="2">
        <f t="shared" si="1"/>
        <v>207779206</v>
      </c>
    </row>
    <row r="2868">
      <c r="A2868" s="62" t="s">
        <v>8335</v>
      </c>
      <c r="B2868" s="1" t="s">
        <v>8336</v>
      </c>
      <c r="C2868" s="5">
        <v>19.0</v>
      </c>
      <c r="D2868" s="97">
        <v>2.94339340526315E7</v>
      </c>
      <c r="E2868" s="2">
        <f t="shared" si="1"/>
        <v>559244747</v>
      </c>
    </row>
    <row r="2869">
      <c r="A2869" s="62" t="s">
        <v>8337</v>
      </c>
      <c r="B2869" s="1" t="s">
        <v>8338</v>
      </c>
      <c r="C2869" s="5">
        <v>224.0</v>
      </c>
      <c r="D2869" s="97">
        <v>1.42097165089285E7</v>
      </c>
      <c r="E2869" s="2">
        <f t="shared" si="1"/>
        <v>3182976498</v>
      </c>
    </row>
    <row r="2870">
      <c r="A2870" s="62" t="s">
        <v>2926</v>
      </c>
      <c r="B2870" s="1" t="s">
        <v>620</v>
      </c>
      <c r="C2870" s="5">
        <v>102.0</v>
      </c>
      <c r="D2870" s="97">
        <v>2.11494449223301E7</v>
      </c>
      <c r="E2870" s="2">
        <f t="shared" si="1"/>
        <v>2157243382</v>
      </c>
    </row>
    <row r="2871">
      <c r="A2871" s="62" t="s">
        <v>8339</v>
      </c>
      <c r="B2871" s="1" t="s">
        <v>8340</v>
      </c>
      <c r="C2871" s="5">
        <v>1861.0</v>
      </c>
      <c r="D2871" s="97">
        <v>1.45896877158177E7</v>
      </c>
      <c r="E2871" s="2">
        <f t="shared" si="1"/>
        <v>27151408839</v>
      </c>
    </row>
    <row r="2872">
      <c r="A2872" s="62" t="s">
        <v>8341</v>
      </c>
      <c r="B2872" s="1" t="s">
        <v>8342</v>
      </c>
      <c r="C2872" s="5">
        <v>343.0</v>
      </c>
      <c r="D2872" s="97">
        <v>1.78430224314868E7</v>
      </c>
      <c r="E2872" s="2">
        <f t="shared" si="1"/>
        <v>6120156694</v>
      </c>
    </row>
    <row r="2873">
      <c r="A2873" s="62" t="s">
        <v>8343</v>
      </c>
      <c r="B2873" s="1" t="s">
        <v>8344</v>
      </c>
      <c r="C2873" s="5">
        <v>704.0</v>
      </c>
      <c r="D2873" s="97">
        <v>1.25850152599431E7</v>
      </c>
      <c r="E2873" s="2">
        <f t="shared" si="1"/>
        <v>8859850743</v>
      </c>
    </row>
    <row r="2874">
      <c r="A2874" s="62" t="s">
        <v>8345</v>
      </c>
      <c r="B2874" s="1" t="s">
        <v>8346</v>
      </c>
      <c r="C2874" s="5">
        <v>8.0</v>
      </c>
      <c r="D2874" s="97">
        <v>2.1497660625E7</v>
      </c>
      <c r="E2874" s="2">
        <f t="shared" si="1"/>
        <v>171981285</v>
      </c>
    </row>
    <row r="2875">
      <c r="A2875" s="62" t="s">
        <v>8347</v>
      </c>
      <c r="B2875" s="1" t="s">
        <v>8348</v>
      </c>
      <c r="C2875" s="5">
        <v>4.0</v>
      </c>
      <c r="D2875" s="97">
        <v>2.8832442E7</v>
      </c>
      <c r="E2875" s="2">
        <f t="shared" si="1"/>
        <v>115329768</v>
      </c>
    </row>
    <row r="2876">
      <c r="A2876" s="62" t="s">
        <v>8349</v>
      </c>
      <c r="B2876" s="1" t="s">
        <v>8350</v>
      </c>
      <c r="C2876" s="5">
        <v>9.0</v>
      </c>
      <c r="D2876" s="97">
        <v>7654368.44444444</v>
      </c>
      <c r="E2876" s="2">
        <f t="shared" si="1"/>
        <v>68889316</v>
      </c>
    </row>
    <row r="2877">
      <c r="A2877" s="62" t="s">
        <v>8351</v>
      </c>
      <c r="B2877" s="1" t="s">
        <v>8352</v>
      </c>
      <c r="C2877" s="5">
        <v>7.0</v>
      </c>
      <c r="D2877" s="97">
        <v>2.27086242857142E7</v>
      </c>
      <c r="E2877" s="2">
        <f t="shared" si="1"/>
        <v>158960370</v>
      </c>
    </row>
    <row r="2878">
      <c r="A2878" s="62" t="s">
        <v>8353</v>
      </c>
      <c r="B2878" s="1" t="s">
        <v>8354</v>
      </c>
      <c r="C2878" s="5">
        <v>23.0</v>
      </c>
      <c r="D2878" s="97">
        <v>9925751.78260869</v>
      </c>
      <c r="E2878" s="2">
        <f t="shared" si="1"/>
        <v>228292291</v>
      </c>
    </row>
    <row r="2879">
      <c r="A2879" s="62" t="s">
        <v>8355</v>
      </c>
      <c r="B2879" s="1" t="s">
        <v>8356</v>
      </c>
      <c r="C2879" s="5">
        <v>294.0</v>
      </c>
      <c r="D2879" s="97">
        <v>1.34437312755102E7</v>
      </c>
      <c r="E2879" s="2">
        <f t="shared" si="1"/>
        <v>3952456995</v>
      </c>
    </row>
    <row r="2880">
      <c r="A2880" s="62" t="s">
        <v>8357</v>
      </c>
      <c r="B2880" s="1" t="s">
        <v>8358</v>
      </c>
      <c r="C2880" s="5">
        <v>1030.0</v>
      </c>
      <c r="D2880" s="97">
        <v>1.30697394451988E7</v>
      </c>
      <c r="E2880" s="2">
        <f t="shared" si="1"/>
        <v>13461831629</v>
      </c>
    </row>
    <row r="2881">
      <c r="A2881" s="62" t="s">
        <v>8359</v>
      </c>
      <c r="B2881" s="1" t="s">
        <v>8360</v>
      </c>
      <c r="C2881" s="5">
        <v>420.0</v>
      </c>
      <c r="D2881" s="97">
        <v>1.64761605666666E7</v>
      </c>
      <c r="E2881" s="2">
        <f t="shared" si="1"/>
        <v>6919987438</v>
      </c>
    </row>
    <row r="2882">
      <c r="A2882" s="62" t="s">
        <v>8361</v>
      </c>
      <c r="B2882" s="1" t="s">
        <v>8362</v>
      </c>
      <c r="C2882" s="5">
        <v>69.0</v>
      </c>
      <c r="D2882" s="97">
        <v>1.13873443043478E7</v>
      </c>
      <c r="E2882" s="2">
        <f t="shared" si="1"/>
        <v>785726757</v>
      </c>
    </row>
    <row r="2883">
      <c r="A2883" s="62" t="s">
        <v>8363</v>
      </c>
      <c r="B2883" s="1" t="s">
        <v>8364</v>
      </c>
      <c r="C2883" s="5">
        <v>1789.0</v>
      </c>
      <c r="D2883" s="97">
        <v>1.34444770692737E7</v>
      </c>
      <c r="E2883" s="2">
        <f t="shared" si="1"/>
        <v>24052169477</v>
      </c>
    </row>
    <row r="2884">
      <c r="A2884" s="62" t="s">
        <v>8365</v>
      </c>
      <c r="B2884" s="1" t="s">
        <v>8366</v>
      </c>
      <c r="C2884" s="5">
        <v>564.0</v>
      </c>
      <c r="D2884" s="97">
        <v>1.69229612836879E7</v>
      </c>
      <c r="E2884" s="2">
        <f t="shared" si="1"/>
        <v>9544550164</v>
      </c>
    </row>
    <row r="2885">
      <c r="A2885" s="62" t="s">
        <v>8367</v>
      </c>
      <c r="B2885" s="1" t="s">
        <v>8368</v>
      </c>
      <c r="C2885" s="5">
        <v>207.0</v>
      </c>
      <c r="D2885" s="97">
        <v>3.35758589710145E7</v>
      </c>
      <c r="E2885" s="2">
        <f t="shared" si="1"/>
        <v>6950202807</v>
      </c>
    </row>
    <row r="2886">
      <c r="A2886" s="62" t="s">
        <v>2927</v>
      </c>
      <c r="B2886" s="1" t="s">
        <v>622</v>
      </c>
      <c r="C2886" s="5">
        <v>722.0</v>
      </c>
      <c r="D2886" s="97">
        <v>1.83434453737931E7</v>
      </c>
      <c r="E2886" s="2">
        <f t="shared" si="1"/>
        <v>13243967560</v>
      </c>
    </row>
    <row r="2887">
      <c r="A2887" s="62" t="s">
        <v>8369</v>
      </c>
      <c r="B2887" s="1" t="s">
        <v>8370</v>
      </c>
      <c r="C2887" s="5">
        <v>15992.0</v>
      </c>
      <c r="D2887" s="97">
        <v>1.52753823928415E7</v>
      </c>
      <c r="E2887" s="2">
        <f t="shared" si="1"/>
        <v>244283915226</v>
      </c>
    </row>
    <row r="2888">
      <c r="A2888" s="62" t="s">
        <v>2928</v>
      </c>
      <c r="B2888" s="1" t="s">
        <v>624</v>
      </c>
      <c r="C2888" s="5">
        <v>566.0</v>
      </c>
      <c r="D2888" s="97">
        <v>2.12637145706713E7</v>
      </c>
      <c r="E2888" s="2">
        <f t="shared" si="1"/>
        <v>12035262447</v>
      </c>
    </row>
    <row r="2889">
      <c r="A2889" s="62" t="s">
        <v>3005</v>
      </c>
      <c r="B2889" s="1" t="s">
        <v>702</v>
      </c>
      <c r="C2889" s="5">
        <v>22108.0</v>
      </c>
      <c r="D2889" s="97">
        <v>1.01995943964363E7</v>
      </c>
      <c r="E2889" s="2">
        <f t="shared" si="1"/>
        <v>225492632916</v>
      </c>
    </row>
    <row r="2890">
      <c r="A2890" s="62" t="s">
        <v>8371</v>
      </c>
      <c r="B2890" s="1" t="s">
        <v>8372</v>
      </c>
      <c r="C2890" s="5">
        <v>132.0</v>
      </c>
      <c r="D2890" s="97">
        <v>1.51269703181818E7</v>
      </c>
      <c r="E2890" s="2">
        <f t="shared" si="1"/>
        <v>1996760082</v>
      </c>
    </row>
    <row r="2891">
      <c r="A2891" s="62" t="s">
        <v>8373</v>
      </c>
      <c r="B2891" s="1" t="s">
        <v>8374</v>
      </c>
      <c r="C2891" s="5">
        <v>5332.0</v>
      </c>
      <c r="D2891" s="97">
        <v>8342523.00654327</v>
      </c>
      <c r="E2891" s="2">
        <f t="shared" si="1"/>
        <v>44482332671</v>
      </c>
    </row>
    <row r="2892">
      <c r="A2892" s="62" t="s">
        <v>8375</v>
      </c>
      <c r="B2892" s="1" t="s">
        <v>8376</v>
      </c>
      <c r="C2892" s="5">
        <v>2035.0</v>
      </c>
      <c r="D2892" s="97">
        <v>1.0806343239312E7</v>
      </c>
      <c r="E2892" s="2">
        <f t="shared" si="1"/>
        <v>21990908492</v>
      </c>
    </row>
    <row r="2893">
      <c r="A2893" s="62" t="s">
        <v>8377</v>
      </c>
      <c r="B2893" s="1" t="s">
        <v>8378</v>
      </c>
      <c r="C2893" s="5">
        <v>49676.0</v>
      </c>
      <c r="D2893" s="97">
        <v>9841416.74707396</v>
      </c>
      <c r="E2893" s="2">
        <f t="shared" si="1"/>
        <v>488882218328</v>
      </c>
    </row>
    <row r="2894">
      <c r="A2894" s="62" t="s">
        <v>8379</v>
      </c>
      <c r="B2894" s="1" t="s">
        <v>8380</v>
      </c>
      <c r="C2894" s="5">
        <v>24.0</v>
      </c>
      <c r="D2894" s="97">
        <v>1.7004294625E7</v>
      </c>
      <c r="E2894" s="2">
        <f t="shared" si="1"/>
        <v>408103071</v>
      </c>
    </row>
    <row r="2895">
      <c r="A2895" s="62" t="s">
        <v>8381</v>
      </c>
      <c r="B2895" s="1" t="s">
        <v>8382</v>
      </c>
      <c r="C2895" s="5">
        <v>219.0</v>
      </c>
      <c r="D2895" s="97">
        <v>1.2716162849315E7</v>
      </c>
      <c r="E2895" s="2">
        <f t="shared" si="1"/>
        <v>2784839664</v>
      </c>
    </row>
    <row r="2896">
      <c r="A2896" s="62" t="s">
        <v>8383</v>
      </c>
      <c r="B2896" s="1" t="s">
        <v>8384</v>
      </c>
      <c r="C2896" s="5">
        <v>57.0</v>
      </c>
      <c r="D2896" s="97">
        <v>2.68538496666666E7</v>
      </c>
      <c r="E2896" s="2">
        <f t="shared" si="1"/>
        <v>1530669431</v>
      </c>
    </row>
    <row r="2897">
      <c r="A2897" s="62" t="s">
        <v>8385</v>
      </c>
      <c r="B2897" s="1" t="s">
        <v>8386</v>
      </c>
      <c r="C2897" s="5">
        <v>6084.0</v>
      </c>
      <c r="D2897" s="97">
        <v>1.21255151900772E7</v>
      </c>
      <c r="E2897" s="2">
        <f t="shared" si="1"/>
        <v>73771634416</v>
      </c>
    </row>
    <row r="2898">
      <c r="A2898" s="62" t="s">
        <v>3006</v>
      </c>
      <c r="B2898" s="1" t="s">
        <v>704</v>
      </c>
      <c r="C2898" s="5">
        <v>6790.0</v>
      </c>
      <c r="D2898" s="97">
        <v>1.12790261170839E7</v>
      </c>
      <c r="E2898" s="2">
        <f t="shared" si="1"/>
        <v>76584587335</v>
      </c>
    </row>
    <row r="2899">
      <c r="A2899" s="62" t="s">
        <v>8387</v>
      </c>
      <c r="B2899" s="1" t="s">
        <v>8388</v>
      </c>
      <c r="C2899" s="5">
        <v>2192.0</v>
      </c>
      <c r="D2899" s="97">
        <v>1.13192536008211E7</v>
      </c>
      <c r="E2899" s="2">
        <f t="shared" si="1"/>
        <v>24811803893</v>
      </c>
    </row>
    <row r="2900">
      <c r="A2900" s="62" t="s">
        <v>8389</v>
      </c>
      <c r="B2900" s="1" t="s">
        <v>8390</v>
      </c>
      <c r="C2900" s="5">
        <v>1717.0</v>
      </c>
      <c r="D2900" s="97">
        <v>1.24638443364377E7</v>
      </c>
      <c r="E2900" s="2">
        <f t="shared" si="1"/>
        <v>21400420726</v>
      </c>
    </row>
    <row r="2901">
      <c r="A2901" s="62" t="s">
        <v>8391</v>
      </c>
      <c r="B2901" s="1" t="s">
        <v>8392</v>
      </c>
      <c r="C2901" s="5">
        <v>1265.0</v>
      </c>
      <c r="D2901" s="97">
        <v>1.28955678158102E7</v>
      </c>
      <c r="E2901" s="2">
        <f t="shared" si="1"/>
        <v>16312893287</v>
      </c>
    </row>
    <row r="2902">
      <c r="A2902" s="62" t="s">
        <v>8393</v>
      </c>
      <c r="B2902" s="1" t="s">
        <v>8394</v>
      </c>
      <c r="C2902" s="5">
        <v>66.0</v>
      </c>
      <c r="D2902" s="97">
        <v>1.79780949090909E7</v>
      </c>
      <c r="E2902" s="2">
        <f t="shared" si="1"/>
        <v>1186554264</v>
      </c>
    </row>
    <row r="2903">
      <c r="A2903" s="62" t="s">
        <v>8395</v>
      </c>
      <c r="B2903" s="1" t="s">
        <v>8396</v>
      </c>
      <c r="C2903" s="5">
        <v>495.0</v>
      </c>
      <c r="D2903" s="97">
        <v>3.26518532323232E7</v>
      </c>
      <c r="E2903" s="2">
        <f t="shared" si="1"/>
        <v>16162667350</v>
      </c>
    </row>
    <row r="2904">
      <c r="A2904" s="62" t="s">
        <v>8397</v>
      </c>
      <c r="B2904" s="1" t="s">
        <v>8398</v>
      </c>
      <c r="C2904" s="5">
        <v>6544.0</v>
      </c>
      <c r="D2904" s="97">
        <v>1.36813537167277E7</v>
      </c>
      <c r="E2904" s="2">
        <f t="shared" si="1"/>
        <v>89530778722</v>
      </c>
    </row>
    <row r="2905">
      <c r="A2905" s="62" t="s">
        <v>8399</v>
      </c>
      <c r="B2905" s="1" t="s">
        <v>8400</v>
      </c>
      <c r="C2905" s="5">
        <v>2997.0</v>
      </c>
      <c r="D2905" s="97">
        <v>1.43548352786666E7</v>
      </c>
      <c r="E2905" s="2">
        <f t="shared" si="1"/>
        <v>43021441330</v>
      </c>
    </row>
    <row r="2906">
      <c r="A2906" s="62" t="s">
        <v>2929</v>
      </c>
      <c r="B2906" s="1" t="s">
        <v>626</v>
      </c>
      <c r="C2906" s="5">
        <v>70.0</v>
      </c>
      <c r="D2906" s="97">
        <v>1.78712397285714E7</v>
      </c>
      <c r="E2906" s="2">
        <f t="shared" si="1"/>
        <v>1250986781</v>
      </c>
    </row>
    <row r="2907">
      <c r="A2907" s="62" t="s">
        <v>2930</v>
      </c>
      <c r="B2907" s="1" t="s">
        <v>630</v>
      </c>
      <c r="C2907" s="5">
        <v>107.0</v>
      </c>
      <c r="D2907" s="97">
        <v>1.47109610186915E7</v>
      </c>
      <c r="E2907" s="2">
        <f t="shared" si="1"/>
        <v>1574072829</v>
      </c>
    </row>
    <row r="2908">
      <c r="A2908" s="62" t="s">
        <v>3007</v>
      </c>
      <c r="B2908" s="1" t="s">
        <v>707</v>
      </c>
      <c r="C2908" s="5">
        <v>1804.0</v>
      </c>
      <c r="D2908" s="97">
        <v>1.34647691368421E7</v>
      </c>
      <c r="E2908" s="2">
        <f t="shared" si="1"/>
        <v>24290443523</v>
      </c>
    </row>
    <row r="2909">
      <c r="A2909" s="62" t="s">
        <v>3008</v>
      </c>
      <c r="B2909" s="1" t="s">
        <v>710</v>
      </c>
      <c r="C2909" s="5">
        <v>568.0</v>
      </c>
      <c r="D2909" s="97">
        <v>1.23816012746478E7</v>
      </c>
      <c r="E2909" s="2">
        <f t="shared" si="1"/>
        <v>7032749524</v>
      </c>
    </row>
    <row r="2910">
      <c r="A2910" s="62" t="s">
        <v>2931</v>
      </c>
      <c r="B2910" s="1" t="s">
        <v>631</v>
      </c>
      <c r="C2910" s="5">
        <v>271.0</v>
      </c>
      <c r="D2910" s="97">
        <v>2.98694580479704E7</v>
      </c>
      <c r="E2910" s="2">
        <f t="shared" si="1"/>
        <v>8094623131</v>
      </c>
    </row>
    <row r="2911">
      <c r="A2911" s="62" t="s">
        <v>2932</v>
      </c>
      <c r="B2911" s="1" t="s">
        <v>633</v>
      </c>
      <c r="C2911" s="5">
        <v>54.0</v>
      </c>
      <c r="D2911" s="97">
        <v>1.71099701851851E7</v>
      </c>
      <c r="E2911" s="2">
        <f t="shared" si="1"/>
        <v>923938390</v>
      </c>
    </row>
    <row r="2912">
      <c r="A2912" s="62" t="s">
        <v>2933</v>
      </c>
      <c r="B2912" s="1" t="s">
        <v>635</v>
      </c>
      <c r="C2912" s="5">
        <v>54.0</v>
      </c>
      <c r="D2912" s="97">
        <v>3.2513092574074E7</v>
      </c>
      <c r="E2912" s="2">
        <f t="shared" si="1"/>
        <v>1755706999</v>
      </c>
    </row>
    <row r="2913">
      <c r="A2913" s="62" t="s">
        <v>3009</v>
      </c>
      <c r="B2913" s="1" t="s">
        <v>712</v>
      </c>
      <c r="C2913" s="5">
        <v>165.0</v>
      </c>
      <c r="D2913" s="97">
        <v>8320023.03030302</v>
      </c>
      <c r="E2913" s="2">
        <f t="shared" si="1"/>
        <v>1372803800</v>
      </c>
    </row>
    <row r="2914">
      <c r="A2914" s="62" t="s">
        <v>8401</v>
      </c>
      <c r="B2914" s="1" t="s">
        <v>8402</v>
      </c>
      <c r="C2914" s="5">
        <v>163.0</v>
      </c>
      <c r="D2914" s="97">
        <v>1.99351049085365E7</v>
      </c>
      <c r="E2914" s="2">
        <f t="shared" si="1"/>
        <v>3249422100</v>
      </c>
    </row>
    <row r="2915">
      <c r="A2915" s="62" t="s">
        <v>8403</v>
      </c>
      <c r="B2915" s="1" t="s">
        <v>8404</v>
      </c>
      <c r="C2915" s="5">
        <v>153.0</v>
      </c>
      <c r="D2915" s="97">
        <v>2.90476236535947E7</v>
      </c>
      <c r="E2915" s="2">
        <f t="shared" si="1"/>
        <v>4444286419</v>
      </c>
    </row>
    <row r="2916">
      <c r="A2916" s="62" t="s">
        <v>8405</v>
      </c>
      <c r="B2916" s="1" t="s">
        <v>8406</v>
      </c>
      <c r="C2916" s="5">
        <v>508.0</v>
      </c>
      <c r="D2916" s="97">
        <v>1.60966722795275E7</v>
      </c>
      <c r="E2916" s="2">
        <f t="shared" si="1"/>
        <v>8177109518</v>
      </c>
    </row>
    <row r="2917">
      <c r="A2917" s="62" t="s">
        <v>8407</v>
      </c>
      <c r="B2917" s="1" t="s">
        <v>8408</v>
      </c>
      <c r="C2917" s="5">
        <v>785.0</v>
      </c>
      <c r="D2917" s="97">
        <v>1.72238629375796E7</v>
      </c>
      <c r="E2917" s="2">
        <f t="shared" si="1"/>
        <v>13520732406</v>
      </c>
    </row>
    <row r="2918">
      <c r="A2918" s="62" t="s">
        <v>3010</v>
      </c>
      <c r="B2918" s="1" t="s">
        <v>714</v>
      </c>
      <c r="C2918" s="5">
        <v>742.0</v>
      </c>
      <c r="D2918" s="97">
        <v>2.07947782695417E7</v>
      </c>
      <c r="E2918" s="2">
        <f t="shared" si="1"/>
        <v>15429725476</v>
      </c>
    </row>
    <row r="2919">
      <c r="A2919" s="62" t="s">
        <v>8409</v>
      </c>
      <c r="B2919" s="1" t="s">
        <v>8410</v>
      </c>
      <c r="C2919" s="5">
        <v>119.0</v>
      </c>
      <c r="D2919" s="97">
        <v>2.22181245798319E7</v>
      </c>
      <c r="E2919" s="2">
        <f t="shared" si="1"/>
        <v>2643956825</v>
      </c>
    </row>
    <row r="2920">
      <c r="A2920" s="62" t="s">
        <v>3011</v>
      </c>
      <c r="B2920" s="1" t="s">
        <v>717</v>
      </c>
      <c r="C2920" s="5">
        <v>910.0</v>
      </c>
      <c r="D2920" s="97">
        <v>2.09346992313596E7</v>
      </c>
      <c r="E2920" s="2">
        <f t="shared" si="1"/>
        <v>19050576301</v>
      </c>
    </row>
    <row r="2921">
      <c r="A2921" s="62" t="s">
        <v>3012</v>
      </c>
      <c r="B2921" s="1" t="s">
        <v>719</v>
      </c>
      <c r="C2921" s="5">
        <v>3884.0</v>
      </c>
      <c r="D2921" s="97">
        <v>1.53612212470406E7</v>
      </c>
      <c r="E2921" s="2">
        <f t="shared" si="1"/>
        <v>59662983324</v>
      </c>
    </row>
    <row r="2922">
      <c r="A2922" s="62" t="s">
        <v>3013</v>
      </c>
      <c r="B2922" s="1" t="s">
        <v>721</v>
      </c>
      <c r="C2922" s="5">
        <v>126.0</v>
      </c>
      <c r="D2922" s="97">
        <v>1.62736048650793E7</v>
      </c>
      <c r="E2922" s="2">
        <f t="shared" si="1"/>
        <v>2050474213</v>
      </c>
    </row>
    <row r="2923">
      <c r="A2923" s="62" t="s">
        <v>8411</v>
      </c>
      <c r="B2923" s="1" t="s">
        <v>109</v>
      </c>
      <c r="C2923" s="5">
        <v>878.0</v>
      </c>
      <c r="D2923" s="97">
        <v>1.45597895364464E7</v>
      </c>
      <c r="E2923" s="2">
        <f t="shared" si="1"/>
        <v>12783495213</v>
      </c>
    </row>
    <row r="2924">
      <c r="A2924" s="62" t="s">
        <v>8412</v>
      </c>
      <c r="B2924" s="1" t="s">
        <v>8413</v>
      </c>
      <c r="C2924" s="5">
        <v>8.0</v>
      </c>
      <c r="D2924" s="97">
        <v>1.107244275E7</v>
      </c>
      <c r="E2924" s="2">
        <f t="shared" si="1"/>
        <v>88579542</v>
      </c>
    </row>
    <row r="2925">
      <c r="A2925" s="62" t="s">
        <v>3014</v>
      </c>
      <c r="B2925" s="1" t="s">
        <v>723</v>
      </c>
      <c r="C2925" s="5">
        <v>10.0</v>
      </c>
      <c r="D2925" s="97">
        <v>3.80750764E7</v>
      </c>
      <c r="E2925" s="2">
        <f t="shared" si="1"/>
        <v>380750764</v>
      </c>
    </row>
    <row r="2926">
      <c r="A2926" s="62" t="s">
        <v>8414</v>
      </c>
      <c r="B2926" s="1" t="s">
        <v>8415</v>
      </c>
      <c r="C2926" s="5">
        <v>119.0</v>
      </c>
      <c r="D2926" s="97">
        <v>1.81720226134453E7</v>
      </c>
      <c r="E2926" s="2">
        <f t="shared" si="1"/>
        <v>2162470691</v>
      </c>
    </row>
    <row r="2927">
      <c r="A2927" s="62" t="s">
        <v>8416</v>
      </c>
      <c r="B2927" s="1" t="s">
        <v>8417</v>
      </c>
      <c r="C2927" s="5">
        <v>179.0</v>
      </c>
      <c r="D2927" s="97">
        <v>2.13873483184357E7</v>
      </c>
      <c r="E2927" s="2">
        <f t="shared" si="1"/>
        <v>3828335349</v>
      </c>
    </row>
    <row r="2928">
      <c r="A2928" s="62" t="s">
        <v>8418</v>
      </c>
      <c r="B2928" s="1" t="s">
        <v>8419</v>
      </c>
      <c r="C2928" s="5">
        <v>122.0</v>
      </c>
      <c r="D2928" s="97">
        <v>1.05707150901639E7</v>
      </c>
      <c r="E2928" s="2">
        <f t="shared" si="1"/>
        <v>1289627241</v>
      </c>
    </row>
    <row r="2929">
      <c r="A2929" s="62" t="s">
        <v>8420</v>
      </c>
      <c r="B2929" s="1" t="s">
        <v>8421</v>
      </c>
      <c r="C2929" s="5">
        <v>176.0</v>
      </c>
      <c r="D2929" s="97">
        <v>1.03118670681818E7</v>
      </c>
      <c r="E2929" s="2">
        <f t="shared" si="1"/>
        <v>1814888604</v>
      </c>
    </row>
    <row r="2930">
      <c r="A2930" s="62" t="s">
        <v>8422</v>
      </c>
      <c r="B2930" s="1" t="s">
        <v>8423</v>
      </c>
      <c r="C2930" s="5">
        <v>477.0</v>
      </c>
      <c r="D2930" s="97">
        <v>2.0632172966457E7</v>
      </c>
      <c r="E2930" s="2">
        <f t="shared" si="1"/>
        <v>9841546505</v>
      </c>
    </row>
    <row r="2931">
      <c r="A2931" s="62" t="s">
        <v>8424</v>
      </c>
      <c r="B2931" s="1" t="s">
        <v>8425</v>
      </c>
      <c r="C2931" s="5">
        <v>676.0</v>
      </c>
      <c r="D2931" s="97">
        <v>1.26732598121301E7</v>
      </c>
      <c r="E2931" s="2">
        <f t="shared" si="1"/>
        <v>8567123633</v>
      </c>
    </row>
    <row r="2932">
      <c r="A2932" s="62" t="s">
        <v>8426</v>
      </c>
      <c r="B2932" s="1" t="s">
        <v>8427</v>
      </c>
      <c r="C2932" s="5">
        <v>13.0</v>
      </c>
      <c r="D2932" s="97">
        <v>1.55583827692307E7</v>
      </c>
      <c r="E2932" s="2">
        <f t="shared" si="1"/>
        <v>202258976</v>
      </c>
    </row>
    <row r="2933">
      <c r="A2933" s="62" t="s">
        <v>8428</v>
      </c>
      <c r="B2933" s="1" t="s">
        <v>8429</v>
      </c>
      <c r="C2933" s="5">
        <v>63.0</v>
      </c>
      <c r="D2933" s="97">
        <v>2.73797686984126E7</v>
      </c>
      <c r="E2933" s="2">
        <f t="shared" si="1"/>
        <v>1724925428</v>
      </c>
    </row>
    <row r="2934">
      <c r="A2934" s="62" t="s">
        <v>8430</v>
      </c>
      <c r="B2934" s="1" t="s">
        <v>8431</v>
      </c>
      <c r="C2934" s="5">
        <v>10568.0</v>
      </c>
      <c r="D2934" s="97">
        <v>1.28478199984879E7</v>
      </c>
      <c r="E2934" s="2">
        <f t="shared" si="1"/>
        <v>135775761744</v>
      </c>
    </row>
    <row r="2935">
      <c r="A2935" s="62" t="s">
        <v>8432</v>
      </c>
      <c r="B2935" s="1" t="s">
        <v>8433</v>
      </c>
      <c r="C2935" s="5">
        <v>903.0</v>
      </c>
      <c r="D2935" s="97">
        <v>1.37021940907079E7</v>
      </c>
      <c r="E2935" s="2">
        <f t="shared" si="1"/>
        <v>12373081264</v>
      </c>
    </row>
    <row r="2936">
      <c r="A2936" s="62" t="s">
        <v>8434</v>
      </c>
      <c r="B2936" s="1" t="s">
        <v>8435</v>
      </c>
      <c r="C2936" s="5">
        <v>237.0</v>
      </c>
      <c r="D2936" s="97">
        <v>1.88187437257383E7</v>
      </c>
      <c r="E2936" s="2">
        <f t="shared" si="1"/>
        <v>4460042263</v>
      </c>
    </row>
    <row r="2937">
      <c r="A2937" s="62" t="s">
        <v>8436</v>
      </c>
      <c r="B2937" s="1" t="s">
        <v>8437</v>
      </c>
      <c r="C2937" s="5">
        <v>95.0</v>
      </c>
      <c r="D2937" s="97">
        <v>2.54528585157894E7</v>
      </c>
      <c r="E2937" s="2">
        <f t="shared" si="1"/>
        <v>2418021559</v>
      </c>
    </row>
    <row r="2938">
      <c r="A2938" s="62" t="s">
        <v>8438</v>
      </c>
      <c r="B2938" s="1" t="s">
        <v>8439</v>
      </c>
      <c r="C2938" s="5">
        <v>178.0</v>
      </c>
      <c r="D2938" s="97">
        <v>3.66003406629213E7</v>
      </c>
      <c r="E2938" s="2">
        <f t="shared" si="1"/>
        <v>6514860638</v>
      </c>
    </row>
    <row r="2939">
      <c r="A2939" s="62" t="s">
        <v>8440</v>
      </c>
      <c r="B2939" s="1" t="s">
        <v>8441</v>
      </c>
      <c r="C2939" s="5">
        <v>88.0</v>
      </c>
      <c r="D2939" s="97">
        <v>4.35484705955056E7</v>
      </c>
      <c r="E2939" s="2">
        <f t="shared" si="1"/>
        <v>3832265412</v>
      </c>
    </row>
    <row r="2940">
      <c r="A2940" s="62" t="s">
        <v>8442</v>
      </c>
      <c r="B2940" s="1" t="s">
        <v>8443</v>
      </c>
      <c r="C2940" s="5">
        <v>173.0</v>
      </c>
      <c r="D2940" s="97">
        <v>4.80898347398843E7</v>
      </c>
      <c r="E2940" s="2">
        <f t="shared" si="1"/>
        <v>8319541410</v>
      </c>
    </row>
    <row r="2941">
      <c r="A2941" s="62" t="s">
        <v>8444</v>
      </c>
      <c r="B2941" s="1" t="s">
        <v>8445</v>
      </c>
      <c r="C2941" s="5">
        <v>39.0</v>
      </c>
      <c r="D2941" s="97">
        <v>4.17965152307692E7</v>
      </c>
      <c r="E2941" s="2">
        <f t="shared" si="1"/>
        <v>1630064094</v>
      </c>
    </row>
    <row r="2942">
      <c r="A2942" s="62" t="s">
        <v>8446</v>
      </c>
      <c r="B2942" s="1" t="s">
        <v>8447</v>
      </c>
      <c r="C2942" s="5">
        <v>26.0</v>
      </c>
      <c r="D2942" s="97">
        <v>5.53457497692307E7</v>
      </c>
      <c r="E2942" s="2">
        <f t="shared" si="1"/>
        <v>1438989494</v>
      </c>
    </row>
    <row r="2943">
      <c r="A2943" s="62" t="s">
        <v>8448</v>
      </c>
      <c r="B2943" s="1" t="s">
        <v>8449</v>
      </c>
      <c r="C2943" s="5">
        <v>50.0</v>
      </c>
      <c r="D2943" s="97">
        <v>1.72870037599999E7</v>
      </c>
      <c r="E2943" s="2">
        <f t="shared" si="1"/>
        <v>864350188</v>
      </c>
    </row>
    <row r="2944">
      <c r="A2944" s="62" t="s">
        <v>8450</v>
      </c>
      <c r="B2944" s="1" t="s">
        <v>8451</v>
      </c>
      <c r="C2944" s="5">
        <v>274.0</v>
      </c>
      <c r="D2944" s="97">
        <v>2.66266223832116E7</v>
      </c>
      <c r="E2944" s="2">
        <f t="shared" si="1"/>
        <v>7295694533</v>
      </c>
    </row>
    <row r="2945">
      <c r="A2945" s="62" t="s">
        <v>3015</v>
      </c>
      <c r="B2945" s="1" t="s">
        <v>725</v>
      </c>
      <c r="C2945" s="5">
        <v>39173.0</v>
      </c>
      <c r="D2945" s="97">
        <v>1.46276361759004E7</v>
      </c>
      <c r="E2945" s="2">
        <f t="shared" si="1"/>
        <v>573008391919</v>
      </c>
    </row>
    <row r="2946">
      <c r="A2946" s="62" t="s">
        <v>8452</v>
      </c>
      <c r="B2946" s="1" t="s">
        <v>8453</v>
      </c>
      <c r="C2946" s="5">
        <v>2611.0</v>
      </c>
      <c r="D2946" s="97">
        <v>2.1673736098392E7</v>
      </c>
      <c r="E2946" s="2">
        <f t="shared" si="1"/>
        <v>56590124953</v>
      </c>
    </row>
    <row r="2947">
      <c r="A2947" s="62" t="s">
        <v>8454</v>
      </c>
      <c r="B2947" s="1" t="s">
        <v>8455</v>
      </c>
      <c r="C2947" s="5">
        <v>165.0</v>
      </c>
      <c r="D2947" s="97">
        <v>2.32996969636363E7</v>
      </c>
      <c r="E2947" s="2">
        <f t="shared" si="1"/>
        <v>3844449999</v>
      </c>
    </row>
    <row r="2948">
      <c r="A2948" s="62" t="s">
        <v>8456</v>
      </c>
      <c r="B2948" s="1" t="s">
        <v>8457</v>
      </c>
      <c r="C2948" s="5">
        <v>339.0</v>
      </c>
      <c r="D2948" s="97">
        <v>2.44919585264705E7</v>
      </c>
      <c r="E2948" s="2">
        <f t="shared" si="1"/>
        <v>8302773940</v>
      </c>
    </row>
    <row r="2949">
      <c r="A2949" s="62" t="s">
        <v>2934</v>
      </c>
      <c r="B2949" s="1" t="s">
        <v>637</v>
      </c>
      <c r="C2949" s="5">
        <v>7751.0</v>
      </c>
      <c r="D2949" s="97">
        <v>2.96625758594274E7</v>
      </c>
      <c r="E2949" s="2">
        <f t="shared" si="1"/>
        <v>229914625486</v>
      </c>
    </row>
    <row r="2950">
      <c r="A2950" s="62" t="s">
        <v>8458</v>
      </c>
      <c r="B2950" s="1" t="s">
        <v>8459</v>
      </c>
      <c r="C2950" s="5">
        <v>200.0</v>
      </c>
      <c r="D2950" s="97">
        <v>3.7157712545E7</v>
      </c>
      <c r="E2950" s="2">
        <f t="shared" si="1"/>
        <v>7431542509</v>
      </c>
    </row>
    <row r="2951">
      <c r="A2951" s="62" t="s">
        <v>2935</v>
      </c>
      <c r="B2951" s="1" t="s">
        <v>640</v>
      </c>
      <c r="C2951" s="5">
        <v>3282.0</v>
      </c>
      <c r="D2951" s="97">
        <v>4.30701734715373E7</v>
      </c>
      <c r="E2951" s="2">
        <f t="shared" si="1"/>
        <v>141356309334</v>
      </c>
    </row>
    <row r="2952">
      <c r="A2952" s="62" t="s">
        <v>8460</v>
      </c>
      <c r="B2952" s="1" t="s">
        <v>8461</v>
      </c>
      <c r="C2952" s="5">
        <v>167.0</v>
      </c>
      <c r="D2952" s="97">
        <v>6.40602879640718E7</v>
      </c>
      <c r="E2952" s="2">
        <f t="shared" si="1"/>
        <v>10698068090</v>
      </c>
    </row>
    <row r="2953">
      <c r="A2953" s="62" t="s">
        <v>8462</v>
      </c>
      <c r="B2953" s="1" t="s">
        <v>8463</v>
      </c>
      <c r="C2953" s="5">
        <v>17.0</v>
      </c>
      <c r="D2953" s="97">
        <v>1.23449128941176E8</v>
      </c>
      <c r="E2953" s="2">
        <f t="shared" si="1"/>
        <v>2098635192</v>
      </c>
    </row>
    <row r="2954">
      <c r="A2954" s="62" t="s">
        <v>8464</v>
      </c>
      <c r="B2954" s="1" t="s">
        <v>8465</v>
      </c>
      <c r="C2954" s="5">
        <v>45.0</v>
      </c>
      <c r="D2954" s="97">
        <v>1.79673130444444E7</v>
      </c>
      <c r="E2954" s="2">
        <f t="shared" si="1"/>
        <v>808529087</v>
      </c>
    </row>
    <row r="2955">
      <c r="A2955" s="62" t="s">
        <v>8466</v>
      </c>
      <c r="B2955" s="1" t="s">
        <v>8467</v>
      </c>
      <c r="C2955" s="5">
        <v>351.0</v>
      </c>
      <c r="D2955" s="97">
        <v>1.67231234131054E7</v>
      </c>
      <c r="E2955" s="2">
        <f t="shared" si="1"/>
        <v>5869816318</v>
      </c>
    </row>
    <row r="2956">
      <c r="A2956" s="62" t="s">
        <v>8468</v>
      </c>
      <c r="B2956" s="1" t="s">
        <v>8469</v>
      </c>
      <c r="C2956" s="5">
        <v>22.0</v>
      </c>
      <c r="D2956" s="97">
        <v>1.77802209545454E7</v>
      </c>
      <c r="E2956" s="2">
        <f t="shared" si="1"/>
        <v>391164861</v>
      </c>
    </row>
    <row r="2957">
      <c r="A2957" s="62" t="s">
        <v>8470</v>
      </c>
      <c r="B2957" s="1" t="s">
        <v>8471</v>
      </c>
      <c r="C2957" s="5">
        <v>17.0</v>
      </c>
      <c r="D2957" s="97">
        <v>7799686.47058823</v>
      </c>
      <c r="E2957" s="2">
        <f t="shared" si="1"/>
        <v>132594670</v>
      </c>
    </row>
    <row r="2958">
      <c r="A2958" s="62" t="s">
        <v>8472</v>
      </c>
      <c r="B2958" s="1" t="s">
        <v>8473</v>
      </c>
      <c r="C2958" s="5">
        <v>61.0</v>
      </c>
      <c r="D2958" s="97">
        <v>1.49123400491803E7</v>
      </c>
      <c r="E2958" s="2">
        <f t="shared" si="1"/>
        <v>909652743</v>
      </c>
    </row>
    <row r="2959">
      <c r="A2959" s="62" t="s">
        <v>8474</v>
      </c>
      <c r="B2959" s="1" t="s">
        <v>8475</v>
      </c>
      <c r="C2959" s="5">
        <v>13.0</v>
      </c>
      <c r="D2959" s="97">
        <v>1.84560413846153E7</v>
      </c>
      <c r="E2959" s="2">
        <f t="shared" si="1"/>
        <v>239928538</v>
      </c>
    </row>
    <row r="2960">
      <c r="A2960" s="62" t="s">
        <v>8476</v>
      </c>
      <c r="B2960" s="1" t="s">
        <v>8477</v>
      </c>
      <c r="C2960" s="5">
        <v>12.0</v>
      </c>
      <c r="D2960" s="97">
        <v>4.50373355833333E7</v>
      </c>
      <c r="E2960" s="2">
        <f t="shared" si="1"/>
        <v>540448027</v>
      </c>
    </row>
    <row r="2961">
      <c r="A2961" s="62" t="s">
        <v>8478</v>
      </c>
      <c r="B2961" s="1" t="s">
        <v>8479</v>
      </c>
      <c r="C2961" s="5">
        <v>2.0</v>
      </c>
      <c r="D2961" s="97">
        <v>1.004645E7</v>
      </c>
      <c r="E2961" s="2">
        <f t="shared" si="1"/>
        <v>20092900</v>
      </c>
    </row>
    <row r="2962">
      <c r="A2962" s="62" t="s">
        <v>8480</v>
      </c>
      <c r="B2962" s="1" t="s">
        <v>8481</v>
      </c>
      <c r="C2962" s="5">
        <v>4.0</v>
      </c>
      <c r="D2962" s="97">
        <v>1.376182375E7</v>
      </c>
      <c r="E2962" s="2">
        <f t="shared" si="1"/>
        <v>55047295</v>
      </c>
    </row>
    <row r="2963">
      <c r="A2963" s="62" t="s">
        <v>8482</v>
      </c>
      <c r="B2963" s="1" t="s">
        <v>8483</v>
      </c>
      <c r="C2963" s="5">
        <v>3567.0</v>
      </c>
      <c r="D2963" s="97">
        <v>1.43164890717086E7</v>
      </c>
      <c r="E2963" s="2">
        <f t="shared" si="1"/>
        <v>51066916519</v>
      </c>
    </row>
    <row r="2964">
      <c r="A2964" s="62" t="s">
        <v>8484</v>
      </c>
      <c r="B2964" s="1" t="s">
        <v>8485</v>
      </c>
      <c r="C2964" s="5">
        <v>13.0</v>
      </c>
      <c r="D2964" s="97">
        <v>6.46920741538461E7</v>
      </c>
      <c r="E2964" s="2">
        <f t="shared" si="1"/>
        <v>840996964</v>
      </c>
    </row>
    <row r="2965">
      <c r="A2965" s="62" t="s">
        <v>8486</v>
      </c>
      <c r="B2965" s="1" t="s">
        <v>8487</v>
      </c>
      <c r="C2965" s="5">
        <v>6.0</v>
      </c>
      <c r="D2965" s="97">
        <v>1.99909533333333E7</v>
      </c>
      <c r="E2965" s="2">
        <f t="shared" si="1"/>
        <v>119945720</v>
      </c>
    </row>
    <row r="2966">
      <c r="A2966" s="62" t="s">
        <v>8488</v>
      </c>
      <c r="B2966" s="1" t="s">
        <v>8489</v>
      </c>
      <c r="C2966" s="5">
        <v>5.0</v>
      </c>
      <c r="D2966" s="97">
        <v>4.71280344E7</v>
      </c>
      <c r="E2966" s="2">
        <f t="shared" si="1"/>
        <v>235640172</v>
      </c>
    </row>
    <row r="2967">
      <c r="A2967" s="62" t="s">
        <v>8490</v>
      </c>
      <c r="B2967" s="1" t="s">
        <v>8491</v>
      </c>
      <c r="C2967" s="5">
        <v>7.0</v>
      </c>
      <c r="D2967" s="97">
        <v>3.16580741428571E7</v>
      </c>
      <c r="E2967" s="2">
        <f t="shared" si="1"/>
        <v>221606519</v>
      </c>
    </row>
    <row r="2968">
      <c r="A2968" s="62" t="s">
        <v>8492</v>
      </c>
      <c r="B2968" s="1" t="s">
        <v>8493</v>
      </c>
      <c r="C2968" s="5">
        <v>22.0</v>
      </c>
      <c r="D2968" s="97">
        <v>1.25271123636363E7</v>
      </c>
      <c r="E2968" s="2">
        <f t="shared" si="1"/>
        <v>275596472</v>
      </c>
    </row>
    <row r="2969">
      <c r="A2969" s="62" t="s">
        <v>8494</v>
      </c>
      <c r="B2969" s="1" t="s">
        <v>8495</v>
      </c>
      <c r="C2969" s="5">
        <v>6.0</v>
      </c>
      <c r="D2969" s="97">
        <v>2.20573578333333E7</v>
      </c>
      <c r="E2969" s="2">
        <f t="shared" si="1"/>
        <v>132344147</v>
      </c>
    </row>
    <row r="2970">
      <c r="A2970" s="62" t="s">
        <v>8496</v>
      </c>
      <c r="B2970" s="1" t="s">
        <v>8497</v>
      </c>
      <c r="C2970" s="5">
        <v>24.0</v>
      </c>
      <c r="D2970" s="97">
        <v>1.11748015416666E7</v>
      </c>
      <c r="E2970" s="2">
        <f t="shared" si="1"/>
        <v>268195237</v>
      </c>
    </row>
    <row r="2971">
      <c r="A2971" s="62" t="s">
        <v>8498</v>
      </c>
      <c r="B2971" s="1" t="s">
        <v>8499</v>
      </c>
      <c r="C2971" s="5">
        <v>16.0</v>
      </c>
      <c r="D2971" s="97">
        <v>7.1025277E7</v>
      </c>
      <c r="E2971" s="2">
        <f t="shared" si="1"/>
        <v>1136404432</v>
      </c>
    </row>
    <row r="2972">
      <c r="A2972" s="62" t="s">
        <v>8500</v>
      </c>
      <c r="B2972" s="1" t="s">
        <v>8501</v>
      </c>
      <c r="C2972" s="5">
        <v>7.0</v>
      </c>
      <c r="D2972" s="97">
        <v>2.67251654285714E7</v>
      </c>
      <c r="E2972" s="2">
        <f t="shared" si="1"/>
        <v>187076158</v>
      </c>
    </row>
    <row r="2973">
      <c r="A2973" s="62" t="s">
        <v>8502</v>
      </c>
      <c r="B2973" s="1" t="s">
        <v>8503</v>
      </c>
      <c r="C2973" s="5">
        <v>4284.0</v>
      </c>
      <c r="D2973" s="97">
        <v>8.48888685107376E7</v>
      </c>
      <c r="E2973" s="2">
        <f t="shared" si="1"/>
        <v>363663912700</v>
      </c>
    </row>
    <row r="2974">
      <c r="A2974" s="62" t="s">
        <v>8504</v>
      </c>
      <c r="B2974" s="1" t="s">
        <v>8505</v>
      </c>
      <c r="C2974" s="5">
        <v>362.0</v>
      </c>
      <c r="D2974" s="97">
        <v>4.20432172154696E7</v>
      </c>
      <c r="E2974" s="2">
        <f t="shared" si="1"/>
        <v>15219644632</v>
      </c>
    </row>
    <row r="2975">
      <c r="A2975" s="62" t="s">
        <v>8506</v>
      </c>
      <c r="B2975" s="1" t="s">
        <v>8507</v>
      </c>
      <c r="C2975" s="5">
        <v>8.0</v>
      </c>
      <c r="D2975" s="97">
        <v>2.9006967E7</v>
      </c>
      <c r="E2975" s="2">
        <f t="shared" si="1"/>
        <v>232055736</v>
      </c>
    </row>
    <row r="2976">
      <c r="A2976" s="62" t="s">
        <v>8508</v>
      </c>
      <c r="B2976" s="1" t="s">
        <v>8509</v>
      </c>
      <c r="C2976" s="5">
        <v>5.0</v>
      </c>
      <c r="D2976" s="97">
        <v>6.95004376E7</v>
      </c>
      <c r="E2976" s="2">
        <f t="shared" si="1"/>
        <v>347502188</v>
      </c>
    </row>
    <row r="2977">
      <c r="A2977" s="62" t="s">
        <v>8510</v>
      </c>
      <c r="B2977" s="1" t="s">
        <v>8511</v>
      </c>
      <c r="C2977" s="5">
        <v>258.0</v>
      </c>
      <c r="D2977" s="97">
        <v>4.89645614224806E7</v>
      </c>
      <c r="E2977" s="2">
        <f t="shared" si="1"/>
        <v>12632856847</v>
      </c>
    </row>
    <row r="2978">
      <c r="A2978" s="62" t="s">
        <v>8512</v>
      </c>
      <c r="B2978" s="1" t="s">
        <v>8513</v>
      </c>
      <c r="C2978" s="5">
        <v>583.0</v>
      </c>
      <c r="D2978" s="97">
        <v>5.26006109794167E7</v>
      </c>
      <c r="E2978" s="2">
        <f t="shared" si="1"/>
        <v>30666156201</v>
      </c>
    </row>
    <row r="2979">
      <c r="A2979" s="62" t="s">
        <v>8514</v>
      </c>
      <c r="B2979" s="1" t="s">
        <v>8515</v>
      </c>
      <c r="C2979" s="5">
        <v>227.0</v>
      </c>
      <c r="D2979" s="97">
        <v>5.77232973259911E7</v>
      </c>
      <c r="E2979" s="2">
        <f t="shared" si="1"/>
        <v>13103188493</v>
      </c>
    </row>
    <row r="2980">
      <c r="A2980" s="62" t="s">
        <v>2155</v>
      </c>
      <c r="B2980" s="1" t="s">
        <v>486</v>
      </c>
      <c r="C2980" s="5">
        <v>88.0</v>
      </c>
      <c r="D2980" s="97">
        <v>6.39716863068181E7</v>
      </c>
      <c r="E2980" s="2">
        <f t="shared" si="1"/>
        <v>5629508395</v>
      </c>
    </row>
    <row r="2981">
      <c r="A2981" s="62" t="s">
        <v>2158</v>
      </c>
      <c r="B2981" s="1" t="s">
        <v>166</v>
      </c>
      <c r="C2981" s="5">
        <v>4.0</v>
      </c>
      <c r="D2981" s="97">
        <v>9.420139625E7</v>
      </c>
      <c r="E2981" s="2">
        <f t="shared" si="1"/>
        <v>376805585</v>
      </c>
    </row>
    <row r="2982">
      <c r="A2982" s="62" t="s">
        <v>2161</v>
      </c>
      <c r="B2982" s="1" t="s">
        <v>169</v>
      </c>
      <c r="C2982" s="5">
        <v>6.0</v>
      </c>
      <c r="D2982" s="97">
        <v>1.16184758E8</v>
      </c>
      <c r="E2982" s="2">
        <f t="shared" si="1"/>
        <v>697108548</v>
      </c>
    </row>
    <row r="2983">
      <c r="A2983" s="62" t="s">
        <v>2164</v>
      </c>
      <c r="B2983" s="1" t="s">
        <v>172</v>
      </c>
      <c r="C2983" s="5">
        <v>44.0</v>
      </c>
      <c r="D2983" s="97">
        <v>7.41202189772727E7</v>
      </c>
      <c r="E2983" s="2">
        <f t="shared" si="1"/>
        <v>3261289635</v>
      </c>
    </row>
    <row r="2984">
      <c r="A2984" s="62" t="s">
        <v>2167</v>
      </c>
      <c r="B2984" s="1" t="s">
        <v>175</v>
      </c>
      <c r="C2984" s="5">
        <v>12.0</v>
      </c>
      <c r="D2984" s="97">
        <v>1.22823654666666E8</v>
      </c>
      <c r="E2984" s="2">
        <f t="shared" si="1"/>
        <v>1473883856</v>
      </c>
    </row>
    <row r="2985">
      <c r="A2985" s="62" t="s">
        <v>2169</v>
      </c>
      <c r="B2985" s="1" t="s">
        <v>180</v>
      </c>
      <c r="C2985" s="5">
        <v>19.0</v>
      </c>
      <c r="D2985" s="97">
        <v>8.65204965789473E7</v>
      </c>
      <c r="E2985" s="2">
        <f t="shared" si="1"/>
        <v>1643889435</v>
      </c>
    </row>
    <row r="2986">
      <c r="A2986" s="62" t="s">
        <v>2170</v>
      </c>
      <c r="B2986" s="1" t="s">
        <v>183</v>
      </c>
      <c r="C2986" s="5">
        <v>28.0</v>
      </c>
      <c r="D2986" s="97">
        <v>7.12796835714285E7</v>
      </c>
      <c r="E2986" s="2">
        <f t="shared" si="1"/>
        <v>1995831140</v>
      </c>
    </row>
    <row r="2987">
      <c r="A2987" s="62" t="s">
        <v>2173</v>
      </c>
      <c r="B2987" s="1" t="s">
        <v>187</v>
      </c>
      <c r="C2987" s="5">
        <v>4.0</v>
      </c>
      <c r="D2987" s="97">
        <v>8.738227075E7</v>
      </c>
      <c r="E2987" s="2">
        <f t="shared" si="1"/>
        <v>349529083</v>
      </c>
    </row>
    <row r="2988">
      <c r="A2988" s="62" t="s">
        <v>2175</v>
      </c>
      <c r="B2988" s="1" t="s">
        <v>189</v>
      </c>
      <c r="C2988" s="5">
        <v>4.0</v>
      </c>
      <c r="D2988" s="97">
        <v>3.844607525E7</v>
      </c>
      <c r="E2988" s="2">
        <f t="shared" si="1"/>
        <v>153784301</v>
      </c>
    </row>
    <row r="2989">
      <c r="A2989" s="62" t="s">
        <v>2176</v>
      </c>
      <c r="B2989" s="1" t="s">
        <v>194</v>
      </c>
      <c r="C2989" s="5">
        <v>13.0</v>
      </c>
      <c r="D2989" s="97">
        <v>6.41257397692307E7</v>
      </c>
      <c r="E2989" s="2">
        <f t="shared" si="1"/>
        <v>833634617</v>
      </c>
    </row>
    <row r="2990">
      <c r="A2990" s="62" t="s">
        <v>2178</v>
      </c>
      <c r="B2990" s="1" t="s">
        <v>197</v>
      </c>
      <c r="C2990" s="5">
        <v>4.0</v>
      </c>
      <c r="D2990" s="97">
        <v>5.12840175E7</v>
      </c>
      <c r="E2990" s="2">
        <f t="shared" si="1"/>
        <v>205136070</v>
      </c>
    </row>
    <row r="2991">
      <c r="A2991" s="62" t="s">
        <v>8516</v>
      </c>
      <c r="B2991" s="1" t="s">
        <v>8517</v>
      </c>
      <c r="C2991" s="5">
        <v>423.0</v>
      </c>
      <c r="D2991" s="97">
        <v>4.40642051347517E7</v>
      </c>
      <c r="E2991" s="2">
        <f t="shared" si="1"/>
        <v>18639158772</v>
      </c>
    </row>
    <row r="2992">
      <c r="A2992" s="62" t="s">
        <v>8518</v>
      </c>
      <c r="B2992" s="1" t="s">
        <v>8519</v>
      </c>
      <c r="C2992" s="5">
        <v>165.0</v>
      </c>
      <c r="D2992" s="97">
        <v>3.9857652090909E7</v>
      </c>
      <c r="E2992" s="2">
        <f t="shared" si="1"/>
        <v>6576512595</v>
      </c>
    </row>
    <row r="2993">
      <c r="A2993" s="62" t="s">
        <v>8520</v>
      </c>
      <c r="B2993" s="1" t="s">
        <v>8521</v>
      </c>
      <c r="C2993" s="5">
        <v>13.0</v>
      </c>
      <c r="D2993" s="97">
        <v>4.39438633076923E7</v>
      </c>
      <c r="E2993" s="2">
        <f t="shared" si="1"/>
        <v>571270223</v>
      </c>
    </row>
    <row r="2994">
      <c r="A2994" s="62" t="s">
        <v>8522</v>
      </c>
      <c r="B2994" s="1" t="s">
        <v>8523</v>
      </c>
      <c r="C2994" s="5">
        <v>2.0</v>
      </c>
      <c r="D2994" s="97">
        <v>9.0983579E7</v>
      </c>
      <c r="E2994" s="2">
        <f t="shared" si="1"/>
        <v>181967158</v>
      </c>
    </row>
    <row r="2995">
      <c r="A2995" s="62" t="s">
        <v>2186</v>
      </c>
      <c r="B2995" s="1" t="s">
        <v>488</v>
      </c>
      <c r="C2995" s="5">
        <v>73.0</v>
      </c>
      <c r="D2995" s="97">
        <v>9.84689967808218E7</v>
      </c>
      <c r="E2995" s="2">
        <f t="shared" si="1"/>
        <v>7188236765</v>
      </c>
    </row>
    <row r="2996">
      <c r="A2996" s="62" t="s">
        <v>8524</v>
      </c>
      <c r="B2996" s="1" t="s">
        <v>8525</v>
      </c>
      <c r="C2996" s="5">
        <v>10.0</v>
      </c>
      <c r="D2996" s="97">
        <v>7.28207063E7</v>
      </c>
      <c r="E2996" s="2">
        <f t="shared" si="1"/>
        <v>728207063</v>
      </c>
    </row>
    <row r="2997">
      <c r="A2997" s="62" t="s">
        <v>2206</v>
      </c>
      <c r="B2997" s="1" t="s">
        <v>490</v>
      </c>
      <c r="C2997" s="5">
        <v>1964.0</v>
      </c>
      <c r="D2997" s="97">
        <v>8.1367223941236E7</v>
      </c>
      <c r="E2997" s="2">
        <f t="shared" si="1"/>
        <v>159805227821</v>
      </c>
    </row>
    <row r="2998">
      <c r="A2998" s="62" t="s">
        <v>8526</v>
      </c>
      <c r="B2998" s="1" t="s">
        <v>8527</v>
      </c>
      <c r="C2998" s="5">
        <v>33.0</v>
      </c>
      <c r="D2998" s="97">
        <v>8.58454652727272E7</v>
      </c>
      <c r="E2998" s="2">
        <f t="shared" si="1"/>
        <v>2832900354</v>
      </c>
    </row>
    <row r="2999">
      <c r="A2999" s="62" t="s">
        <v>2207</v>
      </c>
      <c r="B2999" s="1" t="s">
        <v>493</v>
      </c>
      <c r="C2999" s="5">
        <v>13.0</v>
      </c>
      <c r="D2999" s="97">
        <v>6.19730788461538E7</v>
      </c>
      <c r="E2999" s="2">
        <f t="shared" si="1"/>
        <v>805650025</v>
      </c>
    </row>
    <row r="3000">
      <c r="A3000" s="62" t="s">
        <v>8528</v>
      </c>
      <c r="B3000" s="1" t="s">
        <v>8529</v>
      </c>
      <c r="C3000" s="5">
        <v>15.0</v>
      </c>
      <c r="D3000" s="97">
        <v>8.46207633999999E7</v>
      </c>
      <c r="E3000" s="2">
        <f t="shared" si="1"/>
        <v>1269311451</v>
      </c>
    </row>
    <row r="3001">
      <c r="A3001" s="62" t="s">
        <v>8530</v>
      </c>
      <c r="B3001" s="1" t="s">
        <v>8531</v>
      </c>
      <c r="C3001" s="5">
        <v>122.0</v>
      </c>
      <c r="D3001" s="97">
        <v>1.78642895983606E7</v>
      </c>
      <c r="E3001" s="2">
        <f t="shared" si="1"/>
        <v>2179443331</v>
      </c>
    </row>
    <row r="3002">
      <c r="A3002" s="62" t="s">
        <v>8532</v>
      </c>
      <c r="B3002" s="1" t="s">
        <v>8533</v>
      </c>
      <c r="C3002" s="5">
        <v>2.0</v>
      </c>
      <c r="D3002" s="97">
        <v>1.30578384E8</v>
      </c>
      <c r="E3002" s="2">
        <f t="shared" si="1"/>
        <v>261156768</v>
      </c>
    </row>
    <row r="3003">
      <c r="A3003" s="62" t="s">
        <v>8534</v>
      </c>
      <c r="B3003" s="1" t="s">
        <v>8535</v>
      </c>
      <c r="C3003" s="5">
        <v>11.0</v>
      </c>
      <c r="D3003" s="97">
        <v>7.97027424545454E7</v>
      </c>
      <c r="E3003" s="2">
        <f t="shared" si="1"/>
        <v>876730167</v>
      </c>
    </row>
    <row r="3004">
      <c r="A3004" s="62" t="s">
        <v>8536</v>
      </c>
      <c r="B3004" s="1" t="s">
        <v>8537</v>
      </c>
      <c r="C3004" s="5">
        <v>59.0</v>
      </c>
      <c r="D3004" s="97">
        <v>1.44444192033898E7</v>
      </c>
      <c r="E3004" s="2">
        <f t="shared" si="1"/>
        <v>852220733</v>
      </c>
    </row>
    <row r="3005">
      <c r="A3005" s="62" t="s">
        <v>8538</v>
      </c>
      <c r="B3005" s="1" t="s">
        <v>8539</v>
      </c>
      <c r="C3005" s="5">
        <v>2740.0</v>
      </c>
      <c r="D3005" s="97">
        <v>8554425.12180889</v>
      </c>
      <c r="E3005" s="2">
        <f t="shared" si="1"/>
        <v>23439124834</v>
      </c>
    </row>
    <row r="3006">
      <c r="A3006" s="62" t="s">
        <v>8540</v>
      </c>
      <c r="B3006" s="1" t="s">
        <v>8541</v>
      </c>
      <c r="C3006" s="5">
        <v>4457.0</v>
      </c>
      <c r="D3006" s="97">
        <v>9800531.8965672</v>
      </c>
      <c r="E3006" s="2">
        <f t="shared" si="1"/>
        <v>43680970663</v>
      </c>
    </row>
    <row r="3007">
      <c r="A3007" s="62" t="s">
        <v>8542</v>
      </c>
      <c r="B3007" s="1" t="s">
        <v>8543</v>
      </c>
      <c r="C3007" s="5">
        <v>4193.0</v>
      </c>
      <c r="D3007" s="97">
        <v>1.34537030689079E7</v>
      </c>
      <c r="E3007" s="2">
        <f t="shared" si="1"/>
        <v>56411376968</v>
      </c>
    </row>
    <row r="3008">
      <c r="A3008" s="62" t="s">
        <v>8544</v>
      </c>
      <c r="B3008" s="1" t="s">
        <v>8545</v>
      </c>
      <c r="C3008" s="5">
        <v>41776.0</v>
      </c>
      <c r="D3008" s="97">
        <v>1.02714592010765E7</v>
      </c>
      <c r="E3008" s="2">
        <f t="shared" si="1"/>
        <v>429100479584</v>
      </c>
    </row>
    <row r="3009">
      <c r="A3009" s="62" t="s">
        <v>8546</v>
      </c>
      <c r="B3009" s="1" t="s">
        <v>8547</v>
      </c>
      <c r="C3009" s="5">
        <v>90.0</v>
      </c>
      <c r="D3009" s="97">
        <v>9944459.05555556</v>
      </c>
      <c r="E3009" s="2">
        <f t="shared" si="1"/>
        <v>895001315</v>
      </c>
    </row>
    <row r="3010">
      <c r="A3010" s="62" t="s">
        <v>8548</v>
      </c>
      <c r="B3010" s="1" t="s">
        <v>8549</v>
      </c>
      <c r="C3010" s="5">
        <v>10131.0</v>
      </c>
      <c r="D3010" s="97">
        <v>1.07860809150236E7</v>
      </c>
      <c r="E3010" s="2">
        <f t="shared" si="1"/>
        <v>109273785750</v>
      </c>
    </row>
    <row r="3011">
      <c r="A3011" s="62" t="s">
        <v>8550</v>
      </c>
      <c r="B3011" s="1" t="s">
        <v>8551</v>
      </c>
      <c r="C3011" s="5">
        <v>12145.0</v>
      </c>
      <c r="D3011" s="97">
        <v>1.01720779319414E7</v>
      </c>
      <c r="E3011" s="2">
        <f t="shared" si="1"/>
        <v>123539886483</v>
      </c>
    </row>
    <row r="3012">
      <c r="A3012" s="62" t="s">
        <v>8552</v>
      </c>
      <c r="B3012" s="1" t="s">
        <v>8553</v>
      </c>
      <c r="C3012" s="5">
        <v>86548.0</v>
      </c>
      <c r="D3012" s="97">
        <v>9963508.52623555</v>
      </c>
      <c r="E3012" s="2">
        <f t="shared" si="1"/>
        <v>862321735929</v>
      </c>
    </row>
    <row r="3013">
      <c r="A3013" s="62" t="s">
        <v>8554</v>
      </c>
      <c r="B3013" s="1" t="s">
        <v>8555</v>
      </c>
      <c r="C3013" s="5">
        <v>1579.0</v>
      </c>
      <c r="D3013" s="97">
        <v>1.55392870360988E7</v>
      </c>
      <c r="E3013" s="2">
        <f t="shared" si="1"/>
        <v>24536534230</v>
      </c>
    </row>
    <row r="3014">
      <c r="A3014" s="62" t="s">
        <v>8556</v>
      </c>
      <c r="B3014" s="1" t="s">
        <v>8557</v>
      </c>
      <c r="C3014" s="5">
        <v>849.0</v>
      </c>
      <c r="D3014" s="97">
        <v>1.28736496407538E7</v>
      </c>
      <c r="E3014" s="2">
        <f t="shared" si="1"/>
        <v>10929728545</v>
      </c>
    </row>
    <row r="3015">
      <c r="A3015" s="62" t="s">
        <v>8558</v>
      </c>
      <c r="B3015" s="1" t="s">
        <v>8559</v>
      </c>
      <c r="C3015" s="5">
        <v>2842.0</v>
      </c>
      <c r="D3015" s="97">
        <v>9461260.7814919</v>
      </c>
      <c r="E3015" s="2">
        <f t="shared" si="1"/>
        <v>26888903141</v>
      </c>
    </row>
    <row r="3016">
      <c r="A3016" s="62" t="s">
        <v>8560</v>
      </c>
      <c r="B3016" s="1" t="s">
        <v>8561</v>
      </c>
      <c r="C3016" s="5">
        <v>44.0</v>
      </c>
      <c r="D3016" s="97">
        <v>1.36585377954545E7</v>
      </c>
      <c r="E3016" s="2">
        <f t="shared" si="1"/>
        <v>600975663</v>
      </c>
    </row>
    <row r="3017">
      <c r="A3017" s="62" t="s">
        <v>8562</v>
      </c>
      <c r="B3017" s="1" t="s">
        <v>8563</v>
      </c>
      <c r="C3017" s="5">
        <v>31.0</v>
      </c>
      <c r="D3017" s="97">
        <v>1.39515796451612E7</v>
      </c>
      <c r="E3017" s="2">
        <f t="shared" si="1"/>
        <v>432498969</v>
      </c>
    </row>
    <row r="3018">
      <c r="A3018" s="62" t="s">
        <v>8564</v>
      </c>
      <c r="B3018" s="1" t="s">
        <v>8565</v>
      </c>
      <c r="C3018" s="5">
        <v>28.0</v>
      </c>
      <c r="D3018" s="97">
        <v>3.34434171785714E7</v>
      </c>
      <c r="E3018" s="2">
        <f t="shared" si="1"/>
        <v>936415681</v>
      </c>
    </row>
    <row r="3019">
      <c r="A3019" s="62" t="s">
        <v>8566</v>
      </c>
      <c r="B3019" s="1" t="s">
        <v>8567</v>
      </c>
      <c r="C3019" s="5">
        <v>15.0</v>
      </c>
      <c r="D3019" s="97">
        <v>9547871.66666666</v>
      </c>
      <c r="E3019" s="2">
        <f t="shared" si="1"/>
        <v>143218075</v>
      </c>
    </row>
    <row r="3020">
      <c r="A3020" s="62" t="s">
        <v>8568</v>
      </c>
      <c r="B3020" s="1" t="s">
        <v>8569</v>
      </c>
      <c r="C3020" s="5">
        <v>867.0</v>
      </c>
      <c r="D3020" s="97">
        <v>1.13081723933102E7</v>
      </c>
      <c r="E3020" s="2">
        <f t="shared" si="1"/>
        <v>9804185465</v>
      </c>
    </row>
    <row r="3021">
      <c r="A3021" s="62" t="s">
        <v>8570</v>
      </c>
      <c r="B3021" s="1" t="s">
        <v>8571</v>
      </c>
      <c r="C3021" s="5">
        <v>10.0</v>
      </c>
      <c r="D3021" s="97">
        <v>1.02508234E7</v>
      </c>
      <c r="E3021" s="2">
        <f t="shared" si="1"/>
        <v>102508234</v>
      </c>
    </row>
    <row r="3022">
      <c r="A3022" s="62" t="s">
        <v>8572</v>
      </c>
      <c r="B3022" s="1" t="s">
        <v>8573</v>
      </c>
      <c r="C3022" s="5">
        <v>43.0</v>
      </c>
      <c r="D3022" s="97">
        <v>1.19388311860465E7</v>
      </c>
      <c r="E3022" s="2">
        <f t="shared" si="1"/>
        <v>513369741</v>
      </c>
    </row>
    <row r="3023">
      <c r="A3023" s="62" t="s">
        <v>8574</v>
      </c>
      <c r="B3023" s="1" t="s">
        <v>8575</v>
      </c>
      <c r="C3023" s="5">
        <v>7042.0</v>
      </c>
      <c r="D3023" s="97">
        <v>1.40698500978276E7</v>
      </c>
      <c r="E3023" s="2">
        <f t="shared" si="1"/>
        <v>99079884389</v>
      </c>
    </row>
    <row r="3024">
      <c r="A3024" s="62" t="s">
        <v>8576</v>
      </c>
      <c r="B3024" s="1" t="s">
        <v>8577</v>
      </c>
      <c r="C3024" s="5">
        <v>295.0</v>
      </c>
      <c r="D3024" s="97">
        <v>1.66221796689189E7</v>
      </c>
      <c r="E3024" s="2">
        <f t="shared" si="1"/>
        <v>4903543002</v>
      </c>
    </row>
    <row r="3025">
      <c r="A3025" s="62" t="s">
        <v>8578</v>
      </c>
      <c r="B3025" s="1" t="s">
        <v>8579</v>
      </c>
      <c r="C3025" s="5">
        <v>11089.0</v>
      </c>
      <c r="D3025" s="97">
        <v>2.08929552014777E7</v>
      </c>
      <c r="E3025" s="2">
        <f t="shared" si="1"/>
        <v>231681980229</v>
      </c>
    </row>
    <row r="3026">
      <c r="A3026" s="62" t="s">
        <v>8580</v>
      </c>
      <c r="B3026" s="1" t="s">
        <v>8581</v>
      </c>
      <c r="C3026" s="5">
        <v>46.0</v>
      </c>
      <c r="D3026" s="97">
        <v>1.57112130869565E7</v>
      </c>
      <c r="E3026" s="2">
        <f t="shared" si="1"/>
        <v>722715802</v>
      </c>
    </row>
    <row r="3027">
      <c r="A3027" s="62" t="s">
        <v>8582</v>
      </c>
      <c r="B3027" s="1" t="s">
        <v>8583</v>
      </c>
      <c r="C3027" s="5">
        <v>13322.0</v>
      </c>
      <c r="D3027" s="97">
        <v>2.19179888317448E7</v>
      </c>
      <c r="E3027" s="2">
        <f t="shared" si="1"/>
        <v>291991447217</v>
      </c>
    </row>
    <row r="3028">
      <c r="A3028" s="62" t="s">
        <v>8584</v>
      </c>
      <c r="B3028" s="1" t="s">
        <v>8585</v>
      </c>
      <c r="C3028" s="5">
        <v>207.0</v>
      </c>
      <c r="D3028" s="97">
        <v>1.82963951062801E7</v>
      </c>
      <c r="E3028" s="2">
        <f t="shared" si="1"/>
        <v>3787353787</v>
      </c>
    </row>
    <row r="3029">
      <c r="A3029" s="62" t="s">
        <v>8586</v>
      </c>
      <c r="B3029" s="1" t="s">
        <v>8587</v>
      </c>
      <c r="C3029" s="5">
        <v>1002.0</v>
      </c>
      <c r="D3029" s="97">
        <v>2.18232813473053E7</v>
      </c>
      <c r="E3029" s="2">
        <f t="shared" si="1"/>
        <v>21866927910</v>
      </c>
    </row>
    <row r="3030">
      <c r="A3030" s="62" t="s">
        <v>8588</v>
      </c>
      <c r="B3030" s="1" t="s">
        <v>8589</v>
      </c>
      <c r="C3030" s="5">
        <v>36.0</v>
      </c>
      <c r="D3030" s="97">
        <v>1.96534883055555E7</v>
      </c>
      <c r="E3030" s="2">
        <f t="shared" si="1"/>
        <v>707525579</v>
      </c>
    </row>
    <row r="3031">
      <c r="A3031" s="62" t="s">
        <v>8590</v>
      </c>
      <c r="B3031" s="1" t="s">
        <v>8591</v>
      </c>
      <c r="C3031" s="5">
        <v>1.0</v>
      </c>
      <c r="D3031" s="97">
        <v>3.3698443E7</v>
      </c>
      <c r="E3031" s="2">
        <f t="shared" si="1"/>
        <v>33698443</v>
      </c>
    </row>
    <row r="3032">
      <c r="A3032" s="62" t="s">
        <v>8592</v>
      </c>
      <c r="B3032" s="1" t="s">
        <v>8593</v>
      </c>
      <c r="C3032" s="5">
        <v>2.0</v>
      </c>
      <c r="D3032" s="97">
        <v>4.8598535E7</v>
      </c>
      <c r="E3032" s="2">
        <f t="shared" si="1"/>
        <v>97197070</v>
      </c>
    </row>
    <row r="3033">
      <c r="A3033" s="62" t="s">
        <v>8594</v>
      </c>
      <c r="B3033" s="1" t="s">
        <v>8595</v>
      </c>
      <c r="C3033" s="5">
        <v>24.0</v>
      </c>
      <c r="D3033" s="97">
        <v>9409962.5</v>
      </c>
      <c r="E3033" s="2">
        <f t="shared" si="1"/>
        <v>225839100</v>
      </c>
    </row>
    <row r="3034">
      <c r="A3034" s="62" t="s">
        <v>8596</v>
      </c>
      <c r="B3034" s="1" t="s">
        <v>8597</v>
      </c>
      <c r="C3034" s="5">
        <v>7.0</v>
      </c>
      <c r="D3034" s="97">
        <v>3.52365848571428E7</v>
      </c>
      <c r="E3034" s="2">
        <f t="shared" si="1"/>
        <v>246656094</v>
      </c>
    </row>
    <row r="3035">
      <c r="A3035" s="62" t="s">
        <v>8598</v>
      </c>
      <c r="B3035" s="1" t="s">
        <v>8599</v>
      </c>
      <c r="C3035" s="5">
        <v>2.0</v>
      </c>
      <c r="D3035" s="97">
        <v>3.0591775E7</v>
      </c>
      <c r="E3035" s="2">
        <f t="shared" si="1"/>
        <v>61183550</v>
      </c>
    </row>
    <row r="3036">
      <c r="A3036" s="62" t="s">
        <v>8600</v>
      </c>
      <c r="B3036" s="1" t="s">
        <v>8601</v>
      </c>
      <c r="C3036" s="5">
        <v>2.0</v>
      </c>
      <c r="D3036" s="97">
        <v>1.8974589E7</v>
      </c>
      <c r="E3036" s="2">
        <f t="shared" si="1"/>
        <v>37949178</v>
      </c>
    </row>
    <row r="3037">
      <c r="A3037" s="62" t="s">
        <v>8602</v>
      </c>
      <c r="B3037" s="1" t="s">
        <v>8603</v>
      </c>
      <c r="C3037" s="5">
        <v>26.0</v>
      </c>
      <c r="D3037" s="97">
        <v>3.38758551153846E7</v>
      </c>
      <c r="E3037" s="2">
        <f t="shared" si="1"/>
        <v>880772233</v>
      </c>
    </row>
    <row r="3038">
      <c r="A3038" s="62" t="s">
        <v>8604</v>
      </c>
      <c r="B3038" s="1" t="s">
        <v>8605</v>
      </c>
      <c r="C3038" s="5">
        <v>4.0</v>
      </c>
      <c r="D3038" s="97">
        <v>2.106538375E7</v>
      </c>
      <c r="E3038" s="2">
        <f t="shared" si="1"/>
        <v>84261535</v>
      </c>
    </row>
    <row r="3039">
      <c r="A3039" s="62" t="s">
        <v>8606</v>
      </c>
      <c r="B3039" s="1" t="s">
        <v>8607</v>
      </c>
      <c r="C3039" s="5">
        <v>205.0</v>
      </c>
      <c r="D3039" s="97">
        <v>2.85208472330097E7</v>
      </c>
      <c r="E3039" s="2">
        <f t="shared" si="1"/>
        <v>5846773683</v>
      </c>
    </row>
    <row r="3040">
      <c r="A3040" s="62" t="s">
        <v>8608</v>
      </c>
      <c r="B3040" s="1" t="s">
        <v>8609</v>
      </c>
      <c r="C3040" s="5">
        <v>415.0</v>
      </c>
      <c r="D3040" s="97">
        <v>2.53151616457831E7</v>
      </c>
      <c r="E3040" s="2">
        <f t="shared" si="1"/>
        <v>10505792083</v>
      </c>
    </row>
    <row r="3041">
      <c r="A3041" s="62" t="s">
        <v>8610</v>
      </c>
      <c r="B3041" s="1" t="s">
        <v>8611</v>
      </c>
      <c r="C3041" s="5">
        <v>54.0</v>
      </c>
      <c r="D3041" s="97">
        <v>2.96212523333333E7</v>
      </c>
      <c r="E3041" s="2">
        <f t="shared" si="1"/>
        <v>1599547626</v>
      </c>
    </row>
    <row r="3042">
      <c r="A3042" s="62" t="s">
        <v>8612</v>
      </c>
      <c r="B3042" s="1" t="s">
        <v>8613</v>
      </c>
      <c r="C3042" s="5">
        <v>124.0</v>
      </c>
      <c r="D3042" s="97">
        <v>2.28501030241935E7</v>
      </c>
      <c r="E3042" s="2">
        <f t="shared" si="1"/>
        <v>2833412775</v>
      </c>
    </row>
    <row r="3043">
      <c r="A3043" s="62" t="s">
        <v>8614</v>
      </c>
      <c r="B3043" s="1" t="s">
        <v>8615</v>
      </c>
      <c r="C3043" s="5">
        <v>16.0</v>
      </c>
      <c r="D3043" s="97">
        <v>7.78321009375E7</v>
      </c>
      <c r="E3043" s="2">
        <f t="shared" si="1"/>
        <v>1245313615</v>
      </c>
    </row>
    <row r="3044">
      <c r="A3044" s="62" t="s">
        <v>8616</v>
      </c>
      <c r="B3044" s="1" t="s">
        <v>8617</v>
      </c>
      <c r="C3044" s="5">
        <v>11.0</v>
      </c>
      <c r="D3044" s="97">
        <v>5.51754153636363E7</v>
      </c>
      <c r="E3044" s="2">
        <f t="shared" si="1"/>
        <v>606929569</v>
      </c>
    </row>
    <row r="3045">
      <c r="A3045" s="62" t="s">
        <v>8618</v>
      </c>
      <c r="B3045" s="1" t="s">
        <v>8619</v>
      </c>
      <c r="C3045" s="5">
        <v>13.0</v>
      </c>
      <c r="D3045" s="97">
        <v>3.91581386923076E7</v>
      </c>
      <c r="E3045" s="2">
        <f t="shared" si="1"/>
        <v>509055803</v>
      </c>
    </row>
    <row r="3046">
      <c r="A3046" s="62" t="s">
        <v>8620</v>
      </c>
      <c r="B3046" s="1" t="s">
        <v>8621</v>
      </c>
      <c r="C3046" s="5">
        <v>104.0</v>
      </c>
      <c r="D3046" s="97">
        <v>2.69877184999999E7</v>
      </c>
      <c r="E3046" s="2">
        <f t="shared" si="1"/>
        <v>2806722724</v>
      </c>
    </row>
    <row r="3047">
      <c r="A3047" s="62" t="s">
        <v>8622</v>
      </c>
      <c r="B3047" s="1" t="s">
        <v>8623</v>
      </c>
      <c r="C3047" s="5">
        <v>135.0</v>
      </c>
      <c r="D3047" s="97">
        <v>1.26362920296296E7</v>
      </c>
      <c r="E3047" s="2">
        <f t="shared" si="1"/>
        <v>1705899424</v>
      </c>
    </row>
    <row r="3048">
      <c r="A3048" s="62" t="s">
        <v>8624</v>
      </c>
      <c r="B3048" s="1" t="s">
        <v>8625</v>
      </c>
      <c r="C3048" s="5">
        <v>161.0</v>
      </c>
      <c r="D3048" s="97">
        <v>2.1286084037267E7</v>
      </c>
      <c r="E3048" s="2">
        <f t="shared" si="1"/>
        <v>3427059530</v>
      </c>
    </row>
    <row r="3049">
      <c r="A3049" s="62" t="s">
        <v>8626</v>
      </c>
      <c r="B3049" s="1" t="s">
        <v>8627</v>
      </c>
      <c r="C3049" s="5">
        <v>148.0</v>
      </c>
      <c r="D3049" s="97">
        <v>3.54141072567567E7</v>
      </c>
      <c r="E3049" s="2">
        <f t="shared" si="1"/>
        <v>5241287874</v>
      </c>
    </row>
    <row r="3050">
      <c r="A3050" s="62" t="s">
        <v>8628</v>
      </c>
      <c r="B3050" s="1" t="s">
        <v>8629</v>
      </c>
      <c r="C3050" s="5">
        <v>339.0</v>
      </c>
      <c r="D3050" s="97">
        <v>2.50157391297935E7</v>
      </c>
      <c r="E3050" s="2">
        <f t="shared" si="1"/>
        <v>8480335565</v>
      </c>
    </row>
    <row r="3051">
      <c r="A3051" s="62" t="s">
        <v>8630</v>
      </c>
      <c r="B3051" s="1" t="s">
        <v>8631</v>
      </c>
      <c r="C3051" s="5">
        <v>135.0</v>
      </c>
      <c r="D3051" s="97">
        <v>2.94384509629629E7</v>
      </c>
      <c r="E3051" s="2">
        <f t="shared" si="1"/>
        <v>3974190880</v>
      </c>
    </row>
    <row r="3052">
      <c r="A3052" s="62" t="s">
        <v>8632</v>
      </c>
      <c r="B3052" s="1" t="s">
        <v>8633</v>
      </c>
      <c r="C3052" s="5">
        <v>1.0</v>
      </c>
      <c r="D3052" s="97">
        <v>4.2076934E7</v>
      </c>
      <c r="E3052" s="2">
        <f t="shared" si="1"/>
        <v>42076934</v>
      </c>
    </row>
    <row r="3053">
      <c r="A3053" s="62" t="s">
        <v>8634</v>
      </c>
      <c r="B3053" s="1" t="s">
        <v>8635</v>
      </c>
      <c r="C3053" s="5">
        <v>19.0</v>
      </c>
      <c r="D3053" s="97">
        <v>2.40271039473684E7</v>
      </c>
      <c r="E3053" s="2">
        <f t="shared" si="1"/>
        <v>456514975</v>
      </c>
    </row>
    <row r="3054">
      <c r="A3054" s="62" t="s">
        <v>8636</v>
      </c>
      <c r="B3054" s="1" t="s">
        <v>8637</v>
      </c>
      <c r="C3054" s="5">
        <v>111.0</v>
      </c>
      <c r="D3054" s="97">
        <v>2.32184963873873E7</v>
      </c>
      <c r="E3054" s="2">
        <f t="shared" si="1"/>
        <v>2577253099</v>
      </c>
    </row>
    <row r="3055">
      <c r="A3055" s="62" t="s">
        <v>8638</v>
      </c>
      <c r="B3055" s="1" t="s">
        <v>8639</v>
      </c>
      <c r="C3055" s="5">
        <v>102.0</v>
      </c>
      <c r="D3055" s="97">
        <v>1.22577646372549E7</v>
      </c>
      <c r="E3055" s="2">
        <f t="shared" si="1"/>
        <v>1250291993</v>
      </c>
    </row>
    <row r="3056">
      <c r="A3056" s="62" t="s">
        <v>8640</v>
      </c>
      <c r="B3056" s="1" t="s">
        <v>8641</v>
      </c>
      <c r="C3056" s="5">
        <v>62.0</v>
      </c>
      <c r="D3056" s="97">
        <v>6888280.32258064</v>
      </c>
      <c r="E3056" s="2">
        <f t="shared" si="1"/>
        <v>427073380</v>
      </c>
    </row>
    <row r="3057">
      <c r="A3057" s="62" t="s">
        <v>8642</v>
      </c>
      <c r="B3057" s="1" t="s">
        <v>8643</v>
      </c>
      <c r="C3057" s="5">
        <v>3.0</v>
      </c>
      <c r="D3057" s="97">
        <v>4.12719003333333E7</v>
      </c>
      <c r="E3057" s="2">
        <f t="shared" si="1"/>
        <v>123815701</v>
      </c>
    </row>
    <row r="3058">
      <c r="A3058" s="62" t="s">
        <v>8644</v>
      </c>
      <c r="B3058" s="1" t="s">
        <v>8645</v>
      </c>
      <c r="C3058" s="5">
        <v>5.0</v>
      </c>
      <c r="D3058" s="97">
        <v>3.21516816E7</v>
      </c>
      <c r="E3058" s="2">
        <f t="shared" si="1"/>
        <v>160758408</v>
      </c>
    </row>
    <row r="3059">
      <c r="A3059" s="62" t="s">
        <v>8646</v>
      </c>
      <c r="B3059" s="1" t="s">
        <v>8647</v>
      </c>
      <c r="C3059" s="5">
        <v>9.0</v>
      </c>
      <c r="D3059" s="97">
        <v>2.20188113333333E7</v>
      </c>
      <c r="E3059" s="2">
        <f t="shared" si="1"/>
        <v>198169302</v>
      </c>
    </row>
    <row r="3060">
      <c r="A3060" s="62" t="s">
        <v>8648</v>
      </c>
      <c r="B3060" s="1" t="s">
        <v>8649</v>
      </c>
      <c r="C3060" s="5">
        <v>21.0</v>
      </c>
      <c r="D3060" s="97">
        <v>9796512.95238095</v>
      </c>
      <c r="E3060" s="2">
        <f t="shared" si="1"/>
        <v>205726772</v>
      </c>
    </row>
    <row r="3061">
      <c r="A3061" s="62" t="s">
        <v>8650</v>
      </c>
      <c r="B3061" s="1" t="s">
        <v>8651</v>
      </c>
      <c r="C3061" s="5">
        <v>333.0</v>
      </c>
      <c r="D3061" s="97">
        <v>1.10007473603603E7</v>
      </c>
      <c r="E3061" s="2">
        <f t="shared" si="1"/>
        <v>3663248871</v>
      </c>
    </row>
    <row r="3062">
      <c r="A3062" s="62" t="s">
        <v>8652</v>
      </c>
      <c r="B3062" s="1" t="s">
        <v>8653</v>
      </c>
      <c r="C3062" s="5">
        <v>1431.0</v>
      </c>
      <c r="D3062" s="97">
        <v>1.04233512061495E7</v>
      </c>
      <c r="E3062" s="2">
        <f t="shared" si="1"/>
        <v>14915815576</v>
      </c>
    </row>
    <row r="3063">
      <c r="A3063" s="62" t="s">
        <v>8654</v>
      </c>
      <c r="B3063" s="1" t="s">
        <v>8655</v>
      </c>
      <c r="C3063" s="5">
        <v>503.0</v>
      </c>
      <c r="D3063" s="97">
        <v>5970797.03976143</v>
      </c>
      <c r="E3063" s="2">
        <f t="shared" si="1"/>
        <v>3003310911</v>
      </c>
    </row>
    <row r="3064">
      <c r="A3064" s="62" t="s">
        <v>8656</v>
      </c>
      <c r="B3064" s="1" t="s">
        <v>8657</v>
      </c>
      <c r="C3064" s="5">
        <v>86.0</v>
      </c>
      <c r="D3064" s="97">
        <v>9948789.44186046</v>
      </c>
      <c r="E3064" s="2">
        <f t="shared" si="1"/>
        <v>855595892</v>
      </c>
    </row>
    <row r="3065">
      <c r="A3065" s="62" t="s">
        <v>8658</v>
      </c>
      <c r="B3065" s="1" t="s">
        <v>8659</v>
      </c>
      <c r="C3065" s="5">
        <v>63355.0</v>
      </c>
      <c r="D3065" s="97">
        <v>1.08065558294036E7</v>
      </c>
      <c r="E3065" s="2">
        <f t="shared" si="1"/>
        <v>684649344572</v>
      </c>
    </row>
    <row r="3066">
      <c r="A3066" s="62" t="s">
        <v>8660</v>
      </c>
      <c r="B3066" s="1" t="s">
        <v>8661</v>
      </c>
      <c r="C3066" s="5">
        <v>2877.0</v>
      </c>
      <c r="D3066" s="97">
        <v>9814044.4494967</v>
      </c>
      <c r="E3066" s="2">
        <f t="shared" si="1"/>
        <v>28235005881</v>
      </c>
    </row>
    <row r="3067">
      <c r="A3067" s="62" t="s">
        <v>8662</v>
      </c>
      <c r="B3067" s="1" t="s">
        <v>8663</v>
      </c>
      <c r="C3067" s="5">
        <v>27.0</v>
      </c>
      <c r="D3067" s="97">
        <v>1.6178195037037E7</v>
      </c>
      <c r="E3067" s="2">
        <f t="shared" si="1"/>
        <v>436811266</v>
      </c>
    </row>
    <row r="3068">
      <c r="A3068" s="62" t="s">
        <v>8664</v>
      </c>
      <c r="B3068" s="1" t="s">
        <v>8665</v>
      </c>
      <c r="C3068" s="5">
        <v>3767.0</v>
      </c>
      <c r="D3068" s="97">
        <v>2.75160364058932E7</v>
      </c>
      <c r="E3068" s="2">
        <f t="shared" si="1"/>
        <v>103652909141</v>
      </c>
    </row>
    <row r="3069">
      <c r="A3069" s="62" t="s">
        <v>8666</v>
      </c>
      <c r="B3069" s="1" t="s">
        <v>8667</v>
      </c>
      <c r="C3069" s="5">
        <v>5848.0</v>
      </c>
      <c r="D3069" s="97">
        <v>1.36271750282099E7</v>
      </c>
      <c r="E3069" s="2">
        <f t="shared" si="1"/>
        <v>79691719565</v>
      </c>
    </row>
    <row r="3070">
      <c r="A3070" s="62" t="s">
        <v>8668</v>
      </c>
      <c r="B3070" s="1" t="s">
        <v>8669</v>
      </c>
      <c r="C3070" s="5">
        <v>38529.0</v>
      </c>
      <c r="D3070" s="97">
        <v>8779254.61181017</v>
      </c>
      <c r="E3070" s="2">
        <f t="shared" si="1"/>
        <v>338255900938</v>
      </c>
    </row>
    <row r="3071">
      <c r="A3071" s="62" t="s">
        <v>8670</v>
      </c>
      <c r="B3071" s="1" t="s">
        <v>8671</v>
      </c>
      <c r="C3071" s="5">
        <v>8290.0</v>
      </c>
      <c r="D3071" s="97">
        <v>8604084.11556091</v>
      </c>
      <c r="E3071" s="2">
        <f t="shared" si="1"/>
        <v>71327857318</v>
      </c>
    </row>
    <row r="3072">
      <c r="A3072" s="62" t="s">
        <v>8672</v>
      </c>
      <c r="B3072" s="1" t="s">
        <v>8673</v>
      </c>
      <c r="C3072" s="5">
        <v>286.0</v>
      </c>
      <c r="D3072" s="97">
        <v>1.07644181289198E7</v>
      </c>
      <c r="E3072" s="2">
        <f t="shared" si="1"/>
        <v>3078623585</v>
      </c>
    </row>
    <row r="3073">
      <c r="A3073" s="62" t="s">
        <v>3016</v>
      </c>
      <c r="B3073" s="1" t="s">
        <v>110</v>
      </c>
      <c r="C3073" s="5">
        <v>329484.0</v>
      </c>
      <c r="D3073" s="97">
        <v>1.37584962280072E7</v>
      </c>
      <c r="E3073" s="2">
        <f t="shared" si="1"/>
        <v>4533204371189</v>
      </c>
    </row>
    <row r="3074">
      <c r="A3074" s="62" t="s">
        <v>8674</v>
      </c>
      <c r="B3074" s="1" t="s">
        <v>8675</v>
      </c>
      <c r="C3074" s="5">
        <v>1885.0</v>
      </c>
      <c r="D3074" s="97">
        <v>1.03885620509013E7</v>
      </c>
      <c r="E3074" s="2">
        <f t="shared" si="1"/>
        <v>19582439466</v>
      </c>
    </row>
    <row r="3075">
      <c r="A3075" s="62" t="s">
        <v>8676</v>
      </c>
      <c r="B3075" s="1" t="s">
        <v>8677</v>
      </c>
      <c r="C3075" s="5">
        <v>54.0</v>
      </c>
      <c r="D3075" s="97">
        <v>3.20592427962963E7</v>
      </c>
      <c r="E3075" s="2">
        <f t="shared" si="1"/>
        <v>1731199111</v>
      </c>
    </row>
    <row r="3076">
      <c r="A3076" s="62" t="s">
        <v>8678</v>
      </c>
      <c r="B3076" s="1" t="s">
        <v>8679</v>
      </c>
      <c r="C3076" s="5">
        <v>63.0</v>
      </c>
      <c r="D3076" s="97">
        <v>7.5742013079365E7</v>
      </c>
      <c r="E3076" s="2">
        <f t="shared" si="1"/>
        <v>4771746824</v>
      </c>
    </row>
    <row r="3077">
      <c r="A3077" s="62" t="s">
        <v>8680</v>
      </c>
      <c r="B3077" s="1" t="s">
        <v>8681</v>
      </c>
      <c r="C3077" s="5">
        <v>229.0</v>
      </c>
      <c r="D3077" s="97">
        <v>1.16911713886462E7</v>
      </c>
      <c r="E3077" s="2">
        <f t="shared" si="1"/>
        <v>2677278248</v>
      </c>
    </row>
    <row r="3078">
      <c r="A3078" s="62" t="s">
        <v>8682</v>
      </c>
      <c r="B3078" s="1" t="s">
        <v>8683</v>
      </c>
      <c r="C3078" s="5">
        <v>1066.0</v>
      </c>
      <c r="D3078" s="97">
        <v>1.49219061716698E7</v>
      </c>
      <c r="E3078" s="2">
        <f t="shared" si="1"/>
        <v>15906751979</v>
      </c>
    </row>
    <row r="3079">
      <c r="A3079" s="62" t="s">
        <v>8684</v>
      </c>
      <c r="B3079" s="1" t="s">
        <v>8685</v>
      </c>
      <c r="C3079" s="5">
        <v>47349.0</v>
      </c>
      <c r="D3079" s="97">
        <v>1.51749245052951E7</v>
      </c>
      <c r="E3079" s="2">
        <f t="shared" si="1"/>
        <v>718517500401</v>
      </c>
    </row>
    <row r="3080">
      <c r="A3080" s="62" t="s">
        <v>8686</v>
      </c>
      <c r="B3080" s="1" t="s">
        <v>8687</v>
      </c>
      <c r="C3080" s="5">
        <v>169795.0</v>
      </c>
      <c r="D3080" s="97">
        <v>9120305.19581901</v>
      </c>
      <c r="E3080" s="2">
        <f t="shared" si="1"/>
        <v>1548582220724</v>
      </c>
    </row>
    <row r="3081">
      <c r="A3081" s="62" t="s">
        <v>8688</v>
      </c>
      <c r="B3081" s="1" t="s">
        <v>8689</v>
      </c>
      <c r="C3081" s="5">
        <v>19357.0</v>
      </c>
      <c r="D3081" s="97">
        <v>1.4740812314721E7</v>
      </c>
      <c r="E3081" s="2">
        <f t="shared" si="1"/>
        <v>285337903976</v>
      </c>
    </row>
    <row r="3082">
      <c r="A3082" s="62" t="s">
        <v>8690</v>
      </c>
      <c r="B3082" s="1" t="s">
        <v>8691</v>
      </c>
      <c r="C3082" s="5">
        <v>233.0</v>
      </c>
      <c r="D3082" s="97">
        <v>1.58057291021276E7</v>
      </c>
      <c r="E3082" s="2">
        <f t="shared" si="1"/>
        <v>3682734881</v>
      </c>
    </row>
    <row r="3083">
      <c r="A3083" s="62" t="s">
        <v>8692</v>
      </c>
      <c r="B3083" s="1" t="s">
        <v>8693</v>
      </c>
      <c r="C3083" s="5">
        <v>33309.0</v>
      </c>
      <c r="D3083" s="97">
        <v>1.39651638989107E7</v>
      </c>
      <c r="E3083" s="2">
        <f t="shared" si="1"/>
        <v>465165644309</v>
      </c>
    </row>
    <row r="3084">
      <c r="A3084" s="62" t="s">
        <v>8694</v>
      </c>
      <c r="B3084" s="1" t="s">
        <v>8695</v>
      </c>
      <c r="C3084" s="5">
        <v>179.0</v>
      </c>
      <c r="D3084" s="97">
        <v>1.48259755698324E7</v>
      </c>
      <c r="E3084" s="2">
        <f t="shared" si="1"/>
        <v>2653849627</v>
      </c>
    </row>
    <row r="3085">
      <c r="A3085" s="62" t="s">
        <v>8696</v>
      </c>
      <c r="B3085" s="1" t="s">
        <v>8697</v>
      </c>
      <c r="C3085" s="5">
        <v>789.0</v>
      </c>
      <c r="D3085" s="97">
        <v>4.07981627490494E7</v>
      </c>
      <c r="E3085" s="2">
        <f t="shared" si="1"/>
        <v>32189750409</v>
      </c>
    </row>
    <row r="3086">
      <c r="A3086" s="62" t="s">
        <v>8698</v>
      </c>
      <c r="B3086" s="1" t="s">
        <v>8699</v>
      </c>
      <c r="C3086" s="5">
        <v>594.0</v>
      </c>
      <c r="D3086" s="97">
        <v>2.92619186649831E7</v>
      </c>
      <c r="E3086" s="2">
        <f t="shared" si="1"/>
        <v>17381579687</v>
      </c>
    </row>
    <row r="3087">
      <c r="A3087" s="62" t="s">
        <v>8700</v>
      </c>
      <c r="B3087" s="1" t="s">
        <v>8701</v>
      </c>
      <c r="C3087" s="5">
        <v>480.0</v>
      </c>
      <c r="D3087" s="97">
        <v>2.48926843874999E7</v>
      </c>
      <c r="E3087" s="2">
        <f t="shared" si="1"/>
        <v>11948488506</v>
      </c>
    </row>
    <row r="3088">
      <c r="A3088" s="62" t="s">
        <v>8702</v>
      </c>
      <c r="B3088" s="1" t="s">
        <v>8703</v>
      </c>
      <c r="C3088" s="5">
        <v>2166.0</v>
      </c>
      <c r="D3088" s="97">
        <v>3.16015288088642E7</v>
      </c>
      <c r="E3088" s="2">
        <f t="shared" si="1"/>
        <v>68448911400</v>
      </c>
    </row>
    <row r="3089">
      <c r="A3089" s="62" t="s">
        <v>8704</v>
      </c>
      <c r="B3089" s="1" t="s">
        <v>8705</v>
      </c>
      <c r="C3089" s="5">
        <v>20.0</v>
      </c>
      <c r="D3089" s="97">
        <v>5.37113782E7</v>
      </c>
      <c r="E3089" s="2">
        <f t="shared" si="1"/>
        <v>1074227564</v>
      </c>
    </row>
    <row r="3090">
      <c r="A3090" s="62" t="s">
        <v>8706</v>
      </c>
      <c r="B3090" s="1" t="s">
        <v>8707</v>
      </c>
      <c r="C3090" s="5">
        <v>11.0</v>
      </c>
      <c r="D3090" s="97">
        <v>3.41034983636363E7</v>
      </c>
      <c r="E3090" s="2">
        <f t="shared" si="1"/>
        <v>375138482</v>
      </c>
    </row>
    <row r="3091">
      <c r="A3091" s="62" t="s">
        <v>8708</v>
      </c>
      <c r="B3091" s="1" t="s">
        <v>8709</v>
      </c>
      <c r="C3091" s="5">
        <v>127.0</v>
      </c>
      <c r="D3091" s="97">
        <v>2.91888328110236E7</v>
      </c>
      <c r="E3091" s="2">
        <f t="shared" si="1"/>
        <v>3706981767</v>
      </c>
    </row>
    <row r="3092">
      <c r="A3092" s="62" t="s">
        <v>8710</v>
      </c>
      <c r="B3092" s="1" t="s">
        <v>8711</v>
      </c>
      <c r="C3092" s="5">
        <v>42.0</v>
      </c>
      <c r="D3092" s="97">
        <v>4.85221252380952E7</v>
      </c>
      <c r="E3092" s="2">
        <f t="shared" si="1"/>
        <v>2037929260</v>
      </c>
    </row>
    <row r="3093">
      <c r="A3093" s="62" t="s">
        <v>8712</v>
      </c>
      <c r="B3093" s="1" t="s">
        <v>8713</v>
      </c>
      <c r="C3093" s="5">
        <v>5845.0</v>
      </c>
      <c r="D3093" s="97">
        <v>3.57166891698597E7</v>
      </c>
      <c r="E3093" s="2">
        <f t="shared" si="1"/>
        <v>208764048198</v>
      </c>
    </row>
    <row r="3094">
      <c r="A3094" s="62" t="s">
        <v>8714</v>
      </c>
      <c r="B3094" s="1" t="s">
        <v>8715</v>
      </c>
      <c r="C3094" s="5">
        <v>818.0</v>
      </c>
      <c r="D3094" s="97">
        <v>1.29972174095354E7</v>
      </c>
      <c r="E3094" s="2">
        <f t="shared" si="1"/>
        <v>10631723841</v>
      </c>
    </row>
    <row r="3095">
      <c r="A3095" s="62" t="s">
        <v>8716</v>
      </c>
      <c r="B3095" s="1" t="s">
        <v>8717</v>
      </c>
      <c r="C3095" s="5">
        <v>3793.0</v>
      </c>
      <c r="D3095" s="97">
        <v>3.15114383267457E7</v>
      </c>
      <c r="E3095" s="2">
        <f t="shared" si="1"/>
        <v>119522885573</v>
      </c>
    </row>
    <row r="3096">
      <c r="A3096" s="62" t="s">
        <v>8718</v>
      </c>
      <c r="B3096" s="1" t="s">
        <v>8719</v>
      </c>
      <c r="C3096" s="5">
        <v>324.0</v>
      </c>
      <c r="D3096" s="97">
        <v>3.36814774166666E7</v>
      </c>
      <c r="E3096" s="2">
        <f t="shared" si="1"/>
        <v>10912798683</v>
      </c>
    </row>
    <row r="3097">
      <c r="A3097" s="62" t="s">
        <v>8720</v>
      </c>
      <c r="B3097" s="1" t="s">
        <v>8721</v>
      </c>
      <c r="C3097" s="5">
        <v>1298.0</v>
      </c>
      <c r="D3097" s="97">
        <v>2.90444674446153E7</v>
      </c>
      <c r="E3097" s="2">
        <f t="shared" si="1"/>
        <v>37699718743</v>
      </c>
    </row>
    <row r="3098">
      <c r="A3098" s="62" t="s">
        <v>8722</v>
      </c>
      <c r="B3098" s="1" t="s">
        <v>8723</v>
      </c>
      <c r="C3098" s="5">
        <v>575.0</v>
      </c>
      <c r="D3098" s="97">
        <v>1.77067059773913E7</v>
      </c>
      <c r="E3098" s="2">
        <f t="shared" si="1"/>
        <v>10181355937</v>
      </c>
    </row>
    <row r="3099">
      <c r="A3099" s="62" t="s">
        <v>8724</v>
      </c>
      <c r="B3099" s="1" t="s">
        <v>8725</v>
      </c>
      <c r="C3099" s="5">
        <v>3577.0</v>
      </c>
      <c r="D3099" s="97">
        <v>3.46342252436434E7</v>
      </c>
      <c r="E3099" s="2">
        <f t="shared" si="1"/>
        <v>123886623697</v>
      </c>
    </row>
    <row r="3100">
      <c r="A3100" s="62" t="s">
        <v>8726</v>
      </c>
      <c r="B3100" s="1" t="s">
        <v>8727</v>
      </c>
      <c r="C3100" s="5">
        <v>569.0</v>
      </c>
      <c r="D3100" s="97">
        <v>2.59658843690685E7</v>
      </c>
      <c r="E3100" s="2">
        <f t="shared" si="1"/>
        <v>14774588206</v>
      </c>
    </row>
    <row r="3101">
      <c r="A3101" s="62" t="s">
        <v>3017</v>
      </c>
      <c r="B3101" s="1" t="s">
        <v>729</v>
      </c>
      <c r="C3101" s="5">
        <v>50.0</v>
      </c>
      <c r="D3101" s="97">
        <v>1.83413988E7</v>
      </c>
      <c r="E3101" s="2">
        <f t="shared" si="1"/>
        <v>917069940</v>
      </c>
    </row>
    <row r="3102">
      <c r="A3102" s="62" t="s">
        <v>8728</v>
      </c>
      <c r="B3102" s="1" t="s">
        <v>8729</v>
      </c>
      <c r="C3102" s="5">
        <v>7.0</v>
      </c>
      <c r="D3102" s="97">
        <v>1.5005639E7</v>
      </c>
      <c r="E3102" s="2">
        <f t="shared" si="1"/>
        <v>105039473</v>
      </c>
    </row>
    <row r="3103">
      <c r="A3103" s="62" t="s">
        <v>8730</v>
      </c>
      <c r="B3103" s="1" t="s">
        <v>8731</v>
      </c>
      <c r="C3103" s="5">
        <v>200.0</v>
      </c>
      <c r="D3103" s="97">
        <v>3.74029863049999E7</v>
      </c>
      <c r="E3103" s="2">
        <f t="shared" si="1"/>
        <v>7480597261</v>
      </c>
    </row>
    <row r="3104">
      <c r="A3104" s="62" t="s">
        <v>8732</v>
      </c>
      <c r="B3104" s="1" t="s">
        <v>8733</v>
      </c>
      <c r="C3104" s="5">
        <v>3709.0</v>
      </c>
      <c r="D3104" s="97">
        <v>1.94809729673854E7</v>
      </c>
      <c r="E3104" s="2">
        <f t="shared" si="1"/>
        <v>72254928736</v>
      </c>
    </row>
    <row r="3105">
      <c r="A3105" s="62" t="s">
        <v>8734</v>
      </c>
      <c r="B3105" s="1" t="s">
        <v>8735</v>
      </c>
      <c r="C3105" s="5">
        <v>413.0</v>
      </c>
      <c r="D3105" s="97">
        <v>2.04858775133171E7</v>
      </c>
      <c r="E3105" s="2">
        <f t="shared" si="1"/>
        <v>8460667413</v>
      </c>
    </row>
    <row r="3106">
      <c r="A3106" s="62" t="s">
        <v>8736</v>
      </c>
      <c r="B3106" s="1" t="s">
        <v>8737</v>
      </c>
      <c r="C3106" s="5">
        <v>82.0</v>
      </c>
      <c r="D3106" s="97">
        <v>9388437.68292682</v>
      </c>
      <c r="E3106" s="2">
        <f t="shared" si="1"/>
        <v>769851890</v>
      </c>
    </row>
    <row r="3107">
      <c r="A3107" s="62" t="s">
        <v>8738</v>
      </c>
      <c r="B3107" s="1" t="s">
        <v>8739</v>
      </c>
      <c r="C3107" s="5">
        <v>70.0</v>
      </c>
      <c r="D3107" s="97">
        <v>1.95395884857142E7</v>
      </c>
      <c r="E3107" s="2">
        <f t="shared" si="1"/>
        <v>1367771194</v>
      </c>
    </row>
    <row r="3108">
      <c r="A3108" s="62" t="s">
        <v>8740</v>
      </c>
      <c r="B3108" s="1" t="s">
        <v>8741</v>
      </c>
      <c r="C3108" s="5">
        <v>6614.0</v>
      </c>
      <c r="D3108" s="97">
        <v>1.73895959817054E7</v>
      </c>
      <c r="E3108" s="2">
        <f t="shared" si="1"/>
        <v>115014787823</v>
      </c>
    </row>
    <row r="3109">
      <c r="A3109" s="62" t="s">
        <v>8742</v>
      </c>
      <c r="B3109" s="1" t="s">
        <v>8743</v>
      </c>
      <c r="C3109" s="5">
        <v>1.0</v>
      </c>
      <c r="D3109" s="97">
        <v>7014662.0</v>
      </c>
      <c r="E3109" s="2">
        <f t="shared" si="1"/>
        <v>7014662</v>
      </c>
    </row>
    <row r="3110">
      <c r="A3110" s="62" t="s">
        <v>8744</v>
      </c>
      <c r="B3110" s="1" t="s">
        <v>8745</v>
      </c>
      <c r="C3110" s="5">
        <v>14.0</v>
      </c>
      <c r="D3110" s="97">
        <v>1.52156226428571E7</v>
      </c>
      <c r="E3110" s="2">
        <f t="shared" si="1"/>
        <v>213018717</v>
      </c>
    </row>
    <row r="3111">
      <c r="A3111" s="62" t="s">
        <v>8746</v>
      </c>
      <c r="B3111" s="1" t="s">
        <v>8747</v>
      </c>
      <c r="C3111" s="5">
        <v>352.0</v>
      </c>
      <c r="D3111" s="97">
        <v>2.49739443778409E7</v>
      </c>
      <c r="E3111" s="2">
        <f t="shared" si="1"/>
        <v>8790828421</v>
      </c>
    </row>
    <row r="3112">
      <c r="A3112" s="62" t="s">
        <v>8748</v>
      </c>
      <c r="B3112" s="1" t="s">
        <v>8749</v>
      </c>
      <c r="C3112" s="5">
        <v>52.0</v>
      </c>
      <c r="D3112" s="97">
        <v>2.21067780384615E7</v>
      </c>
      <c r="E3112" s="2">
        <f t="shared" si="1"/>
        <v>1149552458</v>
      </c>
    </row>
    <row r="3113">
      <c r="A3113" s="62" t="s">
        <v>8750</v>
      </c>
      <c r="B3113" s="1" t="s">
        <v>8751</v>
      </c>
      <c r="C3113" s="5">
        <v>6.0</v>
      </c>
      <c r="D3113" s="97">
        <v>1.78915106666666E7</v>
      </c>
      <c r="E3113" s="2">
        <f t="shared" si="1"/>
        <v>107349064</v>
      </c>
    </row>
    <row r="3114">
      <c r="A3114" s="62" t="s">
        <v>3018</v>
      </c>
      <c r="B3114" s="1" t="s">
        <v>731</v>
      </c>
      <c r="C3114" s="5">
        <v>2.0</v>
      </c>
      <c r="D3114" s="97">
        <v>3.76222935E7</v>
      </c>
      <c r="E3114" s="2">
        <f t="shared" si="1"/>
        <v>75244587</v>
      </c>
    </row>
    <row r="3115">
      <c r="A3115" s="62" t="s">
        <v>3019</v>
      </c>
      <c r="B3115" s="1" t="s">
        <v>733</v>
      </c>
      <c r="C3115" s="5">
        <v>6.0</v>
      </c>
      <c r="D3115" s="97">
        <v>2.92515783333333E7</v>
      </c>
      <c r="E3115" s="2">
        <f t="shared" si="1"/>
        <v>175509470</v>
      </c>
    </row>
    <row r="3116">
      <c r="A3116" s="62" t="s">
        <v>3020</v>
      </c>
      <c r="B3116" s="1" t="s">
        <v>735</v>
      </c>
      <c r="C3116" s="5">
        <v>7.0</v>
      </c>
      <c r="D3116" s="97">
        <v>2.3475681E7</v>
      </c>
      <c r="E3116" s="2">
        <f t="shared" si="1"/>
        <v>164329767</v>
      </c>
    </row>
    <row r="3117">
      <c r="A3117" s="62" t="s">
        <v>3021</v>
      </c>
      <c r="B3117" s="1" t="s">
        <v>737</v>
      </c>
      <c r="C3117" s="5">
        <v>1.0</v>
      </c>
      <c r="D3117" s="97">
        <v>1.30995E7</v>
      </c>
      <c r="E3117" s="2">
        <f t="shared" si="1"/>
        <v>13099500</v>
      </c>
    </row>
    <row r="3118">
      <c r="A3118" s="62" t="s">
        <v>3022</v>
      </c>
      <c r="B3118" s="1" t="s">
        <v>740</v>
      </c>
      <c r="C3118" s="5">
        <v>1.0</v>
      </c>
      <c r="D3118" s="97">
        <v>5750000.0</v>
      </c>
      <c r="E3118" s="2">
        <f t="shared" si="1"/>
        <v>5750000</v>
      </c>
    </row>
    <row r="3119">
      <c r="A3119" s="62" t="s">
        <v>8752</v>
      </c>
      <c r="B3119" s="1" t="s">
        <v>8743</v>
      </c>
      <c r="C3119" s="5">
        <v>648.0</v>
      </c>
      <c r="D3119" s="97">
        <v>9556027.87037037</v>
      </c>
      <c r="E3119" s="2">
        <f t="shared" si="1"/>
        <v>6192306060</v>
      </c>
    </row>
    <row r="3120">
      <c r="A3120" s="62" t="s">
        <v>8753</v>
      </c>
      <c r="B3120" s="1" t="s">
        <v>164</v>
      </c>
      <c r="C3120" s="5">
        <v>216.0</v>
      </c>
      <c r="D3120" s="97">
        <v>1.29836113518518E7</v>
      </c>
      <c r="E3120" s="2">
        <f t="shared" si="1"/>
        <v>2804460052</v>
      </c>
    </row>
    <row r="3121">
      <c r="A3121" s="62" t="s">
        <v>8754</v>
      </c>
      <c r="B3121" s="1" t="s">
        <v>167</v>
      </c>
      <c r="C3121" s="5">
        <v>3407.0</v>
      </c>
      <c r="D3121" s="97">
        <v>2.59549074581743E7</v>
      </c>
      <c r="E3121" s="2">
        <f t="shared" si="1"/>
        <v>88428369710</v>
      </c>
    </row>
    <row r="3122">
      <c r="A3122" s="62" t="s">
        <v>8755</v>
      </c>
      <c r="B3122" s="1" t="s">
        <v>170</v>
      </c>
      <c r="C3122" s="5">
        <v>797355.0</v>
      </c>
      <c r="D3122" s="97">
        <v>1.47621679076208E7</v>
      </c>
      <c r="E3122" s="2">
        <f t="shared" si="1"/>
        <v>11770688391981</v>
      </c>
    </row>
    <row r="3123">
      <c r="A3123" s="62" t="s">
        <v>8756</v>
      </c>
      <c r="B3123" s="1" t="s">
        <v>173</v>
      </c>
      <c r="C3123" s="5">
        <v>5867.0</v>
      </c>
      <c r="D3123" s="97">
        <v>1.13466503246974E7</v>
      </c>
      <c r="E3123" s="2">
        <f t="shared" si="1"/>
        <v>66570797455</v>
      </c>
    </row>
    <row r="3124">
      <c r="A3124" s="62" t="s">
        <v>8757</v>
      </c>
      <c r="B3124" s="1" t="s">
        <v>177</v>
      </c>
      <c r="C3124" s="5">
        <v>54.0</v>
      </c>
      <c r="D3124" s="97">
        <v>9956425.01851851</v>
      </c>
      <c r="E3124" s="2">
        <f t="shared" si="1"/>
        <v>537646951</v>
      </c>
    </row>
    <row r="3125">
      <c r="A3125" s="62" t="s">
        <v>8758</v>
      </c>
      <c r="B3125" s="1" t="s">
        <v>179</v>
      </c>
      <c r="C3125" s="5">
        <v>313.0</v>
      </c>
      <c r="D3125" s="97">
        <v>1.14355159105431E7</v>
      </c>
      <c r="E3125" s="2">
        <f t="shared" si="1"/>
        <v>3579316480</v>
      </c>
    </row>
    <row r="3126">
      <c r="A3126" s="62" t="s">
        <v>8759</v>
      </c>
      <c r="B3126" s="1" t="s">
        <v>8760</v>
      </c>
      <c r="C3126" s="5">
        <v>131.0</v>
      </c>
      <c r="D3126" s="97">
        <v>1.72489105757575E7</v>
      </c>
      <c r="E3126" s="2">
        <f t="shared" si="1"/>
        <v>2259607285</v>
      </c>
    </row>
    <row r="3127">
      <c r="A3127" s="62" t="s">
        <v>8761</v>
      </c>
      <c r="B3127" s="1" t="s">
        <v>8762</v>
      </c>
      <c r="C3127" s="5">
        <v>23.0</v>
      </c>
      <c r="D3127" s="97">
        <v>2.26591206956521E7</v>
      </c>
      <c r="E3127" s="2">
        <f t="shared" si="1"/>
        <v>521159776</v>
      </c>
    </row>
    <row r="3128">
      <c r="A3128" s="62" t="s">
        <v>8763</v>
      </c>
      <c r="B3128" s="1" t="s">
        <v>8764</v>
      </c>
      <c r="C3128" s="5">
        <v>9314.0</v>
      </c>
      <c r="D3128" s="97">
        <v>1.1888940617325E7</v>
      </c>
      <c r="E3128" s="2">
        <f t="shared" si="1"/>
        <v>110733592910</v>
      </c>
    </row>
    <row r="3129">
      <c r="A3129" s="62" t="s">
        <v>8765</v>
      </c>
      <c r="B3129" s="1" t="s">
        <v>8766</v>
      </c>
      <c r="C3129" s="5">
        <v>8765.0</v>
      </c>
      <c r="D3129" s="97">
        <v>1.1285775148203E7</v>
      </c>
      <c r="E3129" s="2">
        <f t="shared" si="1"/>
        <v>98919819174</v>
      </c>
    </row>
    <row r="3130">
      <c r="A3130" s="62" t="s">
        <v>8767</v>
      </c>
      <c r="B3130" s="1" t="s">
        <v>8768</v>
      </c>
      <c r="C3130" s="5">
        <v>9639.0</v>
      </c>
      <c r="D3130" s="97">
        <v>1.33596410898725E7</v>
      </c>
      <c r="E3130" s="2">
        <f t="shared" si="1"/>
        <v>128773580465</v>
      </c>
    </row>
    <row r="3131">
      <c r="A3131" s="62" t="s">
        <v>8769</v>
      </c>
      <c r="B3131" s="1" t="s">
        <v>8770</v>
      </c>
      <c r="C3131" s="5">
        <v>55.0</v>
      </c>
      <c r="D3131" s="97">
        <v>1.06288730727272E7</v>
      </c>
      <c r="E3131" s="2">
        <f t="shared" si="1"/>
        <v>584588019</v>
      </c>
    </row>
    <row r="3132">
      <c r="A3132" s="62" t="s">
        <v>8771</v>
      </c>
      <c r="B3132" s="1" t="s">
        <v>182</v>
      </c>
      <c r="C3132" s="5">
        <v>99.0</v>
      </c>
      <c r="D3132" s="97">
        <v>9985857.13131313</v>
      </c>
      <c r="E3132" s="2">
        <f t="shared" si="1"/>
        <v>988599856</v>
      </c>
    </row>
    <row r="3133">
      <c r="A3133" s="62" t="s">
        <v>8773</v>
      </c>
      <c r="B3133" s="1" t="s">
        <v>185</v>
      </c>
      <c r="C3133" s="5">
        <v>563.0</v>
      </c>
      <c r="D3133" s="97">
        <v>1.10435378010657E7</v>
      </c>
      <c r="E3133" s="2">
        <f t="shared" si="1"/>
        <v>6217511782</v>
      </c>
    </row>
    <row r="3134">
      <c r="A3134" s="62" t="s">
        <v>8774</v>
      </c>
      <c r="B3134" s="1" t="s">
        <v>8775</v>
      </c>
      <c r="C3134" s="5">
        <v>6082.0</v>
      </c>
      <c r="D3134" s="97">
        <v>1.28699312870734E7</v>
      </c>
      <c r="E3134" s="2">
        <f t="shared" si="1"/>
        <v>78274922088</v>
      </c>
    </row>
    <row r="3135">
      <c r="A3135" s="62" t="s">
        <v>8776</v>
      </c>
      <c r="B3135" s="1" t="s">
        <v>8777</v>
      </c>
      <c r="C3135" s="5">
        <v>17747.0</v>
      </c>
      <c r="D3135" s="97">
        <v>1.35016319118441E7</v>
      </c>
      <c r="E3135" s="2">
        <f t="shared" si="1"/>
        <v>239613461539</v>
      </c>
    </row>
    <row r="3136">
      <c r="A3136" s="62" t="s">
        <v>8778</v>
      </c>
      <c r="B3136" s="1" t="s">
        <v>191</v>
      </c>
      <c r="C3136" s="5">
        <v>412.0</v>
      </c>
      <c r="D3136" s="97">
        <v>3.03229683543689E7</v>
      </c>
      <c r="E3136" s="2">
        <f t="shared" si="1"/>
        <v>12493062962</v>
      </c>
    </row>
    <row r="3137">
      <c r="A3137" s="62" t="s">
        <v>8779</v>
      </c>
      <c r="B3137" s="1" t="s">
        <v>8780</v>
      </c>
      <c r="C3137" s="5">
        <v>27644.0</v>
      </c>
      <c r="D3137" s="97">
        <v>1.94774203709123E7</v>
      </c>
      <c r="E3137" s="2">
        <f t="shared" si="1"/>
        <v>538433808734</v>
      </c>
    </row>
    <row r="3138">
      <c r="A3138" s="62" t="s">
        <v>8781</v>
      </c>
      <c r="B3138" s="1" t="s">
        <v>8782</v>
      </c>
      <c r="C3138" s="5">
        <v>17947.0</v>
      </c>
      <c r="D3138" s="97">
        <v>1.41112652762021E7</v>
      </c>
      <c r="E3138" s="2">
        <f t="shared" si="1"/>
        <v>253254877912</v>
      </c>
    </row>
    <row r="3139">
      <c r="A3139" s="62" t="s">
        <v>8783</v>
      </c>
      <c r="B3139" s="1" t="s">
        <v>8784</v>
      </c>
      <c r="C3139" s="5">
        <v>125016.0</v>
      </c>
      <c r="D3139" s="97">
        <v>9070996.61337562</v>
      </c>
      <c r="E3139" s="2">
        <f t="shared" si="1"/>
        <v>1134019712618</v>
      </c>
    </row>
    <row r="3140">
      <c r="A3140" s="62" t="s">
        <v>8785</v>
      </c>
      <c r="B3140" s="1" t="s">
        <v>8786</v>
      </c>
      <c r="C3140" s="5">
        <v>5722.0</v>
      </c>
      <c r="D3140" s="97">
        <v>1.63207853038548E7</v>
      </c>
      <c r="E3140" s="2">
        <f t="shared" si="1"/>
        <v>93387533509</v>
      </c>
    </row>
    <row r="3141">
      <c r="A3141" s="62" t="s">
        <v>8787</v>
      </c>
      <c r="B3141" s="1" t="s">
        <v>8788</v>
      </c>
      <c r="C3141" s="5">
        <v>24.0</v>
      </c>
      <c r="D3141" s="97">
        <v>4.65985572499999E7</v>
      </c>
      <c r="E3141" s="2">
        <f t="shared" si="1"/>
        <v>1118365374</v>
      </c>
    </row>
    <row r="3142">
      <c r="A3142" s="62" t="s">
        <v>8790</v>
      </c>
      <c r="B3142" s="1" t="s">
        <v>8791</v>
      </c>
      <c r="C3142" s="5">
        <v>167.0</v>
      </c>
      <c r="D3142" s="97">
        <v>1.13357157844311E7</v>
      </c>
      <c r="E3142" s="2">
        <f t="shared" si="1"/>
        <v>1893064536</v>
      </c>
    </row>
    <row r="3143">
      <c r="A3143" s="62" t="s">
        <v>8792</v>
      </c>
      <c r="B3143" s="1" t="s">
        <v>8793</v>
      </c>
      <c r="C3143" s="5">
        <v>28.0</v>
      </c>
      <c r="D3143" s="97">
        <v>1.30705252142857E7</v>
      </c>
      <c r="E3143" s="2">
        <f t="shared" si="1"/>
        <v>365974706</v>
      </c>
    </row>
    <row r="3144">
      <c r="A3144" s="62" t="s">
        <v>8794</v>
      </c>
      <c r="B3144" s="1" t="s">
        <v>8795</v>
      </c>
      <c r="C3144" s="5">
        <v>19.0</v>
      </c>
      <c r="D3144" s="97">
        <v>7083243.63157894</v>
      </c>
      <c r="E3144" s="2">
        <f t="shared" si="1"/>
        <v>134581629</v>
      </c>
    </row>
    <row r="3145">
      <c r="A3145" s="62" t="s">
        <v>8796</v>
      </c>
      <c r="B3145" s="1" t="s">
        <v>8797</v>
      </c>
      <c r="C3145" s="5">
        <v>10.0</v>
      </c>
      <c r="D3145" s="97">
        <v>1.38327954E7</v>
      </c>
      <c r="E3145" s="2">
        <f t="shared" si="1"/>
        <v>138327954</v>
      </c>
    </row>
    <row r="3146">
      <c r="A3146" s="62" t="s">
        <v>8798</v>
      </c>
      <c r="B3146" s="1" t="s">
        <v>8799</v>
      </c>
      <c r="C3146" s="5">
        <v>26.0</v>
      </c>
      <c r="D3146" s="97">
        <v>7145944.76923076</v>
      </c>
      <c r="E3146" s="2">
        <f t="shared" si="1"/>
        <v>185794564</v>
      </c>
    </row>
    <row r="3147">
      <c r="A3147" s="62" t="s">
        <v>8800</v>
      </c>
      <c r="B3147" s="1" t="s">
        <v>8801</v>
      </c>
      <c r="C3147" s="5">
        <v>130.0</v>
      </c>
      <c r="D3147" s="97">
        <v>2.05167426615384E7</v>
      </c>
      <c r="E3147" s="2">
        <f t="shared" si="1"/>
        <v>2667176546</v>
      </c>
    </row>
    <row r="3148">
      <c r="A3148" s="62" t="s">
        <v>8802</v>
      </c>
      <c r="B3148" s="1" t="s">
        <v>8803</v>
      </c>
      <c r="C3148" s="5">
        <v>370.0</v>
      </c>
      <c r="D3148" s="97">
        <v>2.25238372324324E7</v>
      </c>
      <c r="E3148" s="2">
        <f t="shared" si="1"/>
        <v>8333819776</v>
      </c>
    </row>
    <row r="3149">
      <c r="A3149" s="62" t="s">
        <v>8805</v>
      </c>
      <c r="B3149" s="1" t="s">
        <v>8806</v>
      </c>
      <c r="C3149" s="5">
        <v>7171.0</v>
      </c>
      <c r="D3149" s="97">
        <v>5859323.83337981</v>
      </c>
      <c r="E3149" s="2">
        <f t="shared" si="1"/>
        <v>42017211209</v>
      </c>
    </row>
    <row r="3150">
      <c r="A3150" s="62" t="s">
        <v>8807</v>
      </c>
      <c r="B3150" s="1" t="s">
        <v>193</v>
      </c>
      <c r="C3150" s="5">
        <v>51537.0</v>
      </c>
      <c r="D3150" s="97">
        <v>2.31189777497381E7</v>
      </c>
      <c r="E3150" s="2">
        <f t="shared" si="1"/>
        <v>1191482756288</v>
      </c>
    </row>
    <row r="3151">
      <c r="A3151" s="62" t="s">
        <v>8808</v>
      </c>
      <c r="B3151" s="1" t="s">
        <v>8809</v>
      </c>
      <c r="C3151" s="5">
        <v>11112.0</v>
      </c>
      <c r="D3151" s="97">
        <v>6523089.14604516</v>
      </c>
      <c r="E3151" s="2">
        <f t="shared" si="1"/>
        <v>72484566591</v>
      </c>
    </row>
    <row r="3152">
      <c r="A3152" s="62" t="s">
        <v>8810</v>
      </c>
      <c r="B3152" s="1" t="s">
        <v>8812</v>
      </c>
      <c r="C3152" s="5">
        <v>23436.0</v>
      </c>
      <c r="D3152" s="97">
        <v>1.09113631104192E7</v>
      </c>
      <c r="E3152" s="2">
        <f t="shared" si="1"/>
        <v>255718705856</v>
      </c>
    </row>
    <row r="3153">
      <c r="A3153" s="62" t="s">
        <v>8813</v>
      </c>
      <c r="B3153" s="1" t="s">
        <v>8814</v>
      </c>
      <c r="C3153" s="5">
        <v>2739088.0</v>
      </c>
      <c r="D3153" s="97">
        <v>1.10414084805732E7</v>
      </c>
      <c r="E3153" s="2">
        <f t="shared" si="1"/>
        <v>30243389472236</v>
      </c>
    </row>
    <row r="3154">
      <c r="A3154" s="62" t="s">
        <v>8815</v>
      </c>
      <c r="B3154" s="1" t="s">
        <v>8816</v>
      </c>
      <c r="C3154" s="5">
        <v>1992435.0</v>
      </c>
      <c r="D3154" s="97">
        <v>9226743.72046011</v>
      </c>
      <c r="E3154" s="2">
        <f t="shared" si="1"/>
        <v>18383687124675</v>
      </c>
    </row>
    <row r="3155">
      <c r="A3155" s="62" t="s">
        <v>8817</v>
      </c>
      <c r="B3155" s="1" t="s">
        <v>8819</v>
      </c>
      <c r="C3155" s="5">
        <v>25.0</v>
      </c>
      <c r="D3155" s="97">
        <v>2.920318172E7</v>
      </c>
      <c r="E3155" s="2">
        <f t="shared" si="1"/>
        <v>730079543</v>
      </c>
    </row>
    <row r="3156">
      <c r="A3156" s="62" t="s">
        <v>8820</v>
      </c>
      <c r="B3156" s="1" t="s">
        <v>8821</v>
      </c>
      <c r="C3156" s="5">
        <v>328.0</v>
      </c>
      <c r="D3156" s="97">
        <v>9074917.45121951</v>
      </c>
      <c r="E3156" s="2">
        <f t="shared" si="1"/>
        <v>2976572924</v>
      </c>
    </row>
    <row r="3157">
      <c r="A3157" s="62" t="s">
        <v>8822</v>
      </c>
      <c r="B3157" s="1" t="s">
        <v>8823</v>
      </c>
      <c r="C3157" s="5">
        <v>731.0</v>
      </c>
      <c r="D3157" s="97">
        <v>4.50923820574555E7</v>
      </c>
      <c r="E3157" s="2">
        <f t="shared" si="1"/>
        <v>32962531284</v>
      </c>
    </row>
    <row r="3158">
      <c r="A3158" s="62" t="s">
        <v>8824</v>
      </c>
      <c r="B3158" s="1" t="s">
        <v>8825</v>
      </c>
      <c r="C3158" s="5">
        <v>291.0</v>
      </c>
      <c r="D3158" s="97">
        <v>4.20365921030927E7</v>
      </c>
      <c r="E3158" s="2">
        <f t="shared" si="1"/>
        <v>12232648302</v>
      </c>
    </row>
    <row r="3159">
      <c r="A3159" s="62" t="s">
        <v>8827</v>
      </c>
      <c r="B3159" s="1" t="s">
        <v>8828</v>
      </c>
      <c r="C3159" s="5">
        <v>268.0</v>
      </c>
      <c r="D3159" s="97">
        <v>1.04396797537313E7</v>
      </c>
      <c r="E3159" s="2">
        <f t="shared" si="1"/>
        <v>2797834174</v>
      </c>
    </row>
    <row r="3160">
      <c r="A3160" s="62" t="s">
        <v>8829</v>
      </c>
      <c r="B3160" s="1" t="s">
        <v>8830</v>
      </c>
      <c r="C3160" s="5">
        <v>1356.0</v>
      </c>
      <c r="D3160" s="97">
        <v>2.09635097628866E7</v>
      </c>
      <c r="E3160" s="2">
        <f t="shared" si="1"/>
        <v>28426519238</v>
      </c>
    </row>
    <row r="3161">
      <c r="A3161" s="62" t="s">
        <v>8831</v>
      </c>
      <c r="B3161" s="1" t="s">
        <v>196</v>
      </c>
      <c r="C3161" s="5">
        <v>320.0</v>
      </c>
      <c r="D3161" s="97">
        <v>2.07247225468749E7</v>
      </c>
      <c r="E3161" s="2">
        <f t="shared" si="1"/>
        <v>6631911215</v>
      </c>
    </row>
    <row r="3162">
      <c r="A3162" s="62" t="s">
        <v>8832</v>
      </c>
      <c r="B3162" s="1" t="s">
        <v>201</v>
      </c>
      <c r="C3162" s="5">
        <v>142.0</v>
      </c>
      <c r="D3162" s="97">
        <v>2.06887148802816E7</v>
      </c>
      <c r="E3162" s="2">
        <f t="shared" si="1"/>
        <v>2937797513</v>
      </c>
    </row>
    <row r="3163">
      <c r="A3163" s="62" t="s">
        <v>8834</v>
      </c>
      <c r="B3163" s="1" t="s">
        <v>204</v>
      </c>
      <c r="C3163" s="5">
        <v>3495.0</v>
      </c>
      <c r="D3163" s="97">
        <v>1.31926809533752E7</v>
      </c>
      <c r="E3163" s="2">
        <f t="shared" si="1"/>
        <v>46108419932</v>
      </c>
    </row>
    <row r="3164">
      <c r="A3164" s="62" t="s">
        <v>8835</v>
      </c>
      <c r="B3164" s="1" t="s">
        <v>8836</v>
      </c>
      <c r="C3164" s="5">
        <v>3584.0</v>
      </c>
      <c r="D3164" s="97">
        <v>1.3524535505571E7</v>
      </c>
      <c r="E3164" s="2">
        <f t="shared" si="1"/>
        <v>48471935252</v>
      </c>
    </row>
    <row r="3165">
      <c r="A3165" s="62" t="s">
        <v>8837</v>
      </c>
      <c r="B3165" s="1" t="s">
        <v>8838</v>
      </c>
      <c r="C3165" s="5">
        <v>213.0</v>
      </c>
      <c r="D3165" s="97">
        <v>7468912.83568075</v>
      </c>
      <c r="E3165" s="2">
        <f t="shared" si="1"/>
        <v>1590878434</v>
      </c>
    </row>
    <row r="3166">
      <c r="A3166" s="62" t="s">
        <v>8839</v>
      </c>
      <c r="B3166" s="1" t="s">
        <v>8840</v>
      </c>
      <c r="C3166" s="5">
        <v>8583.0</v>
      </c>
      <c r="D3166" s="97">
        <v>1.77375659368666E7</v>
      </c>
      <c r="E3166" s="2">
        <f t="shared" si="1"/>
        <v>152241528436</v>
      </c>
    </row>
    <row r="3167">
      <c r="A3167" s="62" t="s">
        <v>8841</v>
      </c>
      <c r="B3167" s="1" t="s">
        <v>8842</v>
      </c>
      <c r="C3167" s="5">
        <v>7858.0</v>
      </c>
      <c r="D3167" s="97">
        <v>1.74280408218829E7</v>
      </c>
      <c r="E3167" s="2">
        <f t="shared" si="1"/>
        <v>136949544778</v>
      </c>
    </row>
    <row r="3168">
      <c r="A3168" s="62" t="s">
        <v>8843</v>
      </c>
      <c r="B3168" s="1" t="s">
        <v>8844</v>
      </c>
      <c r="C3168" s="5">
        <v>81.0</v>
      </c>
      <c r="D3168" s="97">
        <v>2.0426797382716E7</v>
      </c>
      <c r="E3168" s="2">
        <f t="shared" si="1"/>
        <v>1654570588</v>
      </c>
    </row>
    <row r="3169">
      <c r="A3169" s="62" t="s">
        <v>8846</v>
      </c>
      <c r="B3169" s="1" t="s">
        <v>8847</v>
      </c>
      <c r="C3169" s="5">
        <v>1623.0</v>
      </c>
      <c r="D3169" s="97">
        <v>2.18708907997535E7</v>
      </c>
      <c r="E3169" s="2">
        <f t="shared" si="1"/>
        <v>35496455768</v>
      </c>
    </row>
    <row r="3170">
      <c r="A3170" s="62" t="s">
        <v>8848</v>
      </c>
      <c r="B3170" s="1" t="s">
        <v>8849</v>
      </c>
      <c r="C3170" s="5">
        <v>4079.0</v>
      </c>
      <c r="D3170" s="97">
        <v>3.87897095202255E7</v>
      </c>
      <c r="E3170" s="2">
        <f t="shared" si="1"/>
        <v>158223225133</v>
      </c>
    </row>
    <row r="3171">
      <c r="A3171" s="62" t="s">
        <v>8850</v>
      </c>
      <c r="B3171" s="1" t="s">
        <v>8851</v>
      </c>
      <c r="C3171" s="5">
        <v>147.0</v>
      </c>
      <c r="D3171" s="97">
        <v>2.55231422380952E7</v>
      </c>
      <c r="E3171" s="2">
        <f t="shared" si="1"/>
        <v>3751901909</v>
      </c>
    </row>
    <row r="3172">
      <c r="A3172" s="62" t="s">
        <v>8852</v>
      </c>
      <c r="B3172" s="1" t="s">
        <v>8853</v>
      </c>
      <c r="C3172" s="5">
        <v>1057.0</v>
      </c>
      <c r="D3172" s="97">
        <v>2.18414463131504E7</v>
      </c>
      <c r="E3172" s="2">
        <f t="shared" si="1"/>
        <v>23086408753</v>
      </c>
    </row>
    <row r="3173">
      <c r="A3173" s="62" t="s">
        <v>8854</v>
      </c>
      <c r="B3173" s="1" t="s">
        <v>8855</v>
      </c>
      <c r="C3173" s="5">
        <v>644.0</v>
      </c>
      <c r="D3173" s="97">
        <v>2.09378241599378E7</v>
      </c>
      <c r="E3173" s="2">
        <f t="shared" si="1"/>
        <v>13483958759</v>
      </c>
    </row>
    <row r="3174">
      <c r="A3174" s="62" t="s">
        <v>8856</v>
      </c>
      <c r="B3174" s="1" t="s">
        <v>8857</v>
      </c>
      <c r="C3174" s="5">
        <v>104.0</v>
      </c>
      <c r="D3174" s="97">
        <v>4.2263747451923E7</v>
      </c>
      <c r="E3174" s="2">
        <f t="shared" si="1"/>
        <v>4395429735</v>
      </c>
    </row>
    <row r="3175">
      <c r="A3175" s="62" t="s">
        <v>8858</v>
      </c>
      <c r="B3175" s="1" t="s">
        <v>8859</v>
      </c>
      <c r="C3175" s="5">
        <v>25345.0</v>
      </c>
      <c r="D3175" s="97">
        <v>1.35258266571191E7</v>
      </c>
      <c r="E3175" s="2">
        <f t="shared" si="1"/>
        <v>342812076625</v>
      </c>
    </row>
    <row r="3176">
      <c r="A3176" s="62" t="s">
        <v>8860</v>
      </c>
      <c r="B3176" s="1" t="s">
        <v>8861</v>
      </c>
      <c r="C3176" s="5">
        <v>20.0</v>
      </c>
      <c r="D3176" s="97">
        <v>2.06705968499999E7</v>
      </c>
      <c r="E3176" s="2">
        <f t="shared" si="1"/>
        <v>413411937</v>
      </c>
    </row>
    <row r="3177">
      <c r="A3177" s="62" t="s">
        <v>8862</v>
      </c>
      <c r="B3177" s="1" t="s">
        <v>8863</v>
      </c>
      <c r="C3177" s="5">
        <v>6.0</v>
      </c>
      <c r="D3177" s="97">
        <v>7838246.0</v>
      </c>
      <c r="E3177" s="2">
        <f t="shared" si="1"/>
        <v>47029476</v>
      </c>
    </row>
    <row r="3178">
      <c r="A3178" s="62" t="s">
        <v>8864</v>
      </c>
      <c r="B3178" s="1" t="s">
        <v>8865</v>
      </c>
      <c r="C3178" s="5">
        <v>6.0</v>
      </c>
      <c r="D3178" s="97">
        <v>1.87510703333333E7</v>
      </c>
      <c r="E3178" s="2">
        <f t="shared" si="1"/>
        <v>112506422</v>
      </c>
    </row>
    <row r="3179">
      <c r="A3179" s="62" t="s">
        <v>8866</v>
      </c>
      <c r="B3179" s="1" t="s">
        <v>8867</v>
      </c>
      <c r="C3179" s="5">
        <v>14.0</v>
      </c>
      <c r="D3179" s="97">
        <v>9555014.78571428</v>
      </c>
      <c r="E3179" s="2">
        <f t="shared" si="1"/>
        <v>133770207</v>
      </c>
    </row>
    <row r="3180">
      <c r="A3180" s="62" t="s">
        <v>8868</v>
      </c>
      <c r="B3180" s="1" t="s">
        <v>8869</v>
      </c>
      <c r="C3180" s="5">
        <v>54.0</v>
      </c>
      <c r="D3180" s="97">
        <v>7891599.18518518</v>
      </c>
      <c r="E3180" s="2">
        <f t="shared" si="1"/>
        <v>426146356</v>
      </c>
    </row>
    <row r="3181">
      <c r="A3181" s="62" t="s">
        <v>8870</v>
      </c>
      <c r="B3181" s="1" t="s">
        <v>8871</v>
      </c>
      <c r="C3181" s="5">
        <v>81.0</v>
      </c>
      <c r="D3181" s="97">
        <v>9488248.11111111</v>
      </c>
      <c r="E3181" s="2">
        <f t="shared" si="1"/>
        <v>768548097</v>
      </c>
    </row>
    <row r="3182">
      <c r="A3182" s="62" t="s">
        <v>8872</v>
      </c>
      <c r="B3182" s="1" t="s">
        <v>8873</v>
      </c>
      <c r="C3182" s="5">
        <v>2.0</v>
      </c>
      <c r="D3182" s="97">
        <v>5352329.5</v>
      </c>
      <c r="E3182" s="2">
        <f t="shared" si="1"/>
        <v>10704659</v>
      </c>
    </row>
    <row r="3183">
      <c r="A3183" s="62" t="s">
        <v>8874</v>
      </c>
      <c r="B3183" s="1" t="s">
        <v>8875</v>
      </c>
      <c r="C3183" s="5">
        <v>222.0</v>
      </c>
      <c r="D3183" s="97">
        <v>9277560.83783783</v>
      </c>
      <c r="E3183" s="2">
        <f t="shared" si="1"/>
        <v>2059618506</v>
      </c>
    </row>
    <row r="3184">
      <c r="A3184" s="62" t="s">
        <v>8876</v>
      </c>
      <c r="B3184" s="1" t="s">
        <v>8877</v>
      </c>
      <c r="C3184" s="5">
        <v>11.0</v>
      </c>
      <c r="D3184" s="97">
        <v>1.00752453636363E7</v>
      </c>
      <c r="E3184" s="2">
        <f t="shared" si="1"/>
        <v>110827699</v>
      </c>
    </row>
    <row r="3185">
      <c r="A3185" s="62" t="s">
        <v>8878</v>
      </c>
      <c r="B3185" s="1" t="s">
        <v>8879</v>
      </c>
      <c r="C3185" s="5">
        <v>186.0</v>
      </c>
      <c r="D3185" s="97">
        <v>1.11091229086021E7</v>
      </c>
      <c r="E3185" s="2">
        <f t="shared" si="1"/>
        <v>2066296861</v>
      </c>
    </row>
    <row r="3186">
      <c r="A3186" s="62" t="s">
        <v>8880</v>
      </c>
      <c r="B3186" s="1" t="s">
        <v>8881</v>
      </c>
      <c r="C3186" s="5">
        <v>44.0</v>
      </c>
      <c r="D3186" s="97">
        <v>6690366.27272727</v>
      </c>
      <c r="E3186" s="2">
        <f t="shared" si="1"/>
        <v>294376116</v>
      </c>
    </row>
    <row r="3187">
      <c r="A3187" s="62" t="s">
        <v>8882</v>
      </c>
      <c r="B3187" s="1" t="s">
        <v>8883</v>
      </c>
      <c r="C3187" s="5">
        <v>157.0</v>
      </c>
      <c r="D3187" s="97">
        <v>7220610.98734177</v>
      </c>
      <c r="E3187" s="2">
        <f t="shared" si="1"/>
        <v>1133635925</v>
      </c>
    </row>
    <row r="3188">
      <c r="A3188" s="62" t="s">
        <v>8884</v>
      </c>
      <c r="B3188" s="1" t="s">
        <v>207</v>
      </c>
      <c r="C3188" s="5">
        <v>87002.0</v>
      </c>
      <c r="D3188" s="97">
        <v>2.14522077305672E7</v>
      </c>
      <c r="E3188" s="2">
        <f t="shared" si="1"/>
        <v>1866384976975</v>
      </c>
    </row>
    <row r="3189">
      <c r="A3189" s="62" t="s">
        <v>8885</v>
      </c>
      <c r="B3189" s="1" t="s">
        <v>8886</v>
      </c>
      <c r="C3189" s="5">
        <v>506.0</v>
      </c>
      <c r="D3189" s="97">
        <v>1.6562661646245E7</v>
      </c>
      <c r="E3189" s="2">
        <f t="shared" si="1"/>
        <v>8380706793</v>
      </c>
    </row>
    <row r="3190">
      <c r="A3190" s="62" t="s">
        <v>8887</v>
      </c>
      <c r="B3190" s="1" t="s">
        <v>8888</v>
      </c>
      <c r="C3190" s="5">
        <v>1001.0</v>
      </c>
      <c r="D3190" s="97">
        <v>1.24552831508491E7</v>
      </c>
      <c r="E3190" s="2">
        <f t="shared" si="1"/>
        <v>12467738434</v>
      </c>
    </row>
    <row r="3191">
      <c r="A3191" s="62" t="s">
        <v>8889</v>
      </c>
      <c r="B3191" s="1" t="s">
        <v>8890</v>
      </c>
      <c r="C3191" s="5">
        <v>72.0</v>
      </c>
      <c r="D3191" s="97">
        <v>2.50918709722222E7</v>
      </c>
      <c r="E3191" s="2">
        <f t="shared" si="1"/>
        <v>1806614710</v>
      </c>
    </row>
    <row r="3192">
      <c r="A3192" s="62" t="s">
        <v>8891</v>
      </c>
      <c r="B3192" s="1" t="s">
        <v>8892</v>
      </c>
      <c r="C3192" s="5">
        <v>3327.0</v>
      </c>
      <c r="D3192" s="97">
        <v>9500625.57709647</v>
      </c>
      <c r="E3192" s="2">
        <f t="shared" si="1"/>
        <v>31608581295</v>
      </c>
    </row>
    <row r="3193">
      <c r="A3193" s="62" t="s">
        <v>8893</v>
      </c>
      <c r="B3193" s="1" t="s">
        <v>8894</v>
      </c>
      <c r="C3193" s="5">
        <v>96.0</v>
      </c>
      <c r="D3193" s="97">
        <v>1.12421730729166E7</v>
      </c>
      <c r="E3193" s="2">
        <f t="shared" si="1"/>
        <v>1079248615</v>
      </c>
    </row>
    <row r="3194">
      <c r="A3194" s="62" t="s">
        <v>8895</v>
      </c>
      <c r="B3194" s="1" t="s">
        <v>8896</v>
      </c>
      <c r="C3194" s="5">
        <v>85.0</v>
      </c>
      <c r="D3194" s="97">
        <v>1.43936623058823E7</v>
      </c>
      <c r="E3194" s="2">
        <f t="shared" si="1"/>
        <v>1223461296</v>
      </c>
    </row>
    <row r="3195">
      <c r="A3195" s="62" t="s">
        <v>8897</v>
      </c>
      <c r="B3195" s="1" t="s">
        <v>8898</v>
      </c>
      <c r="C3195" s="5">
        <v>23.0</v>
      </c>
      <c r="D3195" s="97">
        <v>2.21611852608695E7</v>
      </c>
      <c r="E3195" s="2">
        <f t="shared" si="1"/>
        <v>509707261</v>
      </c>
    </row>
    <row r="3196">
      <c r="A3196" s="62" t="s">
        <v>8899</v>
      </c>
      <c r="B3196" s="1" t="s">
        <v>8900</v>
      </c>
      <c r="C3196" s="5">
        <v>183.0</v>
      </c>
      <c r="D3196" s="97">
        <v>1.50509145300546E7</v>
      </c>
      <c r="E3196" s="2">
        <f t="shared" si="1"/>
        <v>2754317359</v>
      </c>
    </row>
    <row r="3197">
      <c r="A3197" s="62" t="s">
        <v>8902</v>
      </c>
      <c r="B3197" s="1" t="s">
        <v>8903</v>
      </c>
      <c r="C3197" s="5">
        <v>6.0</v>
      </c>
      <c r="D3197" s="97">
        <v>1.40149758333333E7</v>
      </c>
      <c r="E3197" s="2">
        <f t="shared" si="1"/>
        <v>84089855</v>
      </c>
    </row>
    <row r="3198">
      <c r="A3198" s="62" t="s">
        <v>8904</v>
      </c>
      <c r="B3198" s="1" t="s">
        <v>8905</v>
      </c>
      <c r="C3198" s="5">
        <v>193.0</v>
      </c>
      <c r="D3198" s="97">
        <v>1.67435077461139E7</v>
      </c>
      <c r="E3198" s="2">
        <f t="shared" si="1"/>
        <v>3231496995</v>
      </c>
    </row>
    <row r="3199">
      <c r="A3199" s="62" t="s">
        <v>8906</v>
      </c>
      <c r="B3199" s="1" t="s">
        <v>8907</v>
      </c>
      <c r="C3199" s="5">
        <v>187128.0</v>
      </c>
      <c r="D3199" s="97">
        <v>1.36988893304417E7</v>
      </c>
      <c r="E3199" s="2">
        <f t="shared" si="1"/>
        <v>2563445762627</v>
      </c>
    </row>
    <row r="3200">
      <c r="A3200" s="62" t="s">
        <v>8908</v>
      </c>
      <c r="B3200" s="1" t="s">
        <v>8909</v>
      </c>
      <c r="C3200" s="5">
        <v>30279.0</v>
      </c>
      <c r="D3200" s="97">
        <v>1.76316338161898E7</v>
      </c>
      <c r="E3200" s="2">
        <f t="shared" si="1"/>
        <v>533868240320</v>
      </c>
    </row>
    <row r="3201">
      <c r="A3201" s="62" t="s">
        <v>8910</v>
      </c>
      <c r="B3201" s="1" t="s">
        <v>8911</v>
      </c>
      <c r="C3201" s="5">
        <v>29297.0</v>
      </c>
      <c r="D3201" s="97">
        <v>1.70463451817375E7</v>
      </c>
      <c r="E3201" s="2">
        <f t="shared" si="1"/>
        <v>499406774789</v>
      </c>
    </row>
    <row r="3202">
      <c r="A3202" s="62" t="s">
        <v>8912</v>
      </c>
      <c r="B3202" s="1" t="s">
        <v>8913</v>
      </c>
      <c r="C3202" s="5">
        <v>71790.0</v>
      </c>
      <c r="D3202" s="97">
        <v>1.52578438070739E7</v>
      </c>
      <c r="E3202" s="2">
        <f t="shared" si="1"/>
        <v>1095360606910</v>
      </c>
    </row>
    <row r="3203">
      <c r="A3203" s="62" t="s">
        <v>8914</v>
      </c>
      <c r="B3203" s="1" t="s">
        <v>8915</v>
      </c>
      <c r="C3203" s="5">
        <v>4238.0</v>
      </c>
      <c r="D3203" s="97">
        <v>1.97389034056272E7</v>
      </c>
      <c r="E3203" s="2">
        <f t="shared" si="1"/>
        <v>83653472633</v>
      </c>
    </row>
    <row r="3204">
      <c r="A3204" s="62" t="s">
        <v>8916</v>
      </c>
      <c r="B3204" s="1" t="s">
        <v>8917</v>
      </c>
      <c r="C3204" s="5">
        <v>70.0</v>
      </c>
      <c r="D3204" s="97">
        <v>2.07250276428571E7</v>
      </c>
      <c r="E3204" s="2">
        <f t="shared" si="1"/>
        <v>1450751935</v>
      </c>
    </row>
    <row r="3205">
      <c r="A3205" s="62" t="s">
        <v>8918</v>
      </c>
      <c r="B3205" s="1" t="s">
        <v>8919</v>
      </c>
      <c r="C3205" s="5">
        <v>43480.0</v>
      </c>
      <c r="D3205" s="97">
        <v>2.93896862600693E7</v>
      </c>
      <c r="E3205" s="2">
        <f t="shared" si="1"/>
        <v>1277863558588</v>
      </c>
    </row>
    <row r="3206">
      <c r="A3206" s="62" t="s">
        <v>8920</v>
      </c>
      <c r="B3206" s="1" t="s">
        <v>8921</v>
      </c>
      <c r="C3206" s="5">
        <v>84452.0</v>
      </c>
      <c r="D3206" s="97">
        <v>2.30345783424698E7</v>
      </c>
      <c r="E3206" s="2">
        <f t="shared" si="1"/>
        <v>1945316210178</v>
      </c>
    </row>
    <row r="3207">
      <c r="A3207" s="62" t="s">
        <v>8922</v>
      </c>
      <c r="B3207" s="1" t="s">
        <v>8923</v>
      </c>
      <c r="C3207" s="5">
        <v>69405.0</v>
      </c>
      <c r="D3207" s="97">
        <v>1.64658400233736E7</v>
      </c>
      <c r="E3207" s="2">
        <f t="shared" si="1"/>
        <v>1142811626822</v>
      </c>
    </row>
    <row r="3208">
      <c r="A3208" s="62" t="s">
        <v>8924</v>
      </c>
      <c r="B3208" s="1" t="s">
        <v>8925</v>
      </c>
      <c r="C3208" s="5">
        <v>5424.0</v>
      </c>
      <c r="D3208" s="97">
        <v>2.04653794168351E7</v>
      </c>
      <c r="E3208" s="2">
        <f t="shared" si="1"/>
        <v>111004217957</v>
      </c>
    </row>
    <row r="3209">
      <c r="A3209" s="62" t="s">
        <v>8926</v>
      </c>
      <c r="B3209" s="1" t="s">
        <v>8927</v>
      </c>
      <c r="C3209" s="5">
        <v>1736.0</v>
      </c>
      <c r="D3209" s="97">
        <v>2.80211179867587E7</v>
      </c>
      <c r="E3209" s="2">
        <f t="shared" si="1"/>
        <v>48644660825</v>
      </c>
    </row>
    <row r="3210">
      <c r="A3210" s="62" t="s">
        <v>8928</v>
      </c>
      <c r="B3210" s="1" t="s">
        <v>8929</v>
      </c>
      <c r="C3210" s="5">
        <v>100.0</v>
      </c>
      <c r="D3210" s="97">
        <v>2.333826558E7</v>
      </c>
      <c r="E3210" s="2">
        <f t="shared" si="1"/>
        <v>2333826558</v>
      </c>
    </row>
    <row r="3211">
      <c r="A3211" s="62" t="s">
        <v>8930</v>
      </c>
      <c r="B3211" s="1" t="s">
        <v>8931</v>
      </c>
      <c r="C3211" s="5">
        <v>3386.0</v>
      </c>
      <c r="D3211" s="97">
        <v>1.23313248744831E7</v>
      </c>
      <c r="E3211" s="2">
        <f t="shared" si="1"/>
        <v>41753866025</v>
      </c>
    </row>
    <row r="3212">
      <c r="A3212" s="62" t="s">
        <v>8932</v>
      </c>
      <c r="B3212" s="1" t="s">
        <v>8933</v>
      </c>
      <c r="C3212" s="5">
        <v>8.0</v>
      </c>
      <c r="D3212" s="97">
        <v>8939422.0</v>
      </c>
      <c r="E3212" s="2">
        <f t="shared" si="1"/>
        <v>71515376</v>
      </c>
    </row>
    <row r="3213">
      <c r="A3213" s="62" t="s">
        <v>8934</v>
      </c>
      <c r="B3213" s="1" t="s">
        <v>8935</v>
      </c>
      <c r="C3213" s="5">
        <v>535.0</v>
      </c>
      <c r="D3213" s="97">
        <v>1.5204396658582E7</v>
      </c>
      <c r="E3213" s="2">
        <f t="shared" si="1"/>
        <v>8134352212</v>
      </c>
    </row>
    <row r="3214">
      <c r="A3214" s="62" t="s">
        <v>8936</v>
      </c>
      <c r="B3214" s="1" t="s">
        <v>8937</v>
      </c>
      <c r="C3214" s="5">
        <v>25.0</v>
      </c>
      <c r="D3214" s="97">
        <v>2.140429636E7</v>
      </c>
      <c r="E3214" s="2">
        <f t="shared" si="1"/>
        <v>535107409</v>
      </c>
    </row>
    <row r="3215">
      <c r="A3215" s="62" t="s">
        <v>8938</v>
      </c>
      <c r="B3215" s="1" t="s">
        <v>8939</v>
      </c>
      <c r="C3215" s="5">
        <v>1053.0</v>
      </c>
      <c r="D3215" s="97">
        <v>1.61453066980056E7</v>
      </c>
      <c r="E3215" s="2">
        <f t="shared" si="1"/>
        <v>17001007953</v>
      </c>
    </row>
    <row r="3216">
      <c r="A3216" s="62" t="s">
        <v>8940</v>
      </c>
      <c r="B3216" s="1" t="s">
        <v>8941</v>
      </c>
      <c r="C3216" s="5">
        <v>18936.0</v>
      </c>
      <c r="D3216" s="97">
        <v>3.20145716732657E7</v>
      </c>
      <c r="E3216" s="2">
        <f t="shared" si="1"/>
        <v>606227929205</v>
      </c>
    </row>
    <row r="3217">
      <c r="A3217" s="62" t="s">
        <v>8942</v>
      </c>
      <c r="B3217" s="1" t="s">
        <v>8943</v>
      </c>
      <c r="C3217" s="5">
        <v>41211.0</v>
      </c>
      <c r="D3217" s="97">
        <v>1.02256200222017E7</v>
      </c>
      <c r="E3217" s="2">
        <f t="shared" si="1"/>
        <v>421408026735</v>
      </c>
    </row>
    <row r="3218">
      <c r="A3218" s="62" t="s">
        <v>8944</v>
      </c>
      <c r="B3218" s="1" t="s">
        <v>8945</v>
      </c>
      <c r="C3218" s="5">
        <v>69.0</v>
      </c>
      <c r="D3218" s="97">
        <v>2.11232661594202E7</v>
      </c>
      <c r="E3218" s="2">
        <f t="shared" si="1"/>
        <v>1457505365</v>
      </c>
    </row>
    <row r="3219">
      <c r="A3219" s="62" t="s">
        <v>8946</v>
      </c>
      <c r="B3219" s="1" t="s">
        <v>8947</v>
      </c>
      <c r="C3219" s="5">
        <v>519.0</v>
      </c>
      <c r="D3219" s="97">
        <v>5.2436220990366E7</v>
      </c>
      <c r="E3219" s="2">
        <f t="shared" si="1"/>
        <v>27214398694</v>
      </c>
    </row>
    <row r="3220">
      <c r="A3220" s="62" t="s">
        <v>2966</v>
      </c>
      <c r="B3220" s="1" t="s">
        <v>15</v>
      </c>
      <c r="C3220" s="5">
        <v>10804.0</v>
      </c>
      <c r="D3220" s="97">
        <v>3.54327847467604E7</v>
      </c>
      <c r="E3220" s="2">
        <f t="shared" si="1"/>
        <v>382815806404</v>
      </c>
    </row>
    <row r="3221">
      <c r="A3221" s="62" t="s">
        <v>8948</v>
      </c>
      <c r="B3221" s="1" t="s">
        <v>8949</v>
      </c>
      <c r="C3221" s="5">
        <v>203.0</v>
      </c>
      <c r="D3221" s="97">
        <v>4.40844750197044E7</v>
      </c>
      <c r="E3221" s="2">
        <f t="shared" si="1"/>
        <v>8949148429</v>
      </c>
    </row>
    <row r="3222">
      <c r="A3222" s="62" t="s">
        <v>8950</v>
      </c>
      <c r="B3222" s="1" t="s">
        <v>8951</v>
      </c>
      <c r="C3222" s="5">
        <v>69.0</v>
      </c>
      <c r="D3222" s="97">
        <v>4.52243E7</v>
      </c>
      <c r="E3222" s="2">
        <f t="shared" si="1"/>
        <v>3120476700</v>
      </c>
    </row>
    <row r="3223">
      <c r="A3223" s="62" t="s">
        <v>8952</v>
      </c>
      <c r="B3223" s="1" t="s">
        <v>8953</v>
      </c>
      <c r="C3223" s="5">
        <v>137.0</v>
      </c>
      <c r="D3223" s="97">
        <v>3.43812624817518E7</v>
      </c>
      <c r="E3223" s="2">
        <f t="shared" si="1"/>
        <v>4710232960</v>
      </c>
    </row>
    <row r="3224">
      <c r="A3224" s="62" t="s">
        <v>8954</v>
      </c>
      <c r="B3224" s="1" t="s">
        <v>8955</v>
      </c>
      <c r="C3224" s="5">
        <v>176.0</v>
      </c>
      <c r="D3224" s="97">
        <v>5.35136427272727E7</v>
      </c>
      <c r="E3224" s="2">
        <f t="shared" si="1"/>
        <v>9418401120</v>
      </c>
    </row>
    <row r="3225">
      <c r="A3225" s="62" t="s">
        <v>8956</v>
      </c>
      <c r="B3225" s="1" t="s">
        <v>8957</v>
      </c>
      <c r="C3225" s="5">
        <v>9.0</v>
      </c>
      <c r="D3225" s="97">
        <v>3.36223171111111E7</v>
      </c>
      <c r="E3225" s="2">
        <f t="shared" si="1"/>
        <v>302600854</v>
      </c>
    </row>
    <row r="3226">
      <c r="A3226" s="62" t="s">
        <v>8958</v>
      </c>
      <c r="B3226" s="1" t="s">
        <v>8959</v>
      </c>
      <c r="C3226" s="5">
        <v>391.0</v>
      </c>
      <c r="D3226" s="97">
        <v>6.23631682813299E7</v>
      </c>
      <c r="E3226" s="2">
        <f t="shared" si="1"/>
        <v>24383998798</v>
      </c>
    </row>
    <row r="3227">
      <c r="A3227" s="62" t="s">
        <v>8960</v>
      </c>
      <c r="B3227" s="1" t="s">
        <v>8961</v>
      </c>
      <c r="C3227" s="5">
        <v>2924.0</v>
      </c>
      <c r="D3227" s="97">
        <v>4.74673820642955E7</v>
      </c>
      <c r="E3227" s="2">
        <f t="shared" si="1"/>
        <v>138794625156</v>
      </c>
    </row>
    <row r="3228">
      <c r="A3228" s="62" t="s">
        <v>8962</v>
      </c>
      <c r="B3228" s="1" t="s">
        <v>8963</v>
      </c>
      <c r="C3228" s="5">
        <v>894.0</v>
      </c>
      <c r="D3228" s="97">
        <v>4.45260685754189E7</v>
      </c>
      <c r="E3228" s="2">
        <f t="shared" si="1"/>
        <v>39806305306</v>
      </c>
    </row>
    <row r="3229">
      <c r="A3229" s="62" t="s">
        <v>8964</v>
      </c>
      <c r="B3229" s="1" t="s">
        <v>8965</v>
      </c>
      <c r="C3229" s="5">
        <v>94.0</v>
      </c>
      <c r="D3229" s="97">
        <v>9130418.08510638</v>
      </c>
      <c r="E3229" s="2">
        <f t="shared" si="1"/>
        <v>858259300</v>
      </c>
    </row>
    <row r="3230">
      <c r="A3230" s="62" t="s">
        <v>8966</v>
      </c>
      <c r="B3230" s="1" t="s">
        <v>8967</v>
      </c>
      <c r="C3230" s="5">
        <v>584.0</v>
      </c>
      <c r="D3230" s="97">
        <v>1.5556335234589E7</v>
      </c>
      <c r="E3230" s="2">
        <f t="shared" si="1"/>
        <v>9084899777</v>
      </c>
    </row>
    <row r="3231">
      <c r="A3231" s="62" t="s">
        <v>8968</v>
      </c>
      <c r="B3231" s="1" t="s">
        <v>8969</v>
      </c>
      <c r="C3231" s="5">
        <v>436.0</v>
      </c>
      <c r="D3231" s="97">
        <v>4.16758058646788E7</v>
      </c>
      <c r="E3231" s="2">
        <f t="shared" si="1"/>
        <v>18170651357</v>
      </c>
    </row>
    <row r="3232">
      <c r="A3232" s="62" t="s">
        <v>8970</v>
      </c>
      <c r="B3232" s="1" t="s">
        <v>8971</v>
      </c>
      <c r="C3232" s="5">
        <v>1163.0</v>
      </c>
      <c r="D3232" s="97">
        <v>3.05699219638865E7</v>
      </c>
      <c r="E3232" s="2">
        <f t="shared" si="1"/>
        <v>35552819244</v>
      </c>
    </row>
    <row r="3233">
      <c r="A3233" s="62" t="s">
        <v>8972</v>
      </c>
      <c r="B3233" s="1" t="s">
        <v>8973</v>
      </c>
      <c r="C3233" s="5">
        <v>98.0</v>
      </c>
      <c r="D3233" s="97">
        <v>3.26018784897959E7</v>
      </c>
      <c r="E3233" s="2">
        <f t="shared" si="1"/>
        <v>3194984092</v>
      </c>
    </row>
    <row r="3234">
      <c r="A3234" s="62" t="s">
        <v>8974</v>
      </c>
      <c r="B3234" s="1" t="s">
        <v>8975</v>
      </c>
      <c r="C3234" s="5">
        <v>2478.0</v>
      </c>
      <c r="D3234" s="97">
        <v>2.85183122518159E7</v>
      </c>
      <c r="E3234" s="2">
        <f t="shared" si="1"/>
        <v>70668377760</v>
      </c>
    </row>
    <row r="3235">
      <c r="A3235" s="62" t="s">
        <v>8976</v>
      </c>
      <c r="B3235" s="1" t="s">
        <v>8977</v>
      </c>
      <c r="C3235" s="5">
        <v>31813.0</v>
      </c>
      <c r="D3235" s="97">
        <v>3.51582668225903E7</v>
      </c>
      <c r="E3235" s="2">
        <f t="shared" si="1"/>
        <v>1118489942427</v>
      </c>
    </row>
    <row r="3236">
      <c r="A3236" s="62" t="s">
        <v>8978</v>
      </c>
      <c r="B3236" s="1" t="s">
        <v>8979</v>
      </c>
      <c r="C3236" s="5">
        <v>18342.0</v>
      </c>
      <c r="D3236" s="97">
        <v>3.90700806635045E7</v>
      </c>
      <c r="E3236" s="2">
        <f t="shared" si="1"/>
        <v>716623419530</v>
      </c>
    </row>
    <row r="3237">
      <c r="A3237" s="62" t="s">
        <v>8980</v>
      </c>
      <c r="B3237" s="1" t="s">
        <v>8981</v>
      </c>
      <c r="C3237" s="5">
        <v>17706.0</v>
      </c>
      <c r="D3237" s="97">
        <v>3.11151774990963E7</v>
      </c>
      <c r="E3237" s="2">
        <f t="shared" si="1"/>
        <v>550925332799</v>
      </c>
    </row>
    <row r="3238">
      <c r="A3238" s="62" t="s">
        <v>8982</v>
      </c>
      <c r="B3238" s="1" t="s">
        <v>8983</v>
      </c>
      <c r="C3238" s="5">
        <v>6.0</v>
      </c>
      <c r="D3238" s="97">
        <v>4.12875271666666E7</v>
      </c>
      <c r="E3238" s="2">
        <f t="shared" si="1"/>
        <v>247725163</v>
      </c>
    </row>
    <row r="3239">
      <c r="A3239" s="62" t="s">
        <v>8984</v>
      </c>
      <c r="B3239" s="1" t="s">
        <v>8985</v>
      </c>
      <c r="C3239" s="5">
        <v>24.0</v>
      </c>
      <c r="D3239" s="97">
        <v>3.82948929583333E7</v>
      </c>
      <c r="E3239" s="2">
        <f t="shared" si="1"/>
        <v>919077431</v>
      </c>
    </row>
    <row r="3240">
      <c r="A3240" s="62" t="s">
        <v>8986</v>
      </c>
      <c r="B3240" s="1" t="s">
        <v>8987</v>
      </c>
      <c r="C3240" s="5">
        <v>59.0</v>
      </c>
      <c r="D3240" s="97">
        <v>2.62163308644067E7</v>
      </c>
      <c r="E3240" s="2">
        <f t="shared" si="1"/>
        <v>1546763521</v>
      </c>
    </row>
    <row r="3241">
      <c r="A3241" s="62" t="s">
        <v>8988</v>
      </c>
      <c r="B3241" s="1" t="s">
        <v>8989</v>
      </c>
      <c r="C3241" s="5">
        <v>1129.0</v>
      </c>
      <c r="D3241" s="97">
        <v>4.43488149158547E7</v>
      </c>
      <c r="E3241" s="2">
        <f t="shared" si="1"/>
        <v>50069812040</v>
      </c>
    </row>
    <row r="3242">
      <c r="A3242" s="62" t="s">
        <v>8990</v>
      </c>
      <c r="B3242" s="1" t="s">
        <v>211</v>
      </c>
      <c r="C3242" s="5">
        <v>175.0</v>
      </c>
      <c r="D3242" s="97">
        <v>4.80089904285714E7</v>
      </c>
      <c r="E3242" s="2">
        <f t="shared" si="1"/>
        <v>8401573325</v>
      </c>
    </row>
    <row r="3243">
      <c r="A3243" s="62" t="s">
        <v>8991</v>
      </c>
      <c r="B3243" s="1" t="s">
        <v>8992</v>
      </c>
      <c r="C3243" s="5">
        <v>52.0</v>
      </c>
      <c r="D3243" s="97">
        <v>1.96432560576923E7</v>
      </c>
      <c r="E3243" s="2">
        <f t="shared" si="1"/>
        <v>1021449315</v>
      </c>
    </row>
    <row r="3244">
      <c r="A3244" s="62" t="s">
        <v>8993</v>
      </c>
      <c r="B3244" s="1" t="s">
        <v>8994</v>
      </c>
      <c r="C3244" s="5">
        <v>363.0</v>
      </c>
      <c r="D3244" s="97">
        <v>4.63363500771349E7</v>
      </c>
      <c r="E3244" s="2">
        <f t="shared" si="1"/>
        <v>16820095078</v>
      </c>
    </row>
    <row r="3245">
      <c r="A3245" s="62" t="s">
        <v>8995</v>
      </c>
      <c r="B3245" s="1" t="s">
        <v>8996</v>
      </c>
      <c r="C3245" s="5">
        <v>27.0</v>
      </c>
      <c r="D3245" s="97">
        <v>1.92678033703703E7</v>
      </c>
      <c r="E3245" s="2">
        <f t="shared" si="1"/>
        <v>520230691</v>
      </c>
    </row>
    <row r="3246">
      <c r="A3246" s="62" t="s">
        <v>8997</v>
      </c>
      <c r="B3246" s="1" t="s">
        <v>8998</v>
      </c>
      <c r="C3246" s="5">
        <v>61.0</v>
      </c>
      <c r="D3246" s="97">
        <v>5.2650337704918E7</v>
      </c>
      <c r="E3246" s="2">
        <f t="shared" si="1"/>
        <v>3211670600</v>
      </c>
    </row>
    <row r="3247">
      <c r="A3247" s="62" t="s">
        <v>8999</v>
      </c>
      <c r="B3247" s="1" t="s">
        <v>9000</v>
      </c>
      <c r="C3247" s="5">
        <v>415.0</v>
      </c>
      <c r="D3247" s="97">
        <v>4.90707141253011E7</v>
      </c>
      <c r="E3247" s="2">
        <f t="shared" si="1"/>
        <v>20364346362</v>
      </c>
    </row>
    <row r="3248">
      <c r="A3248" s="62" t="s">
        <v>9001</v>
      </c>
      <c r="B3248" s="1" t="s">
        <v>9002</v>
      </c>
      <c r="C3248" s="5">
        <v>1097.0</v>
      </c>
      <c r="D3248" s="97">
        <v>3.66706071239744E7</v>
      </c>
      <c r="E3248" s="2">
        <f t="shared" si="1"/>
        <v>40227656015</v>
      </c>
    </row>
    <row r="3249">
      <c r="A3249" s="62" t="s">
        <v>9003</v>
      </c>
      <c r="B3249" s="1" t="s">
        <v>9004</v>
      </c>
      <c r="C3249" s="5">
        <v>7.0</v>
      </c>
      <c r="D3249" s="97">
        <v>1.30967074285714E7</v>
      </c>
      <c r="E3249" s="2">
        <f t="shared" si="1"/>
        <v>91676952</v>
      </c>
    </row>
    <row r="3250">
      <c r="A3250" s="62" t="s">
        <v>9005</v>
      </c>
      <c r="B3250" s="1" t="s">
        <v>216</v>
      </c>
      <c r="C3250" s="5">
        <v>21231.0</v>
      </c>
      <c r="D3250" s="97">
        <v>2.55068372721238E7</v>
      </c>
      <c r="E3250" s="2">
        <f t="shared" si="1"/>
        <v>541535662124</v>
      </c>
    </row>
    <row r="3251">
      <c r="A3251" s="62" t="s">
        <v>9006</v>
      </c>
      <c r="B3251" s="1" t="s">
        <v>9007</v>
      </c>
      <c r="C3251" s="5">
        <v>536688.0</v>
      </c>
      <c r="D3251" s="97">
        <v>1.92686103585842E7</v>
      </c>
      <c r="E3251" s="2">
        <f t="shared" si="1"/>
        <v>10341231956128</v>
      </c>
    </row>
    <row r="3252">
      <c r="A3252" s="62" t="s">
        <v>9008</v>
      </c>
      <c r="B3252" s="1" t="s">
        <v>9009</v>
      </c>
      <c r="C3252" s="5">
        <v>1.0</v>
      </c>
      <c r="D3252" s="97">
        <v>7.2765788E7</v>
      </c>
      <c r="E3252" s="2">
        <f t="shared" si="1"/>
        <v>72765788</v>
      </c>
    </row>
    <row r="3253">
      <c r="A3253" s="62" t="s">
        <v>9010</v>
      </c>
      <c r="B3253" s="1" t="s">
        <v>9011</v>
      </c>
      <c r="C3253" s="5">
        <v>59334.0</v>
      </c>
      <c r="D3253" s="97">
        <v>2.51975095497945E7</v>
      </c>
      <c r="E3253" s="2">
        <f t="shared" si="1"/>
        <v>1495069031628</v>
      </c>
    </row>
    <row r="3254">
      <c r="A3254" s="62" t="s">
        <v>9012</v>
      </c>
      <c r="B3254" s="1" t="s">
        <v>9013</v>
      </c>
      <c r="C3254" s="5">
        <v>15276.0</v>
      </c>
      <c r="D3254" s="97">
        <v>9170775.53540575</v>
      </c>
      <c r="E3254" s="2">
        <f t="shared" si="1"/>
        <v>140092767079</v>
      </c>
    </row>
    <row r="3255">
      <c r="A3255" s="62" t="s">
        <v>9014</v>
      </c>
      <c r="B3255" s="1" t="s">
        <v>9015</v>
      </c>
      <c r="C3255" s="5">
        <v>88256.0</v>
      </c>
      <c r="D3255" s="97">
        <v>1.21779096599072E7</v>
      </c>
      <c r="E3255" s="2">
        <f t="shared" si="1"/>
        <v>1074773594945</v>
      </c>
    </row>
    <row r="3256">
      <c r="A3256" s="62" t="s">
        <v>9016</v>
      </c>
      <c r="B3256" s="1" t="s">
        <v>219</v>
      </c>
      <c r="C3256" s="5">
        <v>940504.0</v>
      </c>
      <c r="D3256" s="97">
        <v>8122232.96929405</v>
      </c>
      <c r="E3256" s="2">
        <f t="shared" si="1"/>
        <v>7638992596553</v>
      </c>
    </row>
    <row r="3257">
      <c r="A3257" s="62" t="s">
        <v>9017</v>
      </c>
      <c r="B3257" s="1" t="s">
        <v>9018</v>
      </c>
      <c r="C3257" s="5">
        <v>26306.0</v>
      </c>
      <c r="D3257" s="97">
        <v>3.42220578066428E7</v>
      </c>
      <c r="E3257" s="2">
        <f t="shared" si="1"/>
        <v>900245452662</v>
      </c>
    </row>
    <row r="3258">
      <c r="A3258" s="62" t="s">
        <v>9019</v>
      </c>
      <c r="B3258" s="1" t="s">
        <v>9020</v>
      </c>
      <c r="C3258" s="5">
        <v>533104.0</v>
      </c>
      <c r="D3258" s="97">
        <v>6982433.01784485</v>
      </c>
      <c r="E3258" s="2">
        <f t="shared" si="1"/>
        <v>3722362971545</v>
      </c>
    </row>
    <row r="3259">
      <c r="A3259" s="62" t="s">
        <v>9021</v>
      </c>
      <c r="B3259" s="1" t="s">
        <v>9022</v>
      </c>
      <c r="C3259" s="5">
        <v>102250.0</v>
      </c>
      <c r="D3259" s="97">
        <v>9493311.14311948</v>
      </c>
      <c r="E3259" s="2">
        <f t="shared" si="1"/>
        <v>970691064384</v>
      </c>
    </row>
    <row r="3260">
      <c r="A3260" s="62" t="s">
        <v>9023</v>
      </c>
      <c r="B3260" s="1" t="s">
        <v>9024</v>
      </c>
      <c r="C3260" s="5">
        <v>11.0</v>
      </c>
      <c r="D3260" s="97">
        <v>2.1562232090909E7</v>
      </c>
      <c r="E3260" s="2">
        <f t="shared" si="1"/>
        <v>237184553</v>
      </c>
    </row>
    <row r="3261">
      <c r="A3261" s="62" t="s">
        <v>9025</v>
      </c>
      <c r="B3261" s="1" t="s">
        <v>9026</v>
      </c>
      <c r="C3261" s="5">
        <v>6.0</v>
      </c>
      <c r="D3261" s="97">
        <v>1.58426649999999E7</v>
      </c>
      <c r="E3261" s="2">
        <f t="shared" si="1"/>
        <v>95055990</v>
      </c>
    </row>
    <row r="3262">
      <c r="A3262" s="62" t="s">
        <v>9027</v>
      </c>
      <c r="B3262" s="1" t="s">
        <v>9028</v>
      </c>
      <c r="C3262" s="5">
        <v>4.0</v>
      </c>
      <c r="D3262" s="97">
        <v>7227033.75</v>
      </c>
      <c r="E3262" s="2">
        <f t="shared" si="1"/>
        <v>28908135</v>
      </c>
    </row>
    <row r="3263">
      <c r="A3263" s="62" t="s">
        <v>9029</v>
      </c>
      <c r="B3263" s="1" t="s">
        <v>9030</v>
      </c>
      <c r="C3263" s="5">
        <v>2.0</v>
      </c>
      <c r="D3263" s="97">
        <v>3.41154275E7</v>
      </c>
      <c r="E3263" s="2">
        <f t="shared" si="1"/>
        <v>68230855</v>
      </c>
    </row>
    <row r="3264">
      <c r="A3264" s="62" t="s">
        <v>9031</v>
      </c>
      <c r="B3264" s="1" t="s">
        <v>9032</v>
      </c>
      <c r="C3264" s="5">
        <v>15.0</v>
      </c>
      <c r="D3264" s="97">
        <v>1.07577541333333E7</v>
      </c>
      <c r="E3264" s="2">
        <f t="shared" si="1"/>
        <v>161366312</v>
      </c>
    </row>
    <row r="3265">
      <c r="A3265" s="62" t="s">
        <v>9033</v>
      </c>
      <c r="B3265" s="1" t="s">
        <v>9034</v>
      </c>
      <c r="C3265" s="5">
        <v>69.0</v>
      </c>
      <c r="D3265" s="97">
        <v>5487659.4057971</v>
      </c>
      <c r="E3265" s="2">
        <f t="shared" si="1"/>
        <v>378648499</v>
      </c>
    </row>
    <row r="3266">
      <c r="A3266" s="62" t="s">
        <v>9035</v>
      </c>
      <c r="B3266" s="1" t="s">
        <v>9036</v>
      </c>
      <c r="C3266" s="5">
        <v>1.0</v>
      </c>
      <c r="D3266" s="97">
        <v>1100000.0</v>
      </c>
      <c r="E3266" s="2">
        <f t="shared" si="1"/>
        <v>1100000</v>
      </c>
    </row>
    <row r="3267">
      <c r="A3267" s="62" t="s">
        <v>9037</v>
      </c>
      <c r="B3267" s="1" t="s">
        <v>9038</v>
      </c>
      <c r="C3267" s="5">
        <v>609.0</v>
      </c>
      <c r="D3267" s="97">
        <v>3.05744105697865E7</v>
      </c>
      <c r="E3267" s="2">
        <f t="shared" si="1"/>
        <v>18619816037</v>
      </c>
    </row>
    <row r="3268">
      <c r="A3268" s="62" t="s">
        <v>9039</v>
      </c>
      <c r="B3268" s="1" t="s">
        <v>221</v>
      </c>
      <c r="C3268" s="5">
        <v>16681.0</v>
      </c>
      <c r="D3268" s="97">
        <v>3.35229123015464E7</v>
      </c>
      <c r="E3268" s="2">
        <f t="shared" si="1"/>
        <v>559195700102</v>
      </c>
    </row>
    <row r="3269">
      <c r="A3269" s="62" t="s">
        <v>9040</v>
      </c>
      <c r="B3269" s="1" t="s">
        <v>9041</v>
      </c>
      <c r="C3269" s="5">
        <v>497.0</v>
      </c>
      <c r="D3269" s="97">
        <v>2.3230979112676E7</v>
      </c>
      <c r="E3269" s="2">
        <f t="shared" si="1"/>
        <v>11545796619</v>
      </c>
    </row>
    <row r="3270">
      <c r="A3270" s="62" t="s">
        <v>9042</v>
      </c>
      <c r="B3270" s="1" t="s">
        <v>224</v>
      </c>
      <c r="C3270" s="5">
        <v>13900.0</v>
      </c>
      <c r="D3270" s="97">
        <v>2.94314549625926E7</v>
      </c>
      <c r="E3270" s="2">
        <f t="shared" si="1"/>
        <v>409097223980</v>
      </c>
    </row>
    <row r="3271">
      <c r="A3271" s="62" t="s">
        <v>9043</v>
      </c>
      <c r="B3271" s="1" t="s">
        <v>227</v>
      </c>
      <c r="C3271" s="5">
        <v>1972.0</v>
      </c>
      <c r="D3271" s="97">
        <v>2.98553035831643E7</v>
      </c>
      <c r="E3271" s="2">
        <f t="shared" si="1"/>
        <v>58874658666</v>
      </c>
    </row>
    <row r="3272">
      <c r="A3272" s="62" t="s">
        <v>9044</v>
      </c>
      <c r="B3272" s="1" t="s">
        <v>9045</v>
      </c>
      <c r="C3272" s="5">
        <v>806.0</v>
      </c>
      <c r="D3272" s="97">
        <v>3.54673871612903E7</v>
      </c>
      <c r="E3272" s="2">
        <f t="shared" si="1"/>
        <v>28586714052</v>
      </c>
    </row>
    <row r="3273">
      <c r="A3273" s="62" t="s">
        <v>9046</v>
      </c>
      <c r="B3273" s="1" t="s">
        <v>9047</v>
      </c>
      <c r="C3273" s="5">
        <v>187.0</v>
      </c>
      <c r="D3273" s="97">
        <v>2.57179681978609E7</v>
      </c>
      <c r="E3273" s="2">
        <f t="shared" si="1"/>
        <v>4809260053</v>
      </c>
    </row>
    <row r="3274">
      <c r="A3274" s="62" t="s">
        <v>9048</v>
      </c>
      <c r="B3274" s="1" t="s">
        <v>230</v>
      </c>
      <c r="C3274" s="5">
        <v>8771.0</v>
      </c>
      <c r="D3274" s="97">
        <v>3.1042460478573E7</v>
      </c>
      <c r="E3274" s="2">
        <f t="shared" si="1"/>
        <v>272273420858</v>
      </c>
    </row>
    <row r="3275">
      <c r="A3275" s="62" t="s">
        <v>9049</v>
      </c>
      <c r="B3275" s="1" t="s">
        <v>9050</v>
      </c>
      <c r="C3275" s="5">
        <v>603.0</v>
      </c>
      <c r="D3275" s="97">
        <v>3.23350167810945E7</v>
      </c>
      <c r="E3275" s="2">
        <f t="shared" si="1"/>
        <v>19498015119</v>
      </c>
    </row>
    <row r="3276">
      <c r="A3276" s="62" t="s">
        <v>9051</v>
      </c>
      <c r="B3276" s="1" t="s">
        <v>9052</v>
      </c>
      <c r="C3276" s="5">
        <v>3932.0</v>
      </c>
      <c r="D3276" s="97">
        <v>9309440.81917599</v>
      </c>
      <c r="E3276" s="2">
        <f t="shared" si="1"/>
        <v>36604721301</v>
      </c>
    </row>
    <row r="3277">
      <c r="A3277" s="62" t="s">
        <v>9053</v>
      </c>
      <c r="B3277" s="1" t="s">
        <v>9054</v>
      </c>
      <c r="C3277" s="5">
        <v>3132.0</v>
      </c>
      <c r="D3277" s="97">
        <v>4869996.88090676</v>
      </c>
      <c r="E3277" s="2">
        <f t="shared" si="1"/>
        <v>15252830231</v>
      </c>
    </row>
    <row r="3278">
      <c r="A3278" s="62" t="s">
        <v>9055</v>
      </c>
      <c r="B3278" s="1" t="s">
        <v>9056</v>
      </c>
      <c r="C3278" s="5">
        <v>52811.0</v>
      </c>
      <c r="D3278" s="97">
        <v>8303964.02399076</v>
      </c>
      <c r="E3278" s="2">
        <f t="shared" si="1"/>
        <v>438540644071</v>
      </c>
    </row>
    <row r="3279">
      <c r="A3279" s="62" t="s">
        <v>9057</v>
      </c>
      <c r="B3279" s="1" t="s">
        <v>9058</v>
      </c>
      <c r="C3279" s="5">
        <v>9165.0</v>
      </c>
      <c r="D3279" s="97">
        <v>1.41394080712493E7</v>
      </c>
      <c r="E3279" s="2">
        <f t="shared" si="1"/>
        <v>129587674973</v>
      </c>
    </row>
    <row r="3280">
      <c r="A3280" s="62" t="s">
        <v>9059</v>
      </c>
      <c r="B3280" s="1" t="s">
        <v>9060</v>
      </c>
      <c r="C3280" s="5">
        <v>222263.0</v>
      </c>
      <c r="D3280" s="97">
        <v>1.33333996868349E7</v>
      </c>
      <c r="E3280" s="2">
        <f t="shared" si="1"/>
        <v>2963521414595</v>
      </c>
    </row>
    <row r="3281">
      <c r="A3281" s="62" t="s">
        <v>9061</v>
      </c>
      <c r="B3281" s="1" t="s">
        <v>9062</v>
      </c>
      <c r="C3281" s="5">
        <v>113941.0</v>
      </c>
      <c r="D3281" s="97">
        <v>5871895.09917413</v>
      </c>
      <c r="E3281" s="2">
        <f t="shared" si="1"/>
        <v>669049599495</v>
      </c>
    </row>
    <row r="3282">
      <c r="A3282" s="62" t="s">
        <v>9063</v>
      </c>
      <c r="B3282" s="1" t="s">
        <v>9064</v>
      </c>
      <c r="C3282" s="5">
        <v>256593.0</v>
      </c>
      <c r="D3282" s="97">
        <v>1.60640147552661E7</v>
      </c>
      <c r="E3282" s="2">
        <f t="shared" si="1"/>
        <v>4121913738098</v>
      </c>
    </row>
    <row r="3283">
      <c r="A3283" s="62" t="s">
        <v>9065</v>
      </c>
      <c r="B3283" s="1" t="s">
        <v>9066</v>
      </c>
      <c r="C3283" s="5">
        <v>2.0</v>
      </c>
      <c r="D3283" s="97">
        <v>6.9800263E7</v>
      </c>
      <c r="E3283" s="2">
        <f t="shared" si="1"/>
        <v>139600526</v>
      </c>
    </row>
    <row r="3284">
      <c r="A3284" s="62" t="s">
        <v>9067</v>
      </c>
      <c r="B3284" s="1" t="s">
        <v>9068</v>
      </c>
      <c r="C3284" s="5">
        <v>53940.0</v>
      </c>
      <c r="D3284" s="97">
        <v>1.51293317361141E7</v>
      </c>
      <c r="E3284" s="2">
        <f t="shared" si="1"/>
        <v>816076153846</v>
      </c>
    </row>
    <row r="3285">
      <c r="A3285" s="62" t="s">
        <v>9069</v>
      </c>
      <c r="B3285" s="1" t="s">
        <v>9070</v>
      </c>
      <c r="C3285" s="5">
        <v>78308.0</v>
      </c>
      <c r="D3285" s="97">
        <v>8378961.24255503</v>
      </c>
      <c r="E3285" s="2">
        <f t="shared" si="1"/>
        <v>656139696982</v>
      </c>
    </row>
    <row r="3286">
      <c r="A3286" s="62" t="s">
        <v>9071</v>
      </c>
      <c r="B3286" s="1" t="s">
        <v>9072</v>
      </c>
      <c r="C3286" s="5">
        <v>3.0</v>
      </c>
      <c r="D3286" s="97">
        <v>2.21927853333333E7</v>
      </c>
      <c r="E3286" s="2">
        <f t="shared" si="1"/>
        <v>66578356</v>
      </c>
    </row>
    <row r="3287">
      <c r="A3287" s="62" t="s">
        <v>9073</v>
      </c>
      <c r="B3287" s="1" t="s">
        <v>9074</v>
      </c>
      <c r="C3287" s="5">
        <v>12635.0</v>
      </c>
      <c r="D3287" s="97">
        <v>1.66773297478432E7</v>
      </c>
      <c r="E3287" s="2">
        <f t="shared" si="1"/>
        <v>210718061364</v>
      </c>
    </row>
    <row r="3288">
      <c r="A3288" s="62" t="s">
        <v>9075</v>
      </c>
      <c r="B3288" s="1" t="s">
        <v>9076</v>
      </c>
      <c r="C3288" s="5">
        <v>49.0</v>
      </c>
      <c r="D3288" s="97">
        <v>9855639.97959183</v>
      </c>
      <c r="E3288" s="2">
        <f t="shared" si="1"/>
        <v>482926359</v>
      </c>
    </row>
    <row r="3289">
      <c r="A3289" s="62" t="s">
        <v>9077</v>
      </c>
      <c r="B3289" s="1" t="s">
        <v>7652</v>
      </c>
      <c r="C3289" s="5">
        <v>7717.0</v>
      </c>
      <c r="D3289" s="97">
        <v>1.34409926163016E7</v>
      </c>
      <c r="E3289" s="2">
        <f t="shared" si="1"/>
        <v>103724140020</v>
      </c>
    </row>
    <row r="3290">
      <c r="A3290" s="62" t="s">
        <v>9078</v>
      </c>
      <c r="B3290" s="1" t="s">
        <v>135</v>
      </c>
      <c r="C3290" s="5">
        <v>17049.0</v>
      </c>
      <c r="D3290" s="97">
        <v>1.66951092724342E7</v>
      </c>
      <c r="E3290" s="2">
        <f t="shared" si="1"/>
        <v>284634917986</v>
      </c>
    </row>
    <row r="3291">
      <c r="A3291" s="62" t="s">
        <v>9079</v>
      </c>
      <c r="B3291" s="1" t="s">
        <v>9080</v>
      </c>
      <c r="C3291" s="5">
        <v>2256.0</v>
      </c>
      <c r="D3291" s="97">
        <v>1.81064557814716E7</v>
      </c>
      <c r="E3291" s="2">
        <f t="shared" si="1"/>
        <v>40848164243</v>
      </c>
    </row>
    <row r="3292">
      <c r="A3292" s="62" t="s">
        <v>9081</v>
      </c>
      <c r="B3292" s="1" t="s">
        <v>9082</v>
      </c>
      <c r="C3292" s="5">
        <v>14.0</v>
      </c>
      <c r="D3292" s="97">
        <v>9245393.78571428</v>
      </c>
      <c r="E3292" s="2">
        <f t="shared" si="1"/>
        <v>129435513</v>
      </c>
    </row>
    <row r="3293">
      <c r="A3293" s="62" t="s">
        <v>9083</v>
      </c>
      <c r="B3293" s="1" t="s">
        <v>9084</v>
      </c>
      <c r="C3293" s="5">
        <v>414.0</v>
      </c>
      <c r="D3293" s="97">
        <v>6546483.66183575</v>
      </c>
      <c r="E3293" s="2">
        <f t="shared" si="1"/>
        <v>2710244236</v>
      </c>
    </row>
    <row r="3294">
      <c r="A3294" s="62" t="s">
        <v>9085</v>
      </c>
      <c r="B3294" s="1" t="s">
        <v>9086</v>
      </c>
      <c r="C3294" s="5">
        <v>216.0</v>
      </c>
      <c r="D3294" s="97">
        <v>8965125.50925925</v>
      </c>
      <c r="E3294" s="2">
        <f t="shared" si="1"/>
        <v>1936467110</v>
      </c>
    </row>
    <row r="3295">
      <c r="A3295" s="62" t="s">
        <v>9087</v>
      </c>
      <c r="B3295" s="1" t="s">
        <v>137</v>
      </c>
      <c r="C3295" s="5">
        <v>447.0</v>
      </c>
      <c r="D3295" s="97">
        <v>1.72320533467561E7</v>
      </c>
      <c r="E3295" s="2">
        <f t="shared" si="1"/>
        <v>7702727846</v>
      </c>
    </row>
    <row r="3296">
      <c r="A3296" s="62" t="s">
        <v>9088</v>
      </c>
      <c r="B3296" s="1" t="s">
        <v>9089</v>
      </c>
      <c r="C3296" s="5">
        <v>362.0</v>
      </c>
      <c r="D3296" s="97">
        <v>2.5752156538674E7</v>
      </c>
      <c r="E3296" s="2">
        <f t="shared" si="1"/>
        <v>9322280667</v>
      </c>
    </row>
    <row r="3297">
      <c r="A3297" s="62" t="s">
        <v>9090</v>
      </c>
      <c r="B3297" s="1" t="s">
        <v>9091</v>
      </c>
      <c r="C3297" s="5">
        <v>295.0</v>
      </c>
      <c r="D3297" s="97">
        <v>1.29324261355932E7</v>
      </c>
      <c r="E3297" s="2">
        <f t="shared" si="1"/>
        <v>3815065710</v>
      </c>
    </row>
    <row r="3298">
      <c r="A3298" s="62" t="s">
        <v>9092</v>
      </c>
      <c r="B3298" s="1" t="s">
        <v>9093</v>
      </c>
      <c r="C3298" s="5">
        <v>86.0</v>
      </c>
      <c r="D3298" s="97">
        <v>1.35385002558139E7</v>
      </c>
      <c r="E3298" s="2">
        <f t="shared" si="1"/>
        <v>1164311022</v>
      </c>
    </row>
    <row r="3299">
      <c r="A3299" s="62" t="s">
        <v>9094</v>
      </c>
      <c r="B3299" s="1" t="s">
        <v>9095</v>
      </c>
      <c r="C3299" s="5">
        <v>509.0</v>
      </c>
      <c r="D3299" s="97">
        <v>1.49257495363457E7</v>
      </c>
      <c r="E3299" s="2">
        <f t="shared" si="1"/>
        <v>7597206514</v>
      </c>
    </row>
    <row r="3300">
      <c r="A3300" s="62" t="s">
        <v>9096</v>
      </c>
      <c r="B3300" s="1" t="s">
        <v>9097</v>
      </c>
      <c r="C3300" s="5">
        <v>52.0</v>
      </c>
      <c r="D3300" s="97">
        <v>1.05027095576923E7</v>
      </c>
      <c r="E3300" s="2">
        <f t="shared" si="1"/>
        <v>546140897</v>
      </c>
    </row>
    <row r="3301">
      <c r="A3301" s="62" t="s">
        <v>9098</v>
      </c>
      <c r="B3301" s="1" t="s">
        <v>9099</v>
      </c>
      <c r="C3301" s="5">
        <v>29433.0</v>
      </c>
      <c r="D3301" s="97">
        <v>8774397.11054508</v>
      </c>
      <c r="E3301" s="2">
        <f t="shared" si="1"/>
        <v>258256830155</v>
      </c>
    </row>
    <row r="3302">
      <c r="A3302" s="62" t="s">
        <v>9100</v>
      </c>
      <c r="B3302" s="1" t="s">
        <v>9101</v>
      </c>
      <c r="C3302" s="5">
        <v>254.0</v>
      </c>
      <c r="D3302" s="97">
        <v>3.99024561456693E7</v>
      </c>
      <c r="E3302" s="2">
        <f t="shared" si="1"/>
        <v>10135223861</v>
      </c>
    </row>
    <row r="3303">
      <c r="A3303" s="62" t="s">
        <v>9102</v>
      </c>
      <c r="B3303" s="1" t="s">
        <v>9103</v>
      </c>
      <c r="C3303" s="5">
        <v>3901.0</v>
      </c>
      <c r="D3303" s="97">
        <v>1.2264894635478E7</v>
      </c>
      <c r="E3303" s="2">
        <f t="shared" si="1"/>
        <v>47845353973</v>
      </c>
    </row>
    <row r="3304">
      <c r="A3304" s="62" t="s">
        <v>9104</v>
      </c>
      <c r="B3304" s="1" t="s">
        <v>9105</v>
      </c>
      <c r="C3304" s="5">
        <v>88.0</v>
      </c>
      <c r="D3304" s="97">
        <v>1.754529525E7</v>
      </c>
      <c r="E3304" s="2">
        <f t="shared" si="1"/>
        <v>1543985982</v>
      </c>
    </row>
    <row r="3305">
      <c r="A3305" s="62" t="s">
        <v>9106</v>
      </c>
      <c r="B3305" s="1" t="s">
        <v>9107</v>
      </c>
      <c r="C3305" s="5">
        <v>5.0</v>
      </c>
      <c r="D3305" s="97">
        <v>7272605.6</v>
      </c>
      <c r="E3305" s="2">
        <f t="shared" si="1"/>
        <v>36363028</v>
      </c>
    </row>
    <row r="3306">
      <c r="A3306" s="62" t="s">
        <v>9108</v>
      </c>
      <c r="B3306" s="1" t="s">
        <v>9109</v>
      </c>
      <c r="C3306" s="5">
        <v>1774.0</v>
      </c>
      <c r="D3306" s="97">
        <v>2.54836115710259E7</v>
      </c>
      <c r="E3306" s="2">
        <f t="shared" si="1"/>
        <v>45207926927</v>
      </c>
    </row>
    <row r="3307">
      <c r="A3307" s="62" t="s">
        <v>9110</v>
      </c>
      <c r="B3307" s="1" t="s">
        <v>9111</v>
      </c>
      <c r="C3307" s="5">
        <v>7.0</v>
      </c>
      <c r="D3307" s="97">
        <v>1.99339734285714E7</v>
      </c>
      <c r="E3307" s="2">
        <f t="shared" si="1"/>
        <v>139537814</v>
      </c>
    </row>
    <row r="3308">
      <c r="A3308" s="62" t="s">
        <v>9112</v>
      </c>
      <c r="B3308" s="1" t="s">
        <v>9113</v>
      </c>
      <c r="C3308" s="5">
        <v>63.0</v>
      </c>
      <c r="D3308" s="97">
        <v>1.42568829365079E7</v>
      </c>
      <c r="E3308" s="2">
        <f t="shared" si="1"/>
        <v>898183625</v>
      </c>
    </row>
    <row r="3309">
      <c r="A3309" s="62" t="s">
        <v>9114</v>
      </c>
      <c r="B3309" s="1" t="s">
        <v>9115</v>
      </c>
      <c r="C3309" s="5">
        <v>120859.0</v>
      </c>
      <c r="D3309" s="97">
        <v>7432638.63278815</v>
      </c>
      <c r="E3309" s="2">
        <f t="shared" si="1"/>
        <v>898301272520</v>
      </c>
    </row>
    <row r="3310">
      <c r="A3310" s="62" t="s">
        <v>9116</v>
      </c>
      <c r="B3310" s="1" t="s">
        <v>9117</v>
      </c>
      <c r="C3310" s="5">
        <v>3220.0</v>
      </c>
      <c r="D3310" s="97">
        <v>9056809.77391305</v>
      </c>
      <c r="E3310" s="2">
        <f t="shared" si="1"/>
        <v>29162927472</v>
      </c>
    </row>
    <row r="3311">
      <c r="A3311" s="62" t="s">
        <v>9118</v>
      </c>
      <c r="B3311" s="1" t="s">
        <v>9119</v>
      </c>
      <c r="C3311" s="5">
        <v>1404.0</v>
      </c>
      <c r="D3311" s="97">
        <v>6505091.25213675</v>
      </c>
      <c r="E3311" s="2">
        <f t="shared" si="1"/>
        <v>9133148118</v>
      </c>
    </row>
    <row r="3312">
      <c r="A3312" s="62" t="s">
        <v>9120</v>
      </c>
      <c r="B3312" s="1" t="s">
        <v>9121</v>
      </c>
      <c r="C3312" s="5">
        <v>1349.0</v>
      </c>
      <c r="D3312" s="97">
        <v>1.28735922928094E7</v>
      </c>
      <c r="E3312" s="2">
        <f t="shared" si="1"/>
        <v>17366476003</v>
      </c>
    </row>
    <row r="3313">
      <c r="A3313" s="62" t="s">
        <v>9122</v>
      </c>
      <c r="B3313" s="1" t="s">
        <v>9123</v>
      </c>
      <c r="C3313" s="5">
        <v>113.0</v>
      </c>
      <c r="D3313" s="97">
        <v>6.02758732212389E7</v>
      </c>
      <c r="E3313" s="2">
        <f t="shared" si="1"/>
        <v>6811173674</v>
      </c>
    </row>
    <row r="3314">
      <c r="A3314" s="62" t="s">
        <v>9124</v>
      </c>
      <c r="B3314" s="1" t="s">
        <v>9125</v>
      </c>
      <c r="C3314" s="5">
        <v>160.0</v>
      </c>
      <c r="D3314" s="97">
        <v>1.40341454937499E7</v>
      </c>
      <c r="E3314" s="2">
        <f t="shared" si="1"/>
        <v>2245463279</v>
      </c>
    </row>
    <row r="3315">
      <c r="A3315" s="62" t="s">
        <v>9126</v>
      </c>
      <c r="B3315" s="1" t="s">
        <v>9127</v>
      </c>
      <c r="C3315" s="5">
        <v>114.0</v>
      </c>
      <c r="D3315" s="97">
        <v>1.63641572631578E7</v>
      </c>
      <c r="E3315" s="2">
        <f t="shared" si="1"/>
        <v>1865513928</v>
      </c>
    </row>
    <row r="3316">
      <c r="A3316" s="62" t="s">
        <v>9128</v>
      </c>
      <c r="B3316" s="1" t="s">
        <v>9129</v>
      </c>
      <c r="C3316" s="5">
        <v>191.0</v>
      </c>
      <c r="D3316" s="97">
        <v>8.14183245235602E7</v>
      </c>
      <c r="E3316" s="2">
        <f t="shared" si="1"/>
        <v>15550899984</v>
      </c>
    </row>
    <row r="3317">
      <c r="A3317" s="62" t="s">
        <v>9130</v>
      </c>
      <c r="B3317" s="1" t="s">
        <v>9131</v>
      </c>
      <c r="C3317" s="5">
        <v>8.0</v>
      </c>
      <c r="D3317" s="97">
        <v>2.4895112875E7</v>
      </c>
      <c r="E3317" s="2">
        <f t="shared" si="1"/>
        <v>199160903</v>
      </c>
    </row>
    <row r="3318">
      <c r="A3318" s="62" t="s">
        <v>9132</v>
      </c>
      <c r="B3318" s="1" t="s">
        <v>9133</v>
      </c>
      <c r="C3318" s="5">
        <v>207.0</v>
      </c>
      <c r="D3318" s="97">
        <v>6596071.36231884</v>
      </c>
      <c r="E3318" s="2">
        <f t="shared" si="1"/>
        <v>1365386772</v>
      </c>
    </row>
    <row r="3319">
      <c r="A3319" s="62" t="s">
        <v>9134</v>
      </c>
      <c r="B3319" s="1" t="s">
        <v>9135</v>
      </c>
      <c r="C3319" s="5">
        <v>10.0</v>
      </c>
      <c r="D3319" s="97">
        <v>3.94387831E7</v>
      </c>
      <c r="E3319" s="2">
        <f t="shared" si="1"/>
        <v>394387831</v>
      </c>
    </row>
    <row r="3320">
      <c r="A3320" s="62" t="s">
        <v>9136</v>
      </c>
      <c r="B3320" s="1" t="s">
        <v>9137</v>
      </c>
      <c r="C3320" s="5">
        <v>160.0</v>
      </c>
      <c r="D3320" s="97">
        <v>2.05946821624999E7</v>
      </c>
      <c r="E3320" s="2">
        <f t="shared" si="1"/>
        <v>3295149146</v>
      </c>
    </row>
    <row r="3321">
      <c r="A3321" s="62" t="s">
        <v>9138</v>
      </c>
      <c r="B3321" s="1" t="s">
        <v>9139</v>
      </c>
      <c r="C3321" s="5">
        <v>475.0</v>
      </c>
      <c r="D3321" s="97">
        <v>3867140.78526315</v>
      </c>
      <c r="E3321" s="2">
        <f t="shared" si="1"/>
        <v>1836891873</v>
      </c>
    </row>
    <row r="3322">
      <c r="A3322" s="62" t="s">
        <v>9140</v>
      </c>
      <c r="B3322" s="1" t="s">
        <v>9141</v>
      </c>
      <c r="C3322" s="5">
        <v>19939.0</v>
      </c>
      <c r="D3322" s="97">
        <v>2.6203535066252E7</v>
      </c>
      <c r="E3322" s="2">
        <f t="shared" si="1"/>
        <v>522472285686</v>
      </c>
    </row>
    <row r="3323">
      <c r="A3323" s="62" t="s">
        <v>9142</v>
      </c>
      <c r="B3323" s="1" t="s">
        <v>9143</v>
      </c>
      <c r="C3323" s="5">
        <v>19385.0</v>
      </c>
      <c r="D3323" s="97">
        <v>1.03015882379552E7</v>
      </c>
      <c r="E3323" s="2">
        <f t="shared" si="1"/>
        <v>199696287993</v>
      </c>
    </row>
    <row r="3324">
      <c r="A3324" s="62" t="s">
        <v>9144</v>
      </c>
      <c r="B3324" s="1" t="s">
        <v>9145</v>
      </c>
      <c r="C3324" s="5">
        <v>3354062.0</v>
      </c>
      <c r="D3324" s="97">
        <v>1.00375244130307E7</v>
      </c>
      <c r="E3324" s="2">
        <f t="shared" si="1"/>
        <v>33666479207819</v>
      </c>
    </row>
    <row r="3325">
      <c r="A3325" s="62" t="s">
        <v>9146</v>
      </c>
      <c r="B3325" s="1" t="s">
        <v>9147</v>
      </c>
      <c r="C3325" s="5">
        <v>222.0</v>
      </c>
      <c r="D3325" s="97">
        <v>1.07216137972973E7</v>
      </c>
      <c r="E3325" s="2">
        <f t="shared" si="1"/>
        <v>2380198263</v>
      </c>
    </row>
    <row r="3326">
      <c r="A3326" s="62" t="s">
        <v>9148</v>
      </c>
      <c r="B3326" s="1" t="s">
        <v>9149</v>
      </c>
      <c r="C3326" s="5">
        <v>88155.0</v>
      </c>
      <c r="D3326" s="97">
        <v>2.11802926419173E7</v>
      </c>
      <c r="E3326" s="2">
        <f t="shared" si="1"/>
        <v>1867148697848</v>
      </c>
    </row>
    <row r="3327">
      <c r="A3327" s="62" t="s">
        <v>9150</v>
      </c>
      <c r="B3327" s="1" t="s">
        <v>9151</v>
      </c>
      <c r="C3327" s="5">
        <v>50.0</v>
      </c>
      <c r="D3327" s="97">
        <v>9180487.28</v>
      </c>
      <c r="E3327" s="2">
        <f t="shared" si="1"/>
        <v>459024364</v>
      </c>
    </row>
    <row r="3328">
      <c r="A3328" s="62" t="s">
        <v>9152</v>
      </c>
      <c r="B3328" s="1" t="s">
        <v>9153</v>
      </c>
      <c r="C3328" s="5">
        <v>190.0</v>
      </c>
      <c r="D3328" s="97">
        <v>8839275.74210526</v>
      </c>
      <c r="E3328" s="2">
        <f t="shared" si="1"/>
        <v>1679462391</v>
      </c>
    </row>
    <row r="3329">
      <c r="A3329" s="62" t="s">
        <v>9154</v>
      </c>
      <c r="B3329" s="1" t="s">
        <v>9155</v>
      </c>
      <c r="C3329" s="5">
        <v>182.0</v>
      </c>
      <c r="D3329" s="97">
        <v>9028643.99450549</v>
      </c>
      <c r="E3329" s="2">
        <f t="shared" si="1"/>
        <v>1643213207</v>
      </c>
    </row>
    <row r="3330">
      <c r="A3330" s="62" t="s">
        <v>9156</v>
      </c>
      <c r="B3330" s="1" t="s">
        <v>9157</v>
      </c>
      <c r="C3330" s="5">
        <v>278.0</v>
      </c>
      <c r="D3330" s="97">
        <v>6.99029253705035E7</v>
      </c>
      <c r="E3330" s="2">
        <f t="shared" si="1"/>
        <v>19433013253</v>
      </c>
    </row>
    <row r="3331">
      <c r="A3331" s="62" t="s">
        <v>9158</v>
      </c>
      <c r="B3331" s="1" t="s">
        <v>9159</v>
      </c>
      <c r="C3331" s="5">
        <v>1003.0</v>
      </c>
      <c r="D3331" s="97">
        <v>1.40951272582253E7</v>
      </c>
      <c r="E3331" s="2">
        <f t="shared" si="1"/>
        <v>14137412640</v>
      </c>
    </row>
    <row r="3332">
      <c r="A3332" s="62" t="s">
        <v>9160</v>
      </c>
      <c r="B3332" s="1" t="s">
        <v>9161</v>
      </c>
      <c r="C3332" s="5">
        <v>6.0</v>
      </c>
      <c r="D3332" s="97">
        <v>4563526.66666666</v>
      </c>
      <c r="E3332" s="2">
        <f t="shared" si="1"/>
        <v>27381160</v>
      </c>
    </row>
    <row r="3333">
      <c r="A3333" s="62" t="s">
        <v>9162</v>
      </c>
      <c r="B3333" s="1" t="s">
        <v>9163</v>
      </c>
      <c r="C3333" s="5">
        <v>2131.0</v>
      </c>
      <c r="D3333" s="97">
        <v>2.0429477827473E7</v>
      </c>
      <c r="E3333" s="2">
        <f t="shared" si="1"/>
        <v>43535217250</v>
      </c>
    </row>
    <row r="3334">
      <c r="A3334" s="62" t="s">
        <v>9164</v>
      </c>
      <c r="B3334" s="1" t="s">
        <v>9165</v>
      </c>
      <c r="C3334" s="5">
        <v>15724.0</v>
      </c>
      <c r="D3334" s="97">
        <v>4.52786201970872E7</v>
      </c>
      <c r="E3334" s="2">
        <f t="shared" si="1"/>
        <v>711961023979</v>
      </c>
    </row>
    <row r="3335">
      <c r="A3335" s="62" t="s">
        <v>9166</v>
      </c>
      <c r="B3335" s="1" t="s">
        <v>9167</v>
      </c>
      <c r="C3335" s="5">
        <v>5733.0</v>
      </c>
      <c r="D3335" s="97">
        <v>5.02794848955354E7</v>
      </c>
      <c r="E3335" s="2">
        <f t="shared" si="1"/>
        <v>288252286906</v>
      </c>
    </row>
    <row r="3336">
      <c r="A3336" s="62" t="s">
        <v>9168</v>
      </c>
      <c r="B3336" s="1" t="s">
        <v>9169</v>
      </c>
      <c r="C3336" s="5">
        <v>1337.0</v>
      </c>
      <c r="D3336" s="97">
        <v>2.57213783739715E7</v>
      </c>
      <c r="E3336" s="2">
        <f t="shared" si="1"/>
        <v>34389482886</v>
      </c>
    </row>
    <row r="3337">
      <c r="A3337" s="62" t="s">
        <v>9170</v>
      </c>
      <c r="B3337" s="1" t="s">
        <v>9171</v>
      </c>
      <c r="C3337" s="5">
        <v>171.0</v>
      </c>
      <c r="D3337" s="97">
        <v>1.44245261479532E8</v>
      </c>
      <c r="E3337" s="2">
        <f t="shared" si="1"/>
        <v>24665939713</v>
      </c>
    </row>
    <row r="3338">
      <c r="A3338" s="62" t="s">
        <v>9172</v>
      </c>
      <c r="B3338" s="1" t="s">
        <v>9173</v>
      </c>
      <c r="C3338" s="5">
        <v>35893.0</v>
      </c>
      <c r="D3338" s="97">
        <v>3.48069816178641E7</v>
      </c>
      <c r="E3338" s="2">
        <f t="shared" si="1"/>
        <v>1249326991210</v>
      </c>
    </row>
    <row r="3339">
      <c r="A3339" s="62" t="s">
        <v>9174</v>
      </c>
      <c r="B3339" s="1" t="s">
        <v>9175</v>
      </c>
      <c r="C3339" s="5">
        <v>372.0</v>
      </c>
      <c r="D3339" s="97">
        <v>2.73911646935483E7</v>
      </c>
      <c r="E3339" s="2">
        <f t="shared" si="1"/>
        <v>10189513266</v>
      </c>
    </row>
    <row r="3340">
      <c r="A3340" s="62" t="s">
        <v>9176</v>
      </c>
      <c r="B3340" s="1" t="s">
        <v>9177</v>
      </c>
      <c r="C3340" s="5">
        <v>8013.0</v>
      </c>
      <c r="D3340" s="97">
        <v>3.80269161474295E7</v>
      </c>
      <c r="E3340" s="2">
        <f t="shared" si="1"/>
        <v>304709679089</v>
      </c>
    </row>
    <row r="3341">
      <c r="A3341" s="62" t="s">
        <v>9178</v>
      </c>
      <c r="B3341" s="1" t="s">
        <v>9179</v>
      </c>
      <c r="C3341" s="5">
        <v>2928.0</v>
      </c>
      <c r="D3341" s="97">
        <v>1.20785801929644E7</v>
      </c>
      <c r="E3341" s="2">
        <f t="shared" si="1"/>
        <v>35366082805</v>
      </c>
    </row>
    <row r="3342">
      <c r="A3342" s="62" t="s">
        <v>9180</v>
      </c>
      <c r="B3342" s="1" t="s">
        <v>9181</v>
      </c>
      <c r="C3342" s="5">
        <v>6344.0</v>
      </c>
      <c r="D3342" s="97">
        <v>1.53228766311475E7</v>
      </c>
      <c r="E3342" s="2">
        <f t="shared" si="1"/>
        <v>97208329348</v>
      </c>
    </row>
    <row r="3343">
      <c r="A3343" s="62" t="s">
        <v>9182</v>
      </c>
      <c r="B3343" s="1" t="s">
        <v>9183</v>
      </c>
      <c r="C3343" s="5">
        <v>332776.0</v>
      </c>
      <c r="D3343" s="97">
        <v>9364400.39124802</v>
      </c>
      <c r="E3343" s="2">
        <f t="shared" si="1"/>
        <v>3116247704598</v>
      </c>
    </row>
    <row r="3344">
      <c r="A3344" s="62" t="s">
        <v>9184</v>
      </c>
      <c r="B3344" s="1" t="s">
        <v>9185</v>
      </c>
      <c r="C3344" s="5">
        <v>8.0</v>
      </c>
      <c r="D3344" s="97">
        <v>1.267179325E7</v>
      </c>
      <c r="E3344" s="2">
        <f t="shared" si="1"/>
        <v>101374346</v>
      </c>
    </row>
    <row r="3345">
      <c r="A3345" s="62" t="s">
        <v>9186</v>
      </c>
      <c r="B3345" s="1" t="s">
        <v>9187</v>
      </c>
      <c r="C3345" s="5">
        <v>752.0</v>
      </c>
      <c r="D3345" s="97">
        <v>5.82339140545212E7</v>
      </c>
      <c r="E3345" s="2">
        <f t="shared" si="1"/>
        <v>43791903369</v>
      </c>
    </row>
    <row r="3346">
      <c r="A3346" s="62" t="s">
        <v>9188</v>
      </c>
      <c r="B3346" s="1" t="s">
        <v>9189</v>
      </c>
      <c r="C3346" s="5">
        <v>296.0</v>
      </c>
      <c r="D3346" s="97">
        <v>4.87614568547297E7</v>
      </c>
      <c r="E3346" s="2">
        <f t="shared" si="1"/>
        <v>14433391229</v>
      </c>
    </row>
    <row r="3347">
      <c r="A3347" s="62" t="s">
        <v>9190</v>
      </c>
      <c r="B3347" s="1" t="s">
        <v>9191</v>
      </c>
      <c r="C3347" s="5">
        <v>529.0</v>
      </c>
      <c r="D3347" s="97">
        <v>6.83512177599244E7</v>
      </c>
      <c r="E3347" s="2">
        <f t="shared" si="1"/>
        <v>36157794195</v>
      </c>
    </row>
    <row r="3348">
      <c r="A3348" s="62" t="s">
        <v>9192</v>
      </c>
      <c r="B3348" s="1" t="s">
        <v>9193</v>
      </c>
      <c r="C3348" s="5">
        <v>327.0</v>
      </c>
      <c r="D3348" s="97">
        <v>1.10897362507645E7</v>
      </c>
      <c r="E3348" s="2">
        <f t="shared" si="1"/>
        <v>3626343754</v>
      </c>
    </row>
    <row r="3349">
      <c r="A3349" s="62" t="s">
        <v>9194</v>
      </c>
      <c r="B3349" s="1" t="s">
        <v>9195</v>
      </c>
      <c r="C3349" s="5">
        <v>138.0</v>
      </c>
      <c r="D3349" s="97">
        <v>1.01987225144927E7</v>
      </c>
      <c r="E3349" s="2">
        <f t="shared" si="1"/>
        <v>1407423707</v>
      </c>
    </row>
    <row r="3350">
      <c r="A3350" s="62" t="s">
        <v>9196</v>
      </c>
      <c r="B3350" s="1" t="s">
        <v>9197</v>
      </c>
      <c r="C3350" s="5">
        <v>1480.0</v>
      </c>
      <c r="D3350" s="97">
        <v>1.36345162822973E8</v>
      </c>
      <c r="E3350" s="2">
        <f t="shared" si="1"/>
        <v>201790840978</v>
      </c>
    </row>
    <row r="3351">
      <c r="A3351" s="62" t="s">
        <v>9198</v>
      </c>
      <c r="B3351" s="1" t="s">
        <v>9199</v>
      </c>
      <c r="C3351" s="5">
        <v>1603.0</v>
      </c>
      <c r="D3351" s="97">
        <v>4.79984423767934E7</v>
      </c>
      <c r="E3351" s="2">
        <f t="shared" si="1"/>
        <v>76941503130</v>
      </c>
    </row>
    <row r="3352">
      <c r="A3352" s="62" t="s">
        <v>9200</v>
      </c>
      <c r="B3352" s="1" t="s">
        <v>9201</v>
      </c>
      <c r="C3352" s="5">
        <v>20.0</v>
      </c>
      <c r="D3352" s="97">
        <v>2.18082942E7</v>
      </c>
      <c r="E3352" s="2">
        <f t="shared" si="1"/>
        <v>436165884</v>
      </c>
    </row>
    <row r="3353">
      <c r="A3353" s="62" t="s">
        <v>9202</v>
      </c>
      <c r="B3353" s="1" t="s">
        <v>9203</v>
      </c>
      <c r="C3353" s="5">
        <v>67.0</v>
      </c>
      <c r="D3353" s="97">
        <v>9735352.08955223</v>
      </c>
      <c r="E3353" s="2">
        <f t="shared" si="1"/>
        <v>652268590</v>
      </c>
    </row>
    <row r="3354">
      <c r="A3354" s="62" t="s">
        <v>9204</v>
      </c>
      <c r="B3354" s="1" t="s">
        <v>9205</v>
      </c>
      <c r="C3354" s="5">
        <v>88.0</v>
      </c>
      <c r="D3354" s="97">
        <v>9981985.95454545</v>
      </c>
      <c r="E3354" s="2">
        <f t="shared" si="1"/>
        <v>878414764</v>
      </c>
    </row>
    <row r="3355">
      <c r="A3355" s="62" t="s">
        <v>9206</v>
      </c>
      <c r="B3355" s="1" t="s">
        <v>9208</v>
      </c>
      <c r="C3355" s="5">
        <v>205.0</v>
      </c>
      <c r="D3355" s="97">
        <v>1.3154747604878E7</v>
      </c>
      <c r="E3355" s="2">
        <f t="shared" si="1"/>
        <v>2696723259</v>
      </c>
    </row>
    <row r="3356">
      <c r="A3356" s="62" t="s">
        <v>9210</v>
      </c>
      <c r="B3356" s="1" t="s">
        <v>9211</v>
      </c>
      <c r="C3356" s="5">
        <v>108.0</v>
      </c>
      <c r="D3356" s="97">
        <v>9327526.39814814</v>
      </c>
      <c r="E3356" s="2">
        <f t="shared" si="1"/>
        <v>1007372851</v>
      </c>
    </row>
    <row r="3357">
      <c r="A3357" s="62" t="s">
        <v>9212</v>
      </c>
      <c r="B3357" s="1" t="s">
        <v>9213</v>
      </c>
      <c r="C3357" s="5">
        <v>1646.0</v>
      </c>
      <c r="D3357" s="97">
        <v>1.670294395565E7</v>
      </c>
      <c r="E3357" s="2">
        <f t="shared" si="1"/>
        <v>27493045751</v>
      </c>
    </row>
    <row r="3358">
      <c r="A3358" s="62" t="s">
        <v>9214</v>
      </c>
      <c r="B3358" s="1" t="s">
        <v>9215</v>
      </c>
      <c r="C3358" s="5">
        <v>9328.0</v>
      </c>
      <c r="D3358" s="97">
        <v>1.88748289021226E7</v>
      </c>
      <c r="E3358" s="2">
        <f t="shared" si="1"/>
        <v>176064403999</v>
      </c>
    </row>
    <row r="3359">
      <c r="A3359" s="62" t="s">
        <v>9216</v>
      </c>
      <c r="B3359" s="1" t="s">
        <v>9217</v>
      </c>
      <c r="C3359" s="5">
        <v>232.0</v>
      </c>
      <c r="D3359" s="97">
        <v>7351271.27038626</v>
      </c>
      <c r="E3359" s="2">
        <f t="shared" si="1"/>
        <v>1705494935</v>
      </c>
    </row>
    <row r="3360">
      <c r="A3360" s="62" t="s">
        <v>9218</v>
      </c>
      <c r="B3360" s="1" t="s">
        <v>9219</v>
      </c>
      <c r="C3360" s="5">
        <v>32.0</v>
      </c>
      <c r="D3360" s="97">
        <v>1.02859873125E7</v>
      </c>
      <c r="E3360" s="2">
        <f t="shared" si="1"/>
        <v>329151594</v>
      </c>
    </row>
    <row r="3361">
      <c r="A3361" s="62" t="s">
        <v>9220</v>
      </c>
      <c r="B3361" s="1" t="s">
        <v>9221</v>
      </c>
      <c r="C3361" s="5">
        <v>52.0</v>
      </c>
      <c r="D3361" s="97">
        <v>2.50905062884615E7</v>
      </c>
      <c r="E3361" s="2">
        <f t="shared" si="1"/>
        <v>1304706327</v>
      </c>
    </row>
    <row r="3362">
      <c r="A3362" s="62" t="s">
        <v>9224</v>
      </c>
      <c r="B3362" s="1" t="s">
        <v>9225</v>
      </c>
      <c r="C3362" s="5">
        <v>27.0</v>
      </c>
      <c r="D3362" s="97">
        <v>1.59960764814814E7</v>
      </c>
      <c r="E3362" s="2">
        <f t="shared" si="1"/>
        <v>431894065</v>
      </c>
    </row>
    <row r="3363">
      <c r="A3363" s="62" t="s">
        <v>9226</v>
      </c>
      <c r="B3363" s="1" t="s">
        <v>9227</v>
      </c>
      <c r="C3363" s="5">
        <v>18.0</v>
      </c>
      <c r="D3363" s="97">
        <v>1.41872591666666E7</v>
      </c>
      <c r="E3363" s="2">
        <f t="shared" si="1"/>
        <v>255370665</v>
      </c>
    </row>
    <row r="3364">
      <c r="A3364" s="62" t="s">
        <v>9228</v>
      </c>
      <c r="B3364" s="1" t="s">
        <v>9229</v>
      </c>
      <c r="C3364" s="5">
        <v>144.0</v>
      </c>
      <c r="D3364" s="97">
        <v>1.28151680138888E7</v>
      </c>
      <c r="E3364" s="2">
        <f t="shared" si="1"/>
        <v>1845384194</v>
      </c>
    </row>
    <row r="3365">
      <c r="A3365" s="62" t="s">
        <v>9230</v>
      </c>
      <c r="B3365" s="1" t="s">
        <v>9231</v>
      </c>
      <c r="C3365" s="5">
        <v>814.0</v>
      </c>
      <c r="D3365" s="97">
        <v>8272923.26593137</v>
      </c>
      <c r="E3365" s="2">
        <f t="shared" si="1"/>
        <v>6734159538</v>
      </c>
    </row>
    <row r="3366">
      <c r="A3366" s="62" t="s">
        <v>9232</v>
      </c>
      <c r="B3366" s="1" t="s">
        <v>9233</v>
      </c>
      <c r="C3366" s="5">
        <v>937.0</v>
      </c>
      <c r="D3366" s="97">
        <v>8437618.60192102</v>
      </c>
      <c r="E3366" s="2">
        <f t="shared" si="1"/>
        <v>7906048630</v>
      </c>
    </row>
    <row r="3367">
      <c r="A3367" s="62" t="s">
        <v>9234</v>
      </c>
      <c r="B3367" s="1" t="s">
        <v>9235</v>
      </c>
      <c r="C3367" s="5">
        <v>826.0</v>
      </c>
      <c r="D3367" s="97">
        <v>1.9709046923913E7</v>
      </c>
      <c r="E3367" s="2">
        <f t="shared" si="1"/>
        <v>16279672759</v>
      </c>
    </row>
    <row r="3368">
      <c r="A3368" s="62" t="s">
        <v>9238</v>
      </c>
      <c r="B3368" s="1" t="s">
        <v>9239</v>
      </c>
      <c r="C3368" s="5">
        <v>1548.0</v>
      </c>
      <c r="D3368" s="97">
        <v>2.81300639289405E7</v>
      </c>
      <c r="E3368" s="2">
        <f t="shared" si="1"/>
        <v>43545338962</v>
      </c>
    </row>
    <row r="3369">
      <c r="A3369" s="62" t="s">
        <v>9240</v>
      </c>
      <c r="B3369" s="1" t="s">
        <v>9241</v>
      </c>
      <c r="C3369" s="5">
        <v>259.0</v>
      </c>
      <c r="D3369" s="97">
        <v>1.23514717065637E7</v>
      </c>
      <c r="E3369" s="2">
        <f t="shared" si="1"/>
        <v>3199031172</v>
      </c>
    </row>
    <row r="3370">
      <c r="A3370" s="62" t="s">
        <v>9242</v>
      </c>
      <c r="B3370" s="1" t="s">
        <v>9243</v>
      </c>
      <c r="C3370" s="5">
        <v>14.0</v>
      </c>
      <c r="D3370" s="97">
        <v>1.67489693571428E7</v>
      </c>
      <c r="E3370" s="2">
        <f t="shared" si="1"/>
        <v>234485571</v>
      </c>
    </row>
    <row r="3371">
      <c r="A3371" s="62" t="s">
        <v>9245</v>
      </c>
      <c r="B3371" s="1" t="s">
        <v>9247</v>
      </c>
      <c r="C3371" s="5">
        <v>1202.0</v>
      </c>
      <c r="D3371" s="97">
        <v>1.37093806821963E7</v>
      </c>
      <c r="E3371" s="2">
        <f t="shared" si="1"/>
        <v>16478675580</v>
      </c>
    </row>
    <row r="3372">
      <c r="A3372" s="62" t="s">
        <v>9248</v>
      </c>
      <c r="B3372" s="1" t="s">
        <v>9249</v>
      </c>
      <c r="C3372" s="5">
        <v>12633.0</v>
      </c>
      <c r="D3372" s="97">
        <v>1.04272802976096E7</v>
      </c>
      <c r="E3372" s="2">
        <f t="shared" si="1"/>
        <v>131727832000</v>
      </c>
    </row>
    <row r="3373">
      <c r="A3373" s="62" t="s">
        <v>9250</v>
      </c>
      <c r="B3373" s="1" t="s">
        <v>9251</v>
      </c>
      <c r="C3373" s="5">
        <v>43052.0</v>
      </c>
      <c r="D3373" s="97">
        <v>9389094.46218662</v>
      </c>
      <c r="E3373" s="2">
        <f t="shared" si="1"/>
        <v>404219294786</v>
      </c>
    </row>
    <row r="3374">
      <c r="A3374" s="62" t="s">
        <v>9252</v>
      </c>
      <c r="B3374" s="1" t="s">
        <v>9253</v>
      </c>
      <c r="C3374" s="5">
        <v>42685.0</v>
      </c>
      <c r="D3374" s="97">
        <v>2.29830230141467E7</v>
      </c>
      <c r="E3374" s="2">
        <f t="shared" si="1"/>
        <v>981030337359</v>
      </c>
    </row>
    <row r="3375">
      <c r="A3375" s="62" t="s">
        <v>9256</v>
      </c>
      <c r="B3375" s="1" t="s">
        <v>9257</v>
      </c>
      <c r="C3375" s="5">
        <v>33191.0</v>
      </c>
      <c r="D3375" s="97">
        <v>2.64986546921919E7</v>
      </c>
      <c r="E3375" s="2">
        <f t="shared" si="1"/>
        <v>879516847889</v>
      </c>
    </row>
    <row r="3376">
      <c r="A3376" s="62" t="s">
        <v>9258</v>
      </c>
      <c r="B3376" s="1" t="s">
        <v>9259</v>
      </c>
      <c r="C3376" s="5">
        <v>5222.0</v>
      </c>
      <c r="D3376" s="97">
        <v>9925549.04517612</v>
      </c>
      <c r="E3376" s="2">
        <f t="shared" si="1"/>
        <v>51831217114</v>
      </c>
    </row>
    <row r="3377">
      <c r="A3377" s="62" t="s">
        <v>9260</v>
      </c>
      <c r="B3377" s="1" t="s">
        <v>9261</v>
      </c>
      <c r="C3377" s="5">
        <v>317.0</v>
      </c>
      <c r="D3377" s="97">
        <v>7660204.27129337</v>
      </c>
      <c r="E3377" s="2">
        <f t="shared" si="1"/>
        <v>2428284754</v>
      </c>
    </row>
    <row r="3378">
      <c r="A3378" s="62" t="s">
        <v>9264</v>
      </c>
      <c r="B3378" s="1" t="s">
        <v>9265</v>
      </c>
      <c r="C3378" s="5">
        <v>9674.0</v>
      </c>
      <c r="D3378" s="97">
        <v>1.74078905729198E7</v>
      </c>
      <c r="E3378" s="2">
        <f t="shared" si="1"/>
        <v>168403933402</v>
      </c>
    </row>
    <row r="3379">
      <c r="A3379" s="62" t="s">
        <v>9266</v>
      </c>
      <c r="B3379" s="1" t="s">
        <v>9267</v>
      </c>
      <c r="C3379" s="5">
        <v>76424.0</v>
      </c>
      <c r="D3379" s="97">
        <v>1.11219636225402E7</v>
      </c>
      <c r="E3379" s="2">
        <f t="shared" si="1"/>
        <v>849984947889</v>
      </c>
    </row>
    <row r="3380">
      <c r="A3380" s="62" t="s">
        <v>9268</v>
      </c>
      <c r="B3380" s="1" t="s">
        <v>9269</v>
      </c>
      <c r="C3380" s="5">
        <v>9435.0</v>
      </c>
      <c r="D3380" s="97">
        <v>5056734.25233149</v>
      </c>
      <c r="E3380" s="2">
        <f t="shared" si="1"/>
        <v>47710287671</v>
      </c>
    </row>
    <row r="3381">
      <c r="A3381" s="62" t="s">
        <v>9272</v>
      </c>
      <c r="B3381" s="1" t="s">
        <v>9273</v>
      </c>
      <c r="C3381" s="5">
        <v>31228.0</v>
      </c>
      <c r="D3381" s="97">
        <v>3.10142105920496E7</v>
      </c>
      <c r="E3381" s="2">
        <f t="shared" si="1"/>
        <v>968511768369</v>
      </c>
    </row>
    <row r="3382">
      <c r="A3382" s="62" t="s">
        <v>9274</v>
      </c>
      <c r="B3382" s="1" t="s">
        <v>9275</v>
      </c>
      <c r="C3382" s="5">
        <v>25194.0</v>
      </c>
      <c r="D3382" s="97">
        <v>2.86592099686594E7</v>
      </c>
      <c r="E3382" s="2">
        <f t="shared" si="1"/>
        <v>722040135950</v>
      </c>
    </row>
    <row r="3383">
      <c r="A3383" s="62" t="s">
        <v>9276</v>
      </c>
      <c r="B3383" s="1" t="s">
        <v>9277</v>
      </c>
      <c r="C3383" s="5">
        <v>232961.0</v>
      </c>
      <c r="D3383" s="97">
        <v>4945438.03287884</v>
      </c>
      <c r="E3383" s="2">
        <f t="shared" si="1"/>
        <v>1152094189577</v>
      </c>
    </row>
    <row r="3384">
      <c r="A3384" s="62" t="s">
        <v>9279</v>
      </c>
      <c r="B3384" s="1" t="s">
        <v>9281</v>
      </c>
      <c r="C3384" s="5">
        <v>9501.0</v>
      </c>
      <c r="D3384" s="97">
        <v>2908580.164509</v>
      </c>
      <c r="E3384" s="2">
        <f t="shared" si="1"/>
        <v>27634420143</v>
      </c>
    </row>
    <row r="3385">
      <c r="A3385" s="62" t="s">
        <v>9282</v>
      </c>
      <c r="B3385" s="1" t="s">
        <v>9283</v>
      </c>
      <c r="C3385" s="5">
        <v>2666.0</v>
      </c>
      <c r="D3385" s="97">
        <v>1.00095166724138E7</v>
      </c>
      <c r="E3385" s="2">
        <f t="shared" si="1"/>
        <v>26685371449</v>
      </c>
    </row>
    <row r="3386">
      <c r="A3386" s="62" t="s">
        <v>9284</v>
      </c>
      <c r="B3386" s="1" t="s">
        <v>9285</v>
      </c>
      <c r="C3386" s="5">
        <v>8878539.0</v>
      </c>
      <c r="D3386" s="97">
        <v>7739116.12388055</v>
      </c>
      <c r="E3386" s="2">
        <f t="shared" si="1"/>
        <v>68712044331402</v>
      </c>
    </row>
    <row r="3387">
      <c r="A3387" s="62" t="s">
        <v>9286</v>
      </c>
      <c r="B3387" s="1" t="s">
        <v>9287</v>
      </c>
      <c r="C3387" s="5">
        <v>2.0</v>
      </c>
      <c r="D3387" s="97">
        <v>6.9800263E7</v>
      </c>
      <c r="E3387" s="2">
        <f t="shared" si="1"/>
        <v>139600526</v>
      </c>
    </row>
    <row r="3388">
      <c r="A3388" s="62" t="s">
        <v>9290</v>
      </c>
      <c r="B3388" s="1" t="s">
        <v>9291</v>
      </c>
      <c r="C3388" s="5">
        <v>62.0</v>
      </c>
      <c r="D3388" s="97">
        <v>6705616.91935483</v>
      </c>
      <c r="E3388" s="2">
        <f t="shared" si="1"/>
        <v>415748249</v>
      </c>
    </row>
    <row r="3389">
      <c r="A3389" s="62" t="s">
        <v>9292</v>
      </c>
      <c r="B3389" s="1" t="s">
        <v>9293</v>
      </c>
      <c r="C3389" s="5">
        <v>29.0</v>
      </c>
      <c r="D3389" s="97">
        <v>3.30821840689655E7</v>
      </c>
      <c r="E3389" s="2">
        <f t="shared" si="1"/>
        <v>959383338</v>
      </c>
    </row>
    <row r="3390">
      <c r="A3390" s="62" t="s">
        <v>9294</v>
      </c>
      <c r="B3390" s="1" t="s">
        <v>9295</v>
      </c>
      <c r="C3390" s="5">
        <v>41.0</v>
      </c>
      <c r="D3390" s="97">
        <v>3.66726622195122E7</v>
      </c>
      <c r="E3390" s="2">
        <f t="shared" si="1"/>
        <v>1503579151</v>
      </c>
    </row>
    <row r="3391">
      <c r="A3391" s="62" t="s">
        <v>9298</v>
      </c>
      <c r="B3391" s="1" t="s">
        <v>9299</v>
      </c>
      <c r="C3391" s="5">
        <v>29.0</v>
      </c>
      <c r="D3391" s="97">
        <v>1.03525345862068E7</v>
      </c>
      <c r="E3391" s="2">
        <f t="shared" si="1"/>
        <v>300223503</v>
      </c>
    </row>
    <row r="3392">
      <c r="A3392" s="62" t="s">
        <v>9300</v>
      </c>
      <c r="B3392" s="1" t="s">
        <v>9301</v>
      </c>
      <c r="C3392" s="5">
        <v>21.0</v>
      </c>
      <c r="D3392" s="97">
        <v>9974441.04761904</v>
      </c>
      <c r="E3392" s="2">
        <f t="shared" si="1"/>
        <v>209463262</v>
      </c>
    </row>
    <row r="3393">
      <c r="A3393" s="62" t="s">
        <v>9302</v>
      </c>
      <c r="B3393" s="1" t="s">
        <v>9303</v>
      </c>
      <c r="C3393" s="5">
        <v>697.0</v>
      </c>
      <c r="D3393" s="97">
        <v>1.34702000258249E7</v>
      </c>
      <c r="E3393" s="2">
        <f t="shared" si="1"/>
        <v>9388729418</v>
      </c>
    </row>
    <row r="3394">
      <c r="A3394" s="62" t="s">
        <v>9304</v>
      </c>
      <c r="B3394" s="1" t="s">
        <v>9305</v>
      </c>
      <c r="C3394" s="5">
        <v>899.0</v>
      </c>
      <c r="D3394" s="97">
        <v>1.251182787208E7</v>
      </c>
      <c r="E3394" s="2">
        <f t="shared" si="1"/>
        <v>11248133257</v>
      </c>
    </row>
    <row r="3395">
      <c r="A3395" s="62" t="s">
        <v>9306</v>
      </c>
      <c r="B3395" s="1" t="s">
        <v>9307</v>
      </c>
      <c r="C3395" s="5">
        <v>42.0</v>
      </c>
      <c r="D3395" s="97">
        <v>2.52184633333333E7</v>
      </c>
      <c r="E3395" s="2">
        <f t="shared" si="1"/>
        <v>1059175460</v>
      </c>
    </row>
    <row r="3396">
      <c r="A3396" s="62" t="s">
        <v>9309</v>
      </c>
      <c r="B3396" s="1" t="s">
        <v>9312</v>
      </c>
      <c r="C3396" s="5">
        <v>179.0</v>
      </c>
      <c r="D3396" s="97">
        <v>9391768.60335195</v>
      </c>
      <c r="E3396" s="2">
        <f t="shared" si="1"/>
        <v>1681126580</v>
      </c>
    </row>
    <row r="3397">
      <c r="A3397" s="62" t="s">
        <v>9313</v>
      </c>
      <c r="B3397" s="1" t="s">
        <v>9314</v>
      </c>
      <c r="C3397" s="5">
        <v>235.0</v>
      </c>
      <c r="D3397" s="97">
        <v>6740481.11063829</v>
      </c>
      <c r="E3397" s="2">
        <f t="shared" si="1"/>
        <v>1584013061</v>
      </c>
    </row>
    <row r="3398">
      <c r="A3398" s="62" t="s">
        <v>9315</v>
      </c>
      <c r="B3398" s="1" t="s">
        <v>9316</v>
      </c>
      <c r="C3398" s="5">
        <v>175.0</v>
      </c>
      <c r="D3398" s="97">
        <v>9571796.49714286</v>
      </c>
      <c r="E3398" s="2">
        <f t="shared" si="1"/>
        <v>1675064387</v>
      </c>
    </row>
    <row r="3399">
      <c r="A3399" s="62" t="s">
        <v>9317</v>
      </c>
      <c r="B3399" s="1" t="s">
        <v>9318</v>
      </c>
      <c r="C3399" s="5">
        <v>5.0</v>
      </c>
      <c r="D3399" s="97">
        <v>7680931.4</v>
      </c>
      <c r="E3399" s="2">
        <f t="shared" si="1"/>
        <v>38404657</v>
      </c>
    </row>
    <row r="3400">
      <c r="A3400" s="62" t="s">
        <v>9319</v>
      </c>
      <c r="B3400" s="1" t="s">
        <v>9320</v>
      </c>
      <c r="C3400" s="5">
        <v>1704.0</v>
      </c>
      <c r="D3400" s="97">
        <v>1.26804161748826E7</v>
      </c>
      <c r="E3400" s="2">
        <f t="shared" si="1"/>
        <v>21607429162</v>
      </c>
    </row>
    <row r="3401">
      <c r="A3401" s="62" t="s">
        <v>9321</v>
      </c>
      <c r="B3401" s="1" t="s">
        <v>9322</v>
      </c>
      <c r="C3401" s="5">
        <v>2149.0</v>
      </c>
      <c r="D3401" s="97">
        <v>1.41838289432294E7</v>
      </c>
      <c r="E3401" s="2">
        <f t="shared" si="1"/>
        <v>30481048399</v>
      </c>
    </row>
    <row r="3402">
      <c r="A3402" s="62" t="s">
        <v>9323</v>
      </c>
      <c r="B3402" s="1" t="s">
        <v>9324</v>
      </c>
      <c r="C3402" s="5">
        <v>94.0</v>
      </c>
      <c r="D3402" s="97">
        <v>9394743.0106383</v>
      </c>
      <c r="E3402" s="2">
        <f t="shared" si="1"/>
        <v>883105843</v>
      </c>
    </row>
    <row r="3403">
      <c r="A3403" s="62" t="s">
        <v>9325</v>
      </c>
      <c r="B3403" s="1" t="s">
        <v>9326</v>
      </c>
      <c r="C3403" s="5">
        <v>76.0</v>
      </c>
      <c r="D3403" s="97">
        <v>2.06193228421052E7</v>
      </c>
      <c r="E3403" s="2">
        <f t="shared" si="1"/>
        <v>1567068536</v>
      </c>
    </row>
    <row r="3404">
      <c r="A3404" s="62" t="s">
        <v>9327</v>
      </c>
      <c r="B3404" s="1" t="s">
        <v>9328</v>
      </c>
      <c r="C3404" s="5">
        <v>128.0</v>
      </c>
      <c r="D3404" s="97">
        <v>1.71604857734375E7</v>
      </c>
      <c r="E3404" s="2">
        <f t="shared" si="1"/>
        <v>2196542179</v>
      </c>
    </row>
    <row r="3405">
      <c r="A3405" s="62" t="s">
        <v>9329</v>
      </c>
      <c r="B3405" s="1" t="s">
        <v>9330</v>
      </c>
      <c r="C3405" s="5">
        <v>189.0</v>
      </c>
      <c r="D3405" s="97">
        <v>1.30316811164021E7</v>
      </c>
      <c r="E3405" s="2">
        <f t="shared" si="1"/>
        <v>2462987731</v>
      </c>
    </row>
    <row r="3406">
      <c r="A3406" s="62" t="s">
        <v>9332</v>
      </c>
      <c r="B3406" s="1" t="s">
        <v>9333</v>
      </c>
      <c r="C3406" s="5">
        <v>9.0</v>
      </c>
      <c r="D3406" s="97">
        <v>6240293.88888888</v>
      </c>
      <c r="E3406" s="2">
        <f t="shared" si="1"/>
        <v>56162645</v>
      </c>
    </row>
    <row r="3407">
      <c r="A3407" s="62" t="s">
        <v>9334</v>
      </c>
      <c r="B3407" s="1" t="s">
        <v>9335</v>
      </c>
      <c r="C3407" s="5">
        <v>836.0</v>
      </c>
      <c r="D3407" s="97">
        <v>2.03566564055023E7</v>
      </c>
      <c r="E3407" s="2">
        <f t="shared" si="1"/>
        <v>17018164755</v>
      </c>
    </row>
    <row r="3408">
      <c r="A3408" s="62" t="s">
        <v>9336</v>
      </c>
      <c r="B3408" s="1" t="s">
        <v>9337</v>
      </c>
      <c r="C3408" s="5">
        <v>1659.0</v>
      </c>
      <c r="D3408" s="97">
        <v>1.58554144810126E7</v>
      </c>
      <c r="E3408" s="2">
        <f t="shared" si="1"/>
        <v>26304132624</v>
      </c>
    </row>
    <row r="3409">
      <c r="A3409" s="62" t="s">
        <v>9339</v>
      </c>
      <c r="B3409" s="1" t="s">
        <v>9340</v>
      </c>
      <c r="C3409" s="5">
        <v>2283.0</v>
      </c>
      <c r="D3409" s="97">
        <v>5060441.7306176</v>
      </c>
      <c r="E3409" s="2">
        <f t="shared" si="1"/>
        <v>11552988471</v>
      </c>
    </row>
    <row r="3410">
      <c r="A3410" s="62" t="s">
        <v>9341</v>
      </c>
      <c r="B3410" s="1" t="s">
        <v>9342</v>
      </c>
      <c r="C3410" s="5">
        <v>416.0</v>
      </c>
      <c r="D3410" s="97">
        <v>1.45497067529975E7</v>
      </c>
      <c r="E3410" s="2">
        <f t="shared" si="1"/>
        <v>6052678009</v>
      </c>
    </row>
    <row r="3411">
      <c r="A3411" s="62" t="s">
        <v>9343</v>
      </c>
      <c r="B3411" s="1" t="s">
        <v>9344</v>
      </c>
      <c r="C3411" s="5">
        <v>1623.0</v>
      </c>
      <c r="D3411" s="97">
        <v>9298698.95935961</v>
      </c>
      <c r="E3411" s="2">
        <f t="shared" si="1"/>
        <v>15091788411</v>
      </c>
    </row>
    <row r="3412">
      <c r="A3412" s="62" t="s">
        <v>9345</v>
      </c>
      <c r="B3412" s="1" t="s">
        <v>9346</v>
      </c>
      <c r="C3412" s="5">
        <v>4175.0</v>
      </c>
      <c r="D3412" s="97">
        <v>4148792.67904191</v>
      </c>
      <c r="E3412" s="2">
        <f t="shared" si="1"/>
        <v>17321209435</v>
      </c>
    </row>
    <row r="3413">
      <c r="A3413" s="62" t="s">
        <v>9347</v>
      </c>
      <c r="B3413" s="1" t="s">
        <v>9348</v>
      </c>
      <c r="C3413" s="5">
        <v>4335.0</v>
      </c>
      <c r="D3413" s="97">
        <v>5588687.59893912</v>
      </c>
      <c r="E3413" s="2">
        <f t="shared" si="1"/>
        <v>24226960741</v>
      </c>
    </row>
    <row r="3414">
      <c r="A3414" s="62" t="s">
        <v>9349</v>
      </c>
      <c r="B3414" s="1" t="s">
        <v>9350</v>
      </c>
      <c r="C3414" s="5">
        <v>3831.0</v>
      </c>
      <c r="D3414" s="97">
        <v>1.85091702211513E7</v>
      </c>
      <c r="E3414" s="2">
        <f t="shared" si="1"/>
        <v>70908631117</v>
      </c>
    </row>
    <row r="3415">
      <c r="A3415" s="62" t="s">
        <v>9351</v>
      </c>
      <c r="B3415" s="1" t="s">
        <v>9352</v>
      </c>
      <c r="C3415" s="5">
        <v>59199.0</v>
      </c>
      <c r="D3415" s="97">
        <v>6616958.83646832</v>
      </c>
      <c r="E3415" s="2">
        <f t="shared" si="1"/>
        <v>391717346160</v>
      </c>
    </row>
    <row r="3416">
      <c r="A3416" s="62" t="s">
        <v>9354</v>
      </c>
      <c r="B3416" s="1" t="s">
        <v>9355</v>
      </c>
      <c r="C3416" s="5">
        <v>29.0</v>
      </c>
      <c r="D3416" s="97">
        <v>1.11751657931034E7</v>
      </c>
      <c r="E3416" s="2">
        <f t="shared" si="1"/>
        <v>324079808</v>
      </c>
    </row>
    <row r="3417">
      <c r="A3417" s="62" t="s">
        <v>9356</v>
      </c>
      <c r="B3417" s="1" t="s">
        <v>9357</v>
      </c>
      <c r="C3417" s="5">
        <v>44.0</v>
      </c>
      <c r="D3417" s="97">
        <v>2.89031039545454E7</v>
      </c>
      <c r="E3417" s="2">
        <f t="shared" si="1"/>
        <v>1271736574</v>
      </c>
    </row>
    <row r="3418">
      <c r="A3418" s="62" t="s">
        <v>9358</v>
      </c>
      <c r="B3418" s="1" t="s">
        <v>9359</v>
      </c>
      <c r="C3418" s="5">
        <v>118.0</v>
      </c>
      <c r="D3418" s="97">
        <v>1.94149315338983E7</v>
      </c>
      <c r="E3418" s="2">
        <f t="shared" si="1"/>
        <v>2290961921</v>
      </c>
    </row>
    <row r="3419">
      <c r="A3419" s="62" t="s">
        <v>9360</v>
      </c>
      <c r="B3419" s="1" t="s">
        <v>9361</v>
      </c>
      <c r="C3419" s="5">
        <v>1037.0</v>
      </c>
      <c r="D3419" s="97">
        <v>6941237.02217935</v>
      </c>
      <c r="E3419" s="2">
        <f t="shared" si="1"/>
        <v>7198062792</v>
      </c>
    </row>
    <row r="3420">
      <c r="A3420" s="62" t="s">
        <v>9362</v>
      </c>
      <c r="B3420" s="1" t="s">
        <v>9363</v>
      </c>
      <c r="C3420" s="5">
        <v>964.0</v>
      </c>
      <c r="D3420" s="97">
        <v>2.46507242748962E7</v>
      </c>
      <c r="E3420" s="2">
        <f t="shared" si="1"/>
        <v>23763298201</v>
      </c>
    </row>
    <row r="3421">
      <c r="A3421" s="62" t="s">
        <v>9364</v>
      </c>
      <c r="B3421" s="1" t="s">
        <v>9365</v>
      </c>
      <c r="C3421" s="5">
        <v>21477.0</v>
      </c>
      <c r="D3421" s="97">
        <v>1.55404194035014E7</v>
      </c>
      <c r="E3421" s="2">
        <f t="shared" si="1"/>
        <v>333761587529</v>
      </c>
    </row>
    <row r="3422">
      <c r="A3422" s="62" t="s">
        <v>9366</v>
      </c>
      <c r="B3422" s="1" t="s">
        <v>9367</v>
      </c>
      <c r="C3422" s="5">
        <v>33.0</v>
      </c>
      <c r="D3422" s="97">
        <v>2.81013595151515E7</v>
      </c>
      <c r="E3422" s="2">
        <f t="shared" si="1"/>
        <v>927344864</v>
      </c>
    </row>
    <row r="3423">
      <c r="A3423" s="62" t="s">
        <v>9368</v>
      </c>
      <c r="B3423" s="1" t="s">
        <v>9369</v>
      </c>
      <c r="C3423" s="5">
        <v>138.0</v>
      </c>
      <c r="D3423" s="97">
        <v>2.43841473260869E7</v>
      </c>
      <c r="E3423" s="2">
        <f t="shared" si="1"/>
        <v>3365012331</v>
      </c>
    </row>
    <row r="3424">
      <c r="A3424" s="62" t="s">
        <v>9370</v>
      </c>
      <c r="B3424" s="1" t="s">
        <v>9371</v>
      </c>
      <c r="C3424" s="5">
        <v>275.0</v>
      </c>
      <c r="D3424" s="97">
        <v>2.53694016654545E7</v>
      </c>
      <c r="E3424" s="2">
        <f t="shared" si="1"/>
        <v>6976585458</v>
      </c>
    </row>
    <row r="3425">
      <c r="A3425" s="62" t="s">
        <v>9372</v>
      </c>
      <c r="B3425" s="1" t="s">
        <v>9373</v>
      </c>
      <c r="C3425" s="5">
        <v>265.0</v>
      </c>
      <c r="D3425" s="97">
        <v>3.07436630830188E7</v>
      </c>
      <c r="E3425" s="2">
        <f t="shared" si="1"/>
        <v>8147070717</v>
      </c>
    </row>
    <row r="3426">
      <c r="A3426" s="62" t="s">
        <v>9374</v>
      </c>
      <c r="B3426" s="1" t="s">
        <v>9375</v>
      </c>
      <c r="C3426" s="5">
        <v>3.0</v>
      </c>
      <c r="D3426" s="97">
        <v>1.30694776666666E7</v>
      </c>
      <c r="E3426" s="2">
        <f t="shared" si="1"/>
        <v>39208433</v>
      </c>
    </row>
    <row r="3427">
      <c r="A3427" s="62" t="s">
        <v>9377</v>
      </c>
      <c r="B3427" s="1" t="s">
        <v>9378</v>
      </c>
      <c r="C3427" s="5">
        <v>550.0</v>
      </c>
      <c r="D3427" s="97">
        <v>2.92004635818181E7</v>
      </c>
      <c r="E3427" s="2">
        <f t="shared" si="1"/>
        <v>16060254970</v>
      </c>
    </row>
    <row r="3428">
      <c r="A3428" s="62" t="s">
        <v>9380</v>
      </c>
      <c r="B3428" s="1" t="s">
        <v>9381</v>
      </c>
      <c r="C3428" s="5">
        <v>1748.0</v>
      </c>
      <c r="D3428" s="97">
        <v>1.85375362065217E7</v>
      </c>
      <c r="E3428" s="2">
        <f t="shared" si="1"/>
        <v>32403613289</v>
      </c>
    </row>
    <row r="3429">
      <c r="A3429" s="62" t="s">
        <v>9382</v>
      </c>
      <c r="B3429" s="1" t="s">
        <v>9383</v>
      </c>
      <c r="C3429" s="5">
        <v>52.0</v>
      </c>
      <c r="D3429" s="97">
        <v>7949324.71153846</v>
      </c>
      <c r="E3429" s="2">
        <f t="shared" si="1"/>
        <v>413364885</v>
      </c>
    </row>
    <row r="3430">
      <c r="A3430" s="62" t="s">
        <v>9384</v>
      </c>
      <c r="B3430" s="1" t="s">
        <v>9385</v>
      </c>
      <c r="C3430" s="5">
        <v>83.0</v>
      </c>
      <c r="D3430" s="97">
        <v>2.19178369156626E7</v>
      </c>
      <c r="E3430" s="2">
        <f t="shared" si="1"/>
        <v>1819180464</v>
      </c>
    </row>
    <row r="3431">
      <c r="A3431" s="62" t="s">
        <v>9386</v>
      </c>
      <c r="B3431" s="1" t="s">
        <v>9387</v>
      </c>
      <c r="C3431" s="5">
        <v>328.0</v>
      </c>
      <c r="D3431" s="97">
        <v>1.00184980762195E7</v>
      </c>
      <c r="E3431" s="2">
        <f t="shared" si="1"/>
        <v>3286067369</v>
      </c>
    </row>
    <row r="3432">
      <c r="A3432" s="62" t="s">
        <v>9388</v>
      </c>
      <c r="B3432" s="1" t="s">
        <v>9389</v>
      </c>
      <c r="C3432" s="5">
        <v>30.0</v>
      </c>
      <c r="D3432" s="97">
        <v>1.82051068E7</v>
      </c>
      <c r="E3432" s="2">
        <f t="shared" si="1"/>
        <v>546153204</v>
      </c>
    </row>
    <row r="3433">
      <c r="A3433" s="62" t="s">
        <v>9390</v>
      </c>
      <c r="B3433" s="1" t="s">
        <v>9391</v>
      </c>
      <c r="C3433" s="5">
        <v>3.0</v>
      </c>
      <c r="D3433" s="97">
        <v>1.38599856666666E7</v>
      </c>
      <c r="E3433" s="2">
        <f t="shared" si="1"/>
        <v>41579957</v>
      </c>
    </row>
    <row r="3434">
      <c r="A3434" s="62" t="s">
        <v>9392</v>
      </c>
      <c r="B3434" s="1" t="s">
        <v>9393</v>
      </c>
      <c r="C3434" s="5">
        <v>228.0</v>
      </c>
      <c r="D3434" s="97">
        <v>2.46063103114035E7</v>
      </c>
      <c r="E3434" s="2">
        <f t="shared" si="1"/>
        <v>5610238751</v>
      </c>
    </row>
    <row r="3435">
      <c r="A3435" s="62" t="s">
        <v>9394</v>
      </c>
      <c r="B3435" s="1" t="s">
        <v>9395</v>
      </c>
      <c r="C3435" s="5">
        <v>16897.0</v>
      </c>
      <c r="D3435" s="97">
        <v>6963773.39379771</v>
      </c>
      <c r="E3435" s="2">
        <f t="shared" si="1"/>
        <v>117666879035</v>
      </c>
    </row>
    <row r="3436">
      <c r="A3436" s="62" t="s">
        <v>9396</v>
      </c>
      <c r="B3436" s="1" t="s">
        <v>9397</v>
      </c>
      <c r="C3436" s="5">
        <v>17878.0</v>
      </c>
      <c r="D3436" s="97">
        <v>6247154.53339299</v>
      </c>
      <c r="E3436" s="2">
        <f t="shared" si="1"/>
        <v>111686628748</v>
      </c>
    </row>
    <row r="3437">
      <c r="A3437" s="62" t="s">
        <v>9398</v>
      </c>
      <c r="B3437" s="1" t="s">
        <v>9399</v>
      </c>
      <c r="C3437" s="5">
        <v>4909.0</v>
      </c>
      <c r="D3437" s="97">
        <v>2.12127215732898E7</v>
      </c>
      <c r="E3437" s="2">
        <f t="shared" si="1"/>
        <v>104133250203</v>
      </c>
    </row>
    <row r="3438">
      <c r="A3438" s="62" t="s">
        <v>9400</v>
      </c>
      <c r="B3438" s="1" t="s">
        <v>9401</v>
      </c>
      <c r="C3438" s="5">
        <v>7161.0</v>
      </c>
      <c r="D3438" s="97">
        <v>2.38496393016892E7</v>
      </c>
      <c r="E3438" s="2">
        <f t="shared" si="1"/>
        <v>170787267039</v>
      </c>
    </row>
    <row r="3439">
      <c r="A3439" s="62" t="s">
        <v>9402</v>
      </c>
      <c r="B3439" s="1" t="s">
        <v>9403</v>
      </c>
      <c r="C3439" s="5">
        <v>13120.0</v>
      </c>
      <c r="D3439" s="97">
        <v>5498526.83193597</v>
      </c>
      <c r="E3439" s="2">
        <f t="shared" si="1"/>
        <v>72140672035</v>
      </c>
    </row>
    <row r="3440">
      <c r="A3440" s="62" t="s">
        <v>9404</v>
      </c>
      <c r="B3440" s="1" t="s">
        <v>9405</v>
      </c>
      <c r="C3440" s="5">
        <v>753.0</v>
      </c>
      <c r="D3440" s="97">
        <v>1.15097434037184E7</v>
      </c>
      <c r="E3440" s="2">
        <f t="shared" si="1"/>
        <v>8666836783</v>
      </c>
    </row>
    <row r="3441">
      <c r="A3441" s="62" t="s">
        <v>9406</v>
      </c>
      <c r="B3441" s="1" t="s">
        <v>9407</v>
      </c>
      <c r="C3441" s="5">
        <v>3999.0</v>
      </c>
      <c r="D3441" s="97">
        <v>1.40560047459486E7</v>
      </c>
      <c r="E3441" s="2">
        <f t="shared" si="1"/>
        <v>56209962979</v>
      </c>
    </row>
    <row r="3442">
      <c r="A3442" s="62" t="s">
        <v>9408</v>
      </c>
      <c r="B3442" s="1" t="s">
        <v>9409</v>
      </c>
      <c r="C3442" s="5">
        <v>511487.0</v>
      </c>
      <c r="D3442" s="97">
        <v>7785991.25728573</v>
      </c>
      <c r="E3442" s="2">
        <f t="shared" si="1"/>
        <v>3982433310215</v>
      </c>
    </row>
    <row r="3443">
      <c r="A3443" s="62" t="s">
        <v>9410</v>
      </c>
      <c r="B3443" s="1" t="s">
        <v>9411</v>
      </c>
      <c r="C3443" s="5">
        <v>91.0</v>
      </c>
      <c r="D3443" s="97">
        <v>9741959.21978021</v>
      </c>
      <c r="E3443" s="2">
        <f t="shared" si="1"/>
        <v>886518289</v>
      </c>
    </row>
    <row r="3444">
      <c r="A3444" s="62" t="s">
        <v>9412</v>
      </c>
      <c r="B3444" s="1" t="s">
        <v>9413</v>
      </c>
      <c r="C3444" s="5">
        <v>144.0</v>
      </c>
      <c r="D3444" s="97">
        <v>2.30904572361111E7</v>
      </c>
      <c r="E3444" s="2">
        <f t="shared" si="1"/>
        <v>3325025842</v>
      </c>
    </row>
    <row r="3445">
      <c r="A3445" s="62" t="s">
        <v>9414</v>
      </c>
      <c r="B3445" s="1" t="s">
        <v>9415</v>
      </c>
      <c r="C3445" s="5">
        <v>471.0</v>
      </c>
      <c r="D3445" s="97">
        <v>9314253.5180467</v>
      </c>
      <c r="E3445" s="2">
        <f t="shared" si="1"/>
        <v>4387013407</v>
      </c>
    </row>
    <row r="3446">
      <c r="A3446" s="62" t="s">
        <v>9416</v>
      </c>
      <c r="B3446" s="1" t="s">
        <v>9417</v>
      </c>
      <c r="C3446" s="5">
        <v>633.0</v>
      </c>
      <c r="D3446" s="97">
        <v>1.00667331911532E7</v>
      </c>
      <c r="E3446" s="2">
        <f t="shared" si="1"/>
        <v>6372242110</v>
      </c>
    </row>
    <row r="3447">
      <c r="A3447" s="62" t="s">
        <v>9418</v>
      </c>
      <c r="B3447" s="1" t="s">
        <v>9419</v>
      </c>
      <c r="C3447" s="5">
        <v>7.0</v>
      </c>
      <c r="D3447" s="97">
        <v>1.70784355714285E7</v>
      </c>
      <c r="E3447" s="2">
        <f t="shared" si="1"/>
        <v>119549049</v>
      </c>
    </row>
    <row r="3448">
      <c r="A3448" s="62" t="s">
        <v>9420</v>
      </c>
      <c r="B3448" s="1" t="s">
        <v>9421</v>
      </c>
      <c r="C3448" s="5">
        <v>6105.0</v>
      </c>
      <c r="D3448" s="97">
        <v>1.72753963224697E7</v>
      </c>
      <c r="E3448" s="2">
        <f t="shared" si="1"/>
        <v>105466294549</v>
      </c>
    </row>
    <row r="3449">
      <c r="A3449" s="62" t="s">
        <v>9422</v>
      </c>
      <c r="B3449" s="1" t="s">
        <v>9423</v>
      </c>
      <c r="C3449" s="5">
        <v>9985.0</v>
      </c>
      <c r="D3449" s="97">
        <v>1.54769286565191E7</v>
      </c>
      <c r="E3449" s="2">
        <f t="shared" si="1"/>
        <v>154537132635</v>
      </c>
    </row>
    <row r="3450">
      <c r="A3450" s="62" t="s">
        <v>9424</v>
      </c>
      <c r="B3450" s="1" t="s">
        <v>9425</v>
      </c>
      <c r="C3450" s="5">
        <v>32.0</v>
      </c>
      <c r="D3450" s="97">
        <v>1.8981187E7</v>
      </c>
      <c r="E3450" s="2">
        <f t="shared" si="1"/>
        <v>607397984</v>
      </c>
    </row>
    <row r="3451">
      <c r="A3451" s="62" t="s">
        <v>9426</v>
      </c>
      <c r="B3451" s="1" t="s">
        <v>9427</v>
      </c>
      <c r="C3451" s="5">
        <v>521.0</v>
      </c>
      <c r="D3451" s="97">
        <v>3.6311014940499E7</v>
      </c>
      <c r="E3451" s="2">
        <f t="shared" si="1"/>
        <v>18918038784</v>
      </c>
    </row>
    <row r="3452">
      <c r="A3452" s="62" t="s">
        <v>9428</v>
      </c>
      <c r="B3452" s="1" t="s">
        <v>9429</v>
      </c>
      <c r="C3452" s="5">
        <v>685.0</v>
      </c>
      <c r="D3452" s="97">
        <v>3.25074844212828E7</v>
      </c>
      <c r="E3452" s="2">
        <f t="shared" si="1"/>
        <v>22267626829</v>
      </c>
    </row>
    <row r="3453">
      <c r="A3453" s="62" t="s">
        <v>9430</v>
      </c>
      <c r="B3453" s="1" t="s">
        <v>9431</v>
      </c>
      <c r="C3453" s="5">
        <v>99.0</v>
      </c>
      <c r="D3453" s="97">
        <v>1.0417764080808E7</v>
      </c>
      <c r="E3453" s="2">
        <f t="shared" si="1"/>
        <v>1031358644</v>
      </c>
    </row>
    <row r="3454">
      <c r="A3454" s="62" t="s">
        <v>9432</v>
      </c>
      <c r="B3454" s="1" t="s">
        <v>9433</v>
      </c>
      <c r="C3454" s="5">
        <v>1.0</v>
      </c>
      <c r="D3454" s="97">
        <v>2.97806E7</v>
      </c>
      <c r="E3454" s="2">
        <f t="shared" si="1"/>
        <v>29780600</v>
      </c>
    </row>
    <row r="3455">
      <c r="A3455" s="62" t="s">
        <v>9434</v>
      </c>
      <c r="B3455" s="1" t="s">
        <v>9435</v>
      </c>
      <c r="C3455" s="5">
        <v>2393.0</v>
      </c>
      <c r="D3455" s="97">
        <v>1.24684828754701E7</v>
      </c>
      <c r="E3455" s="2">
        <f t="shared" si="1"/>
        <v>29837079521</v>
      </c>
    </row>
    <row r="3456">
      <c r="A3456" s="62" t="s">
        <v>9436</v>
      </c>
      <c r="B3456" s="1" t="s">
        <v>9437</v>
      </c>
      <c r="C3456" s="5">
        <v>3911.0</v>
      </c>
      <c r="D3456" s="97">
        <v>1.74778773617075E7</v>
      </c>
      <c r="E3456" s="2">
        <f t="shared" si="1"/>
        <v>68355978362</v>
      </c>
    </row>
    <row r="3457">
      <c r="A3457" s="62" t="s">
        <v>9438</v>
      </c>
      <c r="B3457" s="1" t="s">
        <v>9439</v>
      </c>
      <c r="C3457" s="5">
        <v>534.0</v>
      </c>
      <c r="D3457" s="97">
        <v>1.93700817284644E7</v>
      </c>
      <c r="E3457" s="2">
        <f t="shared" si="1"/>
        <v>10343623643</v>
      </c>
    </row>
    <row r="3458">
      <c r="A3458" s="62" t="s">
        <v>9440</v>
      </c>
      <c r="B3458" s="1" t="s">
        <v>9441</v>
      </c>
      <c r="C3458" s="5">
        <v>1716.0</v>
      </c>
      <c r="D3458" s="97">
        <v>1.74588090932401E7</v>
      </c>
      <c r="E3458" s="2">
        <f t="shared" si="1"/>
        <v>29959316404</v>
      </c>
    </row>
    <row r="3459">
      <c r="A3459" s="62" t="s">
        <v>9442</v>
      </c>
      <c r="B3459" s="1" t="s">
        <v>9443</v>
      </c>
      <c r="C3459" s="5">
        <v>5304.0</v>
      </c>
      <c r="D3459" s="97">
        <v>2.60627995134727E7</v>
      </c>
      <c r="E3459" s="2">
        <f t="shared" si="1"/>
        <v>138237088619</v>
      </c>
    </row>
    <row r="3460">
      <c r="A3460" s="62" t="s">
        <v>9444</v>
      </c>
      <c r="B3460" s="1" t="s">
        <v>9445</v>
      </c>
      <c r="C3460" s="5">
        <v>1284.0</v>
      </c>
      <c r="D3460" s="97">
        <v>8680155.21884735</v>
      </c>
      <c r="E3460" s="2">
        <f t="shared" si="1"/>
        <v>11145319301</v>
      </c>
    </row>
    <row r="3461">
      <c r="A3461" s="62" t="s">
        <v>9446</v>
      </c>
      <c r="B3461" s="1" t="s">
        <v>9447</v>
      </c>
      <c r="C3461" s="5">
        <v>12.0</v>
      </c>
      <c r="D3461" s="97">
        <v>1.318246E7</v>
      </c>
      <c r="E3461" s="2">
        <f t="shared" si="1"/>
        <v>158189520</v>
      </c>
    </row>
    <row r="3462">
      <c r="A3462" s="62" t="s">
        <v>9448</v>
      </c>
      <c r="B3462" s="1" t="s">
        <v>9449</v>
      </c>
      <c r="C3462" s="5">
        <v>10729.0</v>
      </c>
      <c r="D3462" s="97">
        <v>1.10408943847516E7</v>
      </c>
      <c r="E3462" s="2">
        <f t="shared" si="1"/>
        <v>118457755854</v>
      </c>
    </row>
    <row r="3463">
      <c r="A3463" s="62" t="s">
        <v>9450</v>
      </c>
      <c r="B3463" s="1" t="s">
        <v>9451</v>
      </c>
      <c r="C3463" s="5">
        <v>21929.0</v>
      </c>
      <c r="D3463" s="97">
        <v>1.79917771544774E7</v>
      </c>
      <c r="E3463" s="2">
        <f t="shared" si="1"/>
        <v>394541681221</v>
      </c>
    </row>
    <row r="3464">
      <c r="A3464" s="62" t="s">
        <v>9452</v>
      </c>
      <c r="B3464" s="1" t="s">
        <v>9453</v>
      </c>
      <c r="C3464" s="5">
        <v>316.0</v>
      </c>
      <c r="D3464" s="97">
        <v>5223327.84810126</v>
      </c>
      <c r="E3464" s="2">
        <f t="shared" si="1"/>
        <v>1650571600</v>
      </c>
    </row>
    <row r="3465">
      <c r="A3465" s="62" t="s">
        <v>9454</v>
      </c>
      <c r="B3465" s="1" t="s">
        <v>9455</v>
      </c>
      <c r="C3465" s="5">
        <v>6175.0</v>
      </c>
      <c r="D3465" s="97">
        <v>1.97681937889878E7</v>
      </c>
      <c r="E3465" s="2">
        <f t="shared" si="1"/>
        <v>122068596647</v>
      </c>
    </row>
    <row r="3466">
      <c r="A3466" s="62" t="s">
        <v>9456</v>
      </c>
      <c r="B3466" s="1" t="s">
        <v>9457</v>
      </c>
      <c r="C3466" s="5">
        <v>8705.0</v>
      </c>
      <c r="D3466" s="97">
        <v>1.41406050070074E7</v>
      </c>
      <c r="E3466" s="2">
        <f t="shared" si="1"/>
        <v>123093966586</v>
      </c>
    </row>
    <row r="3467">
      <c r="A3467" s="62" t="s">
        <v>9458</v>
      </c>
      <c r="B3467" s="1" t="s">
        <v>9459</v>
      </c>
      <c r="C3467" s="5">
        <v>367.0</v>
      </c>
      <c r="D3467" s="97">
        <v>1.49413392288828E7</v>
      </c>
      <c r="E3467" s="2">
        <f t="shared" si="1"/>
        <v>5483471497</v>
      </c>
    </row>
    <row r="3468">
      <c r="A3468" s="62" t="s">
        <v>9460</v>
      </c>
      <c r="B3468" s="1" t="s">
        <v>9461</v>
      </c>
      <c r="C3468" s="5">
        <v>520.0</v>
      </c>
      <c r="D3468" s="97">
        <v>1.21499120846153E7</v>
      </c>
      <c r="E3468" s="2">
        <f t="shared" si="1"/>
        <v>6317954284</v>
      </c>
    </row>
    <row r="3469">
      <c r="A3469" s="62" t="s">
        <v>9462</v>
      </c>
      <c r="B3469" s="1" t="s">
        <v>9463</v>
      </c>
      <c r="C3469" s="5">
        <v>4096.0</v>
      </c>
      <c r="D3469" s="97">
        <v>1.40694862844238E7</v>
      </c>
      <c r="E3469" s="2">
        <f t="shared" si="1"/>
        <v>57628615821</v>
      </c>
    </row>
    <row r="3470">
      <c r="A3470" s="62" t="s">
        <v>9464</v>
      </c>
      <c r="B3470" s="1" t="s">
        <v>9465</v>
      </c>
      <c r="C3470" s="5">
        <v>15268.0</v>
      </c>
      <c r="D3470" s="97">
        <v>1.64389153144971E7</v>
      </c>
      <c r="E3470" s="2">
        <f t="shared" si="1"/>
        <v>250989359022</v>
      </c>
    </row>
    <row r="3471">
      <c r="A3471" s="62" t="s">
        <v>9466</v>
      </c>
      <c r="B3471" s="1" t="s">
        <v>9467</v>
      </c>
      <c r="C3471" s="5">
        <v>6319.0</v>
      </c>
      <c r="D3471" s="97">
        <v>4112498.26245847</v>
      </c>
      <c r="E3471" s="2">
        <f t="shared" si="1"/>
        <v>25986876520</v>
      </c>
    </row>
    <row r="3472">
      <c r="A3472" s="62" t="s">
        <v>9468</v>
      </c>
      <c r="B3472" s="1" t="s">
        <v>9469</v>
      </c>
      <c r="C3472" s="5">
        <v>1312.0</v>
      </c>
      <c r="D3472" s="97">
        <v>1.80928408574695E7</v>
      </c>
      <c r="E3472" s="2">
        <f t="shared" si="1"/>
        <v>23737807205</v>
      </c>
    </row>
    <row r="3473">
      <c r="A3473" s="62" t="s">
        <v>9470</v>
      </c>
      <c r="B3473" s="1" t="s">
        <v>9471</v>
      </c>
      <c r="C3473" s="5">
        <v>1065.0</v>
      </c>
      <c r="D3473" s="97">
        <v>1.94086216350844E7</v>
      </c>
      <c r="E3473" s="2">
        <f t="shared" si="1"/>
        <v>20670182041</v>
      </c>
    </row>
    <row r="3474">
      <c r="A3474" s="62" t="s">
        <v>9472</v>
      </c>
      <c r="B3474" s="1" t="s">
        <v>9473</v>
      </c>
      <c r="C3474" s="5">
        <v>1638.0</v>
      </c>
      <c r="D3474" s="97">
        <v>1.2529581569597E7</v>
      </c>
      <c r="E3474" s="2">
        <f t="shared" si="1"/>
        <v>20523454611</v>
      </c>
    </row>
    <row r="3475">
      <c r="A3475" s="62" t="s">
        <v>9474</v>
      </c>
      <c r="B3475" s="1" t="s">
        <v>9475</v>
      </c>
      <c r="C3475" s="5">
        <v>5.0</v>
      </c>
      <c r="D3475" s="97">
        <v>1.74537118E7</v>
      </c>
      <c r="E3475" s="2">
        <f t="shared" si="1"/>
        <v>87268559</v>
      </c>
    </row>
    <row r="3476">
      <c r="A3476" s="62" t="s">
        <v>9476</v>
      </c>
      <c r="B3476" s="1" t="s">
        <v>9477</v>
      </c>
      <c r="C3476" s="5">
        <v>6125.0</v>
      </c>
      <c r="D3476" s="97">
        <v>1.02012486132364E7</v>
      </c>
      <c r="E3476" s="2">
        <f t="shared" si="1"/>
        <v>62482647756</v>
      </c>
    </row>
    <row r="3477">
      <c r="A3477" s="62" t="s">
        <v>9478</v>
      </c>
      <c r="B3477" s="1" t="s">
        <v>9479</v>
      </c>
      <c r="C3477" s="5">
        <v>14785.0</v>
      </c>
      <c r="D3477" s="97">
        <v>1.23379994635515E7</v>
      </c>
      <c r="E3477" s="2">
        <f t="shared" si="1"/>
        <v>182417322069</v>
      </c>
    </row>
    <row r="3478">
      <c r="A3478" s="62" t="s">
        <v>9480</v>
      </c>
      <c r="B3478" s="1" t="s">
        <v>9481</v>
      </c>
      <c r="C3478" s="5">
        <v>108.0</v>
      </c>
      <c r="D3478" s="97">
        <v>4.76231947037037E7</v>
      </c>
      <c r="E3478" s="2">
        <f t="shared" si="1"/>
        <v>5143305028</v>
      </c>
    </row>
    <row r="3479">
      <c r="A3479" s="62" t="s">
        <v>9482</v>
      </c>
      <c r="B3479" s="1" t="s">
        <v>9483</v>
      </c>
      <c r="C3479" s="5">
        <v>838.0</v>
      </c>
      <c r="D3479" s="97">
        <v>1.87737730011933E7</v>
      </c>
      <c r="E3479" s="2">
        <f t="shared" si="1"/>
        <v>15732421775</v>
      </c>
    </row>
    <row r="3480">
      <c r="A3480" s="62" t="s">
        <v>9484</v>
      </c>
      <c r="B3480" s="1" t="s">
        <v>9485</v>
      </c>
      <c r="C3480" s="5">
        <v>425.0</v>
      </c>
      <c r="D3480" s="97">
        <v>1.28268938823529E7</v>
      </c>
      <c r="E3480" s="2">
        <f t="shared" si="1"/>
        <v>5451429900</v>
      </c>
    </row>
    <row r="3481">
      <c r="A3481" s="62" t="s">
        <v>9486</v>
      </c>
      <c r="B3481" s="1" t="s">
        <v>9487</v>
      </c>
      <c r="C3481" s="5">
        <v>415.0</v>
      </c>
      <c r="D3481" s="97">
        <v>2.4089785E7</v>
      </c>
      <c r="E3481" s="2">
        <f t="shared" si="1"/>
        <v>9997260775</v>
      </c>
    </row>
    <row r="3482">
      <c r="A3482" s="62" t="s">
        <v>9488</v>
      </c>
      <c r="B3482" s="1" t="s">
        <v>9489</v>
      </c>
      <c r="C3482" s="5">
        <v>6.0</v>
      </c>
      <c r="D3482" s="97">
        <v>1.74413493333333E7</v>
      </c>
      <c r="E3482" s="2">
        <f t="shared" si="1"/>
        <v>104648096</v>
      </c>
    </row>
    <row r="3483">
      <c r="A3483" s="62" t="s">
        <v>9490</v>
      </c>
      <c r="B3483" s="1" t="s">
        <v>9491</v>
      </c>
      <c r="C3483" s="5">
        <v>568.0</v>
      </c>
      <c r="D3483" s="97">
        <v>1.79778417306338E7</v>
      </c>
      <c r="E3483" s="2">
        <f t="shared" si="1"/>
        <v>10211414103</v>
      </c>
    </row>
    <row r="3484">
      <c r="A3484" s="62" t="s">
        <v>9492</v>
      </c>
      <c r="B3484" s="1" t="s">
        <v>9493</v>
      </c>
      <c r="C3484" s="5">
        <v>7097.0</v>
      </c>
      <c r="D3484" s="97">
        <v>1.20581618814992E7</v>
      </c>
      <c r="E3484" s="2">
        <f t="shared" si="1"/>
        <v>85576774873</v>
      </c>
    </row>
    <row r="3485">
      <c r="A3485" s="62" t="s">
        <v>9494</v>
      </c>
      <c r="B3485" s="1" t="s">
        <v>9495</v>
      </c>
      <c r="C3485" s="5">
        <v>378.0</v>
      </c>
      <c r="D3485" s="97">
        <v>2.10200449761904E7</v>
      </c>
      <c r="E3485" s="2">
        <f t="shared" si="1"/>
        <v>7945577001</v>
      </c>
    </row>
    <row r="3486">
      <c r="A3486" s="62" t="s">
        <v>9496</v>
      </c>
      <c r="B3486" s="1" t="s">
        <v>9497</v>
      </c>
      <c r="C3486" s="5">
        <v>31.0</v>
      </c>
      <c r="D3486" s="97">
        <v>1.92544912903225E7</v>
      </c>
      <c r="E3486" s="2">
        <f t="shared" si="1"/>
        <v>596889230</v>
      </c>
    </row>
    <row r="3487">
      <c r="A3487" s="62" t="s">
        <v>9498</v>
      </c>
      <c r="B3487" s="1" t="s">
        <v>9499</v>
      </c>
      <c r="C3487" s="5">
        <v>39.0</v>
      </c>
      <c r="D3487" s="97">
        <v>2.1429597025641E7</v>
      </c>
      <c r="E3487" s="2">
        <f t="shared" si="1"/>
        <v>835754284</v>
      </c>
    </row>
    <row r="3488">
      <c r="A3488" s="62" t="s">
        <v>9500</v>
      </c>
      <c r="B3488" s="1" t="s">
        <v>9501</v>
      </c>
      <c r="C3488" s="5">
        <v>27.0</v>
      </c>
      <c r="D3488" s="97">
        <v>2.34169241481481E7</v>
      </c>
      <c r="E3488" s="2">
        <f t="shared" si="1"/>
        <v>632256952</v>
      </c>
    </row>
    <row r="3489">
      <c r="A3489" s="62" t="s">
        <v>9503</v>
      </c>
      <c r="B3489" s="1" t="s">
        <v>9504</v>
      </c>
      <c r="C3489" s="5">
        <v>22.0</v>
      </c>
      <c r="D3489" s="97">
        <v>3.32807036818181E7</v>
      </c>
      <c r="E3489" s="2">
        <f t="shared" si="1"/>
        <v>732175481</v>
      </c>
    </row>
    <row r="3490">
      <c r="A3490" s="62" t="s">
        <v>9505</v>
      </c>
      <c r="B3490" s="1" t="s">
        <v>9506</v>
      </c>
      <c r="C3490" s="5">
        <v>8.0</v>
      </c>
      <c r="D3490" s="97">
        <v>3.234175275E7</v>
      </c>
      <c r="E3490" s="2">
        <f t="shared" si="1"/>
        <v>258734022</v>
      </c>
    </row>
    <row r="3491">
      <c r="A3491" s="62" t="s">
        <v>9507</v>
      </c>
      <c r="B3491" s="1" t="s">
        <v>232</v>
      </c>
      <c r="C3491" s="5">
        <v>325.0</v>
      </c>
      <c r="D3491" s="97">
        <v>1.5393705196923E7</v>
      </c>
      <c r="E3491" s="2">
        <f t="shared" si="1"/>
        <v>5002954189</v>
      </c>
    </row>
    <row r="3492">
      <c r="A3492" s="62" t="s">
        <v>9509</v>
      </c>
      <c r="B3492" s="1" t="s">
        <v>234</v>
      </c>
      <c r="C3492" s="5">
        <v>261.0</v>
      </c>
      <c r="D3492" s="97">
        <v>7297453.79545454</v>
      </c>
      <c r="E3492" s="2">
        <f t="shared" si="1"/>
        <v>1904635441</v>
      </c>
    </row>
    <row r="3493">
      <c r="A3493" s="62" t="s">
        <v>9511</v>
      </c>
      <c r="B3493" s="1" t="s">
        <v>9512</v>
      </c>
      <c r="C3493" s="5">
        <v>4.0</v>
      </c>
      <c r="D3493" s="97">
        <v>1.475252475E7</v>
      </c>
      <c r="E3493" s="2">
        <f t="shared" si="1"/>
        <v>59010099</v>
      </c>
    </row>
    <row r="3494">
      <c r="A3494" s="62" t="s">
        <v>9513</v>
      </c>
      <c r="B3494" s="1" t="s">
        <v>238</v>
      </c>
      <c r="C3494" s="5">
        <v>433.0</v>
      </c>
      <c r="D3494" s="97">
        <v>3.87645610207852E7</v>
      </c>
      <c r="E3494" s="2">
        <f t="shared" si="1"/>
        <v>16785054922</v>
      </c>
    </row>
    <row r="3495">
      <c r="A3495" s="62" t="s">
        <v>9514</v>
      </c>
      <c r="B3495" s="1" t="s">
        <v>9515</v>
      </c>
      <c r="C3495" s="5">
        <v>23.0</v>
      </c>
      <c r="D3495" s="97">
        <v>2.21830985652173E7</v>
      </c>
      <c r="E3495" s="2">
        <f t="shared" si="1"/>
        <v>510211267</v>
      </c>
    </row>
    <row r="3496">
      <c r="A3496" s="62" t="s">
        <v>9516</v>
      </c>
      <c r="B3496" s="1" t="s">
        <v>9517</v>
      </c>
      <c r="C3496" s="5">
        <v>9.0</v>
      </c>
      <c r="D3496" s="97">
        <v>3.58568052222222E7</v>
      </c>
      <c r="E3496" s="2">
        <f t="shared" si="1"/>
        <v>322711247</v>
      </c>
    </row>
    <row r="3497">
      <c r="A3497" s="62" t="s">
        <v>9518</v>
      </c>
      <c r="B3497" s="1" t="s">
        <v>9519</v>
      </c>
      <c r="C3497" s="5">
        <v>201.0</v>
      </c>
      <c r="D3497" s="97">
        <v>7371549.1442786</v>
      </c>
      <c r="E3497" s="2">
        <f t="shared" si="1"/>
        <v>1481681378</v>
      </c>
    </row>
    <row r="3498">
      <c r="A3498" s="62" t="s">
        <v>9520</v>
      </c>
      <c r="B3498" s="1" t="s">
        <v>241</v>
      </c>
      <c r="C3498" s="5">
        <v>1957.0</v>
      </c>
      <c r="D3498" s="97">
        <v>2.28924747807869E7</v>
      </c>
      <c r="E3498" s="2">
        <f t="shared" si="1"/>
        <v>44800573146</v>
      </c>
    </row>
    <row r="3499">
      <c r="A3499" s="62" t="s">
        <v>9521</v>
      </c>
      <c r="B3499" s="1" t="s">
        <v>9522</v>
      </c>
      <c r="C3499" s="5">
        <v>169.0</v>
      </c>
      <c r="D3499" s="97">
        <v>1.36682427633136E7</v>
      </c>
      <c r="E3499" s="2">
        <f t="shared" si="1"/>
        <v>2309933027</v>
      </c>
    </row>
    <row r="3500">
      <c r="A3500" s="62" t="s">
        <v>9523</v>
      </c>
      <c r="B3500" s="1" t="s">
        <v>9524</v>
      </c>
      <c r="C3500" s="5">
        <v>256.0</v>
      </c>
      <c r="D3500" s="97">
        <v>1.402977403125E7</v>
      </c>
      <c r="E3500" s="2">
        <f t="shared" si="1"/>
        <v>3591622152</v>
      </c>
    </row>
    <row r="3501">
      <c r="A3501" s="62" t="s">
        <v>9525</v>
      </c>
      <c r="B3501" s="1" t="s">
        <v>9526</v>
      </c>
      <c r="C3501" s="5">
        <v>224.0</v>
      </c>
      <c r="D3501" s="97">
        <v>1.81558632098214E7</v>
      </c>
      <c r="E3501" s="2">
        <f t="shared" si="1"/>
        <v>4066913359</v>
      </c>
    </row>
    <row r="3502">
      <c r="A3502" s="62" t="s">
        <v>9527</v>
      </c>
      <c r="B3502" s="1" t="s">
        <v>9528</v>
      </c>
      <c r="C3502" s="5">
        <v>75.0</v>
      </c>
      <c r="D3502" s="97">
        <v>1.726478144E7</v>
      </c>
      <c r="E3502" s="2">
        <f t="shared" si="1"/>
        <v>1294858608</v>
      </c>
    </row>
    <row r="3503">
      <c r="A3503" s="62" t="s">
        <v>9529</v>
      </c>
      <c r="B3503" s="1" t="s">
        <v>9530</v>
      </c>
      <c r="C3503" s="5">
        <v>27.0</v>
      </c>
      <c r="D3503" s="97">
        <v>5.32534874074074E7</v>
      </c>
      <c r="E3503" s="2">
        <f t="shared" si="1"/>
        <v>1437844160</v>
      </c>
    </row>
    <row r="3504">
      <c r="A3504" s="62" t="s">
        <v>9531</v>
      </c>
      <c r="B3504" s="1" t="s">
        <v>9532</v>
      </c>
      <c r="C3504" s="5">
        <v>624.0</v>
      </c>
      <c r="D3504" s="97">
        <v>2.00893015737179E7</v>
      </c>
      <c r="E3504" s="2">
        <f t="shared" si="1"/>
        <v>12535724182</v>
      </c>
    </row>
    <row r="3505">
      <c r="A3505" s="62" t="s">
        <v>9533</v>
      </c>
      <c r="B3505" s="1" t="s">
        <v>9534</v>
      </c>
      <c r="C3505" s="5">
        <v>4504.0</v>
      </c>
      <c r="D3505" s="97">
        <v>2.98527029338806E7</v>
      </c>
      <c r="E3505" s="2">
        <f t="shared" si="1"/>
        <v>134456574014</v>
      </c>
    </row>
    <row r="3506">
      <c r="A3506" s="62" t="s">
        <v>9535</v>
      </c>
      <c r="B3506" s="1" t="s">
        <v>9536</v>
      </c>
      <c r="C3506" s="5">
        <v>612.0</v>
      </c>
      <c r="D3506" s="97">
        <v>1.61940435571895E7</v>
      </c>
      <c r="E3506" s="2">
        <f t="shared" si="1"/>
        <v>9910754657</v>
      </c>
    </row>
    <row r="3507">
      <c r="A3507" s="62" t="s">
        <v>9537</v>
      </c>
      <c r="B3507" s="1" t="s">
        <v>9538</v>
      </c>
      <c r="C3507" s="5">
        <v>15.0</v>
      </c>
      <c r="D3507" s="97">
        <v>1.40343375333333E7</v>
      </c>
      <c r="E3507" s="2">
        <f t="shared" si="1"/>
        <v>210515063</v>
      </c>
    </row>
    <row r="3508">
      <c r="A3508" s="62" t="s">
        <v>9539</v>
      </c>
      <c r="B3508" s="1" t="s">
        <v>9540</v>
      </c>
      <c r="C3508" s="5">
        <v>11411.0</v>
      </c>
      <c r="D3508" s="97">
        <v>1.7653662309626E7</v>
      </c>
      <c r="E3508" s="2">
        <f t="shared" si="1"/>
        <v>201445940615</v>
      </c>
    </row>
    <row r="3509">
      <c r="A3509" s="62" t="s">
        <v>9541</v>
      </c>
      <c r="B3509" s="1" t="s">
        <v>9542</v>
      </c>
      <c r="C3509" s="5">
        <v>4452.0</v>
      </c>
      <c r="D3509" s="97">
        <v>2.08867170067385E7</v>
      </c>
      <c r="E3509" s="2">
        <f t="shared" si="1"/>
        <v>92987664114</v>
      </c>
    </row>
    <row r="3510">
      <c r="A3510" s="62" t="s">
        <v>9543</v>
      </c>
      <c r="B3510" s="1" t="s">
        <v>9544</v>
      </c>
      <c r="C3510" s="5">
        <v>1411.0</v>
      </c>
      <c r="D3510" s="97">
        <v>2.4577204383416E7</v>
      </c>
      <c r="E3510" s="2">
        <f t="shared" si="1"/>
        <v>34678435385</v>
      </c>
    </row>
    <row r="3511">
      <c r="A3511" s="62" t="s">
        <v>9545</v>
      </c>
      <c r="B3511" s="1" t="s">
        <v>9546</v>
      </c>
      <c r="C3511" s="5">
        <v>1.0</v>
      </c>
      <c r="D3511" s="97">
        <v>4.9850212E7</v>
      </c>
      <c r="E3511" s="2">
        <f t="shared" si="1"/>
        <v>49850212</v>
      </c>
    </row>
    <row r="3512">
      <c r="A3512" s="62" t="s">
        <v>9547</v>
      </c>
      <c r="B3512" s="1" t="s">
        <v>9548</v>
      </c>
      <c r="C3512" s="5">
        <v>8.0</v>
      </c>
      <c r="D3512" s="97">
        <v>5.4418730375E7</v>
      </c>
      <c r="E3512" s="2">
        <f t="shared" si="1"/>
        <v>435349843</v>
      </c>
    </row>
    <row r="3513">
      <c r="A3513" s="62" t="s">
        <v>9549</v>
      </c>
      <c r="B3513" s="1" t="s">
        <v>9550</v>
      </c>
      <c r="C3513" s="5">
        <v>398.0</v>
      </c>
      <c r="D3513" s="97">
        <v>2.29820724899497E7</v>
      </c>
      <c r="E3513" s="2">
        <f t="shared" si="1"/>
        <v>9146864851</v>
      </c>
    </row>
    <row r="3514">
      <c r="A3514" s="62" t="s">
        <v>9551</v>
      </c>
      <c r="B3514" s="1" t="s">
        <v>9552</v>
      </c>
      <c r="C3514" s="5">
        <v>4.0</v>
      </c>
      <c r="D3514" s="97">
        <v>6.034090075E7</v>
      </c>
      <c r="E3514" s="2">
        <f t="shared" si="1"/>
        <v>241363603</v>
      </c>
    </row>
    <row r="3515">
      <c r="A3515" s="62" t="s">
        <v>9554</v>
      </c>
      <c r="B3515" s="1" t="s">
        <v>9555</v>
      </c>
      <c r="C3515" s="5">
        <v>23.0</v>
      </c>
      <c r="D3515" s="97">
        <v>1.10961852173913E7</v>
      </c>
      <c r="E3515" s="2">
        <f t="shared" si="1"/>
        <v>255212260</v>
      </c>
    </row>
    <row r="3516">
      <c r="A3516" s="62" t="s">
        <v>9556</v>
      </c>
      <c r="B3516" s="1" t="s">
        <v>9557</v>
      </c>
      <c r="C3516" s="5">
        <v>1.0</v>
      </c>
      <c r="D3516" s="97">
        <v>2.0174384E7</v>
      </c>
      <c r="E3516" s="2">
        <f t="shared" si="1"/>
        <v>20174384</v>
      </c>
    </row>
    <row r="3517">
      <c r="A3517" s="62" t="s">
        <v>9558</v>
      </c>
      <c r="B3517" s="1" t="s">
        <v>9559</v>
      </c>
      <c r="C3517" s="5">
        <v>4893.0</v>
      </c>
      <c r="D3517" s="97">
        <v>1.4820426600654E7</v>
      </c>
      <c r="E3517" s="2">
        <f t="shared" si="1"/>
        <v>72516347357</v>
      </c>
    </row>
    <row r="3518">
      <c r="A3518" s="62" t="s">
        <v>9560</v>
      </c>
      <c r="B3518" s="1" t="s">
        <v>9561</v>
      </c>
      <c r="C3518" s="5">
        <v>507.0</v>
      </c>
      <c r="D3518" s="97">
        <v>3.4402327938856E7</v>
      </c>
      <c r="E3518" s="2">
        <f t="shared" si="1"/>
        <v>17441980265</v>
      </c>
    </row>
    <row r="3519">
      <c r="A3519" s="62" t="s">
        <v>9562</v>
      </c>
      <c r="B3519" s="1" t="s">
        <v>9563</v>
      </c>
      <c r="C3519" s="5">
        <v>72.0</v>
      </c>
      <c r="D3519" s="97">
        <v>1.03105983888888E7</v>
      </c>
      <c r="E3519" s="2">
        <f t="shared" si="1"/>
        <v>742363084</v>
      </c>
    </row>
    <row r="3520">
      <c r="A3520" s="62" t="s">
        <v>9564</v>
      </c>
      <c r="B3520" s="1" t="s">
        <v>9565</v>
      </c>
      <c r="C3520" s="5">
        <v>4371.0</v>
      </c>
      <c r="D3520" s="97">
        <v>2.00558125879661E7</v>
      </c>
      <c r="E3520" s="2">
        <f t="shared" si="1"/>
        <v>87663956822</v>
      </c>
    </row>
    <row r="3521">
      <c r="A3521" s="62" t="s">
        <v>9566</v>
      </c>
      <c r="B3521" s="1" t="s">
        <v>9567</v>
      </c>
      <c r="C3521" s="5">
        <v>8953.0</v>
      </c>
      <c r="D3521" s="97">
        <v>1.77302934039535E7</v>
      </c>
      <c r="E3521" s="2">
        <f t="shared" si="1"/>
        <v>158739316846</v>
      </c>
    </row>
    <row r="3522">
      <c r="A3522" s="62" t="s">
        <v>9568</v>
      </c>
      <c r="B3522" s="1" t="s">
        <v>9569</v>
      </c>
      <c r="C3522" s="5">
        <v>163.0</v>
      </c>
      <c r="D3522" s="97">
        <v>8785223.15337423</v>
      </c>
      <c r="E3522" s="2">
        <f t="shared" si="1"/>
        <v>1431991374</v>
      </c>
    </row>
    <row r="3523">
      <c r="A3523" s="62" t="s">
        <v>9570</v>
      </c>
      <c r="B3523" s="1" t="s">
        <v>9571</v>
      </c>
      <c r="C3523" s="5">
        <v>12812.0</v>
      </c>
      <c r="D3523" s="97">
        <v>1.42464715593193E7</v>
      </c>
      <c r="E3523" s="2">
        <f t="shared" si="1"/>
        <v>182525793618</v>
      </c>
    </row>
    <row r="3524">
      <c r="A3524" s="62" t="s">
        <v>9572</v>
      </c>
      <c r="B3524" s="1" t="s">
        <v>9574</v>
      </c>
      <c r="C3524" s="5">
        <v>2705.0</v>
      </c>
      <c r="D3524" s="97">
        <v>5.50896648274205E7</v>
      </c>
      <c r="E3524" s="2">
        <f t="shared" si="1"/>
        <v>149017543358</v>
      </c>
    </row>
    <row r="3525">
      <c r="A3525" s="62" t="s">
        <v>9575</v>
      </c>
      <c r="B3525" s="1" t="s">
        <v>9576</v>
      </c>
      <c r="C3525" s="5">
        <v>2392.0</v>
      </c>
      <c r="D3525" s="97">
        <v>1.27586023969912E7</v>
      </c>
      <c r="E3525" s="2">
        <f t="shared" si="1"/>
        <v>30518576934</v>
      </c>
    </row>
    <row r="3526">
      <c r="A3526" s="62" t="s">
        <v>9577</v>
      </c>
      <c r="B3526" s="1" t="s">
        <v>9578</v>
      </c>
      <c r="C3526" s="5">
        <v>64980.0</v>
      </c>
      <c r="D3526" s="97">
        <v>2.50168454460449E7</v>
      </c>
      <c r="E3526" s="2">
        <f t="shared" si="1"/>
        <v>1625594617084</v>
      </c>
    </row>
    <row r="3527">
      <c r="A3527" s="62" t="s">
        <v>9579</v>
      </c>
      <c r="B3527" s="1" t="s">
        <v>9580</v>
      </c>
      <c r="C3527" s="5">
        <v>69778.0</v>
      </c>
      <c r="D3527" s="97">
        <v>1.92143140241739E7</v>
      </c>
      <c r="E3527" s="2">
        <f t="shared" si="1"/>
        <v>1340736403979</v>
      </c>
    </row>
    <row r="3528">
      <c r="A3528" s="62" t="s">
        <v>9581</v>
      </c>
      <c r="B3528" s="1" t="s">
        <v>9583</v>
      </c>
      <c r="C3528" s="5">
        <v>10251.0</v>
      </c>
      <c r="D3528" s="97">
        <v>1.54036463587697E7</v>
      </c>
      <c r="E3528" s="2">
        <f t="shared" si="1"/>
        <v>157902778824</v>
      </c>
    </row>
    <row r="3529">
      <c r="A3529" s="62" t="s">
        <v>9584</v>
      </c>
      <c r="B3529" s="1" t="s">
        <v>9585</v>
      </c>
      <c r="C3529" s="5">
        <v>10942.0</v>
      </c>
      <c r="D3529" s="97">
        <v>2.28587804970754E7</v>
      </c>
      <c r="E3529" s="2">
        <f t="shared" si="1"/>
        <v>250120776199</v>
      </c>
    </row>
    <row r="3530">
      <c r="A3530" s="62" t="s">
        <v>9586</v>
      </c>
      <c r="B3530" s="1" t="s">
        <v>9587</v>
      </c>
      <c r="C3530" s="5">
        <v>2870.0</v>
      </c>
      <c r="D3530" s="97">
        <v>1.46447789303378E7</v>
      </c>
      <c r="E3530" s="2">
        <f t="shared" si="1"/>
        <v>42030515530</v>
      </c>
    </row>
    <row r="3531">
      <c r="A3531" s="62" t="s">
        <v>9588</v>
      </c>
      <c r="B3531" s="1" t="s">
        <v>9589</v>
      </c>
      <c r="C3531" s="5">
        <v>9788.0</v>
      </c>
      <c r="D3531" s="97">
        <v>3.69173792617662E7</v>
      </c>
      <c r="E3531" s="2">
        <f t="shared" si="1"/>
        <v>361347308214</v>
      </c>
    </row>
    <row r="3532">
      <c r="A3532" s="62" t="s">
        <v>9590</v>
      </c>
      <c r="B3532" s="1" t="s">
        <v>9591</v>
      </c>
      <c r="C3532" s="5">
        <v>39310.0</v>
      </c>
      <c r="D3532" s="97">
        <v>1.86007025443031E7</v>
      </c>
      <c r="E3532" s="2">
        <f t="shared" si="1"/>
        <v>731193617017</v>
      </c>
    </row>
    <row r="3533">
      <c r="A3533" s="62" t="s">
        <v>9592</v>
      </c>
      <c r="B3533" s="1" t="s">
        <v>9593</v>
      </c>
      <c r="C3533" s="5">
        <v>42457.0</v>
      </c>
      <c r="D3533" s="97">
        <v>2.92133977426797E7</v>
      </c>
      <c r="E3533" s="2">
        <f t="shared" si="1"/>
        <v>1240313227961</v>
      </c>
    </row>
    <row r="3534">
      <c r="A3534" s="62" t="s">
        <v>9594</v>
      </c>
      <c r="B3534" s="1" t="s">
        <v>9595</v>
      </c>
      <c r="C3534" s="5">
        <v>29705.0</v>
      </c>
      <c r="D3534" s="97">
        <v>1.47425752735338E7</v>
      </c>
      <c r="E3534" s="2">
        <f t="shared" si="1"/>
        <v>437928198500</v>
      </c>
    </row>
    <row r="3535">
      <c r="A3535" s="62" t="s">
        <v>9596</v>
      </c>
      <c r="B3535" s="1" t="s">
        <v>9597</v>
      </c>
      <c r="C3535" s="5">
        <v>856.0</v>
      </c>
      <c r="D3535" s="97">
        <v>1.53435621039719E7</v>
      </c>
      <c r="E3535" s="2">
        <f t="shared" si="1"/>
        <v>13134089161</v>
      </c>
    </row>
    <row r="3536">
      <c r="A3536" s="62" t="s">
        <v>9598</v>
      </c>
      <c r="B3536" s="1" t="s">
        <v>9599</v>
      </c>
      <c r="C3536" s="5">
        <v>11157.0</v>
      </c>
      <c r="D3536" s="97">
        <v>1.08485823202473E7</v>
      </c>
      <c r="E3536" s="2">
        <f t="shared" si="1"/>
        <v>121037632947</v>
      </c>
    </row>
    <row r="3537">
      <c r="A3537" s="62" t="s">
        <v>9600</v>
      </c>
      <c r="B3537" s="1" t="s">
        <v>9601</v>
      </c>
      <c r="C3537" s="5">
        <v>706.0</v>
      </c>
      <c r="D3537" s="97">
        <v>4.39498254645891E7</v>
      </c>
      <c r="E3537" s="2">
        <f t="shared" si="1"/>
        <v>31028576778</v>
      </c>
    </row>
    <row r="3538">
      <c r="A3538" s="62" t="s">
        <v>9602</v>
      </c>
      <c r="B3538" s="1" t="s">
        <v>9603</v>
      </c>
      <c r="C3538" s="5">
        <v>303.0</v>
      </c>
      <c r="D3538" s="97">
        <v>3.754223020132E7</v>
      </c>
      <c r="E3538" s="2">
        <f t="shared" si="1"/>
        <v>11375295751</v>
      </c>
    </row>
    <row r="3539">
      <c r="A3539" s="62" t="s">
        <v>9604</v>
      </c>
      <c r="B3539" s="1" t="s">
        <v>9605</v>
      </c>
      <c r="C3539" s="5">
        <v>536.0</v>
      </c>
      <c r="D3539" s="97">
        <v>8121071.02798507</v>
      </c>
      <c r="E3539" s="2">
        <f t="shared" si="1"/>
        <v>4352894071</v>
      </c>
    </row>
    <row r="3540">
      <c r="A3540" s="62" t="s">
        <v>9606</v>
      </c>
      <c r="B3540" s="1" t="s">
        <v>9607</v>
      </c>
      <c r="C3540" s="5">
        <v>633.0</v>
      </c>
      <c r="D3540" s="97">
        <v>1.37264731058451E7</v>
      </c>
      <c r="E3540" s="2">
        <f t="shared" si="1"/>
        <v>8688857476</v>
      </c>
    </row>
    <row r="3541">
      <c r="A3541" s="62" t="s">
        <v>9608</v>
      </c>
      <c r="B3541" s="1" t="s">
        <v>9609</v>
      </c>
      <c r="C3541" s="5">
        <v>13561.0</v>
      </c>
      <c r="D3541" s="97">
        <v>1.84881111051972E7</v>
      </c>
      <c r="E3541" s="2">
        <f t="shared" si="1"/>
        <v>250717274698</v>
      </c>
    </row>
    <row r="3542">
      <c r="A3542" s="62" t="s">
        <v>9610</v>
      </c>
      <c r="B3542" s="1" t="s">
        <v>9611</v>
      </c>
      <c r="C3542" s="5">
        <v>917.0</v>
      </c>
      <c r="D3542" s="97">
        <v>1.10904120708833E7</v>
      </c>
      <c r="E3542" s="2">
        <f t="shared" si="1"/>
        <v>10169907869</v>
      </c>
    </row>
    <row r="3543">
      <c r="A3543" s="62" t="s">
        <v>9612</v>
      </c>
      <c r="B3543" s="1" t="s">
        <v>9613</v>
      </c>
      <c r="C3543" s="5">
        <v>189.0</v>
      </c>
      <c r="D3543" s="97">
        <v>1.53349743703703E7</v>
      </c>
      <c r="E3543" s="2">
        <f t="shared" si="1"/>
        <v>2898310156</v>
      </c>
    </row>
    <row r="3544">
      <c r="A3544" s="62" t="s">
        <v>9614</v>
      </c>
      <c r="B3544" s="1" t="s">
        <v>9615</v>
      </c>
      <c r="C3544" s="5">
        <v>72.0</v>
      </c>
      <c r="D3544" s="97">
        <v>1.20318008888888E7</v>
      </c>
      <c r="E3544" s="2">
        <f t="shared" si="1"/>
        <v>866289664</v>
      </c>
    </row>
    <row r="3545">
      <c r="A3545" s="62" t="s">
        <v>9616</v>
      </c>
      <c r="B3545" s="1" t="s">
        <v>9617</v>
      </c>
      <c r="C3545" s="5">
        <v>13.0</v>
      </c>
      <c r="D3545" s="97">
        <v>4.72389606923077E7</v>
      </c>
      <c r="E3545" s="2">
        <f t="shared" si="1"/>
        <v>614106489</v>
      </c>
    </row>
    <row r="3546">
      <c r="A3546" s="62" t="s">
        <v>9618</v>
      </c>
      <c r="B3546" s="1" t="s">
        <v>9619</v>
      </c>
      <c r="C3546" s="5">
        <v>74.0</v>
      </c>
      <c r="D3546" s="97">
        <v>2.31509528108108E7</v>
      </c>
      <c r="E3546" s="2">
        <f t="shared" si="1"/>
        <v>1713170508</v>
      </c>
    </row>
    <row r="3547">
      <c r="A3547" s="62" t="s">
        <v>9620</v>
      </c>
      <c r="B3547" s="1" t="s">
        <v>9621</v>
      </c>
      <c r="C3547" s="5">
        <v>15633.0</v>
      </c>
      <c r="D3547" s="97">
        <v>8951773.71863021</v>
      </c>
      <c r="E3547" s="2">
        <f t="shared" si="1"/>
        <v>139943078543</v>
      </c>
    </row>
    <row r="3548">
      <c r="A3548" s="62" t="s">
        <v>9622</v>
      </c>
      <c r="B3548" s="1" t="s">
        <v>9623</v>
      </c>
      <c r="C3548" s="5">
        <v>144405.0</v>
      </c>
      <c r="D3548" s="97">
        <v>1.10137837412259E7</v>
      </c>
      <c r="E3548" s="2">
        <f t="shared" si="1"/>
        <v>1590445441152</v>
      </c>
    </row>
    <row r="3549">
      <c r="A3549" s="62" t="s">
        <v>9625</v>
      </c>
      <c r="B3549" s="1" t="s">
        <v>9626</v>
      </c>
      <c r="C3549" s="5">
        <v>4521.0</v>
      </c>
      <c r="D3549" s="97">
        <v>1.23789670331785E8</v>
      </c>
      <c r="E3549" s="2">
        <f t="shared" si="1"/>
        <v>559653099570</v>
      </c>
    </row>
    <row r="3550">
      <c r="A3550" s="62" t="s">
        <v>9627</v>
      </c>
      <c r="B3550" s="1" t="s">
        <v>9628</v>
      </c>
      <c r="C3550" s="5">
        <v>86.0</v>
      </c>
      <c r="D3550" s="97">
        <v>1.64752520465116E7</v>
      </c>
      <c r="E3550" s="2">
        <f t="shared" si="1"/>
        <v>1416871676</v>
      </c>
    </row>
    <row r="3551">
      <c r="A3551" s="62" t="s">
        <v>9629</v>
      </c>
      <c r="B3551" s="1" t="s">
        <v>9630</v>
      </c>
      <c r="C3551" s="5">
        <v>8031.0</v>
      </c>
      <c r="D3551" s="97">
        <v>9780578.66147239</v>
      </c>
      <c r="E3551" s="2">
        <f t="shared" si="1"/>
        <v>78547827230</v>
      </c>
    </row>
    <row r="3552">
      <c r="A3552" s="62" t="s">
        <v>9631</v>
      </c>
      <c r="B3552" s="1" t="s">
        <v>9632</v>
      </c>
      <c r="C3552" s="5">
        <v>107003.0</v>
      </c>
      <c r="D3552" s="97">
        <v>1.50161894190347E7</v>
      </c>
      <c r="E3552" s="2">
        <f t="shared" si="1"/>
        <v>1606777316405</v>
      </c>
    </row>
    <row r="3553">
      <c r="A3553" s="62" t="s">
        <v>9633</v>
      </c>
      <c r="B3553" s="1" t="s">
        <v>9634</v>
      </c>
      <c r="C3553" s="5">
        <v>42.0</v>
      </c>
      <c r="D3553" s="97">
        <v>2.51750011395348E7</v>
      </c>
      <c r="E3553" s="2">
        <f t="shared" si="1"/>
        <v>1057350048</v>
      </c>
    </row>
    <row r="3554">
      <c r="A3554" s="62" t="s">
        <v>9635</v>
      </c>
      <c r="B3554" s="1" t="s">
        <v>9636</v>
      </c>
      <c r="C3554" s="5">
        <v>18.0</v>
      </c>
      <c r="D3554" s="97">
        <v>3.65976333888888E7</v>
      </c>
      <c r="E3554" s="2">
        <f t="shared" si="1"/>
        <v>658757401</v>
      </c>
    </row>
    <row r="3555">
      <c r="A3555" s="62" t="s">
        <v>9637</v>
      </c>
      <c r="B3555" s="1" t="s">
        <v>9638</v>
      </c>
      <c r="C3555" s="5">
        <v>32.0</v>
      </c>
      <c r="D3555" s="97">
        <v>4.9328051125E7</v>
      </c>
      <c r="E3555" s="2">
        <f t="shared" si="1"/>
        <v>1578497636</v>
      </c>
    </row>
    <row r="3556">
      <c r="A3556" s="62" t="s">
        <v>9639</v>
      </c>
      <c r="B3556" s="1" t="s">
        <v>9640</v>
      </c>
      <c r="C3556" s="5">
        <v>553.0</v>
      </c>
      <c r="D3556" s="97">
        <v>4.33511710631768E7</v>
      </c>
      <c r="E3556" s="2">
        <f t="shared" si="1"/>
        <v>23973197598</v>
      </c>
    </row>
    <row r="3557">
      <c r="A3557" s="62" t="s">
        <v>9641</v>
      </c>
      <c r="B3557" s="1" t="s">
        <v>9642</v>
      </c>
      <c r="C3557" s="5">
        <v>38.0</v>
      </c>
      <c r="D3557" s="97">
        <v>9370194.36842105</v>
      </c>
      <c r="E3557" s="2">
        <f t="shared" si="1"/>
        <v>356067386</v>
      </c>
    </row>
    <row r="3558">
      <c r="A3558" s="62" t="s">
        <v>9643</v>
      </c>
      <c r="B3558" s="1" t="s">
        <v>9644</v>
      </c>
      <c r="C3558" s="5">
        <v>1266.0</v>
      </c>
      <c r="D3558" s="97">
        <v>2.16299792535433E7</v>
      </c>
      <c r="E3558" s="2">
        <f t="shared" si="1"/>
        <v>27383553735</v>
      </c>
    </row>
    <row r="3559">
      <c r="A3559" s="62" t="s">
        <v>9645</v>
      </c>
      <c r="B3559" s="1" t="s">
        <v>9646</v>
      </c>
      <c r="C3559" s="5">
        <v>403.0</v>
      </c>
      <c r="D3559" s="97">
        <v>1.89937245980149E7</v>
      </c>
      <c r="E3559" s="2">
        <f t="shared" si="1"/>
        <v>7654471013</v>
      </c>
    </row>
    <row r="3560">
      <c r="A3560" s="62" t="s">
        <v>9647</v>
      </c>
      <c r="B3560" s="1" t="s">
        <v>9648</v>
      </c>
      <c r="C3560" s="5">
        <v>334.0</v>
      </c>
      <c r="D3560" s="97">
        <v>1.91370565253731E7</v>
      </c>
      <c r="E3560" s="2">
        <f t="shared" si="1"/>
        <v>6391776879</v>
      </c>
    </row>
    <row r="3561">
      <c r="A3561" s="62" t="s">
        <v>9649</v>
      </c>
      <c r="B3561" s="1" t="s">
        <v>9650</v>
      </c>
      <c r="C3561" s="5">
        <v>22038.0</v>
      </c>
      <c r="D3561" s="97">
        <v>1.30434891489709E7</v>
      </c>
      <c r="E3561" s="2">
        <f t="shared" si="1"/>
        <v>287452413865</v>
      </c>
    </row>
    <row r="3562">
      <c r="A3562" s="62" t="s">
        <v>9651</v>
      </c>
      <c r="B3562" s="1" t="s">
        <v>9652</v>
      </c>
      <c r="C3562" s="5">
        <v>4129.0</v>
      </c>
      <c r="D3562" s="97">
        <v>1.40564249557329E7</v>
      </c>
      <c r="E3562" s="2">
        <f t="shared" si="1"/>
        <v>58038978642</v>
      </c>
    </row>
    <row r="3563">
      <c r="A3563" s="62" t="s">
        <v>9653</v>
      </c>
      <c r="B3563" s="1" t="s">
        <v>9654</v>
      </c>
      <c r="C3563" s="5">
        <v>1199.0</v>
      </c>
      <c r="D3563" s="97">
        <v>3.24710861780366E7</v>
      </c>
      <c r="E3563" s="2">
        <f t="shared" si="1"/>
        <v>38932832327</v>
      </c>
    </row>
    <row r="3564">
      <c r="A3564" s="62" t="s">
        <v>9655</v>
      </c>
      <c r="B3564" s="1" t="s">
        <v>9656</v>
      </c>
      <c r="C3564" s="5">
        <v>4409.0</v>
      </c>
      <c r="D3564" s="97">
        <v>2.15118459564527E7</v>
      </c>
      <c r="E3564" s="2">
        <f t="shared" si="1"/>
        <v>94845728822</v>
      </c>
    </row>
    <row r="3565">
      <c r="A3565" s="62" t="s">
        <v>9657</v>
      </c>
      <c r="B3565" s="1" t="s">
        <v>9658</v>
      </c>
      <c r="C3565" s="5">
        <v>487771.0</v>
      </c>
      <c r="D3565" s="97">
        <v>1.52086709482498E7</v>
      </c>
      <c r="E3565" s="2">
        <f t="shared" si="1"/>
        <v>7418348637099</v>
      </c>
    </row>
    <row r="3566">
      <c r="A3566" s="62" t="s">
        <v>9659</v>
      </c>
      <c r="B3566" s="1" t="s">
        <v>9660</v>
      </c>
      <c r="C3566" s="5">
        <v>36.0</v>
      </c>
      <c r="D3566" s="97">
        <v>1.78842336666666E7</v>
      </c>
      <c r="E3566" s="2">
        <f t="shared" si="1"/>
        <v>643832412</v>
      </c>
    </row>
    <row r="3567">
      <c r="A3567" s="62" t="s">
        <v>9661</v>
      </c>
      <c r="B3567" s="1" t="s">
        <v>9662</v>
      </c>
      <c r="C3567" s="5">
        <v>9888.0</v>
      </c>
      <c r="D3567" s="97">
        <v>1.31913986568915E7</v>
      </c>
      <c r="E3567" s="2">
        <f t="shared" si="1"/>
        <v>130436549919</v>
      </c>
    </row>
    <row r="3568">
      <c r="A3568" s="62" t="s">
        <v>9663</v>
      </c>
      <c r="B3568" s="1" t="s">
        <v>9664</v>
      </c>
      <c r="C3568" s="5">
        <v>139.0</v>
      </c>
      <c r="D3568" s="97">
        <v>9833615.55395683</v>
      </c>
      <c r="E3568" s="2">
        <f t="shared" si="1"/>
        <v>1366872562</v>
      </c>
    </row>
    <row r="3569">
      <c r="A3569" s="62" t="s">
        <v>9665</v>
      </c>
      <c r="B3569" s="1" t="s">
        <v>9666</v>
      </c>
      <c r="C3569" s="5">
        <v>2.0</v>
      </c>
      <c r="D3569" s="97">
        <v>4335181.0</v>
      </c>
      <c r="E3569" s="2">
        <f t="shared" si="1"/>
        <v>8670362</v>
      </c>
    </row>
    <row r="3570">
      <c r="A3570" s="62" t="s">
        <v>9667</v>
      </c>
      <c r="B3570" s="1" t="s">
        <v>9668</v>
      </c>
      <c r="C3570" s="5">
        <v>6.0</v>
      </c>
      <c r="D3570" s="97">
        <v>1.62318241666666E7</v>
      </c>
      <c r="E3570" s="2">
        <f t="shared" si="1"/>
        <v>97390945</v>
      </c>
    </row>
    <row r="3571">
      <c r="A3571" s="62" t="s">
        <v>9669</v>
      </c>
      <c r="B3571" s="1" t="s">
        <v>9670</v>
      </c>
      <c r="C3571" s="5">
        <v>98.0</v>
      </c>
      <c r="D3571" s="97">
        <v>1.69980494795918E7</v>
      </c>
      <c r="E3571" s="2">
        <f t="shared" si="1"/>
        <v>1665808849</v>
      </c>
    </row>
    <row r="3572">
      <c r="A3572" s="62" t="s">
        <v>9671</v>
      </c>
      <c r="B3572" s="1" t="s">
        <v>9672</v>
      </c>
      <c r="C3572" s="5">
        <v>33.0</v>
      </c>
      <c r="D3572" s="97">
        <v>1.04910813333333E7</v>
      </c>
      <c r="E3572" s="2">
        <f t="shared" si="1"/>
        <v>346205684</v>
      </c>
    </row>
    <row r="3573">
      <c r="A3573" s="62" t="s">
        <v>9673</v>
      </c>
      <c r="B3573" s="1" t="s">
        <v>9674</v>
      </c>
      <c r="C3573" s="5">
        <v>245.0</v>
      </c>
      <c r="D3573" s="97">
        <v>4.01045979632652E7</v>
      </c>
      <c r="E3573" s="2">
        <f t="shared" si="1"/>
        <v>9825626501</v>
      </c>
    </row>
    <row r="3574">
      <c r="A3574" s="62" t="s">
        <v>9675</v>
      </c>
      <c r="B3574" s="1" t="s">
        <v>9676</v>
      </c>
      <c r="C3574" s="5">
        <v>1044.0</v>
      </c>
      <c r="D3574" s="97">
        <v>1.17143172662835E7</v>
      </c>
      <c r="E3574" s="2">
        <f t="shared" si="1"/>
        <v>12229747226</v>
      </c>
    </row>
    <row r="3575">
      <c r="A3575" s="62" t="s">
        <v>9677</v>
      </c>
      <c r="B3575" s="1" t="s">
        <v>9678</v>
      </c>
      <c r="C3575" s="5">
        <v>177.0</v>
      </c>
      <c r="D3575" s="97">
        <v>1.95403236723163E7</v>
      </c>
      <c r="E3575" s="2">
        <f t="shared" si="1"/>
        <v>3458637290</v>
      </c>
    </row>
    <row r="3576">
      <c r="A3576" s="62" t="s">
        <v>9679</v>
      </c>
      <c r="B3576" s="1" t="s">
        <v>9680</v>
      </c>
      <c r="C3576" s="5">
        <v>1358.0</v>
      </c>
      <c r="D3576" s="97">
        <v>1.43265781597938E7</v>
      </c>
      <c r="E3576" s="2">
        <f t="shared" si="1"/>
        <v>19455493141</v>
      </c>
    </row>
    <row r="3577">
      <c r="A3577" s="62" t="s">
        <v>9681</v>
      </c>
      <c r="B3577" s="1" t="s">
        <v>9682</v>
      </c>
      <c r="C3577" s="5">
        <v>422.0</v>
      </c>
      <c r="D3577" s="97">
        <v>2.20525118578199E7</v>
      </c>
      <c r="E3577" s="2">
        <f t="shared" si="1"/>
        <v>9306160004</v>
      </c>
    </row>
    <row r="3578">
      <c r="A3578" s="62" t="s">
        <v>9683</v>
      </c>
      <c r="B3578" s="1" t="s">
        <v>9684</v>
      </c>
      <c r="C3578" s="5">
        <v>1056.0</v>
      </c>
      <c r="D3578" s="97">
        <v>1.70796030254716E7</v>
      </c>
      <c r="E3578" s="2">
        <f t="shared" si="1"/>
        <v>18036060795</v>
      </c>
    </row>
    <row r="3579">
      <c r="A3579" s="62" t="s">
        <v>9685</v>
      </c>
      <c r="B3579" s="1" t="s">
        <v>9686</v>
      </c>
      <c r="C3579" s="5">
        <v>14950.0</v>
      </c>
      <c r="D3579" s="97">
        <v>2.19743746399438E7</v>
      </c>
      <c r="E3579" s="2">
        <f t="shared" si="1"/>
        <v>328516900867</v>
      </c>
    </row>
    <row r="3580">
      <c r="A3580" s="62" t="s">
        <v>9687</v>
      </c>
      <c r="B3580" s="1" t="s">
        <v>9688</v>
      </c>
      <c r="C3580" s="5">
        <v>15.0</v>
      </c>
      <c r="D3580" s="97">
        <v>1.44161813333333E7</v>
      </c>
      <c r="E3580" s="2">
        <f t="shared" si="1"/>
        <v>216242720</v>
      </c>
    </row>
    <row r="3581">
      <c r="A3581" s="62" t="s">
        <v>9689</v>
      </c>
      <c r="B3581" s="1" t="s">
        <v>9690</v>
      </c>
      <c r="C3581" s="5">
        <v>1.0</v>
      </c>
      <c r="D3581" s="97">
        <v>1.5168167E7</v>
      </c>
      <c r="E3581" s="2">
        <f t="shared" si="1"/>
        <v>15168167</v>
      </c>
    </row>
    <row r="3582">
      <c r="A3582" s="62" t="s">
        <v>9691</v>
      </c>
      <c r="B3582" s="1" t="s">
        <v>9692</v>
      </c>
      <c r="C3582" s="5">
        <v>1.0</v>
      </c>
      <c r="D3582" s="97">
        <v>5128087.0</v>
      </c>
      <c r="E3582" s="2">
        <f t="shared" si="1"/>
        <v>5128087</v>
      </c>
    </row>
    <row r="3583">
      <c r="A3583" s="62" t="s">
        <v>9693</v>
      </c>
      <c r="B3583" s="1" t="s">
        <v>9694</v>
      </c>
      <c r="C3583" s="5">
        <v>3043.0</v>
      </c>
      <c r="D3583" s="97">
        <v>1.14356436999671E7</v>
      </c>
      <c r="E3583" s="2">
        <f t="shared" si="1"/>
        <v>34798663779</v>
      </c>
    </row>
    <row r="3584">
      <c r="A3584" s="62" t="s">
        <v>9695</v>
      </c>
      <c r="B3584" s="1" t="s">
        <v>9696</v>
      </c>
      <c r="C3584" s="5">
        <v>5222.0</v>
      </c>
      <c r="D3584" s="97">
        <v>1.93727235679815E7</v>
      </c>
      <c r="E3584" s="2">
        <f t="shared" si="1"/>
        <v>101164362472</v>
      </c>
    </row>
    <row r="3585">
      <c r="A3585" s="62" t="s">
        <v>9697</v>
      </c>
      <c r="B3585" s="1" t="s">
        <v>9698</v>
      </c>
      <c r="C3585" s="5">
        <v>9292.0</v>
      </c>
      <c r="D3585" s="97">
        <v>2.26553767101808E7</v>
      </c>
      <c r="E3585" s="2">
        <f t="shared" si="1"/>
        <v>210513760391</v>
      </c>
    </row>
    <row r="3586">
      <c r="A3586" s="62" t="s">
        <v>9699</v>
      </c>
      <c r="B3586" s="1" t="s">
        <v>9700</v>
      </c>
      <c r="C3586" s="5">
        <v>413.0</v>
      </c>
      <c r="D3586" s="97">
        <v>1.51364374552058E7</v>
      </c>
      <c r="E3586" s="2">
        <f t="shared" si="1"/>
        <v>6251348669</v>
      </c>
    </row>
    <row r="3587">
      <c r="A3587" s="62" t="s">
        <v>9701</v>
      </c>
      <c r="B3587" s="1" t="s">
        <v>9702</v>
      </c>
      <c r="C3587" s="5">
        <v>5397.0</v>
      </c>
      <c r="D3587" s="97">
        <v>7990155.86640726</v>
      </c>
      <c r="E3587" s="2">
        <f t="shared" si="1"/>
        <v>43122871211</v>
      </c>
    </row>
    <row r="3588">
      <c r="A3588" s="62" t="s">
        <v>9703</v>
      </c>
      <c r="B3588" s="1" t="s">
        <v>9704</v>
      </c>
      <c r="C3588" s="5">
        <v>6727.0</v>
      </c>
      <c r="D3588" s="97">
        <v>1.20991890825033E7</v>
      </c>
      <c r="E3588" s="2">
        <f t="shared" si="1"/>
        <v>81391244958</v>
      </c>
    </row>
    <row r="3589">
      <c r="A3589" s="62" t="s">
        <v>9705</v>
      </c>
      <c r="B3589" s="1" t="s">
        <v>9706</v>
      </c>
      <c r="C3589" s="5">
        <v>26932.0</v>
      </c>
      <c r="D3589" s="97">
        <v>1.12254390335931E7</v>
      </c>
      <c r="E3589" s="2">
        <f t="shared" si="1"/>
        <v>302323524053</v>
      </c>
    </row>
    <row r="3590">
      <c r="A3590" s="62" t="s">
        <v>9707</v>
      </c>
      <c r="B3590" s="1" t="s">
        <v>9708</v>
      </c>
      <c r="C3590" s="5">
        <v>163555.0</v>
      </c>
      <c r="D3590" s="97">
        <v>1.78102032873749E7</v>
      </c>
      <c r="E3590" s="2">
        <f t="shared" si="1"/>
        <v>2912947798667</v>
      </c>
    </row>
    <row r="3591">
      <c r="A3591" s="62" t="s">
        <v>9709</v>
      </c>
      <c r="B3591" s="1" t="s">
        <v>9710</v>
      </c>
      <c r="C3591" s="5">
        <v>916.0</v>
      </c>
      <c r="D3591" s="97">
        <v>1.64073091386462E7</v>
      </c>
      <c r="E3591" s="2">
        <f t="shared" si="1"/>
        <v>15029095171</v>
      </c>
    </row>
    <row r="3592">
      <c r="A3592" s="62" t="s">
        <v>9711</v>
      </c>
      <c r="B3592" s="1" t="s">
        <v>9712</v>
      </c>
      <c r="C3592" s="5">
        <v>47649.0</v>
      </c>
      <c r="D3592" s="97">
        <v>1.13146464338725E7</v>
      </c>
      <c r="E3592" s="2">
        <f t="shared" si="1"/>
        <v>539131587928</v>
      </c>
    </row>
    <row r="3593">
      <c r="A3593" s="62" t="s">
        <v>9713</v>
      </c>
      <c r="B3593" s="1" t="s">
        <v>9714</v>
      </c>
      <c r="C3593" s="5">
        <v>1298565.0</v>
      </c>
      <c r="D3593" s="97">
        <v>9074851.23721871</v>
      </c>
      <c r="E3593" s="2">
        <f t="shared" si="1"/>
        <v>11784284196859</v>
      </c>
    </row>
    <row r="3594">
      <c r="A3594" s="62" t="s">
        <v>9715</v>
      </c>
      <c r="B3594" s="1" t="s">
        <v>9716</v>
      </c>
      <c r="C3594" s="5">
        <v>848.0</v>
      </c>
      <c r="D3594" s="97">
        <v>1.01606285153301E7</v>
      </c>
      <c r="E3594" s="2">
        <f t="shared" si="1"/>
        <v>8616212981</v>
      </c>
    </row>
    <row r="3595">
      <c r="A3595" s="62" t="s">
        <v>9717</v>
      </c>
      <c r="B3595" s="1" t="s">
        <v>9718</v>
      </c>
      <c r="C3595" s="5">
        <v>1669276.0</v>
      </c>
      <c r="D3595" s="97">
        <v>1.14125559739574E7</v>
      </c>
      <c r="E3595" s="2">
        <f t="shared" si="1"/>
        <v>19050705785984</v>
      </c>
    </row>
    <row r="3596">
      <c r="A3596" s="62" t="s">
        <v>9719</v>
      </c>
      <c r="B3596" s="1" t="s">
        <v>9720</v>
      </c>
      <c r="C3596" s="5">
        <v>68462.0</v>
      </c>
      <c r="D3596" s="97">
        <v>1.39181854762238E7</v>
      </c>
      <c r="E3596" s="2">
        <f t="shared" si="1"/>
        <v>952866814073</v>
      </c>
    </row>
    <row r="3597">
      <c r="A3597" s="62" t="s">
        <v>9721</v>
      </c>
      <c r="B3597" s="1" t="s">
        <v>9722</v>
      </c>
      <c r="C3597" s="5">
        <v>26.0</v>
      </c>
      <c r="D3597" s="97">
        <v>9950007.42307692</v>
      </c>
      <c r="E3597" s="2">
        <f t="shared" si="1"/>
        <v>258700193</v>
      </c>
    </row>
    <row r="3598">
      <c r="A3598" s="62" t="s">
        <v>9723</v>
      </c>
      <c r="B3598" s="1" t="s">
        <v>9724</v>
      </c>
      <c r="C3598" s="5">
        <v>58.0</v>
      </c>
      <c r="D3598" s="97">
        <v>1.11842075344827E7</v>
      </c>
      <c r="E3598" s="2">
        <f t="shared" si="1"/>
        <v>648684037</v>
      </c>
    </row>
    <row r="3599">
      <c r="A3599" s="62" t="s">
        <v>9725</v>
      </c>
      <c r="B3599" s="1" t="s">
        <v>9726</v>
      </c>
      <c r="C3599" s="5">
        <v>14609.0</v>
      </c>
      <c r="D3599" s="97">
        <v>2.19198513594306E7</v>
      </c>
      <c r="E3599" s="2">
        <f t="shared" si="1"/>
        <v>320227108510</v>
      </c>
    </row>
    <row r="3600">
      <c r="A3600" s="62" t="s">
        <v>9727</v>
      </c>
      <c r="B3600" s="1" t="s">
        <v>9728</v>
      </c>
      <c r="C3600" s="5">
        <v>214.0</v>
      </c>
      <c r="D3600" s="97">
        <v>1.35311882102803E7</v>
      </c>
      <c r="E3600" s="2">
        <f t="shared" si="1"/>
        <v>2895674277</v>
      </c>
    </row>
    <row r="3601">
      <c r="A3601" s="62" t="s">
        <v>9729</v>
      </c>
      <c r="B3601" s="1" t="s">
        <v>9730</v>
      </c>
      <c r="C3601" s="5">
        <v>103.0</v>
      </c>
      <c r="D3601" s="97">
        <v>1.01887538252427E7</v>
      </c>
      <c r="E3601" s="2">
        <f t="shared" si="1"/>
        <v>1049441644</v>
      </c>
    </row>
    <row r="3602">
      <c r="A3602" s="62" t="s">
        <v>9731</v>
      </c>
      <c r="B3602" s="1" t="s">
        <v>9732</v>
      </c>
      <c r="C3602" s="5">
        <v>12.0</v>
      </c>
      <c r="D3602" s="97">
        <v>1.06339655833333E7</v>
      </c>
      <c r="E3602" s="2">
        <f t="shared" si="1"/>
        <v>127607587</v>
      </c>
    </row>
    <row r="3603">
      <c r="A3603" s="62" t="s">
        <v>9733</v>
      </c>
      <c r="B3603" s="1" t="s">
        <v>9734</v>
      </c>
      <c r="C3603" s="5">
        <v>2563.0</v>
      </c>
      <c r="D3603" s="97">
        <v>1.58316305996878E7</v>
      </c>
      <c r="E3603" s="2">
        <f t="shared" si="1"/>
        <v>40576469227</v>
      </c>
    </row>
    <row r="3604">
      <c r="A3604" s="62" t="s">
        <v>9735</v>
      </c>
      <c r="B3604" s="1" t="s">
        <v>9736</v>
      </c>
      <c r="C3604" s="5">
        <v>21.0</v>
      </c>
      <c r="D3604" s="97">
        <v>1.00095338571428E7</v>
      </c>
      <c r="E3604" s="2">
        <f t="shared" si="1"/>
        <v>210200211</v>
      </c>
    </row>
    <row r="3605">
      <c r="A3605" s="62" t="s">
        <v>9737</v>
      </c>
      <c r="B3605" s="1" t="s">
        <v>9738</v>
      </c>
      <c r="C3605" s="5">
        <v>10996.0</v>
      </c>
      <c r="D3605" s="97">
        <v>9342788.67342669</v>
      </c>
      <c r="E3605" s="2">
        <f t="shared" si="1"/>
        <v>102733304253</v>
      </c>
    </row>
    <row r="3606">
      <c r="A3606" s="62" t="s">
        <v>9739</v>
      </c>
      <c r="B3606" s="1" t="s">
        <v>9740</v>
      </c>
      <c r="C3606" s="5">
        <v>10582.0</v>
      </c>
      <c r="D3606" s="97">
        <v>6703485.54611604</v>
      </c>
      <c r="E3606" s="2">
        <f t="shared" si="1"/>
        <v>70936284049</v>
      </c>
    </row>
    <row r="3607">
      <c r="A3607" s="62" t="s">
        <v>9741</v>
      </c>
      <c r="B3607" s="1" t="s">
        <v>9742</v>
      </c>
      <c r="C3607" s="5">
        <v>1019.0</v>
      </c>
      <c r="D3607" s="97">
        <v>1.16649074298331E7</v>
      </c>
      <c r="E3607" s="2">
        <f t="shared" si="1"/>
        <v>11886540671</v>
      </c>
    </row>
    <row r="3608">
      <c r="A3608" s="62" t="s">
        <v>9743</v>
      </c>
      <c r="B3608" s="1" t="s">
        <v>9744</v>
      </c>
      <c r="C3608" s="5">
        <v>8045.0</v>
      </c>
      <c r="D3608" s="97">
        <v>1.07183667752641E7</v>
      </c>
      <c r="E3608" s="2">
        <f t="shared" si="1"/>
        <v>86229260707</v>
      </c>
    </row>
    <row r="3609">
      <c r="A3609" s="62" t="s">
        <v>9745</v>
      </c>
      <c r="B3609" s="1" t="s">
        <v>9746</v>
      </c>
      <c r="C3609" s="5">
        <v>2.0</v>
      </c>
      <c r="D3609" s="97">
        <v>1714407.0</v>
      </c>
      <c r="E3609" s="2">
        <f t="shared" si="1"/>
        <v>3428814</v>
      </c>
    </row>
    <row r="3610">
      <c r="A3610" s="62" t="s">
        <v>9747</v>
      </c>
      <c r="B3610" s="1" t="s">
        <v>9748</v>
      </c>
      <c r="C3610" s="5">
        <v>544.0</v>
      </c>
      <c r="D3610" s="97">
        <v>1.60968002518382E7</v>
      </c>
      <c r="E3610" s="2">
        <f t="shared" si="1"/>
        <v>8756659337</v>
      </c>
    </row>
    <row r="3611">
      <c r="A3611" s="62" t="s">
        <v>9749</v>
      </c>
      <c r="B3611" s="1" t="s">
        <v>9750</v>
      </c>
      <c r="C3611" s="5">
        <v>20546.0</v>
      </c>
      <c r="D3611" s="97">
        <v>7964970.80878917</v>
      </c>
      <c r="E3611" s="2">
        <f t="shared" si="1"/>
        <v>163648290237</v>
      </c>
    </row>
    <row r="3612">
      <c r="A3612" s="62" t="s">
        <v>9751</v>
      </c>
      <c r="B3612" s="1" t="s">
        <v>9752</v>
      </c>
      <c r="C3612" s="5">
        <v>9.0</v>
      </c>
      <c r="D3612" s="97">
        <v>6622614.33333333</v>
      </c>
      <c r="E3612" s="2">
        <f t="shared" si="1"/>
        <v>59603529</v>
      </c>
    </row>
    <row r="3613">
      <c r="A3613" s="62" t="s">
        <v>9753</v>
      </c>
      <c r="B3613" s="1" t="s">
        <v>9754</v>
      </c>
      <c r="C3613" s="5">
        <v>5724.0</v>
      </c>
      <c r="D3613" s="97">
        <v>1.07619289669811E7</v>
      </c>
      <c r="E3613" s="2">
        <f t="shared" si="1"/>
        <v>61601281407</v>
      </c>
    </row>
    <row r="3614">
      <c r="A3614" s="62" t="s">
        <v>9755</v>
      </c>
      <c r="B3614" s="1" t="s">
        <v>9756</v>
      </c>
      <c r="C3614" s="5">
        <v>1045.0</v>
      </c>
      <c r="D3614" s="97">
        <v>6518685.87177034</v>
      </c>
      <c r="E3614" s="2">
        <f t="shared" si="1"/>
        <v>6812026736</v>
      </c>
    </row>
    <row r="3615">
      <c r="A3615" s="62" t="s">
        <v>9757</v>
      </c>
      <c r="B3615" s="1" t="s">
        <v>9758</v>
      </c>
      <c r="C3615" s="5">
        <v>5303.0</v>
      </c>
      <c r="D3615" s="97">
        <v>8864825.29349669</v>
      </c>
      <c r="E3615" s="2">
        <f t="shared" si="1"/>
        <v>47010168531</v>
      </c>
    </row>
    <row r="3616">
      <c r="A3616" s="62" t="s">
        <v>9759</v>
      </c>
      <c r="B3616" s="1" t="s">
        <v>9760</v>
      </c>
      <c r="C3616" s="5">
        <v>442.0</v>
      </c>
      <c r="D3616" s="97">
        <v>7063554.38914027</v>
      </c>
      <c r="E3616" s="2">
        <f t="shared" si="1"/>
        <v>3122091040</v>
      </c>
    </row>
    <row r="3617">
      <c r="A3617" s="62" t="s">
        <v>9761</v>
      </c>
      <c r="B3617" s="1" t="s">
        <v>9762</v>
      </c>
      <c r="C3617" s="5">
        <v>76.0</v>
      </c>
      <c r="D3617" s="97">
        <v>8852090.19736841</v>
      </c>
      <c r="E3617" s="2">
        <f t="shared" si="1"/>
        <v>672758855</v>
      </c>
    </row>
    <row r="3618">
      <c r="A3618" s="62" t="s">
        <v>9763</v>
      </c>
      <c r="B3618" s="1" t="s">
        <v>9764</v>
      </c>
      <c r="C3618" s="5">
        <v>455.0</v>
      </c>
      <c r="D3618" s="97">
        <v>4094002.81758241</v>
      </c>
      <c r="E3618" s="2">
        <f t="shared" si="1"/>
        <v>1862771282</v>
      </c>
    </row>
    <row r="3619">
      <c r="A3619" s="62" t="s">
        <v>9765</v>
      </c>
      <c r="B3619" s="1" t="s">
        <v>9766</v>
      </c>
      <c r="C3619" s="5">
        <v>1916.0</v>
      </c>
      <c r="D3619" s="97">
        <v>5674019.17275574</v>
      </c>
      <c r="E3619" s="2">
        <f t="shared" si="1"/>
        <v>10871420735</v>
      </c>
    </row>
    <row r="3620">
      <c r="A3620" s="62" t="s">
        <v>9767</v>
      </c>
      <c r="B3620" s="1" t="s">
        <v>9768</v>
      </c>
      <c r="C3620" s="5">
        <v>36.0</v>
      </c>
      <c r="D3620" s="97">
        <v>5819224.52777777</v>
      </c>
      <c r="E3620" s="2">
        <f t="shared" si="1"/>
        <v>209492083</v>
      </c>
    </row>
    <row r="3621">
      <c r="A3621" s="62" t="s">
        <v>9769</v>
      </c>
      <c r="B3621" s="1" t="s">
        <v>9770</v>
      </c>
      <c r="C3621" s="5">
        <v>79.0</v>
      </c>
      <c r="D3621" s="97">
        <v>5209282.77215189</v>
      </c>
      <c r="E3621" s="2">
        <f t="shared" si="1"/>
        <v>411533339</v>
      </c>
    </row>
    <row r="3622">
      <c r="A3622" s="62" t="s">
        <v>9771</v>
      </c>
      <c r="B3622" s="1" t="s">
        <v>9772</v>
      </c>
      <c r="C3622" s="5">
        <v>774.0</v>
      </c>
      <c r="D3622" s="97">
        <v>6155198.0245478</v>
      </c>
      <c r="E3622" s="2">
        <f t="shared" si="1"/>
        <v>4764123271</v>
      </c>
    </row>
    <row r="3623">
      <c r="A3623" s="62" t="s">
        <v>9773</v>
      </c>
      <c r="B3623" s="1" t="s">
        <v>9774</v>
      </c>
      <c r="C3623" s="5">
        <v>339.0</v>
      </c>
      <c r="D3623" s="97">
        <v>7255149.8259587</v>
      </c>
      <c r="E3623" s="2">
        <f t="shared" si="1"/>
        <v>2459495791</v>
      </c>
    </row>
    <row r="3624">
      <c r="A3624" s="62" t="s">
        <v>9775</v>
      </c>
      <c r="B3624" s="1" t="s">
        <v>9776</v>
      </c>
      <c r="C3624" s="5">
        <v>20102.0</v>
      </c>
      <c r="D3624" s="97">
        <v>1.14800893115113E7</v>
      </c>
      <c r="E3624" s="2">
        <f t="shared" si="1"/>
        <v>230772755340</v>
      </c>
    </row>
    <row r="3625">
      <c r="A3625" s="62" t="s">
        <v>9777</v>
      </c>
      <c r="B3625" s="1" t="s">
        <v>9778</v>
      </c>
      <c r="C3625" s="5">
        <v>13747.0</v>
      </c>
      <c r="D3625" s="97">
        <v>1.09979784096893E7</v>
      </c>
      <c r="E3625" s="2">
        <f t="shared" si="1"/>
        <v>151189209198</v>
      </c>
    </row>
    <row r="3626">
      <c r="A3626" s="62" t="s">
        <v>9779</v>
      </c>
      <c r="B3626" s="1" t="s">
        <v>9780</v>
      </c>
      <c r="C3626" s="5">
        <v>7.0</v>
      </c>
      <c r="D3626" s="97">
        <v>1.0494152E7</v>
      </c>
      <c r="E3626" s="2">
        <f t="shared" si="1"/>
        <v>73459064</v>
      </c>
    </row>
    <row r="3627">
      <c r="A3627" s="62" t="s">
        <v>9781</v>
      </c>
      <c r="B3627" s="1" t="s">
        <v>9782</v>
      </c>
      <c r="C3627" s="5">
        <v>5592.0</v>
      </c>
      <c r="D3627" s="97">
        <v>1.0771399254113E7</v>
      </c>
      <c r="E3627" s="2">
        <f t="shared" si="1"/>
        <v>60233664629</v>
      </c>
    </row>
    <row r="3628">
      <c r="A3628" s="62" t="s">
        <v>9783</v>
      </c>
      <c r="B3628" s="1" t="s">
        <v>9784</v>
      </c>
      <c r="C3628" s="5">
        <v>4.0</v>
      </c>
      <c r="D3628" s="97">
        <v>3128547.75</v>
      </c>
      <c r="E3628" s="2">
        <f t="shared" si="1"/>
        <v>12514191</v>
      </c>
    </row>
    <row r="3629">
      <c r="A3629" s="62" t="s">
        <v>9785</v>
      </c>
      <c r="B3629" s="1" t="s">
        <v>9786</v>
      </c>
      <c r="C3629" s="5">
        <v>3984.0</v>
      </c>
      <c r="D3629" s="97">
        <v>6331556.87926706</v>
      </c>
      <c r="E3629" s="2">
        <f t="shared" si="1"/>
        <v>25224922607</v>
      </c>
    </row>
    <row r="3630">
      <c r="A3630" s="62" t="s">
        <v>9787</v>
      </c>
      <c r="B3630" s="1" t="s">
        <v>9788</v>
      </c>
      <c r="C3630" s="5">
        <v>4.0</v>
      </c>
      <c r="D3630" s="97">
        <v>4014310.75</v>
      </c>
      <c r="E3630" s="2">
        <f t="shared" si="1"/>
        <v>16057243</v>
      </c>
    </row>
    <row r="3631">
      <c r="A3631" s="62" t="s">
        <v>9789</v>
      </c>
      <c r="B3631" s="1" t="s">
        <v>9790</v>
      </c>
      <c r="C3631" s="5">
        <v>1655.0</v>
      </c>
      <c r="D3631" s="97">
        <v>1.16763700779456E7</v>
      </c>
      <c r="E3631" s="2">
        <f t="shared" si="1"/>
        <v>19324392479</v>
      </c>
    </row>
    <row r="3632">
      <c r="A3632" s="62" t="s">
        <v>9791</v>
      </c>
      <c r="B3632" s="1" t="s">
        <v>9792</v>
      </c>
      <c r="C3632" s="5">
        <v>6.0</v>
      </c>
      <c r="D3632" s="97">
        <v>1.487182945E8</v>
      </c>
      <c r="E3632" s="2">
        <f t="shared" si="1"/>
        <v>892309767</v>
      </c>
    </row>
    <row r="3633">
      <c r="A3633" s="62" t="s">
        <v>9793</v>
      </c>
      <c r="B3633" s="1" t="s">
        <v>9794</v>
      </c>
      <c r="C3633" s="5">
        <v>2.0</v>
      </c>
      <c r="D3633" s="97">
        <v>1.92633105E7</v>
      </c>
      <c r="E3633" s="2">
        <f t="shared" si="1"/>
        <v>38526621</v>
      </c>
    </row>
    <row r="3634">
      <c r="A3634" s="62" t="s">
        <v>9795</v>
      </c>
      <c r="B3634" s="1" t="s">
        <v>9796</v>
      </c>
      <c r="C3634" s="5">
        <v>6.0</v>
      </c>
      <c r="D3634" s="97">
        <v>1.03731811666666E7</v>
      </c>
      <c r="E3634" s="2">
        <f t="shared" si="1"/>
        <v>62239087</v>
      </c>
    </row>
    <row r="3635">
      <c r="A3635" s="62" t="s">
        <v>9797</v>
      </c>
      <c r="B3635" s="1" t="s">
        <v>9798</v>
      </c>
      <c r="C3635" s="5">
        <v>1.0</v>
      </c>
      <c r="D3635" s="97">
        <v>7295912.0</v>
      </c>
      <c r="E3635" s="2">
        <f t="shared" si="1"/>
        <v>7295912</v>
      </c>
    </row>
    <row r="3636">
      <c r="A3636" s="62" t="s">
        <v>9799</v>
      </c>
      <c r="B3636" s="1" t="s">
        <v>9800</v>
      </c>
      <c r="C3636" s="5">
        <v>2.0</v>
      </c>
      <c r="D3636" s="97">
        <v>3019590.5</v>
      </c>
      <c r="E3636" s="2">
        <f t="shared" si="1"/>
        <v>6039181</v>
      </c>
    </row>
    <row r="3637">
      <c r="A3637" s="62" t="s">
        <v>9801</v>
      </c>
      <c r="B3637" s="1" t="s">
        <v>9802</v>
      </c>
      <c r="C3637" s="5">
        <v>7.0</v>
      </c>
      <c r="D3637" s="97">
        <v>1.25298462857142E7</v>
      </c>
      <c r="E3637" s="2">
        <f t="shared" si="1"/>
        <v>87708924</v>
      </c>
    </row>
    <row r="3638">
      <c r="A3638" s="62" t="s">
        <v>9803</v>
      </c>
      <c r="B3638" s="1" t="s">
        <v>9804</v>
      </c>
      <c r="C3638" s="5">
        <v>1.0</v>
      </c>
      <c r="D3638" s="97">
        <v>3.9299591E7</v>
      </c>
      <c r="E3638" s="2">
        <f t="shared" si="1"/>
        <v>39299591</v>
      </c>
    </row>
    <row r="3639">
      <c r="A3639" s="62" t="s">
        <v>9805</v>
      </c>
      <c r="B3639" s="1" t="s">
        <v>9806</v>
      </c>
      <c r="C3639" s="5">
        <v>1.0</v>
      </c>
      <c r="D3639" s="97">
        <v>1.5051831E7</v>
      </c>
      <c r="E3639" s="2">
        <f t="shared" si="1"/>
        <v>15051831</v>
      </c>
    </row>
    <row r="3640">
      <c r="A3640" s="62" t="s">
        <v>9807</v>
      </c>
      <c r="B3640" s="1" t="s">
        <v>9808</v>
      </c>
      <c r="C3640" s="5">
        <v>6.0</v>
      </c>
      <c r="D3640" s="97">
        <v>1.48917583333333E7</v>
      </c>
      <c r="E3640" s="2">
        <f t="shared" si="1"/>
        <v>89350550</v>
      </c>
    </row>
    <row r="3641">
      <c r="A3641" s="62" t="s">
        <v>9809</v>
      </c>
      <c r="B3641" s="1" t="s">
        <v>9810</v>
      </c>
      <c r="C3641" s="5">
        <v>1.0</v>
      </c>
      <c r="D3641" s="97">
        <v>1479610.0</v>
      </c>
      <c r="E3641" s="2">
        <f t="shared" si="1"/>
        <v>1479610</v>
      </c>
    </row>
    <row r="3642">
      <c r="A3642" s="62" t="s">
        <v>9811</v>
      </c>
      <c r="B3642" s="1" t="s">
        <v>9812</v>
      </c>
      <c r="C3642" s="5">
        <v>3.0</v>
      </c>
      <c r="D3642" s="97">
        <v>1.29253205E7</v>
      </c>
      <c r="E3642" s="2">
        <f t="shared" si="1"/>
        <v>38775961.5</v>
      </c>
    </row>
    <row r="3643">
      <c r="A3643" s="62" t="s">
        <v>9813</v>
      </c>
      <c r="B3643" s="1" t="s">
        <v>9814</v>
      </c>
      <c r="C3643" s="5">
        <v>6118.0</v>
      </c>
      <c r="D3643" s="97">
        <v>1.63197882222222E7</v>
      </c>
      <c r="E3643" s="2">
        <f t="shared" si="1"/>
        <v>99844464344</v>
      </c>
    </row>
    <row r="3644">
      <c r="A3644" s="62" t="s">
        <v>9815</v>
      </c>
      <c r="B3644" s="1" t="s">
        <v>9816</v>
      </c>
      <c r="C3644" s="5">
        <v>2990.0</v>
      </c>
      <c r="D3644" s="97">
        <v>1.83696506384615E7</v>
      </c>
      <c r="E3644" s="2">
        <f t="shared" si="1"/>
        <v>54925255409</v>
      </c>
    </row>
    <row r="3645">
      <c r="A3645" s="62" t="s">
        <v>9817</v>
      </c>
      <c r="B3645" s="1" t="s">
        <v>9818</v>
      </c>
      <c r="C3645" s="5">
        <v>983.0</v>
      </c>
      <c r="D3645" s="97">
        <v>1.58590032899287E7</v>
      </c>
      <c r="E3645" s="2">
        <f t="shared" si="1"/>
        <v>15589400234</v>
      </c>
    </row>
    <row r="3646">
      <c r="A3646" s="62" t="s">
        <v>9819</v>
      </c>
      <c r="B3646" s="1" t="s">
        <v>9820</v>
      </c>
      <c r="C3646" s="5">
        <v>2741.0</v>
      </c>
      <c r="D3646" s="97">
        <v>1.68033774414447E7</v>
      </c>
      <c r="E3646" s="2">
        <f t="shared" si="1"/>
        <v>46058057567</v>
      </c>
    </row>
    <row r="3647">
      <c r="A3647" s="62" t="s">
        <v>9821</v>
      </c>
      <c r="B3647" s="1" t="s">
        <v>9822</v>
      </c>
      <c r="C3647" s="5">
        <v>257.0</v>
      </c>
      <c r="D3647" s="97">
        <v>5.58273256303502E7</v>
      </c>
      <c r="E3647" s="2">
        <f t="shared" si="1"/>
        <v>14347622687</v>
      </c>
    </row>
    <row r="3648">
      <c r="A3648" s="62" t="s">
        <v>9823</v>
      </c>
      <c r="B3648" s="1" t="s">
        <v>9824</v>
      </c>
      <c r="C3648" s="5">
        <v>15.0</v>
      </c>
      <c r="D3648" s="97">
        <v>9296044.93333333</v>
      </c>
      <c r="E3648" s="2">
        <f t="shared" si="1"/>
        <v>139440674</v>
      </c>
    </row>
    <row r="3649">
      <c r="A3649" s="62" t="s">
        <v>9825</v>
      </c>
      <c r="B3649" s="1" t="s">
        <v>9826</v>
      </c>
      <c r="C3649" s="5">
        <v>5.0</v>
      </c>
      <c r="D3649" s="97">
        <v>8307619.6</v>
      </c>
      <c r="E3649" s="2">
        <f t="shared" si="1"/>
        <v>41538098</v>
      </c>
    </row>
    <row r="3650">
      <c r="A3650" s="62" t="s">
        <v>9827</v>
      </c>
      <c r="B3650" s="1" t="s">
        <v>9828</v>
      </c>
      <c r="C3650" s="5">
        <v>3120.0</v>
      </c>
      <c r="D3650" s="97">
        <v>1.31422871256393E7</v>
      </c>
      <c r="E3650" s="2">
        <f t="shared" si="1"/>
        <v>41003935832</v>
      </c>
    </row>
    <row r="3651">
      <c r="A3651" s="62" t="s">
        <v>9829</v>
      </c>
      <c r="B3651" s="1" t="s">
        <v>9830</v>
      </c>
      <c r="C3651" s="5">
        <v>1763.0</v>
      </c>
      <c r="D3651" s="97">
        <v>4.75441335740215E7</v>
      </c>
      <c r="E3651" s="2">
        <f t="shared" si="1"/>
        <v>83820307491</v>
      </c>
    </row>
    <row r="3652">
      <c r="A3652" s="62" t="s">
        <v>9831</v>
      </c>
      <c r="B3652" s="1" t="s">
        <v>9832</v>
      </c>
      <c r="C3652" s="5">
        <v>68.0</v>
      </c>
      <c r="D3652" s="97">
        <v>4.10747587058823E7</v>
      </c>
      <c r="E3652" s="2">
        <f t="shared" si="1"/>
        <v>2793083592</v>
      </c>
    </row>
    <row r="3653">
      <c r="A3653" s="62" t="s">
        <v>9833</v>
      </c>
      <c r="B3653" s="1" t="s">
        <v>9834</v>
      </c>
      <c r="C3653" s="5">
        <v>1861.0</v>
      </c>
      <c r="D3653" s="97">
        <v>2.49441394680279E7</v>
      </c>
      <c r="E3653" s="2">
        <f t="shared" si="1"/>
        <v>46421043550</v>
      </c>
    </row>
    <row r="3654">
      <c r="A3654" s="62" t="s">
        <v>9835</v>
      </c>
      <c r="B3654" s="1" t="s">
        <v>9836</v>
      </c>
      <c r="C3654" s="5">
        <v>96.0</v>
      </c>
      <c r="D3654" s="97">
        <v>3.14512947499999E7</v>
      </c>
      <c r="E3654" s="2">
        <f t="shared" si="1"/>
        <v>3019324296</v>
      </c>
    </row>
    <row r="3655">
      <c r="A3655" s="62" t="s">
        <v>9837</v>
      </c>
      <c r="B3655" s="1" t="s">
        <v>9838</v>
      </c>
      <c r="C3655" s="5">
        <v>21.0</v>
      </c>
      <c r="D3655" s="97">
        <v>1.8890911E7</v>
      </c>
      <c r="E3655" s="2">
        <f t="shared" si="1"/>
        <v>396709131</v>
      </c>
    </row>
    <row r="3656">
      <c r="A3656" s="62" t="s">
        <v>9839</v>
      </c>
      <c r="B3656" s="1" t="s">
        <v>9840</v>
      </c>
      <c r="C3656" s="5">
        <v>573.0</v>
      </c>
      <c r="D3656" s="97">
        <v>2.19963039109947E7</v>
      </c>
      <c r="E3656" s="2">
        <f t="shared" si="1"/>
        <v>12603882141</v>
      </c>
    </row>
    <row r="3657">
      <c r="A3657" s="62" t="s">
        <v>9841</v>
      </c>
      <c r="B3657" s="1" t="s">
        <v>9842</v>
      </c>
      <c r="C3657" s="5">
        <v>11.0</v>
      </c>
      <c r="D3657" s="97">
        <v>7484756.27272727</v>
      </c>
      <c r="E3657" s="2">
        <f t="shared" si="1"/>
        <v>82332319</v>
      </c>
    </row>
    <row r="3658">
      <c r="A3658" s="62" t="s">
        <v>9843</v>
      </c>
      <c r="B3658" s="1" t="s">
        <v>9844</v>
      </c>
      <c r="C3658" s="5">
        <v>1.0</v>
      </c>
      <c r="D3658" s="97">
        <v>1382600.0</v>
      </c>
      <c r="E3658" s="2">
        <f t="shared" si="1"/>
        <v>1382600</v>
      </c>
    </row>
    <row r="3659">
      <c r="A3659" s="62" t="s">
        <v>9845</v>
      </c>
      <c r="B3659" s="1" t="s">
        <v>243</v>
      </c>
      <c r="C3659" s="5">
        <v>39.0</v>
      </c>
      <c r="D3659" s="97">
        <v>1.83751128974358E7</v>
      </c>
      <c r="E3659" s="2">
        <f t="shared" si="1"/>
        <v>716629403</v>
      </c>
    </row>
    <row r="3660">
      <c r="A3660" s="62" t="s">
        <v>9846</v>
      </c>
      <c r="B3660" s="1" t="s">
        <v>9847</v>
      </c>
      <c r="C3660" s="5">
        <v>1.0</v>
      </c>
      <c r="D3660" s="97">
        <v>6815797.0</v>
      </c>
      <c r="E3660" s="2">
        <f t="shared" si="1"/>
        <v>6815797</v>
      </c>
    </row>
    <row r="3661">
      <c r="A3661" s="62" t="s">
        <v>9848</v>
      </c>
      <c r="B3661" s="1" t="s">
        <v>245</v>
      </c>
      <c r="C3661" s="5">
        <v>83.0</v>
      </c>
      <c r="D3661" s="97">
        <v>1.57499979999999E7</v>
      </c>
      <c r="E3661" s="2">
        <f t="shared" si="1"/>
        <v>1307249834</v>
      </c>
    </row>
    <row r="3662">
      <c r="A3662" s="62" t="s">
        <v>9849</v>
      </c>
      <c r="B3662" s="1" t="s">
        <v>9850</v>
      </c>
      <c r="C3662" s="5">
        <v>25.0</v>
      </c>
      <c r="D3662" s="97">
        <v>1.86783379199999E7</v>
      </c>
      <c r="E3662" s="2">
        <f t="shared" si="1"/>
        <v>466958448</v>
      </c>
    </row>
    <row r="3663">
      <c r="A3663" s="62" t="s">
        <v>9851</v>
      </c>
      <c r="B3663" s="1" t="s">
        <v>9852</v>
      </c>
      <c r="C3663" s="5">
        <v>13.0</v>
      </c>
      <c r="D3663" s="97">
        <v>1.0538768E7</v>
      </c>
      <c r="E3663" s="2">
        <f t="shared" si="1"/>
        <v>137003984</v>
      </c>
    </row>
    <row r="3664">
      <c r="A3664" s="62" t="s">
        <v>9853</v>
      </c>
      <c r="B3664" s="1" t="s">
        <v>9854</v>
      </c>
      <c r="C3664" s="5">
        <v>71.0</v>
      </c>
      <c r="D3664" s="97">
        <v>9521392.70422535</v>
      </c>
      <c r="E3664" s="2">
        <f t="shared" si="1"/>
        <v>676018882</v>
      </c>
    </row>
    <row r="3665">
      <c r="A3665" s="62" t="s">
        <v>9855</v>
      </c>
      <c r="B3665" s="1" t="s">
        <v>9856</v>
      </c>
      <c r="C3665" s="5">
        <v>43.0</v>
      </c>
      <c r="D3665" s="97">
        <v>9212702.72093023</v>
      </c>
      <c r="E3665" s="2">
        <f t="shared" si="1"/>
        <v>396146217</v>
      </c>
    </row>
    <row r="3666">
      <c r="A3666" s="62" t="s">
        <v>9857</v>
      </c>
      <c r="B3666" s="1" t="s">
        <v>9858</v>
      </c>
      <c r="C3666" s="5">
        <v>29.0</v>
      </c>
      <c r="D3666" s="97">
        <v>2.05220717241379E7</v>
      </c>
      <c r="E3666" s="2">
        <f t="shared" si="1"/>
        <v>595140080</v>
      </c>
    </row>
    <row r="3667">
      <c r="A3667" s="62" t="s">
        <v>9859</v>
      </c>
      <c r="B3667" s="1" t="s">
        <v>9860</v>
      </c>
      <c r="C3667" s="5">
        <v>3.0</v>
      </c>
      <c r="D3667" s="97">
        <v>5775664.66666666</v>
      </c>
      <c r="E3667" s="2">
        <f t="shared" si="1"/>
        <v>17326994</v>
      </c>
    </row>
    <row r="3668">
      <c r="A3668" s="62" t="s">
        <v>9861</v>
      </c>
      <c r="B3668" s="1" t="s">
        <v>247</v>
      </c>
      <c r="C3668" s="5">
        <v>1311.0</v>
      </c>
      <c r="D3668" s="97">
        <v>1.05261616292906E7</v>
      </c>
      <c r="E3668" s="2">
        <f t="shared" si="1"/>
        <v>13799797896</v>
      </c>
    </row>
    <row r="3669">
      <c r="A3669" s="62" t="s">
        <v>9862</v>
      </c>
      <c r="B3669" s="1" t="s">
        <v>9863</v>
      </c>
      <c r="C3669" s="5">
        <v>51.0</v>
      </c>
      <c r="D3669" s="97">
        <v>6869020.1372549</v>
      </c>
      <c r="E3669" s="2">
        <f t="shared" si="1"/>
        <v>350320027</v>
      </c>
    </row>
    <row r="3670">
      <c r="A3670" s="62" t="s">
        <v>9864</v>
      </c>
      <c r="B3670" s="1" t="s">
        <v>9865</v>
      </c>
      <c r="C3670" s="5">
        <v>32.0</v>
      </c>
      <c r="D3670" s="97">
        <v>8123386.9375</v>
      </c>
      <c r="E3670" s="2">
        <f t="shared" si="1"/>
        <v>259948382</v>
      </c>
    </row>
    <row r="3671">
      <c r="A3671" s="62" t="s">
        <v>9866</v>
      </c>
      <c r="B3671" s="1" t="s">
        <v>9867</v>
      </c>
      <c r="C3671" s="5">
        <v>466.0</v>
      </c>
      <c r="D3671" s="97">
        <v>5096899.3304721</v>
      </c>
      <c r="E3671" s="2">
        <f t="shared" si="1"/>
        <v>2375155088</v>
      </c>
    </row>
    <row r="3672">
      <c r="A3672" s="62" t="s">
        <v>9868</v>
      </c>
      <c r="B3672" s="1" t="s">
        <v>9869</v>
      </c>
      <c r="C3672" s="5">
        <v>35.0</v>
      </c>
      <c r="D3672" s="97">
        <v>4228195.4</v>
      </c>
      <c r="E3672" s="2">
        <f t="shared" si="1"/>
        <v>147986839</v>
      </c>
    </row>
    <row r="3673">
      <c r="A3673" s="62" t="s">
        <v>9870</v>
      </c>
      <c r="B3673" s="1" t="s">
        <v>9871</v>
      </c>
      <c r="C3673" s="5">
        <v>1511.0</v>
      </c>
      <c r="D3673" s="97">
        <v>2.30125732103174E7</v>
      </c>
      <c r="E3673" s="2">
        <f t="shared" si="1"/>
        <v>34771998121</v>
      </c>
    </row>
    <row r="3674">
      <c r="A3674" s="62" t="s">
        <v>9872</v>
      </c>
      <c r="B3674" s="1" t="s">
        <v>9873</v>
      </c>
      <c r="C3674" s="5">
        <v>521.0</v>
      </c>
      <c r="D3674" s="97">
        <v>3.6953222318618E7</v>
      </c>
      <c r="E3674" s="2">
        <f t="shared" si="1"/>
        <v>19252628828</v>
      </c>
    </row>
    <row r="3675">
      <c r="A3675" s="62" t="s">
        <v>9874</v>
      </c>
      <c r="B3675" s="1" t="s">
        <v>9875</v>
      </c>
      <c r="C3675" s="5">
        <v>2.0</v>
      </c>
      <c r="D3675" s="97">
        <v>5739734.0</v>
      </c>
      <c r="E3675" s="2">
        <f t="shared" si="1"/>
        <v>11479468</v>
      </c>
    </row>
    <row r="3676">
      <c r="A3676" s="62" t="s">
        <v>9876</v>
      </c>
      <c r="B3676" s="1" t="s">
        <v>9877</v>
      </c>
      <c r="C3676" s="5">
        <v>42.0</v>
      </c>
      <c r="D3676" s="97">
        <v>7743097.04761904</v>
      </c>
      <c r="E3676" s="2">
        <f t="shared" si="1"/>
        <v>325210076</v>
      </c>
    </row>
    <row r="3677">
      <c r="A3677" s="62" t="s">
        <v>9878</v>
      </c>
      <c r="B3677" s="1" t="s">
        <v>9879</v>
      </c>
      <c r="C3677" s="5">
        <v>3377.0</v>
      </c>
      <c r="D3677" s="97">
        <v>1.38730522055078E7</v>
      </c>
      <c r="E3677" s="2">
        <f t="shared" si="1"/>
        <v>46849297298</v>
      </c>
    </row>
    <row r="3678">
      <c r="A3678" s="62" t="s">
        <v>9880</v>
      </c>
      <c r="B3678" s="1" t="s">
        <v>9881</v>
      </c>
      <c r="C3678" s="5">
        <v>5504.0</v>
      </c>
      <c r="D3678" s="97">
        <v>2.12488017698037E7</v>
      </c>
      <c r="E3678" s="2">
        <f t="shared" si="1"/>
        <v>116953404941</v>
      </c>
    </row>
    <row r="3679">
      <c r="A3679" s="62" t="s">
        <v>9882</v>
      </c>
      <c r="B3679" s="1" t="s">
        <v>9883</v>
      </c>
      <c r="C3679" s="5">
        <v>84.0</v>
      </c>
      <c r="D3679" s="97">
        <v>1.17562148214285E7</v>
      </c>
      <c r="E3679" s="2">
        <f t="shared" si="1"/>
        <v>987522045</v>
      </c>
    </row>
    <row r="3680">
      <c r="A3680" s="62" t="s">
        <v>9884</v>
      </c>
      <c r="B3680" s="1" t="s">
        <v>9885</v>
      </c>
      <c r="C3680" s="5">
        <v>56615.0</v>
      </c>
      <c r="D3680" s="97">
        <v>5.13345677900144E7</v>
      </c>
      <c r="E3680" s="2">
        <f t="shared" si="1"/>
        <v>2906306555432</v>
      </c>
    </row>
    <row r="3681">
      <c r="A3681" s="62" t="s">
        <v>9886</v>
      </c>
      <c r="B3681" s="1" t="s">
        <v>9887</v>
      </c>
      <c r="C3681" s="5">
        <v>16279.0</v>
      </c>
      <c r="D3681" s="97">
        <v>3.45389343263526E7</v>
      </c>
      <c r="E3681" s="2">
        <f t="shared" si="1"/>
        <v>562259311899</v>
      </c>
    </row>
    <row r="3682">
      <c r="A3682" s="62" t="s">
        <v>9888</v>
      </c>
      <c r="B3682" s="1" t="s">
        <v>9889</v>
      </c>
      <c r="C3682" s="5">
        <v>1405.0</v>
      </c>
      <c r="D3682" s="97">
        <v>1.82325713281138E7</v>
      </c>
      <c r="E3682" s="2">
        <f t="shared" si="1"/>
        <v>25616762716</v>
      </c>
    </row>
    <row r="3683">
      <c r="A3683" s="62" t="s">
        <v>9890</v>
      </c>
      <c r="B3683" s="1" t="s">
        <v>9891</v>
      </c>
      <c r="C3683" s="5">
        <v>181744.0</v>
      </c>
      <c r="D3683" s="97">
        <v>2.11217397161226E7</v>
      </c>
      <c r="E3683" s="2">
        <f t="shared" si="1"/>
        <v>3838749462967</v>
      </c>
    </row>
    <row r="3684">
      <c r="A3684" s="62" t="s">
        <v>9892</v>
      </c>
      <c r="B3684" s="1" t="s">
        <v>9893</v>
      </c>
      <c r="C3684" s="5">
        <v>2339.0</v>
      </c>
      <c r="D3684" s="97">
        <v>1.48527105735042E7</v>
      </c>
      <c r="E3684" s="2">
        <f t="shared" si="1"/>
        <v>34740490031</v>
      </c>
    </row>
    <row r="3685">
      <c r="A3685" s="62" t="s">
        <v>9894</v>
      </c>
      <c r="B3685" s="1" t="s">
        <v>9895</v>
      </c>
      <c r="C3685" s="5">
        <v>1091.0</v>
      </c>
      <c r="D3685" s="97">
        <v>1.23158306003666E7</v>
      </c>
      <c r="E3685" s="2">
        <f t="shared" si="1"/>
        <v>13436571185</v>
      </c>
    </row>
    <row r="3686">
      <c r="A3686" s="62" t="s">
        <v>9896</v>
      </c>
      <c r="B3686" s="1" t="s">
        <v>9897</v>
      </c>
      <c r="C3686" s="5">
        <v>1045.0</v>
      </c>
      <c r="D3686" s="97">
        <v>7684641.01526717</v>
      </c>
      <c r="E3686" s="2">
        <f t="shared" si="1"/>
        <v>8030449861</v>
      </c>
    </row>
    <row r="3687">
      <c r="A3687" s="62" t="s">
        <v>9898</v>
      </c>
      <c r="B3687" s="1" t="s">
        <v>9899</v>
      </c>
      <c r="C3687" s="5">
        <v>1211.0</v>
      </c>
      <c r="D3687" s="97">
        <v>8421118.09083401</v>
      </c>
      <c r="E3687" s="2">
        <f t="shared" si="1"/>
        <v>10197974008</v>
      </c>
    </row>
    <row r="3688">
      <c r="A3688" s="62" t="s">
        <v>9900</v>
      </c>
      <c r="B3688" s="1" t="s">
        <v>9901</v>
      </c>
      <c r="C3688" s="5">
        <v>27.0</v>
      </c>
      <c r="D3688" s="97">
        <v>2.37228501481481E7</v>
      </c>
      <c r="E3688" s="2">
        <f t="shared" si="1"/>
        <v>640516954</v>
      </c>
    </row>
    <row r="3689">
      <c r="A3689" s="62" t="s">
        <v>9902</v>
      </c>
      <c r="B3689" s="1" t="s">
        <v>9903</v>
      </c>
      <c r="C3689" s="5">
        <v>5451.0</v>
      </c>
      <c r="D3689" s="97">
        <v>7528911.9678958</v>
      </c>
      <c r="E3689" s="2">
        <f t="shared" si="1"/>
        <v>41040099137</v>
      </c>
    </row>
    <row r="3690">
      <c r="A3690" s="62" t="s">
        <v>9904</v>
      </c>
      <c r="B3690" s="1" t="s">
        <v>9905</v>
      </c>
      <c r="C3690" s="5">
        <v>10.0</v>
      </c>
      <c r="D3690" s="97">
        <v>2.19117274E7</v>
      </c>
      <c r="E3690" s="2">
        <f t="shared" si="1"/>
        <v>219117274</v>
      </c>
    </row>
    <row r="3691">
      <c r="A3691" s="62" t="s">
        <v>9906</v>
      </c>
      <c r="B3691" s="1" t="s">
        <v>9907</v>
      </c>
      <c r="C3691" s="5">
        <v>456.0</v>
      </c>
      <c r="D3691" s="97">
        <v>8267244.84429825</v>
      </c>
      <c r="E3691" s="2">
        <f t="shared" si="1"/>
        <v>3769863649</v>
      </c>
    </row>
    <row r="3692">
      <c r="A3692" s="62" t="s">
        <v>9908</v>
      </c>
      <c r="B3692" s="1" t="s">
        <v>9909</v>
      </c>
      <c r="C3692" s="5">
        <v>107.0</v>
      </c>
      <c r="D3692" s="97">
        <v>1.31963781214953E7</v>
      </c>
      <c r="E3692" s="2">
        <f t="shared" si="1"/>
        <v>1412012459</v>
      </c>
    </row>
    <row r="3693">
      <c r="A3693" s="62" t="s">
        <v>9910</v>
      </c>
      <c r="B3693" s="1" t="s">
        <v>9911</v>
      </c>
      <c r="C3693" s="5">
        <v>50.0</v>
      </c>
      <c r="D3693" s="97">
        <v>1.666335606E7</v>
      </c>
      <c r="E3693" s="2">
        <f t="shared" si="1"/>
        <v>833167803</v>
      </c>
    </row>
    <row r="3694">
      <c r="A3694" s="62" t="s">
        <v>9912</v>
      </c>
      <c r="B3694" s="1" t="s">
        <v>9913</v>
      </c>
      <c r="C3694" s="5">
        <v>151.0</v>
      </c>
      <c r="D3694" s="97">
        <v>1.94278143642384E7</v>
      </c>
      <c r="E3694" s="2">
        <f t="shared" si="1"/>
        <v>2933599969</v>
      </c>
    </row>
    <row r="3695">
      <c r="A3695" s="62" t="s">
        <v>9914</v>
      </c>
      <c r="B3695" s="1" t="s">
        <v>9915</v>
      </c>
      <c r="C3695" s="5">
        <v>460.0</v>
      </c>
      <c r="D3695" s="97">
        <v>1.27989381125541E7</v>
      </c>
      <c r="E3695" s="2">
        <f t="shared" si="1"/>
        <v>5887511532</v>
      </c>
    </row>
    <row r="3696">
      <c r="A3696" s="62" t="s">
        <v>9916</v>
      </c>
      <c r="B3696" s="1" t="s">
        <v>9917</v>
      </c>
      <c r="C3696" s="5">
        <v>22.0</v>
      </c>
      <c r="D3696" s="97">
        <v>7521350.95454545</v>
      </c>
      <c r="E3696" s="2">
        <f t="shared" si="1"/>
        <v>165469721</v>
      </c>
    </row>
    <row r="3697">
      <c r="A3697" s="62" t="s">
        <v>9918</v>
      </c>
      <c r="B3697" s="1" t="s">
        <v>9919</v>
      </c>
      <c r="C3697" s="5">
        <v>1019.0</v>
      </c>
      <c r="D3697" s="97">
        <v>2.83928438891069E7</v>
      </c>
      <c r="E3697" s="2">
        <f t="shared" si="1"/>
        <v>28932307923</v>
      </c>
    </row>
    <row r="3698">
      <c r="A3698" s="62" t="s">
        <v>9920</v>
      </c>
      <c r="B3698" s="1" t="s">
        <v>9921</v>
      </c>
      <c r="C3698" s="5">
        <v>66.0</v>
      </c>
      <c r="D3698" s="97">
        <v>1.09493873636363E7</v>
      </c>
      <c r="E3698" s="2">
        <f t="shared" si="1"/>
        <v>722659566</v>
      </c>
    </row>
    <row r="3699">
      <c r="A3699" s="62" t="s">
        <v>9922</v>
      </c>
      <c r="B3699" s="1" t="s">
        <v>9923</v>
      </c>
      <c r="C3699" s="5">
        <v>75.0</v>
      </c>
      <c r="D3699" s="97">
        <v>1.47249819733333E7</v>
      </c>
      <c r="E3699" s="2">
        <f t="shared" si="1"/>
        <v>1104373648</v>
      </c>
    </row>
    <row r="3700">
      <c r="A3700" s="62" t="s">
        <v>9924</v>
      </c>
      <c r="B3700" s="1" t="s">
        <v>9925</v>
      </c>
      <c r="C3700" s="5">
        <v>18.0</v>
      </c>
      <c r="D3700" s="97">
        <v>1.55404610555555E7</v>
      </c>
      <c r="E3700" s="2">
        <f t="shared" si="1"/>
        <v>279728299</v>
      </c>
    </row>
    <row r="3701">
      <c r="A3701" s="62" t="s">
        <v>9926</v>
      </c>
      <c r="B3701" s="1" t="s">
        <v>9927</v>
      </c>
      <c r="C3701" s="5">
        <v>94.0</v>
      </c>
      <c r="D3701" s="97">
        <v>2.28638831595744E7</v>
      </c>
      <c r="E3701" s="2">
        <f t="shared" si="1"/>
        <v>2149205017</v>
      </c>
    </row>
    <row r="3702">
      <c r="A3702" s="62" t="s">
        <v>9928</v>
      </c>
      <c r="B3702" s="1" t="s">
        <v>9929</v>
      </c>
      <c r="C3702" s="5">
        <v>1343.0</v>
      </c>
      <c r="D3702" s="97">
        <v>1.3008965308265E7</v>
      </c>
      <c r="E3702" s="2">
        <f t="shared" si="1"/>
        <v>17471040409</v>
      </c>
    </row>
    <row r="3703">
      <c r="A3703" s="62" t="s">
        <v>9930</v>
      </c>
      <c r="B3703" s="1" t="s">
        <v>9931</v>
      </c>
      <c r="C3703" s="5">
        <v>2.0</v>
      </c>
      <c r="D3703" s="97">
        <v>1772863.0</v>
      </c>
      <c r="E3703" s="2">
        <f t="shared" si="1"/>
        <v>3545726</v>
      </c>
    </row>
    <row r="3704">
      <c r="A3704" s="62" t="s">
        <v>9932</v>
      </c>
      <c r="B3704" s="1" t="s">
        <v>9933</v>
      </c>
      <c r="C3704" s="5">
        <v>9935.0</v>
      </c>
      <c r="D3704" s="97">
        <v>2.28993803472795E7</v>
      </c>
      <c r="E3704" s="2">
        <f t="shared" si="1"/>
        <v>227505343750</v>
      </c>
    </row>
    <row r="3705">
      <c r="A3705" s="62" t="s">
        <v>9934</v>
      </c>
      <c r="B3705" s="1" t="s">
        <v>9935</v>
      </c>
      <c r="C3705" s="5">
        <v>11212.0</v>
      </c>
      <c r="D3705" s="97">
        <v>1.63985393341063E7</v>
      </c>
      <c r="E3705" s="2">
        <f t="shared" si="1"/>
        <v>183860423014</v>
      </c>
    </row>
    <row r="3706">
      <c r="A3706" s="62" t="s">
        <v>9936</v>
      </c>
      <c r="B3706" s="1" t="s">
        <v>9937</v>
      </c>
      <c r="C3706" s="5">
        <v>1061.0</v>
      </c>
      <c r="D3706" s="97">
        <v>1.53465638426763E7</v>
      </c>
      <c r="E3706" s="2">
        <f t="shared" si="1"/>
        <v>16282704237</v>
      </c>
    </row>
    <row r="3707">
      <c r="A3707" s="62" t="s">
        <v>9938</v>
      </c>
      <c r="B3707" s="1" t="s">
        <v>9939</v>
      </c>
      <c r="C3707" s="5">
        <v>128.0</v>
      </c>
      <c r="D3707" s="97">
        <v>1.42816259609374E7</v>
      </c>
      <c r="E3707" s="2">
        <f t="shared" si="1"/>
        <v>1828048123</v>
      </c>
    </row>
    <row r="3708">
      <c r="A3708" s="62" t="s">
        <v>9940</v>
      </c>
      <c r="B3708" s="1" t="s">
        <v>9941</v>
      </c>
      <c r="C3708" s="5">
        <v>27.0</v>
      </c>
      <c r="D3708" s="97">
        <v>8858613.62962962</v>
      </c>
      <c r="E3708" s="2">
        <f t="shared" si="1"/>
        <v>239182568</v>
      </c>
    </row>
    <row r="3709">
      <c r="A3709" s="62" t="s">
        <v>9942</v>
      </c>
      <c r="B3709" s="1" t="s">
        <v>9943</v>
      </c>
      <c r="C3709" s="5">
        <v>1849.0</v>
      </c>
      <c r="D3709" s="97">
        <v>1.32839349660194E7</v>
      </c>
      <c r="E3709" s="2">
        <f t="shared" si="1"/>
        <v>24561995752</v>
      </c>
    </row>
    <row r="3710">
      <c r="A3710" s="62" t="s">
        <v>9944</v>
      </c>
      <c r="B3710" s="1" t="s">
        <v>9945</v>
      </c>
      <c r="C3710" s="5">
        <v>6164.0</v>
      </c>
      <c r="D3710" s="97">
        <v>2.62211149151692E7</v>
      </c>
      <c r="E3710" s="2">
        <f t="shared" si="1"/>
        <v>161626952337</v>
      </c>
    </row>
    <row r="3711">
      <c r="A3711" s="62" t="s">
        <v>9946</v>
      </c>
      <c r="B3711" s="1" t="s">
        <v>9947</v>
      </c>
      <c r="C3711" s="5">
        <v>62.0</v>
      </c>
      <c r="D3711" s="97">
        <v>3.92780555967741E7</v>
      </c>
      <c r="E3711" s="2">
        <f t="shared" si="1"/>
        <v>2435239447</v>
      </c>
    </row>
    <row r="3712">
      <c r="A3712" s="62" t="s">
        <v>9948</v>
      </c>
      <c r="B3712" s="1" t="s">
        <v>9949</v>
      </c>
      <c r="C3712" s="5">
        <v>6.0</v>
      </c>
      <c r="D3712" s="97">
        <v>2.50379795E7</v>
      </c>
      <c r="E3712" s="2">
        <f t="shared" si="1"/>
        <v>150227877</v>
      </c>
    </row>
    <row r="3713">
      <c r="A3713" s="62" t="s">
        <v>9950</v>
      </c>
      <c r="B3713" s="1" t="s">
        <v>9951</v>
      </c>
      <c r="C3713" s="5">
        <v>20.0</v>
      </c>
      <c r="D3713" s="97">
        <v>1.11725581E7</v>
      </c>
      <c r="E3713" s="2">
        <f t="shared" si="1"/>
        <v>223451162</v>
      </c>
    </row>
    <row r="3714">
      <c r="A3714" s="62" t="s">
        <v>9952</v>
      </c>
      <c r="B3714" s="1" t="s">
        <v>9953</v>
      </c>
      <c r="C3714" s="5">
        <v>26508.0</v>
      </c>
      <c r="D3714" s="97">
        <v>7824345.00969518</v>
      </c>
      <c r="E3714" s="2">
        <f t="shared" si="1"/>
        <v>207407737517</v>
      </c>
    </row>
    <row r="3715">
      <c r="A3715" s="62" t="s">
        <v>9954</v>
      </c>
      <c r="B3715" s="1" t="s">
        <v>9955</v>
      </c>
      <c r="C3715" s="5">
        <v>14.0</v>
      </c>
      <c r="D3715" s="97">
        <v>1.95268723571428E7</v>
      </c>
      <c r="E3715" s="2">
        <f t="shared" si="1"/>
        <v>273376213</v>
      </c>
    </row>
    <row r="3716">
      <c r="A3716" s="62" t="s">
        <v>9956</v>
      </c>
      <c r="B3716" s="1" t="s">
        <v>9957</v>
      </c>
      <c r="C3716" s="5">
        <v>3307.0</v>
      </c>
      <c r="D3716" s="97">
        <v>1.43155257828847E7</v>
      </c>
      <c r="E3716" s="2">
        <f t="shared" si="1"/>
        <v>47341443764</v>
      </c>
    </row>
    <row r="3717">
      <c r="A3717" s="62" t="s">
        <v>9958</v>
      </c>
      <c r="B3717" s="1" t="s">
        <v>9959</v>
      </c>
      <c r="C3717" s="5">
        <v>51.0</v>
      </c>
      <c r="D3717" s="97">
        <v>1.32428688431372E7</v>
      </c>
      <c r="E3717" s="2">
        <f t="shared" si="1"/>
        <v>675386311</v>
      </c>
    </row>
    <row r="3718">
      <c r="A3718" s="62" t="s">
        <v>9960</v>
      </c>
      <c r="B3718" s="1" t="s">
        <v>9961</v>
      </c>
      <c r="C3718" s="5">
        <v>17648.0</v>
      </c>
      <c r="D3718" s="97">
        <v>1.15010933100067E7</v>
      </c>
      <c r="E3718" s="2">
        <f t="shared" si="1"/>
        <v>202971294735</v>
      </c>
    </row>
    <row r="3719">
      <c r="A3719" s="62" t="s">
        <v>9962</v>
      </c>
      <c r="B3719" s="1" t="s">
        <v>9963</v>
      </c>
      <c r="C3719" s="5">
        <v>2312.0</v>
      </c>
      <c r="D3719" s="97">
        <v>6877375.15311419</v>
      </c>
      <c r="E3719" s="2">
        <f t="shared" si="1"/>
        <v>15900491354</v>
      </c>
    </row>
    <row r="3720">
      <c r="A3720" s="62" t="s">
        <v>9964</v>
      </c>
      <c r="B3720" s="1" t="s">
        <v>9965</v>
      </c>
      <c r="C3720" s="5">
        <v>3470.0</v>
      </c>
      <c r="D3720" s="97">
        <v>1.32962508519158E7</v>
      </c>
      <c r="E3720" s="2">
        <f t="shared" si="1"/>
        <v>46137990456</v>
      </c>
    </row>
    <row r="3721">
      <c r="A3721" s="62" t="s">
        <v>9966</v>
      </c>
      <c r="B3721" s="1" t="s">
        <v>9967</v>
      </c>
      <c r="C3721" s="5">
        <v>4417.0</v>
      </c>
      <c r="D3721" s="97">
        <v>6752973.528067</v>
      </c>
      <c r="E3721" s="2">
        <f t="shared" si="1"/>
        <v>29827884073</v>
      </c>
    </row>
    <row r="3722">
      <c r="A3722" s="62" t="s">
        <v>9968</v>
      </c>
      <c r="B3722" s="1" t="s">
        <v>9969</v>
      </c>
      <c r="C3722" s="5">
        <v>2511.0</v>
      </c>
      <c r="D3722" s="97">
        <v>1.25213639896455E7</v>
      </c>
      <c r="E3722" s="2">
        <f t="shared" si="1"/>
        <v>31441144978</v>
      </c>
    </row>
    <row r="3723">
      <c r="A3723" s="62" t="s">
        <v>9970</v>
      </c>
      <c r="B3723" s="1" t="s">
        <v>9971</v>
      </c>
      <c r="C3723" s="5">
        <v>5169.0</v>
      </c>
      <c r="D3723" s="97">
        <v>1.5004095483846E7</v>
      </c>
      <c r="E3723" s="2">
        <f t="shared" si="1"/>
        <v>77556169556</v>
      </c>
    </row>
    <row r="3724">
      <c r="A3724" s="62" t="s">
        <v>9972</v>
      </c>
      <c r="B3724" s="1" t="s">
        <v>9973</v>
      </c>
      <c r="C3724" s="5">
        <v>308.0</v>
      </c>
      <c r="D3724" s="97">
        <v>1.03169745334415E8</v>
      </c>
      <c r="E3724" s="2">
        <f t="shared" si="1"/>
        <v>31776281563</v>
      </c>
    </row>
    <row r="3725">
      <c r="A3725" s="62" t="s">
        <v>9974</v>
      </c>
      <c r="B3725" s="1" t="s">
        <v>9975</v>
      </c>
      <c r="C3725" s="5">
        <v>2440.0</v>
      </c>
      <c r="D3725" s="97">
        <v>5.63630176080915E7</v>
      </c>
      <c r="E3725" s="2">
        <f t="shared" si="1"/>
        <v>137525762964</v>
      </c>
    </row>
    <row r="3726">
      <c r="A3726" s="62" t="s">
        <v>9976</v>
      </c>
      <c r="B3726" s="1" t="s">
        <v>9977</v>
      </c>
      <c r="C3726" s="5">
        <v>671.0</v>
      </c>
      <c r="D3726" s="97">
        <v>1.68826389776452E7</v>
      </c>
      <c r="E3726" s="2">
        <f t="shared" si="1"/>
        <v>11328250754</v>
      </c>
    </row>
    <row r="3727">
      <c r="A3727" s="62" t="s">
        <v>9978</v>
      </c>
      <c r="B3727" s="1" t="s">
        <v>9979</v>
      </c>
      <c r="C3727" s="5">
        <v>507.0</v>
      </c>
      <c r="D3727" s="97">
        <v>1.05299797061143E7</v>
      </c>
      <c r="E3727" s="2">
        <f t="shared" si="1"/>
        <v>5338699711</v>
      </c>
    </row>
    <row r="3728">
      <c r="A3728" s="62" t="s">
        <v>9980</v>
      </c>
      <c r="B3728" s="1" t="s">
        <v>9981</v>
      </c>
      <c r="C3728" s="5">
        <v>172215.0</v>
      </c>
      <c r="D3728" s="97">
        <v>1.60762596432615E7</v>
      </c>
      <c r="E3728" s="2">
        <f t="shared" si="1"/>
        <v>2768573054464</v>
      </c>
    </row>
    <row r="3729">
      <c r="A3729" s="62" t="s">
        <v>9982</v>
      </c>
      <c r="B3729" s="1" t="s">
        <v>9983</v>
      </c>
      <c r="C3729" s="5">
        <v>93040.0</v>
      </c>
      <c r="D3729" s="97">
        <v>1.95228589041339E7</v>
      </c>
      <c r="E3729" s="2">
        <f t="shared" si="1"/>
        <v>1816406792441</v>
      </c>
    </row>
    <row r="3730">
      <c r="A3730" s="62" t="s">
        <v>9984</v>
      </c>
      <c r="B3730" s="1" t="s">
        <v>9985</v>
      </c>
      <c r="C3730" s="5">
        <v>73.0</v>
      </c>
      <c r="D3730" s="97">
        <v>9487343.02739725</v>
      </c>
      <c r="E3730" s="2">
        <f t="shared" si="1"/>
        <v>692576041</v>
      </c>
    </row>
    <row r="3731">
      <c r="A3731" s="62" t="s">
        <v>9986</v>
      </c>
      <c r="B3731" s="1" t="s">
        <v>9987</v>
      </c>
      <c r="C3731" s="5">
        <v>1086.0</v>
      </c>
      <c r="D3731" s="97">
        <v>2.41033359411223E7</v>
      </c>
      <c r="E3731" s="2">
        <f t="shared" si="1"/>
        <v>26176222832</v>
      </c>
    </row>
    <row r="3732">
      <c r="A3732" s="62" t="s">
        <v>9988</v>
      </c>
      <c r="B3732" s="1" t="s">
        <v>9989</v>
      </c>
      <c r="C3732" s="5">
        <v>200193.0</v>
      </c>
      <c r="D3732" s="97">
        <v>3.60192487360972E7</v>
      </c>
      <c r="E3732" s="2">
        <f t="shared" si="1"/>
        <v>7210801462226</v>
      </c>
    </row>
    <row r="3733">
      <c r="A3733" s="62" t="s">
        <v>9990</v>
      </c>
      <c r="B3733" s="1" t="s">
        <v>9991</v>
      </c>
      <c r="C3733" s="5">
        <v>84728.0</v>
      </c>
      <c r="D3733" s="97">
        <v>8.25114632191142E7</v>
      </c>
      <c r="E3733" s="2">
        <f t="shared" si="1"/>
        <v>6991031255629</v>
      </c>
    </row>
    <row r="3734">
      <c r="A3734" s="62" t="s">
        <v>9992</v>
      </c>
      <c r="B3734" s="1" t="s">
        <v>9993</v>
      </c>
      <c r="C3734" s="5">
        <v>2835.0</v>
      </c>
      <c r="D3734" s="97">
        <v>1.77565275713783E7</v>
      </c>
      <c r="E3734" s="2">
        <f t="shared" si="1"/>
        <v>50339755665</v>
      </c>
    </row>
    <row r="3735">
      <c r="A3735" s="62" t="s">
        <v>9994</v>
      </c>
      <c r="B3735" s="1" t="s">
        <v>9995</v>
      </c>
      <c r="C3735" s="5">
        <v>106.0</v>
      </c>
      <c r="D3735" s="97">
        <v>2.71037392169811E7</v>
      </c>
      <c r="E3735" s="2">
        <f t="shared" si="1"/>
        <v>2872996357</v>
      </c>
    </row>
    <row r="3736">
      <c r="A3736" s="62" t="s">
        <v>9996</v>
      </c>
      <c r="B3736" s="1" t="s">
        <v>9997</v>
      </c>
      <c r="C3736" s="5">
        <v>133.0</v>
      </c>
      <c r="D3736" s="97">
        <v>2.1177942774436E7</v>
      </c>
      <c r="E3736" s="2">
        <f t="shared" si="1"/>
        <v>2816666389</v>
      </c>
    </row>
    <row r="3737">
      <c r="A3737" s="62" t="s">
        <v>9998</v>
      </c>
      <c r="B3737" s="1" t="s">
        <v>9999</v>
      </c>
      <c r="C3737" s="5">
        <v>48.0</v>
      </c>
      <c r="D3737" s="97">
        <v>2.0870055375E7</v>
      </c>
      <c r="E3737" s="2">
        <f t="shared" si="1"/>
        <v>1001762658</v>
      </c>
    </row>
    <row r="3738">
      <c r="A3738" s="62" t="s">
        <v>10000</v>
      </c>
      <c r="B3738" s="1" t="s">
        <v>10001</v>
      </c>
      <c r="C3738" s="5">
        <v>154.0</v>
      </c>
      <c r="D3738" s="97">
        <v>3.27887247012987E7</v>
      </c>
      <c r="E3738" s="2">
        <f t="shared" si="1"/>
        <v>5049463604</v>
      </c>
    </row>
    <row r="3739">
      <c r="A3739" s="62" t="s">
        <v>10002</v>
      </c>
      <c r="B3739" s="1" t="s">
        <v>10003</v>
      </c>
      <c r="C3739" s="5">
        <v>112.0</v>
      </c>
      <c r="D3739" s="97">
        <v>1.49438197232142E7</v>
      </c>
      <c r="E3739" s="2">
        <f t="shared" si="1"/>
        <v>1673707809</v>
      </c>
    </row>
    <row r="3740">
      <c r="A3740" s="62" t="s">
        <v>10004</v>
      </c>
      <c r="B3740" s="1" t="s">
        <v>10005</v>
      </c>
      <c r="C3740" s="5">
        <v>149.0</v>
      </c>
      <c r="D3740" s="97">
        <v>1.6030047067114E7</v>
      </c>
      <c r="E3740" s="2">
        <f t="shared" si="1"/>
        <v>2388477013</v>
      </c>
    </row>
    <row r="3741">
      <c r="A3741" s="62" t="s">
        <v>10006</v>
      </c>
      <c r="B3741" s="1" t="s">
        <v>10007</v>
      </c>
      <c r="C3741" s="5">
        <v>138.0</v>
      </c>
      <c r="D3741" s="97">
        <v>1.37244831666666E7</v>
      </c>
      <c r="E3741" s="2">
        <f t="shared" si="1"/>
        <v>1893978677</v>
      </c>
    </row>
    <row r="3742">
      <c r="A3742" s="62" t="s">
        <v>10008</v>
      </c>
      <c r="B3742" s="1" t="s">
        <v>10009</v>
      </c>
      <c r="C3742" s="5">
        <v>57.0</v>
      </c>
      <c r="D3742" s="97">
        <v>2.77037761052631E7</v>
      </c>
      <c r="E3742" s="2">
        <f t="shared" si="1"/>
        <v>1579115238</v>
      </c>
    </row>
    <row r="3743">
      <c r="A3743" s="62" t="s">
        <v>10010</v>
      </c>
      <c r="B3743" s="1" t="s">
        <v>10011</v>
      </c>
      <c r="C3743" s="5">
        <v>1619.0</v>
      </c>
      <c r="D3743" s="97">
        <v>1.54756548943792E7</v>
      </c>
      <c r="E3743" s="2">
        <f t="shared" si="1"/>
        <v>25055085274</v>
      </c>
    </row>
    <row r="3744">
      <c r="A3744" s="62" t="s">
        <v>10012</v>
      </c>
      <c r="B3744" s="1" t="s">
        <v>10013</v>
      </c>
      <c r="C3744" s="5">
        <v>39864.0</v>
      </c>
      <c r="D3744" s="97">
        <v>1.51167356360626E7</v>
      </c>
      <c r="E3744" s="2">
        <f t="shared" si="1"/>
        <v>602613549396</v>
      </c>
    </row>
    <row r="3745">
      <c r="A3745" s="62" t="s">
        <v>10014</v>
      </c>
      <c r="B3745" s="1" t="s">
        <v>10015</v>
      </c>
      <c r="C3745" s="5">
        <v>676.0</v>
      </c>
      <c r="D3745" s="97">
        <v>1.08854959097633E7</v>
      </c>
      <c r="E3745" s="2">
        <f t="shared" si="1"/>
        <v>7358595235</v>
      </c>
    </row>
    <row r="3746">
      <c r="A3746" s="62" t="s">
        <v>10016</v>
      </c>
      <c r="B3746" s="1" t="s">
        <v>10017</v>
      </c>
      <c r="C3746" s="5">
        <v>229.0</v>
      </c>
      <c r="D3746" s="97">
        <v>7675068.69868995</v>
      </c>
      <c r="E3746" s="2">
        <f t="shared" si="1"/>
        <v>1757590732</v>
      </c>
    </row>
    <row r="3747">
      <c r="A3747" s="62" t="s">
        <v>10018</v>
      </c>
      <c r="B3747" s="1" t="s">
        <v>10019</v>
      </c>
      <c r="C3747" s="5">
        <v>2147.0</v>
      </c>
      <c r="D3747" s="97">
        <v>3.74452578602701E7</v>
      </c>
      <c r="E3747" s="2">
        <f t="shared" si="1"/>
        <v>80394968626</v>
      </c>
    </row>
    <row r="3748">
      <c r="A3748" s="62" t="s">
        <v>10020</v>
      </c>
      <c r="B3748" s="1" t="s">
        <v>10021</v>
      </c>
      <c r="C3748" s="5">
        <v>5.0</v>
      </c>
      <c r="D3748" s="97">
        <v>7694541.6</v>
      </c>
      <c r="E3748" s="2">
        <f t="shared" si="1"/>
        <v>38472708</v>
      </c>
    </row>
    <row r="3749">
      <c r="A3749" s="62" t="s">
        <v>10022</v>
      </c>
      <c r="B3749" s="1" t="s">
        <v>10023</v>
      </c>
      <c r="C3749" s="5">
        <v>13.0</v>
      </c>
      <c r="D3749" s="97">
        <v>4728668.15384615</v>
      </c>
      <c r="E3749" s="2">
        <f t="shared" si="1"/>
        <v>61472686</v>
      </c>
    </row>
    <row r="3750">
      <c r="A3750" s="62" t="s">
        <v>10024</v>
      </c>
      <c r="B3750" s="1" t="s">
        <v>10025</v>
      </c>
      <c r="C3750" s="5">
        <v>856.0</v>
      </c>
      <c r="D3750" s="97">
        <v>6374939.99182242</v>
      </c>
      <c r="E3750" s="2">
        <f t="shared" si="1"/>
        <v>5456948633</v>
      </c>
    </row>
    <row r="3751">
      <c r="A3751" s="62" t="s">
        <v>10026</v>
      </c>
      <c r="B3751" s="1" t="s">
        <v>10027</v>
      </c>
      <c r="C3751" s="5">
        <v>45.0</v>
      </c>
      <c r="D3751" s="97">
        <v>1.36275503555555E7</v>
      </c>
      <c r="E3751" s="2">
        <f t="shared" si="1"/>
        <v>613239766</v>
      </c>
    </row>
    <row r="3752">
      <c r="A3752" s="62" t="s">
        <v>10028</v>
      </c>
      <c r="B3752" s="1" t="s">
        <v>10029</v>
      </c>
      <c r="C3752" s="5">
        <v>12.0</v>
      </c>
      <c r="D3752" s="97">
        <v>1.06488986666666E7</v>
      </c>
      <c r="E3752" s="2">
        <f t="shared" si="1"/>
        <v>127786784</v>
      </c>
    </row>
    <row r="3753">
      <c r="A3753" s="62" t="s">
        <v>10030</v>
      </c>
      <c r="B3753" s="1" t="s">
        <v>10031</v>
      </c>
      <c r="C3753" s="5">
        <v>1995.0</v>
      </c>
      <c r="D3753" s="97">
        <v>1.98446619258145E7</v>
      </c>
      <c r="E3753" s="2">
        <f t="shared" si="1"/>
        <v>39590100542</v>
      </c>
    </row>
    <row r="3754">
      <c r="A3754" s="62" t="s">
        <v>10032</v>
      </c>
      <c r="B3754" s="1" t="s">
        <v>10033</v>
      </c>
      <c r="C3754" s="5">
        <v>1049.0</v>
      </c>
      <c r="D3754" s="97">
        <v>1.05874015914285E7</v>
      </c>
      <c r="E3754" s="2">
        <f t="shared" si="1"/>
        <v>11106184269</v>
      </c>
    </row>
    <row r="3755">
      <c r="A3755" s="62" t="s">
        <v>10034</v>
      </c>
      <c r="B3755" s="1" t="s">
        <v>10035</v>
      </c>
      <c r="C3755" s="5">
        <v>213.0</v>
      </c>
      <c r="D3755" s="97">
        <v>7291611.60093896</v>
      </c>
      <c r="E3755" s="2">
        <f t="shared" si="1"/>
        <v>1553113271</v>
      </c>
    </row>
    <row r="3756">
      <c r="A3756" s="62" t="s">
        <v>10036</v>
      </c>
      <c r="B3756" s="1" t="s">
        <v>10037</v>
      </c>
      <c r="C3756" s="5">
        <v>26.0</v>
      </c>
      <c r="D3756" s="97">
        <v>2.45808884615384E7</v>
      </c>
      <c r="E3756" s="2">
        <f t="shared" si="1"/>
        <v>639103100</v>
      </c>
    </row>
    <row r="3757">
      <c r="A3757" s="62" t="s">
        <v>10038</v>
      </c>
      <c r="B3757" s="1" t="s">
        <v>10039</v>
      </c>
      <c r="C3757" s="5">
        <v>539.0</v>
      </c>
      <c r="D3757" s="97">
        <v>1.38162464155844E7</v>
      </c>
      <c r="E3757" s="2">
        <f t="shared" si="1"/>
        <v>7446956818</v>
      </c>
    </row>
    <row r="3758">
      <c r="A3758" s="62" t="s">
        <v>10040</v>
      </c>
      <c r="B3758" s="1" t="s">
        <v>10041</v>
      </c>
      <c r="C3758" s="5">
        <v>647.0</v>
      </c>
      <c r="D3758" s="97">
        <v>2.75838034049459E7</v>
      </c>
      <c r="E3758" s="2">
        <f t="shared" si="1"/>
        <v>17846720803</v>
      </c>
    </row>
    <row r="3759">
      <c r="A3759" s="62" t="s">
        <v>10042</v>
      </c>
      <c r="B3759" s="1" t="s">
        <v>10043</v>
      </c>
      <c r="C3759" s="5">
        <v>533.0</v>
      </c>
      <c r="D3759" s="97">
        <v>1.53937513245778E7</v>
      </c>
      <c r="E3759" s="2">
        <f t="shared" si="1"/>
        <v>8204869456</v>
      </c>
    </row>
    <row r="3760">
      <c r="A3760" s="62" t="s">
        <v>10044</v>
      </c>
      <c r="B3760" s="1" t="s">
        <v>10045</v>
      </c>
      <c r="C3760" s="5">
        <v>634.0</v>
      </c>
      <c r="D3760" s="97">
        <v>2.56056564321766E7</v>
      </c>
      <c r="E3760" s="2">
        <f t="shared" si="1"/>
        <v>16233986178</v>
      </c>
    </row>
    <row r="3761">
      <c r="A3761" s="62" t="s">
        <v>10046</v>
      </c>
      <c r="B3761" s="1" t="s">
        <v>10047</v>
      </c>
      <c r="C3761" s="5">
        <v>2658.0</v>
      </c>
      <c r="D3761" s="97">
        <v>4.28105083961063E7</v>
      </c>
      <c r="E3761" s="2">
        <f t="shared" si="1"/>
        <v>113790331317</v>
      </c>
    </row>
    <row r="3762">
      <c r="A3762" s="62" t="s">
        <v>10048</v>
      </c>
      <c r="B3762" s="1" t="s">
        <v>10049</v>
      </c>
      <c r="C3762" s="5">
        <v>31.0</v>
      </c>
      <c r="D3762" s="97">
        <v>5.60424593548387E7</v>
      </c>
      <c r="E3762" s="2">
        <f t="shared" si="1"/>
        <v>1737316240</v>
      </c>
    </row>
    <row r="3763">
      <c r="A3763" s="62" t="s">
        <v>10050</v>
      </c>
      <c r="B3763" s="1" t="s">
        <v>10051</v>
      </c>
      <c r="C3763" s="5">
        <v>75.0</v>
      </c>
      <c r="D3763" s="97">
        <v>2.77779543066666E7</v>
      </c>
      <c r="E3763" s="2">
        <f t="shared" si="1"/>
        <v>2083346573</v>
      </c>
    </row>
    <row r="3764">
      <c r="A3764" s="62" t="s">
        <v>10052</v>
      </c>
      <c r="B3764" s="1" t="s">
        <v>10053</v>
      </c>
      <c r="C3764" s="5">
        <v>237.0</v>
      </c>
      <c r="D3764" s="97">
        <v>3.72418169243697E7</v>
      </c>
      <c r="E3764" s="2">
        <f t="shared" si="1"/>
        <v>8826310611</v>
      </c>
    </row>
    <row r="3765">
      <c r="A3765" s="62" t="s">
        <v>10054</v>
      </c>
      <c r="B3765" s="1" t="s">
        <v>10055</v>
      </c>
      <c r="C3765" s="5">
        <v>554.0</v>
      </c>
      <c r="D3765" s="97">
        <v>3.89617354936937E7</v>
      </c>
      <c r="E3765" s="2">
        <f t="shared" si="1"/>
        <v>21584801464</v>
      </c>
    </row>
    <row r="3766">
      <c r="A3766" s="62" t="s">
        <v>10056</v>
      </c>
      <c r="B3766" s="1" t="s">
        <v>10057</v>
      </c>
      <c r="C3766" s="5">
        <v>961.0</v>
      </c>
      <c r="D3766" s="97">
        <v>1.59158328694362E7</v>
      </c>
      <c r="E3766" s="2">
        <f t="shared" si="1"/>
        <v>15295115388</v>
      </c>
    </row>
    <row r="3767">
      <c r="A3767" s="62" t="s">
        <v>10058</v>
      </c>
      <c r="B3767" s="1" t="s">
        <v>10059</v>
      </c>
      <c r="C3767" s="5">
        <v>15.0</v>
      </c>
      <c r="D3767" s="97">
        <v>3.38259001999999E7</v>
      </c>
      <c r="E3767" s="2">
        <f t="shared" si="1"/>
        <v>507388503</v>
      </c>
    </row>
    <row r="3768">
      <c r="A3768" s="62" t="s">
        <v>10060</v>
      </c>
      <c r="B3768" s="1" t="s">
        <v>10061</v>
      </c>
      <c r="C3768" s="5">
        <v>63.0</v>
      </c>
      <c r="D3768" s="97">
        <v>3.65416730952381E7</v>
      </c>
      <c r="E3768" s="2">
        <f t="shared" si="1"/>
        <v>2302125405</v>
      </c>
    </row>
    <row r="3769">
      <c r="A3769" s="62" t="s">
        <v>10062</v>
      </c>
      <c r="B3769" s="1" t="s">
        <v>10063</v>
      </c>
      <c r="C3769" s="5">
        <v>82.0</v>
      </c>
      <c r="D3769" s="97">
        <v>1.16385571829268E7</v>
      </c>
      <c r="E3769" s="2">
        <f t="shared" si="1"/>
        <v>954361689</v>
      </c>
    </row>
    <row r="3770">
      <c r="A3770" s="62" t="s">
        <v>10064</v>
      </c>
      <c r="B3770" s="1" t="s">
        <v>10065</v>
      </c>
      <c r="C3770" s="5">
        <v>820.0</v>
      </c>
      <c r="D3770" s="97">
        <v>2.48721259292683E7</v>
      </c>
      <c r="E3770" s="2">
        <f t="shared" si="1"/>
        <v>20395143262</v>
      </c>
    </row>
    <row r="3771">
      <c r="A3771" s="62" t="s">
        <v>10066</v>
      </c>
      <c r="B3771" s="1" t="s">
        <v>10067</v>
      </c>
      <c r="C3771" s="5">
        <v>7.0</v>
      </c>
      <c r="D3771" s="97">
        <v>2.51170621428571E7</v>
      </c>
      <c r="E3771" s="2">
        <f t="shared" si="1"/>
        <v>175819435</v>
      </c>
    </row>
    <row r="3772">
      <c r="A3772" s="62" t="s">
        <v>10068</v>
      </c>
      <c r="B3772" s="1" t="s">
        <v>10069</v>
      </c>
      <c r="C3772" s="5">
        <v>1740.0</v>
      </c>
      <c r="D3772" s="97">
        <v>2.72501320488505E7</v>
      </c>
      <c r="E3772" s="2">
        <f t="shared" si="1"/>
        <v>47415229765</v>
      </c>
    </row>
    <row r="3773">
      <c r="A3773" s="62" t="s">
        <v>10070</v>
      </c>
      <c r="B3773" s="1" t="s">
        <v>10071</v>
      </c>
      <c r="C3773" s="5">
        <v>132.0</v>
      </c>
      <c r="D3773" s="97">
        <v>2.81461804015151E7</v>
      </c>
      <c r="E3773" s="2">
        <f t="shared" si="1"/>
        <v>3715295813</v>
      </c>
    </row>
    <row r="3774">
      <c r="A3774" s="62" t="s">
        <v>10072</v>
      </c>
      <c r="B3774" s="1" t="s">
        <v>10073</v>
      </c>
      <c r="C3774" s="5">
        <v>15106.0</v>
      </c>
      <c r="D3774" s="97">
        <v>1.59251845281667E7</v>
      </c>
      <c r="E3774" s="2">
        <f t="shared" si="1"/>
        <v>240565837482</v>
      </c>
    </row>
    <row r="3775">
      <c r="A3775" s="62" t="s">
        <v>10074</v>
      </c>
      <c r="B3775" s="1" t="s">
        <v>10075</v>
      </c>
      <c r="C3775" s="5">
        <v>70.0</v>
      </c>
      <c r="D3775" s="97">
        <v>1.41974538285714E7</v>
      </c>
      <c r="E3775" s="2">
        <f t="shared" si="1"/>
        <v>993821768</v>
      </c>
    </row>
    <row r="3776">
      <c r="A3776" s="62" t="s">
        <v>10076</v>
      </c>
      <c r="B3776" s="1" t="s">
        <v>10077</v>
      </c>
      <c r="C3776" s="5">
        <v>132238.0</v>
      </c>
      <c r="D3776" s="97">
        <v>1.38345380692453E7</v>
      </c>
      <c r="E3776" s="2">
        <f t="shared" si="1"/>
        <v>1829451645201</v>
      </c>
    </row>
    <row r="3777">
      <c r="A3777" s="62" t="s">
        <v>10078</v>
      </c>
      <c r="B3777" s="1" t="s">
        <v>10079</v>
      </c>
      <c r="C3777" s="5">
        <v>4550.0</v>
      </c>
      <c r="D3777" s="97">
        <v>1.61723266072527E7</v>
      </c>
      <c r="E3777" s="2">
        <f t="shared" si="1"/>
        <v>73584086063</v>
      </c>
    </row>
    <row r="3778">
      <c r="A3778" s="62" t="s">
        <v>10080</v>
      </c>
      <c r="B3778" s="1" t="s">
        <v>10081</v>
      </c>
      <c r="C3778" s="5">
        <v>3199.0</v>
      </c>
      <c r="D3778" s="97">
        <v>1.30718945017192E7</v>
      </c>
      <c r="E3778" s="2">
        <f t="shared" si="1"/>
        <v>41816990511</v>
      </c>
    </row>
    <row r="3779">
      <c r="A3779" s="62" t="s">
        <v>10082</v>
      </c>
      <c r="B3779" s="1" t="s">
        <v>10083</v>
      </c>
      <c r="C3779" s="5">
        <v>4536.0</v>
      </c>
      <c r="D3779" s="97">
        <v>8233497.71671075</v>
      </c>
      <c r="E3779" s="2">
        <f t="shared" si="1"/>
        <v>37347145643</v>
      </c>
    </row>
    <row r="3780">
      <c r="A3780" s="62" t="s">
        <v>10084</v>
      </c>
      <c r="B3780" s="1" t="s">
        <v>10085</v>
      </c>
      <c r="C3780" s="5">
        <v>36.0</v>
      </c>
      <c r="D3780" s="97">
        <v>1.54221300277777E7</v>
      </c>
      <c r="E3780" s="2">
        <f t="shared" si="1"/>
        <v>555196681</v>
      </c>
    </row>
    <row r="3781">
      <c r="A3781" s="62" t="s">
        <v>10086</v>
      </c>
      <c r="B3781" s="1" t="s">
        <v>10087</v>
      </c>
      <c r="C3781" s="5">
        <v>3.0</v>
      </c>
      <c r="D3781" s="97">
        <v>5481095.0</v>
      </c>
      <c r="E3781" s="2">
        <f t="shared" si="1"/>
        <v>16443285</v>
      </c>
    </row>
    <row r="3782">
      <c r="A3782" s="62" t="s">
        <v>10088</v>
      </c>
      <c r="B3782" s="1" t="s">
        <v>10089</v>
      </c>
      <c r="C3782" s="5">
        <v>39.0</v>
      </c>
      <c r="D3782" s="97">
        <v>1.04801123076923E7</v>
      </c>
      <c r="E3782" s="2">
        <f t="shared" si="1"/>
        <v>408724380</v>
      </c>
    </row>
    <row r="3783">
      <c r="A3783" s="62" t="s">
        <v>10090</v>
      </c>
      <c r="B3783" s="1" t="s">
        <v>10091</v>
      </c>
      <c r="C3783" s="5">
        <v>1248.0</v>
      </c>
      <c r="D3783" s="97">
        <v>6141264.15224358</v>
      </c>
      <c r="E3783" s="2">
        <f t="shared" si="1"/>
        <v>7664297662</v>
      </c>
    </row>
    <row r="3784">
      <c r="A3784" s="62" t="s">
        <v>10092</v>
      </c>
      <c r="B3784" s="1" t="s">
        <v>10093</v>
      </c>
      <c r="C3784" s="5">
        <v>41.0</v>
      </c>
      <c r="D3784" s="97">
        <v>1.11001976341463E7</v>
      </c>
      <c r="E3784" s="2">
        <f t="shared" si="1"/>
        <v>455108103</v>
      </c>
    </row>
    <row r="3785">
      <c r="A3785" s="62" t="s">
        <v>10094</v>
      </c>
      <c r="B3785" s="1" t="s">
        <v>10095</v>
      </c>
      <c r="C3785" s="5">
        <v>14.0</v>
      </c>
      <c r="D3785" s="97">
        <v>4.15146762857142E7</v>
      </c>
      <c r="E3785" s="2">
        <f t="shared" si="1"/>
        <v>581205468</v>
      </c>
    </row>
    <row r="3786">
      <c r="A3786" s="62" t="s">
        <v>10096</v>
      </c>
      <c r="B3786" s="1" t="s">
        <v>10097</v>
      </c>
      <c r="C3786" s="5">
        <v>320.0</v>
      </c>
      <c r="D3786" s="97">
        <v>2.81500837863777E7</v>
      </c>
      <c r="E3786" s="2">
        <f t="shared" si="1"/>
        <v>9008026812</v>
      </c>
    </row>
    <row r="3787">
      <c r="A3787" s="62" t="s">
        <v>10098</v>
      </c>
      <c r="B3787" s="1" t="s">
        <v>10099</v>
      </c>
      <c r="C3787" s="5">
        <v>82.0</v>
      </c>
      <c r="D3787" s="97">
        <v>1.87325747682926E7</v>
      </c>
      <c r="E3787" s="2">
        <f t="shared" si="1"/>
        <v>1536071131</v>
      </c>
    </row>
    <row r="3788">
      <c r="A3788" s="62" t="s">
        <v>10100</v>
      </c>
      <c r="B3788" s="1" t="s">
        <v>10101</v>
      </c>
      <c r="C3788" s="5">
        <v>60.0</v>
      </c>
      <c r="D3788" s="97">
        <v>4.59463315333333E7</v>
      </c>
      <c r="E3788" s="2">
        <f t="shared" si="1"/>
        <v>2756779892</v>
      </c>
    </row>
    <row r="3789">
      <c r="A3789" s="62" t="s">
        <v>10102</v>
      </c>
      <c r="B3789" s="1" t="s">
        <v>10103</v>
      </c>
      <c r="C3789" s="5">
        <v>42.0</v>
      </c>
      <c r="D3789" s="97">
        <v>7.28086285714285E7</v>
      </c>
      <c r="E3789" s="2">
        <f t="shared" si="1"/>
        <v>3057962400</v>
      </c>
    </row>
    <row r="3790">
      <c r="A3790" s="62" t="s">
        <v>10104</v>
      </c>
      <c r="B3790" s="1" t="s">
        <v>10105</v>
      </c>
      <c r="C3790" s="5">
        <v>114.0</v>
      </c>
      <c r="D3790" s="97">
        <v>4.25228233157894E7</v>
      </c>
      <c r="E3790" s="2">
        <f t="shared" si="1"/>
        <v>4847601858</v>
      </c>
    </row>
    <row r="3791">
      <c r="A3791" s="62" t="s">
        <v>10106</v>
      </c>
      <c r="B3791" s="1" t="s">
        <v>10107</v>
      </c>
      <c r="C3791" s="5">
        <v>66.0</v>
      </c>
      <c r="D3791" s="97">
        <v>1.24312403030303E7</v>
      </c>
      <c r="E3791" s="2">
        <f t="shared" si="1"/>
        <v>820461860</v>
      </c>
    </row>
    <row r="3792">
      <c r="A3792" s="62" t="s">
        <v>10108</v>
      </c>
      <c r="B3792" s="1" t="s">
        <v>10109</v>
      </c>
      <c r="C3792" s="5">
        <v>1119.0</v>
      </c>
      <c r="D3792" s="97">
        <v>1.61781458400357E7</v>
      </c>
      <c r="E3792" s="2">
        <f t="shared" si="1"/>
        <v>18103345195</v>
      </c>
    </row>
    <row r="3793">
      <c r="A3793" s="62" t="s">
        <v>10110</v>
      </c>
      <c r="B3793" s="1" t="s">
        <v>10111</v>
      </c>
      <c r="C3793" s="5">
        <v>49106.0</v>
      </c>
      <c r="D3793" s="97">
        <v>1.08867046273978E7</v>
      </c>
      <c r="E3793" s="2">
        <f t="shared" si="1"/>
        <v>534602517433</v>
      </c>
    </row>
    <row r="3794">
      <c r="A3794" s="62" t="s">
        <v>10112</v>
      </c>
      <c r="B3794" s="1" t="s">
        <v>10113</v>
      </c>
      <c r="C3794" s="5">
        <v>435.0</v>
      </c>
      <c r="D3794" s="97">
        <v>7.54437421287356E7</v>
      </c>
      <c r="E3794" s="2">
        <f t="shared" si="1"/>
        <v>32818027826</v>
      </c>
    </row>
    <row r="3795">
      <c r="A3795" s="62" t="s">
        <v>10114</v>
      </c>
      <c r="B3795" s="1" t="s">
        <v>10115</v>
      </c>
      <c r="C3795" s="5">
        <v>785.0</v>
      </c>
      <c r="D3795" s="97">
        <v>1.57792538891719E7</v>
      </c>
      <c r="E3795" s="2">
        <f t="shared" si="1"/>
        <v>12386714303</v>
      </c>
    </row>
    <row r="3796">
      <c r="A3796" s="62" t="s">
        <v>10116</v>
      </c>
      <c r="B3796" s="1" t="s">
        <v>10117</v>
      </c>
      <c r="C3796" s="5">
        <v>140.0</v>
      </c>
      <c r="D3796" s="97">
        <v>1.622707485E7</v>
      </c>
      <c r="E3796" s="2">
        <f t="shared" si="1"/>
        <v>2271790479</v>
      </c>
    </row>
    <row r="3797">
      <c r="A3797" s="62" t="s">
        <v>10118</v>
      </c>
      <c r="B3797" s="1" t="s">
        <v>10119</v>
      </c>
      <c r="C3797" s="5">
        <v>30.0</v>
      </c>
      <c r="D3797" s="97">
        <v>2.10669312666666E7</v>
      </c>
      <c r="E3797" s="2">
        <f t="shared" si="1"/>
        <v>632007938</v>
      </c>
    </row>
    <row r="3798">
      <c r="A3798" s="62" t="s">
        <v>10120</v>
      </c>
      <c r="B3798" s="1" t="s">
        <v>10121</v>
      </c>
      <c r="C3798" s="5">
        <v>54.0</v>
      </c>
      <c r="D3798" s="97">
        <v>1.45227916296296E7</v>
      </c>
      <c r="E3798" s="2">
        <f t="shared" si="1"/>
        <v>784230748</v>
      </c>
    </row>
    <row r="3799">
      <c r="A3799" s="62" t="s">
        <v>10122</v>
      </c>
      <c r="B3799" s="1" t="s">
        <v>10123</v>
      </c>
      <c r="C3799" s="5">
        <v>1906.0</v>
      </c>
      <c r="D3799" s="97">
        <v>7546405.64971158</v>
      </c>
      <c r="E3799" s="2">
        <f t="shared" si="1"/>
        <v>14383449168</v>
      </c>
    </row>
    <row r="3800">
      <c r="A3800" s="62" t="s">
        <v>10124</v>
      </c>
      <c r="B3800" s="1" t="s">
        <v>10125</v>
      </c>
      <c r="C3800" s="5">
        <v>1964.0</v>
      </c>
      <c r="D3800" s="97">
        <v>8949664.51959288</v>
      </c>
      <c r="E3800" s="2">
        <f t="shared" si="1"/>
        <v>17577141116</v>
      </c>
    </row>
    <row r="3801">
      <c r="A3801" s="62" t="s">
        <v>10126</v>
      </c>
      <c r="B3801" s="1" t="s">
        <v>10127</v>
      </c>
      <c r="C3801" s="5">
        <v>453.0</v>
      </c>
      <c r="D3801" s="97">
        <v>9200066.16997792</v>
      </c>
      <c r="E3801" s="2">
        <f t="shared" si="1"/>
        <v>4167629975</v>
      </c>
    </row>
    <row r="3802">
      <c r="A3802" s="62" t="s">
        <v>10128</v>
      </c>
      <c r="B3802" s="1" t="s">
        <v>10129</v>
      </c>
      <c r="C3802" s="5">
        <v>139.0</v>
      </c>
      <c r="D3802" s="97">
        <v>1.06792236402877E7</v>
      </c>
      <c r="E3802" s="2">
        <f t="shared" si="1"/>
        <v>1484412086</v>
      </c>
    </row>
    <row r="3803">
      <c r="A3803" s="62" t="s">
        <v>10130</v>
      </c>
      <c r="B3803" s="1" t="s">
        <v>10131</v>
      </c>
      <c r="C3803" s="5">
        <v>197.0</v>
      </c>
      <c r="D3803" s="97">
        <v>1.96460031919191E7</v>
      </c>
      <c r="E3803" s="2">
        <f t="shared" si="1"/>
        <v>3870262629</v>
      </c>
    </row>
    <row r="3804">
      <c r="A3804" s="62" t="s">
        <v>10132</v>
      </c>
      <c r="B3804" s="1" t="s">
        <v>10133</v>
      </c>
      <c r="C3804" s="5">
        <v>24.0</v>
      </c>
      <c r="D3804" s="97">
        <v>7678091.66666666</v>
      </c>
      <c r="E3804" s="2">
        <f t="shared" si="1"/>
        <v>184274200</v>
      </c>
    </row>
    <row r="3805">
      <c r="A3805" s="62" t="s">
        <v>10134</v>
      </c>
      <c r="B3805" s="1" t="s">
        <v>10135</v>
      </c>
      <c r="C3805" s="5">
        <v>34.0</v>
      </c>
      <c r="D3805" s="97">
        <v>8270830.67647058</v>
      </c>
      <c r="E3805" s="2">
        <f t="shared" si="1"/>
        <v>281208243</v>
      </c>
    </row>
    <row r="3806">
      <c r="A3806" s="62" t="s">
        <v>10136</v>
      </c>
      <c r="B3806" s="1" t="s">
        <v>10137</v>
      </c>
      <c r="C3806" s="5">
        <v>71.0</v>
      </c>
      <c r="D3806" s="97">
        <v>6891188.38028168</v>
      </c>
      <c r="E3806" s="2">
        <f t="shared" si="1"/>
        <v>489274375</v>
      </c>
    </row>
    <row r="3807">
      <c r="A3807" s="62" t="s">
        <v>10138</v>
      </c>
      <c r="B3807" s="1" t="s">
        <v>10139</v>
      </c>
      <c r="C3807" s="5">
        <v>126.0</v>
      </c>
      <c r="D3807" s="97">
        <v>1.42912263650793E7</v>
      </c>
      <c r="E3807" s="2">
        <f t="shared" si="1"/>
        <v>1800694522</v>
      </c>
    </row>
    <row r="3808">
      <c r="A3808" s="62" t="s">
        <v>10140</v>
      </c>
      <c r="B3808" s="1" t="s">
        <v>10141</v>
      </c>
      <c r="C3808" s="5">
        <v>280.0</v>
      </c>
      <c r="D3808" s="97">
        <v>8665838.51785713</v>
      </c>
      <c r="E3808" s="2">
        <f t="shared" si="1"/>
        <v>2426434785</v>
      </c>
    </row>
    <row r="3809">
      <c r="A3809" s="62" t="s">
        <v>10142</v>
      </c>
      <c r="B3809" s="1" t="s">
        <v>10143</v>
      </c>
      <c r="C3809" s="5">
        <v>645.0</v>
      </c>
      <c r="D3809" s="97">
        <v>1.02001013751938E7</v>
      </c>
      <c r="E3809" s="2">
        <f t="shared" si="1"/>
        <v>6579065387</v>
      </c>
    </row>
    <row r="3810">
      <c r="A3810" s="62" t="s">
        <v>10144</v>
      </c>
      <c r="B3810" s="1" t="s">
        <v>10145</v>
      </c>
      <c r="C3810" s="5">
        <v>988.0</v>
      </c>
      <c r="D3810" s="97">
        <v>7410087.16784631</v>
      </c>
      <c r="E3810" s="2">
        <f t="shared" si="1"/>
        <v>7321166122</v>
      </c>
    </row>
    <row r="3811">
      <c r="A3811" s="62" t="s">
        <v>10146</v>
      </c>
      <c r="B3811" s="1" t="s">
        <v>10147</v>
      </c>
      <c r="C3811" s="5">
        <v>159.0</v>
      </c>
      <c r="D3811" s="97">
        <v>1.16662122830188E7</v>
      </c>
      <c r="E3811" s="2">
        <f t="shared" si="1"/>
        <v>1854927753</v>
      </c>
    </row>
    <row r="3812">
      <c r="A3812" s="62" t="s">
        <v>10148</v>
      </c>
      <c r="B3812" s="1" t="s">
        <v>10149</v>
      </c>
      <c r="C3812" s="5">
        <v>10.0</v>
      </c>
      <c r="D3812" s="97">
        <v>1.28150730999999E7</v>
      </c>
      <c r="E3812" s="2">
        <f t="shared" si="1"/>
        <v>128150731</v>
      </c>
    </row>
    <row r="3813">
      <c r="A3813" s="62" t="s">
        <v>10150</v>
      </c>
      <c r="B3813" s="1" t="s">
        <v>10151</v>
      </c>
      <c r="C3813" s="5">
        <v>25.0</v>
      </c>
      <c r="D3813" s="97">
        <v>9059544.15999999</v>
      </c>
      <c r="E3813" s="2">
        <f t="shared" si="1"/>
        <v>226488604</v>
      </c>
    </row>
    <row r="3814">
      <c r="A3814" s="62" t="s">
        <v>10152</v>
      </c>
      <c r="B3814" s="1" t="s">
        <v>10153</v>
      </c>
      <c r="C3814" s="5">
        <v>15.0</v>
      </c>
      <c r="D3814" s="97">
        <v>1.24892147333333E7</v>
      </c>
      <c r="E3814" s="2">
        <f t="shared" si="1"/>
        <v>187338221</v>
      </c>
    </row>
    <row r="3815">
      <c r="A3815" s="62" t="s">
        <v>10154</v>
      </c>
      <c r="B3815" s="1" t="s">
        <v>10155</v>
      </c>
      <c r="C3815" s="5">
        <v>2959.0</v>
      </c>
      <c r="D3815" s="97">
        <v>5745547.23048327</v>
      </c>
      <c r="E3815" s="2">
        <f t="shared" si="1"/>
        <v>17001074255</v>
      </c>
    </row>
    <row r="3816">
      <c r="A3816" s="62" t="s">
        <v>10156</v>
      </c>
      <c r="B3816" s="1" t="s">
        <v>10157</v>
      </c>
      <c r="C3816" s="5">
        <v>73.0</v>
      </c>
      <c r="D3816" s="97">
        <v>8189087.67123287</v>
      </c>
      <c r="E3816" s="2">
        <f t="shared" si="1"/>
        <v>597803400</v>
      </c>
    </row>
    <row r="3817">
      <c r="A3817" s="62" t="s">
        <v>10158</v>
      </c>
      <c r="B3817" s="1" t="s">
        <v>10159</v>
      </c>
      <c r="C3817" s="5">
        <v>607.0</v>
      </c>
      <c r="D3817" s="97">
        <v>8480113.13157893</v>
      </c>
      <c r="E3817" s="2">
        <f t="shared" si="1"/>
        <v>5147428671</v>
      </c>
    </row>
    <row r="3818">
      <c r="A3818" s="62" t="s">
        <v>10160</v>
      </c>
      <c r="B3818" s="1" t="s">
        <v>10161</v>
      </c>
      <c r="C3818" s="5">
        <v>143.0</v>
      </c>
      <c r="D3818" s="97">
        <v>1.01127928251748E7</v>
      </c>
      <c r="E3818" s="2">
        <f t="shared" si="1"/>
        <v>1446129374</v>
      </c>
    </row>
    <row r="3819">
      <c r="A3819" s="62" t="s">
        <v>10162</v>
      </c>
      <c r="B3819" s="1" t="s">
        <v>10163</v>
      </c>
      <c r="C3819" s="5">
        <v>874.0</v>
      </c>
      <c r="D3819" s="97">
        <v>1.67089655720823E7</v>
      </c>
      <c r="E3819" s="2">
        <f t="shared" si="1"/>
        <v>14603635910</v>
      </c>
    </row>
    <row r="3820">
      <c r="A3820" s="62" t="s">
        <v>10164</v>
      </c>
      <c r="B3820" s="1" t="s">
        <v>10165</v>
      </c>
      <c r="C3820" s="5">
        <v>89.0</v>
      </c>
      <c r="D3820" s="97">
        <v>8670388.1235955</v>
      </c>
      <c r="E3820" s="2">
        <f t="shared" si="1"/>
        <v>771664543</v>
      </c>
    </row>
    <row r="3821">
      <c r="A3821" s="62" t="s">
        <v>10166</v>
      </c>
      <c r="B3821" s="1" t="s">
        <v>10167</v>
      </c>
      <c r="C3821" s="5">
        <v>51.0</v>
      </c>
      <c r="D3821" s="97">
        <v>1.24686345490196E7</v>
      </c>
      <c r="E3821" s="2">
        <f t="shared" si="1"/>
        <v>635900362</v>
      </c>
    </row>
    <row r="3822">
      <c r="A3822" s="62" t="s">
        <v>10168</v>
      </c>
      <c r="B3822" s="1" t="s">
        <v>10169</v>
      </c>
      <c r="C3822" s="5">
        <v>167.0</v>
      </c>
      <c r="D3822" s="97">
        <v>6921443.74251497</v>
      </c>
      <c r="E3822" s="2">
        <f t="shared" si="1"/>
        <v>1155881105</v>
      </c>
    </row>
    <row r="3823">
      <c r="A3823" s="62" t="s">
        <v>10170</v>
      </c>
      <c r="B3823" s="1" t="s">
        <v>10171</v>
      </c>
      <c r="C3823" s="5">
        <v>929.0</v>
      </c>
      <c r="D3823" s="97">
        <v>1.51087744693218E7</v>
      </c>
      <c r="E3823" s="2">
        <f t="shared" si="1"/>
        <v>14036051482</v>
      </c>
    </row>
    <row r="3824">
      <c r="A3824" s="62" t="s">
        <v>10172</v>
      </c>
      <c r="B3824" s="1" t="s">
        <v>10173</v>
      </c>
      <c r="C3824" s="5">
        <v>365.0</v>
      </c>
      <c r="D3824" s="97">
        <v>1.97829357287671E7</v>
      </c>
      <c r="E3824" s="2">
        <f t="shared" si="1"/>
        <v>7220771541</v>
      </c>
    </row>
    <row r="3825">
      <c r="A3825" s="62" t="s">
        <v>10174</v>
      </c>
      <c r="B3825" s="1" t="s">
        <v>10175</v>
      </c>
      <c r="C3825" s="5">
        <v>594.0</v>
      </c>
      <c r="D3825" s="97">
        <v>1.1076794570707E7</v>
      </c>
      <c r="E3825" s="2">
        <f t="shared" si="1"/>
        <v>6579615975</v>
      </c>
    </row>
    <row r="3826">
      <c r="A3826" s="62" t="s">
        <v>10176</v>
      </c>
      <c r="B3826" s="1" t="s">
        <v>10177</v>
      </c>
      <c r="C3826" s="5">
        <v>82724.0</v>
      </c>
      <c r="D3826" s="97">
        <v>1.62481407167623E7</v>
      </c>
      <c r="E3826" s="2">
        <f t="shared" si="1"/>
        <v>1344111192653</v>
      </c>
    </row>
    <row r="3827">
      <c r="A3827" s="62" t="s">
        <v>10178</v>
      </c>
      <c r="B3827" s="1" t="s">
        <v>10179</v>
      </c>
      <c r="C3827" s="5">
        <v>1279845.0</v>
      </c>
      <c r="D3827" s="97">
        <v>1.8436746481859E7</v>
      </c>
      <c r="E3827" s="2">
        <f t="shared" si="1"/>
        <v>23596177801075</v>
      </c>
    </row>
    <row r="3828">
      <c r="A3828" s="62" t="s">
        <v>10180</v>
      </c>
      <c r="B3828" s="1" t="s">
        <v>10181</v>
      </c>
      <c r="C3828" s="5">
        <v>84140.0</v>
      </c>
      <c r="D3828" s="97">
        <v>3.3810033415467E7</v>
      </c>
      <c r="E3828" s="2">
        <f t="shared" si="1"/>
        <v>2844776211577</v>
      </c>
    </row>
    <row r="3829">
      <c r="A3829" s="62" t="s">
        <v>10182</v>
      </c>
      <c r="B3829" s="1" t="s">
        <v>10183</v>
      </c>
      <c r="C3829" s="5">
        <v>4311.0</v>
      </c>
      <c r="D3829" s="97">
        <v>5.85209385710972E7</v>
      </c>
      <c r="E3829" s="2">
        <f t="shared" si="1"/>
        <v>252283766180</v>
      </c>
    </row>
    <row r="3830">
      <c r="A3830" s="62" t="s">
        <v>10184</v>
      </c>
      <c r="B3830" s="1" t="s">
        <v>10185</v>
      </c>
      <c r="C3830" s="5">
        <v>66876.0</v>
      </c>
      <c r="D3830" s="97">
        <v>3.90575949913692E7</v>
      </c>
      <c r="E3830" s="2">
        <f t="shared" si="1"/>
        <v>2612015722643</v>
      </c>
    </row>
    <row r="3831">
      <c r="A3831" s="62" t="s">
        <v>10186</v>
      </c>
      <c r="B3831" s="1" t="s">
        <v>10187</v>
      </c>
      <c r="C3831" s="5">
        <v>5744.0</v>
      </c>
      <c r="D3831" s="97">
        <v>2.37432711676531E7</v>
      </c>
      <c r="E3831" s="2">
        <f t="shared" si="1"/>
        <v>136381349587</v>
      </c>
    </row>
    <row r="3832">
      <c r="A3832" s="62" t="s">
        <v>10188</v>
      </c>
      <c r="B3832" s="1" t="s">
        <v>10189</v>
      </c>
      <c r="C3832" s="5">
        <v>5038.0</v>
      </c>
      <c r="D3832" s="97">
        <v>2.78123903651518E7</v>
      </c>
      <c r="E3832" s="2">
        <f t="shared" si="1"/>
        <v>140118822660</v>
      </c>
    </row>
    <row r="3833">
      <c r="A3833" s="62" t="s">
        <v>10190</v>
      </c>
      <c r="B3833" s="1" t="s">
        <v>10191</v>
      </c>
      <c r="C3833" s="5">
        <v>1022.0</v>
      </c>
      <c r="D3833" s="97">
        <v>1.38199129598825E7</v>
      </c>
      <c r="E3833" s="2">
        <f t="shared" si="1"/>
        <v>14123951045</v>
      </c>
    </row>
    <row r="3834">
      <c r="A3834" s="62" t="s">
        <v>6938</v>
      </c>
      <c r="B3834" s="1" t="s">
        <v>255</v>
      </c>
      <c r="C3834" s="5">
        <v>10455.0</v>
      </c>
      <c r="D3834" s="97">
        <v>2.14377088679839E7</v>
      </c>
      <c r="E3834" s="2">
        <f t="shared" si="1"/>
        <v>224131246215</v>
      </c>
    </row>
    <row r="3835">
      <c r="A3835" s="62" t="s">
        <v>10192</v>
      </c>
      <c r="B3835" s="1" t="s">
        <v>10193</v>
      </c>
      <c r="C3835" s="5">
        <v>3266.0</v>
      </c>
      <c r="D3835" s="97">
        <v>7933788.47703613</v>
      </c>
      <c r="E3835" s="2">
        <f t="shared" si="1"/>
        <v>25911753166</v>
      </c>
    </row>
    <row r="3836">
      <c r="A3836" s="62" t="s">
        <v>10194</v>
      </c>
      <c r="B3836" s="1" t="s">
        <v>10195</v>
      </c>
      <c r="C3836" s="5">
        <v>7266.0</v>
      </c>
      <c r="D3836" s="97">
        <v>1.12677755228461E7</v>
      </c>
      <c r="E3836" s="2">
        <f t="shared" si="1"/>
        <v>81871656949</v>
      </c>
    </row>
    <row r="3837">
      <c r="A3837" s="62" t="s">
        <v>10196</v>
      </c>
      <c r="B3837" s="1" t="s">
        <v>10197</v>
      </c>
      <c r="C3837" s="5">
        <v>1051.0</v>
      </c>
      <c r="D3837" s="97">
        <v>2.27083416631779E7</v>
      </c>
      <c r="E3837" s="2">
        <f t="shared" si="1"/>
        <v>23866467088</v>
      </c>
    </row>
    <row r="3838">
      <c r="A3838" s="62" t="s">
        <v>10198</v>
      </c>
      <c r="B3838" s="1" t="s">
        <v>10199</v>
      </c>
      <c r="C3838" s="5">
        <v>1024.0</v>
      </c>
      <c r="D3838" s="97">
        <v>2.56827714707031E7</v>
      </c>
      <c r="E3838" s="2">
        <f t="shared" si="1"/>
        <v>26299157986</v>
      </c>
    </row>
    <row r="3839">
      <c r="A3839" s="62" t="s">
        <v>10200</v>
      </c>
      <c r="B3839" s="1" t="s">
        <v>10201</v>
      </c>
      <c r="C3839" s="5">
        <v>93106.0</v>
      </c>
      <c r="D3839" s="97">
        <v>1.52407709825831E7</v>
      </c>
      <c r="E3839" s="2">
        <f t="shared" si="1"/>
        <v>1419007223104</v>
      </c>
    </row>
    <row r="3840">
      <c r="A3840" s="62" t="s">
        <v>10202</v>
      </c>
      <c r="B3840" s="1" t="s">
        <v>10203</v>
      </c>
      <c r="C3840" s="5">
        <v>7607.0</v>
      </c>
      <c r="D3840" s="97">
        <v>5035117.66224208</v>
      </c>
      <c r="E3840" s="2">
        <f t="shared" si="1"/>
        <v>38302140057</v>
      </c>
    </row>
    <row r="3841">
      <c r="A3841" s="62" t="s">
        <v>10204</v>
      </c>
      <c r="B3841" s="1" t="s">
        <v>10205</v>
      </c>
      <c r="C3841" s="5">
        <v>120132.0</v>
      </c>
      <c r="D3841" s="97">
        <v>1.11896988904548E7</v>
      </c>
      <c r="E3841" s="2">
        <f t="shared" si="1"/>
        <v>1344240907108</v>
      </c>
    </row>
    <row r="3842">
      <c r="A3842" s="62" t="s">
        <v>10206</v>
      </c>
      <c r="B3842" s="1" t="s">
        <v>10207</v>
      </c>
      <c r="C3842" s="5">
        <v>5015121.0</v>
      </c>
      <c r="D3842" s="97">
        <v>8176856.01644484</v>
      </c>
      <c r="E3842" s="2">
        <f t="shared" si="1"/>
        <v>41007922322049</v>
      </c>
    </row>
    <row r="3843">
      <c r="A3843" s="62" t="s">
        <v>10208</v>
      </c>
      <c r="B3843" s="1" t="s">
        <v>10209</v>
      </c>
      <c r="C3843" s="5">
        <v>33017.0</v>
      </c>
      <c r="D3843" s="97">
        <v>2.27574827532884E7</v>
      </c>
      <c r="E3843" s="2">
        <f t="shared" si="1"/>
        <v>751383808065</v>
      </c>
    </row>
    <row r="3844">
      <c r="A3844" s="62" t="s">
        <v>10210</v>
      </c>
      <c r="B3844" s="1" t="s">
        <v>10211</v>
      </c>
      <c r="C3844" s="5">
        <v>113.0</v>
      </c>
      <c r="D3844" s="97">
        <v>4710408.4159292</v>
      </c>
      <c r="E3844" s="2">
        <f t="shared" si="1"/>
        <v>532276151</v>
      </c>
    </row>
    <row r="3845">
      <c r="A3845" s="62" t="s">
        <v>10212</v>
      </c>
      <c r="B3845" s="1" t="s">
        <v>10213</v>
      </c>
      <c r="C3845" s="5">
        <v>966.0</v>
      </c>
      <c r="D3845" s="97">
        <v>1.19143233995859E7</v>
      </c>
      <c r="E3845" s="2">
        <f t="shared" si="1"/>
        <v>11509236404</v>
      </c>
    </row>
    <row r="3846">
      <c r="A3846" s="62" t="s">
        <v>10214</v>
      </c>
      <c r="B3846" s="1" t="s">
        <v>10215</v>
      </c>
      <c r="C3846" s="5">
        <v>2433901.0</v>
      </c>
      <c r="D3846" s="97">
        <v>9105088.61061362</v>
      </c>
      <c r="E3846" s="2">
        <f t="shared" si="1"/>
        <v>22160884274461</v>
      </c>
    </row>
    <row r="3847">
      <c r="A3847" s="62" t="s">
        <v>10216</v>
      </c>
      <c r="B3847" s="1" t="s">
        <v>10217</v>
      </c>
      <c r="C3847" s="5">
        <v>118821.0</v>
      </c>
      <c r="D3847" s="97">
        <v>7328118.26114071</v>
      </c>
      <c r="E3847" s="2">
        <f t="shared" si="1"/>
        <v>870734339907</v>
      </c>
    </row>
    <row r="3848">
      <c r="A3848" s="62" t="s">
        <v>10218</v>
      </c>
      <c r="B3848" s="1" t="s">
        <v>10219</v>
      </c>
      <c r="C3848" s="5">
        <v>86523.0</v>
      </c>
      <c r="D3848" s="97">
        <v>1.3535749524305E7</v>
      </c>
      <c r="E3848" s="2">
        <f t="shared" si="1"/>
        <v>1171153656091</v>
      </c>
    </row>
    <row r="3849">
      <c r="A3849" s="62" t="s">
        <v>10220</v>
      </c>
      <c r="B3849" s="1" t="s">
        <v>10221</v>
      </c>
      <c r="C3849" s="5">
        <v>4243.0</v>
      </c>
      <c r="D3849" s="97">
        <v>9141109.39052557</v>
      </c>
      <c r="E3849" s="2">
        <f t="shared" si="1"/>
        <v>38785727144</v>
      </c>
    </row>
    <row r="3850">
      <c r="A3850" s="62" t="s">
        <v>10222</v>
      </c>
      <c r="B3850" s="1" t="s">
        <v>10223</v>
      </c>
      <c r="C3850" s="5">
        <v>217221.0</v>
      </c>
      <c r="D3850" s="97">
        <v>9862111.36954971</v>
      </c>
      <c r="E3850" s="2">
        <f t="shared" si="1"/>
        <v>2142257693805</v>
      </c>
    </row>
    <row r="3851">
      <c r="A3851" s="62" t="s">
        <v>10224</v>
      </c>
      <c r="B3851" s="1" t="s">
        <v>10225</v>
      </c>
      <c r="C3851" s="5">
        <v>12662.0</v>
      </c>
      <c r="D3851" s="97">
        <v>1.02215011177539E7</v>
      </c>
      <c r="E3851" s="2">
        <f t="shared" si="1"/>
        <v>129424647153</v>
      </c>
    </row>
    <row r="3852">
      <c r="A3852" s="62" t="s">
        <v>10226</v>
      </c>
      <c r="B3852" s="1" t="s">
        <v>10227</v>
      </c>
      <c r="C3852" s="5">
        <v>87.0</v>
      </c>
      <c r="D3852" s="97">
        <v>2.4742182183908E7</v>
      </c>
      <c r="E3852" s="2">
        <f t="shared" si="1"/>
        <v>2152569850</v>
      </c>
    </row>
    <row r="3853">
      <c r="A3853" s="62" t="s">
        <v>10228</v>
      </c>
      <c r="B3853" s="1" t="s">
        <v>10229</v>
      </c>
      <c r="C3853" s="5">
        <v>2314.0</v>
      </c>
      <c r="D3853" s="97">
        <v>1.2186777423509E7</v>
      </c>
      <c r="E3853" s="2">
        <f t="shared" si="1"/>
        <v>28200202958</v>
      </c>
    </row>
    <row r="3854">
      <c r="A3854" s="62" t="s">
        <v>10230</v>
      </c>
      <c r="B3854" s="1" t="s">
        <v>10211</v>
      </c>
      <c r="C3854" s="5">
        <v>1514017.0</v>
      </c>
      <c r="D3854" s="97">
        <v>8604956.04373321</v>
      </c>
      <c r="E3854" s="2">
        <f t="shared" si="1"/>
        <v>13028049734465</v>
      </c>
    </row>
    <row r="3855">
      <c r="A3855" s="62" t="s">
        <v>10231</v>
      </c>
      <c r="B3855" s="1" t="s">
        <v>10232</v>
      </c>
      <c r="C3855" s="5">
        <v>56.0</v>
      </c>
      <c r="D3855" s="97">
        <v>1.18226637142857E7</v>
      </c>
      <c r="E3855" s="2">
        <f t="shared" si="1"/>
        <v>662069168</v>
      </c>
    </row>
    <row r="3856">
      <c r="A3856" s="62" t="s">
        <v>10233</v>
      </c>
      <c r="B3856" s="1" t="s">
        <v>10234</v>
      </c>
      <c r="C3856" s="5">
        <v>59.0</v>
      </c>
      <c r="D3856" s="97">
        <v>7962248.96610169</v>
      </c>
      <c r="E3856" s="2">
        <f t="shared" si="1"/>
        <v>469772689</v>
      </c>
    </row>
    <row r="3857">
      <c r="A3857" s="62" t="s">
        <v>10235</v>
      </c>
      <c r="B3857" s="1" t="s">
        <v>10236</v>
      </c>
      <c r="C3857" s="5">
        <v>108.0</v>
      </c>
      <c r="D3857" s="97">
        <v>1.24209945092592E7</v>
      </c>
      <c r="E3857" s="2">
        <f t="shared" si="1"/>
        <v>1341467407</v>
      </c>
    </row>
    <row r="3858">
      <c r="A3858" s="62" t="s">
        <v>10237</v>
      </c>
      <c r="B3858" s="1" t="s">
        <v>10238</v>
      </c>
      <c r="C3858" s="5">
        <v>57.0</v>
      </c>
      <c r="D3858" s="97">
        <v>1.47213978070175E7</v>
      </c>
      <c r="E3858" s="2">
        <f t="shared" si="1"/>
        <v>839119675</v>
      </c>
    </row>
    <row r="3859">
      <c r="A3859" s="62" t="s">
        <v>10239</v>
      </c>
      <c r="B3859" s="1" t="s">
        <v>10240</v>
      </c>
      <c r="C3859" s="5">
        <v>102.0</v>
      </c>
      <c r="D3859" s="97">
        <v>1.38525383137254E7</v>
      </c>
      <c r="E3859" s="2">
        <f t="shared" si="1"/>
        <v>1412958908</v>
      </c>
    </row>
    <row r="3860">
      <c r="A3860" s="62" t="s">
        <v>10241</v>
      </c>
      <c r="B3860" s="1" t="s">
        <v>10242</v>
      </c>
      <c r="C3860" s="5">
        <v>93.0</v>
      </c>
      <c r="D3860" s="97">
        <v>1.49107205376344E7</v>
      </c>
      <c r="E3860" s="2">
        <f t="shared" si="1"/>
        <v>1386697010</v>
      </c>
    </row>
    <row r="3861">
      <c r="A3861" s="62" t="s">
        <v>10243</v>
      </c>
      <c r="B3861" s="1" t="s">
        <v>10244</v>
      </c>
      <c r="C3861" s="5">
        <v>16.0</v>
      </c>
      <c r="D3861" s="97">
        <v>7006216.9375</v>
      </c>
      <c r="E3861" s="2">
        <f t="shared" si="1"/>
        <v>112099471</v>
      </c>
    </row>
    <row r="3862">
      <c r="A3862" s="62" t="s">
        <v>10245</v>
      </c>
      <c r="B3862" s="1" t="s">
        <v>10246</v>
      </c>
      <c r="C3862" s="5">
        <v>518.0</v>
      </c>
      <c r="D3862" s="97">
        <v>1.27774280615384E7</v>
      </c>
      <c r="E3862" s="2">
        <f t="shared" si="1"/>
        <v>6618707736</v>
      </c>
    </row>
    <row r="3863">
      <c r="A3863" s="62" t="s">
        <v>10247</v>
      </c>
      <c r="B3863" s="1" t="s">
        <v>10248</v>
      </c>
      <c r="C3863" s="5">
        <v>274.0</v>
      </c>
      <c r="D3863" s="97">
        <v>1.60473255454545E7</v>
      </c>
      <c r="E3863" s="2">
        <f t="shared" si="1"/>
        <v>4396967199</v>
      </c>
    </row>
    <row r="3864">
      <c r="A3864" s="62" t="s">
        <v>10249</v>
      </c>
      <c r="B3864" s="1" t="s">
        <v>10250</v>
      </c>
      <c r="C3864" s="5">
        <v>465.0</v>
      </c>
      <c r="D3864" s="97">
        <v>8150870.38279569</v>
      </c>
      <c r="E3864" s="2">
        <f t="shared" si="1"/>
        <v>3790154728</v>
      </c>
    </row>
    <row r="3865">
      <c r="A3865" s="62" t="s">
        <v>10251</v>
      </c>
      <c r="B3865" s="1" t="s">
        <v>10252</v>
      </c>
      <c r="C3865" s="5">
        <v>16.0</v>
      </c>
      <c r="D3865" s="97">
        <v>1.41813427499999E7</v>
      </c>
      <c r="E3865" s="2">
        <f t="shared" si="1"/>
        <v>226901484</v>
      </c>
    </row>
    <row r="3866">
      <c r="A3866" s="62" t="s">
        <v>10253</v>
      </c>
      <c r="B3866" s="1" t="s">
        <v>10254</v>
      </c>
      <c r="C3866" s="5">
        <v>190.0</v>
      </c>
      <c r="D3866" s="97">
        <v>3.26376789894736E7</v>
      </c>
      <c r="E3866" s="2">
        <f t="shared" si="1"/>
        <v>6201159008</v>
      </c>
    </row>
    <row r="3867">
      <c r="A3867" s="62" t="s">
        <v>10255</v>
      </c>
      <c r="B3867" s="1" t="s">
        <v>10256</v>
      </c>
      <c r="C3867" s="5">
        <v>44.0</v>
      </c>
      <c r="D3867" s="97">
        <v>6834361.70454545</v>
      </c>
      <c r="E3867" s="2">
        <f t="shared" si="1"/>
        <v>300711915</v>
      </c>
    </row>
    <row r="3868">
      <c r="A3868" s="62" t="s">
        <v>10257</v>
      </c>
      <c r="B3868" s="1" t="s">
        <v>10258</v>
      </c>
      <c r="C3868" s="5">
        <v>3.0</v>
      </c>
      <c r="D3868" s="97">
        <v>3.16410896666666E7</v>
      </c>
      <c r="E3868" s="2">
        <f t="shared" si="1"/>
        <v>94923269</v>
      </c>
    </row>
    <row r="3869">
      <c r="A3869" s="62" t="s">
        <v>10259</v>
      </c>
      <c r="B3869" s="1" t="s">
        <v>10260</v>
      </c>
      <c r="C3869" s="5">
        <v>49.0</v>
      </c>
      <c r="D3869" s="97">
        <v>2.20989821428571E7</v>
      </c>
      <c r="E3869" s="2">
        <f t="shared" si="1"/>
        <v>1082850125</v>
      </c>
    </row>
    <row r="3870">
      <c r="A3870" s="62" t="s">
        <v>10261</v>
      </c>
      <c r="B3870" s="1" t="s">
        <v>10262</v>
      </c>
      <c r="C3870" s="5">
        <v>3.0</v>
      </c>
      <c r="D3870" s="97">
        <v>4600580.66666666</v>
      </c>
      <c r="E3870" s="2">
        <f t="shared" si="1"/>
        <v>13801742</v>
      </c>
    </row>
    <row r="3871">
      <c r="A3871" s="62" t="s">
        <v>10263</v>
      </c>
      <c r="B3871" s="1" t="s">
        <v>10264</v>
      </c>
      <c r="C3871" s="5">
        <v>80.0</v>
      </c>
      <c r="D3871" s="97">
        <v>8118537.4625</v>
      </c>
      <c r="E3871" s="2">
        <f t="shared" si="1"/>
        <v>649482997</v>
      </c>
    </row>
    <row r="3872">
      <c r="A3872" s="62" t="s">
        <v>10265</v>
      </c>
      <c r="B3872" s="1" t="s">
        <v>10266</v>
      </c>
      <c r="C3872" s="5">
        <v>25.0</v>
      </c>
      <c r="D3872" s="97">
        <v>1.08425618799999E7</v>
      </c>
      <c r="E3872" s="2">
        <f t="shared" si="1"/>
        <v>271064047</v>
      </c>
    </row>
    <row r="3873">
      <c r="A3873" s="62" t="s">
        <v>10267</v>
      </c>
      <c r="B3873" s="1" t="s">
        <v>10268</v>
      </c>
      <c r="C3873" s="5">
        <v>106.0</v>
      </c>
      <c r="D3873" s="97">
        <v>1.06237299622641E7</v>
      </c>
      <c r="E3873" s="2">
        <f t="shared" si="1"/>
        <v>1126115376</v>
      </c>
    </row>
    <row r="3874">
      <c r="A3874" s="62" t="s">
        <v>10269</v>
      </c>
      <c r="B3874" s="1" t="s">
        <v>10270</v>
      </c>
      <c r="C3874" s="5">
        <v>20.0</v>
      </c>
      <c r="D3874" s="97">
        <v>1.324978825E7</v>
      </c>
      <c r="E3874" s="2">
        <f t="shared" si="1"/>
        <v>264995765</v>
      </c>
    </row>
    <row r="3875">
      <c r="A3875" s="62" t="s">
        <v>10271</v>
      </c>
      <c r="B3875" s="1" t="s">
        <v>10272</v>
      </c>
      <c r="C3875" s="5">
        <v>84.0</v>
      </c>
      <c r="D3875" s="97">
        <v>7991610.70238095</v>
      </c>
      <c r="E3875" s="2">
        <f t="shared" si="1"/>
        <v>671295299</v>
      </c>
    </row>
    <row r="3876">
      <c r="A3876" s="62" t="s">
        <v>10273</v>
      </c>
      <c r="B3876" s="1" t="s">
        <v>10274</v>
      </c>
      <c r="C3876" s="5">
        <v>3662.0</v>
      </c>
      <c r="D3876" s="97">
        <v>8176888.27389404</v>
      </c>
      <c r="E3876" s="2">
        <f t="shared" si="1"/>
        <v>29943764859</v>
      </c>
    </row>
    <row r="3877">
      <c r="A3877" s="62" t="s">
        <v>10275</v>
      </c>
      <c r="B3877" s="1" t="s">
        <v>10276</v>
      </c>
      <c r="C3877" s="5">
        <v>812.0</v>
      </c>
      <c r="D3877" s="97">
        <v>1.65911286945812E7</v>
      </c>
      <c r="E3877" s="2">
        <f t="shared" si="1"/>
        <v>13471996500</v>
      </c>
    </row>
    <row r="3878">
      <c r="A3878" s="62" t="s">
        <v>10277</v>
      </c>
      <c r="B3878" s="1" t="s">
        <v>10278</v>
      </c>
      <c r="C3878" s="5">
        <v>57.0</v>
      </c>
      <c r="D3878" s="97">
        <v>1.33720629649122E7</v>
      </c>
      <c r="E3878" s="2">
        <f t="shared" si="1"/>
        <v>762207589</v>
      </c>
    </row>
    <row r="3879">
      <c r="A3879" s="62" t="s">
        <v>10279</v>
      </c>
      <c r="B3879" s="1" t="s">
        <v>10280</v>
      </c>
      <c r="C3879" s="5">
        <v>83.0</v>
      </c>
      <c r="D3879" s="97">
        <v>7193313.59036144</v>
      </c>
      <c r="E3879" s="2">
        <f t="shared" si="1"/>
        <v>597045028</v>
      </c>
    </row>
    <row r="3880">
      <c r="A3880" s="62" t="s">
        <v>10281</v>
      </c>
      <c r="B3880" s="1" t="s">
        <v>10282</v>
      </c>
      <c r="C3880" s="5">
        <v>5773.0</v>
      </c>
      <c r="D3880" s="97">
        <v>8805033.49246491</v>
      </c>
      <c r="E3880" s="2">
        <f t="shared" si="1"/>
        <v>50831458352</v>
      </c>
    </row>
    <row r="3881">
      <c r="A3881" s="62" t="s">
        <v>10283</v>
      </c>
      <c r="B3881" s="1" t="s">
        <v>10284</v>
      </c>
      <c r="C3881" s="5">
        <v>6029.0</v>
      </c>
      <c r="D3881" s="97">
        <v>6544161.59197213</v>
      </c>
      <c r="E3881" s="2">
        <f t="shared" si="1"/>
        <v>39454750238</v>
      </c>
    </row>
    <row r="3882">
      <c r="A3882" s="62" t="s">
        <v>10285</v>
      </c>
      <c r="B3882" s="1" t="s">
        <v>10286</v>
      </c>
      <c r="C3882" s="5">
        <v>144798.0</v>
      </c>
      <c r="D3882" s="97">
        <v>2.10097943805416E7</v>
      </c>
      <c r="E3882" s="2">
        <f t="shared" si="1"/>
        <v>3042176206714</v>
      </c>
    </row>
    <row r="3883">
      <c r="A3883" s="62" t="s">
        <v>10287</v>
      </c>
      <c r="B3883" s="1" t="s">
        <v>10288</v>
      </c>
      <c r="C3883" s="5">
        <v>1349.0</v>
      </c>
      <c r="D3883" s="97">
        <v>2.86930411177777E7</v>
      </c>
      <c r="E3883" s="2">
        <f t="shared" si="1"/>
        <v>38706912468</v>
      </c>
    </row>
    <row r="3884">
      <c r="A3884" s="62" t="s">
        <v>10289</v>
      </c>
      <c r="B3884" s="1" t="s">
        <v>10290</v>
      </c>
      <c r="C3884" s="5">
        <v>4992.0</v>
      </c>
      <c r="D3884" s="97">
        <v>7.04813764635416E7</v>
      </c>
      <c r="E3884" s="2">
        <f t="shared" si="1"/>
        <v>351843031306</v>
      </c>
    </row>
    <row r="3885">
      <c r="A3885" s="62" t="s">
        <v>10291</v>
      </c>
      <c r="B3885" s="1" t="s">
        <v>10292</v>
      </c>
      <c r="C3885" s="5">
        <v>1460.0</v>
      </c>
      <c r="D3885" s="97">
        <v>1.13395586821917E7</v>
      </c>
      <c r="E3885" s="2">
        <f t="shared" si="1"/>
        <v>16555755676</v>
      </c>
    </row>
    <row r="3886">
      <c r="A3886" s="62" t="s">
        <v>10293</v>
      </c>
      <c r="B3886" s="1" t="s">
        <v>10294</v>
      </c>
      <c r="C3886" s="5">
        <v>52.0</v>
      </c>
      <c r="D3886" s="97">
        <v>2.10999312499999E7</v>
      </c>
      <c r="E3886" s="2">
        <f t="shared" si="1"/>
        <v>1097196425</v>
      </c>
    </row>
    <row r="3887">
      <c r="A3887" s="62" t="s">
        <v>10295</v>
      </c>
      <c r="B3887" s="1" t="s">
        <v>10296</v>
      </c>
      <c r="C3887" s="5">
        <v>413.0</v>
      </c>
      <c r="D3887" s="97">
        <v>9626252.68280871</v>
      </c>
      <c r="E3887" s="2">
        <f t="shared" si="1"/>
        <v>3975642358</v>
      </c>
    </row>
    <row r="3888">
      <c r="A3888" s="62" t="s">
        <v>7008</v>
      </c>
      <c r="B3888" s="1" t="s">
        <v>251</v>
      </c>
      <c r="C3888" s="5">
        <v>817.0</v>
      </c>
      <c r="D3888" s="97">
        <v>9.4714460363525E7</v>
      </c>
      <c r="E3888" s="2">
        <f t="shared" si="1"/>
        <v>77381714117</v>
      </c>
    </row>
    <row r="3889">
      <c r="A3889" s="62" t="s">
        <v>10297</v>
      </c>
      <c r="B3889" s="1" t="s">
        <v>10298</v>
      </c>
      <c r="C3889" s="5">
        <v>488.0</v>
      </c>
      <c r="D3889" s="97">
        <v>3.93814901926229E7</v>
      </c>
      <c r="E3889" s="2">
        <f t="shared" si="1"/>
        <v>19218167214</v>
      </c>
    </row>
    <row r="3890">
      <c r="A3890" s="62" t="s">
        <v>10299</v>
      </c>
      <c r="B3890" s="1" t="s">
        <v>10300</v>
      </c>
      <c r="C3890" s="5">
        <v>20.0</v>
      </c>
      <c r="D3890" s="97">
        <v>1.37856976499999E7</v>
      </c>
      <c r="E3890" s="2">
        <f t="shared" si="1"/>
        <v>275713953</v>
      </c>
    </row>
    <row r="3891">
      <c r="A3891" s="62" t="s">
        <v>10301</v>
      </c>
      <c r="B3891" s="1" t="s">
        <v>10302</v>
      </c>
      <c r="C3891" s="5">
        <v>2821.0</v>
      </c>
      <c r="D3891" s="97">
        <v>4.72488315359291E7</v>
      </c>
      <c r="E3891" s="2">
        <f t="shared" si="1"/>
        <v>133288953763</v>
      </c>
    </row>
    <row r="3892">
      <c r="A3892" s="62" t="s">
        <v>10303</v>
      </c>
      <c r="B3892" s="1" t="s">
        <v>10304</v>
      </c>
      <c r="C3892" s="5">
        <v>2287.0</v>
      </c>
      <c r="D3892" s="97">
        <v>8811517.95540007</v>
      </c>
      <c r="E3892" s="2">
        <f t="shared" si="1"/>
        <v>20151941564</v>
      </c>
    </row>
    <row r="3893">
      <c r="A3893" s="62" t="s">
        <v>10305</v>
      </c>
      <c r="B3893" s="1" t="s">
        <v>10306</v>
      </c>
      <c r="C3893" s="5">
        <v>38.0</v>
      </c>
      <c r="D3893" s="97">
        <v>5639192.52631579</v>
      </c>
      <c r="E3893" s="2">
        <f t="shared" si="1"/>
        <v>214289316</v>
      </c>
    </row>
    <row r="3894">
      <c r="A3894" s="62" t="s">
        <v>10307</v>
      </c>
      <c r="B3894" s="1" t="s">
        <v>10308</v>
      </c>
      <c r="C3894" s="5">
        <v>260.0</v>
      </c>
      <c r="D3894" s="97">
        <v>1.8893260026923E7</v>
      </c>
      <c r="E3894" s="2">
        <f t="shared" si="1"/>
        <v>4912247607</v>
      </c>
    </row>
    <row r="3895">
      <c r="A3895" s="62" t="s">
        <v>10309</v>
      </c>
      <c r="B3895" s="1" t="s">
        <v>10310</v>
      </c>
      <c r="C3895" s="5">
        <v>37.0</v>
      </c>
      <c r="D3895" s="97">
        <v>7675013.62162162</v>
      </c>
      <c r="E3895" s="2">
        <f t="shared" si="1"/>
        <v>283975504</v>
      </c>
    </row>
    <row r="3896">
      <c r="A3896" s="62" t="s">
        <v>10311</v>
      </c>
      <c r="B3896" s="1" t="s">
        <v>10312</v>
      </c>
      <c r="C3896" s="5">
        <v>56.0</v>
      </c>
      <c r="D3896" s="97">
        <v>3.14795668392857E7</v>
      </c>
      <c r="E3896" s="2">
        <f t="shared" si="1"/>
        <v>1762855743</v>
      </c>
    </row>
    <row r="3897">
      <c r="A3897" s="62" t="s">
        <v>10313</v>
      </c>
      <c r="B3897" s="1" t="s">
        <v>10314</v>
      </c>
      <c r="C3897" s="5">
        <v>2255.0</v>
      </c>
      <c r="D3897" s="97">
        <v>2.32206935436806E7</v>
      </c>
      <c r="E3897" s="2">
        <f t="shared" si="1"/>
        <v>52362663941</v>
      </c>
    </row>
    <row r="3898">
      <c r="A3898" s="62" t="s">
        <v>10315</v>
      </c>
      <c r="B3898" s="1" t="s">
        <v>10316</v>
      </c>
      <c r="C3898" s="5">
        <v>31108.0</v>
      </c>
      <c r="D3898" s="97">
        <v>1.50048226549042E7</v>
      </c>
      <c r="E3898" s="2">
        <f t="shared" si="1"/>
        <v>466770023149</v>
      </c>
    </row>
    <row r="3899">
      <c r="A3899" s="62" t="s">
        <v>10317</v>
      </c>
      <c r="B3899" s="1" t="s">
        <v>10318</v>
      </c>
      <c r="C3899" s="5">
        <v>102114.0</v>
      </c>
      <c r="D3899" s="97">
        <v>1.18836543755935E7</v>
      </c>
      <c r="E3899" s="2">
        <f t="shared" si="1"/>
        <v>1213487482909</v>
      </c>
    </row>
    <row r="3900">
      <c r="A3900" s="62" t="s">
        <v>10319</v>
      </c>
      <c r="B3900" s="1" t="s">
        <v>10320</v>
      </c>
      <c r="C3900" s="5">
        <v>2473.0</v>
      </c>
      <c r="D3900" s="97">
        <v>1.19938422438333E7</v>
      </c>
      <c r="E3900" s="2">
        <f t="shared" si="1"/>
        <v>29660771869</v>
      </c>
    </row>
    <row r="3901">
      <c r="A3901" s="62" t="s">
        <v>10321</v>
      </c>
      <c r="B3901" s="1" t="s">
        <v>10322</v>
      </c>
      <c r="C3901" s="5">
        <v>50.0</v>
      </c>
      <c r="D3901" s="97">
        <v>1.14796767E7</v>
      </c>
      <c r="E3901" s="2">
        <f t="shared" si="1"/>
        <v>573983835</v>
      </c>
    </row>
    <row r="3902">
      <c r="A3902" s="62" t="s">
        <v>10323</v>
      </c>
      <c r="B3902" s="1" t="s">
        <v>10324</v>
      </c>
      <c r="C3902" s="5">
        <v>336.0</v>
      </c>
      <c r="D3902" s="97">
        <v>8981764.98511904</v>
      </c>
      <c r="E3902" s="2">
        <f t="shared" si="1"/>
        <v>3017873035</v>
      </c>
    </row>
    <row r="3903">
      <c r="A3903" s="62" t="s">
        <v>10325</v>
      </c>
      <c r="B3903" s="1" t="s">
        <v>10326</v>
      </c>
      <c r="C3903" s="5">
        <v>23.0</v>
      </c>
      <c r="D3903" s="97">
        <v>9945723.82608695</v>
      </c>
      <c r="E3903" s="2">
        <f t="shared" si="1"/>
        <v>228751648</v>
      </c>
    </row>
    <row r="3904">
      <c r="A3904" s="62" t="s">
        <v>10327</v>
      </c>
      <c r="B3904" s="1" t="s">
        <v>10328</v>
      </c>
      <c r="C3904" s="5">
        <v>34.0</v>
      </c>
      <c r="D3904" s="97">
        <v>1.78405097647058E7</v>
      </c>
      <c r="E3904" s="2">
        <f t="shared" si="1"/>
        <v>606577332</v>
      </c>
    </row>
    <row r="3905">
      <c r="A3905" s="62" t="s">
        <v>10329</v>
      </c>
      <c r="B3905" s="1" t="s">
        <v>10330</v>
      </c>
      <c r="C3905" s="5">
        <v>222.0</v>
      </c>
      <c r="D3905" s="97">
        <v>5.28052198378378E7</v>
      </c>
      <c r="E3905" s="2">
        <f t="shared" si="1"/>
        <v>11722758804</v>
      </c>
    </row>
    <row r="3906">
      <c r="A3906" s="62" t="s">
        <v>10331</v>
      </c>
      <c r="B3906" s="1" t="s">
        <v>10332</v>
      </c>
      <c r="C3906" s="5">
        <v>5.0</v>
      </c>
      <c r="D3906" s="97">
        <v>8114314.6</v>
      </c>
      <c r="E3906" s="2">
        <f t="shared" si="1"/>
        <v>40571573</v>
      </c>
    </row>
    <row r="3907">
      <c r="A3907" s="62" t="s">
        <v>10333</v>
      </c>
      <c r="B3907" s="1" t="s">
        <v>10334</v>
      </c>
      <c r="C3907" s="5">
        <v>39.0</v>
      </c>
      <c r="D3907" s="97">
        <v>2.23684462564102E7</v>
      </c>
      <c r="E3907" s="2">
        <f t="shared" si="1"/>
        <v>872369404</v>
      </c>
    </row>
    <row r="3908">
      <c r="A3908" s="62" t="s">
        <v>10335</v>
      </c>
      <c r="B3908" s="1" t="s">
        <v>10336</v>
      </c>
      <c r="C3908" s="5">
        <v>19.0</v>
      </c>
      <c r="D3908" s="97">
        <v>9676051.68421052</v>
      </c>
      <c r="E3908" s="2">
        <f t="shared" si="1"/>
        <v>183844982</v>
      </c>
    </row>
    <row r="3909">
      <c r="A3909" s="62" t="s">
        <v>10337</v>
      </c>
      <c r="B3909" s="1" t="s">
        <v>10338</v>
      </c>
      <c r="C3909" s="5">
        <v>25.0</v>
      </c>
      <c r="D3909" s="97">
        <v>1.486591516E7</v>
      </c>
      <c r="E3909" s="2">
        <f t="shared" si="1"/>
        <v>371647879</v>
      </c>
    </row>
    <row r="3910">
      <c r="A3910" s="62" t="s">
        <v>10339</v>
      </c>
      <c r="B3910" s="1" t="s">
        <v>10340</v>
      </c>
      <c r="C3910" s="5">
        <v>25.0</v>
      </c>
      <c r="D3910" s="97">
        <v>1.19716836E7</v>
      </c>
      <c r="E3910" s="2">
        <f t="shared" si="1"/>
        <v>299292090</v>
      </c>
    </row>
    <row r="3911">
      <c r="A3911" s="62" t="s">
        <v>10341</v>
      </c>
      <c r="B3911" s="1" t="s">
        <v>10342</v>
      </c>
      <c r="C3911" s="5">
        <v>2254.0</v>
      </c>
      <c r="D3911" s="97">
        <v>8945392.90993788</v>
      </c>
      <c r="E3911" s="2">
        <f t="shared" si="1"/>
        <v>20162915619</v>
      </c>
    </row>
    <row r="3912">
      <c r="A3912" s="62" t="s">
        <v>10343</v>
      </c>
      <c r="B3912" s="1" t="s">
        <v>10344</v>
      </c>
      <c r="C3912" s="5">
        <v>675.0</v>
      </c>
      <c r="D3912" s="97">
        <v>7521745.95851851</v>
      </c>
      <c r="E3912" s="2">
        <f t="shared" si="1"/>
        <v>5077178522</v>
      </c>
    </row>
    <row r="3913">
      <c r="A3913" s="23" t="s">
        <v>10345</v>
      </c>
      <c r="B3913" s="1" t="s">
        <v>10346</v>
      </c>
      <c r="C3913" s="5">
        <v>1.0</v>
      </c>
      <c r="D3913" s="97">
        <v>2872662.0</v>
      </c>
      <c r="E3913" s="2">
        <f t="shared" si="1"/>
        <v>2872662</v>
      </c>
    </row>
    <row r="3914">
      <c r="A3914" s="23" t="s">
        <v>10347</v>
      </c>
      <c r="B3914" s="1" t="s">
        <v>10348</v>
      </c>
      <c r="C3914" s="5">
        <v>1.0</v>
      </c>
      <c r="D3914" s="97">
        <v>5193300.0</v>
      </c>
      <c r="E3914" s="2">
        <f t="shared" si="1"/>
        <v>5193300</v>
      </c>
    </row>
    <row r="3915">
      <c r="A3915" s="23" t="s">
        <v>10351</v>
      </c>
      <c r="B3915" s="1" t="s">
        <v>10352</v>
      </c>
      <c r="C3915" s="5">
        <v>1.0</v>
      </c>
      <c r="D3915" s="97">
        <v>5802888.0</v>
      </c>
      <c r="E3915" s="2">
        <f t="shared" si="1"/>
        <v>5802888</v>
      </c>
    </row>
    <row r="3916">
      <c r="A3916" s="23" t="s">
        <v>10353</v>
      </c>
      <c r="B3916" s="1" t="s">
        <v>10354</v>
      </c>
      <c r="C3916" s="5">
        <v>1.0</v>
      </c>
      <c r="D3916" s="97">
        <v>5719022.0</v>
      </c>
      <c r="E3916" s="2">
        <f t="shared" si="1"/>
        <v>5719022</v>
      </c>
    </row>
    <row r="3917">
      <c r="A3917" s="23" t="s">
        <v>10355</v>
      </c>
      <c r="B3917" s="1" t="s">
        <v>10356</v>
      </c>
      <c r="C3917" s="5">
        <v>1.0</v>
      </c>
      <c r="D3917" s="97">
        <v>1.1153843E7</v>
      </c>
      <c r="E3917" s="2">
        <f t="shared" si="1"/>
        <v>11153843</v>
      </c>
    </row>
    <row r="3918">
      <c r="A3918" s="23" t="s">
        <v>10359</v>
      </c>
      <c r="B3918" s="1" t="s">
        <v>10360</v>
      </c>
      <c r="C3918" s="5">
        <v>1.0</v>
      </c>
      <c r="D3918" s="97">
        <v>1.1153843E7</v>
      </c>
      <c r="E3918" s="2">
        <f t="shared" si="1"/>
        <v>11153843</v>
      </c>
    </row>
    <row r="3919">
      <c r="A3919" s="23" t="s">
        <v>10361</v>
      </c>
      <c r="B3919" s="1" t="s">
        <v>10362</v>
      </c>
      <c r="C3919" s="5">
        <v>2.0</v>
      </c>
      <c r="D3919" s="97">
        <v>1.0112361E7</v>
      </c>
      <c r="E3919" s="2">
        <f t="shared" si="1"/>
        <v>20224722</v>
      </c>
    </row>
    <row r="3920">
      <c r="A3920" s="23" t="s">
        <v>10363</v>
      </c>
      <c r="B3920" s="1" t="s">
        <v>10364</v>
      </c>
      <c r="C3920" s="5">
        <v>1.0</v>
      </c>
      <c r="D3920" s="97">
        <v>5719022.0</v>
      </c>
      <c r="E3920" s="2">
        <f t="shared" si="1"/>
        <v>5719022</v>
      </c>
    </row>
    <row r="3921">
      <c r="A3921" s="23" t="s">
        <v>10365</v>
      </c>
      <c r="B3921" s="1" t="s">
        <v>10366</v>
      </c>
      <c r="C3921" s="5">
        <v>1.0</v>
      </c>
      <c r="D3921" s="97">
        <v>4902500.0</v>
      </c>
      <c r="E3921" s="2">
        <f t="shared" si="1"/>
        <v>4902500</v>
      </c>
    </row>
    <row r="3922">
      <c r="A3922" s="23" t="s">
        <v>10367</v>
      </c>
      <c r="B3922" s="1" t="s">
        <v>10368</v>
      </c>
      <c r="C3922" s="5">
        <v>1.0</v>
      </c>
      <c r="D3922" s="97">
        <v>4019616.0</v>
      </c>
      <c r="E3922" s="2">
        <f t="shared" si="1"/>
        <v>4019616</v>
      </c>
    </row>
    <row r="3923">
      <c r="A3923" s="23" t="s">
        <v>10369</v>
      </c>
      <c r="B3923" s="1" t="s">
        <v>10371</v>
      </c>
      <c r="C3923" s="5">
        <v>1.0</v>
      </c>
      <c r="D3923" s="97">
        <v>6598222.0</v>
      </c>
      <c r="E3923" s="2">
        <f t="shared" si="1"/>
        <v>6598222</v>
      </c>
    </row>
    <row r="3924">
      <c r="A3924" s="23" t="s">
        <v>10373</v>
      </c>
      <c r="B3924" s="1" t="s">
        <v>10374</v>
      </c>
      <c r="C3924" s="5">
        <v>1.0</v>
      </c>
      <c r="D3924" s="97">
        <v>5540836.0</v>
      </c>
      <c r="E3924" s="2">
        <f t="shared" si="1"/>
        <v>5540836</v>
      </c>
    </row>
    <row r="3925">
      <c r="A3925" s="23" t="s">
        <v>10375</v>
      </c>
      <c r="B3925" s="1" t="s">
        <v>10376</v>
      </c>
      <c r="C3925" s="5">
        <v>4.0</v>
      </c>
      <c r="D3925" s="97">
        <v>1.6496469E7</v>
      </c>
      <c r="E3925" s="2">
        <f t="shared" si="1"/>
        <v>65985876</v>
      </c>
    </row>
    <row r="3926">
      <c r="A3926" s="23" t="s">
        <v>10377</v>
      </c>
      <c r="B3926" s="1" t="s">
        <v>10378</v>
      </c>
      <c r="C3926" s="5">
        <v>1.0</v>
      </c>
      <c r="D3926" s="97">
        <v>1.230473E7</v>
      </c>
      <c r="E3926" s="2">
        <f t="shared" si="1"/>
        <v>12304730</v>
      </c>
    </row>
    <row r="3927">
      <c r="A3927" s="23" t="s">
        <v>10379</v>
      </c>
      <c r="B3927" s="1" t="s">
        <v>10380</v>
      </c>
      <c r="C3927" s="5">
        <v>1.0</v>
      </c>
      <c r="D3927" s="97">
        <v>3040152.0</v>
      </c>
      <c r="E3927" s="2">
        <f t="shared" si="1"/>
        <v>3040152</v>
      </c>
    </row>
    <row r="3928">
      <c r="A3928" s="23" t="s">
        <v>10383</v>
      </c>
      <c r="B3928" s="1" t="s">
        <v>10384</v>
      </c>
      <c r="C3928" s="5">
        <v>1.0</v>
      </c>
      <c r="D3928" s="97">
        <v>3040444.0</v>
      </c>
      <c r="E3928" s="2">
        <f t="shared" si="1"/>
        <v>3040444</v>
      </c>
    </row>
    <row r="3929">
      <c r="A3929" s="23" t="s">
        <v>10385</v>
      </c>
      <c r="B3929" s="1" t="s">
        <v>10386</v>
      </c>
      <c r="C3929" s="5">
        <v>1.0</v>
      </c>
      <c r="D3929" s="97">
        <v>6232957.0</v>
      </c>
      <c r="E3929" s="2">
        <f t="shared" si="1"/>
        <v>6232957</v>
      </c>
    </row>
    <row r="3930">
      <c r="A3930" s="23" t="s">
        <v>10387</v>
      </c>
      <c r="B3930" s="1" t="s">
        <v>10388</v>
      </c>
      <c r="C3930" s="5">
        <v>1.0</v>
      </c>
      <c r="D3930" s="97">
        <v>1.0252479E7</v>
      </c>
      <c r="E3930" s="2">
        <f t="shared" si="1"/>
        <v>10252479</v>
      </c>
    </row>
    <row r="3931">
      <c r="A3931" s="23" t="s">
        <v>10389</v>
      </c>
      <c r="B3931" s="1" t="s">
        <v>10390</v>
      </c>
      <c r="C3931" s="5">
        <v>1.0</v>
      </c>
      <c r="D3931" s="97">
        <v>3.3554511E7</v>
      </c>
      <c r="E3931" s="2">
        <f t="shared" si="1"/>
        <v>33554511</v>
      </c>
    </row>
    <row r="3932">
      <c r="A3932" s="23" t="s">
        <v>10391</v>
      </c>
      <c r="B3932" s="1" t="s">
        <v>10392</v>
      </c>
      <c r="C3932" s="5">
        <v>1.0</v>
      </c>
      <c r="D3932" s="97">
        <v>1.0717971E7</v>
      </c>
      <c r="E3932" s="2">
        <f t="shared" si="1"/>
        <v>10717971</v>
      </c>
    </row>
    <row r="3933">
      <c r="A3933" s="23" t="s">
        <v>10393</v>
      </c>
      <c r="B3933" s="1" t="s">
        <v>10394</v>
      </c>
      <c r="C3933" s="5">
        <v>1.0</v>
      </c>
      <c r="D3933" s="97">
        <v>4400912.0</v>
      </c>
      <c r="E3933" s="2">
        <f t="shared" si="1"/>
        <v>4400912</v>
      </c>
    </row>
    <row r="3934">
      <c r="A3934" s="23" t="s">
        <v>10395</v>
      </c>
      <c r="B3934" s="1" t="s">
        <v>10396</v>
      </c>
      <c r="C3934" s="5">
        <v>1.0</v>
      </c>
      <c r="D3934" s="97">
        <v>1.72294385E8</v>
      </c>
      <c r="E3934" s="2">
        <f t="shared" si="1"/>
        <v>172294385</v>
      </c>
    </row>
    <row r="3935">
      <c r="A3935" s="23" t="s">
        <v>10397</v>
      </c>
      <c r="B3935" s="1" t="s">
        <v>10398</v>
      </c>
      <c r="C3935" s="5">
        <v>1.0</v>
      </c>
      <c r="D3935" s="97">
        <v>1.1656723E7</v>
      </c>
      <c r="E3935" s="2">
        <f t="shared" si="1"/>
        <v>11656723</v>
      </c>
    </row>
    <row r="3936">
      <c r="A3936" s="23" t="s">
        <v>10399</v>
      </c>
      <c r="B3936" s="1" t="s">
        <v>10400</v>
      </c>
      <c r="C3936" s="5">
        <v>1.0</v>
      </c>
      <c r="D3936" s="97">
        <v>3.4400666E7</v>
      </c>
      <c r="E3936" s="2">
        <f t="shared" si="1"/>
        <v>34400666</v>
      </c>
    </row>
    <row r="3937">
      <c r="A3937" s="23" t="s">
        <v>10401</v>
      </c>
      <c r="B3937" s="1" t="s">
        <v>10402</v>
      </c>
      <c r="C3937" s="5">
        <v>33.0</v>
      </c>
      <c r="D3937" s="97">
        <v>2.59615763030303E7</v>
      </c>
      <c r="E3937" s="2">
        <f t="shared" si="1"/>
        <v>856732018</v>
      </c>
    </row>
    <row r="3938">
      <c r="A3938" s="23" t="s">
        <v>10403</v>
      </c>
      <c r="B3938" s="1" t="s">
        <v>10404</v>
      </c>
      <c r="C3938" s="5">
        <v>3.0</v>
      </c>
      <c r="D3938" s="97">
        <v>1.42589566666666E7</v>
      </c>
      <c r="E3938" s="2">
        <f t="shared" si="1"/>
        <v>42776870</v>
      </c>
    </row>
    <row r="3939">
      <c r="A3939" s="23" t="s">
        <v>10405</v>
      </c>
      <c r="B3939" s="1" t="s">
        <v>10406</v>
      </c>
      <c r="C3939" s="5">
        <v>1.0</v>
      </c>
      <c r="D3939" s="97">
        <v>5670416.0</v>
      </c>
      <c r="E3939" s="2">
        <f t="shared" si="1"/>
        <v>5670416</v>
      </c>
    </row>
    <row r="3940">
      <c r="A3940" s="23" t="s">
        <v>10407</v>
      </c>
      <c r="B3940" s="1" t="s">
        <v>10408</v>
      </c>
      <c r="C3940" s="5">
        <v>2.0</v>
      </c>
      <c r="D3940" s="97">
        <v>1.13623385E7</v>
      </c>
      <c r="E3940" s="2">
        <f t="shared" si="1"/>
        <v>22724677</v>
      </c>
    </row>
    <row r="3941">
      <c r="A3941" s="23" t="s">
        <v>10409</v>
      </c>
      <c r="B3941" s="1" t="s">
        <v>10410</v>
      </c>
      <c r="C3941" s="5">
        <v>1.0</v>
      </c>
      <c r="D3941" s="97">
        <v>7334905.0</v>
      </c>
      <c r="E3941" s="2">
        <f t="shared" si="1"/>
        <v>7334905</v>
      </c>
    </row>
    <row r="3942">
      <c r="A3942" s="23" t="s">
        <v>10411</v>
      </c>
      <c r="B3942" s="1" t="s">
        <v>10412</v>
      </c>
      <c r="C3942" s="5">
        <v>1.0</v>
      </c>
      <c r="D3942" s="97">
        <v>8557261.0</v>
      </c>
      <c r="E3942" s="2">
        <f t="shared" si="1"/>
        <v>8557261</v>
      </c>
    </row>
    <row r="3943">
      <c r="A3943" s="23" t="s">
        <v>10413</v>
      </c>
      <c r="B3943" s="1" t="s">
        <v>10414</v>
      </c>
      <c r="C3943" s="5">
        <v>1.0</v>
      </c>
      <c r="D3943" s="97">
        <v>3040444.0</v>
      </c>
      <c r="E3943" s="2">
        <f t="shared" si="1"/>
        <v>3040444</v>
      </c>
    </row>
    <row r="3944">
      <c r="A3944" s="23" t="s">
        <v>10415</v>
      </c>
      <c r="B3944" s="1" t="s">
        <v>10416</v>
      </c>
      <c r="C3944" s="5">
        <v>1.0</v>
      </c>
      <c r="D3944" s="97">
        <v>4701330.0</v>
      </c>
      <c r="E3944" s="2">
        <f t="shared" si="1"/>
        <v>4701330</v>
      </c>
    </row>
    <row r="3945">
      <c r="A3945" s="23" t="s">
        <v>10417</v>
      </c>
      <c r="B3945" s="1" t="s">
        <v>10418</v>
      </c>
      <c r="C3945" s="5">
        <v>1.0</v>
      </c>
      <c r="D3945" s="97">
        <v>3117238.0</v>
      </c>
      <c r="E3945" s="2">
        <f t="shared" si="1"/>
        <v>3117238</v>
      </c>
    </row>
    <row r="3946">
      <c r="A3946" s="25"/>
      <c r="C3946" s="7"/>
      <c r="D3946" s="165"/>
    </row>
    <row r="3947">
      <c r="A3947" s="25"/>
      <c r="C3947" s="7"/>
      <c r="D3947" s="165"/>
    </row>
  </sheetData>
  <autoFilter ref="$A$1:$D$3945">
    <sortState ref="A1:D3945">
      <sortCondition ref="B1:B3945"/>
    </sortState>
  </autoFil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43.38"/>
    <col customWidth="1" min="2" max="2" width="13.5"/>
    <col customWidth="1" min="3" max="3" width="11.38"/>
    <col customWidth="1" min="4" max="4" width="6.0"/>
    <col customWidth="1" min="5" max="5" width="7.13"/>
    <col customWidth="1" min="6" max="6" width="9.75"/>
    <col customWidth="1" min="7" max="7" width="23.75"/>
    <col customWidth="1" min="8" max="8" width="8.63"/>
    <col customWidth="1" min="9" max="9" width="17.13"/>
    <col customWidth="1" min="10" max="10" width="52.13"/>
  </cols>
  <sheetData>
    <row r="1">
      <c r="A1" s="111" t="s">
        <v>10427</v>
      </c>
      <c r="B1" s="112"/>
      <c r="C1" s="112"/>
      <c r="D1" s="112"/>
      <c r="E1" s="112"/>
      <c r="F1" s="112"/>
      <c r="G1" s="112"/>
      <c r="H1" s="112"/>
      <c r="I1" s="112"/>
      <c r="J1" s="113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5"/>
      <c r="B2" s="116"/>
      <c r="C2" s="116"/>
      <c r="D2" s="117"/>
      <c r="E2" s="116"/>
      <c r="F2" s="116"/>
      <c r="G2" s="116"/>
      <c r="H2" s="116"/>
      <c r="I2" s="112"/>
      <c r="J2" s="118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ht="30.75" customHeight="1">
      <c r="A3" s="119" t="s">
        <v>10430</v>
      </c>
      <c r="B3" s="120" t="s">
        <v>10431</v>
      </c>
      <c r="C3" s="120" t="s">
        <v>10432</v>
      </c>
      <c r="D3" s="120" t="s">
        <v>10433</v>
      </c>
      <c r="E3" s="121" t="s">
        <v>10434</v>
      </c>
      <c r="F3" s="122" t="s">
        <v>10435</v>
      </c>
      <c r="G3" s="120" t="s">
        <v>10436</v>
      </c>
      <c r="H3" s="123" t="s">
        <v>10437</v>
      </c>
      <c r="I3" s="120" t="s">
        <v>10438</v>
      </c>
      <c r="J3" s="124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>
      <c r="A4" s="126" t="s">
        <v>10439</v>
      </c>
      <c r="B4" s="127"/>
      <c r="C4" s="127"/>
      <c r="D4" s="128"/>
      <c r="E4" s="129"/>
      <c r="F4" s="130"/>
      <c r="G4" s="127"/>
      <c r="H4" s="131"/>
      <c r="I4" s="132">
        <v>1.7496E7</v>
      </c>
      <c r="J4" s="133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34" t="s">
        <v>10440</v>
      </c>
      <c r="B5" s="135">
        <f>11476904+2100000</f>
        <v>13576904</v>
      </c>
      <c r="C5" s="136">
        <v>1.7496E7</v>
      </c>
      <c r="D5" s="135">
        <v>1.0</v>
      </c>
      <c r="E5" s="137" t="s">
        <v>10441</v>
      </c>
      <c r="F5" s="138">
        <f>11476904+2100000</f>
        <v>13576904</v>
      </c>
      <c r="G5" s="139"/>
      <c r="H5" s="140">
        <v>1.7496E7</v>
      </c>
      <c r="I5" s="127"/>
      <c r="J5" s="142" t="s">
        <v>10443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26" t="s">
        <v>10444</v>
      </c>
      <c r="B6" s="143"/>
      <c r="C6" s="127"/>
      <c r="D6" s="128"/>
      <c r="E6" s="129"/>
      <c r="F6" s="130"/>
      <c r="G6" s="127"/>
      <c r="H6" s="131"/>
      <c r="I6" s="132">
        <v>0.0</v>
      </c>
      <c r="J6" s="133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26" t="s">
        <v>10445</v>
      </c>
      <c r="B7" s="127"/>
      <c r="C7" s="127"/>
      <c r="D7" s="128"/>
      <c r="E7" s="129"/>
      <c r="F7" s="130"/>
      <c r="G7" s="127"/>
      <c r="H7" s="131"/>
      <c r="I7" s="132">
        <v>375000.0</v>
      </c>
      <c r="J7" s="133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44" t="s">
        <v>10446</v>
      </c>
      <c r="B8" s="135">
        <v>206420.0</v>
      </c>
      <c r="C8" s="135">
        <v>375000.0</v>
      </c>
      <c r="D8" s="135">
        <v>1.0</v>
      </c>
      <c r="E8" s="137" t="s">
        <v>10447</v>
      </c>
      <c r="F8" s="138">
        <v>206420.0</v>
      </c>
      <c r="G8" s="139"/>
      <c r="H8" s="140">
        <v>375000.0</v>
      </c>
      <c r="I8" s="127"/>
      <c r="J8" s="145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126" t="s">
        <v>10448</v>
      </c>
      <c r="B9" s="127"/>
      <c r="C9" s="127"/>
      <c r="D9" s="128"/>
      <c r="E9" s="129"/>
      <c r="F9" s="130"/>
      <c r="G9" s="127"/>
      <c r="H9" s="131"/>
      <c r="I9" s="132">
        <v>0.0</v>
      </c>
      <c r="J9" s="133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26" t="s">
        <v>10449</v>
      </c>
      <c r="B10" s="127"/>
      <c r="C10" s="127"/>
      <c r="D10" s="128"/>
      <c r="E10" s="129"/>
      <c r="F10" s="130"/>
      <c r="G10" s="127"/>
      <c r="H10" s="131"/>
      <c r="I10" s="132">
        <v>150000.0</v>
      </c>
      <c r="J10" s="133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44" t="s">
        <v>10450</v>
      </c>
      <c r="B11" s="135">
        <v>83505.0</v>
      </c>
      <c r="C11" s="135">
        <v>150000.0</v>
      </c>
      <c r="D11" s="135">
        <v>1.0</v>
      </c>
      <c r="E11" s="137" t="s">
        <v>10441</v>
      </c>
      <c r="F11" s="138">
        <v>83505.0</v>
      </c>
      <c r="G11" s="139"/>
      <c r="H11" s="140">
        <v>150000.0</v>
      </c>
      <c r="I11" s="139"/>
      <c r="J11" s="145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26" t="s">
        <v>10451</v>
      </c>
      <c r="B12" s="127"/>
      <c r="C12" s="127"/>
      <c r="D12" s="128"/>
      <c r="E12" s="129"/>
      <c r="F12" s="130"/>
      <c r="G12" s="127"/>
      <c r="H12" s="131"/>
      <c r="I12" s="132">
        <v>0.0</v>
      </c>
      <c r="J12" s="133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26" t="s">
        <v>10452</v>
      </c>
      <c r="B13" s="127"/>
      <c r="C13" s="127"/>
      <c r="D13" s="128"/>
      <c r="E13" s="129"/>
      <c r="F13" s="130"/>
      <c r="G13" s="127"/>
      <c r="H13" s="131"/>
      <c r="I13" s="132">
        <v>0.0</v>
      </c>
      <c r="J13" s="133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26" t="s">
        <v>10453</v>
      </c>
      <c r="B14" s="127"/>
      <c r="C14" s="127"/>
      <c r="D14" s="128"/>
      <c r="E14" s="129"/>
      <c r="F14" s="130"/>
      <c r="G14" s="127"/>
      <c r="H14" s="131"/>
      <c r="I14" s="132">
        <v>0.0</v>
      </c>
      <c r="J14" s="133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26" t="s">
        <v>10454</v>
      </c>
      <c r="B15" s="127"/>
      <c r="C15" s="127"/>
      <c r="D15" s="128"/>
      <c r="E15" s="129"/>
      <c r="F15" s="130"/>
      <c r="G15" s="127"/>
      <c r="H15" s="131"/>
      <c r="I15" s="132">
        <v>0.0</v>
      </c>
      <c r="J15" s="133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126" t="s">
        <v>10455</v>
      </c>
      <c r="B16" s="127"/>
      <c r="C16" s="127"/>
      <c r="D16" s="128"/>
      <c r="E16" s="129"/>
      <c r="F16" s="130"/>
      <c r="G16" s="127"/>
      <c r="H16" s="131"/>
      <c r="I16" s="132">
        <v>0.0</v>
      </c>
      <c r="J16" s="133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126" t="s">
        <v>10456</v>
      </c>
      <c r="B17" s="127"/>
      <c r="C17" s="127"/>
      <c r="D17" s="128"/>
      <c r="E17" s="129"/>
      <c r="F17" s="130"/>
      <c r="G17" s="127"/>
      <c r="H17" s="131"/>
      <c r="I17" s="132">
        <v>575000.0</v>
      </c>
      <c r="J17" s="133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44" t="s">
        <v>10457</v>
      </c>
      <c r="B18" s="135">
        <v>313199.0</v>
      </c>
      <c r="C18" s="135">
        <v>540000.0</v>
      </c>
      <c r="D18" s="135">
        <v>1.0</v>
      </c>
      <c r="E18" s="137" t="s">
        <v>10459</v>
      </c>
      <c r="F18" s="138">
        <v>313199.0</v>
      </c>
      <c r="G18" s="139"/>
      <c r="H18" s="140">
        <v>540000.0</v>
      </c>
      <c r="I18" s="127"/>
      <c r="J18" s="145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34" t="s">
        <v>10460</v>
      </c>
      <c r="B19" s="135">
        <v>5000.0</v>
      </c>
      <c r="C19" s="136">
        <v>35000.0</v>
      </c>
      <c r="D19" s="135">
        <v>1.0</v>
      </c>
      <c r="E19" s="137" t="s">
        <v>10461</v>
      </c>
      <c r="F19" s="138">
        <v>5000.0</v>
      </c>
      <c r="G19" s="139"/>
      <c r="H19" s="140">
        <v>35000.0</v>
      </c>
      <c r="I19" s="127"/>
      <c r="J19" s="145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26" t="s">
        <v>10462</v>
      </c>
      <c r="B20" s="127"/>
      <c r="C20" s="127"/>
      <c r="D20" s="128"/>
      <c r="E20" s="129"/>
      <c r="F20" s="130"/>
      <c r="G20" s="127"/>
      <c r="H20" s="131"/>
      <c r="I20" s="132">
        <v>0.0</v>
      </c>
      <c r="J20" s="133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26" t="s">
        <v>10463</v>
      </c>
      <c r="B21" s="127"/>
      <c r="C21" s="127"/>
      <c r="D21" s="128"/>
      <c r="E21" s="129"/>
      <c r="F21" s="130"/>
      <c r="G21" s="127"/>
      <c r="H21" s="131"/>
      <c r="I21" s="132">
        <v>0.0</v>
      </c>
      <c r="J21" s="133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44" t="s">
        <v>10464</v>
      </c>
      <c r="B22" s="135">
        <v>437062.0</v>
      </c>
      <c r="C22" s="135">
        <v>546329.0</v>
      </c>
      <c r="D22" s="135">
        <v>1.0</v>
      </c>
      <c r="E22" s="137" t="s">
        <v>10465</v>
      </c>
      <c r="F22" s="130"/>
      <c r="G22" s="135">
        <v>437062.0</v>
      </c>
      <c r="H22" s="146"/>
      <c r="I22" s="139"/>
      <c r="J22" s="142" t="s">
        <v>10466</v>
      </c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144" t="s">
        <v>10467</v>
      </c>
      <c r="B23" s="135">
        <v>139500.0</v>
      </c>
      <c r="C23" s="135">
        <v>242813.0</v>
      </c>
      <c r="D23" s="135">
        <v>1.0</v>
      </c>
      <c r="E23" s="137" t="s">
        <v>10465</v>
      </c>
      <c r="F23" s="130"/>
      <c r="G23" s="135">
        <v>139500.0</v>
      </c>
      <c r="H23" s="146"/>
      <c r="I23" s="139"/>
      <c r="J23" s="142" t="s">
        <v>10466</v>
      </c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144" t="s">
        <v>10468</v>
      </c>
      <c r="B24" s="135">
        <v>1252.0</v>
      </c>
      <c r="C24" s="135">
        <v>1565.0</v>
      </c>
      <c r="D24" s="135">
        <v>7.0</v>
      </c>
      <c r="E24" s="137" t="s">
        <v>10465</v>
      </c>
      <c r="F24" s="130"/>
      <c r="G24" s="135">
        <v>8764.0</v>
      </c>
      <c r="H24" s="146"/>
      <c r="I24" s="139"/>
      <c r="J24" s="142" t="s">
        <v>10466</v>
      </c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144" t="s">
        <v>10469</v>
      </c>
      <c r="B25" s="135">
        <v>16117.0</v>
      </c>
      <c r="C25" s="135">
        <v>9592.0</v>
      </c>
      <c r="D25" s="135">
        <v>5.0</v>
      </c>
      <c r="E25" s="137" t="s">
        <v>10470</v>
      </c>
      <c r="F25" s="130"/>
      <c r="G25" s="135">
        <v>80585.0</v>
      </c>
      <c r="H25" s="146"/>
      <c r="I25" s="139"/>
      <c r="J25" s="142" t="s">
        <v>10466</v>
      </c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144" t="s">
        <v>10471</v>
      </c>
      <c r="B26" s="135">
        <v>90.0</v>
      </c>
      <c r="C26" s="135">
        <v>113.0</v>
      </c>
      <c r="D26" s="135">
        <v>100.0</v>
      </c>
      <c r="E26" s="137" t="s">
        <v>10472</v>
      </c>
      <c r="F26" s="130"/>
      <c r="G26" s="135">
        <v>9000.0</v>
      </c>
      <c r="H26" s="146"/>
      <c r="I26" s="139"/>
      <c r="J26" s="142" t="s">
        <v>10466</v>
      </c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144" t="s">
        <v>10473</v>
      </c>
      <c r="B27" s="135">
        <v>41199.0</v>
      </c>
      <c r="C27" s="135">
        <v>51500.0</v>
      </c>
      <c r="D27" s="135">
        <v>1.0</v>
      </c>
      <c r="E27" s="137" t="s">
        <v>10465</v>
      </c>
      <c r="F27" s="130"/>
      <c r="G27" s="135">
        <v>41199.0</v>
      </c>
      <c r="H27" s="146"/>
      <c r="I27" s="139"/>
      <c r="J27" s="142" t="s">
        <v>10466</v>
      </c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126" t="s">
        <v>10474</v>
      </c>
      <c r="B28" s="139"/>
      <c r="C28" s="139"/>
      <c r="D28" s="128"/>
      <c r="E28" s="129"/>
      <c r="F28" s="130"/>
      <c r="G28" s="127"/>
      <c r="H28" s="131"/>
      <c r="I28" s="132">
        <v>0.0</v>
      </c>
      <c r="J28" s="133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134" t="s">
        <v>10475</v>
      </c>
      <c r="B29" s="135">
        <v>2200.0</v>
      </c>
      <c r="C29" s="135">
        <v>2750.0</v>
      </c>
      <c r="D29" s="135">
        <v>4.0</v>
      </c>
      <c r="E29" s="137" t="s">
        <v>10476</v>
      </c>
      <c r="F29" s="130"/>
      <c r="G29" s="135">
        <v>8800.0</v>
      </c>
      <c r="H29" s="146"/>
      <c r="I29" s="139"/>
      <c r="J29" s="142" t="s">
        <v>10466</v>
      </c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134" t="s">
        <v>10477</v>
      </c>
      <c r="B30" s="135">
        <v>732600.0</v>
      </c>
      <c r="C30" s="135">
        <v>915750.0</v>
      </c>
      <c r="D30" s="135">
        <v>1.0</v>
      </c>
      <c r="E30" s="137" t="s">
        <v>10476</v>
      </c>
      <c r="F30" s="130"/>
      <c r="G30" s="135">
        <v>732600.0</v>
      </c>
      <c r="H30" s="146"/>
      <c r="I30" s="139"/>
      <c r="J30" s="142" t="s">
        <v>10466</v>
      </c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147" t="s">
        <v>10478</v>
      </c>
      <c r="B31" s="135">
        <v>133017.0</v>
      </c>
      <c r="C31" s="135">
        <v>181250.0</v>
      </c>
      <c r="D31" s="135">
        <v>1.0</v>
      </c>
      <c r="E31" s="137" t="s">
        <v>10476</v>
      </c>
      <c r="F31" s="130"/>
      <c r="G31" s="135">
        <v>133017.0</v>
      </c>
      <c r="H31" s="146"/>
      <c r="I31" s="139"/>
      <c r="J31" s="142" t="s">
        <v>10466</v>
      </c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134" t="s">
        <v>10479</v>
      </c>
      <c r="B32" s="135">
        <v>62548.0</v>
      </c>
      <c r="C32" s="135">
        <v>78186.0</v>
      </c>
      <c r="D32" s="135">
        <v>1.0</v>
      </c>
      <c r="E32" s="137" t="s">
        <v>10476</v>
      </c>
      <c r="F32" s="130"/>
      <c r="G32" s="135">
        <v>62548.0</v>
      </c>
      <c r="H32" s="146"/>
      <c r="I32" s="139"/>
      <c r="J32" s="142" t="s">
        <v>10466</v>
      </c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134" t="s">
        <v>10480</v>
      </c>
      <c r="B33" s="135">
        <v>838050.0</v>
      </c>
      <c r="C33" s="135">
        <v>1047563.0</v>
      </c>
      <c r="D33" s="135">
        <v>1.0</v>
      </c>
      <c r="E33" s="137" t="s">
        <v>10476</v>
      </c>
      <c r="F33" s="130"/>
      <c r="G33" s="135">
        <v>838050.0</v>
      </c>
      <c r="H33" s="146"/>
      <c r="I33" s="139"/>
      <c r="J33" s="142" t="s">
        <v>10466</v>
      </c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134" t="s">
        <v>10481</v>
      </c>
      <c r="B34" s="135">
        <v>11305.0</v>
      </c>
      <c r="C34" s="135">
        <v>14132.0</v>
      </c>
      <c r="D34" s="135">
        <v>4.0</v>
      </c>
      <c r="E34" s="137" t="s">
        <v>10482</v>
      </c>
      <c r="F34" s="130"/>
      <c r="G34" s="135">
        <v>45220.0</v>
      </c>
      <c r="H34" s="146"/>
      <c r="I34" s="139"/>
      <c r="J34" s="142" t="s">
        <v>10466</v>
      </c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34" t="s">
        <v>10483</v>
      </c>
      <c r="B35" s="135">
        <v>11305.0</v>
      </c>
      <c r="C35" s="135">
        <v>14132.0</v>
      </c>
      <c r="D35" s="135">
        <v>2.0</v>
      </c>
      <c r="E35" s="137" t="s">
        <v>10482</v>
      </c>
      <c r="F35" s="130"/>
      <c r="G35" s="135">
        <v>22610.0</v>
      </c>
      <c r="H35" s="146"/>
      <c r="I35" s="139"/>
      <c r="J35" s="142" t="s">
        <v>10466</v>
      </c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134" t="s">
        <v>10484</v>
      </c>
      <c r="B36" s="135">
        <v>1370.0</v>
      </c>
      <c r="C36" s="135">
        <v>1714.0</v>
      </c>
      <c r="D36" s="135">
        <v>5.0</v>
      </c>
      <c r="E36" s="137" t="s">
        <v>10476</v>
      </c>
      <c r="F36" s="130"/>
      <c r="G36" s="135">
        <v>6850.0</v>
      </c>
      <c r="H36" s="146"/>
      <c r="I36" s="139"/>
      <c r="J36" s="142" t="s">
        <v>10466</v>
      </c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134" t="s">
        <v>10485</v>
      </c>
      <c r="B37" s="135">
        <v>949.0</v>
      </c>
      <c r="C37" s="135">
        <v>1186.0</v>
      </c>
      <c r="D37" s="135">
        <v>2.0</v>
      </c>
      <c r="E37" s="137" t="s">
        <v>10476</v>
      </c>
      <c r="F37" s="130"/>
      <c r="G37" s="135">
        <v>1898.0</v>
      </c>
      <c r="H37" s="146"/>
      <c r="I37" s="139"/>
      <c r="J37" s="142" t="s">
        <v>10466</v>
      </c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34" t="s">
        <v>10486</v>
      </c>
      <c r="B38" s="135">
        <v>1054.0</v>
      </c>
      <c r="C38" s="135">
        <v>1318.0</v>
      </c>
      <c r="D38" s="135">
        <v>2.0</v>
      </c>
      <c r="E38" s="137" t="s">
        <v>10476</v>
      </c>
      <c r="F38" s="130"/>
      <c r="G38" s="135">
        <v>2108.0</v>
      </c>
      <c r="H38" s="146"/>
      <c r="I38" s="139"/>
      <c r="J38" s="142" t="s">
        <v>10466</v>
      </c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134" t="s">
        <v>10487</v>
      </c>
      <c r="B39" s="135">
        <v>209.0</v>
      </c>
      <c r="C39" s="135">
        <v>263.0</v>
      </c>
      <c r="D39" s="135">
        <v>10.0</v>
      </c>
      <c r="E39" s="137" t="s">
        <v>10476</v>
      </c>
      <c r="F39" s="130"/>
      <c r="G39" s="135">
        <v>2090.0</v>
      </c>
      <c r="H39" s="146"/>
      <c r="I39" s="139"/>
      <c r="J39" s="142" t="s">
        <v>10466</v>
      </c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134" t="s">
        <v>10488</v>
      </c>
      <c r="B40" s="135">
        <v>638.0</v>
      </c>
      <c r="C40" s="135">
        <v>798.0</v>
      </c>
      <c r="D40" s="135">
        <v>10.0</v>
      </c>
      <c r="E40" s="137" t="s">
        <v>10476</v>
      </c>
      <c r="F40" s="130"/>
      <c r="G40" s="135">
        <v>6380.0</v>
      </c>
      <c r="H40" s="146"/>
      <c r="I40" s="139"/>
      <c r="J40" s="142" t="s">
        <v>10466</v>
      </c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34" t="s">
        <v>10489</v>
      </c>
      <c r="B41" s="135">
        <v>421.0</v>
      </c>
      <c r="C41" s="135">
        <v>1110.0</v>
      </c>
      <c r="D41" s="135">
        <v>50.0</v>
      </c>
      <c r="E41" s="137" t="s">
        <v>10482</v>
      </c>
      <c r="F41" s="130"/>
      <c r="G41" s="135">
        <v>21050.0</v>
      </c>
      <c r="H41" s="146"/>
      <c r="I41" s="139"/>
      <c r="J41" s="142" t="s">
        <v>10466</v>
      </c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34" t="s">
        <v>10490</v>
      </c>
      <c r="B42" s="135">
        <v>8650.0</v>
      </c>
      <c r="C42" s="135">
        <v>10291.0</v>
      </c>
      <c r="D42" s="135">
        <v>1.0</v>
      </c>
      <c r="E42" s="137" t="s">
        <v>10476</v>
      </c>
      <c r="F42" s="130"/>
      <c r="G42" s="135">
        <v>8650.0</v>
      </c>
      <c r="H42" s="146"/>
      <c r="I42" s="139"/>
      <c r="J42" s="142" t="s">
        <v>10466</v>
      </c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34" t="s">
        <v>10491</v>
      </c>
      <c r="B43" s="135">
        <v>60657.0</v>
      </c>
      <c r="C43" s="135">
        <v>93024.0</v>
      </c>
      <c r="D43" s="135">
        <v>1.0</v>
      </c>
      <c r="E43" s="137" t="s">
        <v>10476</v>
      </c>
      <c r="F43" s="130"/>
      <c r="G43" s="135">
        <v>60657.0</v>
      </c>
      <c r="H43" s="146"/>
      <c r="I43" s="139"/>
      <c r="J43" s="142" t="s">
        <v>10466</v>
      </c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34" t="s">
        <v>10492</v>
      </c>
      <c r="B44" s="135">
        <v>527250.0</v>
      </c>
      <c r="C44" s="135">
        <v>659063.0</v>
      </c>
      <c r="D44" s="135">
        <v>1.0</v>
      </c>
      <c r="E44" s="137" t="s">
        <v>10476</v>
      </c>
      <c r="F44" s="130"/>
      <c r="G44" s="135">
        <v>527250.0</v>
      </c>
      <c r="H44" s="146"/>
      <c r="I44" s="139"/>
      <c r="J44" s="142" t="s">
        <v>10466</v>
      </c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44" t="s">
        <v>10493</v>
      </c>
      <c r="B45" s="135">
        <v>4195.0</v>
      </c>
      <c r="C45" s="135">
        <v>5245.0</v>
      </c>
      <c r="D45" s="135">
        <v>1.0</v>
      </c>
      <c r="E45" s="137" t="s">
        <v>10476</v>
      </c>
      <c r="F45" s="130"/>
      <c r="G45" s="135">
        <v>4195.0</v>
      </c>
      <c r="H45" s="146"/>
      <c r="I45" s="139"/>
      <c r="J45" s="142" t="s">
        <v>10466</v>
      </c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44" t="s">
        <v>10494</v>
      </c>
      <c r="B46" s="135">
        <v>2175.0</v>
      </c>
      <c r="C46" s="135">
        <v>3019.0</v>
      </c>
      <c r="D46" s="135">
        <v>1.0</v>
      </c>
      <c r="E46" s="137" t="s">
        <v>10476</v>
      </c>
      <c r="F46" s="130"/>
      <c r="G46" s="135">
        <v>2175.0</v>
      </c>
      <c r="H46" s="146"/>
      <c r="I46" s="139"/>
      <c r="J46" s="142" t="s">
        <v>10466</v>
      </c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44" t="s">
        <v>10495</v>
      </c>
      <c r="B47" s="135">
        <v>19314.0</v>
      </c>
      <c r="C47" s="135">
        <v>24143.0</v>
      </c>
      <c r="D47" s="135">
        <v>2.0</v>
      </c>
      <c r="E47" s="137" t="s">
        <v>10476</v>
      </c>
      <c r="F47" s="130"/>
      <c r="G47" s="135">
        <v>38628.0</v>
      </c>
      <c r="H47" s="146"/>
      <c r="I47" s="139"/>
      <c r="J47" s="142" t="s">
        <v>10466</v>
      </c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144" t="s">
        <v>10496</v>
      </c>
      <c r="B48" s="135">
        <v>398678.0</v>
      </c>
      <c r="C48" s="135">
        <v>498348.0</v>
      </c>
      <c r="D48" s="135">
        <v>1.0</v>
      </c>
      <c r="E48" s="137" t="s">
        <v>10476</v>
      </c>
      <c r="F48" s="130"/>
      <c r="G48" s="135">
        <v>398678.0</v>
      </c>
      <c r="H48" s="146"/>
      <c r="I48" s="139"/>
      <c r="J48" s="142" t="s">
        <v>10466</v>
      </c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144" t="s">
        <v>10497</v>
      </c>
      <c r="B49" s="135">
        <v>11100.0</v>
      </c>
      <c r="C49" s="135">
        <v>13875.0</v>
      </c>
      <c r="D49" s="135">
        <v>2.0</v>
      </c>
      <c r="E49" s="137" t="s">
        <v>10476</v>
      </c>
      <c r="F49" s="130"/>
      <c r="G49" s="135">
        <v>22200.0</v>
      </c>
      <c r="H49" s="146"/>
      <c r="I49" s="139"/>
      <c r="J49" s="142" t="s">
        <v>10466</v>
      </c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44" t="s">
        <v>10498</v>
      </c>
      <c r="B50" s="135">
        <v>553890.0</v>
      </c>
      <c r="C50" s="135">
        <v>692363.0</v>
      </c>
      <c r="D50" s="135">
        <v>1.0</v>
      </c>
      <c r="E50" s="137" t="s">
        <v>10476</v>
      </c>
      <c r="F50" s="130"/>
      <c r="G50" s="135">
        <v>553890.0</v>
      </c>
      <c r="H50" s="146"/>
      <c r="I50" s="139"/>
      <c r="J50" s="142" t="s">
        <v>10466</v>
      </c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44" t="s">
        <v>10499</v>
      </c>
      <c r="B51" s="135">
        <v>86503.0</v>
      </c>
      <c r="C51" s="135">
        <v>107714.0</v>
      </c>
      <c r="D51" s="135">
        <v>2.0</v>
      </c>
      <c r="E51" s="137" t="s">
        <v>10476</v>
      </c>
      <c r="F51" s="130"/>
      <c r="G51" s="135">
        <v>173006.0</v>
      </c>
      <c r="H51" s="146"/>
      <c r="I51" s="139"/>
      <c r="J51" s="142" t="s">
        <v>10466</v>
      </c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126" t="s">
        <v>10500</v>
      </c>
      <c r="B52" s="127"/>
      <c r="C52" s="127"/>
      <c r="D52" s="128"/>
      <c r="E52" s="129"/>
      <c r="F52" s="130"/>
      <c r="G52" s="127"/>
      <c r="H52" s="131"/>
      <c r="I52" s="132">
        <v>0.0</v>
      </c>
      <c r="J52" s="145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26" t="s">
        <v>10501</v>
      </c>
      <c r="B53" s="127"/>
      <c r="C53" s="127"/>
      <c r="D53" s="128"/>
      <c r="E53" s="129"/>
      <c r="F53" s="130"/>
      <c r="G53" s="127"/>
      <c r="H53" s="131"/>
      <c r="I53" s="132">
        <v>0.0</v>
      </c>
      <c r="J53" s="145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26" t="s">
        <v>10502</v>
      </c>
      <c r="B54" s="127"/>
      <c r="C54" s="127"/>
      <c r="D54" s="128"/>
      <c r="E54" s="129"/>
      <c r="F54" s="130"/>
      <c r="G54" s="127"/>
      <c r="H54" s="131"/>
      <c r="I54" s="132">
        <v>0.0</v>
      </c>
      <c r="J54" s="145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26" t="s">
        <v>10503</v>
      </c>
      <c r="B55" s="127"/>
      <c r="C55" s="127"/>
      <c r="D55" s="128"/>
      <c r="E55" s="129"/>
      <c r="F55" s="130"/>
      <c r="G55" s="127"/>
      <c r="H55" s="131"/>
      <c r="I55" s="132">
        <v>0.0</v>
      </c>
      <c r="J55" s="145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26" t="s">
        <v>10504</v>
      </c>
      <c r="B56" s="139"/>
      <c r="C56" s="139"/>
      <c r="D56" s="143"/>
      <c r="E56" s="148"/>
      <c r="F56" s="149">
        <f>SUM(F4:F55)</f>
        <v>14185028</v>
      </c>
      <c r="G56" s="132">
        <v>4388660.0</v>
      </c>
      <c r="H56" s="150">
        <v>1.8596E7</v>
      </c>
      <c r="I56" s="132">
        <v>1.8596E7</v>
      </c>
      <c r="J56" s="145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51"/>
      <c r="C57" s="151"/>
      <c r="D57" s="151"/>
      <c r="E57" s="151"/>
      <c r="F57" s="151"/>
      <c r="G57" s="151"/>
      <c r="H57" s="151"/>
      <c r="I57" s="151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51"/>
      <c r="C58" s="151"/>
      <c r="D58" s="151"/>
      <c r="E58" s="151"/>
      <c r="F58" s="151"/>
      <c r="G58" s="151"/>
      <c r="H58" s="151"/>
      <c r="I58" s="151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51"/>
      <c r="C59" s="151"/>
      <c r="D59" s="151"/>
      <c r="E59" s="151"/>
      <c r="F59" s="151"/>
      <c r="G59" s="151"/>
      <c r="H59" s="151"/>
      <c r="I59" s="151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51"/>
      <c r="C60" s="151"/>
      <c r="D60" s="151"/>
      <c r="E60" s="151"/>
      <c r="F60" s="151"/>
      <c r="G60" s="151"/>
      <c r="H60" s="151"/>
      <c r="I60" s="151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51"/>
      <c r="C61" s="151"/>
      <c r="D61" s="151"/>
      <c r="E61" s="151"/>
      <c r="F61" s="151"/>
      <c r="G61" s="151"/>
      <c r="H61" s="151"/>
      <c r="I61" s="151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51"/>
      <c r="C62" s="151"/>
      <c r="D62" s="151"/>
      <c r="E62" s="151"/>
      <c r="F62" s="151"/>
      <c r="G62" s="151"/>
      <c r="H62" s="151"/>
      <c r="I62" s="151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51"/>
      <c r="C63" s="151"/>
      <c r="D63" s="151"/>
      <c r="E63" s="151"/>
      <c r="F63" s="151"/>
      <c r="G63" s="151"/>
      <c r="H63" s="151"/>
      <c r="I63" s="151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51"/>
      <c r="C64" s="151"/>
      <c r="D64" s="151"/>
      <c r="E64" s="151"/>
      <c r="F64" s="151"/>
      <c r="G64" s="151"/>
      <c r="H64" s="151"/>
      <c r="I64" s="151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51"/>
      <c r="C65" s="151"/>
      <c r="D65" s="151"/>
      <c r="E65" s="151"/>
      <c r="F65" s="151"/>
      <c r="G65" s="151"/>
      <c r="H65" s="151"/>
      <c r="I65" s="151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51"/>
      <c r="C66" s="151"/>
      <c r="D66" s="151"/>
      <c r="E66" s="151"/>
      <c r="F66" s="151"/>
      <c r="G66" s="151"/>
      <c r="H66" s="151"/>
      <c r="I66" s="151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51"/>
      <c r="C67" s="151"/>
      <c r="D67" s="151"/>
      <c r="E67" s="151"/>
      <c r="F67" s="151"/>
      <c r="G67" s="151"/>
      <c r="H67" s="151"/>
      <c r="I67" s="151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51"/>
      <c r="C68" s="151"/>
      <c r="D68" s="151"/>
      <c r="E68" s="151"/>
      <c r="F68" s="151"/>
      <c r="G68" s="151"/>
      <c r="H68" s="151"/>
      <c r="I68" s="151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51"/>
      <c r="C69" s="151"/>
      <c r="D69" s="151"/>
      <c r="E69" s="151"/>
      <c r="F69" s="151"/>
      <c r="G69" s="151"/>
      <c r="H69" s="151"/>
      <c r="I69" s="151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51"/>
      <c r="C70" s="151"/>
      <c r="D70" s="151"/>
      <c r="E70" s="151"/>
      <c r="F70" s="151"/>
      <c r="G70" s="151"/>
      <c r="H70" s="151"/>
      <c r="I70" s="151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51"/>
      <c r="C71" s="151"/>
      <c r="D71" s="151"/>
      <c r="E71" s="151"/>
      <c r="F71" s="151"/>
      <c r="G71" s="151"/>
      <c r="H71" s="151"/>
      <c r="I71" s="151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51"/>
      <c r="C72" s="151"/>
      <c r="D72" s="151"/>
      <c r="E72" s="151"/>
      <c r="F72" s="151"/>
      <c r="G72" s="151"/>
      <c r="H72" s="151"/>
      <c r="I72" s="151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51"/>
      <c r="C73" s="151"/>
      <c r="D73" s="151"/>
      <c r="E73" s="151"/>
      <c r="F73" s="151"/>
      <c r="G73" s="151"/>
      <c r="H73" s="151"/>
      <c r="I73" s="151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51"/>
      <c r="C74" s="151"/>
      <c r="D74" s="151"/>
      <c r="E74" s="151"/>
      <c r="F74" s="151"/>
      <c r="G74" s="151"/>
      <c r="H74" s="151"/>
      <c r="I74" s="151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51"/>
      <c r="C75" s="151"/>
      <c r="D75" s="151"/>
      <c r="E75" s="151"/>
      <c r="F75" s="151"/>
      <c r="G75" s="151"/>
      <c r="H75" s="151"/>
      <c r="I75" s="151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51"/>
      <c r="C76" s="151"/>
      <c r="D76" s="151"/>
      <c r="E76" s="151"/>
      <c r="F76" s="151"/>
      <c r="G76" s="151"/>
      <c r="H76" s="151"/>
      <c r="I76" s="151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51"/>
      <c r="C77" s="151"/>
      <c r="D77" s="151"/>
      <c r="E77" s="151"/>
      <c r="F77" s="151"/>
      <c r="G77" s="151"/>
      <c r="H77" s="151"/>
      <c r="I77" s="151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51"/>
      <c r="C78" s="151"/>
      <c r="D78" s="151"/>
      <c r="E78" s="151"/>
      <c r="F78" s="151"/>
      <c r="G78" s="151"/>
      <c r="H78" s="151"/>
      <c r="I78" s="151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51"/>
      <c r="C79" s="151"/>
      <c r="D79" s="151"/>
      <c r="E79" s="151"/>
      <c r="F79" s="151"/>
      <c r="G79" s="151"/>
      <c r="H79" s="151"/>
      <c r="I79" s="151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51"/>
      <c r="C80" s="151"/>
      <c r="D80" s="151"/>
      <c r="E80" s="151"/>
      <c r="F80" s="151"/>
      <c r="G80" s="151"/>
      <c r="H80" s="151"/>
      <c r="I80" s="151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51"/>
      <c r="C81" s="151"/>
      <c r="D81" s="151"/>
      <c r="E81" s="151"/>
      <c r="F81" s="151"/>
      <c r="G81" s="151"/>
      <c r="H81" s="151"/>
      <c r="I81" s="151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51"/>
      <c r="C82" s="151"/>
      <c r="D82" s="151"/>
      <c r="E82" s="151"/>
      <c r="F82" s="151"/>
      <c r="G82" s="151"/>
      <c r="H82" s="151"/>
      <c r="I82" s="151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51"/>
      <c r="C83" s="151"/>
      <c r="D83" s="151"/>
      <c r="E83" s="151"/>
      <c r="F83" s="151"/>
      <c r="G83" s="151"/>
      <c r="H83" s="151"/>
      <c r="I83" s="151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51"/>
      <c r="C84" s="151"/>
      <c r="D84" s="151"/>
      <c r="E84" s="151"/>
      <c r="F84" s="151"/>
      <c r="G84" s="151"/>
      <c r="H84" s="151"/>
      <c r="I84" s="151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51"/>
      <c r="C85" s="151"/>
      <c r="D85" s="151"/>
      <c r="E85" s="151"/>
      <c r="F85" s="151"/>
      <c r="G85" s="151"/>
      <c r="H85" s="151"/>
      <c r="I85" s="151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51"/>
      <c r="C86" s="151"/>
      <c r="D86" s="151"/>
      <c r="E86" s="151"/>
      <c r="F86" s="151"/>
      <c r="G86" s="151"/>
      <c r="H86" s="151"/>
      <c r="I86" s="151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51"/>
      <c r="C87" s="151"/>
      <c r="D87" s="151"/>
      <c r="E87" s="151"/>
      <c r="F87" s="151"/>
      <c r="G87" s="151"/>
      <c r="H87" s="151"/>
      <c r="I87" s="151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51"/>
      <c r="C88" s="151"/>
      <c r="D88" s="151"/>
      <c r="E88" s="151"/>
      <c r="F88" s="151"/>
      <c r="G88" s="151"/>
      <c r="H88" s="151"/>
      <c r="I88" s="151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51"/>
      <c r="C89" s="151"/>
      <c r="D89" s="151"/>
      <c r="E89" s="151"/>
      <c r="F89" s="151"/>
      <c r="G89" s="151"/>
      <c r="H89" s="151"/>
      <c r="I89" s="151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51"/>
      <c r="C90" s="151"/>
      <c r="D90" s="151"/>
      <c r="E90" s="151"/>
      <c r="F90" s="151"/>
      <c r="G90" s="151"/>
      <c r="H90" s="151"/>
      <c r="I90" s="151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51"/>
      <c r="C91" s="151"/>
      <c r="D91" s="151"/>
      <c r="E91" s="151"/>
      <c r="F91" s="151"/>
      <c r="G91" s="151"/>
      <c r="H91" s="151"/>
      <c r="I91" s="151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51"/>
      <c r="C92" s="151"/>
      <c r="D92" s="151"/>
      <c r="E92" s="151"/>
      <c r="F92" s="151"/>
      <c r="G92" s="151"/>
      <c r="H92" s="151"/>
      <c r="I92" s="151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51"/>
      <c r="C93" s="151"/>
      <c r="D93" s="151"/>
      <c r="E93" s="151"/>
      <c r="F93" s="151"/>
      <c r="G93" s="151"/>
      <c r="H93" s="151"/>
      <c r="I93" s="151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51"/>
      <c r="C94" s="151"/>
      <c r="D94" s="151"/>
      <c r="E94" s="151"/>
      <c r="F94" s="151"/>
      <c r="G94" s="151"/>
      <c r="H94" s="151"/>
      <c r="I94" s="151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51"/>
      <c r="C95" s="151"/>
      <c r="D95" s="151"/>
      <c r="E95" s="151"/>
      <c r="F95" s="151"/>
      <c r="G95" s="151"/>
      <c r="H95" s="151"/>
      <c r="I95" s="151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51"/>
      <c r="C96" s="151"/>
      <c r="D96" s="151"/>
      <c r="E96" s="151"/>
      <c r="F96" s="151"/>
      <c r="G96" s="151"/>
      <c r="H96" s="151"/>
      <c r="I96" s="151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51"/>
      <c r="C97" s="151"/>
      <c r="D97" s="151"/>
      <c r="E97" s="151"/>
      <c r="F97" s="151"/>
      <c r="G97" s="151"/>
      <c r="H97" s="151"/>
      <c r="I97" s="151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51"/>
      <c r="C98" s="151"/>
      <c r="D98" s="151"/>
      <c r="E98" s="151"/>
      <c r="F98" s="151"/>
      <c r="G98" s="151"/>
      <c r="H98" s="151"/>
      <c r="I98" s="151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51"/>
      <c r="C99" s="151"/>
      <c r="D99" s="151"/>
      <c r="E99" s="151"/>
      <c r="F99" s="151"/>
      <c r="G99" s="151"/>
      <c r="H99" s="151"/>
      <c r="I99" s="151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51"/>
      <c r="C100" s="151"/>
      <c r="D100" s="151"/>
      <c r="E100" s="151"/>
      <c r="F100" s="151"/>
      <c r="G100" s="151"/>
      <c r="H100" s="151"/>
      <c r="I100" s="151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51"/>
      <c r="C101" s="151"/>
      <c r="D101" s="151"/>
      <c r="E101" s="151"/>
      <c r="F101" s="151"/>
      <c r="G101" s="151"/>
      <c r="H101" s="151"/>
      <c r="I101" s="151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51"/>
      <c r="C102" s="151"/>
      <c r="D102" s="151"/>
      <c r="E102" s="151"/>
      <c r="F102" s="151"/>
      <c r="G102" s="151"/>
      <c r="H102" s="151"/>
      <c r="I102" s="151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51"/>
      <c r="C103" s="151"/>
      <c r="D103" s="151"/>
      <c r="E103" s="151"/>
      <c r="F103" s="151"/>
      <c r="G103" s="151"/>
      <c r="H103" s="151"/>
      <c r="I103" s="151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51"/>
      <c r="C104" s="151"/>
      <c r="D104" s="151"/>
      <c r="E104" s="151"/>
      <c r="F104" s="151"/>
      <c r="G104" s="151"/>
      <c r="H104" s="151"/>
      <c r="I104" s="151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51"/>
      <c r="C105" s="151"/>
      <c r="D105" s="151"/>
      <c r="E105" s="151"/>
      <c r="F105" s="151"/>
      <c r="G105" s="151"/>
      <c r="H105" s="151"/>
      <c r="I105" s="151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51"/>
      <c r="C106" s="151"/>
      <c r="D106" s="151"/>
      <c r="E106" s="151"/>
      <c r="F106" s="151"/>
      <c r="G106" s="151"/>
      <c r="H106" s="151"/>
      <c r="I106" s="151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51"/>
      <c r="C107" s="151"/>
      <c r="D107" s="151"/>
      <c r="E107" s="151"/>
      <c r="F107" s="151"/>
      <c r="G107" s="151"/>
      <c r="H107" s="151"/>
      <c r="I107" s="151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51"/>
      <c r="C108" s="151"/>
      <c r="D108" s="151"/>
      <c r="E108" s="151"/>
      <c r="F108" s="151"/>
      <c r="G108" s="151"/>
      <c r="H108" s="151"/>
      <c r="I108" s="151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51"/>
      <c r="C109" s="151"/>
      <c r="D109" s="151"/>
      <c r="E109" s="151"/>
      <c r="F109" s="151"/>
      <c r="G109" s="151"/>
      <c r="H109" s="151"/>
      <c r="I109" s="151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51"/>
      <c r="C110" s="151"/>
      <c r="D110" s="151"/>
      <c r="E110" s="151"/>
      <c r="F110" s="151"/>
      <c r="G110" s="151"/>
      <c r="H110" s="151"/>
      <c r="I110" s="151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51"/>
      <c r="C111" s="151"/>
      <c r="D111" s="151"/>
      <c r="E111" s="151"/>
      <c r="F111" s="151"/>
      <c r="G111" s="151"/>
      <c r="H111" s="151"/>
      <c r="I111" s="151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51"/>
      <c r="C112" s="151"/>
      <c r="D112" s="151"/>
      <c r="E112" s="151"/>
      <c r="F112" s="151"/>
      <c r="G112" s="151"/>
      <c r="H112" s="151"/>
      <c r="I112" s="151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51"/>
      <c r="C113" s="151"/>
      <c r="D113" s="151"/>
      <c r="E113" s="151"/>
      <c r="F113" s="151"/>
      <c r="G113" s="151"/>
      <c r="H113" s="151"/>
      <c r="I113" s="151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51"/>
      <c r="C114" s="151"/>
      <c r="D114" s="151"/>
      <c r="E114" s="151"/>
      <c r="F114" s="151"/>
      <c r="G114" s="151"/>
      <c r="H114" s="151"/>
      <c r="I114" s="151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51"/>
      <c r="C115" s="151"/>
      <c r="D115" s="151"/>
      <c r="E115" s="151"/>
      <c r="F115" s="151"/>
      <c r="G115" s="151"/>
      <c r="H115" s="151"/>
      <c r="I115" s="151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51"/>
      <c r="C116" s="151"/>
      <c r="D116" s="151"/>
      <c r="E116" s="151"/>
      <c r="F116" s="151"/>
      <c r="G116" s="151"/>
      <c r="H116" s="151"/>
      <c r="I116" s="151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51"/>
      <c r="C117" s="151"/>
      <c r="D117" s="151"/>
      <c r="E117" s="151"/>
      <c r="F117" s="151"/>
      <c r="G117" s="151"/>
      <c r="H117" s="151"/>
      <c r="I117" s="151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51"/>
      <c r="C118" s="151"/>
      <c r="D118" s="151"/>
      <c r="E118" s="151"/>
      <c r="F118" s="151"/>
      <c r="G118" s="151"/>
      <c r="H118" s="151"/>
      <c r="I118" s="151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51"/>
      <c r="C119" s="151"/>
      <c r="D119" s="151"/>
      <c r="E119" s="151"/>
      <c r="F119" s="151"/>
      <c r="G119" s="151"/>
      <c r="H119" s="151"/>
      <c r="I119" s="151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51"/>
      <c r="C120" s="151"/>
      <c r="D120" s="151"/>
      <c r="E120" s="151"/>
      <c r="F120" s="151"/>
      <c r="G120" s="151"/>
      <c r="H120" s="151"/>
      <c r="I120" s="151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51"/>
      <c r="C121" s="151"/>
      <c r="D121" s="151"/>
      <c r="E121" s="151"/>
      <c r="F121" s="151"/>
      <c r="G121" s="151"/>
      <c r="H121" s="151"/>
      <c r="I121" s="151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51"/>
      <c r="C122" s="151"/>
      <c r="D122" s="151"/>
      <c r="E122" s="151"/>
      <c r="F122" s="151"/>
      <c r="G122" s="151"/>
      <c r="H122" s="151"/>
      <c r="I122" s="151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51"/>
      <c r="C123" s="151"/>
      <c r="D123" s="151"/>
      <c r="E123" s="151"/>
      <c r="F123" s="151"/>
      <c r="G123" s="151"/>
      <c r="H123" s="151"/>
      <c r="I123" s="151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51"/>
      <c r="C124" s="151"/>
      <c r="D124" s="151"/>
      <c r="E124" s="151"/>
      <c r="F124" s="151"/>
      <c r="G124" s="151"/>
      <c r="H124" s="151"/>
      <c r="I124" s="151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51"/>
      <c r="C125" s="151"/>
      <c r="D125" s="151"/>
      <c r="E125" s="151"/>
      <c r="F125" s="151"/>
      <c r="G125" s="151"/>
      <c r="H125" s="151"/>
      <c r="I125" s="151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51"/>
      <c r="C126" s="151"/>
      <c r="D126" s="151"/>
      <c r="E126" s="151"/>
      <c r="F126" s="151"/>
      <c r="G126" s="151"/>
      <c r="H126" s="151"/>
      <c r="I126" s="151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51"/>
      <c r="C127" s="151"/>
      <c r="D127" s="151"/>
      <c r="E127" s="151"/>
      <c r="F127" s="151"/>
      <c r="G127" s="151"/>
      <c r="H127" s="151"/>
      <c r="I127" s="151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51"/>
      <c r="C128" s="151"/>
      <c r="D128" s="151"/>
      <c r="E128" s="151"/>
      <c r="F128" s="151"/>
      <c r="G128" s="151"/>
      <c r="H128" s="151"/>
      <c r="I128" s="151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51"/>
      <c r="C129" s="151"/>
      <c r="D129" s="151"/>
      <c r="E129" s="151"/>
      <c r="F129" s="151"/>
      <c r="G129" s="151"/>
      <c r="H129" s="151"/>
      <c r="I129" s="151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51"/>
      <c r="C130" s="151"/>
      <c r="D130" s="151"/>
      <c r="E130" s="151"/>
      <c r="F130" s="151"/>
      <c r="G130" s="151"/>
      <c r="H130" s="151"/>
      <c r="I130" s="151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51"/>
      <c r="C131" s="151"/>
      <c r="D131" s="151"/>
      <c r="E131" s="151"/>
      <c r="F131" s="151"/>
      <c r="G131" s="151"/>
      <c r="H131" s="151"/>
      <c r="I131" s="151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51"/>
      <c r="C132" s="151"/>
      <c r="D132" s="151"/>
      <c r="E132" s="151"/>
      <c r="F132" s="151"/>
      <c r="G132" s="151"/>
      <c r="H132" s="151"/>
      <c r="I132" s="151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51"/>
      <c r="C133" s="151"/>
      <c r="D133" s="151"/>
      <c r="E133" s="151"/>
      <c r="F133" s="151"/>
      <c r="G133" s="151"/>
      <c r="H133" s="151"/>
      <c r="I133" s="151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51"/>
      <c r="C134" s="151"/>
      <c r="D134" s="151"/>
      <c r="E134" s="151"/>
      <c r="F134" s="151"/>
      <c r="G134" s="151"/>
      <c r="H134" s="151"/>
      <c r="I134" s="151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51"/>
      <c r="C135" s="151"/>
      <c r="D135" s="151"/>
      <c r="E135" s="151"/>
      <c r="F135" s="151"/>
      <c r="G135" s="151"/>
      <c r="H135" s="151"/>
      <c r="I135" s="151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51"/>
      <c r="C136" s="151"/>
      <c r="D136" s="151"/>
      <c r="E136" s="151"/>
      <c r="F136" s="151"/>
      <c r="G136" s="151"/>
      <c r="H136" s="151"/>
      <c r="I136" s="151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51"/>
      <c r="C137" s="151"/>
      <c r="D137" s="151"/>
      <c r="E137" s="151"/>
      <c r="F137" s="151"/>
      <c r="G137" s="151"/>
      <c r="H137" s="151"/>
      <c r="I137" s="151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51"/>
      <c r="C138" s="151"/>
      <c r="D138" s="151"/>
      <c r="E138" s="151"/>
      <c r="F138" s="151"/>
      <c r="G138" s="151"/>
      <c r="H138" s="151"/>
      <c r="I138" s="151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51"/>
      <c r="C139" s="151"/>
      <c r="D139" s="151"/>
      <c r="E139" s="151"/>
      <c r="F139" s="151"/>
      <c r="G139" s="151"/>
      <c r="H139" s="151"/>
      <c r="I139" s="151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51"/>
      <c r="C140" s="151"/>
      <c r="D140" s="151"/>
      <c r="E140" s="151"/>
      <c r="F140" s="151"/>
      <c r="G140" s="151"/>
      <c r="H140" s="151"/>
      <c r="I140" s="151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51"/>
      <c r="C141" s="151"/>
      <c r="D141" s="151"/>
      <c r="E141" s="151"/>
      <c r="F141" s="151"/>
      <c r="G141" s="151"/>
      <c r="H141" s="151"/>
      <c r="I141" s="151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51"/>
      <c r="C142" s="151"/>
      <c r="D142" s="151"/>
      <c r="E142" s="151"/>
      <c r="F142" s="151"/>
      <c r="G142" s="151"/>
      <c r="H142" s="151"/>
      <c r="I142" s="151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51"/>
      <c r="C143" s="151"/>
      <c r="D143" s="151"/>
      <c r="E143" s="151"/>
      <c r="F143" s="151"/>
      <c r="G143" s="151"/>
      <c r="H143" s="151"/>
      <c r="I143" s="151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51"/>
      <c r="C144" s="151"/>
      <c r="D144" s="151"/>
      <c r="E144" s="151"/>
      <c r="F144" s="151"/>
      <c r="G144" s="151"/>
      <c r="H144" s="151"/>
      <c r="I144" s="151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51"/>
      <c r="C145" s="151"/>
      <c r="D145" s="151"/>
      <c r="E145" s="151"/>
      <c r="F145" s="151"/>
      <c r="G145" s="151"/>
      <c r="H145" s="151"/>
      <c r="I145" s="151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51"/>
      <c r="C146" s="151"/>
      <c r="D146" s="151"/>
      <c r="E146" s="151"/>
      <c r="F146" s="151"/>
      <c r="G146" s="151"/>
      <c r="H146" s="151"/>
      <c r="I146" s="151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51"/>
      <c r="C147" s="151"/>
      <c r="D147" s="151"/>
      <c r="E147" s="151"/>
      <c r="F147" s="151"/>
      <c r="G147" s="151"/>
      <c r="H147" s="151"/>
      <c r="I147" s="151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51"/>
      <c r="C148" s="151"/>
      <c r="D148" s="151"/>
      <c r="E148" s="151"/>
      <c r="F148" s="151"/>
      <c r="G148" s="151"/>
      <c r="H148" s="151"/>
      <c r="I148" s="151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51"/>
      <c r="C149" s="151"/>
      <c r="D149" s="151"/>
      <c r="E149" s="151"/>
      <c r="F149" s="151"/>
      <c r="G149" s="151"/>
      <c r="H149" s="151"/>
      <c r="I149" s="151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51"/>
      <c r="C150" s="151"/>
      <c r="D150" s="151"/>
      <c r="E150" s="151"/>
      <c r="F150" s="151"/>
      <c r="G150" s="151"/>
      <c r="H150" s="151"/>
      <c r="I150" s="151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51"/>
      <c r="C151" s="151"/>
      <c r="D151" s="151"/>
      <c r="E151" s="151"/>
      <c r="F151" s="151"/>
      <c r="G151" s="151"/>
      <c r="H151" s="151"/>
      <c r="I151" s="151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51"/>
      <c r="C152" s="151"/>
      <c r="D152" s="151"/>
      <c r="E152" s="151"/>
      <c r="F152" s="151"/>
      <c r="G152" s="151"/>
      <c r="H152" s="151"/>
      <c r="I152" s="151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51"/>
      <c r="C153" s="151"/>
      <c r="D153" s="151"/>
      <c r="E153" s="151"/>
      <c r="F153" s="151"/>
      <c r="G153" s="151"/>
      <c r="H153" s="151"/>
      <c r="I153" s="151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51"/>
      <c r="C154" s="151"/>
      <c r="D154" s="151"/>
      <c r="E154" s="151"/>
      <c r="F154" s="151"/>
      <c r="G154" s="151"/>
      <c r="H154" s="151"/>
      <c r="I154" s="151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51"/>
      <c r="C155" s="151"/>
      <c r="D155" s="151"/>
      <c r="E155" s="151"/>
      <c r="F155" s="151"/>
      <c r="G155" s="151"/>
      <c r="H155" s="151"/>
      <c r="I155" s="151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51"/>
      <c r="C156" s="151"/>
      <c r="D156" s="151"/>
      <c r="E156" s="151"/>
      <c r="F156" s="151"/>
      <c r="G156" s="151"/>
      <c r="H156" s="151"/>
      <c r="I156" s="151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51"/>
      <c r="C157" s="151"/>
      <c r="D157" s="151"/>
      <c r="E157" s="151"/>
      <c r="F157" s="151"/>
      <c r="G157" s="151"/>
      <c r="H157" s="151"/>
      <c r="I157" s="151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51"/>
      <c r="C158" s="151"/>
      <c r="D158" s="151"/>
      <c r="E158" s="151"/>
      <c r="F158" s="151"/>
      <c r="G158" s="151"/>
      <c r="H158" s="151"/>
      <c r="I158" s="151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51"/>
      <c r="C159" s="151"/>
      <c r="D159" s="151"/>
      <c r="E159" s="151"/>
      <c r="F159" s="151"/>
      <c r="G159" s="151"/>
      <c r="H159" s="151"/>
      <c r="I159" s="151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51"/>
      <c r="C160" s="151"/>
      <c r="D160" s="151"/>
      <c r="E160" s="151"/>
      <c r="F160" s="151"/>
      <c r="G160" s="151"/>
      <c r="H160" s="151"/>
      <c r="I160" s="151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51"/>
      <c r="C161" s="151"/>
      <c r="D161" s="151"/>
      <c r="E161" s="151"/>
      <c r="F161" s="151"/>
      <c r="G161" s="151"/>
      <c r="H161" s="151"/>
      <c r="I161" s="151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51"/>
      <c r="C162" s="151"/>
      <c r="D162" s="151"/>
      <c r="E162" s="151"/>
      <c r="F162" s="151"/>
      <c r="G162" s="151"/>
      <c r="H162" s="151"/>
      <c r="I162" s="151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51"/>
      <c r="C163" s="151"/>
      <c r="D163" s="151"/>
      <c r="E163" s="151"/>
      <c r="F163" s="151"/>
      <c r="G163" s="151"/>
      <c r="H163" s="151"/>
      <c r="I163" s="151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51"/>
      <c r="C164" s="151"/>
      <c r="D164" s="151"/>
      <c r="E164" s="151"/>
      <c r="F164" s="151"/>
      <c r="G164" s="151"/>
      <c r="H164" s="151"/>
      <c r="I164" s="151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51"/>
      <c r="C165" s="151"/>
      <c r="D165" s="151"/>
      <c r="E165" s="151"/>
      <c r="F165" s="151"/>
      <c r="G165" s="151"/>
      <c r="H165" s="151"/>
      <c r="I165" s="151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51"/>
      <c r="C166" s="151"/>
      <c r="D166" s="151"/>
      <c r="E166" s="151"/>
      <c r="F166" s="151"/>
      <c r="G166" s="151"/>
      <c r="H166" s="151"/>
      <c r="I166" s="151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51"/>
      <c r="C167" s="151"/>
      <c r="D167" s="151"/>
      <c r="E167" s="151"/>
      <c r="F167" s="151"/>
      <c r="G167" s="151"/>
      <c r="H167" s="151"/>
      <c r="I167" s="151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51"/>
      <c r="C168" s="151"/>
      <c r="D168" s="151"/>
      <c r="E168" s="151"/>
      <c r="F168" s="151"/>
      <c r="G168" s="151"/>
      <c r="H168" s="151"/>
      <c r="I168" s="151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51"/>
      <c r="C169" s="151"/>
      <c r="D169" s="151"/>
      <c r="E169" s="151"/>
      <c r="F169" s="151"/>
      <c r="G169" s="151"/>
      <c r="H169" s="151"/>
      <c r="I169" s="151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51"/>
      <c r="C170" s="151"/>
      <c r="D170" s="151"/>
      <c r="E170" s="151"/>
      <c r="F170" s="151"/>
      <c r="G170" s="151"/>
      <c r="H170" s="151"/>
      <c r="I170" s="151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51"/>
      <c r="C171" s="151"/>
      <c r="D171" s="151"/>
      <c r="E171" s="151"/>
      <c r="F171" s="151"/>
      <c r="G171" s="151"/>
      <c r="H171" s="151"/>
      <c r="I171" s="151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51"/>
      <c r="C172" s="151"/>
      <c r="D172" s="151"/>
      <c r="E172" s="151"/>
      <c r="F172" s="151"/>
      <c r="G172" s="151"/>
      <c r="H172" s="151"/>
      <c r="I172" s="151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51"/>
      <c r="C173" s="151"/>
      <c r="D173" s="151"/>
      <c r="E173" s="151"/>
      <c r="F173" s="151"/>
      <c r="G173" s="151"/>
      <c r="H173" s="151"/>
      <c r="I173" s="151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51"/>
      <c r="C174" s="151"/>
      <c r="D174" s="151"/>
      <c r="E174" s="151"/>
      <c r="F174" s="151"/>
      <c r="G174" s="151"/>
      <c r="H174" s="151"/>
      <c r="I174" s="151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51"/>
      <c r="C175" s="151"/>
      <c r="D175" s="151"/>
      <c r="E175" s="151"/>
      <c r="F175" s="151"/>
      <c r="G175" s="151"/>
      <c r="H175" s="151"/>
      <c r="I175" s="151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51"/>
      <c r="C176" s="151"/>
      <c r="D176" s="151"/>
      <c r="E176" s="151"/>
      <c r="F176" s="151"/>
      <c r="G176" s="151"/>
      <c r="H176" s="151"/>
      <c r="I176" s="151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51"/>
      <c r="C177" s="151"/>
      <c r="D177" s="151"/>
      <c r="E177" s="151"/>
      <c r="F177" s="151"/>
      <c r="G177" s="151"/>
      <c r="H177" s="151"/>
      <c r="I177" s="151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51"/>
      <c r="C178" s="151"/>
      <c r="D178" s="151"/>
      <c r="E178" s="151"/>
      <c r="F178" s="151"/>
      <c r="G178" s="151"/>
      <c r="H178" s="151"/>
      <c r="I178" s="151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51"/>
      <c r="C179" s="151"/>
      <c r="D179" s="151"/>
      <c r="E179" s="151"/>
      <c r="F179" s="151"/>
      <c r="G179" s="151"/>
      <c r="H179" s="151"/>
      <c r="I179" s="151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51"/>
      <c r="C180" s="151"/>
      <c r="D180" s="151"/>
      <c r="E180" s="151"/>
      <c r="F180" s="151"/>
      <c r="G180" s="151"/>
      <c r="H180" s="151"/>
      <c r="I180" s="151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51"/>
      <c r="C181" s="151"/>
      <c r="D181" s="151"/>
      <c r="E181" s="151"/>
      <c r="F181" s="151"/>
      <c r="G181" s="151"/>
      <c r="H181" s="151"/>
      <c r="I181" s="151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51"/>
      <c r="C182" s="151"/>
      <c r="D182" s="151"/>
      <c r="E182" s="151"/>
      <c r="F182" s="151"/>
      <c r="G182" s="151"/>
      <c r="H182" s="151"/>
      <c r="I182" s="151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51"/>
      <c r="C183" s="151"/>
      <c r="D183" s="151"/>
      <c r="E183" s="151"/>
      <c r="F183" s="151"/>
      <c r="G183" s="151"/>
      <c r="H183" s="151"/>
      <c r="I183" s="151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51"/>
      <c r="C184" s="151"/>
      <c r="D184" s="151"/>
      <c r="E184" s="151"/>
      <c r="F184" s="151"/>
      <c r="G184" s="151"/>
      <c r="H184" s="151"/>
      <c r="I184" s="151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51"/>
      <c r="C185" s="151"/>
      <c r="D185" s="151"/>
      <c r="E185" s="151"/>
      <c r="F185" s="151"/>
      <c r="G185" s="151"/>
      <c r="H185" s="151"/>
      <c r="I185" s="151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51"/>
      <c r="C186" s="151"/>
      <c r="D186" s="151"/>
      <c r="E186" s="151"/>
      <c r="F186" s="151"/>
      <c r="G186" s="151"/>
      <c r="H186" s="151"/>
      <c r="I186" s="151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51"/>
      <c r="C187" s="151"/>
      <c r="D187" s="151"/>
      <c r="E187" s="151"/>
      <c r="F187" s="151"/>
      <c r="G187" s="151"/>
      <c r="H187" s="151"/>
      <c r="I187" s="151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51"/>
      <c r="C188" s="151"/>
      <c r="D188" s="151"/>
      <c r="E188" s="151"/>
      <c r="F188" s="151"/>
      <c r="G188" s="151"/>
      <c r="H188" s="151"/>
      <c r="I188" s="151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51"/>
      <c r="C189" s="151"/>
      <c r="D189" s="151"/>
      <c r="E189" s="151"/>
      <c r="F189" s="151"/>
      <c r="G189" s="151"/>
      <c r="H189" s="151"/>
      <c r="I189" s="151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51"/>
      <c r="C190" s="151"/>
      <c r="D190" s="151"/>
      <c r="E190" s="151"/>
      <c r="F190" s="151"/>
      <c r="G190" s="151"/>
      <c r="H190" s="151"/>
      <c r="I190" s="151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51"/>
      <c r="C191" s="151"/>
      <c r="D191" s="151"/>
      <c r="E191" s="151"/>
      <c r="F191" s="151"/>
      <c r="G191" s="151"/>
      <c r="H191" s="151"/>
      <c r="I191" s="151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51"/>
      <c r="C192" s="151"/>
      <c r="D192" s="151"/>
      <c r="E192" s="151"/>
      <c r="F192" s="151"/>
      <c r="G192" s="151"/>
      <c r="H192" s="151"/>
      <c r="I192" s="151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51"/>
      <c r="C193" s="151"/>
      <c r="D193" s="151"/>
      <c r="E193" s="151"/>
      <c r="F193" s="151"/>
      <c r="G193" s="151"/>
      <c r="H193" s="151"/>
      <c r="I193" s="151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51"/>
      <c r="C194" s="151"/>
      <c r="D194" s="151"/>
      <c r="E194" s="151"/>
      <c r="F194" s="151"/>
      <c r="G194" s="151"/>
      <c r="H194" s="151"/>
      <c r="I194" s="151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51"/>
      <c r="C195" s="151"/>
      <c r="D195" s="151"/>
      <c r="E195" s="151"/>
      <c r="F195" s="151"/>
      <c r="G195" s="151"/>
      <c r="H195" s="151"/>
      <c r="I195" s="151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51"/>
      <c r="C196" s="151"/>
      <c r="D196" s="151"/>
      <c r="E196" s="151"/>
      <c r="F196" s="151"/>
      <c r="G196" s="151"/>
      <c r="H196" s="151"/>
      <c r="I196" s="151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51"/>
      <c r="C197" s="151"/>
      <c r="D197" s="151"/>
      <c r="E197" s="151"/>
      <c r="F197" s="151"/>
      <c r="G197" s="151"/>
      <c r="H197" s="151"/>
      <c r="I197" s="151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51"/>
      <c r="C198" s="151"/>
      <c r="D198" s="151"/>
      <c r="E198" s="151"/>
      <c r="F198" s="151"/>
      <c r="G198" s="151"/>
      <c r="H198" s="151"/>
      <c r="I198" s="151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51"/>
      <c r="C199" s="151"/>
      <c r="D199" s="151"/>
      <c r="E199" s="151"/>
      <c r="F199" s="151"/>
      <c r="G199" s="151"/>
      <c r="H199" s="151"/>
      <c r="I199" s="151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51"/>
      <c r="C200" s="151"/>
      <c r="D200" s="151"/>
      <c r="E200" s="151"/>
      <c r="F200" s="151"/>
      <c r="G200" s="151"/>
      <c r="H200" s="151"/>
      <c r="I200" s="151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51"/>
      <c r="C201" s="151"/>
      <c r="D201" s="151"/>
      <c r="E201" s="151"/>
      <c r="F201" s="151"/>
      <c r="G201" s="151"/>
      <c r="H201" s="151"/>
      <c r="I201" s="151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51"/>
      <c r="C202" s="151"/>
      <c r="D202" s="151"/>
      <c r="E202" s="151"/>
      <c r="F202" s="151"/>
      <c r="G202" s="151"/>
      <c r="H202" s="151"/>
      <c r="I202" s="151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51"/>
      <c r="C203" s="151"/>
      <c r="D203" s="151"/>
      <c r="E203" s="151"/>
      <c r="F203" s="151"/>
      <c r="G203" s="151"/>
      <c r="H203" s="151"/>
      <c r="I203" s="151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51"/>
      <c r="C204" s="151"/>
      <c r="D204" s="151"/>
      <c r="E204" s="151"/>
      <c r="F204" s="151"/>
      <c r="G204" s="151"/>
      <c r="H204" s="151"/>
      <c r="I204" s="151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51"/>
      <c r="C205" s="151"/>
      <c r="D205" s="151"/>
      <c r="E205" s="151"/>
      <c r="F205" s="151"/>
      <c r="G205" s="151"/>
      <c r="H205" s="151"/>
      <c r="I205" s="151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51"/>
      <c r="C206" s="151"/>
      <c r="D206" s="151"/>
      <c r="E206" s="151"/>
      <c r="F206" s="151"/>
      <c r="G206" s="151"/>
      <c r="H206" s="151"/>
      <c r="I206" s="151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51"/>
      <c r="C207" s="151"/>
      <c r="D207" s="151"/>
      <c r="E207" s="151"/>
      <c r="F207" s="151"/>
      <c r="G207" s="151"/>
      <c r="H207" s="151"/>
      <c r="I207" s="151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51"/>
      <c r="C208" s="151"/>
      <c r="D208" s="151"/>
      <c r="E208" s="151"/>
      <c r="F208" s="151"/>
      <c r="G208" s="151"/>
      <c r="H208" s="151"/>
      <c r="I208" s="151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51"/>
      <c r="C209" s="151"/>
      <c r="D209" s="151"/>
      <c r="E209" s="151"/>
      <c r="F209" s="151"/>
      <c r="G209" s="151"/>
      <c r="H209" s="151"/>
      <c r="I209" s="151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51"/>
      <c r="C210" s="151"/>
      <c r="D210" s="151"/>
      <c r="E210" s="151"/>
      <c r="F210" s="151"/>
      <c r="G210" s="151"/>
      <c r="H210" s="151"/>
      <c r="I210" s="151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51"/>
      <c r="C211" s="151"/>
      <c r="D211" s="151"/>
      <c r="E211" s="151"/>
      <c r="F211" s="151"/>
      <c r="G211" s="151"/>
      <c r="H211" s="151"/>
      <c r="I211" s="151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51"/>
      <c r="C212" s="151"/>
      <c r="D212" s="151"/>
      <c r="E212" s="151"/>
      <c r="F212" s="151"/>
      <c r="G212" s="151"/>
      <c r="H212" s="151"/>
      <c r="I212" s="151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51"/>
      <c r="C213" s="151"/>
      <c r="D213" s="151"/>
      <c r="E213" s="151"/>
      <c r="F213" s="151"/>
      <c r="G213" s="151"/>
      <c r="H213" s="151"/>
      <c r="I213" s="151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51"/>
      <c r="C214" s="151"/>
      <c r="D214" s="151"/>
      <c r="E214" s="151"/>
      <c r="F214" s="151"/>
      <c r="G214" s="151"/>
      <c r="H214" s="151"/>
      <c r="I214" s="151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51"/>
      <c r="C215" s="151"/>
      <c r="D215" s="151"/>
      <c r="E215" s="151"/>
      <c r="F215" s="151"/>
      <c r="G215" s="151"/>
      <c r="H215" s="151"/>
      <c r="I215" s="151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51"/>
      <c r="C216" s="151"/>
      <c r="D216" s="151"/>
      <c r="E216" s="151"/>
      <c r="F216" s="151"/>
      <c r="G216" s="151"/>
      <c r="H216" s="151"/>
      <c r="I216" s="151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51"/>
      <c r="C217" s="151"/>
      <c r="D217" s="151"/>
      <c r="E217" s="151"/>
      <c r="F217" s="151"/>
      <c r="G217" s="151"/>
      <c r="H217" s="151"/>
      <c r="I217" s="151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51"/>
      <c r="C218" s="151"/>
      <c r="D218" s="151"/>
      <c r="E218" s="151"/>
      <c r="F218" s="151"/>
      <c r="G218" s="151"/>
      <c r="H218" s="151"/>
      <c r="I218" s="151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51"/>
      <c r="C219" s="151"/>
      <c r="D219" s="151"/>
      <c r="E219" s="151"/>
      <c r="F219" s="151"/>
      <c r="G219" s="151"/>
      <c r="H219" s="151"/>
      <c r="I219" s="151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51"/>
      <c r="C220" s="151"/>
      <c r="D220" s="151"/>
      <c r="E220" s="151"/>
      <c r="F220" s="151"/>
      <c r="G220" s="151"/>
      <c r="H220" s="151"/>
      <c r="I220" s="151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51"/>
      <c r="C221" s="151"/>
      <c r="D221" s="151"/>
      <c r="E221" s="151"/>
      <c r="F221" s="151"/>
      <c r="G221" s="151"/>
      <c r="H221" s="151"/>
      <c r="I221" s="151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51"/>
      <c r="C222" s="151"/>
      <c r="D222" s="151"/>
      <c r="E222" s="151"/>
      <c r="F222" s="151"/>
      <c r="G222" s="151"/>
      <c r="H222" s="151"/>
      <c r="I222" s="151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51"/>
      <c r="C223" s="151"/>
      <c r="D223" s="151"/>
      <c r="E223" s="151"/>
      <c r="F223" s="151"/>
      <c r="G223" s="151"/>
      <c r="H223" s="151"/>
      <c r="I223" s="151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51"/>
      <c r="C224" s="151"/>
      <c r="D224" s="151"/>
      <c r="E224" s="151"/>
      <c r="F224" s="151"/>
      <c r="G224" s="151"/>
      <c r="H224" s="151"/>
      <c r="I224" s="151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51"/>
      <c r="C225" s="151"/>
      <c r="D225" s="151"/>
      <c r="E225" s="151"/>
      <c r="F225" s="151"/>
      <c r="G225" s="151"/>
      <c r="H225" s="151"/>
      <c r="I225" s="151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51"/>
      <c r="C226" s="151"/>
      <c r="D226" s="151"/>
      <c r="E226" s="151"/>
      <c r="F226" s="151"/>
      <c r="G226" s="151"/>
      <c r="H226" s="151"/>
      <c r="I226" s="151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51"/>
      <c r="C227" s="151"/>
      <c r="D227" s="151"/>
      <c r="E227" s="151"/>
      <c r="F227" s="151"/>
      <c r="G227" s="151"/>
      <c r="H227" s="151"/>
      <c r="I227" s="151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51"/>
      <c r="C228" s="151"/>
      <c r="D228" s="151"/>
      <c r="E228" s="151"/>
      <c r="F228" s="151"/>
      <c r="G228" s="151"/>
      <c r="H228" s="151"/>
      <c r="I228" s="151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51"/>
      <c r="C229" s="151"/>
      <c r="D229" s="151"/>
      <c r="E229" s="151"/>
      <c r="F229" s="151"/>
      <c r="G229" s="151"/>
      <c r="H229" s="151"/>
      <c r="I229" s="151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51"/>
      <c r="C230" s="151"/>
      <c r="D230" s="151"/>
      <c r="E230" s="151"/>
      <c r="F230" s="151"/>
      <c r="G230" s="151"/>
      <c r="H230" s="151"/>
      <c r="I230" s="151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51"/>
      <c r="C231" s="151"/>
      <c r="D231" s="151"/>
      <c r="E231" s="151"/>
      <c r="F231" s="151"/>
      <c r="G231" s="151"/>
      <c r="H231" s="151"/>
      <c r="I231" s="151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51"/>
      <c r="C232" s="151"/>
      <c r="D232" s="151"/>
      <c r="E232" s="151"/>
      <c r="F232" s="151"/>
      <c r="G232" s="151"/>
      <c r="H232" s="151"/>
      <c r="I232" s="151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51"/>
      <c r="C233" s="151"/>
      <c r="D233" s="151"/>
      <c r="E233" s="151"/>
      <c r="F233" s="151"/>
      <c r="G233" s="151"/>
      <c r="H233" s="151"/>
      <c r="I233" s="151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51"/>
      <c r="C234" s="151"/>
      <c r="D234" s="151"/>
      <c r="E234" s="151"/>
      <c r="F234" s="151"/>
      <c r="G234" s="151"/>
      <c r="H234" s="151"/>
      <c r="I234" s="151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51"/>
      <c r="C235" s="151"/>
      <c r="D235" s="151"/>
      <c r="E235" s="151"/>
      <c r="F235" s="151"/>
      <c r="G235" s="151"/>
      <c r="H235" s="151"/>
      <c r="I235" s="151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51"/>
      <c r="C236" s="151"/>
      <c r="D236" s="151"/>
      <c r="E236" s="151"/>
      <c r="F236" s="151"/>
      <c r="G236" s="151"/>
      <c r="H236" s="151"/>
      <c r="I236" s="151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51"/>
      <c r="C237" s="151"/>
      <c r="D237" s="151"/>
      <c r="E237" s="151"/>
      <c r="F237" s="151"/>
      <c r="G237" s="151"/>
      <c r="H237" s="151"/>
      <c r="I237" s="151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51"/>
      <c r="C238" s="151"/>
      <c r="D238" s="151"/>
      <c r="E238" s="151"/>
      <c r="F238" s="151"/>
      <c r="G238" s="151"/>
      <c r="H238" s="151"/>
      <c r="I238" s="151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51"/>
      <c r="C239" s="151"/>
      <c r="D239" s="151"/>
      <c r="E239" s="151"/>
      <c r="F239" s="151"/>
      <c r="G239" s="151"/>
      <c r="H239" s="151"/>
      <c r="I239" s="151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51"/>
      <c r="C240" s="151"/>
      <c r="D240" s="151"/>
      <c r="E240" s="151"/>
      <c r="F240" s="151"/>
      <c r="G240" s="151"/>
      <c r="H240" s="151"/>
      <c r="I240" s="151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51"/>
      <c r="C241" s="151"/>
      <c r="D241" s="151"/>
      <c r="E241" s="151"/>
      <c r="F241" s="151"/>
      <c r="G241" s="151"/>
      <c r="H241" s="151"/>
      <c r="I241" s="151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51"/>
      <c r="C242" s="151"/>
      <c r="D242" s="151"/>
      <c r="E242" s="151"/>
      <c r="F242" s="151"/>
      <c r="G242" s="151"/>
      <c r="H242" s="151"/>
      <c r="I242" s="151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51"/>
      <c r="C243" s="151"/>
      <c r="D243" s="151"/>
      <c r="E243" s="151"/>
      <c r="F243" s="151"/>
      <c r="G243" s="151"/>
      <c r="H243" s="151"/>
      <c r="I243" s="151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51"/>
      <c r="C244" s="151"/>
      <c r="D244" s="151"/>
      <c r="E244" s="151"/>
      <c r="F244" s="151"/>
      <c r="G244" s="151"/>
      <c r="H244" s="151"/>
      <c r="I244" s="151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51"/>
      <c r="C245" s="151"/>
      <c r="D245" s="151"/>
      <c r="E245" s="151"/>
      <c r="F245" s="151"/>
      <c r="G245" s="151"/>
      <c r="H245" s="151"/>
      <c r="I245" s="151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51"/>
      <c r="C246" s="151"/>
      <c r="D246" s="151"/>
      <c r="E246" s="151"/>
      <c r="F246" s="151"/>
      <c r="G246" s="151"/>
      <c r="H246" s="151"/>
      <c r="I246" s="151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51"/>
      <c r="C247" s="151"/>
      <c r="D247" s="151"/>
      <c r="E247" s="151"/>
      <c r="F247" s="151"/>
      <c r="G247" s="151"/>
      <c r="H247" s="151"/>
      <c r="I247" s="151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51"/>
      <c r="C248" s="151"/>
      <c r="D248" s="151"/>
      <c r="E248" s="151"/>
      <c r="F248" s="151"/>
      <c r="G248" s="151"/>
      <c r="H248" s="151"/>
      <c r="I248" s="151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51"/>
      <c r="C249" s="151"/>
      <c r="D249" s="151"/>
      <c r="E249" s="151"/>
      <c r="F249" s="151"/>
      <c r="G249" s="151"/>
      <c r="H249" s="151"/>
      <c r="I249" s="151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51"/>
      <c r="C250" s="151"/>
      <c r="D250" s="151"/>
      <c r="E250" s="151"/>
      <c r="F250" s="151"/>
      <c r="G250" s="151"/>
      <c r="H250" s="151"/>
      <c r="I250" s="151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51"/>
      <c r="C251" s="151"/>
      <c r="D251" s="151"/>
      <c r="E251" s="151"/>
      <c r="F251" s="151"/>
      <c r="G251" s="151"/>
      <c r="H251" s="151"/>
      <c r="I251" s="151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51"/>
      <c r="C252" s="151"/>
      <c r="D252" s="151"/>
      <c r="E252" s="151"/>
      <c r="F252" s="151"/>
      <c r="G252" s="151"/>
      <c r="H252" s="151"/>
      <c r="I252" s="151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51"/>
      <c r="C253" s="151"/>
      <c r="D253" s="151"/>
      <c r="E253" s="151"/>
      <c r="F253" s="151"/>
      <c r="G253" s="151"/>
      <c r="H253" s="151"/>
      <c r="I253" s="151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51"/>
      <c r="C254" s="151"/>
      <c r="D254" s="151"/>
      <c r="E254" s="151"/>
      <c r="F254" s="151"/>
      <c r="G254" s="151"/>
      <c r="H254" s="151"/>
      <c r="I254" s="151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51"/>
      <c r="C255" s="151"/>
      <c r="D255" s="151"/>
      <c r="E255" s="151"/>
      <c r="F255" s="151"/>
      <c r="G255" s="151"/>
      <c r="H255" s="151"/>
      <c r="I255" s="151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51"/>
      <c r="C256" s="151"/>
      <c r="D256" s="151"/>
      <c r="E256" s="151"/>
      <c r="F256" s="151"/>
      <c r="G256" s="151"/>
      <c r="H256" s="151"/>
      <c r="I256" s="151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51"/>
      <c r="C257" s="151"/>
      <c r="D257" s="151"/>
      <c r="E257" s="151"/>
      <c r="F257" s="151"/>
      <c r="G257" s="151"/>
      <c r="H257" s="151"/>
      <c r="I257" s="151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51"/>
      <c r="C258" s="151"/>
      <c r="D258" s="151"/>
      <c r="E258" s="151"/>
      <c r="F258" s="151"/>
      <c r="G258" s="151"/>
      <c r="H258" s="151"/>
      <c r="I258" s="151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51"/>
      <c r="C259" s="151"/>
      <c r="D259" s="151"/>
      <c r="E259" s="151"/>
      <c r="F259" s="151"/>
      <c r="G259" s="151"/>
      <c r="H259" s="151"/>
      <c r="I259" s="151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51"/>
      <c r="C260" s="151"/>
      <c r="D260" s="151"/>
      <c r="E260" s="151"/>
      <c r="F260" s="151"/>
      <c r="G260" s="151"/>
      <c r="H260" s="151"/>
      <c r="I260" s="151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51"/>
      <c r="C261" s="151"/>
      <c r="D261" s="151"/>
      <c r="E261" s="151"/>
      <c r="F261" s="151"/>
      <c r="G261" s="151"/>
      <c r="H261" s="151"/>
      <c r="I261" s="151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51"/>
      <c r="C262" s="151"/>
      <c r="D262" s="151"/>
      <c r="E262" s="151"/>
      <c r="F262" s="151"/>
      <c r="G262" s="151"/>
      <c r="H262" s="151"/>
      <c r="I262" s="151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51"/>
      <c r="C263" s="151"/>
      <c r="D263" s="151"/>
      <c r="E263" s="151"/>
      <c r="F263" s="151"/>
      <c r="G263" s="151"/>
      <c r="H263" s="151"/>
      <c r="I263" s="151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51"/>
      <c r="C264" s="151"/>
      <c r="D264" s="151"/>
      <c r="E264" s="151"/>
      <c r="F264" s="151"/>
      <c r="G264" s="151"/>
      <c r="H264" s="151"/>
      <c r="I264" s="151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51"/>
      <c r="C265" s="151"/>
      <c r="D265" s="151"/>
      <c r="E265" s="151"/>
      <c r="F265" s="151"/>
      <c r="G265" s="151"/>
      <c r="H265" s="151"/>
      <c r="I265" s="151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51"/>
      <c r="C266" s="151"/>
      <c r="D266" s="151"/>
      <c r="E266" s="151"/>
      <c r="F266" s="151"/>
      <c r="G266" s="151"/>
      <c r="H266" s="151"/>
      <c r="I266" s="151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51"/>
      <c r="C267" s="151"/>
      <c r="D267" s="151"/>
      <c r="E267" s="151"/>
      <c r="F267" s="151"/>
      <c r="G267" s="151"/>
      <c r="H267" s="151"/>
      <c r="I267" s="151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51"/>
      <c r="C268" s="151"/>
      <c r="D268" s="151"/>
      <c r="E268" s="151"/>
      <c r="F268" s="151"/>
      <c r="G268" s="151"/>
      <c r="H268" s="151"/>
      <c r="I268" s="151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51"/>
      <c r="C269" s="151"/>
      <c r="D269" s="151"/>
      <c r="E269" s="151"/>
      <c r="F269" s="151"/>
      <c r="G269" s="151"/>
      <c r="H269" s="151"/>
      <c r="I269" s="151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51"/>
      <c r="C270" s="151"/>
      <c r="D270" s="151"/>
      <c r="E270" s="151"/>
      <c r="F270" s="151"/>
      <c r="G270" s="151"/>
      <c r="H270" s="151"/>
      <c r="I270" s="151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51"/>
      <c r="C271" s="151"/>
      <c r="D271" s="151"/>
      <c r="E271" s="151"/>
      <c r="F271" s="151"/>
      <c r="G271" s="151"/>
      <c r="H271" s="151"/>
      <c r="I271" s="151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51"/>
      <c r="C272" s="151"/>
      <c r="D272" s="151"/>
      <c r="E272" s="151"/>
      <c r="F272" s="151"/>
      <c r="G272" s="151"/>
      <c r="H272" s="151"/>
      <c r="I272" s="151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51"/>
      <c r="C273" s="151"/>
      <c r="D273" s="151"/>
      <c r="E273" s="151"/>
      <c r="F273" s="151"/>
      <c r="G273" s="151"/>
      <c r="H273" s="151"/>
      <c r="I273" s="151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51"/>
      <c r="C274" s="151"/>
      <c r="D274" s="151"/>
      <c r="E274" s="151"/>
      <c r="F274" s="151"/>
      <c r="G274" s="151"/>
      <c r="H274" s="151"/>
      <c r="I274" s="151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51"/>
      <c r="C275" s="151"/>
      <c r="D275" s="151"/>
      <c r="E275" s="151"/>
      <c r="F275" s="151"/>
      <c r="G275" s="151"/>
      <c r="H275" s="151"/>
      <c r="I275" s="151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51"/>
      <c r="C276" s="151"/>
      <c r="D276" s="151"/>
      <c r="E276" s="151"/>
      <c r="F276" s="151"/>
      <c r="G276" s="151"/>
      <c r="H276" s="151"/>
      <c r="I276" s="151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51"/>
      <c r="C277" s="151"/>
      <c r="D277" s="151"/>
      <c r="E277" s="151"/>
      <c r="F277" s="151"/>
      <c r="G277" s="151"/>
      <c r="H277" s="151"/>
      <c r="I277" s="151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51"/>
      <c r="C278" s="151"/>
      <c r="D278" s="151"/>
      <c r="E278" s="151"/>
      <c r="F278" s="151"/>
      <c r="G278" s="151"/>
      <c r="H278" s="151"/>
      <c r="I278" s="151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51"/>
      <c r="C279" s="151"/>
      <c r="D279" s="151"/>
      <c r="E279" s="151"/>
      <c r="F279" s="151"/>
      <c r="G279" s="151"/>
      <c r="H279" s="151"/>
      <c r="I279" s="151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51"/>
      <c r="C280" s="151"/>
      <c r="D280" s="151"/>
      <c r="E280" s="151"/>
      <c r="F280" s="151"/>
      <c r="G280" s="151"/>
      <c r="H280" s="151"/>
      <c r="I280" s="151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51"/>
      <c r="C281" s="151"/>
      <c r="D281" s="151"/>
      <c r="E281" s="151"/>
      <c r="F281" s="151"/>
      <c r="G281" s="151"/>
      <c r="H281" s="151"/>
      <c r="I281" s="151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51"/>
      <c r="C282" s="151"/>
      <c r="D282" s="151"/>
      <c r="E282" s="151"/>
      <c r="F282" s="151"/>
      <c r="G282" s="151"/>
      <c r="H282" s="151"/>
      <c r="I282" s="151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51"/>
      <c r="C283" s="151"/>
      <c r="D283" s="151"/>
      <c r="E283" s="151"/>
      <c r="F283" s="151"/>
      <c r="G283" s="151"/>
      <c r="H283" s="151"/>
      <c r="I283" s="151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51"/>
      <c r="C284" s="151"/>
      <c r="D284" s="151"/>
      <c r="E284" s="151"/>
      <c r="F284" s="151"/>
      <c r="G284" s="151"/>
      <c r="H284" s="151"/>
      <c r="I284" s="151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51"/>
      <c r="C285" s="151"/>
      <c r="D285" s="151"/>
      <c r="E285" s="151"/>
      <c r="F285" s="151"/>
      <c r="G285" s="151"/>
      <c r="H285" s="151"/>
      <c r="I285" s="151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51"/>
      <c r="C286" s="151"/>
      <c r="D286" s="151"/>
      <c r="E286" s="151"/>
      <c r="F286" s="151"/>
      <c r="G286" s="151"/>
      <c r="H286" s="151"/>
      <c r="I286" s="151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51"/>
      <c r="C287" s="151"/>
      <c r="D287" s="151"/>
      <c r="E287" s="151"/>
      <c r="F287" s="151"/>
      <c r="G287" s="151"/>
      <c r="H287" s="151"/>
      <c r="I287" s="151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51"/>
      <c r="C288" s="151"/>
      <c r="D288" s="151"/>
      <c r="E288" s="151"/>
      <c r="F288" s="151"/>
      <c r="G288" s="151"/>
      <c r="H288" s="151"/>
      <c r="I288" s="151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51"/>
      <c r="C289" s="151"/>
      <c r="D289" s="151"/>
      <c r="E289" s="151"/>
      <c r="F289" s="151"/>
      <c r="G289" s="151"/>
      <c r="H289" s="151"/>
      <c r="I289" s="151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51"/>
      <c r="C290" s="151"/>
      <c r="D290" s="151"/>
      <c r="E290" s="151"/>
      <c r="F290" s="151"/>
      <c r="G290" s="151"/>
      <c r="H290" s="151"/>
      <c r="I290" s="151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51"/>
      <c r="C291" s="151"/>
      <c r="D291" s="151"/>
      <c r="E291" s="151"/>
      <c r="F291" s="151"/>
      <c r="G291" s="151"/>
      <c r="H291" s="151"/>
      <c r="I291" s="151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51"/>
      <c r="C292" s="151"/>
      <c r="D292" s="151"/>
      <c r="E292" s="151"/>
      <c r="F292" s="151"/>
      <c r="G292" s="151"/>
      <c r="H292" s="151"/>
      <c r="I292" s="151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51"/>
      <c r="C293" s="151"/>
      <c r="D293" s="151"/>
      <c r="E293" s="151"/>
      <c r="F293" s="151"/>
      <c r="G293" s="151"/>
      <c r="H293" s="151"/>
      <c r="I293" s="151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51"/>
      <c r="C294" s="151"/>
      <c r="D294" s="151"/>
      <c r="E294" s="151"/>
      <c r="F294" s="151"/>
      <c r="G294" s="151"/>
      <c r="H294" s="151"/>
      <c r="I294" s="151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51"/>
      <c r="C295" s="151"/>
      <c r="D295" s="151"/>
      <c r="E295" s="151"/>
      <c r="F295" s="151"/>
      <c r="G295" s="151"/>
      <c r="H295" s="151"/>
      <c r="I295" s="151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51"/>
      <c r="C296" s="151"/>
      <c r="D296" s="151"/>
      <c r="E296" s="151"/>
      <c r="F296" s="151"/>
      <c r="G296" s="151"/>
      <c r="H296" s="151"/>
      <c r="I296" s="151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51"/>
      <c r="C297" s="151"/>
      <c r="D297" s="151"/>
      <c r="E297" s="151"/>
      <c r="F297" s="151"/>
      <c r="G297" s="151"/>
      <c r="H297" s="151"/>
      <c r="I297" s="151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51"/>
      <c r="C298" s="151"/>
      <c r="D298" s="151"/>
      <c r="E298" s="151"/>
      <c r="F298" s="151"/>
      <c r="G298" s="151"/>
      <c r="H298" s="151"/>
      <c r="I298" s="151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51"/>
      <c r="C299" s="151"/>
      <c r="D299" s="151"/>
      <c r="E299" s="151"/>
      <c r="F299" s="151"/>
      <c r="G299" s="151"/>
      <c r="H299" s="151"/>
      <c r="I299" s="151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51"/>
      <c r="C300" s="151"/>
      <c r="D300" s="151"/>
      <c r="E300" s="151"/>
      <c r="F300" s="151"/>
      <c r="G300" s="151"/>
      <c r="H300" s="151"/>
      <c r="I300" s="151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51"/>
      <c r="C301" s="151"/>
      <c r="D301" s="151"/>
      <c r="E301" s="151"/>
      <c r="F301" s="151"/>
      <c r="G301" s="151"/>
      <c r="H301" s="151"/>
      <c r="I301" s="151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51"/>
      <c r="C302" s="151"/>
      <c r="D302" s="151"/>
      <c r="E302" s="151"/>
      <c r="F302" s="151"/>
      <c r="G302" s="151"/>
      <c r="H302" s="151"/>
      <c r="I302" s="151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51"/>
      <c r="C303" s="151"/>
      <c r="D303" s="151"/>
      <c r="E303" s="151"/>
      <c r="F303" s="151"/>
      <c r="G303" s="151"/>
      <c r="H303" s="151"/>
      <c r="I303" s="151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51"/>
      <c r="C304" s="151"/>
      <c r="D304" s="151"/>
      <c r="E304" s="151"/>
      <c r="F304" s="151"/>
      <c r="G304" s="151"/>
      <c r="H304" s="151"/>
      <c r="I304" s="151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51"/>
      <c r="C305" s="151"/>
      <c r="D305" s="151"/>
      <c r="E305" s="151"/>
      <c r="F305" s="151"/>
      <c r="G305" s="151"/>
      <c r="H305" s="151"/>
      <c r="I305" s="151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51"/>
      <c r="C306" s="151"/>
      <c r="D306" s="151"/>
      <c r="E306" s="151"/>
      <c r="F306" s="151"/>
      <c r="G306" s="151"/>
      <c r="H306" s="151"/>
      <c r="I306" s="151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51"/>
      <c r="C307" s="151"/>
      <c r="D307" s="151"/>
      <c r="E307" s="151"/>
      <c r="F307" s="151"/>
      <c r="G307" s="151"/>
      <c r="H307" s="151"/>
      <c r="I307" s="151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51"/>
      <c r="C308" s="151"/>
      <c r="D308" s="151"/>
      <c r="E308" s="151"/>
      <c r="F308" s="151"/>
      <c r="G308" s="151"/>
      <c r="H308" s="151"/>
      <c r="I308" s="151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51"/>
      <c r="C309" s="151"/>
      <c r="D309" s="151"/>
      <c r="E309" s="151"/>
      <c r="F309" s="151"/>
      <c r="G309" s="151"/>
      <c r="H309" s="151"/>
      <c r="I309" s="151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51"/>
      <c r="C310" s="151"/>
      <c r="D310" s="151"/>
      <c r="E310" s="151"/>
      <c r="F310" s="151"/>
      <c r="G310" s="151"/>
      <c r="H310" s="151"/>
      <c r="I310" s="151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51"/>
      <c r="C311" s="151"/>
      <c r="D311" s="151"/>
      <c r="E311" s="151"/>
      <c r="F311" s="151"/>
      <c r="G311" s="151"/>
      <c r="H311" s="151"/>
      <c r="I311" s="151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51"/>
      <c r="C312" s="151"/>
      <c r="D312" s="151"/>
      <c r="E312" s="151"/>
      <c r="F312" s="151"/>
      <c r="G312" s="151"/>
      <c r="H312" s="151"/>
      <c r="I312" s="151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51"/>
      <c r="C313" s="151"/>
      <c r="D313" s="151"/>
      <c r="E313" s="151"/>
      <c r="F313" s="151"/>
      <c r="G313" s="151"/>
      <c r="H313" s="151"/>
      <c r="I313" s="151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51"/>
      <c r="C314" s="151"/>
      <c r="D314" s="151"/>
      <c r="E314" s="151"/>
      <c r="F314" s="151"/>
      <c r="G314" s="151"/>
      <c r="H314" s="151"/>
      <c r="I314" s="151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51"/>
      <c r="C315" s="151"/>
      <c r="D315" s="151"/>
      <c r="E315" s="151"/>
      <c r="F315" s="151"/>
      <c r="G315" s="151"/>
      <c r="H315" s="151"/>
      <c r="I315" s="151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51"/>
      <c r="C316" s="151"/>
      <c r="D316" s="151"/>
      <c r="E316" s="151"/>
      <c r="F316" s="151"/>
      <c r="G316" s="151"/>
      <c r="H316" s="151"/>
      <c r="I316" s="151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51"/>
      <c r="C317" s="151"/>
      <c r="D317" s="151"/>
      <c r="E317" s="151"/>
      <c r="F317" s="151"/>
      <c r="G317" s="151"/>
      <c r="H317" s="151"/>
      <c r="I317" s="151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51"/>
      <c r="C318" s="151"/>
      <c r="D318" s="151"/>
      <c r="E318" s="151"/>
      <c r="F318" s="151"/>
      <c r="G318" s="151"/>
      <c r="H318" s="151"/>
      <c r="I318" s="151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51"/>
      <c r="C319" s="151"/>
      <c r="D319" s="151"/>
      <c r="E319" s="151"/>
      <c r="F319" s="151"/>
      <c r="G319" s="151"/>
      <c r="H319" s="151"/>
      <c r="I319" s="151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51"/>
      <c r="C320" s="151"/>
      <c r="D320" s="151"/>
      <c r="E320" s="151"/>
      <c r="F320" s="151"/>
      <c r="G320" s="151"/>
      <c r="H320" s="151"/>
      <c r="I320" s="151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51"/>
      <c r="C321" s="151"/>
      <c r="D321" s="151"/>
      <c r="E321" s="151"/>
      <c r="F321" s="151"/>
      <c r="G321" s="151"/>
      <c r="H321" s="151"/>
      <c r="I321" s="151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51"/>
      <c r="C322" s="151"/>
      <c r="D322" s="151"/>
      <c r="E322" s="151"/>
      <c r="F322" s="151"/>
      <c r="G322" s="151"/>
      <c r="H322" s="151"/>
      <c r="I322" s="151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51"/>
      <c r="C323" s="151"/>
      <c r="D323" s="151"/>
      <c r="E323" s="151"/>
      <c r="F323" s="151"/>
      <c r="G323" s="151"/>
      <c r="H323" s="151"/>
      <c r="I323" s="151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51"/>
      <c r="C324" s="151"/>
      <c r="D324" s="151"/>
      <c r="E324" s="151"/>
      <c r="F324" s="151"/>
      <c r="G324" s="151"/>
      <c r="H324" s="151"/>
      <c r="I324" s="151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51"/>
      <c r="C325" s="151"/>
      <c r="D325" s="151"/>
      <c r="E325" s="151"/>
      <c r="F325" s="151"/>
      <c r="G325" s="151"/>
      <c r="H325" s="151"/>
      <c r="I325" s="151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51"/>
      <c r="C326" s="151"/>
      <c r="D326" s="151"/>
      <c r="E326" s="151"/>
      <c r="F326" s="151"/>
      <c r="G326" s="151"/>
      <c r="H326" s="151"/>
      <c r="I326" s="151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51"/>
      <c r="C327" s="151"/>
      <c r="D327" s="151"/>
      <c r="E327" s="151"/>
      <c r="F327" s="151"/>
      <c r="G327" s="151"/>
      <c r="H327" s="151"/>
      <c r="I327" s="151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51"/>
      <c r="C328" s="151"/>
      <c r="D328" s="151"/>
      <c r="E328" s="151"/>
      <c r="F328" s="151"/>
      <c r="G328" s="151"/>
      <c r="H328" s="151"/>
      <c r="I328" s="151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51"/>
      <c r="C329" s="151"/>
      <c r="D329" s="151"/>
      <c r="E329" s="151"/>
      <c r="F329" s="151"/>
      <c r="G329" s="151"/>
      <c r="H329" s="151"/>
      <c r="I329" s="151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51"/>
      <c r="C330" s="151"/>
      <c r="D330" s="151"/>
      <c r="E330" s="151"/>
      <c r="F330" s="151"/>
      <c r="G330" s="151"/>
      <c r="H330" s="151"/>
      <c r="I330" s="151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51"/>
      <c r="C331" s="151"/>
      <c r="D331" s="151"/>
      <c r="E331" s="151"/>
      <c r="F331" s="151"/>
      <c r="G331" s="151"/>
      <c r="H331" s="151"/>
      <c r="I331" s="151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51"/>
      <c r="C332" s="151"/>
      <c r="D332" s="151"/>
      <c r="E332" s="151"/>
      <c r="F332" s="151"/>
      <c r="G332" s="151"/>
      <c r="H332" s="151"/>
      <c r="I332" s="151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51"/>
      <c r="C333" s="151"/>
      <c r="D333" s="151"/>
      <c r="E333" s="151"/>
      <c r="F333" s="151"/>
      <c r="G333" s="151"/>
      <c r="H333" s="151"/>
      <c r="I333" s="151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51"/>
      <c r="C334" s="151"/>
      <c r="D334" s="151"/>
      <c r="E334" s="151"/>
      <c r="F334" s="151"/>
      <c r="G334" s="151"/>
      <c r="H334" s="151"/>
      <c r="I334" s="151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51"/>
      <c r="C335" s="151"/>
      <c r="D335" s="151"/>
      <c r="E335" s="151"/>
      <c r="F335" s="151"/>
      <c r="G335" s="151"/>
      <c r="H335" s="151"/>
      <c r="I335" s="151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51"/>
      <c r="C336" s="151"/>
      <c r="D336" s="151"/>
      <c r="E336" s="151"/>
      <c r="F336" s="151"/>
      <c r="G336" s="151"/>
      <c r="H336" s="151"/>
      <c r="I336" s="151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51"/>
      <c r="C337" s="151"/>
      <c r="D337" s="151"/>
      <c r="E337" s="151"/>
      <c r="F337" s="151"/>
      <c r="G337" s="151"/>
      <c r="H337" s="151"/>
      <c r="I337" s="151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51"/>
      <c r="C338" s="151"/>
      <c r="D338" s="151"/>
      <c r="E338" s="151"/>
      <c r="F338" s="151"/>
      <c r="G338" s="151"/>
      <c r="H338" s="151"/>
      <c r="I338" s="151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51"/>
      <c r="C339" s="151"/>
      <c r="D339" s="151"/>
      <c r="E339" s="151"/>
      <c r="F339" s="151"/>
      <c r="G339" s="151"/>
      <c r="H339" s="151"/>
      <c r="I339" s="151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51"/>
      <c r="C340" s="151"/>
      <c r="D340" s="151"/>
      <c r="E340" s="151"/>
      <c r="F340" s="151"/>
      <c r="G340" s="151"/>
      <c r="H340" s="151"/>
      <c r="I340" s="151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51"/>
      <c r="C341" s="151"/>
      <c r="D341" s="151"/>
      <c r="E341" s="151"/>
      <c r="F341" s="151"/>
      <c r="G341" s="151"/>
      <c r="H341" s="151"/>
      <c r="I341" s="151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51"/>
      <c r="C342" s="151"/>
      <c r="D342" s="151"/>
      <c r="E342" s="151"/>
      <c r="F342" s="151"/>
      <c r="G342" s="151"/>
      <c r="H342" s="151"/>
      <c r="I342" s="151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51"/>
      <c r="C343" s="151"/>
      <c r="D343" s="151"/>
      <c r="E343" s="151"/>
      <c r="F343" s="151"/>
      <c r="G343" s="151"/>
      <c r="H343" s="151"/>
      <c r="I343" s="151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51"/>
      <c r="C344" s="151"/>
      <c r="D344" s="151"/>
      <c r="E344" s="151"/>
      <c r="F344" s="151"/>
      <c r="G344" s="151"/>
      <c r="H344" s="151"/>
      <c r="I344" s="151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51"/>
      <c r="C345" s="151"/>
      <c r="D345" s="151"/>
      <c r="E345" s="151"/>
      <c r="F345" s="151"/>
      <c r="G345" s="151"/>
      <c r="H345" s="151"/>
      <c r="I345" s="151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51"/>
      <c r="C346" s="151"/>
      <c r="D346" s="151"/>
      <c r="E346" s="151"/>
      <c r="F346" s="151"/>
      <c r="G346" s="151"/>
      <c r="H346" s="151"/>
      <c r="I346" s="151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51"/>
      <c r="C347" s="151"/>
      <c r="D347" s="151"/>
      <c r="E347" s="151"/>
      <c r="F347" s="151"/>
      <c r="G347" s="151"/>
      <c r="H347" s="151"/>
      <c r="I347" s="151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51"/>
      <c r="C348" s="151"/>
      <c r="D348" s="151"/>
      <c r="E348" s="151"/>
      <c r="F348" s="151"/>
      <c r="G348" s="151"/>
      <c r="H348" s="151"/>
      <c r="I348" s="151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51"/>
      <c r="C349" s="151"/>
      <c r="D349" s="151"/>
      <c r="E349" s="151"/>
      <c r="F349" s="151"/>
      <c r="G349" s="151"/>
      <c r="H349" s="151"/>
      <c r="I349" s="151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51"/>
      <c r="C350" s="151"/>
      <c r="D350" s="151"/>
      <c r="E350" s="151"/>
      <c r="F350" s="151"/>
      <c r="G350" s="151"/>
      <c r="H350" s="151"/>
      <c r="I350" s="151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51"/>
      <c r="C351" s="151"/>
      <c r="D351" s="151"/>
      <c r="E351" s="151"/>
      <c r="F351" s="151"/>
      <c r="G351" s="151"/>
      <c r="H351" s="151"/>
      <c r="I351" s="151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51"/>
      <c r="C352" s="151"/>
      <c r="D352" s="151"/>
      <c r="E352" s="151"/>
      <c r="F352" s="151"/>
      <c r="G352" s="151"/>
      <c r="H352" s="151"/>
      <c r="I352" s="151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51"/>
      <c r="C353" s="151"/>
      <c r="D353" s="151"/>
      <c r="E353" s="151"/>
      <c r="F353" s="151"/>
      <c r="G353" s="151"/>
      <c r="H353" s="151"/>
      <c r="I353" s="151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51"/>
      <c r="C354" s="151"/>
      <c r="D354" s="151"/>
      <c r="E354" s="151"/>
      <c r="F354" s="151"/>
      <c r="G354" s="151"/>
      <c r="H354" s="151"/>
      <c r="I354" s="151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51"/>
      <c r="C355" s="151"/>
      <c r="D355" s="151"/>
      <c r="E355" s="151"/>
      <c r="F355" s="151"/>
      <c r="G355" s="151"/>
      <c r="H355" s="151"/>
      <c r="I355" s="151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51"/>
      <c r="C356" s="151"/>
      <c r="D356" s="151"/>
      <c r="E356" s="151"/>
      <c r="F356" s="151"/>
      <c r="G356" s="151"/>
      <c r="H356" s="151"/>
      <c r="I356" s="151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51"/>
      <c r="C357" s="151"/>
      <c r="D357" s="151"/>
      <c r="E357" s="151"/>
      <c r="F357" s="151"/>
      <c r="G357" s="151"/>
      <c r="H357" s="151"/>
      <c r="I357" s="151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51"/>
      <c r="C358" s="151"/>
      <c r="D358" s="151"/>
      <c r="E358" s="151"/>
      <c r="F358" s="151"/>
      <c r="G358" s="151"/>
      <c r="H358" s="151"/>
      <c r="I358" s="151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51"/>
      <c r="C359" s="151"/>
      <c r="D359" s="151"/>
      <c r="E359" s="151"/>
      <c r="F359" s="151"/>
      <c r="G359" s="151"/>
      <c r="H359" s="151"/>
      <c r="I359" s="151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51"/>
      <c r="C360" s="151"/>
      <c r="D360" s="151"/>
      <c r="E360" s="151"/>
      <c r="F360" s="151"/>
      <c r="G360" s="151"/>
      <c r="H360" s="151"/>
      <c r="I360" s="151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51"/>
      <c r="C361" s="151"/>
      <c r="D361" s="151"/>
      <c r="E361" s="151"/>
      <c r="F361" s="151"/>
      <c r="G361" s="151"/>
      <c r="H361" s="151"/>
      <c r="I361" s="151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51"/>
      <c r="C362" s="151"/>
      <c r="D362" s="151"/>
      <c r="E362" s="151"/>
      <c r="F362" s="151"/>
      <c r="G362" s="151"/>
      <c r="H362" s="151"/>
      <c r="I362" s="151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51"/>
      <c r="C363" s="151"/>
      <c r="D363" s="151"/>
      <c r="E363" s="151"/>
      <c r="F363" s="151"/>
      <c r="G363" s="151"/>
      <c r="H363" s="151"/>
      <c r="I363" s="151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51"/>
      <c r="C364" s="151"/>
      <c r="D364" s="151"/>
      <c r="E364" s="151"/>
      <c r="F364" s="151"/>
      <c r="G364" s="151"/>
      <c r="H364" s="151"/>
      <c r="I364" s="151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51"/>
      <c r="C365" s="151"/>
      <c r="D365" s="151"/>
      <c r="E365" s="151"/>
      <c r="F365" s="151"/>
      <c r="G365" s="151"/>
      <c r="H365" s="151"/>
      <c r="I365" s="151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51"/>
      <c r="C366" s="151"/>
      <c r="D366" s="151"/>
      <c r="E366" s="151"/>
      <c r="F366" s="151"/>
      <c r="G366" s="151"/>
      <c r="H366" s="151"/>
      <c r="I366" s="151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51"/>
      <c r="C367" s="151"/>
      <c r="D367" s="151"/>
      <c r="E367" s="151"/>
      <c r="F367" s="151"/>
      <c r="G367" s="151"/>
      <c r="H367" s="151"/>
      <c r="I367" s="151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51"/>
      <c r="C368" s="151"/>
      <c r="D368" s="151"/>
      <c r="E368" s="151"/>
      <c r="F368" s="151"/>
      <c r="G368" s="151"/>
      <c r="H368" s="151"/>
      <c r="I368" s="151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51"/>
      <c r="C369" s="151"/>
      <c r="D369" s="151"/>
      <c r="E369" s="151"/>
      <c r="F369" s="151"/>
      <c r="G369" s="151"/>
      <c r="H369" s="151"/>
      <c r="I369" s="151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51"/>
      <c r="C370" s="151"/>
      <c r="D370" s="151"/>
      <c r="E370" s="151"/>
      <c r="F370" s="151"/>
      <c r="G370" s="151"/>
      <c r="H370" s="151"/>
      <c r="I370" s="151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51"/>
      <c r="C371" s="151"/>
      <c r="D371" s="151"/>
      <c r="E371" s="151"/>
      <c r="F371" s="151"/>
      <c r="G371" s="151"/>
      <c r="H371" s="151"/>
      <c r="I371" s="151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51"/>
      <c r="C372" s="151"/>
      <c r="D372" s="151"/>
      <c r="E372" s="151"/>
      <c r="F372" s="151"/>
      <c r="G372" s="151"/>
      <c r="H372" s="151"/>
      <c r="I372" s="151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51"/>
      <c r="C373" s="151"/>
      <c r="D373" s="151"/>
      <c r="E373" s="151"/>
      <c r="F373" s="151"/>
      <c r="G373" s="151"/>
      <c r="H373" s="151"/>
      <c r="I373" s="151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51"/>
      <c r="C374" s="151"/>
      <c r="D374" s="151"/>
      <c r="E374" s="151"/>
      <c r="F374" s="151"/>
      <c r="G374" s="151"/>
      <c r="H374" s="151"/>
      <c r="I374" s="151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51"/>
      <c r="C375" s="151"/>
      <c r="D375" s="151"/>
      <c r="E375" s="151"/>
      <c r="F375" s="151"/>
      <c r="G375" s="151"/>
      <c r="H375" s="151"/>
      <c r="I375" s="151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51"/>
      <c r="C376" s="151"/>
      <c r="D376" s="151"/>
      <c r="E376" s="151"/>
      <c r="F376" s="151"/>
      <c r="G376" s="151"/>
      <c r="H376" s="151"/>
      <c r="I376" s="151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51"/>
      <c r="C377" s="151"/>
      <c r="D377" s="151"/>
      <c r="E377" s="151"/>
      <c r="F377" s="151"/>
      <c r="G377" s="151"/>
      <c r="H377" s="151"/>
      <c r="I377" s="151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51"/>
      <c r="C378" s="151"/>
      <c r="D378" s="151"/>
      <c r="E378" s="151"/>
      <c r="F378" s="151"/>
      <c r="G378" s="151"/>
      <c r="H378" s="151"/>
      <c r="I378" s="151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51"/>
      <c r="C379" s="151"/>
      <c r="D379" s="151"/>
      <c r="E379" s="151"/>
      <c r="F379" s="151"/>
      <c r="G379" s="151"/>
      <c r="H379" s="151"/>
      <c r="I379" s="151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51"/>
      <c r="C380" s="151"/>
      <c r="D380" s="151"/>
      <c r="E380" s="151"/>
      <c r="F380" s="151"/>
      <c r="G380" s="151"/>
      <c r="H380" s="151"/>
      <c r="I380" s="151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51"/>
      <c r="C381" s="151"/>
      <c r="D381" s="151"/>
      <c r="E381" s="151"/>
      <c r="F381" s="151"/>
      <c r="G381" s="151"/>
      <c r="H381" s="151"/>
      <c r="I381" s="151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51"/>
      <c r="C382" s="151"/>
      <c r="D382" s="151"/>
      <c r="E382" s="151"/>
      <c r="F382" s="151"/>
      <c r="G382" s="151"/>
      <c r="H382" s="151"/>
      <c r="I382" s="151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51"/>
      <c r="C383" s="151"/>
      <c r="D383" s="151"/>
      <c r="E383" s="151"/>
      <c r="F383" s="151"/>
      <c r="G383" s="151"/>
      <c r="H383" s="151"/>
      <c r="I383" s="151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51"/>
      <c r="C384" s="151"/>
      <c r="D384" s="151"/>
      <c r="E384" s="151"/>
      <c r="F384" s="151"/>
      <c r="G384" s="151"/>
      <c r="H384" s="151"/>
      <c r="I384" s="151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51"/>
      <c r="C385" s="151"/>
      <c r="D385" s="151"/>
      <c r="E385" s="151"/>
      <c r="F385" s="151"/>
      <c r="G385" s="151"/>
      <c r="H385" s="151"/>
      <c r="I385" s="151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51"/>
      <c r="C386" s="151"/>
      <c r="D386" s="151"/>
      <c r="E386" s="151"/>
      <c r="F386" s="151"/>
      <c r="G386" s="151"/>
      <c r="H386" s="151"/>
      <c r="I386" s="151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51"/>
      <c r="C387" s="151"/>
      <c r="D387" s="151"/>
      <c r="E387" s="151"/>
      <c r="F387" s="151"/>
      <c r="G387" s="151"/>
      <c r="H387" s="151"/>
      <c r="I387" s="151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51"/>
      <c r="C388" s="151"/>
      <c r="D388" s="151"/>
      <c r="E388" s="151"/>
      <c r="F388" s="151"/>
      <c r="G388" s="151"/>
      <c r="H388" s="151"/>
      <c r="I388" s="151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51"/>
      <c r="C389" s="151"/>
      <c r="D389" s="151"/>
      <c r="E389" s="151"/>
      <c r="F389" s="151"/>
      <c r="G389" s="151"/>
      <c r="H389" s="151"/>
      <c r="I389" s="151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51"/>
      <c r="C390" s="151"/>
      <c r="D390" s="151"/>
      <c r="E390" s="151"/>
      <c r="F390" s="151"/>
      <c r="G390" s="151"/>
      <c r="H390" s="151"/>
      <c r="I390" s="151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51"/>
      <c r="C391" s="151"/>
      <c r="D391" s="151"/>
      <c r="E391" s="151"/>
      <c r="F391" s="151"/>
      <c r="G391" s="151"/>
      <c r="H391" s="151"/>
      <c r="I391" s="151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51"/>
      <c r="C392" s="151"/>
      <c r="D392" s="151"/>
      <c r="E392" s="151"/>
      <c r="F392" s="151"/>
      <c r="G392" s="151"/>
      <c r="H392" s="151"/>
      <c r="I392" s="151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51"/>
      <c r="C393" s="151"/>
      <c r="D393" s="151"/>
      <c r="E393" s="151"/>
      <c r="F393" s="151"/>
      <c r="G393" s="151"/>
      <c r="H393" s="151"/>
      <c r="I393" s="151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51"/>
      <c r="C394" s="151"/>
      <c r="D394" s="151"/>
      <c r="E394" s="151"/>
      <c r="F394" s="151"/>
      <c r="G394" s="151"/>
      <c r="H394" s="151"/>
      <c r="I394" s="151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51"/>
      <c r="C395" s="151"/>
      <c r="D395" s="151"/>
      <c r="E395" s="151"/>
      <c r="F395" s="151"/>
      <c r="G395" s="151"/>
      <c r="H395" s="151"/>
      <c r="I395" s="151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51"/>
      <c r="C396" s="151"/>
      <c r="D396" s="151"/>
      <c r="E396" s="151"/>
      <c r="F396" s="151"/>
      <c r="G396" s="151"/>
      <c r="H396" s="151"/>
      <c r="I396" s="151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51"/>
      <c r="C397" s="151"/>
      <c r="D397" s="151"/>
      <c r="E397" s="151"/>
      <c r="F397" s="151"/>
      <c r="G397" s="151"/>
      <c r="H397" s="151"/>
      <c r="I397" s="151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51"/>
      <c r="C398" s="151"/>
      <c r="D398" s="151"/>
      <c r="E398" s="151"/>
      <c r="F398" s="151"/>
      <c r="G398" s="151"/>
      <c r="H398" s="151"/>
      <c r="I398" s="151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51"/>
      <c r="C399" s="151"/>
      <c r="D399" s="151"/>
      <c r="E399" s="151"/>
      <c r="F399" s="151"/>
      <c r="G399" s="151"/>
      <c r="H399" s="151"/>
      <c r="I399" s="151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51"/>
      <c r="C400" s="151"/>
      <c r="D400" s="151"/>
      <c r="E400" s="151"/>
      <c r="F400" s="151"/>
      <c r="G400" s="151"/>
      <c r="H400" s="151"/>
      <c r="I400" s="151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51"/>
      <c r="C401" s="151"/>
      <c r="D401" s="151"/>
      <c r="E401" s="151"/>
      <c r="F401" s="151"/>
      <c r="G401" s="151"/>
      <c r="H401" s="151"/>
      <c r="I401" s="151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51"/>
      <c r="C402" s="151"/>
      <c r="D402" s="151"/>
      <c r="E402" s="151"/>
      <c r="F402" s="151"/>
      <c r="G402" s="151"/>
      <c r="H402" s="151"/>
      <c r="I402" s="151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51"/>
      <c r="C403" s="151"/>
      <c r="D403" s="151"/>
      <c r="E403" s="151"/>
      <c r="F403" s="151"/>
      <c r="G403" s="151"/>
      <c r="H403" s="151"/>
      <c r="I403" s="151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51"/>
      <c r="C404" s="151"/>
      <c r="D404" s="151"/>
      <c r="E404" s="151"/>
      <c r="F404" s="151"/>
      <c r="G404" s="151"/>
      <c r="H404" s="151"/>
      <c r="I404" s="151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51"/>
      <c r="C405" s="151"/>
      <c r="D405" s="151"/>
      <c r="E405" s="151"/>
      <c r="F405" s="151"/>
      <c r="G405" s="151"/>
      <c r="H405" s="151"/>
      <c r="I405" s="151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51"/>
      <c r="C406" s="151"/>
      <c r="D406" s="151"/>
      <c r="E406" s="151"/>
      <c r="F406" s="151"/>
      <c r="G406" s="151"/>
      <c r="H406" s="151"/>
      <c r="I406" s="151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51"/>
      <c r="C407" s="151"/>
      <c r="D407" s="151"/>
      <c r="E407" s="151"/>
      <c r="F407" s="151"/>
      <c r="G407" s="151"/>
      <c r="H407" s="151"/>
      <c r="I407" s="151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51"/>
      <c r="C408" s="151"/>
      <c r="D408" s="151"/>
      <c r="E408" s="151"/>
      <c r="F408" s="151"/>
      <c r="G408" s="151"/>
      <c r="H408" s="151"/>
      <c r="I408" s="151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51"/>
      <c r="C409" s="151"/>
      <c r="D409" s="151"/>
      <c r="E409" s="151"/>
      <c r="F409" s="151"/>
      <c r="G409" s="151"/>
      <c r="H409" s="151"/>
      <c r="I409" s="151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51"/>
      <c r="C410" s="151"/>
      <c r="D410" s="151"/>
      <c r="E410" s="151"/>
      <c r="F410" s="151"/>
      <c r="G410" s="151"/>
      <c r="H410" s="151"/>
      <c r="I410" s="151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51"/>
      <c r="C411" s="151"/>
      <c r="D411" s="151"/>
      <c r="E411" s="151"/>
      <c r="F411" s="151"/>
      <c r="G411" s="151"/>
      <c r="H411" s="151"/>
      <c r="I411" s="151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51"/>
      <c r="C412" s="151"/>
      <c r="D412" s="151"/>
      <c r="E412" s="151"/>
      <c r="F412" s="151"/>
      <c r="G412" s="151"/>
      <c r="H412" s="151"/>
      <c r="I412" s="151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51"/>
      <c r="C413" s="151"/>
      <c r="D413" s="151"/>
      <c r="E413" s="151"/>
      <c r="F413" s="151"/>
      <c r="G413" s="151"/>
      <c r="H413" s="151"/>
      <c r="I413" s="151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51"/>
      <c r="C414" s="151"/>
      <c r="D414" s="151"/>
      <c r="E414" s="151"/>
      <c r="F414" s="151"/>
      <c r="G414" s="151"/>
      <c r="H414" s="151"/>
      <c r="I414" s="151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51"/>
      <c r="C415" s="151"/>
      <c r="D415" s="151"/>
      <c r="E415" s="151"/>
      <c r="F415" s="151"/>
      <c r="G415" s="151"/>
      <c r="H415" s="151"/>
      <c r="I415" s="151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51"/>
      <c r="C416" s="151"/>
      <c r="D416" s="151"/>
      <c r="E416" s="151"/>
      <c r="F416" s="151"/>
      <c r="G416" s="151"/>
      <c r="H416" s="151"/>
      <c r="I416" s="151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51"/>
      <c r="C417" s="151"/>
      <c r="D417" s="151"/>
      <c r="E417" s="151"/>
      <c r="F417" s="151"/>
      <c r="G417" s="151"/>
      <c r="H417" s="151"/>
      <c r="I417" s="151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51"/>
      <c r="C418" s="151"/>
      <c r="D418" s="151"/>
      <c r="E418" s="151"/>
      <c r="F418" s="151"/>
      <c r="G418" s="151"/>
      <c r="H418" s="151"/>
      <c r="I418" s="151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51"/>
      <c r="C419" s="151"/>
      <c r="D419" s="151"/>
      <c r="E419" s="151"/>
      <c r="F419" s="151"/>
      <c r="G419" s="151"/>
      <c r="H419" s="151"/>
      <c r="I419" s="151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51"/>
      <c r="C420" s="151"/>
      <c r="D420" s="151"/>
      <c r="E420" s="151"/>
      <c r="F420" s="151"/>
      <c r="G420" s="151"/>
      <c r="H420" s="151"/>
      <c r="I420" s="151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51"/>
      <c r="C421" s="151"/>
      <c r="D421" s="151"/>
      <c r="E421" s="151"/>
      <c r="F421" s="151"/>
      <c r="G421" s="151"/>
      <c r="H421" s="151"/>
      <c r="I421" s="151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51"/>
      <c r="C422" s="151"/>
      <c r="D422" s="151"/>
      <c r="E422" s="151"/>
      <c r="F422" s="151"/>
      <c r="G422" s="151"/>
      <c r="H422" s="151"/>
      <c r="I422" s="151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51"/>
      <c r="C423" s="151"/>
      <c r="D423" s="151"/>
      <c r="E423" s="151"/>
      <c r="F423" s="151"/>
      <c r="G423" s="151"/>
      <c r="H423" s="151"/>
      <c r="I423" s="151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51"/>
      <c r="C424" s="151"/>
      <c r="D424" s="151"/>
      <c r="E424" s="151"/>
      <c r="F424" s="151"/>
      <c r="G424" s="151"/>
      <c r="H424" s="151"/>
      <c r="I424" s="151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51"/>
      <c r="C425" s="151"/>
      <c r="D425" s="151"/>
      <c r="E425" s="151"/>
      <c r="F425" s="151"/>
      <c r="G425" s="151"/>
      <c r="H425" s="151"/>
      <c r="I425" s="151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51"/>
      <c r="C426" s="151"/>
      <c r="D426" s="151"/>
      <c r="E426" s="151"/>
      <c r="F426" s="151"/>
      <c r="G426" s="151"/>
      <c r="H426" s="151"/>
      <c r="I426" s="151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51"/>
      <c r="C427" s="151"/>
      <c r="D427" s="151"/>
      <c r="E427" s="151"/>
      <c r="F427" s="151"/>
      <c r="G427" s="151"/>
      <c r="H427" s="151"/>
      <c r="I427" s="151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51"/>
      <c r="C428" s="151"/>
      <c r="D428" s="151"/>
      <c r="E428" s="151"/>
      <c r="F428" s="151"/>
      <c r="G428" s="151"/>
      <c r="H428" s="151"/>
      <c r="I428" s="151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51"/>
      <c r="C429" s="151"/>
      <c r="D429" s="151"/>
      <c r="E429" s="151"/>
      <c r="F429" s="151"/>
      <c r="G429" s="151"/>
      <c r="H429" s="151"/>
      <c r="I429" s="151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51"/>
      <c r="C430" s="151"/>
      <c r="D430" s="151"/>
      <c r="E430" s="151"/>
      <c r="F430" s="151"/>
      <c r="G430" s="151"/>
      <c r="H430" s="151"/>
      <c r="I430" s="151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51"/>
      <c r="C431" s="151"/>
      <c r="D431" s="151"/>
      <c r="E431" s="151"/>
      <c r="F431" s="151"/>
      <c r="G431" s="151"/>
      <c r="H431" s="151"/>
      <c r="I431" s="151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51"/>
      <c r="C432" s="151"/>
      <c r="D432" s="151"/>
      <c r="E432" s="151"/>
      <c r="F432" s="151"/>
      <c r="G432" s="151"/>
      <c r="H432" s="151"/>
      <c r="I432" s="151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51"/>
      <c r="C433" s="151"/>
      <c r="D433" s="151"/>
      <c r="E433" s="151"/>
      <c r="F433" s="151"/>
      <c r="G433" s="151"/>
      <c r="H433" s="151"/>
      <c r="I433" s="151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51"/>
      <c r="C434" s="151"/>
      <c r="D434" s="151"/>
      <c r="E434" s="151"/>
      <c r="F434" s="151"/>
      <c r="G434" s="151"/>
      <c r="H434" s="151"/>
      <c r="I434" s="151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51"/>
      <c r="C435" s="151"/>
      <c r="D435" s="151"/>
      <c r="E435" s="151"/>
      <c r="F435" s="151"/>
      <c r="G435" s="151"/>
      <c r="H435" s="151"/>
      <c r="I435" s="151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51"/>
      <c r="C436" s="151"/>
      <c r="D436" s="151"/>
      <c r="E436" s="151"/>
      <c r="F436" s="151"/>
      <c r="G436" s="151"/>
      <c r="H436" s="151"/>
      <c r="I436" s="151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51"/>
      <c r="C437" s="151"/>
      <c r="D437" s="151"/>
      <c r="E437" s="151"/>
      <c r="F437" s="151"/>
      <c r="G437" s="151"/>
      <c r="H437" s="151"/>
      <c r="I437" s="151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51"/>
      <c r="C438" s="151"/>
      <c r="D438" s="151"/>
      <c r="E438" s="151"/>
      <c r="F438" s="151"/>
      <c r="G438" s="151"/>
      <c r="H438" s="151"/>
      <c r="I438" s="151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51"/>
      <c r="C439" s="151"/>
      <c r="D439" s="151"/>
      <c r="E439" s="151"/>
      <c r="F439" s="151"/>
      <c r="G439" s="151"/>
      <c r="H439" s="151"/>
      <c r="I439" s="151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51"/>
      <c r="C440" s="151"/>
      <c r="D440" s="151"/>
      <c r="E440" s="151"/>
      <c r="F440" s="151"/>
      <c r="G440" s="151"/>
      <c r="H440" s="151"/>
      <c r="I440" s="151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51"/>
      <c r="C441" s="151"/>
      <c r="D441" s="151"/>
      <c r="E441" s="151"/>
      <c r="F441" s="151"/>
      <c r="G441" s="151"/>
      <c r="H441" s="151"/>
      <c r="I441" s="151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51"/>
      <c r="C442" s="151"/>
      <c r="D442" s="151"/>
      <c r="E442" s="151"/>
      <c r="F442" s="151"/>
      <c r="G442" s="151"/>
      <c r="H442" s="151"/>
      <c r="I442" s="151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51"/>
      <c r="C443" s="151"/>
      <c r="D443" s="151"/>
      <c r="E443" s="151"/>
      <c r="F443" s="151"/>
      <c r="G443" s="151"/>
      <c r="H443" s="151"/>
      <c r="I443" s="151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51"/>
      <c r="C444" s="151"/>
      <c r="D444" s="151"/>
      <c r="E444" s="151"/>
      <c r="F444" s="151"/>
      <c r="G444" s="151"/>
      <c r="H444" s="151"/>
      <c r="I444" s="151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51"/>
      <c r="C445" s="151"/>
      <c r="D445" s="151"/>
      <c r="E445" s="151"/>
      <c r="F445" s="151"/>
      <c r="G445" s="151"/>
      <c r="H445" s="151"/>
      <c r="I445" s="151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51"/>
      <c r="C446" s="151"/>
      <c r="D446" s="151"/>
      <c r="E446" s="151"/>
      <c r="F446" s="151"/>
      <c r="G446" s="151"/>
      <c r="H446" s="151"/>
      <c r="I446" s="151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51"/>
      <c r="C447" s="151"/>
      <c r="D447" s="151"/>
      <c r="E447" s="151"/>
      <c r="F447" s="151"/>
      <c r="G447" s="151"/>
      <c r="H447" s="151"/>
      <c r="I447" s="151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51"/>
      <c r="C448" s="151"/>
      <c r="D448" s="151"/>
      <c r="E448" s="151"/>
      <c r="F448" s="151"/>
      <c r="G448" s="151"/>
      <c r="H448" s="151"/>
      <c r="I448" s="151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51"/>
      <c r="C449" s="151"/>
      <c r="D449" s="151"/>
      <c r="E449" s="151"/>
      <c r="F449" s="151"/>
      <c r="G449" s="151"/>
      <c r="H449" s="151"/>
      <c r="I449" s="151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51"/>
      <c r="C450" s="151"/>
      <c r="D450" s="151"/>
      <c r="E450" s="151"/>
      <c r="F450" s="151"/>
      <c r="G450" s="151"/>
      <c r="H450" s="151"/>
      <c r="I450" s="151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51"/>
      <c r="C451" s="151"/>
      <c r="D451" s="151"/>
      <c r="E451" s="151"/>
      <c r="F451" s="151"/>
      <c r="G451" s="151"/>
      <c r="H451" s="151"/>
      <c r="I451" s="151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51"/>
      <c r="C452" s="151"/>
      <c r="D452" s="151"/>
      <c r="E452" s="151"/>
      <c r="F452" s="151"/>
      <c r="G452" s="151"/>
      <c r="H452" s="151"/>
      <c r="I452" s="151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51"/>
      <c r="C453" s="151"/>
      <c r="D453" s="151"/>
      <c r="E453" s="151"/>
      <c r="F453" s="151"/>
      <c r="G453" s="151"/>
      <c r="H453" s="151"/>
      <c r="I453" s="151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51"/>
      <c r="C454" s="151"/>
      <c r="D454" s="151"/>
      <c r="E454" s="151"/>
      <c r="F454" s="151"/>
      <c r="G454" s="151"/>
      <c r="H454" s="151"/>
      <c r="I454" s="151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51"/>
      <c r="C455" s="151"/>
      <c r="D455" s="151"/>
      <c r="E455" s="151"/>
      <c r="F455" s="151"/>
      <c r="G455" s="151"/>
      <c r="H455" s="151"/>
      <c r="I455" s="151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51"/>
      <c r="C456" s="151"/>
      <c r="D456" s="151"/>
      <c r="E456" s="151"/>
      <c r="F456" s="151"/>
      <c r="G456" s="151"/>
      <c r="H456" s="151"/>
      <c r="I456" s="151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51"/>
      <c r="C457" s="151"/>
      <c r="D457" s="151"/>
      <c r="E457" s="151"/>
      <c r="F457" s="151"/>
      <c r="G457" s="151"/>
      <c r="H457" s="151"/>
      <c r="I457" s="151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51"/>
      <c r="C458" s="151"/>
      <c r="D458" s="151"/>
      <c r="E458" s="151"/>
      <c r="F458" s="151"/>
      <c r="G458" s="151"/>
      <c r="H458" s="151"/>
      <c r="I458" s="151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51"/>
      <c r="C459" s="151"/>
      <c r="D459" s="151"/>
      <c r="E459" s="151"/>
      <c r="F459" s="151"/>
      <c r="G459" s="151"/>
      <c r="H459" s="151"/>
      <c r="I459" s="151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51"/>
      <c r="C460" s="151"/>
      <c r="D460" s="151"/>
      <c r="E460" s="151"/>
      <c r="F460" s="151"/>
      <c r="G460" s="151"/>
      <c r="H460" s="151"/>
      <c r="I460" s="151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51"/>
      <c r="C461" s="151"/>
      <c r="D461" s="151"/>
      <c r="E461" s="151"/>
      <c r="F461" s="151"/>
      <c r="G461" s="151"/>
      <c r="H461" s="151"/>
      <c r="I461" s="151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51"/>
      <c r="C462" s="151"/>
      <c r="D462" s="151"/>
      <c r="E462" s="151"/>
      <c r="F462" s="151"/>
      <c r="G462" s="151"/>
      <c r="H462" s="151"/>
      <c r="I462" s="151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51"/>
      <c r="C463" s="151"/>
      <c r="D463" s="151"/>
      <c r="E463" s="151"/>
      <c r="F463" s="151"/>
      <c r="G463" s="151"/>
      <c r="H463" s="151"/>
      <c r="I463" s="151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51"/>
      <c r="C464" s="151"/>
      <c r="D464" s="151"/>
      <c r="E464" s="151"/>
      <c r="F464" s="151"/>
      <c r="G464" s="151"/>
      <c r="H464" s="151"/>
      <c r="I464" s="151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51"/>
      <c r="C465" s="151"/>
      <c r="D465" s="151"/>
      <c r="E465" s="151"/>
      <c r="F465" s="151"/>
      <c r="G465" s="151"/>
      <c r="H465" s="151"/>
      <c r="I465" s="151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51"/>
      <c r="C466" s="151"/>
      <c r="D466" s="151"/>
      <c r="E466" s="151"/>
      <c r="F466" s="151"/>
      <c r="G466" s="151"/>
      <c r="H466" s="151"/>
      <c r="I466" s="151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51"/>
      <c r="C467" s="151"/>
      <c r="D467" s="151"/>
      <c r="E467" s="151"/>
      <c r="F467" s="151"/>
      <c r="G467" s="151"/>
      <c r="H467" s="151"/>
      <c r="I467" s="151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51"/>
      <c r="C468" s="151"/>
      <c r="D468" s="151"/>
      <c r="E468" s="151"/>
      <c r="F468" s="151"/>
      <c r="G468" s="151"/>
      <c r="H468" s="151"/>
      <c r="I468" s="151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51"/>
      <c r="C469" s="151"/>
      <c r="D469" s="151"/>
      <c r="E469" s="151"/>
      <c r="F469" s="151"/>
      <c r="G469" s="151"/>
      <c r="H469" s="151"/>
      <c r="I469" s="151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51"/>
      <c r="C470" s="151"/>
      <c r="D470" s="151"/>
      <c r="E470" s="151"/>
      <c r="F470" s="151"/>
      <c r="G470" s="151"/>
      <c r="H470" s="151"/>
      <c r="I470" s="151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51"/>
      <c r="C471" s="151"/>
      <c r="D471" s="151"/>
      <c r="E471" s="151"/>
      <c r="F471" s="151"/>
      <c r="G471" s="151"/>
      <c r="H471" s="151"/>
      <c r="I471" s="151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51"/>
      <c r="C472" s="151"/>
      <c r="D472" s="151"/>
      <c r="E472" s="151"/>
      <c r="F472" s="151"/>
      <c r="G472" s="151"/>
      <c r="H472" s="151"/>
      <c r="I472" s="151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51"/>
      <c r="C473" s="151"/>
      <c r="D473" s="151"/>
      <c r="E473" s="151"/>
      <c r="F473" s="151"/>
      <c r="G473" s="151"/>
      <c r="H473" s="151"/>
      <c r="I473" s="151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51"/>
      <c r="C474" s="151"/>
      <c r="D474" s="151"/>
      <c r="E474" s="151"/>
      <c r="F474" s="151"/>
      <c r="G474" s="151"/>
      <c r="H474" s="151"/>
      <c r="I474" s="151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51"/>
      <c r="C475" s="151"/>
      <c r="D475" s="151"/>
      <c r="E475" s="151"/>
      <c r="F475" s="151"/>
      <c r="G475" s="151"/>
      <c r="H475" s="151"/>
      <c r="I475" s="151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51"/>
      <c r="C476" s="151"/>
      <c r="D476" s="151"/>
      <c r="E476" s="151"/>
      <c r="F476" s="151"/>
      <c r="G476" s="151"/>
      <c r="H476" s="151"/>
      <c r="I476" s="151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51"/>
      <c r="C477" s="151"/>
      <c r="D477" s="151"/>
      <c r="E477" s="151"/>
      <c r="F477" s="151"/>
      <c r="G477" s="151"/>
      <c r="H477" s="151"/>
      <c r="I477" s="151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51"/>
      <c r="C478" s="151"/>
      <c r="D478" s="151"/>
      <c r="E478" s="151"/>
      <c r="F478" s="151"/>
      <c r="G478" s="151"/>
      <c r="H478" s="151"/>
      <c r="I478" s="151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51"/>
      <c r="C479" s="151"/>
      <c r="D479" s="151"/>
      <c r="E479" s="151"/>
      <c r="F479" s="151"/>
      <c r="G479" s="151"/>
      <c r="H479" s="151"/>
      <c r="I479" s="151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51"/>
      <c r="C480" s="151"/>
      <c r="D480" s="151"/>
      <c r="E480" s="151"/>
      <c r="F480" s="151"/>
      <c r="G480" s="151"/>
      <c r="H480" s="151"/>
      <c r="I480" s="151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51"/>
      <c r="C481" s="151"/>
      <c r="D481" s="151"/>
      <c r="E481" s="151"/>
      <c r="F481" s="151"/>
      <c r="G481" s="151"/>
      <c r="H481" s="151"/>
      <c r="I481" s="151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51"/>
      <c r="C482" s="151"/>
      <c r="D482" s="151"/>
      <c r="E482" s="151"/>
      <c r="F482" s="151"/>
      <c r="G482" s="151"/>
      <c r="H482" s="151"/>
      <c r="I482" s="151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51"/>
      <c r="C483" s="151"/>
      <c r="D483" s="151"/>
      <c r="E483" s="151"/>
      <c r="F483" s="151"/>
      <c r="G483" s="151"/>
      <c r="H483" s="151"/>
      <c r="I483" s="151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51"/>
      <c r="C484" s="151"/>
      <c r="D484" s="151"/>
      <c r="E484" s="151"/>
      <c r="F484" s="151"/>
      <c r="G484" s="151"/>
      <c r="H484" s="151"/>
      <c r="I484" s="151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51"/>
      <c r="C485" s="151"/>
      <c r="D485" s="151"/>
      <c r="E485" s="151"/>
      <c r="F485" s="151"/>
      <c r="G485" s="151"/>
      <c r="H485" s="151"/>
      <c r="I485" s="151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51"/>
      <c r="C486" s="151"/>
      <c r="D486" s="151"/>
      <c r="E486" s="151"/>
      <c r="F486" s="151"/>
      <c r="G486" s="151"/>
      <c r="H486" s="151"/>
      <c r="I486" s="151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51"/>
      <c r="C487" s="151"/>
      <c r="D487" s="151"/>
      <c r="E487" s="151"/>
      <c r="F487" s="151"/>
      <c r="G487" s="151"/>
      <c r="H487" s="151"/>
      <c r="I487" s="151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51"/>
      <c r="C488" s="151"/>
      <c r="D488" s="151"/>
      <c r="E488" s="151"/>
      <c r="F488" s="151"/>
      <c r="G488" s="151"/>
      <c r="H488" s="151"/>
      <c r="I488" s="151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51"/>
      <c r="C489" s="151"/>
      <c r="D489" s="151"/>
      <c r="E489" s="151"/>
      <c r="F489" s="151"/>
      <c r="G489" s="151"/>
      <c r="H489" s="151"/>
      <c r="I489" s="151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51"/>
      <c r="C490" s="151"/>
      <c r="D490" s="151"/>
      <c r="E490" s="151"/>
      <c r="F490" s="151"/>
      <c r="G490" s="151"/>
      <c r="H490" s="151"/>
      <c r="I490" s="151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51"/>
      <c r="C491" s="151"/>
      <c r="D491" s="151"/>
      <c r="E491" s="151"/>
      <c r="F491" s="151"/>
      <c r="G491" s="151"/>
      <c r="H491" s="151"/>
      <c r="I491" s="151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51"/>
      <c r="C492" s="151"/>
      <c r="D492" s="151"/>
      <c r="E492" s="151"/>
      <c r="F492" s="151"/>
      <c r="G492" s="151"/>
      <c r="H492" s="151"/>
      <c r="I492" s="151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51"/>
      <c r="C493" s="151"/>
      <c r="D493" s="151"/>
      <c r="E493" s="151"/>
      <c r="F493" s="151"/>
      <c r="G493" s="151"/>
      <c r="H493" s="151"/>
      <c r="I493" s="151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51"/>
      <c r="C494" s="151"/>
      <c r="D494" s="151"/>
      <c r="E494" s="151"/>
      <c r="F494" s="151"/>
      <c r="G494" s="151"/>
      <c r="H494" s="151"/>
      <c r="I494" s="151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51"/>
      <c r="C495" s="151"/>
      <c r="D495" s="151"/>
      <c r="E495" s="151"/>
      <c r="F495" s="151"/>
      <c r="G495" s="151"/>
      <c r="H495" s="151"/>
      <c r="I495" s="151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51"/>
      <c r="C496" s="151"/>
      <c r="D496" s="151"/>
      <c r="E496" s="151"/>
      <c r="F496" s="151"/>
      <c r="G496" s="151"/>
      <c r="H496" s="151"/>
      <c r="I496" s="151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51"/>
      <c r="C497" s="151"/>
      <c r="D497" s="151"/>
      <c r="E497" s="151"/>
      <c r="F497" s="151"/>
      <c r="G497" s="151"/>
      <c r="H497" s="151"/>
      <c r="I497" s="151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51"/>
      <c r="C498" s="151"/>
      <c r="D498" s="151"/>
      <c r="E498" s="151"/>
      <c r="F498" s="151"/>
      <c r="G498" s="151"/>
      <c r="H498" s="151"/>
      <c r="I498" s="151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51"/>
      <c r="C499" s="151"/>
      <c r="D499" s="151"/>
      <c r="E499" s="151"/>
      <c r="F499" s="151"/>
      <c r="G499" s="151"/>
      <c r="H499" s="151"/>
      <c r="I499" s="151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51"/>
      <c r="C500" s="151"/>
      <c r="D500" s="151"/>
      <c r="E500" s="151"/>
      <c r="F500" s="151"/>
      <c r="G500" s="151"/>
      <c r="H500" s="151"/>
      <c r="I500" s="151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51"/>
      <c r="C501" s="151"/>
      <c r="D501" s="151"/>
      <c r="E501" s="151"/>
      <c r="F501" s="151"/>
      <c r="G501" s="151"/>
      <c r="H501" s="151"/>
      <c r="I501" s="151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51"/>
      <c r="C502" s="151"/>
      <c r="D502" s="151"/>
      <c r="E502" s="151"/>
      <c r="F502" s="151"/>
      <c r="G502" s="151"/>
      <c r="H502" s="151"/>
      <c r="I502" s="151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51"/>
      <c r="C503" s="151"/>
      <c r="D503" s="151"/>
      <c r="E503" s="151"/>
      <c r="F503" s="151"/>
      <c r="G503" s="151"/>
      <c r="H503" s="151"/>
      <c r="I503" s="151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51"/>
      <c r="C504" s="151"/>
      <c r="D504" s="151"/>
      <c r="E504" s="151"/>
      <c r="F504" s="151"/>
      <c r="G504" s="151"/>
      <c r="H504" s="151"/>
      <c r="I504" s="151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51"/>
      <c r="C505" s="151"/>
      <c r="D505" s="151"/>
      <c r="E505" s="151"/>
      <c r="F505" s="151"/>
      <c r="G505" s="151"/>
      <c r="H505" s="151"/>
      <c r="I505" s="151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51"/>
      <c r="C506" s="151"/>
      <c r="D506" s="151"/>
      <c r="E506" s="151"/>
      <c r="F506" s="151"/>
      <c r="G506" s="151"/>
      <c r="H506" s="151"/>
      <c r="I506" s="151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51"/>
      <c r="C507" s="151"/>
      <c r="D507" s="151"/>
      <c r="E507" s="151"/>
      <c r="F507" s="151"/>
      <c r="G507" s="151"/>
      <c r="H507" s="151"/>
      <c r="I507" s="151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51"/>
      <c r="C508" s="151"/>
      <c r="D508" s="151"/>
      <c r="E508" s="151"/>
      <c r="F508" s="151"/>
      <c r="G508" s="151"/>
      <c r="H508" s="151"/>
      <c r="I508" s="151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51"/>
      <c r="C509" s="151"/>
      <c r="D509" s="151"/>
      <c r="E509" s="151"/>
      <c r="F509" s="151"/>
      <c r="G509" s="151"/>
      <c r="H509" s="151"/>
      <c r="I509" s="151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51"/>
      <c r="C510" s="151"/>
      <c r="D510" s="151"/>
      <c r="E510" s="151"/>
      <c r="F510" s="151"/>
      <c r="G510" s="151"/>
      <c r="H510" s="151"/>
      <c r="I510" s="151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51"/>
      <c r="C511" s="151"/>
      <c r="D511" s="151"/>
      <c r="E511" s="151"/>
      <c r="F511" s="151"/>
      <c r="G511" s="151"/>
      <c r="H511" s="151"/>
      <c r="I511" s="151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51"/>
      <c r="C512" s="151"/>
      <c r="D512" s="151"/>
      <c r="E512" s="151"/>
      <c r="F512" s="151"/>
      <c r="G512" s="151"/>
      <c r="H512" s="151"/>
      <c r="I512" s="151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51"/>
      <c r="C513" s="151"/>
      <c r="D513" s="151"/>
      <c r="E513" s="151"/>
      <c r="F513" s="151"/>
      <c r="G513" s="151"/>
      <c r="H513" s="151"/>
      <c r="I513" s="151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51"/>
      <c r="C514" s="151"/>
      <c r="D514" s="151"/>
      <c r="E514" s="151"/>
      <c r="F514" s="151"/>
      <c r="G514" s="151"/>
      <c r="H514" s="151"/>
      <c r="I514" s="151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51"/>
      <c r="C515" s="151"/>
      <c r="D515" s="151"/>
      <c r="E515" s="151"/>
      <c r="F515" s="151"/>
      <c r="G515" s="151"/>
      <c r="H515" s="151"/>
      <c r="I515" s="151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51"/>
      <c r="C516" s="151"/>
      <c r="D516" s="151"/>
      <c r="E516" s="151"/>
      <c r="F516" s="151"/>
      <c r="G516" s="151"/>
      <c r="H516" s="151"/>
      <c r="I516" s="151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51"/>
      <c r="C517" s="151"/>
      <c r="D517" s="151"/>
      <c r="E517" s="151"/>
      <c r="F517" s="151"/>
      <c r="G517" s="151"/>
      <c r="H517" s="151"/>
      <c r="I517" s="151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51"/>
      <c r="C518" s="151"/>
      <c r="D518" s="151"/>
      <c r="E518" s="151"/>
      <c r="F518" s="151"/>
      <c r="G518" s="151"/>
      <c r="H518" s="151"/>
      <c r="I518" s="151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51"/>
      <c r="C519" s="151"/>
      <c r="D519" s="151"/>
      <c r="E519" s="151"/>
      <c r="F519" s="151"/>
      <c r="G519" s="151"/>
      <c r="H519" s="151"/>
      <c r="I519" s="151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51"/>
      <c r="C520" s="151"/>
      <c r="D520" s="151"/>
      <c r="E520" s="151"/>
      <c r="F520" s="151"/>
      <c r="G520" s="151"/>
      <c r="H520" s="151"/>
      <c r="I520" s="151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51"/>
      <c r="C521" s="151"/>
      <c r="D521" s="151"/>
      <c r="E521" s="151"/>
      <c r="F521" s="151"/>
      <c r="G521" s="151"/>
      <c r="H521" s="151"/>
      <c r="I521" s="151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51"/>
      <c r="C522" s="151"/>
      <c r="D522" s="151"/>
      <c r="E522" s="151"/>
      <c r="F522" s="151"/>
      <c r="G522" s="151"/>
      <c r="H522" s="151"/>
      <c r="I522" s="151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51"/>
      <c r="C523" s="151"/>
      <c r="D523" s="151"/>
      <c r="E523" s="151"/>
      <c r="F523" s="151"/>
      <c r="G523" s="151"/>
      <c r="H523" s="151"/>
      <c r="I523" s="151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51"/>
      <c r="C524" s="151"/>
      <c r="D524" s="151"/>
      <c r="E524" s="151"/>
      <c r="F524" s="151"/>
      <c r="G524" s="151"/>
      <c r="H524" s="151"/>
      <c r="I524" s="151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51"/>
      <c r="C525" s="151"/>
      <c r="D525" s="151"/>
      <c r="E525" s="151"/>
      <c r="F525" s="151"/>
      <c r="G525" s="151"/>
      <c r="H525" s="151"/>
      <c r="I525" s="151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51"/>
      <c r="C526" s="151"/>
      <c r="D526" s="151"/>
      <c r="E526" s="151"/>
      <c r="F526" s="151"/>
      <c r="G526" s="151"/>
      <c r="H526" s="151"/>
      <c r="I526" s="151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51"/>
      <c r="C527" s="151"/>
      <c r="D527" s="151"/>
      <c r="E527" s="151"/>
      <c r="F527" s="151"/>
      <c r="G527" s="151"/>
      <c r="H527" s="151"/>
      <c r="I527" s="151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51"/>
      <c r="C528" s="151"/>
      <c r="D528" s="151"/>
      <c r="E528" s="151"/>
      <c r="F528" s="151"/>
      <c r="G528" s="151"/>
      <c r="H528" s="151"/>
      <c r="I528" s="151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51"/>
      <c r="C529" s="151"/>
      <c r="D529" s="151"/>
      <c r="E529" s="151"/>
      <c r="F529" s="151"/>
      <c r="G529" s="151"/>
      <c r="H529" s="151"/>
      <c r="I529" s="151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51"/>
      <c r="C530" s="151"/>
      <c r="D530" s="151"/>
      <c r="E530" s="151"/>
      <c r="F530" s="151"/>
      <c r="G530" s="151"/>
      <c r="H530" s="151"/>
      <c r="I530" s="151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51"/>
      <c r="C531" s="151"/>
      <c r="D531" s="151"/>
      <c r="E531" s="151"/>
      <c r="F531" s="151"/>
      <c r="G531" s="151"/>
      <c r="H531" s="151"/>
      <c r="I531" s="151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51"/>
      <c r="C532" s="151"/>
      <c r="D532" s="151"/>
      <c r="E532" s="151"/>
      <c r="F532" s="151"/>
      <c r="G532" s="151"/>
      <c r="H532" s="151"/>
      <c r="I532" s="151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51"/>
      <c r="C533" s="151"/>
      <c r="D533" s="151"/>
      <c r="E533" s="151"/>
      <c r="F533" s="151"/>
      <c r="G533" s="151"/>
      <c r="H533" s="151"/>
      <c r="I533" s="151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51"/>
      <c r="C534" s="151"/>
      <c r="D534" s="151"/>
      <c r="E534" s="151"/>
      <c r="F534" s="151"/>
      <c r="G534" s="151"/>
      <c r="H534" s="151"/>
      <c r="I534" s="151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51"/>
      <c r="C535" s="151"/>
      <c r="D535" s="151"/>
      <c r="E535" s="151"/>
      <c r="F535" s="151"/>
      <c r="G535" s="151"/>
      <c r="H535" s="151"/>
      <c r="I535" s="151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51"/>
      <c r="C536" s="151"/>
      <c r="D536" s="151"/>
      <c r="E536" s="151"/>
      <c r="F536" s="151"/>
      <c r="G536" s="151"/>
      <c r="H536" s="151"/>
      <c r="I536" s="151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51"/>
      <c r="C537" s="151"/>
      <c r="D537" s="151"/>
      <c r="E537" s="151"/>
      <c r="F537" s="151"/>
      <c r="G537" s="151"/>
      <c r="H537" s="151"/>
      <c r="I537" s="151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51"/>
      <c r="C538" s="151"/>
      <c r="D538" s="151"/>
      <c r="E538" s="151"/>
      <c r="F538" s="151"/>
      <c r="G538" s="151"/>
      <c r="H538" s="151"/>
      <c r="I538" s="151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51"/>
      <c r="C539" s="151"/>
      <c r="D539" s="151"/>
      <c r="E539" s="151"/>
      <c r="F539" s="151"/>
      <c r="G539" s="151"/>
      <c r="H539" s="151"/>
      <c r="I539" s="151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51"/>
      <c r="C540" s="151"/>
      <c r="D540" s="151"/>
      <c r="E540" s="151"/>
      <c r="F540" s="151"/>
      <c r="G540" s="151"/>
      <c r="H540" s="151"/>
      <c r="I540" s="151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51"/>
      <c r="C541" s="151"/>
      <c r="D541" s="151"/>
      <c r="E541" s="151"/>
      <c r="F541" s="151"/>
      <c r="G541" s="151"/>
      <c r="H541" s="151"/>
      <c r="I541" s="151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51"/>
      <c r="C542" s="151"/>
      <c r="D542" s="151"/>
      <c r="E542" s="151"/>
      <c r="F542" s="151"/>
      <c r="G542" s="151"/>
      <c r="H542" s="151"/>
      <c r="I542" s="151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51"/>
      <c r="C543" s="151"/>
      <c r="D543" s="151"/>
      <c r="E543" s="151"/>
      <c r="F543" s="151"/>
      <c r="G543" s="151"/>
      <c r="H543" s="151"/>
      <c r="I543" s="151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51"/>
      <c r="C544" s="151"/>
      <c r="D544" s="151"/>
      <c r="E544" s="151"/>
      <c r="F544" s="151"/>
      <c r="G544" s="151"/>
      <c r="H544" s="151"/>
      <c r="I544" s="151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51"/>
      <c r="C545" s="151"/>
      <c r="D545" s="151"/>
      <c r="E545" s="151"/>
      <c r="F545" s="151"/>
      <c r="G545" s="151"/>
      <c r="H545" s="151"/>
      <c r="I545" s="151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51"/>
      <c r="C546" s="151"/>
      <c r="D546" s="151"/>
      <c r="E546" s="151"/>
      <c r="F546" s="151"/>
      <c r="G546" s="151"/>
      <c r="H546" s="151"/>
      <c r="I546" s="151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51"/>
      <c r="C547" s="151"/>
      <c r="D547" s="151"/>
      <c r="E547" s="151"/>
      <c r="F547" s="151"/>
      <c r="G547" s="151"/>
      <c r="H547" s="151"/>
      <c r="I547" s="151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51"/>
      <c r="C548" s="151"/>
      <c r="D548" s="151"/>
      <c r="E548" s="151"/>
      <c r="F548" s="151"/>
      <c r="G548" s="151"/>
      <c r="H548" s="151"/>
      <c r="I548" s="151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51"/>
      <c r="C549" s="151"/>
      <c r="D549" s="151"/>
      <c r="E549" s="151"/>
      <c r="F549" s="151"/>
      <c r="G549" s="151"/>
      <c r="H549" s="151"/>
      <c r="I549" s="151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51"/>
      <c r="C550" s="151"/>
      <c r="D550" s="151"/>
      <c r="E550" s="151"/>
      <c r="F550" s="151"/>
      <c r="G550" s="151"/>
      <c r="H550" s="151"/>
      <c r="I550" s="151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51"/>
      <c r="C551" s="151"/>
      <c r="D551" s="151"/>
      <c r="E551" s="151"/>
      <c r="F551" s="151"/>
      <c r="G551" s="151"/>
      <c r="H551" s="151"/>
      <c r="I551" s="151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51"/>
      <c r="C552" s="151"/>
      <c r="D552" s="151"/>
      <c r="E552" s="151"/>
      <c r="F552" s="151"/>
      <c r="G552" s="151"/>
      <c r="H552" s="151"/>
      <c r="I552" s="151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51"/>
      <c r="C553" s="151"/>
      <c r="D553" s="151"/>
      <c r="E553" s="151"/>
      <c r="F553" s="151"/>
      <c r="G553" s="151"/>
      <c r="H553" s="151"/>
      <c r="I553" s="151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51"/>
      <c r="C554" s="151"/>
      <c r="D554" s="151"/>
      <c r="E554" s="151"/>
      <c r="F554" s="151"/>
      <c r="G554" s="151"/>
      <c r="H554" s="151"/>
      <c r="I554" s="151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51"/>
      <c r="C555" s="151"/>
      <c r="D555" s="151"/>
      <c r="E555" s="151"/>
      <c r="F555" s="151"/>
      <c r="G555" s="151"/>
      <c r="H555" s="151"/>
      <c r="I555" s="151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51"/>
      <c r="C556" s="151"/>
      <c r="D556" s="151"/>
      <c r="E556" s="151"/>
      <c r="F556" s="151"/>
      <c r="G556" s="151"/>
      <c r="H556" s="151"/>
      <c r="I556" s="151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51"/>
      <c r="C557" s="151"/>
      <c r="D557" s="151"/>
      <c r="E557" s="151"/>
      <c r="F557" s="151"/>
      <c r="G557" s="151"/>
      <c r="H557" s="151"/>
      <c r="I557" s="151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51"/>
      <c r="C558" s="151"/>
      <c r="D558" s="151"/>
      <c r="E558" s="151"/>
      <c r="F558" s="151"/>
      <c r="G558" s="151"/>
      <c r="H558" s="151"/>
      <c r="I558" s="151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51"/>
      <c r="C559" s="151"/>
      <c r="D559" s="151"/>
      <c r="E559" s="151"/>
      <c r="F559" s="151"/>
      <c r="G559" s="151"/>
      <c r="H559" s="151"/>
      <c r="I559" s="151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51"/>
      <c r="C560" s="151"/>
      <c r="D560" s="151"/>
      <c r="E560" s="151"/>
      <c r="F560" s="151"/>
      <c r="G560" s="151"/>
      <c r="H560" s="151"/>
      <c r="I560" s="151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51"/>
      <c r="C561" s="151"/>
      <c r="D561" s="151"/>
      <c r="E561" s="151"/>
      <c r="F561" s="151"/>
      <c r="G561" s="151"/>
      <c r="H561" s="151"/>
      <c r="I561" s="151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51"/>
      <c r="C562" s="151"/>
      <c r="D562" s="151"/>
      <c r="E562" s="151"/>
      <c r="F562" s="151"/>
      <c r="G562" s="151"/>
      <c r="H562" s="151"/>
      <c r="I562" s="151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51"/>
      <c r="C563" s="151"/>
      <c r="D563" s="151"/>
      <c r="E563" s="151"/>
      <c r="F563" s="151"/>
      <c r="G563" s="151"/>
      <c r="H563" s="151"/>
      <c r="I563" s="151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51"/>
      <c r="C564" s="151"/>
      <c r="D564" s="151"/>
      <c r="E564" s="151"/>
      <c r="F564" s="151"/>
      <c r="G564" s="151"/>
      <c r="H564" s="151"/>
      <c r="I564" s="151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51"/>
      <c r="C565" s="151"/>
      <c r="D565" s="151"/>
      <c r="E565" s="151"/>
      <c r="F565" s="151"/>
      <c r="G565" s="151"/>
      <c r="H565" s="151"/>
      <c r="I565" s="151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51"/>
      <c r="C566" s="151"/>
      <c r="D566" s="151"/>
      <c r="E566" s="151"/>
      <c r="F566" s="151"/>
      <c r="G566" s="151"/>
      <c r="H566" s="151"/>
      <c r="I566" s="151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51"/>
      <c r="C567" s="151"/>
      <c r="D567" s="151"/>
      <c r="E567" s="151"/>
      <c r="F567" s="151"/>
      <c r="G567" s="151"/>
      <c r="H567" s="151"/>
      <c r="I567" s="151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51"/>
      <c r="C568" s="151"/>
      <c r="D568" s="151"/>
      <c r="E568" s="151"/>
      <c r="F568" s="151"/>
      <c r="G568" s="151"/>
      <c r="H568" s="151"/>
      <c r="I568" s="151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51"/>
      <c r="C569" s="151"/>
      <c r="D569" s="151"/>
      <c r="E569" s="151"/>
      <c r="F569" s="151"/>
      <c r="G569" s="151"/>
      <c r="H569" s="151"/>
      <c r="I569" s="151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51"/>
      <c r="C570" s="151"/>
      <c r="D570" s="151"/>
      <c r="E570" s="151"/>
      <c r="F570" s="151"/>
      <c r="G570" s="151"/>
      <c r="H570" s="151"/>
      <c r="I570" s="151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51"/>
      <c r="C571" s="151"/>
      <c r="D571" s="151"/>
      <c r="E571" s="151"/>
      <c r="F571" s="151"/>
      <c r="G571" s="151"/>
      <c r="H571" s="151"/>
      <c r="I571" s="151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51"/>
      <c r="C572" s="151"/>
      <c r="D572" s="151"/>
      <c r="E572" s="151"/>
      <c r="F572" s="151"/>
      <c r="G572" s="151"/>
      <c r="H572" s="151"/>
      <c r="I572" s="151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51"/>
      <c r="C573" s="151"/>
      <c r="D573" s="151"/>
      <c r="E573" s="151"/>
      <c r="F573" s="151"/>
      <c r="G573" s="151"/>
      <c r="H573" s="151"/>
      <c r="I573" s="151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51"/>
      <c r="C574" s="151"/>
      <c r="D574" s="151"/>
      <c r="E574" s="151"/>
      <c r="F574" s="151"/>
      <c r="G574" s="151"/>
      <c r="H574" s="151"/>
      <c r="I574" s="151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51"/>
      <c r="C575" s="151"/>
      <c r="D575" s="151"/>
      <c r="E575" s="151"/>
      <c r="F575" s="151"/>
      <c r="G575" s="151"/>
      <c r="H575" s="151"/>
      <c r="I575" s="151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51"/>
      <c r="C576" s="151"/>
      <c r="D576" s="151"/>
      <c r="E576" s="151"/>
      <c r="F576" s="151"/>
      <c r="G576" s="151"/>
      <c r="H576" s="151"/>
      <c r="I576" s="151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51"/>
      <c r="C577" s="151"/>
      <c r="D577" s="151"/>
      <c r="E577" s="151"/>
      <c r="F577" s="151"/>
      <c r="G577" s="151"/>
      <c r="H577" s="151"/>
      <c r="I577" s="151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51"/>
      <c r="C578" s="151"/>
      <c r="D578" s="151"/>
      <c r="E578" s="151"/>
      <c r="F578" s="151"/>
      <c r="G578" s="151"/>
      <c r="H578" s="151"/>
      <c r="I578" s="151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51"/>
      <c r="C579" s="151"/>
      <c r="D579" s="151"/>
      <c r="E579" s="151"/>
      <c r="F579" s="151"/>
      <c r="G579" s="151"/>
      <c r="H579" s="151"/>
      <c r="I579" s="151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51"/>
      <c r="C580" s="151"/>
      <c r="D580" s="151"/>
      <c r="E580" s="151"/>
      <c r="F580" s="151"/>
      <c r="G580" s="151"/>
      <c r="H580" s="151"/>
      <c r="I580" s="151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51"/>
      <c r="C581" s="151"/>
      <c r="D581" s="151"/>
      <c r="E581" s="151"/>
      <c r="F581" s="151"/>
      <c r="G581" s="151"/>
      <c r="H581" s="151"/>
      <c r="I581" s="151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51"/>
      <c r="C582" s="151"/>
      <c r="D582" s="151"/>
      <c r="E582" s="151"/>
      <c r="F582" s="151"/>
      <c r="G582" s="151"/>
      <c r="H582" s="151"/>
      <c r="I582" s="151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51"/>
      <c r="C583" s="151"/>
      <c r="D583" s="151"/>
      <c r="E583" s="151"/>
      <c r="F583" s="151"/>
      <c r="G583" s="151"/>
      <c r="H583" s="151"/>
      <c r="I583" s="151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51"/>
      <c r="C584" s="151"/>
      <c r="D584" s="151"/>
      <c r="E584" s="151"/>
      <c r="F584" s="151"/>
      <c r="G584" s="151"/>
      <c r="H584" s="151"/>
      <c r="I584" s="151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51"/>
      <c r="C585" s="151"/>
      <c r="D585" s="151"/>
      <c r="E585" s="151"/>
      <c r="F585" s="151"/>
      <c r="G585" s="151"/>
      <c r="H585" s="151"/>
      <c r="I585" s="151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51"/>
      <c r="C586" s="151"/>
      <c r="D586" s="151"/>
      <c r="E586" s="151"/>
      <c r="F586" s="151"/>
      <c r="G586" s="151"/>
      <c r="H586" s="151"/>
      <c r="I586" s="151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51"/>
      <c r="C587" s="151"/>
      <c r="D587" s="151"/>
      <c r="E587" s="151"/>
      <c r="F587" s="151"/>
      <c r="G587" s="151"/>
      <c r="H587" s="151"/>
      <c r="I587" s="151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51"/>
      <c r="C588" s="151"/>
      <c r="D588" s="151"/>
      <c r="E588" s="151"/>
      <c r="F588" s="151"/>
      <c r="G588" s="151"/>
      <c r="H588" s="151"/>
      <c r="I588" s="151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51"/>
      <c r="C589" s="151"/>
      <c r="D589" s="151"/>
      <c r="E589" s="151"/>
      <c r="F589" s="151"/>
      <c r="G589" s="151"/>
      <c r="H589" s="151"/>
      <c r="I589" s="151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51"/>
      <c r="C590" s="151"/>
      <c r="D590" s="151"/>
      <c r="E590" s="151"/>
      <c r="F590" s="151"/>
      <c r="G590" s="151"/>
      <c r="H590" s="151"/>
      <c r="I590" s="151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51"/>
      <c r="C591" s="151"/>
      <c r="D591" s="151"/>
      <c r="E591" s="151"/>
      <c r="F591" s="151"/>
      <c r="G591" s="151"/>
      <c r="H591" s="151"/>
      <c r="I591" s="151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51"/>
      <c r="C592" s="151"/>
      <c r="D592" s="151"/>
      <c r="E592" s="151"/>
      <c r="F592" s="151"/>
      <c r="G592" s="151"/>
      <c r="H592" s="151"/>
      <c r="I592" s="151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51"/>
      <c r="C593" s="151"/>
      <c r="D593" s="151"/>
      <c r="E593" s="151"/>
      <c r="F593" s="151"/>
      <c r="G593" s="151"/>
      <c r="H593" s="151"/>
      <c r="I593" s="151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51"/>
      <c r="C594" s="151"/>
      <c r="D594" s="151"/>
      <c r="E594" s="151"/>
      <c r="F594" s="151"/>
      <c r="G594" s="151"/>
      <c r="H594" s="151"/>
      <c r="I594" s="151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51"/>
      <c r="C595" s="151"/>
      <c r="D595" s="151"/>
      <c r="E595" s="151"/>
      <c r="F595" s="151"/>
      <c r="G595" s="151"/>
      <c r="H595" s="151"/>
      <c r="I595" s="151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51"/>
      <c r="C596" s="151"/>
      <c r="D596" s="151"/>
      <c r="E596" s="151"/>
      <c r="F596" s="151"/>
      <c r="G596" s="151"/>
      <c r="H596" s="151"/>
      <c r="I596" s="151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51"/>
      <c r="C597" s="151"/>
      <c r="D597" s="151"/>
      <c r="E597" s="151"/>
      <c r="F597" s="151"/>
      <c r="G597" s="151"/>
      <c r="H597" s="151"/>
      <c r="I597" s="151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51"/>
      <c r="C598" s="151"/>
      <c r="D598" s="151"/>
      <c r="E598" s="151"/>
      <c r="F598" s="151"/>
      <c r="G598" s="151"/>
      <c r="H598" s="151"/>
      <c r="I598" s="151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51"/>
      <c r="C599" s="151"/>
      <c r="D599" s="151"/>
      <c r="E599" s="151"/>
      <c r="F599" s="151"/>
      <c r="G599" s="151"/>
      <c r="H599" s="151"/>
      <c r="I599" s="151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51"/>
      <c r="C600" s="151"/>
      <c r="D600" s="151"/>
      <c r="E600" s="151"/>
      <c r="F600" s="151"/>
      <c r="G600" s="151"/>
      <c r="H600" s="151"/>
      <c r="I600" s="151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51"/>
      <c r="C601" s="151"/>
      <c r="D601" s="151"/>
      <c r="E601" s="151"/>
      <c r="F601" s="151"/>
      <c r="G601" s="151"/>
      <c r="H601" s="151"/>
      <c r="I601" s="151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51"/>
      <c r="C602" s="151"/>
      <c r="D602" s="151"/>
      <c r="E602" s="151"/>
      <c r="F602" s="151"/>
      <c r="G602" s="151"/>
      <c r="H602" s="151"/>
      <c r="I602" s="151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51"/>
      <c r="C603" s="151"/>
      <c r="D603" s="151"/>
      <c r="E603" s="151"/>
      <c r="F603" s="151"/>
      <c r="G603" s="151"/>
      <c r="H603" s="151"/>
      <c r="I603" s="151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51"/>
      <c r="C604" s="151"/>
      <c r="D604" s="151"/>
      <c r="E604" s="151"/>
      <c r="F604" s="151"/>
      <c r="G604" s="151"/>
      <c r="H604" s="151"/>
      <c r="I604" s="151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51"/>
      <c r="C605" s="151"/>
      <c r="D605" s="151"/>
      <c r="E605" s="151"/>
      <c r="F605" s="151"/>
      <c r="G605" s="151"/>
      <c r="H605" s="151"/>
      <c r="I605" s="151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51"/>
      <c r="C606" s="151"/>
      <c r="D606" s="151"/>
      <c r="E606" s="151"/>
      <c r="F606" s="151"/>
      <c r="G606" s="151"/>
      <c r="H606" s="151"/>
      <c r="I606" s="151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51"/>
      <c r="C607" s="151"/>
      <c r="D607" s="151"/>
      <c r="E607" s="151"/>
      <c r="F607" s="151"/>
      <c r="G607" s="151"/>
      <c r="H607" s="151"/>
      <c r="I607" s="151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51"/>
      <c r="C608" s="151"/>
      <c r="D608" s="151"/>
      <c r="E608" s="151"/>
      <c r="F608" s="151"/>
      <c r="G608" s="151"/>
      <c r="H608" s="151"/>
      <c r="I608" s="151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51"/>
      <c r="C609" s="151"/>
      <c r="D609" s="151"/>
      <c r="E609" s="151"/>
      <c r="F609" s="151"/>
      <c r="G609" s="151"/>
      <c r="H609" s="151"/>
      <c r="I609" s="151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51"/>
      <c r="C610" s="151"/>
      <c r="D610" s="151"/>
      <c r="E610" s="151"/>
      <c r="F610" s="151"/>
      <c r="G610" s="151"/>
      <c r="H610" s="151"/>
      <c r="I610" s="151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51"/>
      <c r="C611" s="151"/>
      <c r="D611" s="151"/>
      <c r="E611" s="151"/>
      <c r="F611" s="151"/>
      <c r="G611" s="151"/>
      <c r="H611" s="151"/>
      <c r="I611" s="151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51"/>
      <c r="C612" s="151"/>
      <c r="D612" s="151"/>
      <c r="E612" s="151"/>
      <c r="F612" s="151"/>
      <c r="G612" s="151"/>
      <c r="H612" s="151"/>
      <c r="I612" s="151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51"/>
      <c r="C613" s="151"/>
      <c r="D613" s="151"/>
      <c r="E613" s="151"/>
      <c r="F613" s="151"/>
      <c r="G613" s="151"/>
      <c r="H613" s="151"/>
      <c r="I613" s="151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51"/>
      <c r="C614" s="151"/>
      <c r="D614" s="151"/>
      <c r="E614" s="151"/>
      <c r="F614" s="151"/>
      <c r="G614" s="151"/>
      <c r="H614" s="151"/>
      <c r="I614" s="151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51"/>
      <c r="C615" s="151"/>
      <c r="D615" s="151"/>
      <c r="E615" s="151"/>
      <c r="F615" s="151"/>
      <c r="G615" s="151"/>
      <c r="H615" s="151"/>
      <c r="I615" s="151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51"/>
      <c r="C616" s="151"/>
      <c r="D616" s="151"/>
      <c r="E616" s="151"/>
      <c r="F616" s="151"/>
      <c r="G616" s="151"/>
      <c r="H616" s="151"/>
      <c r="I616" s="151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51"/>
      <c r="C617" s="151"/>
      <c r="D617" s="151"/>
      <c r="E617" s="151"/>
      <c r="F617" s="151"/>
      <c r="G617" s="151"/>
      <c r="H617" s="151"/>
      <c r="I617" s="151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51"/>
      <c r="C618" s="151"/>
      <c r="D618" s="151"/>
      <c r="E618" s="151"/>
      <c r="F618" s="151"/>
      <c r="G618" s="151"/>
      <c r="H618" s="151"/>
      <c r="I618" s="151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51"/>
      <c r="C619" s="151"/>
      <c r="D619" s="151"/>
      <c r="E619" s="151"/>
      <c r="F619" s="151"/>
      <c r="G619" s="151"/>
      <c r="H619" s="151"/>
      <c r="I619" s="151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51"/>
      <c r="C620" s="151"/>
      <c r="D620" s="151"/>
      <c r="E620" s="151"/>
      <c r="F620" s="151"/>
      <c r="G620" s="151"/>
      <c r="H620" s="151"/>
      <c r="I620" s="151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51"/>
      <c r="C621" s="151"/>
      <c r="D621" s="151"/>
      <c r="E621" s="151"/>
      <c r="F621" s="151"/>
      <c r="G621" s="151"/>
      <c r="H621" s="151"/>
      <c r="I621" s="151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51"/>
      <c r="C622" s="151"/>
      <c r="D622" s="151"/>
      <c r="E622" s="151"/>
      <c r="F622" s="151"/>
      <c r="G622" s="151"/>
      <c r="H622" s="151"/>
      <c r="I622" s="151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51"/>
      <c r="C623" s="151"/>
      <c r="D623" s="151"/>
      <c r="E623" s="151"/>
      <c r="F623" s="151"/>
      <c r="G623" s="151"/>
      <c r="H623" s="151"/>
      <c r="I623" s="151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51"/>
      <c r="C624" s="151"/>
      <c r="D624" s="151"/>
      <c r="E624" s="151"/>
      <c r="F624" s="151"/>
      <c r="G624" s="151"/>
      <c r="H624" s="151"/>
      <c r="I624" s="151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51"/>
      <c r="C625" s="151"/>
      <c r="D625" s="151"/>
      <c r="E625" s="151"/>
      <c r="F625" s="151"/>
      <c r="G625" s="151"/>
      <c r="H625" s="151"/>
      <c r="I625" s="151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51"/>
      <c r="C626" s="151"/>
      <c r="D626" s="151"/>
      <c r="E626" s="151"/>
      <c r="F626" s="151"/>
      <c r="G626" s="151"/>
      <c r="H626" s="151"/>
      <c r="I626" s="151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51"/>
      <c r="C627" s="151"/>
      <c r="D627" s="151"/>
      <c r="E627" s="151"/>
      <c r="F627" s="151"/>
      <c r="G627" s="151"/>
      <c r="H627" s="151"/>
      <c r="I627" s="151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51"/>
      <c r="C628" s="151"/>
      <c r="D628" s="151"/>
      <c r="E628" s="151"/>
      <c r="F628" s="151"/>
      <c r="G628" s="151"/>
      <c r="H628" s="151"/>
      <c r="I628" s="151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51"/>
      <c r="C629" s="151"/>
      <c r="D629" s="151"/>
      <c r="E629" s="151"/>
      <c r="F629" s="151"/>
      <c r="G629" s="151"/>
      <c r="H629" s="151"/>
      <c r="I629" s="151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51"/>
      <c r="C630" s="151"/>
      <c r="D630" s="151"/>
      <c r="E630" s="151"/>
      <c r="F630" s="151"/>
      <c r="G630" s="151"/>
      <c r="H630" s="151"/>
      <c r="I630" s="151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51"/>
      <c r="C631" s="151"/>
      <c r="D631" s="151"/>
      <c r="E631" s="151"/>
      <c r="F631" s="151"/>
      <c r="G631" s="151"/>
      <c r="H631" s="151"/>
      <c r="I631" s="151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51"/>
      <c r="C632" s="151"/>
      <c r="D632" s="151"/>
      <c r="E632" s="151"/>
      <c r="F632" s="151"/>
      <c r="G632" s="151"/>
      <c r="H632" s="151"/>
      <c r="I632" s="151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51"/>
      <c r="C633" s="151"/>
      <c r="D633" s="151"/>
      <c r="E633" s="151"/>
      <c r="F633" s="151"/>
      <c r="G633" s="151"/>
      <c r="H633" s="151"/>
      <c r="I633" s="151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51"/>
      <c r="C634" s="151"/>
      <c r="D634" s="151"/>
      <c r="E634" s="151"/>
      <c r="F634" s="151"/>
      <c r="G634" s="151"/>
      <c r="H634" s="151"/>
      <c r="I634" s="151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51"/>
      <c r="C635" s="151"/>
      <c r="D635" s="151"/>
      <c r="E635" s="151"/>
      <c r="F635" s="151"/>
      <c r="G635" s="151"/>
      <c r="H635" s="151"/>
      <c r="I635" s="151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51"/>
      <c r="C636" s="151"/>
      <c r="D636" s="151"/>
      <c r="E636" s="151"/>
      <c r="F636" s="151"/>
      <c r="G636" s="151"/>
      <c r="H636" s="151"/>
      <c r="I636" s="151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51"/>
      <c r="C637" s="151"/>
      <c r="D637" s="151"/>
      <c r="E637" s="151"/>
      <c r="F637" s="151"/>
      <c r="G637" s="151"/>
      <c r="H637" s="151"/>
      <c r="I637" s="151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51"/>
      <c r="C638" s="151"/>
      <c r="D638" s="151"/>
      <c r="E638" s="151"/>
      <c r="F638" s="151"/>
      <c r="G638" s="151"/>
      <c r="H638" s="151"/>
      <c r="I638" s="151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51"/>
      <c r="C639" s="151"/>
      <c r="D639" s="151"/>
      <c r="E639" s="151"/>
      <c r="F639" s="151"/>
      <c r="G639" s="151"/>
      <c r="H639" s="151"/>
      <c r="I639" s="151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51"/>
      <c r="C640" s="151"/>
      <c r="D640" s="151"/>
      <c r="E640" s="151"/>
      <c r="F640" s="151"/>
      <c r="G640" s="151"/>
      <c r="H640" s="151"/>
      <c r="I640" s="151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51"/>
      <c r="C641" s="151"/>
      <c r="D641" s="151"/>
      <c r="E641" s="151"/>
      <c r="F641" s="151"/>
      <c r="G641" s="151"/>
      <c r="H641" s="151"/>
      <c r="I641" s="151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51"/>
      <c r="C642" s="151"/>
      <c r="D642" s="151"/>
      <c r="E642" s="151"/>
      <c r="F642" s="151"/>
      <c r="G642" s="151"/>
      <c r="H642" s="151"/>
      <c r="I642" s="151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51"/>
      <c r="C643" s="151"/>
      <c r="D643" s="151"/>
      <c r="E643" s="151"/>
      <c r="F643" s="151"/>
      <c r="G643" s="151"/>
      <c r="H643" s="151"/>
      <c r="I643" s="151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51"/>
      <c r="C644" s="151"/>
      <c r="D644" s="151"/>
      <c r="E644" s="151"/>
      <c r="F644" s="151"/>
      <c r="G644" s="151"/>
      <c r="H644" s="151"/>
      <c r="I644" s="151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51"/>
      <c r="C645" s="151"/>
      <c r="D645" s="151"/>
      <c r="E645" s="151"/>
      <c r="F645" s="151"/>
      <c r="G645" s="151"/>
      <c r="H645" s="151"/>
      <c r="I645" s="151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51"/>
      <c r="C646" s="151"/>
      <c r="D646" s="151"/>
      <c r="E646" s="151"/>
      <c r="F646" s="151"/>
      <c r="G646" s="151"/>
      <c r="H646" s="151"/>
      <c r="I646" s="151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51"/>
      <c r="C647" s="151"/>
      <c r="D647" s="151"/>
      <c r="E647" s="151"/>
      <c r="F647" s="151"/>
      <c r="G647" s="151"/>
      <c r="H647" s="151"/>
      <c r="I647" s="151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51"/>
      <c r="C648" s="151"/>
      <c r="D648" s="151"/>
      <c r="E648" s="151"/>
      <c r="F648" s="151"/>
      <c r="G648" s="151"/>
      <c r="H648" s="151"/>
      <c r="I648" s="151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51"/>
      <c r="C649" s="151"/>
      <c r="D649" s="151"/>
      <c r="E649" s="151"/>
      <c r="F649" s="151"/>
      <c r="G649" s="151"/>
      <c r="H649" s="151"/>
      <c r="I649" s="151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51"/>
      <c r="C650" s="151"/>
      <c r="D650" s="151"/>
      <c r="E650" s="151"/>
      <c r="F650" s="151"/>
      <c r="G650" s="151"/>
      <c r="H650" s="151"/>
      <c r="I650" s="151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51"/>
      <c r="C651" s="151"/>
      <c r="D651" s="151"/>
      <c r="E651" s="151"/>
      <c r="F651" s="151"/>
      <c r="G651" s="151"/>
      <c r="H651" s="151"/>
      <c r="I651" s="151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51"/>
      <c r="C652" s="151"/>
      <c r="D652" s="151"/>
      <c r="E652" s="151"/>
      <c r="F652" s="151"/>
      <c r="G652" s="151"/>
      <c r="H652" s="151"/>
      <c r="I652" s="151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51"/>
      <c r="C653" s="151"/>
      <c r="D653" s="151"/>
      <c r="E653" s="151"/>
      <c r="F653" s="151"/>
      <c r="G653" s="151"/>
      <c r="H653" s="151"/>
      <c r="I653" s="151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51"/>
      <c r="C654" s="151"/>
      <c r="D654" s="151"/>
      <c r="E654" s="151"/>
      <c r="F654" s="151"/>
      <c r="G654" s="151"/>
      <c r="H654" s="151"/>
      <c r="I654" s="151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51"/>
      <c r="C655" s="151"/>
      <c r="D655" s="151"/>
      <c r="E655" s="151"/>
      <c r="F655" s="151"/>
      <c r="G655" s="151"/>
      <c r="H655" s="151"/>
      <c r="I655" s="151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51"/>
      <c r="C656" s="151"/>
      <c r="D656" s="151"/>
      <c r="E656" s="151"/>
      <c r="F656" s="151"/>
      <c r="G656" s="151"/>
      <c r="H656" s="151"/>
      <c r="I656" s="151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51"/>
      <c r="C657" s="151"/>
      <c r="D657" s="151"/>
      <c r="E657" s="151"/>
      <c r="F657" s="151"/>
      <c r="G657" s="151"/>
      <c r="H657" s="151"/>
      <c r="I657" s="151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51"/>
      <c r="C658" s="151"/>
      <c r="D658" s="151"/>
      <c r="E658" s="151"/>
      <c r="F658" s="151"/>
      <c r="G658" s="151"/>
      <c r="H658" s="151"/>
      <c r="I658" s="151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51"/>
      <c r="C659" s="151"/>
      <c r="D659" s="151"/>
      <c r="E659" s="151"/>
      <c r="F659" s="151"/>
      <c r="G659" s="151"/>
      <c r="H659" s="151"/>
      <c r="I659" s="151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51"/>
      <c r="C660" s="151"/>
      <c r="D660" s="151"/>
      <c r="E660" s="151"/>
      <c r="F660" s="151"/>
      <c r="G660" s="151"/>
      <c r="H660" s="151"/>
      <c r="I660" s="151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51"/>
      <c r="C661" s="151"/>
      <c r="D661" s="151"/>
      <c r="E661" s="151"/>
      <c r="F661" s="151"/>
      <c r="G661" s="151"/>
      <c r="H661" s="151"/>
      <c r="I661" s="151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51"/>
      <c r="C662" s="151"/>
      <c r="D662" s="151"/>
      <c r="E662" s="151"/>
      <c r="F662" s="151"/>
      <c r="G662" s="151"/>
      <c r="H662" s="151"/>
      <c r="I662" s="151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51"/>
      <c r="C663" s="151"/>
      <c r="D663" s="151"/>
      <c r="E663" s="151"/>
      <c r="F663" s="151"/>
      <c r="G663" s="151"/>
      <c r="H663" s="151"/>
      <c r="I663" s="151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51"/>
      <c r="C664" s="151"/>
      <c r="D664" s="151"/>
      <c r="E664" s="151"/>
      <c r="F664" s="151"/>
      <c r="G664" s="151"/>
      <c r="H664" s="151"/>
      <c r="I664" s="151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51"/>
      <c r="C665" s="151"/>
      <c r="D665" s="151"/>
      <c r="E665" s="151"/>
      <c r="F665" s="151"/>
      <c r="G665" s="151"/>
      <c r="H665" s="151"/>
      <c r="I665" s="151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51"/>
      <c r="C666" s="151"/>
      <c r="D666" s="151"/>
      <c r="E666" s="151"/>
      <c r="F666" s="151"/>
      <c r="G666" s="151"/>
      <c r="H666" s="151"/>
      <c r="I666" s="151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51"/>
      <c r="C667" s="151"/>
      <c r="D667" s="151"/>
      <c r="E667" s="151"/>
      <c r="F667" s="151"/>
      <c r="G667" s="151"/>
      <c r="H667" s="151"/>
      <c r="I667" s="151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51"/>
      <c r="C668" s="151"/>
      <c r="D668" s="151"/>
      <c r="E668" s="151"/>
      <c r="F668" s="151"/>
      <c r="G668" s="151"/>
      <c r="H668" s="151"/>
      <c r="I668" s="151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51"/>
      <c r="C669" s="151"/>
      <c r="D669" s="151"/>
      <c r="E669" s="151"/>
      <c r="F669" s="151"/>
      <c r="G669" s="151"/>
      <c r="H669" s="151"/>
      <c r="I669" s="151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51"/>
      <c r="C670" s="151"/>
      <c r="D670" s="151"/>
      <c r="E670" s="151"/>
      <c r="F670" s="151"/>
      <c r="G670" s="151"/>
      <c r="H670" s="151"/>
      <c r="I670" s="151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51"/>
      <c r="C671" s="151"/>
      <c r="D671" s="151"/>
      <c r="E671" s="151"/>
      <c r="F671" s="151"/>
      <c r="G671" s="151"/>
      <c r="H671" s="151"/>
      <c r="I671" s="151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51"/>
      <c r="C672" s="151"/>
      <c r="D672" s="151"/>
      <c r="E672" s="151"/>
      <c r="F672" s="151"/>
      <c r="G672" s="151"/>
      <c r="H672" s="151"/>
      <c r="I672" s="151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51"/>
      <c r="C673" s="151"/>
      <c r="D673" s="151"/>
      <c r="E673" s="151"/>
      <c r="F673" s="151"/>
      <c r="G673" s="151"/>
      <c r="H673" s="151"/>
      <c r="I673" s="151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51"/>
      <c r="C674" s="151"/>
      <c r="D674" s="151"/>
      <c r="E674" s="151"/>
      <c r="F674" s="151"/>
      <c r="G674" s="151"/>
      <c r="H674" s="151"/>
      <c r="I674" s="151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51"/>
      <c r="C675" s="151"/>
      <c r="D675" s="151"/>
      <c r="E675" s="151"/>
      <c r="F675" s="151"/>
      <c r="G675" s="151"/>
      <c r="H675" s="151"/>
      <c r="I675" s="151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51"/>
      <c r="C676" s="151"/>
      <c r="D676" s="151"/>
      <c r="E676" s="151"/>
      <c r="F676" s="151"/>
      <c r="G676" s="151"/>
      <c r="H676" s="151"/>
      <c r="I676" s="151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51"/>
      <c r="C677" s="151"/>
      <c r="D677" s="151"/>
      <c r="E677" s="151"/>
      <c r="F677" s="151"/>
      <c r="G677" s="151"/>
      <c r="H677" s="151"/>
      <c r="I677" s="151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51"/>
      <c r="C678" s="151"/>
      <c r="D678" s="151"/>
      <c r="E678" s="151"/>
      <c r="F678" s="151"/>
      <c r="G678" s="151"/>
      <c r="H678" s="151"/>
      <c r="I678" s="151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51"/>
      <c r="C679" s="151"/>
      <c r="D679" s="151"/>
      <c r="E679" s="151"/>
      <c r="F679" s="151"/>
      <c r="G679" s="151"/>
      <c r="H679" s="151"/>
      <c r="I679" s="151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51"/>
      <c r="C680" s="151"/>
      <c r="D680" s="151"/>
      <c r="E680" s="151"/>
      <c r="F680" s="151"/>
      <c r="G680" s="151"/>
      <c r="H680" s="151"/>
      <c r="I680" s="151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51"/>
      <c r="C681" s="151"/>
      <c r="D681" s="151"/>
      <c r="E681" s="151"/>
      <c r="F681" s="151"/>
      <c r="G681" s="151"/>
      <c r="H681" s="151"/>
      <c r="I681" s="151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51"/>
      <c r="C682" s="151"/>
      <c r="D682" s="151"/>
      <c r="E682" s="151"/>
      <c r="F682" s="151"/>
      <c r="G682" s="151"/>
      <c r="H682" s="151"/>
      <c r="I682" s="151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51"/>
      <c r="C683" s="151"/>
      <c r="D683" s="151"/>
      <c r="E683" s="151"/>
      <c r="F683" s="151"/>
      <c r="G683" s="151"/>
      <c r="H683" s="151"/>
      <c r="I683" s="151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51"/>
      <c r="C684" s="151"/>
      <c r="D684" s="151"/>
      <c r="E684" s="151"/>
      <c r="F684" s="151"/>
      <c r="G684" s="151"/>
      <c r="H684" s="151"/>
      <c r="I684" s="151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51"/>
      <c r="C685" s="151"/>
      <c r="D685" s="151"/>
      <c r="E685" s="151"/>
      <c r="F685" s="151"/>
      <c r="G685" s="151"/>
      <c r="H685" s="151"/>
      <c r="I685" s="151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51"/>
      <c r="C686" s="151"/>
      <c r="D686" s="151"/>
      <c r="E686" s="151"/>
      <c r="F686" s="151"/>
      <c r="G686" s="151"/>
      <c r="H686" s="151"/>
      <c r="I686" s="151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51"/>
      <c r="C687" s="151"/>
      <c r="D687" s="151"/>
      <c r="E687" s="151"/>
      <c r="F687" s="151"/>
      <c r="G687" s="151"/>
      <c r="H687" s="151"/>
      <c r="I687" s="151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51"/>
      <c r="C688" s="151"/>
      <c r="D688" s="151"/>
      <c r="E688" s="151"/>
      <c r="F688" s="151"/>
      <c r="G688" s="151"/>
      <c r="H688" s="151"/>
      <c r="I688" s="151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51"/>
      <c r="C689" s="151"/>
      <c r="D689" s="151"/>
      <c r="E689" s="151"/>
      <c r="F689" s="151"/>
      <c r="G689" s="151"/>
      <c r="H689" s="151"/>
      <c r="I689" s="151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51"/>
      <c r="C690" s="151"/>
      <c r="D690" s="151"/>
      <c r="E690" s="151"/>
      <c r="F690" s="151"/>
      <c r="G690" s="151"/>
      <c r="H690" s="151"/>
      <c r="I690" s="151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51"/>
      <c r="C691" s="151"/>
      <c r="D691" s="151"/>
      <c r="E691" s="151"/>
      <c r="F691" s="151"/>
      <c r="G691" s="151"/>
      <c r="H691" s="151"/>
      <c r="I691" s="151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51"/>
      <c r="C692" s="151"/>
      <c r="D692" s="151"/>
      <c r="E692" s="151"/>
      <c r="F692" s="151"/>
      <c r="G692" s="151"/>
      <c r="H692" s="151"/>
      <c r="I692" s="151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51"/>
      <c r="C693" s="151"/>
      <c r="D693" s="151"/>
      <c r="E693" s="151"/>
      <c r="F693" s="151"/>
      <c r="G693" s="151"/>
      <c r="H693" s="151"/>
      <c r="I693" s="151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51"/>
      <c r="C694" s="151"/>
      <c r="D694" s="151"/>
      <c r="E694" s="151"/>
      <c r="F694" s="151"/>
      <c r="G694" s="151"/>
      <c r="H694" s="151"/>
      <c r="I694" s="151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51"/>
      <c r="C695" s="151"/>
      <c r="D695" s="151"/>
      <c r="E695" s="151"/>
      <c r="F695" s="151"/>
      <c r="G695" s="151"/>
      <c r="H695" s="151"/>
      <c r="I695" s="151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51"/>
      <c r="C696" s="151"/>
      <c r="D696" s="151"/>
      <c r="E696" s="151"/>
      <c r="F696" s="151"/>
      <c r="G696" s="151"/>
      <c r="H696" s="151"/>
      <c r="I696" s="151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51"/>
      <c r="C697" s="151"/>
      <c r="D697" s="151"/>
      <c r="E697" s="151"/>
      <c r="F697" s="151"/>
      <c r="G697" s="151"/>
      <c r="H697" s="151"/>
      <c r="I697" s="151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51"/>
      <c r="C698" s="151"/>
      <c r="D698" s="151"/>
      <c r="E698" s="151"/>
      <c r="F698" s="151"/>
      <c r="G698" s="151"/>
      <c r="H698" s="151"/>
      <c r="I698" s="151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51"/>
      <c r="C699" s="151"/>
      <c r="D699" s="151"/>
      <c r="E699" s="151"/>
      <c r="F699" s="151"/>
      <c r="G699" s="151"/>
      <c r="H699" s="151"/>
      <c r="I699" s="151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51"/>
      <c r="C700" s="151"/>
      <c r="D700" s="151"/>
      <c r="E700" s="151"/>
      <c r="F700" s="151"/>
      <c r="G700" s="151"/>
      <c r="H700" s="151"/>
      <c r="I700" s="151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51"/>
      <c r="C701" s="151"/>
      <c r="D701" s="151"/>
      <c r="E701" s="151"/>
      <c r="F701" s="151"/>
      <c r="G701" s="151"/>
      <c r="H701" s="151"/>
      <c r="I701" s="151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51"/>
      <c r="C702" s="151"/>
      <c r="D702" s="151"/>
      <c r="E702" s="151"/>
      <c r="F702" s="151"/>
      <c r="G702" s="151"/>
      <c r="H702" s="151"/>
      <c r="I702" s="151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51"/>
      <c r="C703" s="151"/>
      <c r="D703" s="151"/>
      <c r="E703" s="151"/>
      <c r="F703" s="151"/>
      <c r="G703" s="151"/>
      <c r="H703" s="151"/>
      <c r="I703" s="151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51"/>
      <c r="C704" s="151"/>
      <c r="D704" s="151"/>
      <c r="E704" s="151"/>
      <c r="F704" s="151"/>
      <c r="G704" s="151"/>
      <c r="H704" s="151"/>
      <c r="I704" s="151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51"/>
      <c r="C705" s="151"/>
      <c r="D705" s="151"/>
      <c r="E705" s="151"/>
      <c r="F705" s="151"/>
      <c r="G705" s="151"/>
      <c r="H705" s="151"/>
      <c r="I705" s="151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51"/>
      <c r="C706" s="151"/>
      <c r="D706" s="151"/>
      <c r="E706" s="151"/>
      <c r="F706" s="151"/>
      <c r="G706" s="151"/>
      <c r="H706" s="151"/>
      <c r="I706" s="151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51"/>
      <c r="C707" s="151"/>
      <c r="D707" s="151"/>
      <c r="E707" s="151"/>
      <c r="F707" s="151"/>
      <c r="G707" s="151"/>
      <c r="H707" s="151"/>
      <c r="I707" s="151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51"/>
      <c r="C708" s="151"/>
      <c r="D708" s="151"/>
      <c r="E708" s="151"/>
      <c r="F708" s="151"/>
      <c r="G708" s="151"/>
      <c r="H708" s="151"/>
      <c r="I708" s="151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51"/>
      <c r="C709" s="151"/>
      <c r="D709" s="151"/>
      <c r="E709" s="151"/>
      <c r="F709" s="151"/>
      <c r="G709" s="151"/>
      <c r="H709" s="151"/>
      <c r="I709" s="151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51"/>
      <c r="C710" s="151"/>
      <c r="D710" s="151"/>
      <c r="E710" s="151"/>
      <c r="F710" s="151"/>
      <c r="G710" s="151"/>
      <c r="H710" s="151"/>
      <c r="I710" s="151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51"/>
      <c r="C711" s="151"/>
      <c r="D711" s="151"/>
      <c r="E711" s="151"/>
      <c r="F711" s="151"/>
      <c r="G711" s="151"/>
      <c r="H711" s="151"/>
      <c r="I711" s="151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51"/>
      <c r="C712" s="151"/>
      <c r="D712" s="151"/>
      <c r="E712" s="151"/>
      <c r="F712" s="151"/>
      <c r="G712" s="151"/>
      <c r="H712" s="151"/>
      <c r="I712" s="151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51"/>
      <c r="C713" s="151"/>
      <c r="D713" s="151"/>
      <c r="E713" s="151"/>
      <c r="F713" s="151"/>
      <c r="G713" s="151"/>
      <c r="H713" s="151"/>
      <c r="I713" s="151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51"/>
      <c r="C714" s="151"/>
      <c r="D714" s="151"/>
      <c r="E714" s="151"/>
      <c r="F714" s="151"/>
      <c r="G714" s="151"/>
      <c r="H714" s="151"/>
      <c r="I714" s="151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51"/>
      <c r="C715" s="151"/>
      <c r="D715" s="151"/>
      <c r="E715" s="151"/>
      <c r="F715" s="151"/>
      <c r="G715" s="151"/>
      <c r="H715" s="151"/>
      <c r="I715" s="151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51"/>
      <c r="C716" s="151"/>
      <c r="D716" s="151"/>
      <c r="E716" s="151"/>
      <c r="F716" s="151"/>
      <c r="G716" s="151"/>
      <c r="H716" s="151"/>
      <c r="I716" s="151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51"/>
      <c r="C717" s="151"/>
      <c r="D717" s="151"/>
      <c r="E717" s="151"/>
      <c r="F717" s="151"/>
      <c r="G717" s="151"/>
      <c r="H717" s="151"/>
      <c r="I717" s="151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51"/>
      <c r="C718" s="151"/>
      <c r="D718" s="151"/>
      <c r="E718" s="151"/>
      <c r="F718" s="151"/>
      <c r="G718" s="151"/>
      <c r="H718" s="151"/>
      <c r="I718" s="151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51"/>
      <c r="C719" s="151"/>
      <c r="D719" s="151"/>
      <c r="E719" s="151"/>
      <c r="F719" s="151"/>
      <c r="G719" s="151"/>
      <c r="H719" s="151"/>
      <c r="I719" s="151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51"/>
      <c r="C720" s="151"/>
      <c r="D720" s="151"/>
      <c r="E720" s="151"/>
      <c r="F720" s="151"/>
      <c r="G720" s="151"/>
      <c r="H720" s="151"/>
      <c r="I720" s="151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51"/>
      <c r="C721" s="151"/>
      <c r="D721" s="151"/>
      <c r="E721" s="151"/>
      <c r="F721" s="151"/>
      <c r="G721" s="151"/>
      <c r="H721" s="151"/>
      <c r="I721" s="151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51"/>
      <c r="C722" s="151"/>
      <c r="D722" s="151"/>
      <c r="E722" s="151"/>
      <c r="F722" s="151"/>
      <c r="G722" s="151"/>
      <c r="H722" s="151"/>
      <c r="I722" s="151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51"/>
      <c r="C723" s="151"/>
      <c r="D723" s="151"/>
      <c r="E723" s="151"/>
      <c r="F723" s="151"/>
      <c r="G723" s="151"/>
      <c r="H723" s="151"/>
      <c r="I723" s="151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51"/>
      <c r="C724" s="151"/>
      <c r="D724" s="151"/>
      <c r="E724" s="151"/>
      <c r="F724" s="151"/>
      <c r="G724" s="151"/>
      <c r="H724" s="151"/>
      <c r="I724" s="151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51"/>
      <c r="C725" s="151"/>
      <c r="D725" s="151"/>
      <c r="E725" s="151"/>
      <c r="F725" s="151"/>
      <c r="G725" s="151"/>
      <c r="H725" s="151"/>
      <c r="I725" s="151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51"/>
      <c r="C726" s="151"/>
      <c r="D726" s="151"/>
      <c r="E726" s="151"/>
      <c r="F726" s="151"/>
      <c r="G726" s="151"/>
      <c r="H726" s="151"/>
      <c r="I726" s="151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51"/>
      <c r="C727" s="151"/>
      <c r="D727" s="151"/>
      <c r="E727" s="151"/>
      <c r="F727" s="151"/>
      <c r="G727" s="151"/>
      <c r="H727" s="151"/>
      <c r="I727" s="151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51"/>
      <c r="C728" s="151"/>
      <c r="D728" s="151"/>
      <c r="E728" s="151"/>
      <c r="F728" s="151"/>
      <c r="G728" s="151"/>
      <c r="H728" s="151"/>
      <c r="I728" s="151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51"/>
      <c r="C729" s="151"/>
      <c r="D729" s="151"/>
      <c r="E729" s="151"/>
      <c r="F729" s="151"/>
      <c r="G729" s="151"/>
      <c r="H729" s="151"/>
      <c r="I729" s="151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51"/>
      <c r="C730" s="151"/>
      <c r="D730" s="151"/>
      <c r="E730" s="151"/>
      <c r="F730" s="151"/>
      <c r="G730" s="151"/>
      <c r="H730" s="151"/>
      <c r="I730" s="151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51"/>
      <c r="C731" s="151"/>
      <c r="D731" s="151"/>
      <c r="E731" s="151"/>
      <c r="F731" s="151"/>
      <c r="G731" s="151"/>
      <c r="H731" s="151"/>
      <c r="I731" s="151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51"/>
      <c r="C732" s="151"/>
      <c r="D732" s="151"/>
      <c r="E732" s="151"/>
      <c r="F732" s="151"/>
      <c r="G732" s="151"/>
      <c r="H732" s="151"/>
      <c r="I732" s="151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51"/>
      <c r="C733" s="151"/>
      <c r="D733" s="151"/>
      <c r="E733" s="151"/>
      <c r="F733" s="151"/>
      <c r="G733" s="151"/>
      <c r="H733" s="151"/>
      <c r="I733" s="151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51"/>
      <c r="C734" s="151"/>
      <c r="D734" s="151"/>
      <c r="E734" s="151"/>
      <c r="F734" s="151"/>
      <c r="G734" s="151"/>
      <c r="H734" s="151"/>
      <c r="I734" s="151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51"/>
      <c r="C735" s="151"/>
      <c r="D735" s="151"/>
      <c r="E735" s="151"/>
      <c r="F735" s="151"/>
      <c r="G735" s="151"/>
      <c r="H735" s="151"/>
      <c r="I735" s="151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51"/>
      <c r="C736" s="151"/>
      <c r="D736" s="151"/>
      <c r="E736" s="151"/>
      <c r="F736" s="151"/>
      <c r="G736" s="151"/>
      <c r="H736" s="151"/>
      <c r="I736" s="151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51"/>
      <c r="C737" s="151"/>
      <c r="D737" s="151"/>
      <c r="E737" s="151"/>
      <c r="F737" s="151"/>
      <c r="G737" s="151"/>
      <c r="H737" s="151"/>
      <c r="I737" s="151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51"/>
      <c r="C738" s="151"/>
      <c r="D738" s="151"/>
      <c r="E738" s="151"/>
      <c r="F738" s="151"/>
      <c r="G738" s="151"/>
      <c r="H738" s="151"/>
      <c r="I738" s="151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51"/>
      <c r="C739" s="151"/>
      <c r="D739" s="151"/>
      <c r="E739" s="151"/>
      <c r="F739" s="151"/>
      <c r="G739" s="151"/>
      <c r="H739" s="151"/>
      <c r="I739" s="151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51"/>
      <c r="C740" s="151"/>
      <c r="D740" s="151"/>
      <c r="E740" s="151"/>
      <c r="F740" s="151"/>
      <c r="G740" s="151"/>
      <c r="H740" s="151"/>
      <c r="I740" s="151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51"/>
      <c r="C741" s="151"/>
      <c r="D741" s="151"/>
      <c r="E741" s="151"/>
      <c r="F741" s="151"/>
      <c r="G741" s="151"/>
      <c r="H741" s="151"/>
      <c r="I741" s="151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51"/>
      <c r="C742" s="151"/>
      <c r="D742" s="151"/>
      <c r="E742" s="151"/>
      <c r="F742" s="151"/>
      <c r="G742" s="151"/>
      <c r="H742" s="151"/>
      <c r="I742" s="151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51"/>
      <c r="C743" s="151"/>
      <c r="D743" s="151"/>
      <c r="E743" s="151"/>
      <c r="F743" s="151"/>
      <c r="G743" s="151"/>
      <c r="H743" s="151"/>
      <c r="I743" s="151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51"/>
      <c r="C744" s="151"/>
      <c r="D744" s="151"/>
      <c r="E744" s="151"/>
      <c r="F744" s="151"/>
      <c r="G744" s="151"/>
      <c r="H744" s="151"/>
      <c r="I744" s="151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51"/>
      <c r="C745" s="151"/>
      <c r="D745" s="151"/>
      <c r="E745" s="151"/>
      <c r="F745" s="151"/>
      <c r="G745" s="151"/>
      <c r="H745" s="151"/>
      <c r="I745" s="151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51"/>
      <c r="C746" s="151"/>
      <c r="D746" s="151"/>
      <c r="E746" s="151"/>
      <c r="F746" s="151"/>
      <c r="G746" s="151"/>
      <c r="H746" s="151"/>
      <c r="I746" s="151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51"/>
      <c r="C747" s="151"/>
      <c r="D747" s="151"/>
      <c r="E747" s="151"/>
      <c r="F747" s="151"/>
      <c r="G747" s="151"/>
      <c r="H747" s="151"/>
      <c r="I747" s="151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51"/>
      <c r="C748" s="151"/>
      <c r="D748" s="151"/>
      <c r="E748" s="151"/>
      <c r="F748" s="151"/>
      <c r="G748" s="151"/>
      <c r="H748" s="151"/>
      <c r="I748" s="151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51"/>
      <c r="C749" s="151"/>
      <c r="D749" s="151"/>
      <c r="E749" s="151"/>
      <c r="F749" s="151"/>
      <c r="G749" s="151"/>
      <c r="H749" s="151"/>
      <c r="I749" s="151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51"/>
      <c r="C750" s="151"/>
      <c r="D750" s="151"/>
      <c r="E750" s="151"/>
      <c r="F750" s="151"/>
      <c r="G750" s="151"/>
      <c r="H750" s="151"/>
      <c r="I750" s="151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51"/>
      <c r="C751" s="151"/>
      <c r="D751" s="151"/>
      <c r="E751" s="151"/>
      <c r="F751" s="151"/>
      <c r="G751" s="151"/>
      <c r="H751" s="151"/>
      <c r="I751" s="151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51"/>
      <c r="C752" s="151"/>
      <c r="D752" s="151"/>
      <c r="E752" s="151"/>
      <c r="F752" s="151"/>
      <c r="G752" s="151"/>
      <c r="H752" s="151"/>
      <c r="I752" s="151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51"/>
      <c r="C753" s="151"/>
      <c r="D753" s="151"/>
      <c r="E753" s="151"/>
      <c r="F753" s="151"/>
      <c r="G753" s="151"/>
      <c r="H753" s="151"/>
      <c r="I753" s="151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51"/>
      <c r="C754" s="151"/>
      <c r="D754" s="151"/>
      <c r="E754" s="151"/>
      <c r="F754" s="151"/>
      <c r="G754" s="151"/>
      <c r="H754" s="151"/>
      <c r="I754" s="151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51"/>
      <c r="C755" s="151"/>
      <c r="D755" s="151"/>
      <c r="E755" s="151"/>
      <c r="F755" s="151"/>
      <c r="G755" s="151"/>
      <c r="H755" s="151"/>
      <c r="I755" s="151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51"/>
      <c r="C756" s="151"/>
      <c r="D756" s="151"/>
      <c r="E756" s="151"/>
      <c r="F756" s="151"/>
      <c r="G756" s="151"/>
      <c r="H756" s="151"/>
      <c r="I756" s="151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51"/>
      <c r="C757" s="151"/>
      <c r="D757" s="151"/>
      <c r="E757" s="151"/>
      <c r="F757" s="151"/>
      <c r="G757" s="151"/>
      <c r="H757" s="151"/>
      <c r="I757" s="151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51"/>
      <c r="C758" s="151"/>
      <c r="D758" s="151"/>
      <c r="E758" s="151"/>
      <c r="F758" s="151"/>
      <c r="G758" s="151"/>
      <c r="H758" s="151"/>
      <c r="I758" s="151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51"/>
      <c r="C759" s="151"/>
      <c r="D759" s="151"/>
      <c r="E759" s="151"/>
      <c r="F759" s="151"/>
      <c r="G759" s="151"/>
      <c r="H759" s="151"/>
      <c r="I759" s="151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51"/>
      <c r="C760" s="151"/>
      <c r="D760" s="151"/>
      <c r="E760" s="151"/>
      <c r="F760" s="151"/>
      <c r="G760" s="151"/>
      <c r="H760" s="151"/>
      <c r="I760" s="151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51"/>
      <c r="C761" s="151"/>
      <c r="D761" s="151"/>
      <c r="E761" s="151"/>
      <c r="F761" s="151"/>
      <c r="G761" s="151"/>
      <c r="H761" s="151"/>
      <c r="I761" s="151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51"/>
      <c r="C762" s="151"/>
      <c r="D762" s="151"/>
      <c r="E762" s="151"/>
      <c r="F762" s="151"/>
      <c r="G762" s="151"/>
      <c r="H762" s="151"/>
      <c r="I762" s="151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51"/>
      <c r="C763" s="151"/>
      <c r="D763" s="151"/>
      <c r="E763" s="151"/>
      <c r="F763" s="151"/>
      <c r="G763" s="151"/>
      <c r="H763" s="151"/>
      <c r="I763" s="151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51"/>
      <c r="C764" s="151"/>
      <c r="D764" s="151"/>
      <c r="E764" s="151"/>
      <c r="F764" s="151"/>
      <c r="G764" s="151"/>
      <c r="H764" s="151"/>
      <c r="I764" s="151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51"/>
      <c r="C765" s="151"/>
      <c r="D765" s="151"/>
      <c r="E765" s="151"/>
      <c r="F765" s="151"/>
      <c r="G765" s="151"/>
      <c r="H765" s="151"/>
      <c r="I765" s="151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51"/>
      <c r="C766" s="151"/>
      <c r="D766" s="151"/>
      <c r="E766" s="151"/>
      <c r="F766" s="151"/>
      <c r="G766" s="151"/>
      <c r="H766" s="151"/>
      <c r="I766" s="151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51"/>
      <c r="C767" s="151"/>
      <c r="D767" s="151"/>
      <c r="E767" s="151"/>
      <c r="F767" s="151"/>
      <c r="G767" s="151"/>
      <c r="H767" s="151"/>
      <c r="I767" s="151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51"/>
      <c r="C768" s="151"/>
      <c r="D768" s="151"/>
      <c r="E768" s="151"/>
      <c r="F768" s="151"/>
      <c r="G768" s="151"/>
      <c r="H768" s="151"/>
      <c r="I768" s="151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51"/>
      <c r="C769" s="151"/>
      <c r="D769" s="151"/>
      <c r="E769" s="151"/>
      <c r="F769" s="151"/>
      <c r="G769" s="151"/>
      <c r="H769" s="151"/>
      <c r="I769" s="151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51"/>
      <c r="C770" s="151"/>
      <c r="D770" s="151"/>
      <c r="E770" s="151"/>
      <c r="F770" s="151"/>
      <c r="G770" s="151"/>
      <c r="H770" s="151"/>
      <c r="I770" s="151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51"/>
      <c r="C771" s="151"/>
      <c r="D771" s="151"/>
      <c r="E771" s="151"/>
      <c r="F771" s="151"/>
      <c r="G771" s="151"/>
      <c r="H771" s="151"/>
      <c r="I771" s="151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51"/>
      <c r="C772" s="151"/>
      <c r="D772" s="151"/>
      <c r="E772" s="151"/>
      <c r="F772" s="151"/>
      <c r="G772" s="151"/>
      <c r="H772" s="151"/>
      <c r="I772" s="151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51"/>
      <c r="C773" s="151"/>
      <c r="D773" s="151"/>
      <c r="E773" s="151"/>
      <c r="F773" s="151"/>
      <c r="G773" s="151"/>
      <c r="H773" s="151"/>
      <c r="I773" s="151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51"/>
      <c r="C774" s="151"/>
      <c r="D774" s="151"/>
      <c r="E774" s="151"/>
      <c r="F774" s="151"/>
      <c r="G774" s="151"/>
      <c r="H774" s="151"/>
      <c r="I774" s="151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51"/>
      <c r="C775" s="151"/>
      <c r="D775" s="151"/>
      <c r="E775" s="151"/>
      <c r="F775" s="151"/>
      <c r="G775" s="151"/>
      <c r="H775" s="151"/>
      <c r="I775" s="151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51"/>
      <c r="C776" s="151"/>
      <c r="D776" s="151"/>
      <c r="E776" s="151"/>
      <c r="F776" s="151"/>
      <c r="G776" s="151"/>
      <c r="H776" s="151"/>
      <c r="I776" s="151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51"/>
      <c r="C777" s="151"/>
      <c r="D777" s="151"/>
      <c r="E777" s="151"/>
      <c r="F777" s="151"/>
      <c r="G777" s="151"/>
      <c r="H777" s="151"/>
      <c r="I777" s="151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51"/>
      <c r="C778" s="151"/>
      <c r="D778" s="151"/>
      <c r="E778" s="151"/>
      <c r="F778" s="151"/>
      <c r="G778" s="151"/>
      <c r="H778" s="151"/>
      <c r="I778" s="151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51"/>
      <c r="C779" s="151"/>
      <c r="D779" s="151"/>
      <c r="E779" s="151"/>
      <c r="F779" s="151"/>
      <c r="G779" s="151"/>
      <c r="H779" s="151"/>
      <c r="I779" s="151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51"/>
      <c r="C780" s="151"/>
      <c r="D780" s="151"/>
      <c r="E780" s="151"/>
      <c r="F780" s="151"/>
      <c r="G780" s="151"/>
      <c r="H780" s="151"/>
      <c r="I780" s="151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51"/>
      <c r="C781" s="151"/>
      <c r="D781" s="151"/>
      <c r="E781" s="151"/>
      <c r="F781" s="151"/>
      <c r="G781" s="151"/>
      <c r="H781" s="151"/>
      <c r="I781" s="151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51"/>
      <c r="C782" s="151"/>
      <c r="D782" s="151"/>
      <c r="E782" s="151"/>
      <c r="F782" s="151"/>
      <c r="G782" s="151"/>
      <c r="H782" s="151"/>
      <c r="I782" s="151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51"/>
      <c r="C783" s="151"/>
      <c r="D783" s="151"/>
      <c r="E783" s="151"/>
      <c r="F783" s="151"/>
      <c r="G783" s="151"/>
      <c r="H783" s="151"/>
      <c r="I783" s="151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51"/>
      <c r="C784" s="151"/>
      <c r="D784" s="151"/>
      <c r="E784" s="151"/>
      <c r="F784" s="151"/>
      <c r="G784" s="151"/>
      <c r="H784" s="151"/>
      <c r="I784" s="151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51"/>
      <c r="C785" s="151"/>
      <c r="D785" s="151"/>
      <c r="E785" s="151"/>
      <c r="F785" s="151"/>
      <c r="G785" s="151"/>
      <c r="H785" s="151"/>
      <c r="I785" s="151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51"/>
      <c r="C786" s="151"/>
      <c r="D786" s="151"/>
      <c r="E786" s="151"/>
      <c r="F786" s="151"/>
      <c r="G786" s="151"/>
      <c r="H786" s="151"/>
      <c r="I786" s="151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51"/>
      <c r="C787" s="151"/>
      <c r="D787" s="151"/>
      <c r="E787" s="151"/>
      <c r="F787" s="151"/>
      <c r="G787" s="151"/>
      <c r="H787" s="151"/>
      <c r="I787" s="151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51"/>
      <c r="C788" s="151"/>
      <c r="D788" s="151"/>
      <c r="E788" s="151"/>
      <c r="F788" s="151"/>
      <c r="G788" s="151"/>
      <c r="H788" s="151"/>
      <c r="I788" s="151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51"/>
      <c r="C789" s="151"/>
      <c r="D789" s="151"/>
      <c r="E789" s="151"/>
      <c r="F789" s="151"/>
      <c r="G789" s="151"/>
      <c r="H789" s="151"/>
      <c r="I789" s="151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51"/>
      <c r="C790" s="151"/>
      <c r="D790" s="151"/>
      <c r="E790" s="151"/>
      <c r="F790" s="151"/>
      <c r="G790" s="151"/>
      <c r="H790" s="151"/>
      <c r="I790" s="151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51"/>
      <c r="C791" s="151"/>
      <c r="D791" s="151"/>
      <c r="E791" s="151"/>
      <c r="F791" s="151"/>
      <c r="G791" s="151"/>
      <c r="H791" s="151"/>
      <c r="I791" s="151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51"/>
      <c r="C792" s="151"/>
      <c r="D792" s="151"/>
      <c r="E792" s="151"/>
      <c r="F792" s="151"/>
      <c r="G792" s="151"/>
      <c r="H792" s="151"/>
      <c r="I792" s="151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51"/>
      <c r="C793" s="151"/>
      <c r="D793" s="151"/>
      <c r="E793" s="151"/>
      <c r="F793" s="151"/>
      <c r="G793" s="151"/>
      <c r="H793" s="151"/>
      <c r="I793" s="151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51"/>
      <c r="C794" s="151"/>
      <c r="D794" s="151"/>
      <c r="E794" s="151"/>
      <c r="F794" s="151"/>
      <c r="G794" s="151"/>
      <c r="H794" s="151"/>
      <c r="I794" s="151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51"/>
      <c r="C795" s="151"/>
      <c r="D795" s="151"/>
      <c r="E795" s="151"/>
      <c r="F795" s="151"/>
      <c r="G795" s="151"/>
      <c r="H795" s="151"/>
      <c r="I795" s="151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51"/>
      <c r="C796" s="151"/>
      <c r="D796" s="151"/>
      <c r="E796" s="151"/>
      <c r="F796" s="151"/>
      <c r="G796" s="151"/>
      <c r="H796" s="151"/>
      <c r="I796" s="151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51"/>
      <c r="C797" s="151"/>
      <c r="D797" s="151"/>
      <c r="E797" s="151"/>
      <c r="F797" s="151"/>
      <c r="G797" s="151"/>
      <c r="H797" s="151"/>
      <c r="I797" s="151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51"/>
      <c r="C798" s="151"/>
      <c r="D798" s="151"/>
      <c r="E798" s="151"/>
      <c r="F798" s="151"/>
      <c r="G798" s="151"/>
      <c r="H798" s="151"/>
      <c r="I798" s="151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51"/>
      <c r="C799" s="151"/>
      <c r="D799" s="151"/>
      <c r="E799" s="151"/>
      <c r="F799" s="151"/>
      <c r="G799" s="151"/>
      <c r="H799" s="151"/>
      <c r="I799" s="151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51"/>
      <c r="C800" s="151"/>
      <c r="D800" s="151"/>
      <c r="E800" s="151"/>
      <c r="F800" s="151"/>
      <c r="G800" s="151"/>
      <c r="H800" s="151"/>
      <c r="I800" s="151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51"/>
      <c r="C801" s="151"/>
      <c r="D801" s="151"/>
      <c r="E801" s="151"/>
      <c r="F801" s="151"/>
      <c r="G801" s="151"/>
      <c r="H801" s="151"/>
      <c r="I801" s="151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51"/>
      <c r="C802" s="151"/>
      <c r="D802" s="151"/>
      <c r="E802" s="151"/>
      <c r="F802" s="151"/>
      <c r="G802" s="151"/>
      <c r="H802" s="151"/>
      <c r="I802" s="151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51"/>
      <c r="C803" s="151"/>
      <c r="D803" s="151"/>
      <c r="E803" s="151"/>
      <c r="F803" s="151"/>
      <c r="G803" s="151"/>
      <c r="H803" s="151"/>
      <c r="I803" s="151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51"/>
      <c r="C804" s="151"/>
      <c r="D804" s="151"/>
      <c r="E804" s="151"/>
      <c r="F804" s="151"/>
      <c r="G804" s="151"/>
      <c r="H804" s="151"/>
      <c r="I804" s="151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51"/>
      <c r="C805" s="151"/>
      <c r="D805" s="151"/>
      <c r="E805" s="151"/>
      <c r="F805" s="151"/>
      <c r="G805" s="151"/>
      <c r="H805" s="151"/>
      <c r="I805" s="151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51"/>
      <c r="C806" s="151"/>
      <c r="D806" s="151"/>
      <c r="E806" s="151"/>
      <c r="F806" s="151"/>
      <c r="G806" s="151"/>
      <c r="H806" s="151"/>
      <c r="I806" s="151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51"/>
      <c r="C807" s="151"/>
      <c r="D807" s="151"/>
      <c r="E807" s="151"/>
      <c r="F807" s="151"/>
      <c r="G807" s="151"/>
      <c r="H807" s="151"/>
      <c r="I807" s="151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51"/>
      <c r="C808" s="151"/>
      <c r="D808" s="151"/>
      <c r="E808" s="151"/>
      <c r="F808" s="151"/>
      <c r="G808" s="151"/>
      <c r="H808" s="151"/>
      <c r="I808" s="151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51"/>
      <c r="C809" s="151"/>
      <c r="D809" s="151"/>
      <c r="E809" s="151"/>
      <c r="F809" s="151"/>
      <c r="G809" s="151"/>
      <c r="H809" s="151"/>
      <c r="I809" s="151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51"/>
      <c r="C810" s="151"/>
      <c r="D810" s="151"/>
      <c r="E810" s="151"/>
      <c r="F810" s="151"/>
      <c r="G810" s="151"/>
      <c r="H810" s="151"/>
      <c r="I810" s="151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51"/>
      <c r="C811" s="151"/>
      <c r="D811" s="151"/>
      <c r="E811" s="151"/>
      <c r="F811" s="151"/>
      <c r="G811" s="151"/>
      <c r="H811" s="151"/>
      <c r="I811" s="151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51"/>
      <c r="C812" s="151"/>
      <c r="D812" s="151"/>
      <c r="E812" s="151"/>
      <c r="F812" s="151"/>
      <c r="G812" s="151"/>
      <c r="H812" s="151"/>
      <c r="I812" s="151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51"/>
      <c r="C813" s="151"/>
      <c r="D813" s="151"/>
      <c r="E813" s="151"/>
      <c r="F813" s="151"/>
      <c r="G813" s="151"/>
      <c r="H813" s="151"/>
      <c r="I813" s="151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51"/>
      <c r="C814" s="151"/>
      <c r="D814" s="151"/>
      <c r="E814" s="151"/>
      <c r="F814" s="151"/>
      <c r="G814" s="151"/>
      <c r="H814" s="151"/>
      <c r="I814" s="151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51"/>
      <c r="C815" s="151"/>
      <c r="D815" s="151"/>
      <c r="E815" s="151"/>
      <c r="F815" s="151"/>
      <c r="G815" s="151"/>
      <c r="H815" s="151"/>
      <c r="I815" s="151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51"/>
      <c r="C816" s="151"/>
      <c r="D816" s="151"/>
      <c r="E816" s="151"/>
      <c r="F816" s="151"/>
      <c r="G816" s="151"/>
      <c r="H816" s="151"/>
      <c r="I816" s="151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51"/>
      <c r="C817" s="151"/>
      <c r="D817" s="151"/>
      <c r="E817" s="151"/>
      <c r="F817" s="151"/>
      <c r="G817" s="151"/>
      <c r="H817" s="151"/>
      <c r="I817" s="151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51"/>
      <c r="C818" s="151"/>
      <c r="D818" s="151"/>
      <c r="E818" s="151"/>
      <c r="F818" s="151"/>
      <c r="G818" s="151"/>
      <c r="H818" s="151"/>
      <c r="I818" s="151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51"/>
      <c r="C819" s="151"/>
      <c r="D819" s="151"/>
      <c r="E819" s="151"/>
      <c r="F819" s="151"/>
      <c r="G819" s="151"/>
      <c r="H819" s="151"/>
      <c r="I819" s="151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51"/>
      <c r="C820" s="151"/>
      <c r="D820" s="151"/>
      <c r="E820" s="151"/>
      <c r="F820" s="151"/>
      <c r="G820" s="151"/>
      <c r="H820" s="151"/>
      <c r="I820" s="151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51"/>
      <c r="C821" s="151"/>
      <c r="D821" s="151"/>
      <c r="E821" s="151"/>
      <c r="F821" s="151"/>
      <c r="G821" s="151"/>
      <c r="H821" s="151"/>
      <c r="I821" s="151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51"/>
      <c r="C822" s="151"/>
      <c r="D822" s="151"/>
      <c r="E822" s="151"/>
      <c r="F822" s="151"/>
      <c r="G822" s="151"/>
      <c r="H822" s="151"/>
      <c r="I822" s="151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51"/>
      <c r="C823" s="151"/>
      <c r="D823" s="151"/>
      <c r="E823" s="151"/>
      <c r="F823" s="151"/>
      <c r="G823" s="151"/>
      <c r="H823" s="151"/>
      <c r="I823" s="151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51"/>
      <c r="C824" s="151"/>
      <c r="D824" s="151"/>
      <c r="E824" s="151"/>
      <c r="F824" s="151"/>
      <c r="G824" s="151"/>
      <c r="H824" s="151"/>
      <c r="I824" s="151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51"/>
      <c r="C825" s="151"/>
      <c r="D825" s="151"/>
      <c r="E825" s="151"/>
      <c r="F825" s="151"/>
      <c r="G825" s="151"/>
      <c r="H825" s="151"/>
      <c r="I825" s="151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51"/>
      <c r="C826" s="151"/>
      <c r="D826" s="151"/>
      <c r="E826" s="151"/>
      <c r="F826" s="151"/>
      <c r="G826" s="151"/>
      <c r="H826" s="151"/>
      <c r="I826" s="151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51"/>
      <c r="C827" s="151"/>
      <c r="D827" s="151"/>
      <c r="E827" s="151"/>
      <c r="F827" s="151"/>
      <c r="G827" s="151"/>
      <c r="H827" s="151"/>
      <c r="I827" s="151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51"/>
      <c r="C828" s="151"/>
      <c r="D828" s="151"/>
      <c r="E828" s="151"/>
      <c r="F828" s="151"/>
      <c r="G828" s="151"/>
      <c r="H828" s="151"/>
      <c r="I828" s="151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51"/>
      <c r="C829" s="151"/>
      <c r="D829" s="151"/>
      <c r="E829" s="151"/>
      <c r="F829" s="151"/>
      <c r="G829" s="151"/>
      <c r="H829" s="151"/>
      <c r="I829" s="151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51"/>
      <c r="C830" s="151"/>
      <c r="D830" s="151"/>
      <c r="E830" s="151"/>
      <c r="F830" s="151"/>
      <c r="G830" s="151"/>
      <c r="H830" s="151"/>
      <c r="I830" s="151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51"/>
      <c r="C831" s="151"/>
      <c r="D831" s="151"/>
      <c r="E831" s="151"/>
      <c r="F831" s="151"/>
      <c r="G831" s="151"/>
      <c r="H831" s="151"/>
      <c r="I831" s="151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51"/>
      <c r="C832" s="151"/>
      <c r="D832" s="151"/>
      <c r="E832" s="151"/>
      <c r="F832" s="151"/>
      <c r="G832" s="151"/>
      <c r="H832" s="151"/>
      <c r="I832" s="151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51"/>
      <c r="C833" s="151"/>
      <c r="D833" s="151"/>
      <c r="E833" s="151"/>
      <c r="F833" s="151"/>
      <c r="G833" s="151"/>
      <c r="H833" s="151"/>
      <c r="I833" s="151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51"/>
      <c r="C834" s="151"/>
      <c r="D834" s="151"/>
      <c r="E834" s="151"/>
      <c r="F834" s="151"/>
      <c r="G834" s="151"/>
      <c r="H834" s="151"/>
      <c r="I834" s="151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51"/>
      <c r="C835" s="151"/>
      <c r="D835" s="151"/>
      <c r="E835" s="151"/>
      <c r="F835" s="151"/>
      <c r="G835" s="151"/>
      <c r="H835" s="151"/>
      <c r="I835" s="151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51"/>
      <c r="C836" s="151"/>
      <c r="D836" s="151"/>
      <c r="E836" s="151"/>
      <c r="F836" s="151"/>
      <c r="G836" s="151"/>
      <c r="H836" s="151"/>
      <c r="I836" s="151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51"/>
      <c r="C837" s="151"/>
      <c r="D837" s="151"/>
      <c r="E837" s="151"/>
      <c r="F837" s="151"/>
      <c r="G837" s="151"/>
      <c r="H837" s="151"/>
      <c r="I837" s="151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51"/>
      <c r="C838" s="151"/>
      <c r="D838" s="151"/>
      <c r="E838" s="151"/>
      <c r="F838" s="151"/>
      <c r="G838" s="151"/>
      <c r="H838" s="151"/>
      <c r="I838" s="151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51"/>
      <c r="C839" s="151"/>
      <c r="D839" s="151"/>
      <c r="E839" s="151"/>
      <c r="F839" s="151"/>
      <c r="G839" s="151"/>
      <c r="H839" s="151"/>
      <c r="I839" s="151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51"/>
      <c r="C840" s="151"/>
      <c r="D840" s="151"/>
      <c r="E840" s="151"/>
      <c r="F840" s="151"/>
      <c r="G840" s="151"/>
      <c r="H840" s="151"/>
      <c r="I840" s="151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51"/>
      <c r="C841" s="151"/>
      <c r="D841" s="151"/>
      <c r="E841" s="151"/>
      <c r="F841" s="151"/>
      <c r="G841" s="151"/>
      <c r="H841" s="151"/>
      <c r="I841" s="151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51"/>
      <c r="C842" s="151"/>
      <c r="D842" s="151"/>
      <c r="E842" s="151"/>
      <c r="F842" s="151"/>
      <c r="G842" s="151"/>
      <c r="H842" s="151"/>
      <c r="I842" s="151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51"/>
      <c r="C843" s="151"/>
      <c r="D843" s="151"/>
      <c r="E843" s="151"/>
      <c r="F843" s="151"/>
      <c r="G843" s="151"/>
      <c r="H843" s="151"/>
      <c r="I843" s="151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51"/>
      <c r="C844" s="151"/>
      <c r="D844" s="151"/>
      <c r="E844" s="151"/>
      <c r="F844" s="151"/>
      <c r="G844" s="151"/>
      <c r="H844" s="151"/>
      <c r="I844" s="151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51"/>
      <c r="C845" s="151"/>
      <c r="D845" s="151"/>
      <c r="E845" s="151"/>
      <c r="F845" s="151"/>
      <c r="G845" s="151"/>
      <c r="H845" s="151"/>
      <c r="I845" s="151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51"/>
      <c r="C846" s="151"/>
      <c r="D846" s="151"/>
      <c r="E846" s="151"/>
      <c r="F846" s="151"/>
      <c r="G846" s="151"/>
      <c r="H846" s="151"/>
      <c r="I846" s="151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51"/>
      <c r="C847" s="151"/>
      <c r="D847" s="151"/>
      <c r="E847" s="151"/>
      <c r="F847" s="151"/>
      <c r="G847" s="151"/>
      <c r="H847" s="151"/>
      <c r="I847" s="151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51"/>
      <c r="C848" s="151"/>
      <c r="D848" s="151"/>
      <c r="E848" s="151"/>
      <c r="F848" s="151"/>
      <c r="G848" s="151"/>
      <c r="H848" s="151"/>
      <c r="I848" s="151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51"/>
      <c r="C849" s="151"/>
      <c r="D849" s="151"/>
      <c r="E849" s="151"/>
      <c r="F849" s="151"/>
      <c r="G849" s="151"/>
      <c r="H849" s="151"/>
      <c r="I849" s="151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51"/>
      <c r="C850" s="151"/>
      <c r="D850" s="151"/>
      <c r="E850" s="151"/>
      <c r="F850" s="151"/>
      <c r="G850" s="151"/>
      <c r="H850" s="151"/>
      <c r="I850" s="151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51"/>
      <c r="C851" s="151"/>
      <c r="D851" s="151"/>
      <c r="E851" s="151"/>
      <c r="F851" s="151"/>
      <c r="G851" s="151"/>
      <c r="H851" s="151"/>
      <c r="I851" s="151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51"/>
      <c r="C852" s="151"/>
      <c r="D852" s="151"/>
      <c r="E852" s="151"/>
      <c r="F852" s="151"/>
      <c r="G852" s="151"/>
      <c r="H852" s="151"/>
      <c r="I852" s="151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51"/>
      <c r="C853" s="151"/>
      <c r="D853" s="151"/>
      <c r="E853" s="151"/>
      <c r="F853" s="151"/>
      <c r="G853" s="151"/>
      <c r="H853" s="151"/>
      <c r="I853" s="151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51"/>
      <c r="C854" s="151"/>
      <c r="D854" s="151"/>
      <c r="E854" s="151"/>
      <c r="F854" s="151"/>
      <c r="G854" s="151"/>
      <c r="H854" s="151"/>
      <c r="I854" s="151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51"/>
      <c r="C855" s="151"/>
      <c r="D855" s="151"/>
      <c r="E855" s="151"/>
      <c r="F855" s="151"/>
      <c r="G855" s="151"/>
      <c r="H855" s="151"/>
      <c r="I855" s="151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51"/>
      <c r="C856" s="151"/>
      <c r="D856" s="151"/>
      <c r="E856" s="151"/>
      <c r="F856" s="151"/>
      <c r="G856" s="151"/>
      <c r="H856" s="151"/>
      <c r="I856" s="151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51"/>
      <c r="C857" s="151"/>
      <c r="D857" s="151"/>
      <c r="E857" s="151"/>
      <c r="F857" s="151"/>
      <c r="G857" s="151"/>
      <c r="H857" s="151"/>
      <c r="I857" s="151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51"/>
      <c r="C858" s="151"/>
      <c r="D858" s="151"/>
      <c r="E858" s="151"/>
      <c r="F858" s="151"/>
      <c r="G858" s="151"/>
      <c r="H858" s="151"/>
      <c r="I858" s="151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51"/>
      <c r="C859" s="151"/>
      <c r="D859" s="151"/>
      <c r="E859" s="151"/>
      <c r="F859" s="151"/>
      <c r="G859" s="151"/>
      <c r="H859" s="151"/>
      <c r="I859" s="151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51"/>
      <c r="C860" s="151"/>
      <c r="D860" s="151"/>
      <c r="E860" s="151"/>
      <c r="F860" s="151"/>
      <c r="G860" s="151"/>
      <c r="H860" s="151"/>
      <c r="I860" s="151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51"/>
      <c r="C861" s="151"/>
      <c r="D861" s="151"/>
      <c r="E861" s="151"/>
      <c r="F861" s="151"/>
      <c r="G861" s="151"/>
      <c r="H861" s="151"/>
      <c r="I861" s="151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51"/>
      <c r="C862" s="151"/>
      <c r="D862" s="151"/>
      <c r="E862" s="151"/>
      <c r="F862" s="151"/>
      <c r="G862" s="151"/>
      <c r="H862" s="151"/>
      <c r="I862" s="151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51"/>
      <c r="C863" s="151"/>
      <c r="D863" s="151"/>
      <c r="E863" s="151"/>
      <c r="F863" s="151"/>
      <c r="G863" s="151"/>
      <c r="H863" s="151"/>
      <c r="I863" s="151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51"/>
      <c r="C864" s="151"/>
      <c r="D864" s="151"/>
      <c r="E864" s="151"/>
      <c r="F864" s="151"/>
      <c r="G864" s="151"/>
      <c r="H864" s="151"/>
      <c r="I864" s="151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51"/>
      <c r="C865" s="151"/>
      <c r="D865" s="151"/>
      <c r="E865" s="151"/>
      <c r="F865" s="151"/>
      <c r="G865" s="151"/>
      <c r="H865" s="151"/>
      <c r="I865" s="151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51"/>
      <c r="C866" s="151"/>
      <c r="D866" s="151"/>
      <c r="E866" s="151"/>
      <c r="F866" s="151"/>
      <c r="G866" s="151"/>
      <c r="H866" s="151"/>
      <c r="I866" s="151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51"/>
      <c r="C867" s="151"/>
      <c r="D867" s="151"/>
      <c r="E867" s="151"/>
      <c r="F867" s="151"/>
      <c r="G867" s="151"/>
      <c r="H867" s="151"/>
      <c r="I867" s="151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51"/>
      <c r="C868" s="151"/>
      <c r="D868" s="151"/>
      <c r="E868" s="151"/>
      <c r="F868" s="151"/>
      <c r="G868" s="151"/>
      <c r="H868" s="151"/>
      <c r="I868" s="151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51"/>
      <c r="C869" s="151"/>
      <c r="D869" s="151"/>
      <c r="E869" s="151"/>
      <c r="F869" s="151"/>
      <c r="G869" s="151"/>
      <c r="H869" s="151"/>
      <c r="I869" s="151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51"/>
      <c r="C870" s="151"/>
      <c r="D870" s="151"/>
      <c r="E870" s="151"/>
      <c r="F870" s="151"/>
      <c r="G870" s="151"/>
      <c r="H870" s="151"/>
      <c r="I870" s="151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51"/>
      <c r="C871" s="151"/>
      <c r="D871" s="151"/>
      <c r="E871" s="151"/>
      <c r="F871" s="151"/>
      <c r="G871" s="151"/>
      <c r="H871" s="151"/>
      <c r="I871" s="151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51"/>
      <c r="C872" s="151"/>
      <c r="D872" s="151"/>
      <c r="E872" s="151"/>
      <c r="F872" s="151"/>
      <c r="G872" s="151"/>
      <c r="H872" s="151"/>
      <c r="I872" s="151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51"/>
      <c r="C873" s="151"/>
      <c r="D873" s="151"/>
      <c r="E873" s="151"/>
      <c r="F873" s="151"/>
      <c r="G873" s="151"/>
      <c r="H873" s="151"/>
      <c r="I873" s="151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51"/>
      <c r="C874" s="151"/>
      <c r="D874" s="151"/>
      <c r="E874" s="151"/>
      <c r="F874" s="151"/>
      <c r="G874" s="151"/>
      <c r="H874" s="151"/>
      <c r="I874" s="151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51"/>
      <c r="C875" s="151"/>
      <c r="D875" s="151"/>
      <c r="E875" s="151"/>
      <c r="F875" s="151"/>
      <c r="G875" s="151"/>
      <c r="H875" s="151"/>
      <c r="I875" s="151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51"/>
      <c r="C876" s="151"/>
      <c r="D876" s="151"/>
      <c r="E876" s="151"/>
      <c r="F876" s="151"/>
      <c r="G876" s="151"/>
      <c r="H876" s="151"/>
      <c r="I876" s="151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51"/>
      <c r="C877" s="151"/>
      <c r="D877" s="151"/>
      <c r="E877" s="151"/>
      <c r="F877" s="151"/>
      <c r="G877" s="151"/>
      <c r="H877" s="151"/>
      <c r="I877" s="151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51"/>
      <c r="C878" s="151"/>
      <c r="D878" s="151"/>
      <c r="E878" s="151"/>
      <c r="F878" s="151"/>
      <c r="G878" s="151"/>
      <c r="H878" s="151"/>
      <c r="I878" s="151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51"/>
      <c r="C879" s="151"/>
      <c r="D879" s="151"/>
      <c r="E879" s="151"/>
      <c r="F879" s="151"/>
      <c r="G879" s="151"/>
      <c r="H879" s="151"/>
      <c r="I879" s="151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51"/>
      <c r="C880" s="151"/>
      <c r="D880" s="151"/>
      <c r="E880" s="151"/>
      <c r="F880" s="151"/>
      <c r="G880" s="151"/>
      <c r="H880" s="151"/>
      <c r="I880" s="151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51"/>
      <c r="C881" s="151"/>
      <c r="D881" s="151"/>
      <c r="E881" s="151"/>
      <c r="F881" s="151"/>
      <c r="G881" s="151"/>
      <c r="H881" s="151"/>
      <c r="I881" s="151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51"/>
      <c r="C882" s="151"/>
      <c r="D882" s="151"/>
      <c r="E882" s="151"/>
      <c r="F882" s="151"/>
      <c r="G882" s="151"/>
      <c r="H882" s="151"/>
      <c r="I882" s="151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51"/>
      <c r="C883" s="151"/>
      <c r="D883" s="151"/>
      <c r="E883" s="151"/>
      <c r="F883" s="151"/>
      <c r="G883" s="151"/>
      <c r="H883" s="151"/>
      <c r="I883" s="151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51"/>
      <c r="C884" s="151"/>
      <c r="D884" s="151"/>
      <c r="E884" s="151"/>
      <c r="F884" s="151"/>
      <c r="G884" s="151"/>
      <c r="H884" s="151"/>
      <c r="I884" s="151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51"/>
      <c r="C885" s="151"/>
      <c r="D885" s="151"/>
      <c r="E885" s="151"/>
      <c r="F885" s="151"/>
      <c r="G885" s="151"/>
      <c r="H885" s="151"/>
      <c r="I885" s="151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51"/>
      <c r="C886" s="151"/>
      <c r="D886" s="151"/>
      <c r="E886" s="151"/>
      <c r="F886" s="151"/>
      <c r="G886" s="151"/>
      <c r="H886" s="151"/>
      <c r="I886" s="151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51"/>
      <c r="C887" s="151"/>
      <c r="D887" s="151"/>
      <c r="E887" s="151"/>
      <c r="F887" s="151"/>
      <c r="G887" s="151"/>
      <c r="H887" s="151"/>
      <c r="I887" s="151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51"/>
      <c r="C888" s="151"/>
      <c r="D888" s="151"/>
      <c r="E888" s="151"/>
      <c r="F888" s="151"/>
      <c r="G888" s="151"/>
      <c r="H888" s="151"/>
      <c r="I888" s="151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51"/>
      <c r="C889" s="151"/>
      <c r="D889" s="151"/>
      <c r="E889" s="151"/>
      <c r="F889" s="151"/>
      <c r="G889" s="151"/>
      <c r="H889" s="151"/>
      <c r="I889" s="151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51"/>
      <c r="C890" s="151"/>
      <c r="D890" s="151"/>
      <c r="E890" s="151"/>
      <c r="F890" s="151"/>
      <c r="G890" s="151"/>
      <c r="H890" s="151"/>
      <c r="I890" s="151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51"/>
      <c r="C891" s="151"/>
      <c r="D891" s="151"/>
      <c r="E891" s="151"/>
      <c r="F891" s="151"/>
      <c r="G891" s="151"/>
      <c r="H891" s="151"/>
      <c r="I891" s="151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51"/>
      <c r="C892" s="151"/>
      <c r="D892" s="151"/>
      <c r="E892" s="151"/>
      <c r="F892" s="151"/>
      <c r="G892" s="151"/>
      <c r="H892" s="151"/>
      <c r="I892" s="151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51"/>
      <c r="C893" s="151"/>
      <c r="D893" s="151"/>
      <c r="E893" s="151"/>
      <c r="F893" s="151"/>
      <c r="G893" s="151"/>
      <c r="H893" s="151"/>
      <c r="I893" s="151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51"/>
      <c r="C894" s="151"/>
      <c r="D894" s="151"/>
      <c r="E894" s="151"/>
      <c r="F894" s="151"/>
      <c r="G894" s="151"/>
      <c r="H894" s="151"/>
      <c r="I894" s="151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51"/>
      <c r="C895" s="151"/>
      <c r="D895" s="151"/>
      <c r="E895" s="151"/>
      <c r="F895" s="151"/>
      <c r="G895" s="151"/>
      <c r="H895" s="151"/>
      <c r="I895" s="151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51"/>
      <c r="C896" s="151"/>
      <c r="D896" s="151"/>
      <c r="E896" s="151"/>
      <c r="F896" s="151"/>
      <c r="G896" s="151"/>
      <c r="H896" s="151"/>
      <c r="I896" s="151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51"/>
      <c r="C897" s="151"/>
      <c r="D897" s="151"/>
      <c r="E897" s="151"/>
      <c r="F897" s="151"/>
      <c r="G897" s="151"/>
      <c r="H897" s="151"/>
      <c r="I897" s="151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51"/>
      <c r="C898" s="151"/>
      <c r="D898" s="151"/>
      <c r="E898" s="151"/>
      <c r="F898" s="151"/>
      <c r="G898" s="151"/>
      <c r="H898" s="151"/>
      <c r="I898" s="151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51"/>
      <c r="C899" s="151"/>
      <c r="D899" s="151"/>
      <c r="E899" s="151"/>
      <c r="F899" s="151"/>
      <c r="G899" s="151"/>
      <c r="H899" s="151"/>
      <c r="I899" s="151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51"/>
      <c r="C900" s="151"/>
      <c r="D900" s="151"/>
      <c r="E900" s="151"/>
      <c r="F900" s="151"/>
      <c r="G900" s="151"/>
      <c r="H900" s="151"/>
      <c r="I900" s="151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51"/>
      <c r="C901" s="151"/>
      <c r="D901" s="151"/>
      <c r="E901" s="151"/>
      <c r="F901" s="151"/>
      <c r="G901" s="151"/>
      <c r="H901" s="151"/>
      <c r="I901" s="151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51"/>
      <c r="C902" s="151"/>
      <c r="D902" s="151"/>
      <c r="E902" s="151"/>
      <c r="F902" s="151"/>
      <c r="G902" s="151"/>
      <c r="H902" s="151"/>
      <c r="I902" s="151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51"/>
      <c r="C903" s="151"/>
      <c r="D903" s="151"/>
      <c r="E903" s="151"/>
      <c r="F903" s="151"/>
      <c r="G903" s="151"/>
      <c r="H903" s="151"/>
      <c r="I903" s="151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51"/>
      <c r="C904" s="151"/>
      <c r="D904" s="151"/>
      <c r="E904" s="151"/>
      <c r="F904" s="151"/>
      <c r="G904" s="151"/>
      <c r="H904" s="151"/>
      <c r="I904" s="151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51"/>
      <c r="C905" s="151"/>
      <c r="D905" s="151"/>
      <c r="E905" s="151"/>
      <c r="F905" s="151"/>
      <c r="G905" s="151"/>
      <c r="H905" s="151"/>
      <c r="I905" s="151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51"/>
      <c r="C906" s="151"/>
      <c r="D906" s="151"/>
      <c r="E906" s="151"/>
      <c r="F906" s="151"/>
      <c r="G906" s="151"/>
      <c r="H906" s="151"/>
      <c r="I906" s="151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51"/>
      <c r="C907" s="151"/>
      <c r="D907" s="151"/>
      <c r="E907" s="151"/>
      <c r="F907" s="151"/>
      <c r="G907" s="151"/>
      <c r="H907" s="151"/>
      <c r="I907" s="151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51"/>
      <c r="C908" s="151"/>
      <c r="D908" s="151"/>
      <c r="E908" s="151"/>
      <c r="F908" s="151"/>
      <c r="G908" s="151"/>
      <c r="H908" s="151"/>
      <c r="I908" s="151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51"/>
      <c r="C909" s="151"/>
      <c r="D909" s="151"/>
      <c r="E909" s="151"/>
      <c r="F909" s="151"/>
      <c r="G909" s="151"/>
      <c r="H909" s="151"/>
      <c r="I909" s="151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51"/>
      <c r="C910" s="151"/>
      <c r="D910" s="151"/>
      <c r="E910" s="151"/>
      <c r="F910" s="151"/>
      <c r="G910" s="151"/>
      <c r="H910" s="151"/>
      <c r="I910" s="151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51"/>
      <c r="C911" s="151"/>
      <c r="D911" s="151"/>
      <c r="E911" s="151"/>
      <c r="F911" s="151"/>
      <c r="G911" s="151"/>
      <c r="H911" s="151"/>
      <c r="I911" s="151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51"/>
      <c r="C912" s="151"/>
      <c r="D912" s="151"/>
      <c r="E912" s="151"/>
      <c r="F912" s="151"/>
      <c r="G912" s="151"/>
      <c r="H912" s="151"/>
      <c r="I912" s="151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51"/>
      <c r="C913" s="151"/>
      <c r="D913" s="151"/>
      <c r="E913" s="151"/>
      <c r="F913" s="151"/>
      <c r="G913" s="151"/>
      <c r="H913" s="151"/>
      <c r="I913" s="151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51"/>
      <c r="C914" s="151"/>
      <c r="D914" s="151"/>
      <c r="E914" s="151"/>
      <c r="F914" s="151"/>
      <c r="G914" s="151"/>
      <c r="H914" s="151"/>
      <c r="I914" s="151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51"/>
      <c r="C915" s="151"/>
      <c r="D915" s="151"/>
      <c r="E915" s="151"/>
      <c r="F915" s="151"/>
      <c r="G915" s="151"/>
      <c r="H915" s="151"/>
      <c r="I915" s="151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51"/>
      <c r="C916" s="151"/>
      <c r="D916" s="151"/>
      <c r="E916" s="151"/>
      <c r="F916" s="151"/>
      <c r="G916" s="151"/>
      <c r="H916" s="151"/>
      <c r="I916" s="151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51"/>
      <c r="C917" s="151"/>
      <c r="D917" s="151"/>
      <c r="E917" s="151"/>
      <c r="F917" s="151"/>
      <c r="G917" s="151"/>
      <c r="H917" s="151"/>
      <c r="I917" s="151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51"/>
      <c r="C918" s="151"/>
      <c r="D918" s="151"/>
      <c r="E918" s="151"/>
      <c r="F918" s="151"/>
      <c r="G918" s="151"/>
      <c r="H918" s="151"/>
      <c r="I918" s="151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51"/>
      <c r="C919" s="151"/>
      <c r="D919" s="151"/>
      <c r="E919" s="151"/>
      <c r="F919" s="151"/>
      <c r="G919" s="151"/>
      <c r="H919" s="151"/>
      <c r="I919" s="151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51"/>
      <c r="C920" s="151"/>
      <c r="D920" s="151"/>
      <c r="E920" s="151"/>
      <c r="F920" s="151"/>
      <c r="G920" s="151"/>
      <c r="H920" s="151"/>
      <c r="I920" s="151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51"/>
      <c r="C921" s="151"/>
      <c r="D921" s="151"/>
      <c r="E921" s="151"/>
      <c r="F921" s="151"/>
      <c r="G921" s="151"/>
      <c r="H921" s="151"/>
      <c r="I921" s="151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51"/>
      <c r="C922" s="151"/>
      <c r="D922" s="151"/>
      <c r="E922" s="151"/>
      <c r="F922" s="151"/>
      <c r="G922" s="151"/>
      <c r="H922" s="151"/>
      <c r="I922" s="151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51"/>
      <c r="C923" s="151"/>
      <c r="D923" s="151"/>
      <c r="E923" s="151"/>
      <c r="F923" s="151"/>
      <c r="G923" s="151"/>
      <c r="H923" s="151"/>
      <c r="I923" s="151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51"/>
      <c r="C924" s="151"/>
      <c r="D924" s="151"/>
      <c r="E924" s="151"/>
      <c r="F924" s="151"/>
      <c r="G924" s="151"/>
      <c r="H924" s="151"/>
      <c r="I924" s="151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51"/>
      <c r="C925" s="151"/>
      <c r="D925" s="151"/>
      <c r="E925" s="151"/>
      <c r="F925" s="151"/>
      <c r="G925" s="151"/>
      <c r="H925" s="151"/>
      <c r="I925" s="151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51"/>
      <c r="C926" s="151"/>
      <c r="D926" s="151"/>
      <c r="E926" s="151"/>
      <c r="F926" s="151"/>
      <c r="G926" s="151"/>
      <c r="H926" s="151"/>
      <c r="I926" s="151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51"/>
      <c r="C927" s="151"/>
      <c r="D927" s="151"/>
      <c r="E927" s="151"/>
      <c r="F927" s="151"/>
      <c r="G927" s="151"/>
      <c r="H927" s="151"/>
      <c r="I927" s="151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51"/>
      <c r="C928" s="151"/>
      <c r="D928" s="151"/>
      <c r="E928" s="151"/>
      <c r="F928" s="151"/>
      <c r="G928" s="151"/>
      <c r="H928" s="151"/>
      <c r="I928" s="151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51"/>
      <c r="C929" s="151"/>
      <c r="D929" s="151"/>
      <c r="E929" s="151"/>
      <c r="F929" s="151"/>
      <c r="G929" s="151"/>
      <c r="H929" s="151"/>
      <c r="I929" s="151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51"/>
      <c r="C930" s="151"/>
      <c r="D930" s="151"/>
      <c r="E930" s="151"/>
      <c r="F930" s="151"/>
      <c r="G930" s="151"/>
      <c r="H930" s="151"/>
      <c r="I930" s="151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51"/>
      <c r="C931" s="151"/>
      <c r="D931" s="151"/>
      <c r="E931" s="151"/>
      <c r="F931" s="151"/>
      <c r="G931" s="151"/>
      <c r="H931" s="151"/>
      <c r="I931" s="151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51"/>
      <c r="C932" s="151"/>
      <c r="D932" s="151"/>
      <c r="E932" s="151"/>
      <c r="F932" s="151"/>
      <c r="G932" s="151"/>
      <c r="H932" s="151"/>
      <c r="I932" s="151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51"/>
      <c r="C933" s="151"/>
      <c r="D933" s="151"/>
      <c r="E933" s="151"/>
      <c r="F933" s="151"/>
      <c r="G933" s="151"/>
      <c r="H933" s="151"/>
      <c r="I933" s="151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51"/>
      <c r="C934" s="151"/>
      <c r="D934" s="151"/>
      <c r="E934" s="151"/>
      <c r="F934" s="151"/>
      <c r="G934" s="151"/>
      <c r="H934" s="151"/>
      <c r="I934" s="151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51"/>
      <c r="C935" s="151"/>
      <c r="D935" s="151"/>
      <c r="E935" s="151"/>
      <c r="F935" s="151"/>
      <c r="G935" s="151"/>
      <c r="H935" s="151"/>
      <c r="I935" s="151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51"/>
      <c r="C936" s="151"/>
      <c r="D936" s="151"/>
      <c r="E936" s="151"/>
      <c r="F936" s="151"/>
      <c r="G936" s="151"/>
      <c r="H936" s="151"/>
      <c r="I936" s="151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51"/>
      <c r="C937" s="151"/>
      <c r="D937" s="151"/>
      <c r="E937" s="151"/>
      <c r="F937" s="151"/>
      <c r="G937" s="151"/>
      <c r="H937" s="151"/>
      <c r="I937" s="151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51"/>
      <c r="C938" s="151"/>
      <c r="D938" s="151"/>
      <c r="E938" s="151"/>
      <c r="F938" s="151"/>
      <c r="G938" s="151"/>
      <c r="H938" s="151"/>
      <c r="I938" s="151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51"/>
      <c r="C939" s="151"/>
      <c r="D939" s="151"/>
      <c r="E939" s="151"/>
      <c r="F939" s="151"/>
      <c r="G939" s="151"/>
      <c r="H939" s="151"/>
      <c r="I939" s="151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51"/>
      <c r="C940" s="151"/>
      <c r="D940" s="151"/>
      <c r="E940" s="151"/>
      <c r="F940" s="151"/>
      <c r="G940" s="151"/>
      <c r="H940" s="151"/>
      <c r="I940" s="151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51"/>
      <c r="C941" s="151"/>
      <c r="D941" s="151"/>
      <c r="E941" s="151"/>
      <c r="F941" s="151"/>
      <c r="G941" s="151"/>
      <c r="H941" s="151"/>
      <c r="I941" s="151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51"/>
      <c r="C942" s="151"/>
      <c r="D942" s="151"/>
      <c r="E942" s="151"/>
      <c r="F942" s="151"/>
      <c r="G942" s="151"/>
      <c r="H942" s="151"/>
      <c r="I942" s="151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51"/>
      <c r="C943" s="151"/>
      <c r="D943" s="151"/>
      <c r="E943" s="151"/>
      <c r="F943" s="151"/>
      <c r="G943" s="151"/>
      <c r="H943" s="151"/>
      <c r="I943" s="151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51"/>
      <c r="C944" s="151"/>
      <c r="D944" s="151"/>
      <c r="E944" s="151"/>
      <c r="F944" s="151"/>
      <c r="G944" s="151"/>
      <c r="H944" s="151"/>
      <c r="I944" s="151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51"/>
      <c r="C945" s="151"/>
      <c r="D945" s="151"/>
      <c r="E945" s="151"/>
      <c r="F945" s="151"/>
      <c r="G945" s="151"/>
      <c r="H945" s="151"/>
      <c r="I945" s="151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51"/>
      <c r="C946" s="151"/>
      <c r="D946" s="151"/>
      <c r="E946" s="151"/>
      <c r="F946" s="151"/>
      <c r="G946" s="151"/>
      <c r="H946" s="151"/>
      <c r="I946" s="151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51"/>
      <c r="C947" s="151"/>
      <c r="D947" s="151"/>
      <c r="E947" s="151"/>
      <c r="F947" s="151"/>
      <c r="G947" s="151"/>
      <c r="H947" s="151"/>
      <c r="I947" s="151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51"/>
      <c r="C948" s="151"/>
      <c r="D948" s="151"/>
      <c r="E948" s="151"/>
      <c r="F948" s="151"/>
      <c r="G948" s="151"/>
      <c r="H948" s="151"/>
      <c r="I948" s="151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51"/>
      <c r="C949" s="151"/>
      <c r="D949" s="151"/>
      <c r="E949" s="151"/>
      <c r="F949" s="151"/>
      <c r="G949" s="151"/>
      <c r="H949" s="151"/>
      <c r="I949" s="151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51"/>
      <c r="C950" s="151"/>
      <c r="D950" s="151"/>
      <c r="E950" s="151"/>
      <c r="F950" s="151"/>
      <c r="G950" s="151"/>
      <c r="H950" s="151"/>
      <c r="I950" s="151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51"/>
      <c r="C951" s="151"/>
      <c r="D951" s="151"/>
      <c r="E951" s="151"/>
      <c r="F951" s="151"/>
      <c r="G951" s="151"/>
      <c r="H951" s="151"/>
      <c r="I951" s="151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51"/>
      <c r="C952" s="151"/>
      <c r="D952" s="151"/>
      <c r="E952" s="151"/>
      <c r="F952" s="151"/>
      <c r="G952" s="151"/>
      <c r="H952" s="151"/>
      <c r="I952" s="151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51"/>
      <c r="C953" s="151"/>
      <c r="D953" s="151"/>
      <c r="E953" s="151"/>
      <c r="F953" s="151"/>
      <c r="G953" s="151"/>
      <c r="H953" s="151"/>
      <c r="I953" s="151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51"/>
      <c r="C954" s="151"/>
      <c r="D954" s="151"/>
      <c r="E954" s="151"/>
      <c r="F954" s="151"/>
      <c r="G954" s="151"/>
      <c r="H954" s="151"/>
      <c r="I954" s="151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51"/>
      <c r="C955" s="151"/>
      <c r="D955" s="151"/>
      <c r="E955" s="151"/>
      <c r="F955" s="151"/>
      <c r="G955" s="151"/>
      <c r="H955" s="151"/>
      <c r="I955" s="151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51"/>
      <c r="C956" s="151"/>
      <c r="D956" s="151"/>
      <c r="E956" s="151"/>
      <c r="F956" s="151"/>
      <c r="G956" s="151"/>
      <c r="H956" s="151"/>
      <c r="I956" s="151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51"/>
      <c r="C957" s="151"/>
      <c r="D957" s="151"/>
      <c r="E957" s="151"/>
      <c r="F957" s="151"/>
      <c r="G957" s="151"/>
      <c r="H957" s="151"/>
      <c r="I957" s="151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51"/>
      <c r="C958" s="151"/>
      <c r="D958" s="151"/>
      <c r="E958" s="151"/>
      <c r="F958" s="151"/>
      <c r="G958" s="151"/>
      <c r="H958" s="151"/>
      <c r="I958" s="151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51"/>
      <c r="C959" s="151"/>
      <c r="D959" s="151"/>
      <c r="E959" s="151"/>
      <c r="F959" s="151"/>
      <c r="G959" s="151"/>
      <c r="H959" s="151"/>
      <c r="I959" s="151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51"/>
      <c r="C960" s="151"/>
      <c r="D960" s="151"/>
      <c r="E960" s="151"/>
      <c r="F960" s="151"/>
      <c r="G960" s="151"/>
      <c r="H960" s="151"/>
      <c r="I960" s="151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51"/>
      <c r="C961" s="151"/>
      <c r="D961" s="151"/>
      <c r="E961" s="151"/>
      <c r="F961" s="151"/>
      <c r="G961" s="151"/>
      <c r="H961" s="151"/>
      <c r="I961" s="151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51"/>
      <c r="C962" s="151"/>
      <c r="D962" s="151"/>
      <c r="E962" s="151"/>
      <c r="F962" s="151"/>
      <c r="G962" s="151"/>
      <c r="H962" s="151"/>
      <c r="I962" s="151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51"/>
      <c r="C963" s="151"/>
      <c r="D963" s="151"/>
      <c r="E963" s="151"/>
      <c r="F963" s="151"/>
      <c r="G963" s="151"/>
      <c r="H963" s="151"/>
      <c r="I963" s="151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51"/>
      <c r="C964" s="151"/>
      <c r="D964" s="151"/>
      <c r="E964" s="151"/>
      <c r="F964" s="151"/>
      <c r="G964" s="151"/>
      <c r="H964" s="151"/>
      <c r="I964" s="151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51"/>
      <c r="C965" s="151"/>
      <c r="D965" s="151"/>
      <c r="E965" s="151"/>
      <c r="F965" s="151"/>
      <c r="G965" s="151"/>
      <c r="H965" s="151"/>
      <c r="I965" s="151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51"/>
      <c r="C966" s="151"/>
      <c r="D966" s="151"/>
      <c r="E966" s="151"/>
      <c r="F966" s="151"/>
      <c r="G966" s="151"/>
      <c r="H966" s="151"/>
      <c r="I966" s="151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51"/>
      <c r="C967" s="151"/>
      <c r="D967" s="151"/>
      <c r="E967" s="151"/>
      <c r="F967" s="151"/>
      <c r="G967" s="151"/>
      <c r="H967" s="151"/>
      <c r="I967" s="151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51"/>
      <c r="C968" s="151"/>
      <c r="D968" s="151"/>
      <c r="E968" s="151"/>
      <c r="F968" s="151"/>
      <c r="G968" s="151"/>
      <c r="H968" s="151"/>
      <c r="I968" s="151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51"/>
      <c r="C969" s="151"/>
      <c r="D969" s="151"/>
      <c r="E969" s="151"/>
      <c r="F969" s="151"/>
      <c r="G969" s="151"/>
      <c r="H969" s="151"/>
      <c r="I969" s="151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51"/>
      <c r="C970" s="151"/>
      <c r="D970" s="151"/>
      <c r="E970" s="151"/>
      <c r="F970" s="151"/>
      <c r="G970" s="151"/>
      <c r="H970" s="151"/>
      <c r="I970" s="151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51"/>
      <c r="C971" s="151"/>
      <c r="D971" s="151"/>
      <c r="E971" s="151"/>
      <c r="F971" s="151"/>
      <c r="G971" s="151"/>
      <c r="H971" s="151"/>
      <c r="I971" s="151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51"/>
      <c r="C972" s="151"/>
      <c r="D972" s="151"/>
      <c r="E972" s="151"/>
      <c r="F972" s="151"/>
      <c r="G972" s="151"/>
      <c r="H972" s="151"/>
      <c r="I972" s="151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51"/>
      <c r="C973" s="151"/>
      <c r="D973" s="151"/>
      <c r="E973" s="151"/>
      <c r="F973" s="151"/>
      <c r="G973" s="151"/>
      <c r="H973" s="151"/>
      <c r="I973" s="151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51"/>
      <c r="C974" s="151"/>
      <c r="D974" s="151"/>
      <c r="E974" s="151"/>
      <c r="F974" s="151"/>
      <c r="G974" s="151"/>
      <c r="H974" s="151"/>
      <c r="I974" s="151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51"/>
      <c r="C975" s="151"/>
      <c r="D975" s="151"/>
      <c r="E975" s="151"/>
      <c r="F975" s="151"/>
      <c r="G975" s="151"/>
      <c r="H975" s="151"/>
      <c r="I975" s="151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51"/>
      <c r="C976" s="151"/>
      <c r="D976" s="151"/>
      <c r="E976" s="151"/>
      <c r="F976" s="151"/>
      <c r="G976" s="151"/>
      <c r="H976" s="151"/>
      <c r="I976" s="151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51"/>
      <c r="C977" s="151"/>
      <c r="D977" s="151"/>
      <c r="E977" s="151"/>
      <c r="F977" s="151"/>
      <c r="G977" s="151"/>
      <c r="H977" s="151"/>
      <c r="I977" s="151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51"/>
      <c r="C978" s="151"/>
      <c r="D978" s="151"/>
      <c r="E978" s="151"/>
      <c r="F978" s="151"/>
      <c r="G978" s="151"/>
      <c r="H978" s="151"/>
      <c r="I978" s="151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51"/>
      <c r="C979" s="151"/>
      <c r="D979" s="151"/>
      <c r="E979" s="151"/>
      <c r="F979" s="151"/>
      <c r="G979" s="151"/>
      <c r="H979" s="151"/>
      <c r="I979" s="151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51"/>
      <c r="C980" s="151"/>
      <c r="D980" s="151"/>
      <c r="E980" s="151"/>
      <c r="F980" s="151"/>
      <c r="G980" s="151"/>
      <c r="H980" s="151"/>
      <c r="I980" s="151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51"/>
      <c r="C981" s="151"/>
      <c r="D981" s="151"/>
      <c r="E981" s="151"/>
      <c r="F981" s="151"/>
      <c r="G981" s="151"/>
      <c r="H981" s="151"/>
      <c r="I981" s="151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51"/>
      <c r="C982" s="151"/>
      <c r="D982" s="151"/>
      <c r="E982" s="151"/>
      <c r="F982" s="151"/>
      <c r="G982" s="151"/>
      <c r="H982" s="151"/>
      <c r="I982" s="151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51"/>
      <c r="C983" s="151"/>
      <c r="D983" s="151"/>
      <c r="E983" s="151"/>
      <c r="F983" s="151"/>
      <c r="G983" s="151"/>
      <c r="H983" s="151"/>
      <c r="I983" s="151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51"/>
      <c r="C984" s="151"/>
      <c r="D984" s="151"/>
      <c r="E984" s="151"/>
      <c r="F984" s="151"/>
      <c r="G984" s="151"/>
      <c r="H984" s="151"/>
      <c r="I984" s="151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51"/>
      <c r="C985" s="151"/>
      <c r="D985" s="151"/>
      <c r="E985" s="151"/>
      <c r="F985" s="151"/>
      <c r="G985" s="151"/>
      <c r="H985" s="151"/>
      <c r="I985" s="151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51"/>
      <c r="C986" s="151"/>
      <c r="D986" s="151"/>
      <c r="E986" s="151"/>
      <c r="F986" s="151"/>
      <c r="G986" s="151"/>
      <c r="H986" s="151"/>
      <c r="I986" s="151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51"/>
      <c r="C987" s="151"/>
      <c r="D987" s="151"/>
      <c r="E987" s="151"/>
      <c r="F987" s="151"/>
      <c r="G987" s="151"/>
      <c r="H987" s="151"/>
      <c r="I987" s="151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51"/>
      <c r="C988" s="151"/>
      <c r="D988" s="151"/>
      <c r="E988" s="151"/>
      <c r="F988" s="151"/>
      <c r="G988" s="151"/>
      <c r="H988" s="151"/>
      <c r="I988" s="151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51"/>
      <c r="C989" s="151"/>
      <c r="D989" s="151"/>
      <c r="E989" s="151"/>
      <c r="F989" s="151"/>
      <c r="G989" s="151"/>
      <c r="H989" s="151"/>
      <c r="I989" s="151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51"/>
      <c r="C990" s="151"/>
      <c r="D990" s="151"/>
      <c r="E990" s="151"/>
      <c r="F990" s="151"/>
      <c r="G990" s="151"/>
      <c r="H990" s="151"/>
      <c r="I990" s="151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51"/>
      <c r="C991" s="151"/>
      <c r="D991" s="151"/>
      <c r="E991" s="151"/>
      <c r="F991" s="151"/>
      <c r="G991" s="151"/>
      <c r="H991" s="151"/>
      <c r="I991" s="151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51"/>
      <c r="C992" s="151"/>
      <c r="D992" s="151"/>
      <c r="E992" s="151"/>
      <c r="F992" s="151"/>
      <c r="G992" s="151"/>
      <c r="H992" s="151"/>
      <c r="I992" s="151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51"/>
      <c r="C993" s="151"/>
      <c r="D993" s="151"/>
      <c r="E993" s="151"/>
      <c r="F993" s="151"/>
      <c r="G993" s="151"/>
      <c r="H993" s="151"/>
      <c r="I993" s="151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51"/>
      <c r="C994" s="151"/>
      <c r="D994" s="151"/>
      <c r="E994" s="151"/>
      <c r="F994" s="151"/>
      <c r="G994" s="151"/>
      <c r="H994" s="151"/>
      <c r="I994" s="151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51"/>
      <c r="C995" s="151"/>
      <c r="D995" s="151"/>
      <c r="E995" s="151"/>
      <c r="F995" s="151"/>
      <c r="G995" s="151"/>
      <c r="H995" s="151"/>
      <c r="I995" s="151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51"/>
      <c r="C996" s="151"/>
      <c r="D996" s="151"/>
      <c r="E996" s="151"/>
      <c r="F996" s="151"/>
      <c r="G996" s="151"/>
      <c r="H996" s="151"/>
      <c r="I996" s="151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51"/>
      <c r="C997" s="151"/>
      <c r="D997" s="151"/>
      <c r="E997" s="151"/>
      <c r="F997" s="151"/>
      <c r="G997" s="151"/>
      <c r="H997" s="151"/>
      <c r="I997" s="151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51"/>
      <c r="C998" s="151"/>
      <c r="D998" s="151"/>
      <c r="E998" s="151"/>
      <c r="F998" s="151"/>
      <c r="G998" s="151"/>
      <c r="H998" s="151"/>
      <c r="I998" s="151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51"/>
      <c r="C999" s="151"/>
      <c r="D999" s="151"/>
      <c r="E999" s="151"/>
      <c r="F999" s="151"/>
      <c r="G999" s="151"/>
      <c r="H999" s="151"/>
      <c r="I999" s="151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>
      <c r="A1000" s="114"/>
      <c r="B1000" s="151"/>
      <c r="C1000" s="151"/>
      <c r="D1000" s="151"/>
      <c r="E1000" s="151"/>
      <c r="F1000" s="151"/>
      <c r="G1000" s="151"/>
      <c r="H1000" s="151"/>
      <c r="I1000" s="151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4" max="4" width="14.38"/>
    <col customWidth="1" min="5" max="5" width="73.5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351</v>
      </c>
      <c r="G1" s="3" t="s">
        <v>352</v>
      </c>
    </row>
    <row r="2">
      <c r="A2" s="3" t="s">
        <v>5</v>
      </c>
      <c r="B2" s="3" t="s">
        <v>198</v>
      </c>
      <c r="C2" s="3" t="s">
        <v>11</v>
      </c>
      <c r="D2" s="6" t="s">
        <v>373</v>
      </c>
      <c r="E2" s="3" t="s">
        <v>16</v>
      </c>
      <c r="F2" s="3" t="str">
        <f>VLOOKUP($D2,proc!$A:$D,3,FALSE)</f>
        <v>3</v>
      </c>
      <c r="G2" s="3" t="str">
        <f>VLOOKUP($D2,proc!$A:$D,4,FALSE)</f>
        <v>0</v>
      </c>
    </row>
    <row r="3">
      <c r="A3" s="3" t="s">
        <v>5</v>
      </c>
      <c r="B3" s="3" t="s">
        <v>198</v>
      </c>
      <c r="C3" s="3" t="s">
        <v>11</v>
      </c>
      <c r="D3" s="6" t="s">
        <v>416</v>
      </c>
      <c r="E3" s="3" t="s">
        <v>21</v>
      </c>
      <c r="F3" s="3" t="str">
        <f>VLOOKUP($D3,proc!$A:$D,3,FALSE)</f>
        <v>0</v>
      </c>
      <c r="G3" s="3" t="str">
        <f>VLOOKUP($D3,proc!$A:$D,4,FALSE)</f>
        <v>0</v>
      </c>
    </row>
    <row r="4">
      <c r="A4" s="3" t="s">
        <v>5</v>
      </c>
      <c r="B4" s="3" t="s">
        <v>198</v>
      </c>
      <c r="C4" s="3" t="s">
        <v>11</v>
      </c>
      <c r="D4" s="6" t="s">
        <v>442</v>
      </c>
      <c r="E4" s="3" t="s">
        <v>24</v>
      </c>
      <c r="F4" s="3" t="str">
        <f>VLOOKUP($D4,proc!$A:$D,3,FALSE)</f>
        <v>5</v>
      </c>
      <c r="G4" s="3" t="str">
        <f>VLOOKUP($D4,proc!$A:$D,4,FALSE)</f>
        <v>0</v>
      </c>
    </row>
    <row r="5">
      <c r="A5" s="3" t="s">
        <v>5</v>
      </c>
      <c r="B5" s="3" t="s">
        <v>198</v>
      </c>
      <c r="C5" s="3" t="s">
        <v>11</v>
      </c>
      <c r="D5" s="6" t="s">
        <v>476</v>
      </c>
      <c r="E5" s="3" t="s">
        <v>27</v>
      </c>
      <c r="F5" s="3" t="str">
        <f>VLOOKUP($D5,proc!$A:$D,3,FALSE)</f>
        <v>4</v>
      </c>
      <c r="G5" s="3" t="str">
        <f>VLOOKUP($D5,proc!$A:$D,4,FALSE)</f>
        <v>0</v>
      </c>
    </row>
    <row r="6">
      <c r="A6" s="3" t="s">
        <v>5</v>
      </c>
      <c r="B6" s="3" t="s">
        <v>198</v>
      </c>
      <c r="C6" s="3" t="s">
        <v>11</v>
      </c>
      <c r="D6" s="6" t="s">
        <v>500</v>
      </c>
      <c r="E6" s="3" t="s">
        <v>29</v>
      </c>
      <c r="F6" s="3" t="str">
        <f>VLOOKUP($D6,proc!$A:$D,3,FALSE)</f>
        <v>6</v>
      </c>
      <c r="G6" s="3" t="str">
        <f>VLOOKUP($D6,proc!$A:$D,4,FALSE)</f>
        <v>0</v>
      </c>
    </row>
    <row r="7">
      <c r="A7" s="3" t="s">
        <v>5</v>
      </c>
      <c r="B7" s="3" t="s">
        <v>198</v>
      </c>
      <c r="C7" s="3" t="s">
        <v>11</v>
      </c>
      <c r="D7" s="6" t="s">
        <v>526</v>
      </c>
      <c r="E7" s="3" t="s">
        <v>32</v>
      </c>
      <c r="F7" s="3" t="str">
        <f>VLOOKUP($D7,proc!$A:$D,3,FALSE)</f>
        <v>5</v>
      </c>
      <c r="G7" s="3" t="str">
        <f>VLOOKUP($D7,proc!$A:$D,4,FALSE)</f>
        <v>0</v>
      </c>
    </row>
    <row r="8">
      <c r="A8" s="3" t="s">
        <v>5</v>
      </c>
      <c r="B8" s="3" t="s">
        <v>198</v>
      </c>
      <c r="C8" s="3" t="s">
        <v>11</v>
      </c>
      <c r="D8" s="6" t="s">
        <v>549</v>
      </c>
      <c r="E8" s="3" t="s">
        <v>49</v>
      </c>
      <c r="F8" s="3" t="str">
        <f>VLOOKUP($D8,proc!$A:$D,3,FALSE)</f>
        <v>5</v>
      </c>
      <c r="G8" s="3" t="str">
        <f>VLOOKUP($D8,proc!$A:$D,4,FALSE)</f>
        <v>0</v>
      </c>
    </row>
    <row r="9">
      <c r="A9" s="3" t="s">
        <v>5</v>
      </c>
      <c r="B9" s="3" t="s">
        <v>198</v>
      </c>
      <c r="C9" s="3" t="s">
        <v>11</v>
      </c>
      <c r="D9" s="6" t="s">
        <v>578</v>
      </c>
      <c r="E9" s="3" t="s">
        <v>52</v>
      </c>
      <c r="F9" s="3" t="str">
        <f>VLOOKUP($D9,proc!$A:$D,3,FALSE)</f>
        <v>5</v>
      </c>
      <c r="G9" s="3" t="str">
        <f>VLOOKUP($D9,proc!$A:$D,4,FALSE)</f>
        <v>0</v>
      </c>
    </row>
    <row r="10">
      <c r="A10" s="3" t="s">
        <v>5</v>
      </c>
      <c r="B10" s="3" t="s">
        <v>198</v>
      </c>
      <c r="C10" s="3" t="s">
        <v>11</v>
      </c>
      <c r="D10" s="6" t="s">
        <v>610</v>
      </c>
      <c r="E10" s="3" t="s">
        <v>55</v>
      </c>
      <c r="F10" s="3" t="str">
        <f>VLOOKUP($D10,proc!$A:$D,3,FALSE)</f>
        <v>4</v>
      </c>
      <c r="G10" s="3" t="str">
        <f>VLOOKUP($D10,proc!$A:$D,4,FALSE)</f>
        <v>1</v>
      </c>
    </row>
    <row r="11">
      <c r="A11" s="3" t="s">
        <v>5</v>
      </c>
      <c r="B11" s="3" t="s">
        <v>198</v>
      </c>
      <c r="C11" s="3" t="s">
        <v>11</v>
      </c>
      <c r="D11" s="6" t="s">
        <v>645</v>
      </c>
      <c r="E11" s="3" t="s">
        <v>60</v>
      </c>
      <c r="F11" s="3" t="str">
        <f>VLOOKUP($D11,proc!$A:$D,3,FALSE)</f>
        <v>4</v>
      </c>
      <c r="G11" s="3" t="str">
        <f>VLOOKUP($D11,proc!$A:$D,4,FALSE)</f>
        <v>1</v>
      </c>
    </row>
    <row r="12">
      <c r="A12" s="3" t="s">
        <v>5</v>
      </c>
      <c r="B12" s="3" t="s">
        <v>198</v>
      </c>
      <c r="C12" s="3" t="s">
        <v>11</v>
      </c>
      <c r="D12" s="6" t="s">
        <v>665</v>
      </c>
      <c r="E12" s="3" t="s">
        <v>63</v>
      </c>
      <c r="F12" s="3" t="str">
        <f>VLOOKUP($D12,proc!$A:$D,3,FALSE)</f>
        <v>4</v>
      </c>
      <c r="G12" s="3" t="str">
        <f>VLOOKUP($D12,proc!$A:$D,4,FALSE)</f>
        <v>1</v>
      </c>
    </row>
    <row r="13">
      <c r="A13" s="3" t="s">
        <v>5</v>
      </c>
      <c r="B13" s="3" t="s">
        <v>198</v>
      </c>
      <c r="C13" s="3" t="s">
        <v>11</v>
      </c>
      <c r="D13" s="6" t="s">
        <v>696</v>
      </c>
      <c r="E13" s="3" t="s">
        <v>68</v>
      </c>
      <c r="F13" s="3" t="str">
        <f>VLOOKUP($D13,proc!$A:$D,3,FALSE)</f>
        <v>4</v>
      </c>
      <c r="G13" s="3" t="str">
        <f>VLOOKUP($D13,proc!$A:$D,4,FALSE)</f>
        <v>1</v>
      </c>
    </row>
    <row r="14">
      <c r="A14" s="3" t="s">
        <v>5</v>
      </c>
      <c r="B14" s="3" t="s">
        <v>198</v>
      </c>
      <c r="C14" s="3" t="s">
        <v>11</v>
      </c>
      <c r="D14" s="6" t="s">
        <v>706</v>
      </c>
      <c r="E14" s="3" t="s">
        <v>71</v>
      </c>
      <c r="F14" s="3" t="str">
        <f>VLOOKUP($D14,proc!$A:$D,3,FALSE)</f>
        <v>4</v>
      </c>
      <c r="G14" s="3" t="str">
        <f>VLOOKUP($D14,proc!$A:$D,4,FALSE)</f>
        <v>1</v>
      </c>
    </row>
    <row r="15">
      <c r="A15" s="3" t="s">
        <v>5</v>
      </c>
      <c r="B15" s="3" t="s">
        <v>198</v>
      </c>
      <c r="C15" s="3" t="s">
        <v>11</v>
      </c>
      <c r="D15" s="6" t="s">
        <v>739</v>
      </c>
      <c r="E15" s="3" t="s">
        <v>74</v>
      </c>
      <c r="F15" s="3" t="str">
        <f>VLOOKUP($D15,proc!$A:$D,3,FALSE)</f>
        <v>4</v>
      </c>
      <c r="G15" s="3" t="str">
        <f>VLOOKUP($D15,proc!$A:$D,4,FALSE)</f>
        <v>1</v>
      </c>
    </row>
    <row r="16">
      <c r="A16" s="3" t="s">
        <v>5</v>
      </c>
      <c r="B16" s="3" t="s">
        <v>198</v>
      </c>
      <c r="C16" s="3" t="s">
        <v>11</v>
      </c>
      <c r="D16" s="6" t="s">
        <v>747</v>
      </c>
      <c r="E16" s="3" t="s">
        <v>75</v>
      </c>
      <c r="F16" s="3" t="str">
        <f>VLOOKUP($D16,proc!$A:$D,3,FALSE)</f>
        <v>4</v>
      </c>
      <c r="G16" s="3" t="str">
        <f>VLOOKUP($D16,proc!$A:$D,4,FALSE)</f>
        <v>1</v>
      </c>
    </row>
    <row r="17">
      <c r="A17" s="3" t="s">
        <v>5</v>
      </c>
      <c r="B17" s="3" t="s">
        <v>198</v>
      </c>
      <c r="C17" s="3" t="s">
        <v>11</v>
      </c>
      <c r="D17" s="6" t="s">
        <v>768</v>
      </c>
      <c r="E17" s="3" t="s">
        <v>78</v>
      </c>
      <c r="F17" s="3" t="str">
        <f>VLOOKUP($D17,proc!$A:$D,3,FALSE)</f>
        <v>4</v>
      </c>
      <c r="G17" s="3" t="str">
        <f>VLOOKUP($D17,proc!$A:$D,4,FALSE)</f>
        <v>1</v>
      </c>
    </row>
    <row r="18">
      <c r="A18" s="3" t="s">
        <v>5</v>
      </c>
      <c r="B18" s="3" t="s">
        <v>198</v>
      </c>
      <c r="C18" s="3" t="s">
        <v>11</v>
      </c>
      <c r="D18" s="6" t="s">
        <v>770</v>
      </c>
      <c r="E18" s="3" t="s">
        <v>81</v>
      </c>
      <c r="F18" s="3" t="str">
        <f>VLOOKUP($D18,proc!$A:$D,3,FALSE)</f>
        <v>4</v>
      </c>
      <c r="G18" s="3" t="str">
        <f>VLOOKUP($D18,proc!$A:$D,4,FALSE)</f>
        <v>1</v>
      </c>
    </row>
    <row r="19">
      <c r="A19" s="3" t="s">
        <v>5</v>
      </c>
      <c r="B19" s="3" t="s">
        <v>214</v>
      </c>
      <c r="C19" s="3" t="s">
        <v>84</v>
      </c>
      <c r="D19" s="6" t="s">
        <v>787</v>
      </c>
      <c r="E19" s="3" t="s">
        <v>440</v>
      </c>
      <c r="F19" s="3" t="str">
        <f>VLOOKUP($D19,proc!$A:$D,3,FALSE)</f>
        <v>5</v>
      </c>
      <c r="G19" s="3" t="str">
        <f>VLOOKUP($D19,proc!$A:$D,4,FALSE)</f>
        <v>0</v>
      </c>
    </row>
    <row r="20">
      <c r="A20" s="3" t="s">
        <v>5</v>
      </c>
      <c r="B20" s="3" t="s">
        <v>214</v>
      </c>
      <c r="C20" s="3" t="s">
        <v>84</v>
      </c>
      <c r="D20" s="6" t="s">
        <v>814</v>
      </c>
      <c r="E20" s="3" t="s">
        <v>444</v>
      </c>
      <c r="F20" s="3" t="str">
        <f>VLOOKUP($D20,proc!$A:$D,3,FALSE)</f>
        <v>5</v>
      </c>
      <c r="G20" s="3" t="str">
        <f>VLOOKUP($D20,proc!$A:$D,4,FALSE)</f>
        <v>0</v>
      </c>
    </row>
    <row r="21">
      <c r="A21" s="3" t="s">
        <v>5</v>
      </c>
      <c r="B21" s="3" t="s">
        <v>214</v>
      </c>
      <c r="C21" s="3" t="s">
        <v>84</v>
      </c>
      <c r="D21" s="6" t="s">
        <v>834</v>
      </c>
      <c r="E21" s="3" t="s">
        <v>448</v>
      </c>
      <c r="F21" s="3" t="str">
        <f>VLOOKUP($D21,proc!$A:$D,3,FALSE)</f>
        <v>5</v>
      </c>
      <c r="G21" s="3" t="str">
        <f>VLOOKUP($D21,proc!$A:$D,4,FALSE)</f>
        <v>0</v>
      </c>
    </row>
    <row r="22">
      <c r="A22" s="3" t="s">
        <v>5</v>
      </c>
      <c r="B22" s="3" t="s">
        <v>214</v>
      </c>
      <c r="C22" s="3" t="s">
        <v>84</v>
      </c>
      <c r="D22" s="6" t="s">
        <v>850</v>
      </c>
      <c r="E22" s="3" t="s">
        <v>35</v>
      </c>
      <c r="F22" s="3" t="str">
        <f>VLOOKUP($D22,proc!$A:$D,3,FALSE)</f>
        <v>4</v>
      </c>
      <c r="G22" s="3" t="str">
        <f>VLOOKUP($D22,proc!$A:$D,4,FALSE)</f>
        <v>0</v>
      </c>
    </row>
    <row r="23">
      <c r="A23" s="3" t="s">
        <v>5</v>
      </c>
      <c r="B23" s="3" t="s">
        <v>214</v>
      </c>
      <c r="C23" s="3" t="s">
        <v>84</v>
      </c>
      <c r="D23" s="6" t="s">
        <v>869</v>
      </c>
      <c r="E23" s="3" t="s">
        <v>452</v>
      </c>
      <c r="F23" s="3" t="str">
        <f>VLOOKUP($D23,proc!$A:$D,3,FALSE)</f>
        <v>4</v>
      </c>
      <c r="G23" s="3" t="str">
        <f>VLOOKUP($D23,proc!$A:$D,4,FALSE)</f>
        <v>0</v>
      </c>
    </row>
    <row r="24">
      <c r="A24" s="3" t="s">
        <v>5</v>
      </c>
      <c r="B24" s="3" t="s">
        <v>214</v>
      </c>
      <c r="C24" s="3" t="s">
        <v>84</v>
      </c>
      <c r="D24" s="6" t="s">
        <v>892</v>
      </c>
      <c r="E24" s="3" t="s">
        <v>86</v>
      </c>
      <c r="F24" s="3" t="str">
        <f>VLOOKUP($D24,proc!$A:$D,3,FALSE)</f>
        <v>6</v>
      </c>
      <c r="G24" s="3" t="str">
        <f>VLOOKUP($D24,proc!$A:$D,4,FALSE)</f>
        <v>0</v>
      </c>
    </row>
    <row r="25">
      <c r="A25" s="3" t="s">
        <v>5</v>
      </c>
      <c r="B25" s="3" t="s">
        <v>214</v>
      </c>
      <c r="C25" s="3" t="s">
        <v>84</v>
      </c>
      <c r="D25" s="6" t="s">
        <v>914</v>
      </c>
      <c r="E25" s="3" t="s">
        <v>454</v>
      </c>
      <c r="F25" s="3" t="str">
        <f>VLOOKUP($D25,proc!$A:$D,3,FALSE)</f>
        <v>5</v>
      </c>
      <c r="G25" s="3" t="str">
        <f>VLOOKUP($D25,proc!$A:$D,4,FALSE)</f>
        <v>0</v>
      </c>
    </row>
    <row r="26">
      <c r="A26" s="3" t="s">
        <v>5</v>
      </c>
      <c r="B26" s="3" t="s">
        <v>214</v>
      </c>
      <c r="C26" s="3" t="s">
        <v>84</v>
      </c>
      <c r="D26" s="6" t="s">
        <v>938</v>
      </c>
      <c r="E26" s="3" t="s">
        <v>89</v>
      </c>
      <c r="F26" s="3" t="str">
        <f>VLOOKUP($D26,proc!$A:$D,3,FALSE)</f>
        <v>5</v>
      </c>
      <c r="G26" s="3" t="str">
        <f>VLOOKUP($D26,proc!$A:$D,4,FALSE)</f>
        <v>0</v>
      </c>
    </row>
    <row r="27">
      <c r="A27" s="3" t="s">
        <v>5</v>
      </c>
      <c r="B27" s="3" t="s">
        <v>214</v>
      </c>
      <c r="C27" s="3" t="s">
        <v>84</v>
      </c>
      <c r="D27" s="6" t="s">
        <v>976</v>
      </c>
      <c r="E27" s="3" t="s">
        <v>456</v>
      </c>
      <c r="F27" s="3" t="str">
        <f>VLOOKUP($D27,proc!$A:$D,3,FALSE)</f>
        <v>5</v>
      </c>
      <c r="G27" s="3" t="str">
        <f>VLOOKUP($D27,proc!$A:$D,4,FALSE)</f>
        <v>0</v>
      </c>
    </row>
    <row r="28">
      <c r="A28" s="3" t="s">
        <v>5</v>
      </c>
      <c r="B28" s="3" t="s">
        <v>214</v>
      </c>
      <c r="C28" s="3" t="s">
        <v>84</v>
      </c>
      <c r="D28" s="6" t="s">
        <v>1017</v>
      </c>
      <c r="E28" s="3" t="s">
        <v>458</v>
      </c>
      <c r="F28" s="3" t="str">
        <f>VLOOKUP($D28,proc!$A:$D,3,FALSE)</f>
        <v>5</v>
      </c>
      <c r="G28" s="3" t="str">
        <f>VLOOKUP($D28,proc!$A:$D,4,FALSE)</f>
        <v>0</v>
      </c>
    </row>
    <row r="29">
      <c r="A29" s="3" t="s">
        <v>5</v>
      </c>
      <c r="B29" s="3" t="s">
        <v>214</v>
      </c>
      <c r="C29" s="3" t="s">
        <v>84</v>
      </c>
      <c r="D29" s="6" t="s">
        <v>1074</v>
      </c>
      <c r="E29" s="3" t="s">
        <v>460</v>
      </c>
      <c r="F29" s="3" t="str">
        <f>VLOOKUP($D29,proc!$A:$D,3,FALSE)</f>
        <v>4</v>
      </c>
      <c r="G29" s="3" t="str">
        <f>VLOOKUP($D29,proc!$A:$D,4,FALSE)</f>
        <v>0</v>
      </c>
    </row>
    <row r="30">
      <c r="A30" s="3" t="s">
        <v>5</v>
      </c>
      <c r="B30" s="3" t="s">
        <v>214</v>
      </c>
      <c r="C30" s="3" t="s">
        <v>84</v>
      </c>
      <c r="D30" s="6" t="s">
        <v>1130</v>
      </c>
      <c r="E30" s="3" t="s">
        <v>462</v>
      </c>
      <c r="F30" s="3" t="str">
        <f>VLOOKUP($D30,proc!$A:$D,3,FALSE)</f>
        <v>4</v>
      </c>
      <c r="G30" s="3" t="str">
        <f>VLOOKUP($D30,proc!$A:$D,4,FALSE)</f>
        <v>0</v>
      </c>
    </row>
    <row r="31">
      <c r="A31" s="3" t="s">
        <v>5</v>
      </c>
      <c r="B31" s="3" t="s">
        <v>214</v>
      </c>
      <c r="C31" s="3" t="s">
        <v>84</v>
      </c>
      <c r="D31" s="6" t="s">
        <v>1191</v>
      </c>
      <c r="E31" s="3" t="s">
        <v>464</v>
      </c>
      <c r="F31" s="3" t="str">
        <f>VLOOKUP($D31,proc!$A:$D,3,FALSE)</f>
        <v>4</v>
      </c>
      <c r="G31" s="3" t="str">
        <f>VLOOKUP($D31,proc!$A:$D,4,FALSE)</f>
        <v>0</v>
      </c>
    </row>
    <row r="32">
      <c r="A32" s="3" t="s">
        <v>5</v>
      </c>
      <c r="B32" s="3" t="s">
        <v>214</v>
      </c>
      <c r="C32" s="3" t="s">
        <v>84</v>
      </c>
      <c r="D32" s="6" t="s">
        <v>1206</v>
      </c>
      <c r="E32" s="3" t="s">
        <v>466</v>
      </c>
      <c r="F32" s="3" t="str">
        <f>VLOOKUP($D32,proc!$A:$D,3,FALSE)</f>
        <v>4</v>
      </c>
      <c r="G32" s="3" t="str">
        <f>VLOOKUP($D32,proc!$A:$D,4,FALSE)</f>
        <v>0</v>
      </c>
    </row>
    <row r="33">
      <c r="A33" s="3" t="s">
        <v>5</v>
      </c>
      <c r="B33" s="3" t="s">
        <v>214</v>
      </c>
      <c r="C33" s="3" t="s">
        <v>84</v>
      </c>
      <c r="D33" s="6" t="s">
        <v>1261</v>
      </c>
      <c r="E33" s="3" t="s">
        <v>810</v>
      </c>
      <c r="F33" s="3" t="str">
        <f>VLOOKUP($D33,proc!$A:$D,3,FALSE)</f>
        <v>2</v>
      </c>
      <c r="G33" s="3" t="str">
        <f>VLOOKUP($D33,proc!$A:$D,4,FALSE)</f>
        <v>0</v>
      </c>
    </row>
    <row r="34">
      <c r="A34" s="3" t="s">
        <v>5</v>
      </c>
      <c r="B34" s="3" t="s">
        <v>214</v>
      </c>
      <c r="C34" s="3" t="s">
        <v>84</v>
      </c>
      <c r="D34" s="6" t="s">
        <v>1323</v>
      </c>
      <c r="E34" s="3" t="s">
        <v>469</v>
      </c>
      <c r="F34" s="3" t="str">
        <f>VLOOKUP($D34,proc!$A:$D,3,FALSE)</f>
        <v>4</v>
      </c>
      <c r="G34" s="3" t="str">
        <f>VLOOKUP($D34,proc!$A:$D,4,FALSE)</f>
        <v>0</v>
      </c>
    </row>
    <row r="35">
      <c r="A35" s="3" t="s">
        <v>5</v>
      </c>
      <c r="B35" s="3" t="s">
        <v>214</v>
      </c>
      <c r="C35" s="3" t="s">
        <v>84</v>
      </c>
      <c r="D35" s="6" t="s">
        <v>1364</v>
      </c>
      <c r="E35" s="3" t="s">
        <v>41</v>
      </c>
      <c r="F35" s="3" t="str">
        <f>VLOOKUP($D35,proc!$A:$D,3,FALSE)</f>
        <v>3</v>
      </c>
      <c r="G35" s="3" t="str">
        <f>VLOOKUP($D35,proc!$A:$D,4,FALSE)</f>
        <v>0</v>
      </c>
    </row>
    <row r="36">
      <c r="A36" s="3" t="s">
        <v>5</v>
      </c>
      <c r="B36" s="3" t="s">
        <v>214</v>
      </c>
      <c r="C36" s="3" t="s">
        <v>84</v>
      </c>
      <c r="D36" s="6" t="s">
        <v>1410</v>
      </c>
      <c r="E36" s="3" t="s">
        <v>471</v>
      </c>
      <c r="F36" s="3" t="str">
        <f>VLOOKUP($D36,proc!$A:$D,3,FALSE)</f>
        <v>3</v>
      </c>
      <c r="G36" s="3" t="str">
        <f>VLOOKUP($D36,proc!$A:$D,4,FALSE)</f>
        <v>0</v>
      </c>
    </row>
    <row r="37">
      <c r="A37" s="3" t="s">
        <v>5</v>
      </c>
      <c r="B37" s="3" t="s">
        <v>214</v>
      </c>
      <c r="C37" s="3" t="s">
        <v>84</v>
      </c>
      <c r="D37" s="6" t="s">
        <v>1455</v>
      </c>
      <c r="E37" s="3" t="s">
        <v>473</v>
      </c>
      <c r="F37" s="3" t="str">
        <f>VLOOKUP($D37,proc!$A:$D,3,FALSE)</f>
        <v>5</v>
      </c>
      <c r="G37" s="3" t="str">
        <f>VLOOKUP($D37,proc!$A:$D,4,FALSE)</f>
        <v>0</v>
      </c>
    </row>
    <row r="38">
      <c r="A38" s="3" t="s">
        <v>5</v>
      </c>
      <c r="B38" s="3" t="s">
        <v>214</v>
      </c>
      <c r="C38" s="3" t="s">
        <v>84</v>
      </c>
      <c r="D38" s="6" t="s">
        <v>1503</v>
      </c>
      <c r="E38" s="3" t="s">
        <v>480</v>
      </c>
      <c r="F38" s="3" t="str">
        <f>VLOOKUP($D38,proc!$A:$D,3,FALSE)</f>
        <v>4</v>
      </c>
      <c r="G38" s="3" t="str">
        <f>VLOOKUP($D38,proc!$A:$D,4,FALSE)</f>
        <v>1</v>
      </c>
    </row>
    <row r="39">
      <c r="A39" s="3" t="s">
        <v>5</v>
      </c>
      <c r="B39" s="3" t="s">
        <v>214</v>
      </c>
      <c r="C39" s="3" t="s">
        <v>84</v>
      </c>
      <c r="D39" s="6" t="s">
        <v>1516</v>
      </c>
      <c r="E39" s="3" t="s">
        <v>94</v>
      </c>
      <c r="F39" s="3" t="str">
        <f>VLOOKUP($D39,proc!$A:$D,3,FALSE)</f>
        <v>5</v>
      </c>
      <c r="G39" s="3" t="str">
        <f>VLOOKUP($D39,proc!$A:$D,4,FALSE)</f>
        <v>0</v>
      </c>
    </row>
    <row r="40">
      <c r="A40" s="3" t="s">
        <v>5</v>
      </c>
      <c r="B40" s="3" t="s">
        <v>214</v>
      </c>
      <c r="C40" s="3" t="s">
        <v>84</v>
      </c>
      <c r="D40" s="6" t="s">
        <v>1537</v>
      </c>
      <c r="E40" s="3" t="s">
        <v>97</v>
      </c>
      <c r="F40" s="3" t="str">
        <f>VLOOKUP($D40,proc!$A:$D,3,FALSE)</f>
        <v>6</v>
      </c>
      <c r="G40" s="3" t="str">
        <f>VLOOKUP($D40,proc!$A:$D,4,FALSE)</f>
        <v>0</v>
      </c>
    </row>
    <row r="41">
      <c r="A41" s="3" t="s">
        <v>5</v>
      </c>
      <c r="B41" s="3" t="s">
        <v>214</v>
      </c>
      <c r="C41" s="3" t="s">
        <v>84</v>
      </c>
      <c r="D41" s="6" t="s">
        <v>1576</v>
      </c>
      <c r="E41" s="3" t="s">
        <v>99</v>
      </c>
      <c r="F41" s="3" t="str">
        <f>VLOOKUP($D41,proc!$A:$D,3,FALSE)</f>
        <v>5</v>
      </c>
      <c r="G41" s="3" t="str">
        <f>VLOOKUP($D41,proc!$A:$D,4,FALSE)</f>
        <v>0</v>
      </c>
    </row>
    <row r="42">
      <c r="A42" s="3" t="s">
        <v>5</v>
      </c>
      <c r="B42" s="3" t="s">
        <v>214</v>
      </c>
      <c r="C42" s="3" t="s">
        <v>84</v>
      </c>
      <c r="D42" s="6" t="s">
        <v>1608</v>
      </c>
      <c r="E42" s="3" t="s">
        <v>102</v>
      </c>
      <c r="F42" s="3" t="str">
        <f>VLOOKUP($D42,proc!$A:$D,3,FALSE)</f>
        <v>5</v>
      </c>
      <c r="G42" s="3" t="str">
        <f>VLOOKUP($D42,proc!$A:$D,4,FALSE)</f>
        <v>0</v>
      </c>
    </row>
    <row r="43">
      <c r="A43" s="3" t="s">
        <v>5</v>
      </c>
      <c r="B43" s="3" t="s">
        <v>214</v>
      </c>
      <c r="C43" s="3" t="s">
        <v>84</v>
      </c>
      <c r="D43" s="6" t="s">
        <v>1661</v>
      </c>
      <c r="E43" s="3" t="s">
        <v>111</v>
      </c>
      <c r="F43" s="3" t="str">
        <f>VLOOKUP($D43,proc!$A:$D,3,FALSE)</f>
        <v>5</v>
      </c>
      <c r="G43" s="3" t="str">
        <f>VLOOKUP($D43,proc!$A:$D,4,FALSE)</f>
        <v>0</v>
      </c>
    </row>
    <row r="44">
      <c r="A44" s="3" t="s">
        <v>5</v>
      </c>
      <c r="B44" s="3" t="s">
        <v>214</v>
      </c>
      <c r="C44" s="3" t="s">
        <v>84</v>
      </c>
      <c r="D44" s="6" t="s">
        <v>1714</v>
      </c>
      <c r="E44" s="3" t="s">
        <v>116</v>
      </c>
      <c r="F44" s="3" t="str">
        <f>VLOOKUP($D44,proc!$A:$D,3,FALSE)</f>
        <v>5</v>
      </c>
      <c r="G44" s="3" t="str">
        <f>VLOOKUP($D44,proc!$A:$D,4,FALSE)</f>
        <v>0</v>
      </c>
    </row>
    <row r="45">
      <c r="A45" s="3" t="s">
        <v>5</v>
      </c>
      <c r="B45" s="3" t="s">
        <v>214</v>
      </c>
      <c r="C45" s="3" t="s">
        <v>84</v>
      </c>
      <c r="D45" s="6" t="s">
        <v>1760</v>
      </c>
      <c r="E45" s="3" t="s">
        <v>120</v>
      </c>
      <c r="F45" s="3" t="str">
        <f>VLOOKUP($D45,proc!$A:$D,3,FALSE)</f>
        <v>5</v>
      </c>
      <c r="G45" s="3" t="str">
        <f>VLOOKUP($D45,proc!$A:$D,4,FALSE)</f>
        <v>0</v>
      </c>
    </row>
    <row r="46">
      <c r="A46" s="3" t="s">
        <v>5</v>
      </c>
      <c r="B46" s="3" t="s">
        <v>214</v>
      </c>
      <c r="C46" s="3" t="s">
        <v>84</v>
      </c>
      <c r="D46" s="6" t="s">
        <v>1805</v>
      </c>
      <c r="E46" s="3" t="s">
        <v>123</v>
      </c>
      <c r="F46" s="3" t="str">
        <f>VLOOKUP($D46,proc!$A:$D,3,FALSE)</f>
        <v>5</v>
      </c>
      <c r="G46" s="3" t="str">
        <f>VLOOKUP($D46,proc!$A:$D,4,FALSE)</f>
        <v>0</v>
      </c>
    </row>
    <row r="47">
      <c r="A47" s="3" t="s">
        <v>5</v>
      </c>
      <c r="B47" s="3" t="s">
        <v>214</v>
      </c>
      <c r="C47" s="3" t="s">
        <v>84</v>
      </c>
      <c r="D47" s="6" t="s">
        <v>1848</v>
      </c>
      <c r="E47" s="3" t="s">
        <v>126</v>
      </c>
      <c r="F47" s="3" t="str">
        <f>VLOOKUP($D47,proc!$A:$D,3,FALSE)</f>
        <v>5</v>
      </c>
      <c r="G47" s="3" t="str">
        <f>VLOOKUP($D47,proc!$A:$D,4,FALSE)</f>
        <v>0</v>
      </c>
    </row>
    <row r="48">
      <c r="A48" s="3" t="s">
        <v>5</v>
      </c>
      <c r="B48" s="3" t="s">
        <v>214</v>
      </c>
      <c r="C48" s="3" t="s">
        <v>84</v>
      </c>
      <c r="D48" s="6" t="s">
        <v>1897</v>
      </c>
      <c r="E48" s="3" t="s">
        <v>129</v>
      </c>
      <c r="F48" s="3" t="str">
        <f>VLOOKUP($D48,proc!$A:$D,3,FALSE)</f>
        <v>5</v>
      </c>
      <c r="G48" s="3" t="str">
        <f>VLOOKUP($D48,proc!$A:$D,4,FALSE)</f>
        <v>0</v>
      </c>
    </row>
    <row r="49">
      <c r="A49" s="3" t="s">
        <v>5</v>
      </c>
      <c r="B49" s="3" t="s">
        <v>214</v>
      </c>
      <c r="C49" s="3" t="s">
        <v>84</v>
      </c>
      <c r="D49" s="6" t="s">
        <v>1935</v>
      </c>
      <c r="E49" s="3" t="s">
        <v>134</v>
      </c>
      <c r="F49" s="3" t="str">
        <f>VLOOKUP($D49,proc!$A:$D,3,FALSE)</f>
        <v>5</v>
      </c>
      <c r="G49" s="3" t="str">
        <f>VLOOKUP($D49,proc!$A:$D,4,FALSE)</f>
        <v>0</v>
      </c>
    </row>
    <row r="50">
      <c r="A50" s="3" t="s">
        <v>5</v>
      </c>
      <c r="B50" s="3" t="s">
        <v>214</v>
      </c>
      <c r="C50" s="3" t="s">
        <v>84</v>
      </c>
      <c r="D50" s="6" t="s">
        <v>1946</v>
      </c>
      <c r="E50" s="3" t="s">
        <v>138</v>
      </c>
      <c r="F50" s="3" t="str">
        <f>VLOOKUP($D50,proc!$A:$D,3,FALSE)</f>
        <v>5</v>
      </c>
      <c r="G50" s="3" t="str">
        <f>VLOOKUP($D50,proc!$A:$D,4,FALSE)</f>
        <v>0</v>
      </c>
    </row>
    <row r="51">
      <c r="A51" s="3" t="s">
        <v>5</v>
      </c>
      <c r="B51" s="3" t="s">
        <v>214</v>
      </c>
      <c r="C51" s="3" t="s">
        <v>84</v>
      </c>
      <c r="D51" s="6" t="s">
        <v>1988</v>
      </c>
      <c r="E51" s="3" t="s">
        <v>143</v>
      </c>
      <c r="F51" s="3" t="str">
        <f>VLOOKUP($D51,proc!$A:$D,3,FALSE)</f>
        <v>5</v>
      </c>
      <c r="G51" s="3" t="str">
        <f>VLOOKUP($D51,proc!$A:$D,4,FALSE)</f>
        <v>0</v>
      </c>
    </row>
    <row r="52">
      <c r="A52" s="3" t="s">
        <v>5</v>
      </c>
      <c r="B52" s="3" t="s">
        <v>214</v>
      </c>
      <c r="C52" s="3" t="s">
        <v>84</v>
      </c>
      <c r="D52" s="6" t="s">
        <v>2036</v>
      </c>
      <c r="E52" s="3" t="s">
        <v>146</v>
      </c>
      <c r="F52" s="3" t="str">
        <f>VLOOKUP($D52,proc!$A:$D,3,FALSE)</f>
        <v>5</v>
      </c>
      <c r="G52" s="3" t="str">
        <f>VLOOKUP($D52,proc!$A:$D,4,FALSE)</f>
        <v>0</v>
      </c>
    </row>
    <row r="53">
      <c r="A53" s="3" t="s">
        <v>5</v>
      </c>
      <c r="B53" s="3" t="s">
        <v>214</v>
      </c>
      <c r="C53" s="3" t="s">
        <v>84</v>
      </c>
      <c r="D53" s="6" t="s">
        <v>2086</v>
      </c>
      <c r="E53" s="3" t="s">
        <v>149</v>
      </c>
      <c r="F53" s="3" t="str">
        <f>VLOOKUP($D53,proc!$A:$D,3,FALSE)</f>
        <v>5</v>
      </c>
      <c r="G53" s="3" t="str">
        <f>VLOOKUP($D53,proc!$A:$D,4,FALSE)</f>
        <v>0</v>
      </c>
    </row>
    <row r="54">
      <c r="A54" s="3" t="s">
        <v>5</v>
      </c>
      <c r="B54" s="3" t="s">
        <v>214</v>
      </c>
      <c r="C54" s="3" t="s">
        <v>84</v>
      </c>
      <c r="D54" s="6" t="s">
        <v>2123</v>
      </c>
      <c r="E54" s="3" t="s">
        <v>152</v>
      </c>
      <c r="F54" s="3" t="str">
        <f>VLOOKUP($D54,proc!$A:$D,3,FALSE)</f>
        <v>5</v>
      </c>
      <c r="G54" s="3" t="str">
        <f>VLOOKUP($D54,proc!$A:$D,4,FALSE)</f>
        <v>0</v>
      </c>
    </row>
    <row r="55">
      <c r="A55" s="3" t="s">
        <v>5</v>
      </c>
      <c r="B55" s="3" t="s">
        <v>214</v>
      </c>
      <c r="C55" s="3" t="s">
        <v>84</v>
      </c>
      <c r="D55" s="6" t="s">
        <v>2133</v>
      </c>
      <c r="E55" s="3" t="s">
        <v>158</v>
      </c>
      <c r="F55" s="3" t="str">
        <f>VLOOKUP($D55,proc!$A:$D,3,FALSE)</f>
        <v>5</v>
      </c>
      <c r="G55" s="3" t="str">
        <f>VLOOKUP($D55,proc!$A:$D,4,FALSE)</f>
        <v>0</v>
      </c>
    </row>
    <row r="56">
      <c r="A56" s="3" t="s">
        <v>5</v>
      </c>
      <c r="B56" s="3" t="s">
        <v>214</v>
      </c>
      <c r="C56" s="3" t="s">
        <v>84</v>
      </c>
      <c r="D56" s="6" t="s">
        <v>2135</v>
      </c>
      <c r="E56" s="3" t="s">
        <v>161</v>
      </c>
      <c r="F56" s="3" t="str">
        <f>VLOOKUP($D56,proc!$A:$D,3,FALSE)</f>
        <v>5</v>
      </c>
      <c r="G56" s="3" t="str">
        <f>VLOOKUP($D56,proc!$A:$D,4,FALSE)</f>
        <v>0</v>
      </c>
    </row>
    <row r="57">
      <c r="A57" s="3" t="s">
        <v>5</v>
      </c>
      <c r="B57" s="3" t="s">
        <v>214</v>
      </c>
      <c r="C57" s="3" t="s">
        <v>84</v>
      </c>
      <c r="D57" s="6" t="s">
        <v>2138</v>
      </c>
      <c r="E57" s="3" t="s">
        <v>163</v>
      </c>
      <c r="F57" s="3" t="str">
        <f>VLOOKUP($D57,proc!$A:$D,3,FALSE)</f>
        <v>4</v>
      </c>
      <c r="G57" s="3" t="str">
        <f>VLOOKUP($D57,proc!$A:$D,4,FALSE)</f>
        <v>0</v>
      </c>
    </row>
    <row r="58">
      <c r="A58" s="3" t="s">
        <v>5</v>
      </c>
      <c r="B58" s="3" t="s">
        <v>214</v>
      </c>
      <c r="C58" s="3" t="s">
        <v>84</v>
      </c>
      <c r="D58" s="6" t="s">
        <v>2149</v>
      </c>
      <c r="E58" s="3" t="s">
        <v>484</v>
      </c>
      <c r="F58" s="3" t="str">
        <f>VLOOKUP($D58,proc!$A:$D,3,FALSE)</f>
        <v>4</v>
      </c>
      <c r="G58" s="3" t="str">
        <f>VLOOKUP($D58,proc!$A:$D,4,FALSE)</f>
        <v>0</v>
      </c>
    </row>
    <row r="59">
      <c r="A59" s="3" t="s">
        <v>5</v>
      </c>
      <c r="B59" s="3" t="s">
        <v>214</v>
      </c>
      <c r="C59" s="3" t="s">
        <v>84</v>
      </c>
      <c r="D59" s="6" t="s">
        <v>2155</v>
      </c>
      <c r="E59" s="3" t="s">
        <v>486</v>
      </c>
      <c r="F59" s="3" t="str">
        <f>VLOOKUP($D59,proc!$A:$D,3,FALSE)</f>
        <v>0</v>
      </c>
      <c r="G59" s="3" t="str">
        <f>VLOOKUP($D59,proc!$A:$D,4,FALSE)</f>
        <v>0</v>
      </c>
    </row>
    <row r="60">
      <c r="A60" s="3" t="s">
        <v>5</v>
      </c>
      <c r="B60" s="3" t="s">
        <v>214</v>
      </c>
      <c r="C60" s="3" t="s">
        <v>84</v>
      </c>
      <c r="D60" s="6" t="s">
        <v>2158</v>
      </c>
      <c r="E60" s="3" t="s">
        <v>166</v>
      </c>
      <c r="F60" s="3" t="str">
        <f>VLOOKUP($D60,proc!$A:$D,3,FALSE)</f>
        <v>3</v>
      </c>
      <c r="G60" s="3" t="str">
        <f>VLOOKUP($D60,proc!$A:$D,4,FALSE)</f>
        <v>0</v>
      </c>
    </row>
    <row r="61">
      <c r="A61" s="3" t="s">
        <v>5</v>
      </c>
      <c r="B61" s="3" t="s">
        <v>214</v>
      </c>
      <c r="C61" s="3" t="s">
        <v>84</v>
      </c>
      <c r="D61" s="6" t="s">
        <v>2161</v>
      </c>
      <c r="E61" s="3" t="s">
        <v>169</v>
      </c>
      <c r="F61" s="3" t="str">
        <f>VLOOKUP($D61,proc!$A:$D,3,FALSE)</f>
        <v>3</v>
      </c>
      <c r="G61" s="3" t="str">
        <f>VLOOKUP($D61,proc!$A:$D,4,FALSE)</f>
        <v>0</v>
      </c>
    </row>
    <row r="62">
      <c r="A62" s="3" t="s">
        <v>5</v>
      </c>
      <c r="B62" s="3" t="s">
        <v>214</v>
      </c>
      <c r="C62" s="3" t="s">
        <v>84</v>
      </c>
      <c r="D62" s="6" t="s">
        <v>2164</v>
      </c>
      <c r="E62" s="3" t="s">
        <v>172</v>
      </c>
      <c r="F62" s="3" t="str">
        <f>VLOOKUP($D62,proc!$A:$D,3,FALSE)</f>
        <v>4</v>
      </c>
      <c r="G62" s="3" t="str">
        <f>VLOOKUP($D62,proc!$A:$D,4,FALSE)</f>
        <v>0</v>
      </c>
    </row>
    <row r="63">
      <c r="A63" s="3" t="s">
        <v>5</v>
      </c>
      <c r="B63" s="3" t="s">
        <v>214</v>
      </c>
      <c r="C63" s="3" t="s">
        <v>84</v>
      </c>
      <c r="D63" s="6" t="s">
        <v>2167</v>
      </c>
      <c r="E63" s="3" t="s">
        <v>175</v>
      </c>
      <c r="F63" s="3" t="str">
        <f>VLOOKUP($D63,proc!$A:$D,3,FALSE)</f>
        <v>4</v>
      </c>
      <c r="G63" s="3" t="str">
        <f>VLOOKUP($D63,proc!$A:$D,4,FALSE)</f>
        <v>0</v>
      </c>
    </row>
    <row r="64">
      <c r="A64" s="3" t="s">
        <v>5</v>
      </c>
      <c r="B64" s="3" t="s">
        <v>214</v>
      </c>
      <c r="C64" s="3" t="s">
        <v>84</v>
      </c>
      <c r="D64" s="6" t="s">
        <v>2169</v>
      </c>
      <c r="E64" s="3" t="s">
        <v>180</v>
      </c>
      <c r="F64" s="3" t="str">
        <f>VLOOKUP($D64,proc!$A:$D,3,FALSE)</f>
        <v>4</v>
      </c>
      <c r="G64" s="3" t="str">
        <f>VLOOKUP($D64,proc!$A:$D,4,FALSE)</f>
        <v>0</v>
      </c>
    </row>
    <row r="65">
      <c r="A65" s="3" t="s">
        <v>5</v>
      </c>
      <c r="B65" s="3" t="s">
        <v>214</v>
      </c>
      <c r="C65" s="3" t="s">
        <v>84</v>
      </c>
      <c r="D65" s="6" t="s">
        <v>2170</v>
      </c>
      <c r="E65" s="3" t="s">
        <v>183</v>
      </c>
      <c r="F65" s="3" t="str">
        <f>VLOOKUP($D65,proc!$A:$D,3,FALSE)</f>
        <v>4</v>
      </c>
      <c r="G65" s="3" t="str">
        <f>VLOOKUP($D65,proc!$A:$D,4,FALSE)</f>
        <v>0</v>
      </c>
    </row>
    <row r="66">
      <c r="A66" s="3" t="s">
        <v>5</v>
      </c>
      <c r="B66" s="3" t="s">
        <v>214</v>
      </c>
      <c r="C66" s="3" t="s">
        <v>84</v>
      </c>
      <c r="D66" s="6" t="s">
        <v>2173</v>
      </c>
      <c r="E66" s="3" t="s">
        <v>187</v>
      </c>
      <c r="F66" s="3" t="str">
        <f>VLOOKUP($D66,proc!$A:$D,3,FALSE)</f>
        <v>4</v>
      </c>
      <c r="G66" s="3" t="str">
        <f>VLOOKUP($D66,proc!$A:$D,4,FALSE)</f>
        <v>0</v>
      </c>
    </row>
    <row r="67">
      <c r="A67" s="3" t="s">
        <v>5</v>
      </c>
      <c r="B67" s="3" t="s">
        <v>214</v>
      </c>
      <c r="C67" s="3" t="s">
        <v>84</v>
      </c>
      <c r="D67" s="6" t="s">
        <v>2175</v>
      </c>
      <c r="E67" s="3" t="s">
        <v>189</v>
      </c>
      <c r="F67" s="3" t="str">
        <f>VLOOKUP($D67,proc!$A:$D,3,FALSE)</f>
        <v>4</v>
      </c>
      <c r="G67" s="3" t="str">
        <f>VLOOKUP($D67,proc!$A:$D,4,FALSE)</f>
        <v>0</v>
      </c>
    </row>
    <row r="68">
      <c r="A68" s="3" t="s">
        <v>5</v>
      </c>
      <c r="B68" s="3" t="s">
        <v>214</v>
      </c>
      <c r="C68" s="3" t="s">
        <v>84</v>
      </c>
      <c r="D68" s="6" t="s">
        <v>2176</v>
      </c>
      <c r="E68" s="3" t="s">
        <v>194</v>
      </c>
      <c r="F68" s="3" t="str">
        <f>VLOOKUP($D68,proc!$A:$D,3,FALSE)</f>
        <v>4</v>
      </c>
      <c r="G68" s="3" t="str">
        <f>VLOOKUP($D68,proc!$A:$D,4,FALSE)</f>
        <v>0</v>
      </c>
    </row>
    <row r="69">
      <c r="A69" s="3" t="s">
        <v>5</v>
      </c>
      <c r="B69" s="3" t="s">
        <v>214</v>
      </c>
      <c r="C69" s="3" t="s">
        <v>84</v>
      </c>
      <c r="D69" s="6" t="s">
        <v>2178</v>
      </c>
      <c r="E69" s="3" t="s">
        <v>197</v>
      </c>
      <c r="F69" s="3" t="str">
        <f>VLOOKUP($D69,proc!$A:$D,3,FALSE)</f>
        <v>3</v>
      </c>
      <c r="G69" s="3" t="str">
        <f>VLOOKUP($D69,proc!$A:$D,4,FALSE)</f>
        <v>0</v>
      </c>
    </row>
    <row r="70">
      <c r="A70" s="3" t="s">
        <v>5</v>
      </c>
      <c r="B70" s="3" t="s">
        <v>214</v>
      </c>
      <c r="C70" s="3" t="s">
        <v>84</v>
      </c>
      <c r="D70" s="6" t="s">
        <v>2186</v>
      </c>
      <c r="E70" s="3" t="s">
        <v>488</v>
      </c>
      <c r="F70" s="3" t="str">
        <f>VLOOKUP($D70,proc!$A:$D,3,FALSE)</f>
        <v>2</v>
      </c>
      <c r="G70" s="3" t="str">
        <f>VLOOKUP($D70,proc!$A:$D,4,FALSE)</f>
        <v>0</v>
      </c>
    </row>
    <row r="71">
      <c r="A71" s="3" t="s">
        <v>5</v>
      </c>
      <c r="B71" s="3" t="s">
        <v>214</v>
      </c>
      <c r="C71" s="3" t="s">
        <v>84</v>
      </c>
      <c r="D71" s="6" t="s">
        <v>2206</v>
      </c>
      <c r="E71" s="3" t="s">
        <v>490</v>
      </c>
      <c r="F71" s="3" t="str">
        <f>VLOOKUP($D71,proc!$A:$D,3,FALSE)</f>
        <v>0</v>
      </c>
      <c r="G71" s="3" t="str">
        <f>VLOOKUP($D71,proc!$A:$D,4,FALSE)</f>
        <v>0</v>
      </c>
    </row>
    <row r="72">
      <c r="A72" s="3" t="s">
        <v>5</v>
      </c>
      <c r="B72" s="3" t="s">
        <v>214</v>
      </c>
      <c r="C72" s="3" t="s">
        <v>84</v>
      </c>
      <c r="D72" s="6" t="s">
        <v>2207</v>
      </c>
      <c r="E72" s="3" t="s">
        <v>493</v>
      </c>
      <c r="F72" s="3" t="str">
        <f>VLOOKUP($D72,proc!$A:$D,3,FALSE)</f>
        <v>0</v>
      </c>
      <c r="G72" s="3" t="str">
        <f>VLOOKUP($D72,proc!$A:$D,4,FALSE)</f>
        <v>0</v>
      </c>
    </row>
    <row r="73">
      <c r="A73" s="3" t="s">
        <v>5</v>
      </c>
      <c r="B73" s="3" t="s">
        <v>83</v>
      </c>
      <c r="C73" s="3" t="s">
        <v>2208</v>
      </c>
      <c r="D73" s="6" t="s">
        <v>2209</v>
      </c>
      <c r="E73" s="26" t="s">
        <v>341</v>
      </c>
      <c r="F73" s="3" t="str">
        <f>VLOOKUP($D73,proc!$A:$D,3,FALSE)</f>
        <v>5</v>
      </c>
      <c r="G73" s="3" t="str">
        <f>VLOOKUP($D73,proc!$A:$D,4,FALSE)</f>
        <v>0</v>
      </c>
    </row>
    <row r="74">
      <c r="A74" s="3" t="s">
        <v>5</v>
      </c>
      <c r="B74" s="3" t="s">
        <v>83</v>
      </c>
      <c r="C74" s="3" t="s">
        <v>2208</v>
      </c>
      <c r="D74" s="6" t="s">
        <v>2212</v>
      </c>
      <c r="E74" s="26" t="s">
        <v>20</v>
      </c>
      <c r="F74" s="3" t="str">
        <f>VLOOKUP($D74,proc!$A:$D,3,FALSE)</f>
        <v>5</v>
      </c>
      <c r="G74" s="3" t="str">
        <f>VLOOKUP($D74,proc!$A:$D,4,FALSE)</f>
        <v>0</v>
      </c>
    </row>
    <row r="75">
      <c r="A75" s="3" t="s">
        <v>5</v>
      </c>
      <c r="B75" s="3" t="s">
        <v>83</v>
      </c>
      <c r="C75" s="3" t="s">
        <v>2208</v>
      </c>
      <c r="D75" s="6" t="s">
        <v>2231</v>
      </c>
      <c r="E75" s="26" t="s">
        <v>343</v>
      </c>
      <c r="F75" s="3" t="str">
        <f>VLOOKUP($D75,proc!$A:$D,3,FALSE)</f>
        <v>6</v>
      </c>
      <c r="G75" s="3" t="str">
        <f>VLOOKUP($D75,proc!$A:$D,4,FALSE)</f>
        <v>0</v>
      </c>
    </row>
    <row r="76">
      <c r="A76" s="3" t="s">
        <v>5</v>
      </c>
      <c r="B76" s="3" t="s">
        <v>83</v>
      </c>
      <c r="C76" s="3" t="s">
        <v>2208</v>
      </c>
      <c r="D76" s="6" t="s">
        <v>2234</v>
      </c>
      <c r="E76" s="26" t="s">
        <v>261</v>
      </c>
      <c r="F76" s="3" t="str">
        <f>VLOOKUP($D76,proc!$A:$D,3,FALSE)</f>
        <v>5</v>
      </c>
      <c r="G76" s="3" t="str">
        <f>VLOOKUP($D76,proc!$A:$D,4,FALSE)</f>
        <v>0</v>
      </c>
    </row>
    <row r="77">
      <c r="A77" s="3" t="s">
        <v>5</v>
      </c>
      <c r="B77" s="3" t="s">
        <v>83</v>
      </c>
      <c r="C77" s="3" t="s">
        <v>2208</v>
      </c>
      <c r="D77" s="6" t="s">
        <v>2235</v>
      </c>
      <c r="E77" s="3" t="s">
        <v>354</v>
      </c>
      <c r="F77" s="3" t="str">
        <f>VLOOKUP($D77,proc!$A:$D,3,FALSE)</f>
        <v>4</v>
      </c>
      <c r="G77" s="3" t="str">
        <f>VLOOKUP($D77,proc!$A:$D,4,FALSE)</f>
        <v>0</v>
      </c>
    </row>
    <row r="78">
      <c r="A78" s="3" t="s">
        <v>5</v>
      </c>
      <c r="B78" s="3" t="s">
        <v>83</v>
      </c>
      <c r="C78" s="3" t="s">
        <v>2208</v>
      </c>
      <c r="D78" s="6" t="s">
        <v>2251</v>
      </c>
      <c r="E78" s="3" t="s">
        <v>263</v>
      </c>
      <c r="F78" s="3" t="str">
        <f>VLOOKUP($D78,proc!$A:$D,3,FALSE)</f>
        <v>6</v>
      </c>
      <c r="G78" s="3" t="str">
        <f>VLOOKUP($D78,proc!$A:$D,4,FALSE)</f>
        <v>0</v>
      </c>
    </row>
    <row r="79">
      <c r="A79" s="3" t="s">
        <v>5</v>
      </c>
      <c r="B79" s="3" t="s">
        <v>83</v>
      </c>
      <c r="C79" s="3" t="s">
        <v>2208</v>
      </c>
      <c r="D79" s="6" t="s">
        <v>2252</v>
      </c>
      <c r="E79" s="3" t="s">
        <v>368</v>
      </c>
      <c r="F79" s="3" t="str">
        <f>VLOOKUP($D79,proc!$A:$D,3,FALSE)</f>
        <v>5</v>
      </c>
      <c r="G79" s="3" t="str">
        <f>VLOOKUP($D79,proc!$A:$D,4,FALSE)</f>
        <v>0</v>
      </c>
    </row>
    <row r="80">
      <c r="A80" s="3" t="s">
        <v>5</v>
      </c>
      <c r="B80" s="3" t="s">
        <v>83</v>
      </c>
      <c r="C80" s="3" t="s">
        <v>2208</v>
      </c>
      <c r="D80" s="6" t="s">
        <v>2263</v>
      </c>
      <c r="E80" s="3" t="s">
        <v>379</v>
      </c>
      <c r="F80" s="3" t="str">
        <f>VLOOKUP($D80,proc!$A:$D,3,FALSE)</f>
        <v>5</v>
      </c>
      <c r="G80" s="3" t="str">
        <f>VLOOKUP($D80,proc!$A:$D,4,FALSE)</f>
        <v>0</v>
      </c>
    </row>
    <row r="81">
      <c r="A81" s="3" t="s">
        <v>5</v>
      </c>
      <c r="B81" s="3" t="s">
        <v>83</v>
      </c>
      <c r="C81" s="3" t="s">
        <v>2208</v>
      </c>
      <c r="D81" s="6" t="s">
        <v>2340</v>
      </c>
      <c r="E81" s="3" t="s">
        <v>266</v>
      </c>
      <c r="F81" s="3" t="str">
        <f>VLOOKUP($D81,proc!$A:$D,3,FALSE)</f>
        <v>5</v>
      </c>
      <c r="G81" s="3" t="str">
        <f>VLOOKUP($D81,proc!$A:$D,4,FALSE)</f>
        <v>0</v>
      </c>
    </row>
    <row r="82">
      <c r="A82" s="3" t="s">
        <v>5</v>
      </c>
      <c r="B82" s="3" t="s">
        <v>83</v>
      </c>
      <c r="C82" s="3" t="s">
        <v>2208</v>
      </c>
      <c r="D82" s="6" t="s">
        <v>2352</v>
      </c>
      <c r="E82" s="3" t="s">
        <v>202</v>
      </c>
      <c r="F82" s="3" t="str">
        <f>VLOOKUP($D82,proc!$A:$D,3,FALSE)</f>
        <v>5</v>
      </c>
      <c r="G82" s="3" t="str">
        <f>VLOOKUP($D82,proc!$A:$D,4,FALSE)</f>
        <v>0</v>
      </c>
    </row>
    <row r="83">
      <c r="A83" s="3" t="s">
        <v>5</v>
      </c>
      <c r="B83" s="3" t="s">
        <v>83</v>
      </c>
      <c r="C83" s="3" t="s">
        <v>2208</v>
      </c>
      <c r="D83" s="6" t="s">
        <v>2387</v>
      </c>
      <c r="E83" s="3" t="s">
        <v>206</v>
      </c>
      <c r="F83" s="3" t="str">
        <f>VLOOKUP($D83,proc!$A:$D,3,FALSE)</f>
        <v>6</v>
      </c>
      <c r="G83" s="3" t="str">
        <f>VLOOKUP($D83,proc!$A:$D,4,FALSE)</f>
        <v>0</v>
      </c>
    </row>
    <row r="84">
      <c r="A84" s="3" t="s">
        <v>5</v>
      </c>
      <c r="B84" s="3" t="s">
        <v>83</v>
      </c>
      <c r="C84" s="3" t="s">
        <v>2208</v>
      </c>
      <c r="D84" s="6" t="s">
        <v>2402</v>
      </c>
      <c r="E84" s="3" t="s">
        <v>268</v>
      </c>
      <c r="F84" s="3" t="str">
        <f>VLOOKUP($D84,proc!$A:$D,3,FALSE)</f>
        <v>6</v>
      </c>
      <c r="G84" s="3" t="str">
        <f>VLOOKUP($D84,proc!$A:$D,4,FALSE)</f>
        <v>0</v>
      </c>
    </row>
    <row r="85">
      <c r="A85" s="3" t="s">
        <v>5</v>
      </c>
      <c r="B85" s="3" t="s">
        <v>83</v>
      </c>
      <c r="C85" s="3" t="s">
        <v>2208</v>
      </c>
      <c r="D85" s="6" t="s">
        <v>2405</v>
      </c>
      <c r="E85" s="3" t="s">
        <v>270</v>
      </c>
      <c r="F85" s="3" t="str">
        <f>VLOOKUP($D85,proc!$A:$D,3,FALSE)</f>
        <v>6</v>
      </c>
      <c r="G85" s="3" t="str">
        <f>VLOOKUP($D85,proc!$A:$D,4,FALSE)</f>
        <v>0</v>
      </c>
    </row>
    <row r="86">
      <c r="A86" s="3" t="s">
        <v>5</v>
      </c>
      <c r="B86" s="3" t="s">
        <v>83</v>
      </c>
      <c r="C86" s="3" t="s">
        <v>2208</v>
      </c>
      <c r="D86" s="6" t="s">
        <v>2406</v>
      </c>
      <c r="E86" s="3" t="s">
        <v>272</v>
      </c>
      <c r="F86" s="3" t="str">
        <f>VLOOKUP($D86,proc!$A:$D,3,FALSE)</f>
        <v>6</v>
      </c>
      <c r="G86" s="3" t="str">
        <f>VLOOKUP($D86,proc!$A:$D,4,FALSE)</f>
        <v>0</v>
      </c>
    </row>
    <row r="87">
      <c r="A87" s="3" t="s">
        <v>5</v>
      </c>
      <c r="B87" s="3" t="s">
        <v>83</v>
      </c>
      <c r="C87" s="3" t="s">
        <v>2208</v>
      </c>
      <c r="D87" s="6" t="s">
        <v>2407</v>
      </c>
      <c r="E87" s="3" t="s">
        <v>274</v>
      </c>
      <c r="F87" s="3" t="str">
        <f>VLOOKUP($D87,proc!$A:$D,3,FALSE)</f>
        <v>6</v>
      </c>
      <c r="G87" s="3" t="str">
        <f>VLOOKUP($D87,proc!$A:$D,4,FALSE)</f>
        <v>0</v>
      </c>
    </row>
    <row r="88">
      <c r="A88" s="3" t="s">
        <v>5</v>
      </c>
      <c r="B88" s="3" t="s">
        <v>83</v>
      </c>
      <c r="C88" s="3" t="s">
        <v>2208</v>
      </c>
      <c r="D88" s="6" t="s">
        <v>2408</v>
      </c>
      <c r="E88" s="3" t="s">
        <v>394</v>
      </c>
      <c r="F88" s="3" t="str">
        <f>VLOOKUP($D88,proc!$A:$D,3,FALSE)</f>
        <v>4</v>
      </c>
      <c r="G88" s="3" t="str">
        <f>VLOOKUP($D88,proc!$A:$D,4,FALSE)</f>
        <v>0</v>
      </c>
    </row>
    <row r="89">
      <c r="A89" s="3" t="s">
        <v>5</v>
      </c>
      <c r="B89" s="3" t="s">
        <v>83</v>
      </c>
      <c r="C89" s="3" t="s">
        <v>2208</v>
      </c>
      <c r="D89" s="6" t="s">
        <v>2413</v>
      </c>
      <c r="E89" s="3" t="s">
        <v>396</v>
      </c>
      <c r="F89" s="3" t="str">
        <f>VLOOKUP($D89,proc!$A:$D,3,FALSE)</f>
        <v>5</v>
      </c>
      <c r="G89" s="3" t="str">
        <f>VLOOKUP($D89,proc!$A:$D,4,FALSE)</f>
        <v>0</v>
      </c>
    </row>
    <row r="90">
      <c r="A90" s="3" t="s">
        <v>5</v>
      </c>
      <c r="B90" s="3" t="s">
        <v>83</v>
      </c>
      <c r="C90" s="3" t="s">
        <v>2208</v>
      </c>
      <c r="D90" s="6" t="s">
        <v>2415</v>
      </c>
      <c r="E90" s="3" t="s">
        <v>278</v>
      </c>
      <c r="F90" s="3" t="str">
        <f>VLOOKUP($D90,proc!$A:$D,3,FALSE)</f>
        <v>6</v>
      </c>
      <c r="G90" s="3" t="str">
        <f>VLOOKUP($D90,proc!$A:$D,4,FALSE)</f>
        <v>0</v>
      </c>
    </row>
    <row r="91">
      <c r="A91" s="3" t="s">
        <v>5</v>
      </c>
      <c r="B91" s="3" t="s">
        <v>83</v>
      </c>
      <c r="C91" s="3" t="s">
        <v>2208</v>
      </c>
      <c r="D91" s="6" t="s">
        <v>2416</v>
      </c>
      <c r="E91" s="3" t="s">
        <v>281</v>
      </c>
      <c r="F91" s="3" t="str">
        <f>VLOOKUP($D91,proc!$A:$D,3,FALSE)</f>
        <v>5</v>
      </c>
      <c r="G91" s="3" t="str">
        <f>VLOOKUP($D91,proc!$A:$D,4,FALSE)</f>
        <v>0</v>
      </c>
    </row>
    <row r="92">
      <c r="A92" s="3" t="s">
        <v>5</v>
      </c>
      <c r="B92" s="3" t="s">
        <v>83</v>
      </c>
      <c r="C92" s="3" t="s">
        <v>2208</v>
      </c>
      <c r="D92" s="6" t="s">
        <v>2417</v>
      </c>
      <c r="E92" s="3" t="s">
        <v>805</v>
      </c>
      <c r="F92" s="3" t="str">
        <f>VLOOKUP($D92,proc!$A:$D,3,FALSE)</f>
        <v>5</v>
      </c>
      <c r="G92" s="3" t="str">
        <f>VLOOKUP($D92,proc!$A:$D,4,FALSE)</f>
        <v>0</v>
      </c>
    </row>
    <row r="93">
      <c r="A93" s="3" t="s">
        <v>5</v>
      </c>
      <c r="B93" s="3" t="s">
        <v>83</v>
      </c>
      <c r="C93" s="3" t="s">
        <v>2208</v>
      </c>
      <c r="D93" s="6" t="s">
        <v>2418</v>
      </c>
      <c r="E93" s="3" t="s">
        <v>808</v>
      </c>
      <c r="F93" s="3" t="str">
        <f>VLOOKUP($D93,proc!$A:$D,3,FALSE)</f>
        <v>5</v>
      </c>
      <c r="G93" s="3" t="str">
        <f>VLOOKUP($D93,proc!$A:$D,4,FALSE)</f>
        <v>1</v>
      </c>
    </row>
    <row r="94">
      <c r="A94" s="3" t="s">
        <v>5</v>
      </c>
      <c r="B94" s="3" t="s">
        <v>83</v>
      </c>
      <c r="C94" s="3" t="s">
        <v>2208</v>
      </c>
      <c r="D94" s="6" t="s">
        <v>2419</v>
      </c>
      <c r="E94" s="3" t="s">
        <v>283</v>
      </c>
      <c r="F94" s="3" t="str">
        <f>VLOOKUP($D94,proc!$A:$D,3,FALSE)</f>
        <v>3</v>
      </c>
      <c r="G94" s="3" t="str">
        <f>VLOOKUP($D94,proc!$A:$D,4,FALSE)</f>
        <v>0</v>
      </c>
    </row>
    <row r="95">
      <c r="A95" s="3" t="s">
        <v>5</v>
      </c>
      <c r="B95" s="3" t="s">
        <v>83</v>
      </c>
      <c r="C95" s="3" t="s">
        <v>2208</v>
      </c>
      <c r="D95" s="6" t="s">
        <v>2422</v>
      </c>
      <c r="E95" s="3" t="s">
        <v>208</v>
      </c>
      <c r="F95" s="3" t="str">
        <f>VLOOKUP($D95,proc!$A:$D,3,FALSE)</f>
        <v>6</v>
      </c>
      <c r="G95" s="3" t="str">
        <f>VLOOKUP($D95,proc!$A:$D,4,FALSE)</f>
        <v>0</v>
      </c>
    </row>
    <row r="96">
      <c r="A96" s="3" t="s">
        <v>5</v>
      </c>
      <c r="B96" s="3" t="s">
        <v>83</v>
      </c>
      <c r="C96" s="3" t="s">
        <v>2208</v>
      </c>
      <c r="D96" s="6" t="s">
        <v>2424</v>
      </c>
      <c r="E96" s="3" t="s">
        <v>287</v>
      </c>
      <c r="F96" s="3" t="str">
        <f>VLOOKUP($D96,proc!$A:$D,3,FALSE)</f>
        <v>5</v>
      </c>
      <c r="G96" s="3" t="str">
        <f>VLOOKUP($D96,proc!$A:$D,4,FALSE)</f>
        <v>0</v>
      </c>
    </row>
    <row r="97">
      <c r="A97" s="3" t="s">
        <v>5</v>
      </c>
      <c r="B97" s="3" t="s">
        <v>83</v>
      </c>
      <c r="C97" s="3" t="s">
        <v>2208</v>
      </c>
      <c r="D97" s="6" t="s">
        <v>2425</v>
      </c>
      <c r="E97" s="26" t="s">
        <v>296</v>
      </c>
      <c r="F97" s="3" t="str">
        <f>VLOOKUP($D97,proc!$A:$D,3,FALSE)</f>
        <v>6</v>
      </c>
      <c r="G97" s="3" t="str">
        <f>VLOOKUP($D97,proc!$A:$D,4,FALSE)</f>
        <v>0</v>
      </c>
    </row>
    <row r="98">
      <c r="A98" s="3" t="s">
        <v>5</v>
      </c>
      <c r="B98" s="3" t="s">
        <v>83</v>
      </c>
      <c r="C98" s="3" t="s">
        <v>2208</v>
      </c>
      <c r="D98" s="6" t="s">
        <v>2432</v>
      </c>
      <c r="E98" s="26" t="s">
        <v>298</v>
      </c>
      <c r="F98" s="3" t="str">
        <f>VLOOKUP($D98,proc!$A:$D,3,FALSE)</f>
        <v>6</v>
      </c>
      <c r="G98" s="3" t="str">
        <f>VLOOKUP($D98,proc!$A:$D,4,FALSE)</f>
        <v>0</v>
      </c>
    </row>
    <row r="99">
      <c r="A99" s="3" t="s">
        <v>5</v>
      </c>
      <c r="B99" s="3" t="s">
        <v>83</v>
      </c>
      <c r="C99" s="3" t="s">
        <v>2208</v>
      </c>
      <c r="D99" s="6" t="s">
        <v>2434</v>
      </c>
      <c r="E99" s="26" t="s">
        <v>299</v>
      </c>
      <c r="F99" s="3" t="str">
        <f>VLOOKUP($D99,proc!$A:$D,3,FALSE)</f>
        <v>6</v>
      </c>
      <c r="G99" s="3" t="str">
        <f>VLOOKUP($D99,proc!$A:$D,4,FALSE)</f>
        <v>0</v>
      </c>
    </row>
    <row r="100">
      <c r="A100" s="3" t="s">
        <v>5</v>
      </c>
      <c r="B100" s="3" t="s">
        <v>83</v>
      </c>
      <c r="C100" s="3" t="s">
        <v>2208</v>
      </c>
      <c r="D100" s="6" t="s">
        <v>2435</v>
      </c>
      <c r="E100" s="26" t="s">
        <v>302</v>
      </c>
      <c r="F100" s="3" t="str">
        <f>VLOOKUP($D100,proc!$A:$D,3,FALSE)</f>
        <v>5</v>
      </c>
      <c r="G100" s="3" t="str">
        <f>VLOOKUP($D100,proc!$A:$D,4,FALSE)</f>
        <v>0</v>
      </c>
    </row>
    <row r="101">
      <c r="A101" s="3" t="s">
        <v>5</v>
      </c>
      <c r="B101" s="3" t="s">
        <v>83</v>
      </c>
      <c r="C101" s="3" t="s">
        <v>2208</v>
      </c>
      <c r="D101" s="6" t="s">
        <v>2438</v>
      </c>
      <c r="E101" s="3" t="s">
        <v>305</v>
      </c>
      <c r="F101" s="3" t="str">
        <f>VLOOKUP($D101,proc!$A:$D,3,FALSE)</f>
        <v>6</v>
      </c>
      <c r="G101" s="3" t="str">
        <f>VLOOKUP($D101,proc!$A:$D,4,FALSE)</f>
        <v>0</v>
      </c>
    </row>
    <row r="102">
      <c r="A102" s="3" t="s">
        <v>5</v>
      </c>
      <c r="B102" s="3" t="s">
        <v>83</v>
      </c>
      <c r="C102" s="3" t="s">
        <v>2208</v>
      </c>
      <c r="D102" s="6" t="s">
        <v>2440</v>
      </c>
      <c r="E102" s="3" t="s">
        <v>307</v>
      </c>
      <c r="F102" s="3" t="str">
        <f>VLOOKUP($D102,proc!$A:$D,3,FALSE)</f>
        <v>6</v>
      </c>
      <c r="G102" s="3" t="str">
        <f>VLOOKUP($D102,proc!$A:$D,4,FALSE)</f>
        <v>0</v>
      </c>
    </row>
    <row r="103">
      <c r="A103" s="3" t="s">
        <v>5</v>
      </c>
      <c r="B103" s="3" t="s">
        <v>83</v>
      </c>
      <c r="C103" s="3" t="s">
        <v>2208</v>
      </c>
      <c r="D103" s="6" t="s">
        <v>2442</v>
      </c>
      <c r="E103" s="3" t="s">
        <v>310</v>
      </c>
      <c r="F103" s="3" t="str">
        <f>VLOOKUP($D103,proc!$A:$D,3,FALSE)</f>
        <v>6</v>
      </c>
      <c r="G103" s="3" t="str">
        <f>VLOOKUP($D103,proc!$A:$D,4,FALSE)</f>
        <v>0</v>
      </c>
    </row>
    <row r="104">
      <c r="A104" s="3" t="s">
        <v>5</v>
      </c>
      <c r="B104" s="3" t="s">
        <v>83</v>
      </c>
      <c r="C104" s="3" t="s">
        <v>2208</v>
      </c>
      <c r="D104" s="6" t="s">
        <v>2445</v>
      </c>
      <c r="E104" s="3" t="s">
        <v>312</v>
      </c>
      <c r="F104" s="3" t="str">
        <f>VLOOKUP($D104,proc!$A:$D,3,FALSE)</f>
        <v>6</v>
      </c>
      <c r="G104" s="3" t="str">
        <f>VLOOKUP($D104,proc!$A:$D,4,FALSE)</f>
        <v>0</v>
      </c>
    </row>
    <row r="105">
      <c r="A105" s="3" t="s">
        <v>5</v>
      </c>
      <c r="B105" s="3" t="s">
        <v>83</v>
      </c>
      <c r="C105" s="3" t="s">
        <v>2208</v>
      </c>
      <c r="D105" s="6" t="s">
        <v>2446</v>
      </c>
      <c r="E105" s="3" t="s">
        <v>314</v>
      </c>
      <c r="F105" s="3" t="str">
        <f>VLOOKUP($D105,proc!$A:$D,3,FALSE)</f>
        <v>6</v>
      </c>
      <c r="G105" s="3" t="str">
        <f>VLOOKUP($D105,proc!$A:$D,4,FALSE)</f>
        <v>0</v>
      </c>
    </row>
    <row r="106">
      <c r="A106" s="3" t="s">
        <v>5</v>
      </c>
      <c r="B106" s="3" t="s">
        <v>83</v>
      </c>
      <c r="C106" s="3" t="s">
        <v>2208</v>
      </c>
      <c r="D106" s="6" t="s">
        <v>2448</v>
      </c>
      <c r="E106" s="3" t="s">
        <v>316</v>
      </c>
      <c r="F106" s="3" t="str">
        <f>VLOOKUP($D106,proc!$A:$D,3,FALSE)</f>
        <v>6</v>
      </c>
      <c r="G106" s="3" t="str">
        <f>VLOOKUP($D106,proc!$A:$D,4,FALSE)</f>
        <v>0</v>
      </c>
    </row>
    <row r="107">
      <c r="A107" s="3" t="s">
        <v>5</v>
      </c>
      <c r="B107" s="3" t="s">
        <v>83</v>
      </c>
      <c r="C107" s="3" t="s">
        <v>2208</v>
      </c>
      <c r="D107" s="6" t="s">
        <v>2453</v>
      </c>
      <c r="E107" s="3" t="s">
        <v>319</v>
      </c>
      <c r="F107" s="3" t="str">
        <f>VLOOKUP($D107,proc!$A:$D,3,FALSE)</f>
        <v>6</v>
      </c>
      <c r="G107" s="3" t="str">
        <f>VLOOKUP($D107,proc!$A:$D,4,FALSE)</f>
        <v>0</v>
      </c>
    </row>
    <row r="108">
      <c r="A108" s="3" t="s">
        <v>5</v>
      </c>
      <c r="B108" s="3" t="s">
        <v>83</v>
      </c>
      <c r="C108" s="3" t="s">
        <v>2208</v>
      </c>
      <c r="D108" s="6" t="s">
        <v>2454</v>
      </c>
      <c r="E108" s="3" t="s">
        <v>321</v>
      </c>
      <c r="F108" s="3" t="str">
        <f>VLOOKUP($D108,proc!$A:$D,3,FALSE)</f>
        <v>6</v>
      </c>
      <c r="G108" s="3" t="str">
        <f>VLOOKUP($D108,proc!$A:$D,4,FALSE)</f>
        <v>0</v>
      </c>
    </row>
    <row r="109">
      <c r="A109" s="3" t="s">
        <v>5</v>
      </c>
      <c r="B109" s="3" t="s">
        <v>83</v>
      </c>
      <c r="C109" s="3" t="s">
        <v>2208</v>
      </c>
      <c r="D109" s="6" t="s">
        <v>2457</v>
      </c>
      <c r="E109" s="3" t="s">
        <v>323</v>
      </c>
      <c r="F109" s="3" t="str">
        <f>VLOOKUP($D109,proc!$A:$D,3,FALSE)</f>
        <v>6</v>
      </c>
      <c r="G109" s="3" t="str">
        <f>VLOOKUP($D109,proc!$A:$D,4,FALSE)</f>
        <v>0</v>
      </c>
    </row>
    <row r="110">
      <c r="A110" s="3" t="s">
        <v>5</v>
      </c>
      <c r="B110" s="3" t="s">
        <v>83</v>
      </c>
      <c r="C110" s="3" t="s">
        <v>2208</v>
      </c>
      <c r="D110" s="6" t="s">
        <v>2460</v>
      </c>
      <c r="E110" s="3" t="s">
        <v>325</v>
      </c>
      <c r="F110" s="3" t="str">
        <f>VLOOKUP($D110,proc!$A:$D,3,FALSE)</f>
        <v>6</v>
      </c>
      <c r="G110" s="3" t="str">
        <f>VLOOKUP($D110,proc!$A:$D,4,FALSE)</f>
        <v>0</v>
      </c>
    </row>
    <row r="111">
      <c r="A111" s="3" t="s">
        <v>5</v>
      </c>
      <c r="B111" s="3" t="s">
        <v>83</v>
      </c>
      <c r="C111" s="3" t="s">
        <v>2208</v>
      </c>
      <c r="D111" s="6" t="s">
        <v>2461</v>
      </c>
      <c r="E111" s="3" t="s">
        <v>327</v>
      </c>
      <c r="F111" s="3" t="str">
        <f>VLOOKUP($D111,proc!$A:$D,3,FALSE)</f>
        <v>6</v>
      </c>
      <c r="G111" s="3" t="str">
        <f>VLOOKUP($D111,proc!$A:$D,4,FALSE)</f>
        <v>0</v>
      </c>
    </row>
    <row r="112">
      <c r="A112" s="3" t="s">
        <v>5</v>
      </c>
      <c r="B112" s="3" t="s">
        <v>83</v>
      </c>
      <c r="C112" s="3" t="s">
        <v>2208</v>
      </c>
      <c r="D112" s="6" t="s">
        <v>2464</v>
      </c>
      <c r="E112" s="3" t="s">
        <v>329</v>
      </c>
      <c r="F112" s="3" t="str">
        <f>VLOOKUP($D112,proc!$A:$D,3,FALSE)</f>
        <v>6</v>
      </c>
      <c r="G112" s="3" t="str">
        <f>VLOOKUP($D112,proc!$A:$D,4,FALSE)</f>
        <v>0</v>
      </c>
    </row>
    <row r="113">
      <c r="A113" s="3" t="s">
        <v>5</v>
      </c>
      <c r="B113" s="3" t="s">
        <v>83</v>
      </c>
      <c r="C113" s="3" t="s">
        <v>2208</v>
      </c>
      <c r="D113" s="6" t="s">
        <v>2465</v>
      </c>
      <c r="E113" s="3" t="s">
        <v>331</v>
      </c>
      <c r="F113" s="3" t="str">
        <f>VLOOKUP($D113,proc!$A:$D,3,FALSE)</f>
        <v>6</v>
      </c>
      <c r="G113" s="3" t="str">
        <f>VLOOKUP($D113,proc!$A:$D,4,FALSE)</f>
        <v>0</v>
      </c>
    </row>
    <row r="114">
      <c r="A114" s="3" t="s">
        <v>5</v>
      </c>
      <c r="B114" s="3" t="s">
        <v>83</v>
      </c>
      <c r="C114" s="3" t="s">
        <v>2208</v>
      </c>
      <c r="D114" s="6" t="s">
        <v>2466</v>
      </c>
      <c r="E114" s="3" t="s">
        <v>333</v>
      </c>
      <c r="F114" s="3" t="str">
        <f>VLOOKUP($D114,proc!$A:$D,3,FALSE)</f>
        <v>6</v>
      </c>
      <c r="G114" s="3" t="str">
        <f>VLOOKUP($D114,proc!$A:$D,4,FALSE)</f>
        <v>0</v>
      </c>
    </row>
    <row r="115">
      <c r="A115" s="3" t="s">
        <v>5</v>
      </c>
      <c r="B115" s="3" t="s">
        <v>83</v>
      </c>
      <c r="C115" s="3" t="s">
        <v>2208</v>
      </c>
      <c r="D115" s="6" t="s">
        <v>2467</v>
      </c>
      <c r="E115" s="3" t="s">
        <v>334</v>
      </c>
      <c r="F115" s="3" t="str">
        <f>VLOOKUP($D115,proc!$A:$D,3,FALSE)</f>
        <v>6</v>
      </c>
      <c r="G115" s="3" t="str">
        <f>VLOOKUP($D115,proc!$A:$D,4,FALSE)</f>
        <v>0</v>
      </c>
    </row>
    <row r="116">
      <c r="A116" s="3" t="s">
        <v>5</v>
      </c>
      <c r="B116" s="3" t="s">
        <v>335</v>
      </c>
      <c r="C116" s="3" t="s">
        <v>217</v>
      </c>
      <c r="D116" s="6" t="s">
        <v>2468</v>
      </c>
      <c r="E116" s="3" t="s">
        <v>218</v>
      </c>
      <c r="F116" s="3" t="str">
        <f>VLOOKUP($D116,proc!$A:$D,3,FALSE)</f>
        <v>0</v>
      </c>
      <c r="G116" s="3" t="str">
        <f>VLOOKUP($D116,proc!$A:$D,4,FALSE)</f>
        <v>0</v>
      </c>
    </row>
    <row r="117">
      <c r="A117" s="3" t="s">
        <v>5</v>
      </c>
      <c r="B117" s="3" t="s">
        <v>335</v>
      </c>
      <c r="C117" s="3" t="s">
        <v>217</v>
      </c>
      <c r="D117" s="6" t="s">
        <v>2469</v>
      </c>
      <c r="E117" s="26" t="s">
        <v>338</v>
      </c>
      <c r="F117" s="3" t="str">
        <f>VLOOKUP($D117,proc!$A:$D,3,FALSE)</f>
        <v>0</v>
      </c>
      <c r="G117" s="3" t="str">
        <f>VLOOKUP($D117,proc!$A:$D,4,FALSE)</f>
        <v>0</v>
      </c>
    </row>
    <row r="118">
      <c r="A118" s="3" t="s">
        <v>5</v>
      </c>
      <c r="B118" s="3" t="s">
        <v>335</v>
      </c>
      <c r="C118" s="3" t="s">
        <v>217</v>
      </c>
      <c r="D118" s="6" t="s">
        <v>2470</v>
      </c>
      <c r="E118" s="26" t="s">
        <v>77</v>
      </c>
      <c r="F118" s="3" t="str">
        <f>VLOOKUP($D118,proc!$A:$D,3,FALSE)</f>
        <v>0</v>
      </c>
      <c r="G118" s="3" t="str">
        <f>VLOOKUP($D118,proc!$A:$D,4,FALSE)</f>
        <v>0</v>
      </c>
    </row>
    <row r="119">
      <c r="A119" s="3" t="s">
        <v>5</v>
      </c>
      <c r="B119" s="3" t="s">
        <v>335</v>
      </c>
      <c r="C119" s="3" t="s">
        <v>217</v>
      </c>
      <c r="D119" s="6" t="s">
        <v>2471</v>
      </c>
      <c r="E119" s="3" t="s">
        <v>222</v>
      </c>
      <c r="F119" s="3" t="str">
        <f>VLOOKUP($D119,proc!$A:$D,3,FALSE)</f>
        <v>5</v>
      </c>
      <c r="G119" s="3" t="str">
        <f>VLOOKUP($D119,proc!$A:$D,4,FALSE)</f>
        <v>0</v>
      </c>
    </row>
    <row r="120">
      <c r="A120" s="3" t="s">
        <v>5</v>
      </c>
      <c r="B120" s="3" t="s">
        <v>335</v>
      </c>
      <c r="C120" s="3" t="s">
        <v>217</v>
      </c>
      <c r="D120" s="6" t="s">
        <v>2472</v>
      </c>
      <c r="E120" s="3" t="s">
        <v>225</v>
      </c>
      <c r="F120" s="3" t="str">
        <f>VLOOKUP($D120,proc!$A:$D,3,FALSE)</f>
        <v>5</v>
      </c>
      <c r="G120" s="3" t="str">
        <f>VLOOKUP($D120,proc!$A:$D,4,FALSE)</f>
        <v>1</v>
      </c>
    </row>
    <row r="121">
      <c r="A121" s="3" t="s">
        <v>5</v>
      </c>
      <c r="B121" s="3" t="s">
        <v>335</v>
      </c>
      <c r="C121" s="3" t="s">
        <v>217</v>
      </c>
      <c r="D121" s="6" t="s">
        <v>2473</v>
      </c>
      <c r="E121" s="3" t="s">
        <v>229</v>
      </c>
      <c r="F121" s="3" t="str">
        <f>VLOOKUP($D121,proc!$A:$D,3,FALSE)</f>
        <v>5</v>
      </c>
      <c r="G121" s="3" t="str">
        <f>VLOOKUP($D121,proc!$A:$D,4,FALSE)</f>
        <v>0</v>
      </c>
    </row>
    <row r="122">
      <c r="A122" s="3" t="s">
        <v>5</v>
      </c>
      <c r="B122" s="3" t="s">
        <v>335</v>
      </c>
      <c r="C122" s="3" t="s">
        <v>217</v>
      </c>
      <c r="D122" s="6" t="s">
        <v>2474</v>
      </c>
      <c r="E122" s="3" t="s">
        <v>231</v>
      </c>
      <c r="F122" s="3" t="str">
        <f>VLOOKUP($D122,proc!$A:$D,3,FALSE)</f>
        <v>5</v>
      </c>
      <c r="G122" s="3" t="str">
        <f>VLOOKUP($D122,proc!$A:$D,4,FALSE)</f>
        <v>0</v>
      </c>
    </row>
    <row r="123">
      <c r="A123" s="3" t="s">
        <v>5</v>
      </c>
      <c r="B123" s="3" t="s">
        <v>335</v>
      </c>
      <c r="C123" s="3" t="s">
        <v>217</v>
      </c>
      <c r="D123" s="6" t="s">
        <v>2475</v>
      </c>
      <c r="E123" s="3" t="s">
        <v>235</v>
      </c>
      <c r="F123" s="3" t="str">
        <f>VLOOKUP($D123,proc!$A:$D,3,FALSE)</f>
        <v>5</v>
      </c>
      <c r="G123" s="3" t="str">
        <f>VLOOKUP($D123,proc!$A:$D,4,FALSE)</f>
        <v>0</v>
      </c>
    </row>
    <row r="124">
      <c r="A124" s="3" t="s">
        <v>5</v>
      </c>
      <c r="B124" s="3" t="s">
        <v>335</v>
      </c>
      <c r="C124" s="3" t="s">
        <v>217</v>
      </c>
      <c r="D124" s="6" t="s">
        <v>2476</v>
      </c>
      <c r="E124" s="3" t="s">
        <v>237</v>
      </c>
      <c r="F124" s="3" t="str">
        <f>VLOOKUP($D124,proc!$A:$D,3,FALSE)</f>
        <v>5</v>
      </c>
      <c r="G124" s="3" t="str">
        <f>VLOOKUP($D124,proc!$A:$D,4,FALSE)</f>
        <v>0</v>
      </c>
    </row>
    <row r="125">
      <c r="A125" s="3" t="s">
        <v>5</v>
      </c>
      <c r="B125" s="3" t="s">
        <v>335</v>
      </c>
      <c r="C125" s="3" t="s">
        <v>217</v>
      </c>
      <c r="D125" s="6" t="s">
        <v>2478</v>
      </c>
      <c r="E125" s="3" t="s">
        <v>239</v>
      </c>
      <c r="F125" s="3" t="str">
        <f>VLOOKUP($D125,proc!$A:$D,3,FALSE)</f>
        <v>5</v>
      </c>
      <c r="G125" s="3" t="str">
        <f>VLOOKUP($D125,proc!$A:$D,4,FALSE)</f>
        <v>0</v>
      </c>
    </row>
    <row r="126">
      <c r="A126" s="3" t="s">
        <v>5</v>
      </c>
      <c r="B126" s="3" t="s">
        <v>335</v>
      </c>
      <c r="C126" s="3" t="s">
        <v>217</v>
      </c>
      <c r="D126" s="6" t="s">
        <v>2479</v>
      </c>
      <c r="E126" s="3" t="s">
        <v>242</v>
      </c>
      <c r="F126" s="3" t="str">
        <f>VLOOKUP($D126,proc!$A:$D,3,FALSE)</f>
        <v>5</v>
      </c>
      <c r="G126" s="3" t="str">
        <f>VLOOKUP($D126,proc!$A:$D,4,FALSE)</f>
        <v>0</v>
      </c>
    </row>
    <row r="127">
      <c r="A127" s="3" t="s">
        <v>5</v>
      </c>
      <c r="B127" s="3" t="s">
        <v>335</v>
      </c>
      <c r="C127" s="3" t="s">
        <v>217</v>
      </c>
      <c r="D127" s="6" t="s">
        <v>2483</v>
      </c>
      <c r="E127" s="3" t="s">
        <v>26</v>
      </c>
      <c r="F127" s="3" t="str">
        <f>VLOOKUP($D127,proc!$A:$D,3,FALSE)</f>
        <v>0</v>
      </c>
      <c r="G127" s="3" t="str">
        <f>VLOOKUP($D127,proc!$A:$D,4,FALSE)</f>
        <v>0</v>
      </c>
    </row>
    <row r="128">
      <c r="A128" s="3" t="s">
        <v>5</v>
      </c>
      <c r="B128" s="3" t="s">
        <v>335</v>
      </c>
      <c r="C128" s="3" t="s">
        <v>217</v>
      </c>
      <c r="D128" s="6" t="s">
        <v>2485</v>
      </c>
      <c r="E128" s="3" t="s">
        <v>248</v>
      </c>
      <c r="F128" s="3" t="str">
        <f>VLOOKUP($D128,proc!$A:$D,3,FALSE)</f>
        <v>5</v>
      </c>
      <c r="G128" s="3" t="str">
        <f>VLOOKUP($D128,proc!$A:$D,4,FALSE)</f>
        <v>0</v>
      </c>
    </row>
    <row r="129">
      <c r="A129" s="3" t="s">
        <v>5</v>
      </c>
      <c r="B129" s="3" t="s">
        <v>335</v>
      </c>
      <c r="C129" s="3" t="s">
        <v>217</v>
      </c>
      <c r="D129" s="6" t="s">
        <v>2486</v>
      </c>
      <c r="E129" s="3" t="s">
        <v>30</v>
      </c>
      <c r="F129" s="3" t="str">
        <f>VLOOKUP($D129,proc!$A:$D,3,FALSE)</f>
        <v>5</v>
      </c>
      <c r="G129" s="3" t="str">
        <f>VLOOKUP($D129,proc!$A:$D,4,FALSE)</f>
        <v>0</v>
      </c>
    </row>
    <row r="130">
      <c r="A130" s="3" t="s">
        <v>5</v>
      </c>
      <c r="B130" s="3" t="s">
        <v>335</v>
      </c>
      <c r="C130" s="3" t="s">
        <v>217</v>
      </c>
      <c r="D130" s="6" t="s">
        <v>2487</v>
      </c>
      <c r="E130" s="3" t="s">
        <v>256</v>
      </c>
      <c r="F130" s="3" t="str">
        <f>VLOOKUP($D130,proc!$A:$D,3,FALSE)</f>
        <v>4</v>
      </c>
      <c r="G130" s="3" t="str">
        <f>VLOOKUP($D130,proc!$A:$D,4,FALSE)</f>
        <v>0</v>
      </c>
    </row>
    <row r="131">
      <c r="A131" s="3" t="s">
        <v>5</v>
      </c>
      <c r="B131" s="3" t="s">
        <v>258</v>
      </c>
      <c r="C131" s="3" t="s">
        <v>2490</v>
      </c>
      <c r="D131" s="6" t="s">
        <v>2491</v>
      </c>
      <c r="E131" s="26" t="s">
        <v>345</v>
      </c>
      <c r="F131" s="3" t="str">
        <f>VLOOKUP($D131,proc!$A:$D,3,FALSE)</f>
        <v>4</v>
      </c>
      <c r="G131" s="3" t="str">
        <f>VLOOKUP($D131,proc!$A:$D,4,FALSE)</f>
        <v>0</v>
      </c>
    </row>
    <row r="132">
      <c r="A132" s="3" t="s">
        <v>5</v>
      </c>
      <c r="B132" s="3" t="s">
        <v>258</v>
      </c>
      <c r="C132" s="3" t="s">
        <v>2490</v>
      </c>
      <c r="D132" s="6" t="s">
        <v>2492</v>
      </c>
      <c r="E132" s="26" t="s">
        <v>347</v>
      </c>
      <c r="F132" s="3" t="str">
        <f>VLOOKUP($D132,proc!$A:$D,3,FALSE)</f>
        <v>0</v>
      </c>
      <c r="G132" s="3" t="str">
        <f>VLOOKUP($D132,proc!$A:$D,4,FALSE)</f>
        <v>0</v>
      </c>
    </row>
    <row r="133">
      <c r="A133" s="3" t="s">
        <v>5</v>
      </c>
      <c r="B133" s="3" t="s">
        <v>258</v>
      </c>
      <c r="C133" s="3" t="s">
        <v>2490</v>
      </c>
      <c r="D133" s="6" t="s">
        <v>2497</v>
      </c>
      <c r="E133" s="26" t="s">
        <v>119</v>
      </c>
      <c r="F133" s="3" t="str">
        <f>VLOOKUP($D133,proc!$A:$D,3,FALSE)</f>
        <v>5</v>
      </c>
      <c r="G133" s="3" t="str">
        <f>VLOOKUP($D133,proc!$A:$D,4,FALSE)</f>
        <v>0</v>
      </c>
    </row>
    <row r="134">
      <c r="A134" s="3" t="s">
        <v>5</v>
      </c>
      <c r="B134" s="3" t="s">
        <v>258</v>
      </c>
      <c r="C134" s="3" t="s">
        <v>2490</v>
      </c>
      <c r="D134" s="6" t="s">
        <v>2506</v>
      </c>
      <c r="E134" s="26" t="s">
        <v>349</v>
      </c>
      <c r="F134" s="3" t="str">
        <f>VLOOKUP($D134,proc!$A:$D,3,FALSE)</f>
        <v>4</v>
      </c>
      <c r="G134" s="3" t="str">
        <f>VLOOKUP($D134,proc!$A:$D,4,FALSE)</f>
        <v>0</v>
      </c>
    </row>
    <row r="135">
      <c r="A135" s="3" t="s">
        <v>5</v>
      </c>
      <c r="B135" s="3" t="s">
        <v>258</v>
      </c>
      <c r="C135" s="3" t="s">
        <v>2490</v>
      </c>
      <c r="D135" s="6" t="s">
        <v>2510</v>
      </c>
      <c r="E135" s="3" t="s">
        <v>358</v>
      </c>
      <c r="F135" s="3" t="str">
        <f>VLOOKUP($D135,proc!$A:$D,3,FALSE)</f>
        <v>4</v>
      </c>
      <c r="G135" s="3" t="str">
        <f>VLOOKUP($D135,proc!$A:$D,4,FALSE)</f>
        <v>0</v>
      </c>
    </row>
    <row r="136">
      <c r="A136" s="3" t="s">
        <v>5</v>
      </c>
      <c r="B136" s="3" t="s">
        <v>258</v>
      </c>
      <c r="C136" s="3" t="s">
        <v>2490</v>
      </c>
      <c r="D136" s="6" t="s">
        <v>2514</v>
      </c>
      <c r="E136" s="3" t="s">
        <v>362</v>
      </c>
      <c r="F136" s="3" t="str">
        <f>VLOOKUP($D136,proc!$A:$D,3,FALSE)</f>
        <v>5</v>
      </c>
      <c r="G136" s="3" t="str">
        <f>VLOOKUP($D136,proc!$A:$D,4,FALSE)</f>
        <v>0</v>
      </c>
    </row>
    <row r="137">
      <c r="A137" s="3" t="s">
        <v>5</v>
      </c>
      <c r="B137" s="3" t="s">
        <v>258</v>
      </c>
      <c r="C137" s="3" t="s">
        <v>2490</v>
      </c>
      <c r="D137" s="6" t="s">
        <v>2520</v>
      </c>
      <c r="E137" s="3" t="s">
        <v>371</v>
      </c>
      <c r="F137" s="3" t="str">
        <f>VLOOKUP($D137,proc!$A:$D,3,FALSE)</f>
        <v>0</v>
      </c>
      <c r="G137" s="3" t="str">
        <f>VLOOKUP($D137,proc!$A:$D,4,FALSE)</f>
        <v>0</v>
      </c>
    </row>
    <row r="138">
      <c r="A138" s="3" t="s">
        <v>5</v>
      </c>
      <c r="B138" s="3" t="s">
        <v>258</v>
      </c>
      <c r="C138" s="3" t="s">
        <v>2490</v>
      </c>
      <c r="D138" s="6" t="s">
        <v>2523</v>
      </c>
      <c r="E138" s="3" t="s">
        <v>375</v>
      </c>
      <c r="F138" s="3" t="str">
        <f>VLOOKUP($D138,proc!$A:$D,3,FALSE)</f>
        <v>0</v>
      </c>
      <c r="G138" s="3" t="str">
        <f>VLOOKUP($D138,proc!$A:$D,4,FALSE)</f>
        <v>0</v>
      </c>
    </row>
    <row r="139">
      <c r="A139" s="3" t="s">
        <v>5</v>
      </c>
      <c r="B139" s="3" t="s">
        <v>258</v>
      </c>
      <c r="C139" s="3" t="s">
        <v>2490</v>
      </c>
      <c r="D139" s="6" t="s">
        <v>2524</v>
      </c>
      <c r="E139" s="3" t="s">
        <v>377</v>
      </c>
      <c r="F139" s="3" t="str">
        <f>VLOOKUP($D139,proc!$A:$D,3,FALSE)</f>
        <v>4</v>
      </c>
      <c r="G139" s="3" t="str">
        <f>VLOOKUP($D139,proc!$A:$D,4,FALSE)</f>
        <v>0</v>
      </c>
    </row>
    <row r="140">
      <c r="A140" s="3" t="s">
        <v>5</v>
      </c>
      <c r="B140" s="3" t="s">
        <v>258</v>
      </c>
      <c r="C140" s="3" t="s">
        <v>2490</v>
      </c>
      <c r="D140" s="6" t="s">
        <v>2525</v>
      </c>
      <c r="E140" s="3" t="s">
        <v>381</v>
      </c>
      <c r="F140" s="3" t="str">
        <f>VLOOKUP($D140,proc!$A:$D,3,FALSE)</f>
        <v>6</v>
      </c>
      <c r="G140" s="3" t="str">
        <f>VLOOKUP($D140,proc!$A:$D,4,FALSE)</f>
        <v>0</v>
      </c>
    </row>
    <row r="141">
      <c r="A141" s="3" t="s">
        <v>5</v>
      </c>
      <c r="B141" s="3" t="s">
        <v>258</v>
      </c>
      <c r="C141" s="3" t="s">
        <v>2490</v>
      </c>
      <c r="D141" s="6" t="s">
        <v>2526</v>
      </c>
      <c r="E141" s="3" t="s">
        <v>23</v>
      </c>
      <c r="F141" s="3" t="str">
        <f>VLOOKUP($D141,proc!$A:$D,3,FALSE)</f>
        <v>4</v>
      </c>
      <c r="G141" s="3" t="str">
        <f>VLOOKUP($D141,proc!$A:$D,4,FALSE)</f>
        <v>0</v>
      </c>
    </row>
    <row r="142">
      <c r="A142" s="3" t="s">
        <v>5</v>
      </c>
      <c r="B142" s="3" t="s">
        <v>258</v>
      </c>
      <c r="C142" s="3" t="s">
        <v>2490</v>
      </c>
      <c r="D142" s="6" t="s">
        <v>2529</v>
      </c>
      <c r="E142" s="3" t="s">
        <v>276</v>
      </c>
      <c r="F142" s="3" t="str">
        <f>VLOOKUP($D142,proc!$A:$D,3,FALSE)</f>
        <v>4</v>
      </c>
      <c r="G142" s="3" t="str">
        <f>VLOOKUP($D142,proc!$A:$D,4,FALSE)</f>
        <v>0</v>
      </c>
    </row>
    <row r="143">
      <c r="A143" s="3" t="s">
        <v>5</v>
      </c>
      <c r="B143" s="3" t="s">
        <v>258</v>
      </c>
      <c r="C143" s="3" t="s">
        <v>2490</v>
      </c>
      <c r="D143" s="6" t="s">
        <v>2539</v>
      </c>
      <c r="E143" s="3" t="s">
        <v>25</v>
      </c>
      <c r="F143" s="3" t="str">
        <f>VLOOKUP($D143,proc!$A:$D,3,FALSE)</f>
        <v>4</v>
      </c>
      <c r="G143" s="3" t="str">
        <f>VLOOKUP($D143,proc!$A:$D,4,FALSE)</f>
        <v>0</v>
      </c>
    </row>
    <row r="144">
      <c r="A144" s="3" t="s">
        <v>5</v>
      </c>
      <c r="B144" s="3" t="s">
        <v>258</v>
      </c>
      <c r="C144" s="3" t="s">
        <v>2490</v>
      </c>
      <c r="D144" s="6" t="s">
        <v>2542</v>
      </c>
      <c r="E144" s="3" t="s">
        <v>386</v>
      </c>
      <c r="F144" s="3" t="str">
        <f>VLOOKUP($D144,proc!$A:$D,3,FALSE)</f>
        <v>5</v>
      </c>
      <c r="G144" s="3" t="str">
        <f>VLOOKUP($D144,proc!$A:$D,4,FALSE)</f>
        <v>0</v>
      </c>
    </row>
    <row r="145">
      <c r="A145" s="3" t="s">
        <v>5</v>
      </c>
      <c r="B145" s="3" t="s">
        <v>258</v>
      </c>
      <c r="C145" s="3" t="s">
        <v>2490</v>
      </c>
      <c r="D145" s="6" t="s">
        <v>2553</v>
      </c>
      <c r="E145" s="3" t="s">
        <v>387</v>
      </c>
      <c r="F145" s="3" t="str">
        <f>VLOOKUP($D145,proc!$A:$D,3,FALSE)</f>
        <v>5</v>
      </c>
      <c r="G145" s="3" t="str">
        <f>VLOOKUP($D145,proc!$A:$D,4,FALSE)</f>
        <v>0</v>
      </c>
    </row>
    <row r="146">
      <c r="A146" s="3" t="s">
        <v>5</v>
      </c>
      <c r="B146" s="3" t="s">
        <v>258</v>
      </c>
      <c r="C146" s="3" t="s">
        <v>2490</v>
      </c>
      <c r="D146" s="6" t="s">
        <v>2554</v>
      </c>
      <c r="E146" s="3" t="s">
        <v>389</v>
      </c>
      <c r="F146" s="3" t="str">
        <f>VLOOKUP($D146,proc!$A:$D,3,FALSE)</f>
        <v>5</v>
      </c>
      <c r="G146" s="3" t="str">
        <f>VLOOKUP($D146,proc!$A:$D,4,FALSE)</f>
        <v>0</v>
      </c>
    </row>
    <row r="147">
      <c r="A147" s="3" t="s">
        <v>5</v>
      </c>
      <c r="B147" s="3" t="s">
        <v>258</v>
      </c>
      <c r="C147" s="3" t="s">
        <v>2490</v>
      </c>
      <c r="D147" s="6" t="s">
        <v>2555</v>
      </c>
      <c r="E147" s="3" t="s">
        <v>391</v>
      </c>
      <c r="F147" s="3" t="str">
        <f>VLOOKUP($D147,proc!$A:$D,3,FALSE)</f>
        <v>4</v>
      </c>
      <c r="G147" s="3" t="str">
        <f>VLOOKUP($D147,proc!$A:$D,4,FALSE)</f>
        <v>0</v>
      </c>
    </row>
    <row r="148">
      <c r="A148" s="3" t="s">
        <v>5</v>
      </c>
      <c r="B148" s="3" t="s">
        <v>258</v>
      </c>
      <c r="C148" s="3" t="s">
        <v>2490</v>
      </c>
      <c r="D148" s="6" t="s">
        <v>2556</v>
      </c>
      <c r="E148" s="3" t="s">
        <v>392</v>
      </c>
      <c r="F148" s="3" t="str">
        <f>VLOOKUP($D148,proc!$A:$D,3,FALSE)</f>
        <v>4</v>
      </c>
      <c r="G148" s="3" t="str">
        <f>VLOOKUP($D148,proc!$A:$D,4,FALSE)</f>
        <v>0</v>
      </c>
    </row>
    <row r="149">
      <c r="A149" s="3" t="s">
        <v>5</v>
      </c>
      <c r="B149" s="3" t="s">
        <v>258</v>
      </c>
      <c r="C149" s="3" t="s">
        <v>2490</v>
      </c>
      <c r="D149" s="6" t="s">
        <v>2559</v>
      </c>
      <c r="E149" s="3" t="s">
        <v>399</v>
      </c>
      <c r="F149" s="3" t="str">
        <f>VLOOKUP($D149,proc!$A:$D,3,FALSE)</f>
        <v>5</v>
      </c>
      <c r="G149" s="3" t="str">
        <f>VLOOKUP($D149,proc!$A:$D,4,FALSE)</f>
        <v>0</v>
      </c>
    </row>
    <row r="150">
      <c r="A150" s="3" t="s">
        <v>5</v>
      </c>
      <c r="B150" s="3" t="s">
        <v>258</v>
      </c>
      <c r="C150" s="3" t="s">
        <v>2490</v>
      </c>
      <c r="D150" s="6" t="s">
        <v>2560</v>
      </c>
      <c r="E150" s="3" t="s">
        <v>401</v>
      </c>
      <c r="F150" s="3" t="str">
        <f>VLOOKUP($D150,proc!$A:$D,3,FALSE)</f>
        <v>5</v>
      </c>
      <c r="G150" s="3" t="str">
        <f>VLOOKUP($D150,proc!$A:$D,4,FALSE)</f>
        <v>0</v>
      </c>
    </row>
    <row r="151">
      <c r="A151" s="3" t="s">
        <v>5</v>
      </c>
      <c r="B151" s="3" t="s">
        <v>258</v>
      </c>
      <c r="C151" s="3" t="s">
        <v>2490</v>
      </c>
      <c r="D151" s="6" t="s">
        <v>2635</v>
      </c>
      <c r="E151" s="3" t="s">
        <v>402</v>
      </c>
      <c r="F151" s="3" t="str">
        <f>VLOOKUP($D151,proc!$A:$D,3,FALSE)</f>
        <v>0</v>
      </c>
      <c r="G151" s="3" t="str">
        <f>VLOOKUP($D151,proc!$A:$D,4,FALSE)</f>
        <v>0</v>
      </c>
    </row>
    <row r="152">
      <c r="A152" s="3" t="s">
        <v>5</v>
      </c>
      <c r="B152" s="3" t="s">
        <v>258</v>
      </c>
      <c r="C152" s="3" t="s">
        <v>2490</v>
      </c>
      <c r="D152" s="6" t="s">
        <v>2677</v>
      </c>
      <c r="E152" s="3" t="s">
        <v>210</v>
      </c>
      <c r="F152" s="3" t="str">
        <f>VLOOKUP($D152,proc!$A:$D,3,FALSE)</f>
        <v>5</v>
      </c>
      <c r="G152" s="3" t="str">
        <f>VLOOKUP($D152,proc!$A:$D,4,FALSE)</f>
        <v>0</v>
      </c>
    </row>
    <row r="153">
      <c r="A153" s="3" t="s">
        <v>5</v>
      </c>
      <c r="B153" s="3" t="s">
        <v>258</v>
      </c>
      <c r="C153" s="3" t="s">
        <v>2490</v>
      </c>
      <c r="D153" s="6" t="s">
        <v>2722</v>
      </c>
      <c r="E153" s="3" t="s">
        <v>213</v>
      </c>
      <c r="F153" s="3" t="str">
        <f>VLOOKUP($D153,proc!$A:$D,3,FALSE)</f>
        <v>5</v>
      </c>
      <c r="G153" s="3" t="str">
        <f>VLOOKUP($D153,proc!$A:$D,4,FALSE)</f>
        <v>0</v>
      </c>
    </row>
    <row r="154">
      <c r="A154" s="3" t="s">
        <v>5</v>
      </c>
      <c r="B154" s="3" t="s">
        <v>258</v>
      </c>
      <c r="C154" s="3" t="s">
        <v>2490</v>
      </c>
      <c r="D154" s="6" t="s">
        <v>2764</v>
      </c>
      <c r="E154" s="3" t="s">
        <v>404</v>
      </c>
      <c r="F154" s="3" t="str">
        <f>VLOOKUP($D154,proc!$A:$D,3,FALSE)</f>
        <v>3</v>
      </c>
      <c r="G154" s="3" t="str">
        <f>VLOOKUP($D154,proc!$A:$D,4,FALSE)</f>
        <v>0</v>
      </c>
    </row>
    <row r="155">
      <c r="A155" s="3" t="s">
        <v>5</v>
      </c>
      <c r="B155" s="3" t="s">
        <v>406</v>
      </c>
      <c r="C155" s="3" t="s">
        <v>2867</v>
      </c>
      <c r="D155" s="6" t="s">
        <v>2868</v>
      </c>
      <c r="E155" s="3" t="s">
        <v>423</v>
      </c>
      <c r="F155" s="3" t="str">
        <f>VLOOKUP($D155,proc!$A:$D,3,FALSE)</f>
        <v>3</v>
      </c>
      <c r="G155" s="3" t="str">
        <f>VLOOKUP($D155,proc!$A:$D,4,FALSE)</f>
        <v>0</v>
      </c>
    </row>
    <row r="156">
      <c r="A156" s="3" t="s">
        <v>5</v>
      </c>
      <c r="B156" s="3" t="s">
        <v>406</v>
      </c>
      <c r="C156" s="3" t="s">
        <v>2867</v>
      </c>
      <c r="D156" s="6" t="s">
        <v>2869</v>
      </c>
      <c r="E156" s="3" t="s">
        <v>424</v>
      </c>
      <c r="F156" s="3" t="str">
        <f>VLOOKUP($D156,proc!$A:$D,3,FALSE)</f>
        <v>4</v>
      </c>
      <c r="G156" s="3" t="str">
        <f>VLOOKUP($D156,proc!$A:$D,4,FALSE)</f>
        <v>0</v>
      </c>
    </row>
    <row r="157">
      <c r="A157" s="3" t="s">
        <v>5</v>
      </c>
      <c r="B157" s="3" t="s">
        <v>406</v>
      </c>
      <c r="C157" s="3" t="s">
        <v>2867</v>
      </c>
      <c r="D157" s="6" t="s">
        <v>2870</v>
      </c>
      <c r="E157" s="3" t="s">
        <v>426</v>
      </c>
      <c r="F157" s="3" t="str">
        <f>VLOOKUP($D157,proc!$A:$D,3,FALSE)</f>
        <v>4</v>
      </c>
      <c r="G157" s="3" t="str">
        <f>VLOOKUP($D157,proc!$A:$D,4,FALSE)</f>
        <v>0</v>
      </c>
    </row>
    <row r="158">
      <c r="A158" s="3" t="s">
        <v>5</v>
      </c>
      <c r="B158" s="3" t="s">
        <v>406</v>
      </c>
      <c r="C158" s="3" t="s">
        <v>2867</v>
      </c>
      <c r="D158" s="6" t="s">
        <v>2871</v>
      </c>
      <c r="E158" s="3" t="s">
        <v>409</v>
      </c>
      <c r="F158" s="3" t="str">
        <f>VLOOKUP($D158,proc!$A:$D,3,FALSE)</f>
        <v>6</v>
      </c>
      <c r="G158" s="3" t="str">
        <f>VLOOKUP($D158,proc!$A:$D,4,FALSE)</f>
        <v>0</v>
      </c>
    </row>
    <row r="159">
      <c r="A159" s="3" t="s">
        <v>5</v>
      </c>
      <c r="B159" s="3" t="s">
        <v>406</v>
      </c>
      <c r="C159" s="3" t="s">
        <v>2867</v>
      </c>
      <c r="D159" s="6" t="s">
        <v>2877</v>
      </c>
      <c r="E159" s="3" t="s">
        <v>414</v>
      </c>
      <c r="F159" s="3" t="str">
        <f>VLOOKUP($D159,proc!$A:$D,3,FALSE)</f>
        <v>6</v>
      </c>
      <c r="G159" s="3" t="str">
        <f>VLOOKUP($D159,proc!$A:$D,4,FALSE)</f>
        <v>0</v>
      </c>
    </row>
    <row r="160">
      <c r="A160" s="3" t="s">
        <v>5</v>
      </c>
      <c r="B160" s="3" t="s">
        <v>406</v>
      </c>
      <c r="C160" s="3" t="s">
        <v>2867</v>
      </c>
      <c r="D160" s="6" t="s">
        <v>2878</v>
      </c>
      <c r="E160" s="3" t="s">
        <v>428</v>
      </c>
      <c r="F160" s="3" t="str">
        <f>VLOOKUP($D160,proc!$A:$D,3,FALSE)</f>
        <v>0</v>
      </c>
      <c r="G160" s="3" t="str">
        <f>VLOOKUP($D160,proc!$A:$D,4,FALSE)</f>
        <v>0</v>
      </c>
    </row>
    <row r="161">
      <c r="A161" s="3" t="s">
        <v>5</v>
      </c>
      <c r="B161" s="3" t="s">
        <v>406</v>
      </c>
      <c r="C161" s="3" t="s">
        <v>2867</v>
      </c>
      <c r="D161" s="6" t="s">
        <v>2879</v>
      </c>
      <c r="E161" s="3" t="s">
        <v>417</v>
      </c>
      <c r="F161" s="3" t="str">
        <f>VLOOKUP($D161,proc!$A:$D,3,FALSE)</f>
        <v>6</v>
      </c>
      <c r="G161" s="3" t="str">
        <f>VLOOKUP($D161,proc!$A:$D,4,FALSE)</f>
        <v>0</v>
      </c>
    </row>
    <row r="162">
      <c r="A162" s="3" t="s">
        <v>5</v>
      </c>
      <c r="B162" s="3" t="s">
        <v>406</v>
      </c>
      <c r="C162" s="3" t="s">
        <v>2867</v>
      </c>
      <c r="D162" s="6" t="s">
        <v>2885</v>
      </c>
      <c r="E162" s="3" t="s">
        <v>431</v>
      </c>
      <c r="F162" s="3" t="str">
        <f>VLOOKUP($D162,proc!$A:$D,3,FALSE)</f>
        <v>6</v>
      </c>
      <c r="G162" s="3" t="str">
        <f>VLOOKUP($D162,proc!$A:$D,4,FALSE)</f>
        <v>0</v>
      </c>
    </row>
    <row r="163">
      <c r="A163" s="3" t="s">
        <v>5</v>
      </c>
      <c r="B163" s="3" t="s">
        <v>406</v>
      </c>
      <c r="C163" s="3" t="s">
        <v>2867</v>
      </c>
      <c r="D163" s="6" t="s">
        <v>2881</v>
      </c>
      <c r="E163" s="3" t="s">
        <v>418</v>
      </c>
      <c r="F163" s="3" t="str">
        <f>VLOOKUP($D163,proc!$A:$D,3,FALSE)</f>
        <v>6</v>
      </c>
      <c r="G163" s="3" t="str">
        <f>VLOOKUP($D163,proc!$A:$D,4,FALSE)</f>
        <v>0</v>
      </c>
    </row>
    <row r="164">
      <c r="A164" s="3" t="s">
        <v>5</v>
      </c>
      <c r="B164" s="3" t="s">
        <v>406</v>
      </c>
      <c r="C164" s="3" t="s">
        <v>2867</v>
      </c>
      <c r="D164" s="6" t="s">
        <v>2916</v>
      </c>
      <c r="E164" s="3" t="s">
        <v>432</v>
      </c>
      <c r="F164" s="3" t="str">
        <f>VLOOKUP($D164,proc!$A:$D,3,FALSE)</f>
        <v>6</v>
      </c>
      <c r="G164" s="3" t="str">
        <f>VLOOKUP($D164,proc!$A:$D,4,FALSE)</f>
        <v>0</v>
      </c>
    </row>
    <row r="165">
      <c r="A165" s="3" t="s">
        <v>5</v>
      </c>
      <c r="B165" s="3" t="s">
        <v>406</v>
      </c>
      <c r="C165" s="3" t="s">
        <v>2867</v>
      </c>
      <c r="D165" s="6" t="s">
        <v>2936</v>
      </c>
      <c r="E165" s="3" t="s">
        <v>434</v>
      </c>
      <c r="F165" s="3" t="str">
        <f>VLOOKUP($D165,proc!$A:$D,3,FALSE)</f>
        <v>6</v>
      </c>
      <c r="G165" s="3" t="str">
        <f>VLOOKUP($D165,proc!$A:$D,4,FALSE)</f>
        <v>0</v>
      </c>
    </row>
    <row r="166">
      <c r="A166" s="3" t="s">
        <v>5</v>
      </c>
      <c r="B166" s="3" t="s">
        <v>406</v>
      </c>
      <c r="C166" s="3" t="s">
        <v>2867</v>
      </c>
      <c r="D166" s="6" t="s">
        <v>2937</v>
      </c>
      <c r="E166" s="3" t="s">
        <v>436</v>
      </c>
      <c r="F166" s="3" t="str">
        <f>VLOOKUP($D166,proc!$A:$D,3,FALSE)</f>
        <v>6</v>
      </c>
      <c r="G166" s="3" t="str">
        <f>VLOOKUP($D166,proc!$A:$D,4,FALSE)</f>
        <v>0</v>
      </c>
    </row>
    <row r="167">
      <c r="A167" s="3" t="s">
        <v>5</v>
      </c>
      <c r="B167" s="3" t="s">
        <v>437</v>
      </c>
      <c r="C167" s="3" t="s">
        <v>495</v>
      </c>
      <c r="D167" s="6" t="s">
        <v>2938</v>
      </c>
      <c r="E167" s="26" t="s">
        <v>37</v>
      </c>
      <c r="F167" s="3" t="str">
        <f>VLOOKUP($D167,proc!$A:$D,3,FALSE)</f>
        <v>5</v>
      </c>
      <c r="G167" s="3" t="str">
        <f>VLOOKUP($D167,proc!$A:$D,4,FALSE)</f>
        <v>0</v>
      </c>
    </row>
    <row r="168">
      <c r="A168" s="3" t="s">
        <v>5</v>
      </c>
      <c r="B168" s="3" t="s">
        <v>437</v>
      </c>
      <c r="C168" s="3" t="s">
        <v>495</v>
      </c>
      <c r="D168" s="6" t="s">
        <v>2941</v>
      </c>
      <c r="E168" s="26" t="s">
        <v>124</v>
      </c>
      <c r="F168" s="3" t="str">
        <f>VLOOKUP($D168,proc!$A:$D,3,FALSE)</f>
        <v>2</v>
      </c>
      <c r="G168" s="3" t="str">
        <f>VLOOKUP($D168,proc!$A:$D,4,FALSE)</f>
        <v>0</v>
      </c>
    </row>
    <row r="169">
      <c r="A169" s="3" t="s">
        <v>5</v>
      </c>
      <c r="B169" s="3" t="s">
        <v>437</v>
      </c>
      <c r="C169" s="3" t="s">
        <v>495</v>
      </c>
      <c r="D169" s="6" t="s">
        <v>2954</v>
      </c>
      <c r="E169" s="3" t="s">
        <v>85</v>
      </c>
      <c r="F169" s="3" t="str">
        <f>VLOOKUP($D169,proc!$A:$D,3,FALSE)</f>
        <v>0</v>
      </c>
      <c r="G169" s="3" t="str">
        <f>VLOOKUP($D169,proc!$A:$D,4,FALSE)</f>
        <v>0</v>
      </c>
    </row>
    <row r="170">
      <c r="A170" s="3" t="s">
        <v>5</v>
      </c>
      <c r="B170" s="3" t="s">
        <v>437</v>
      </c>
      <c r="C170" s="3" t="s">
        <v>495</v>
      </c>
      <c r="D170" s="6" t="s">
        <v>2957</v>
      </c>
      <c r="E170" s="3" t="s">
        <v>39</v>
      </c>
      <c r="F170" s="3" t="str">
        <f>VLOOKUP($D170,proc!$A:$D,3,FALSE)</f>
        <v>2</v>
      </c>
      <c r="G170" s="3" t="str">
        <f>VLOOKUP($D170,proc!$A:$D,4,FALSE)</f>
        <v>0</v>
      </c>
    </row>
    <row r="171">
      <c r="A171" s="3" t="s">
        <v>5</v>
      </c>
      <c r="B171" s="3" t="s">
        <v>437</v>
      </c>
      <c r="C171" s="3" t="s">
        <v>495</v>
      </c>
      <c r="D171" s="6" t="s">
        <v>2958</v>
      </c>
      <c r="E171" s="3" t="s">
        <v>503</v>
      </c>
      <c r="F171" s="3" t="str">
        <f>VLOOKUP($D171,proc!$A:$D,3,FALSE)</f>
        <v>0</v>
      </c>
      <c r="G171" s="3" t="str">
        <f>VLOOKUP($D171,proc!$A:$D,4,FALSE)</f>
        <v>0</v>
      </c>
    </row>
    <row r="172">
      <c r="A172" s="3" t="s">
        <v>5</v>
      </c>
      <c r="B172" s="3" t="s">
        <v>437</v>
      </c>
      <c r="C172" s="3" t="s">
        <v>495</v>
      </c>
      <c r="D172" s="6" t="s">
        <v>2962</v>
      </c>
      <c r="E172" s="3" t="s">
        <v>505</v>
      </c>
      <c r="F172" s="3" t="str">
        <f>VLOOKUP($D172,proc!$A:$D,3,FALSE)</f>
        <v>4</v>
      </c>
      <c r="G172" s="3" t="str">
        <f>VLOOKUP($D172,proc!$A:$D,4,FALSE)</f>
        <v>0</v>
      </c>
    </row>
    <row r="173">
      <c r="A173" s="3" t="s">
        <v>5</v>
      </c>
      <c r="B173" s="3" t="s">
        <v>437</v>
      </c>
      <c r="C173" s="3" t="s">
        <v>495</v>
      </c>
      <c r="D173" s="6" t="s">
        <v>2963</v>
      </c>
      <c r="E173" s="3" t="s">
        <v>508</v>
      </c>
      <c r="F173" s="3" t="str">
        <f>VLOOKUP($D173,proc!$A:$D,3,FALSE)</f>
        <v>3</v>
      </c>
      <c r="G173" s="3" t="str">
        <f>VLOOKUP($D173,proc!$A:$D,4,FALSE)</f>
        <v>0</v>
      </c>
    </row>
    <row r="174">
      <c r="A174" s="3" t="s">
        <v>5</v>
      </c>
      <c r="B174" s="3" t="s">
        <v>437</v>
      </c>
      <c r="C174" s="3" t="s">
        <v>495</v>
      </c>
      <c r="D174" s="6" t="s">
        <v>2968</v>
      </c>
      <c r="E174" s="3" t="s">
        <v>510</v>
      </c>
      <c r="F174" s="3" t="str">
        <f>VLOOKUP($D174,proc!$A:$D,3,FALSE)</f>
        <v>3</v>
      </c>
      <c r="G174" s="3" t="str">
        <f>VLOOKUP($D174,proc!$A:$D,4,FALSE)</f>
        <v>0</v>
      </c>
    </row>
    <row r="175">
      <c r="A175" s="3" t="s">
        <v>5</v>
      </c>
      <c r="B175" s="3" t="s">
        <v>437</v>
      </c>
      <c r="C175" s="3" t="s">
        <v>495</v>
      </c>
      <c r="D175" s="6" t="s">
        <v>2969</v>
      </c>
      <c r="E175" s="3" t="s">
        <v>513</v>
      </c>
      <c r="F175" s="3" t="str">
        <f>VLOOKUP($D175,proc!$A:$D,3,FALSE)</f>
        <v>3</v>
      </c>
      <c r="G175" s="3" t="str">
        <f>VLOOKUP($D175,proc!$A:$D,4,FALSE)</f>
        <v>0</v>
      </c>
    </row>
    <row r="176">
      <c r="A176" s="3" t="s">
        <v>5</v>
      </c>
      <c r="B176" s="3" t="s">
        <v>437</v>
      </c>
      <c r="C176" s="3" t="s">
        <v>495</v>
      </c>
      <c r="D176" s="6" t="s">
        <v>2970</v>
      </c>
      <c r="E176" s="3" t="s">
        <v>515</v>
      </c>
      <c r="F176" s="3" t="str">
        <f>VLOOKUP($D176,proc!$A:$D,3,FALSE)</f>
        <v>3</v>
      </c>
      <c r="G176" s="3" t="str">
        <f>VLOOKUP($D176,proc!$A:$D,4,FALSE)</f>
        <v>0</v>
      </c>
    </row>
    <row r="177">
      <c r="A177" s="3" t="s">
        <v>5</v>
      </c>
      <c r="B177" s="3" t="s">
        <v>437</v>
      </c>
      <c r="C177" s="3" t="s">
        <v>495</v>
      </c>
      <c r="D177" s="6" t="s">
        <v>2882</v>
      </c>
      <c r="E177" s="3" t="s">
        <v>550</v>
      </c>
      <c r="F177" s="3" t="str">
        <f>VLOOKUP($D177,proc!$A:$D,3,FALSE)</f>
        <v>3</v>
      </c>
      <c r="G177" s="3" t="str">
        <f>VLOOKUP($D177,proc!$A:$D,4,FALSE)</f>
        <v>0</v>
      </c>
    </row>
    <row r="178">
      <c r="A178" s="3" t="s">
        <v>5</v>
      </c>
      <c r="B178" s="3" t="s">
        <v>437</v>
      </c>
      <c r="C178" s="3" t="s">
        <v>495</v>
      </c>
      <c r="D178" s="6" t="s">
        <v>2989</v>
      </c>
      <c r="E178" s="3" t="s">
        <v>516</v>
      </c>
      <c r="F178" s="3" t="str">
        <f>VLOOKUP($D178,proc!$A:$D,3,FALSE)</f>
        <v>2</v>
      </c>
      <c r="G178" s="3" t="str">
        <f>VLOOKUP($D178,proc!$A:$D,4,FALSE)</f>
        <v>0</v>
      </c>
    </row>
    <row r="179">
      <c r="A179" s="3" t="s">
        <v>5</v>
      </c>
      <c r="B179" s="3" t="s">
        <v>437</v>
      </c>
      <c r="C179" s="3" t="s">
        <v>495</v>
      </c>
      <c r="D179" s="6" t="s">
        <v>3004</v>
      </c>
      <c r="E179" s="3" t="s">
        <v>518</v>
      </c>
      <c r="F179" s="3" t="str">
        <f>VLOOKUP($D179,proc!$A:$D,3,FALSE)</f>
        <v>4</v>
      </c>
      <c r="G179" s="3" t="str">
        <f>VLOOKUP($D179,proc!$A:$D,4,FALSE)</f>
        <v>0</v>
      </c>
    </row>
    <row r="180">
      <c r="A180" s="3" t="s">
        <v>5</v>
      </c>
      <c r="B180" s="3" t="s">
        <v>437</v>
      </c>
      <c r="C180" s="3" t="s">
        <v>495</v>
      </c>
      <c r="D180" s="6" t="s">
        <v>2964</v>
      </c>
      <c r="E180" s="3" t="s">
        <v>474</v>
      </c>
      <c r="F180" s="3" t="str">
        <f>VLOOKUP($D180,proc!$A:$D,3,FALSE)</f>
        <v>4</v>
      </c>
      <c r="G180" s="3" t="str">
        <f>VLOOKUP($D180,proc!$A:$D,4,FALSE)</f>
        <v>0</v>
      </c>
    </row>
    <row r="181">
      <c r="A181" s="3" t="s">
        <v>5</v>
      </c>
      <c r="B181" s="3" t="s">
        <v>437</v>
      </c>
      <c r="C181" s="3" t="s">
        <v>495</v>
      </c>
      <c r="D181" s="6" t="s">
        <v>2965</v>
      </c>
      <c r="E181" s="3" t="s">
        <v>477</v>
      </c>
      <c r="F181" s="3" t="str">
        <f>VLOOKUP($D181,proc!$A:$D,3,FALSE)</f>
        <v>4</v>
      </c>
      <c r="G181" s="3" t="str">
        <f>VLOOKUP($D181,proc!$A:$D,4,FALSE)</f>
        <v>0</v>
      </c>
    </row>
    <row r="182">
      <c r="A182" s="3" t="s">
        <v>5</v>
      </c>
      <c r="B182" s="3" t="s">
        <v>437</v>
      </c>
      <c r="C182" s="3" t="s">
        <v>495</v>
      </c>
      <c r="D182" s="6" t="s">
        <v>3023</v>
      </c>
      <c r="E182" s="3" t="s">
        <v>524</v>
      </c>
      <c r="F182" s="3" t="str">
        <f>VLOOKUP($D182,proc!$A:$D,3,FALSE)</f>
        <v>4</v>
      </c>
      <c r="G182" s="3" t="str">
        <f>VLOOKUP($D182,proc!$A:$D,4,FALSE)</f>
        <v>0</v>
      </c>
    </row>
    <row r="183">
      <c r="A183" s="3" t="s">
        <v>5</v>
      </c>
      <c r="B183" s="3" t="s">
        <v>420</v>
      </c>
      <c r="C183" s="3" t="s">
        <v>528</v>
      </c>
      <c r="D183" s="6" t="s">
        <v>2883</v>
      </c>
      <c r="E183" s="3" t="s">
        <v>529</v>
      </c>
      <c r="F183" s="3" t="str">
        <f>VLOOKUP($D183,proc!$A:$D,3,FALSE)</f>
        <v>3</v>
      </c>
      <c r="G183" s="3" t="str">
        <f>VLOOKUP($D183,proc!$A:$D,4,FALSE)</f>
        <v>0</v>
      </c>
    </row>
    <row r="184">
      <c r="A184" s="3" t="s">
        <v>5</v>
      </c>
      <c r="B184" s="3" t="s">
        <v>420</v>
      </c>
      <c r="C184" s="3" t="s">
        <v>528</v>
      </c>
      <c r="D184" s="6" t="s">
        <v>2884</v>
      </c>
      <c r="E184" s="3" t="s">
        <v>531</v>
      </c>
      <c r="F184" s="3" t="str">
        <f>VLOOKUP($D184,proc!$A:$D,3,FALSE)</f>
        <v>2</v>
      </c>
      <c r="G184" s="3" t="str">
        <f>VLOOKUP($D184,proc!$A:$D,4,FALSE)</f>
        <v>0</v>
      </c>
    </row>
    <row r="185">
      <c r="A185" s="3" t="s">
        <v>5</v>
      </c>
      <c r="B185" s="3" t="s">
        <v>420</v>
      </c>
      <c r="C185" s="3" t="s">
        <v>528</v>
      </c>
      <c r="D185" s="6" t="s">
        <v>2886</v>
      </c>
      <c r="E185" s="3" t="s">
        <v>534</v>
      </c>
      <c r="F185" s="3" t="str">
        <f>VLOOKUP($D185,proc!$A:$D,3,FALSE)</f>
        <v>3</v>
      </c>
      <c r="G185" s="3" t="str">
        <f>VLOOKUP($D185,proc!$A:$D,4,FALSE)</f>
        <v>0</v>
      </c>
    </row>
    <row r="186">
      <c r="A186" s="3" t="s">
        <v>5</v>
      </c>
      <c r="B186" s="3" t="s">
        <v>420</v>
      </c>
      <c r="C186" s="3" t="s">
        <v>528</v>
      </c>
      <c r="D186" s="6" t="s">
        <v>2959</v>
      </c>
      <c r="E186" s="3" t="s">
        <v>53</v>
      </c>
      <c r="F186" s="3" t="str">
        <f>VLOOKUP($D186,proc!$A:$D,3,FALSE)</f>
        <v>4</v>
      </c>
      <c r="G186" s="3" t="str">
        <f>VLOOKUP($D186,proc!$A:$D,4,FALSE)</f>
        <v>0</v>
      </c>
    </row>
    <row r="187">
      <c r="A187" s="3" t="s">
        <v>5</v>
      </c>
      <c r="B187" s="3" t="s">
        <v>420</v>
      </c>
      <c r="C187" s="3" t="s">
        <v>528</v>
      </c>
      <c r="D187" s="6" t="s">
        <v>2887</v>
      </c>
      <c r="E187" s="3" t="s">
        <v>536</v>
      </c>
      <c r="F187" s="3" t="str">
        <f>VLOOKUP($D187,proc!$A:$D,3,FALSE)</f>
        <v>4</v>
      </c>
      <c r="G187" s="3" t="str">
        <f>VLOOKUP($D187,proc!$A:$D,4,FALSE)</f>
        <v>0</v>
      </c>
    </row>
    <row r="188">
      <c r="A188" s="3" t="s">
        <v>5</v>
      </c>
      <c r="B188" s="3" t="s">
        <v>420</v>
      </c>
      <c r="C188" s="3" t="s">
        <v>528</v>
      </c>
      <c r="D188" s="6" t="s">
        <v>2888</v>
      </c>
      <c r="E188" s="3" t="s">
        <v>538</v>
      </c>
      <c r="F188" s="3" t="str">
        <f>VLOOKUP($D188,proc!$A:$D,3,FALSE)</f>
        <v>3</v>
      </c>
      <c r="G188" s="3" t="str">
        <f>VLOOKUP($D188,proc!$A:$D,4,FALSE)</f>
        <v>0</v>
      </c>
    </row>
    <row r="189">
      <c r="A189" s="3" t="s">
        <v>5</v>
      </c>
      <c r="B189" s="3" t="s">
        <v>420</v>
      </c>
      <c r="C189" s="3" t="s">
        <v>528</v>
      </c>
      <c r="D189" s="6" t="s">
        <v>2889</v>
      </c>
      <c r="E189" s="3" t="s">
        <v>540</v>
      </c>
      <c r="F189" s="3" t="str">
        <f>VLOOKUP($D189,proc!$A:$D,3,FALSE)</f>
        <v>3</v>
      </c>
      <c r="G189" s="3" t="str">
        <f>VLOOKUP($D189,proc!$A:$D,4,FALSE)</f>
        <v>0</v>
      </c>
    </row>
    <row r="190">
      <c r="A190" s="3" t="s">
        <v>5</v>
      </c>
      <c r="B190" s="3" t="s">
        <v>420</v>
      </c>
      <c r="C190" s="3" t="s">
        <v>528</v>
      </c>
      <c r="D190" s="6" t="s">
        <v>2890</v>
      </c>
      <c r="E190" s="3" t="s">
        <v>542</v>
      </c>
      <c r="F190" s="3" t="str">
        <f>VLOOKUP($D190,proc!$A:$D,3,FALSE)</f>
        <v>3</v>
      </c>
      <c r="G190" s="3" t="str">
        <f>VLOOKUP($D190,proc!$A:$D,4,FALSE)</f>
        <v>0</v>
      </c>
    </row>
    <row r="191">
      <c r="A191" s="3" t="s">
        <v>5</v>
      </c>
      <c r="B191" s="3" t="s">
        <v>420</v>
      </c>
      <c r="C191" s="3" t="s">
        <v>528</v>
      </c>
      <c r="D191" s="6" t="s">
        <v>2891</v>
      </c>
      <c r="E191" s="3" t="s">
        <v>98</v>
      </c>
      <c r="F191" s="3" t="str">
        <f>VLOOKUP($D191,proc!$A:$D,3,FALSE)</f>
        <v>2</v>
      </c>
      <c r="G191" s="3" t="str">
        <f>VLOOKUP($D191,proc!$A:$D,4,FALSE)</f>
        <v>0</v>
      </c>
    </row>
    <row r="192">
      <c r="A192" s="3" t="s">
        <v>5</v>
      </c>
      <c r="B192" s="3" t="s">
        <v>420</v>
      </c>
      <c r="C192" s="3" t="s">
        <v>528</v>
      </c>
      <c r="D192" s="6" t="s">
        <v>2892</v>
      </c>
      <c r="E192" s="3" t="s">
        <v>103</v>
      </c>
      <c r="F192" s="3" t="str">
        <f>VLOOKUP($D192,proc!$A:$D,3,FALSE)</f>
        <v>3</v>
      </c>
      <c r="G192" s="3" t="str">
        <f>VLOOKUP($D192,proc!$A:$D,4,FALSE)</f>
        <v>0</v>
      </c>
    </row>
    <row r="193">
      <c r="A193" s="3" t="s">
        <v>5</v>
      </c>
      <c r="B193" s="3" t="s">
        <v>420</v>
      </c>
      <c r="C193" s="3" t="s">
        <v>528</v>
      </c>
      <c r="D193" s="6" t="s">
        <v>2893</v>
      </c>
      <c r="E193" s="26" t="s">
        <v>105</v>
      </c>
      <c r="F193" s="3" t="str">
        <f>VLOOKUP($D193,proc!$A:$D,3,FALSE)</f>
        <v>3</v>
      </c>
      <c r="G193" s="3" t="str">
        <f>VLOOKUP($D193,proc!$A:$D,4,FALSE)</f>
        <v>0</v>
      </c>
    </row>
    <row r="194">
      <c r="A194" s="3" t="s">
        <v>5</v>
      </c>
      <c r="B194" s="3" t="s">
        <v>420</v>
      </c>
      <c r="C194" s="3" t="s">
        <v>528</v>
      </c>
      <c r="D194" s="6" t="s">
        <v>2894</v>
      </c>
      <c r="E194" s="3" t="s">
        <v>547</v>
      </c>
      <c r="F194" s="3" t="str">
        <f>VLOOKUP($D194,proc!$A:$D,3,FALSE)</f>
        <v>3</v>
      </c>
      <c r="G194" s="3" t="str">
        <f>VLOOKUP($D194,proc!$A:$D,4,FALSE)</f>
        <v>0</v>
      </c>
    </row>
    <row r="195">
      <c r="A195" s="3" t="s">
        <v>5</v>
      </c>
      <c r="B195" s="3" t="s">
        <v>420</v>
      </c>
      <c r="C195" s="3" t="s">
        <v>528</v>
      </c>
      <c r="D195" s="6" t="s">
        <v>2895</v>
      </c>
      <c r="E195" s="3" t="s">
        <v>553</v>
      </c>
      <c r="F195" s="3" t="str">
        <f>VLOOKUP($D195,proc!$A:$D,3,FALSE)</f>
        <v>3</v>
      </c>
      <c r="G195" s="3" t="str">
        <f>VLOOKUP($D195,proc!$A:$D,4,FALSE)</f>
        <v>0</v>
      </c>
    </row>
    <row r="196">
      <c r="A196" s="3" t="s">
        <v>5</v>
      </c>
      <c r="B196" s="3" t="s">
        <v>420</v>
      </c>
      <c r="C196" s="3" t="s">
        <v>528</v>
      </c>
      <c r="D196" s="6" t="s">
        <v>2896</v>
      </c>
      <c r="E196" s="3" t="s">
        <v>555</v>
      </c>
      <c r="F196" s="3" t="str">
        <f>VLOOKUP($D196,proc!$A:$D,3,FALSE)</f>
        <v>5</v>
      </c>
      <c r="G196" s="3" t="str">
        <f>VLOOKUP($D196,proc!$A:$D,4,FALSE)</f>
        <v>0</v>
      </c>
    </row>
    <row r="197">
      <c r="A197" s="3" t="s">
        <v>5</v>
      </c>
      <c r="B197" s="3" t="s">
        <v>420</v>
      </c>
      <c r="C197" s="3" t="s">
        <v>528</v>
      </c>
      <c r="D197" s="6" t="s">
        <v>2897</v>
      </c>
      <c r="E197" s="3" t="s">
        <v>558</v>
      </c>
      <c r="F197" s="3" t="str">
        <f>VLOOKUP($D197,proc!$A:$D,3,FALSE)</f>
        <v>5</v>
      </c>
      <c r="G197" s="3" t="str">
        <f>VLOOKUP($D197,proc!$A:$D,4,FALSE)</f>
        <v>0</v>
      </c>
    </row>
    <row r="198">
      <c r="A198" s="3" t="s">
        <v>5</v>
      </c>
      <c r="B198" s="3" t="s">
        <v>420</v>
      </c>
      <c r="C198" s="3" t="s">
        <v>528</v>
      </c>
      <c r="D198" s="6" t="s">
        <v>2898</v>
      </c>
      <c r="E198" s="3" t="s">
        <v>563</v>
      </c>
      <c r="F198" s="3" t="str">
        <f>VLOOKUP($D198,proc!$A:$D,3,FALSE)</f>
        <v>5</v>
      </c>
      <c r="G198" s="3" t="str">
        <f>VLOOKUP($D198,proc!$A:$D,4,FALSE)</f>
        <v>0</v>
      </c>
    </row>
    <row r="199">
      <c r="A199" s="3" t="s">
        <v>5</v>
      </c>
      <c r="B199" s="3" t="s">
        <v>420</v>
      </c>
      <c r="C199" s="3" t="s">
        <v>528</v>
      </c>
      <c r="D199" s="6" t="s">
        <v>2899</v>
      </c>
      <c r="E199" s="3" t="s">
        <v>564</v>
      </c>
      <c r="F199" s="3" t="str">
        <f>VLOOKUP($D199,proc!$A:$D,3,FALSE)</f>
        <v>5</v>
      </c>
      <c r="G199" s="3" t="str">
        <f>VLOOKUP($D199,proc!$A:$D,4,FALSE)</f>
        <v>0</v>
      </c>
    </row>
    <row r="200">
      <c r="A200" s="3" t="s">
        <v>5</v>
      </c>
      <c r="B200" s="3" t="s">
        <v>420</v>
      </c>
      <c r="C200" s="3" t="s">
        <v>528</v>
      </c>
      <c r="D200" s="6" t="s">
        <v>2900</v>
      </c>
      <c r="E200" s="3" t="s">
        <v>565</v>
      </c>
      <c r="F200" s="3" t="str">
        <f>VLOOKUP($D200,proc!$A:$D,3,FALSE)</f>
        <v>5</v>
      </c>
      <c r="G200" s="3" t="str">
        <f>VLOOKUP($D200,proc!$A:$D,4,FALSE)</f>
        <v>0</v>
      </c>
    </row>
    <row r="201">
      <c r="A201" s="3" t="s">
        <v>5</v>
      </c>
      <c r="B201" s="3" t="s">
        <v>420</v>
      </c>
      <c r="C201" s="3" t="s">
        <v>528</v>
      </c>
      <c r="D201" s="6" t="s">
        <v>2901</v>
      </c>
      <c r="E201" s="3" t="s">
        <v>566</v>
      </c>
      <c r="F201" s="3" t="str">
        <f>VLOOKUP($D201,proc!$A:$D,3,FALSE)</f>
        <v>3</v>
      </c>
      <c r="G201" s="3" t="str">
        <f>VLOOKUP($D201,proc!$A:$D,4,FALSE)</f>
        <v>0</v>
      </c>
    </row>
    <row r="202">
      <c r="A202" s="3" t="s">
        <v>5</v>
      </c>
      <c r="B202" s="3" t="s">
        <v>420</v>
      </c>
      <c r="C202" s="3" t="s">
        <v>528</v>
      </c>
      <c r="D202" s="6" t="s">
        <v>2902</v>
      </c>
      <c r="E202" s="3" t="s">
        <v>568</v>
      </c>
      <c r="F202" s="3" t="str">
        <f>VLOOKUP($D202,proc!$A:$D,3,FALSE)</f>
        <v>4</v>
      </c>
      <c r="G202" s="3" t="str">
        <f>VLOOKUP($D202,proc!$A:$D,4,FALSE)</f>
        <v>0</v>
      </c>
    </row>
    <row r="203">
      <c r="A203" s="3" t="s">
        <v>5</v>
      </c>
      <c r="B203" s="3" t="s">
        <v>420</v>
      </c>
      <c r="C203" s="3" t="s">
        <v>528</v>
      </c>
      <c r="D203" s="6" t="s">
        <v>2903</v>
      </c>
      <c r="E203" s="3" t="s">
        <v>570</v>
      </c>
      <c r="F203" s="3" t="str">
        <f>VLOOKUP($D203,proc!$A:$D,3,FALSE)</f>
        <v>3</v>
      </c>
      <c r="G203" s="3" t="str">
        <f>VLOOKUP($D203,proc!$A:$D,4,FALSE)</f>
        <v>0</v>
      </c>
    </row>
    <row r="204">
      <c r="A204" s="3" t="s">
        <v>5</v>
      </c>
      <c r="B204" s="3" t="s">
        <v>420</v>
      </c>
      <c r="C204" s="3" t="s">
        <v>528</v>
      </c>
      <c r="D204" s="6" t="s">
        <v>2904</v>
      </c>
      <c r="E204" s="3" t="s">
        <v>572</v>
      </c>
      <c r="F204" s="3" t="str">
        <f>VLOOKUP($D204,proc!$A:$D,3,FALSE)</f>
        <v>0</v>
      </c>
      <c r="G204" s="3" t="str">
        <f>VLOOKUP($D204,proc!$A:$D,4,FALSE)</f>
        <v>0</v>
      </c>
    </row>
    <row r="205">
      <c r="A205" s="3" t="s">
        <v>5</v>
      </c>
      <c r="B205" s="3" t="s">
        <v>420</v>
      </c>
      <c r="C205" s="3" t="s">
        <v>528</v>
      </c>
      <c r="D205" s="6" t="s">
        <v>2905</v>
      </c>
      <c r="E205" s="3" t="s">
        <v>574</v>
      </c>
      <c r="F205" s="3" t="str">
        <f>VLOOKUP($D205,proc!$A:$D,3,FALSE)</f>
        <v>0</v>
      </c>
      <c r="G205" s="3" t="str">
        <f>VLOOKUP($D205,proc!$A:$D,4,FALSE)</f>
        <v>0</v>
      </c>
    </row>
    <row r="206">
      <c r="A206" s="3" t="s">
        <v>5</v>
      </c>
      <c r="B206" s="3" t="s">
        <v>420</v>
      </c>
      <c r="C206" s="3" t="s">
        <v>528</v>
      </c>
      <c r="D206" s="6" t="s">
        <v>2906</v>
      </c>
      <c r="E206" s="3" t="s">
        <v>577</v>
      </c>
      <c r="F206" s="3" t="str">
        <f>VLOOKUP($D206,proc!$A:$D,3,FALSE)</f>
        <v>0</v>
      </c>
      <c r="G206" s="3" t="str">
        <f>VLOOKUP($D206,proc!$A:$D,4,FALSE)</f>
        <v>0</v>
      </c>
    </row>
    <row r="207">
      <c r="A207" s="3" t="s">
        <v>5</v>
      </c>
      <c r="B207" s="3" t="s">
        <v>420</v>
      </c>
      <c r="C207" s="3" t="s">
        <v>528</v>
      </c>
      <c r="D207" s="6" t="s">
        <v>2907</v>
      </c>
      <c r="E207" s="3" t="s">
        <v>580</v>
      </c>
      <c r="F207" s="3" t="str">
        <f>VLOOKUP($D207,proc!$A:$D,3,FALSE)</f>
        <v>0</v>
      </c>
      <c r="G207" s="3" t="str">
        <f>VLOOKUP($D207,proc!$A:$D,4,FALSE)</f>
        <v>0</v>
      </c>
    </row>
    <row r="208">
      <c r="A208" s="3" t="s">
        <v>5</v>
      </c>
      <c r="B208" s="3" t="s">
        <v>420</v>
      </c>
      <c r="C208" s="3" t="s">
        <v>528</v>
      </c>
      <c r="D208" s="6" t="s">
        <v>2908</v>
      </c>
      <c r="E208" s="3" t="s">
        <v>582</v>
      </c>
      <c r="F208" s="3" t="str">
        <f>VLOOKUP($D208,proc!$A:$D,3,FALSE)</f>
        <v>5</v>
      </c>
      <c r="G208" s="3" t="str">
        <f>VLOOKUP($D208,proc!$A:$D,4,FALSE)</f>
        <v>0</v>
      </c>
    </row>
    <row r="209">
      <c r="A209" s="3" t="s">
        <v>5</v>
      </c>
      <c r="B209" s="3" t="s">
        <v>420</v>
      </c>
      <c r="C209" s="3" t="s">
        <v>528</v>
      </c>
      <c r="D209" s="6" t="s">
        <v>2909</v>
      </c>
      <c r="E209" s="3" t="s">
        <v>584</v>
      </c>
      <c r="F209" s="3" t="str">
        <f>VLOOKUP($D209,proc!$A:$D,3,FALSE)</f>
        <v>4</v>
      </c>
      <c r="G209" s="3" t="str">
        <f>VLOOKUP($D209,proc!$A:$D,4,FALSE)</f>
        <v>0</v>
      </c>
    </row>
    <row r="210">
      <c r="A210" s="3" t="s">
        <v>5</v>
      </c>
      <c r="B210" s="3" t="s">
        <v>420</v>
      </c>
      <c r="C210" s="3" t="s">
        <v>528</v>
      </c>
      <c r="D210" s="6" t="s">
        <v>2910</v>
      </c>
      <c r="E210" s="3" t="s">
        <v>587</v>
      </c>
      <c r="F210" s="3" t="str">
        <f>VLOOKUP($D210,proc!$A:$D,3,FALSE)</f>
        <v>4</v>
      </c>
      <c r="G210" s="3" t="str">
        <f>VLOOKUP($D210,proc!$A:$D,4,FALSE)</f>
        <v>0</v>
      </c>
    </row>
    <row r="211">
      <c r="A211" s="3" t="s">
        <v>5</v>
      </c>
      <c r="B211" s="3" t="s">
        <v>420</v>
      </c>
      <c r="C211" s="3" t="s">
        <v>528</v>
      </c>
      <c r="D211" s="6" t="s">
        <v>2911</v>
      </c>
      <c r="E211" s="3" t="s">
        <v>591</v>
      </c>
      <c r="F211" s="3" t="str">
        <f>VLOOKUP($D211,proc!$A:$D,3,FALSE)</f>
        <v>4</v>
      </c>
      <c r="G211" s="3" t="str">
        <f>VLOOKUP($D211,proc!$A:$D,4,FALSE)</f>
        <v>0</v>
      </c>
    </row>
    <row r="212">
      <c r="A212" s="3" t="s">
        <v>5</v>
      </c>
      <c r="B212" s="3" t="s">
        <v>420</v>
      </c>
      <c r="C212" s="3" t="s">
        <v>528</v>
      </c>
      <c r="D212" s="6" t="s">
        <v>2912</v>
      </c>
      <c r="E212" s="3" t="s">
        <v>593</v>
      </c>
      <c r="F212" s="3" t="str">
        <f>VLOOKUP($D212,proc!$A:$D,3,FALSE)</f>
        <v>4</v>
      </c>
      <c r="G212" s="3" t="str">
        <f>VLOOKUP($D212,proc!$A:$D,4,FALSE)</f>
        <v>0</v>
      </c>
    </row>
    <row r="213">
      <c r="A213" s="3" t="s">
        <v>5</v>
      </c>
      <c r="B213" s="3" t="s">
        <v>420</v>
      </c>
      <c r="C213" s="3" t="s">
        <v>528</v>
      </c>
      <c r="D213" s="6" t="s">
        <v>2913</v>
      </c>
      <c r="E213" s="3" t="s">
        <v>595</v>
      </c>
      <c r="F213" s="3" t="str">
        <f>VLOOKUP($D213,proc!$A:$D,3,FALSE)</f>
        <v>4</v>
      </c>
      <c r="G213" s="3" t="str">
        <f>VLOOKUP($D213,proc!$A:$D,4,FALSE)</f>
        <v>0</v>
      </c>
    </row>
    <row r="214">
      <c r="A214" s="3" t="s">
        <v>5</v>
      </c>
      <c r="B214" s="3" t="s">
        <v>420</v>
      </c>
      <c r="C214" s="3" t="s">
        <v>528</v>
      </c>
      <c r="D214" s="6" t="s">
        <v>2914</v>
      </c>
      <c r="E214" s="3" t="s">
        <v>597</v>
      </c>
      <c r="F214" s="3" t="str">
        <f>VLOOKUP($D214,proc!$A:$D,3,FALSE)</f>
        <v>4</v>
      </c>
      <c r="G214" s="3" t="str">
        <f>VLOOKUP($D214,proc!$A:$D,4,FALSE)</f>
        <v>0</v>
      </c>
    </row>
    <row r="215">
      <c r="A215" s="3" t="s">
        <v>5</v>
      </c>
      <c r="B215" s="3" t="s">
        <v>420</v>
      </c>
      <c r="C215" s="3" t="s">
        <v>528</v>
      </c>
      <c r="D215" s="6" t="s">
        <v>2915</v>
      </c>
      <c r="E215" s="3" t="s">
        <v>598</v>
      </c>
      <c r="F215" s="3" t="str">
        <f>VLOOKUP($D215,proc!$A:$D,3,FALSE)</f>
        <v>5</v>
      </c>
      <c r="G215" s="3" t="str">
        <f>VLOOKUP($D215,proc!$A:$D,4,FALSE)</f>
        <v>0</v>
      </c>
    </row>
    <row r="216">
      <c r="A216" s="3" t="s">
        <v>5</v>
      </c>
      <c r="B216" s="3" t="s">
        <v>420</v>
      </c>
      <c r="C216" s="3" t="s">
        <v>528</v>
      </c>
      <c r="D216" s="6" t="s">
        <v>2917</v>
      </c>
      <c r="E216" s="3" t="s">
        <v>600</v>
      </c>
      <c r="F216" s="3" t="str">
        <f>VLOOKUP($D216,proc!$A:$D,3,FALSE)</f>
        <v>3</v>
      </c>
      <c r="G216" s="3" t="str">
        <f>VLOOKUP($D216,proc!$A:$D,4,FALSE)</f>
        <v>0</v>
      </c>
    </row>
    <row r="217">
      <c r="A217" s="3" t="s">
        <v>5</v>
      </c>
      <c r="B217" s="3" t="s">
        <v>420</v>
      </c>
      <c r="C217" s="3" t="s">
        <v>528</v>
      </c>
      <c r="D217" s="6" t="s">
        <v>2918</v>
      </c>
      <c r="E217" s="3" t="s">
        <v>602</v>
      </c>
      <c r="F217" s="3" t="str">
        <f>VLOOKUP($D217,proc!$A:$D,3,FALSE)</f>
        <v>4</v>
      </c>
      <c r="G217" s="3" t="str">
        <f>VLOOKUP($D217,proc!$A:$D,4,FALSE)</f>
        <v>0</v>
      </c>
    </row>
    <row r="218">
      <c r="A218" s="3" t="s">
        <v>5</v>
      </c>
      <c r="B218" s="3" t="s">
        <v>420</v>
      </c>
      <c r="C218" s="3" t="s">
        <v>528</v>
      </c>
      <c r="D218" s="6" t="s">
        <v>2919</v>
      </c>
      <c r="E218" s="3" t="s">
        <v>604</v>
      </c>
      <c r="F218" s="3" t="str">
        <f>VLOOKUP($D218,proc!$A:$D,3,FALSE)</f>
        <v>4</v>
      </c>
      <c r="G218" s="3" t="str">
        <f>VLOOKUP($D218,proc!$A:$D,4,FALSE)</f>
        <v>0</v>
      </c>
    </row>
    <row r="219">
      <c r="A219" s="3" t="s">
        <v>5</v>
      </c>
      <c r="B219" s="3" t="s">
        <v>420</v>
      </c>
      <c r="C219" s="3" t="s">
        <v>528</v>
      </c>
      <c r="D219" s="6" t="s">
        <v>2920</v>
      </c>
      <c r="E219" s="3" t="s">
        <v>606</v>
      </c>
      <c r="F219" s="3" t="str">
        <f>VLOOKUP($D219,proc!$A:$D,3,FALSE)</f>
        <v>4</v>
      </c>
      <c r="G219" s="3" t="str">
        <f>VLOOKUP($D219,proc!$A:$D,4,FALSE)</f>
        <v>0</v>
      </c>
    </row>
    <row r="220">
      <c r="A220" s="3" t="s">
        <v>5</v>
      </c>
      <c r="B220" s="3" t="s">
        <v>420</v>
      </c>
      <c r="C220" s="3" t="s">
        <v>528</v>
      </c>
      <c r="D220" s="6" t="s">
        <v>2921</v>
      </c>
      <c r="E220" s="3" t="s">
        <v>609</v>
      </c>
      <c r="F220" s="3" t="str">
        <f>VLOOKUP($D220,proc!$A:$D,3,FALSE)</f>
        <v>3</v>
      </c>
      <c r="G220" s="3" t="str">
        <f>VLOOKUP($D220,proc!$A:$D,4,FALSE)</f>
        <v>0</v>
      </c>
    </row>
    <row r="221">
      <c r="A221" s="3" t="s">
        <v>5</v>
      </c>
      <c r="B221" s="3" t="s">
        <v>420</v>
      </c>
      <c r="C221" s="3" t="s">
        <v>528</v>
      </c>
      <c r="D221" s="6" t="s">
        <v>2922</v>
      </c>
      <c r="E221" s="3" t="s">
        <v>612</v>
      </c>
      <c r="F221" s="3" t="str">
        <f>VLOOKUP($D221,proc!$A:$D,3,FALSE)</f>
        <v>4</v>
      </c>
      <c r="G221" s="3" t="str">
        <f>VLOOKUP($D221,proc!$A:$D,4,FALSE)</f>
        <v>0</v>
      </c>
    </row>
    <row r="222">
      <c r="A222" s="3" t="s">
        <v>5</v>
      </c>
      <c r="B222" s="3" t="s">
        <v>420</v>
      </c>
      <c r="C222" s="3" t="s">
        <v>528</v>
      </c>
      <c r="D222" s="6" t="s">
        <v>2923</v>
      </c>
      <c r="E222" s="3" t="s">
        <v>614</v>
      </c>
      <c r="F222" s="3" t="str">
        <f>VLOOKUP($D222,proc!$A:$D,3,FALSE)</f>
        <v>2</v>
      </c>
      <c r="G222" s="3" t="str">
        <f>VLOOKUP($D222,proc!$A:$D,4,FALSE)</f>
        <v>0</v>
      </c>
    </row>
    <row r="223">
      <c r="A223" s="3" t="s">
        <v>5</v>
      </c>
      <c r="B223" s="3" t="s">
        <v>420</v>
      </c>
      <c r="C223" s="3" t="s">
        <v>528</v>
      </c>
      <c r="D223" s="6" t="s">
        <v>2924</v>
      </c>
      <c r="E223" s="3" t="s">
        <v>616</v>
      </c>
      <c r="F223" s="3" t="str">
        <f>VLOOKUP($D223,proc!$A:$D,3,FALSE)</f>
        <v>3</v>
      </c>
      <c r="G223" s="3" t="str">
        <f>VLOOKUP($D223,proc!$A:$D,4,FALSE)</f>
        <v>0</v>
      </c>
    </row>
    <row r="224">
      <c r="A224" s="3" t="s">
        <v>5</v>
      </c>
      <c r="B224" s="3" t="s">
        <v>420</v>
      </c>
      <c r="C224" s="3" t="s">
        <v>528</v>
      </c>
      <c r="D224" s="6" t="s">
        <v>2925</v>
      </c>
      <c r="E224" s="3" t="s">
        <v>618</v>
      </c>
      <c r="F224" s="3" t="str">
        <f>VLOOKUP($D224,proc!$A:$D,3,FALSE)</f>
        <v>2</v>
      </c>
      <c r="G224" s="3" t="str">
        <f>VLOOKUP($D224,proc!$A:$D,4,FALSE)</f>
        <v>0</v>
      </c>
    </row>
    <row r="225">
      <c r="A225" s="3" t="s">
        <v>5</v>
      </c>
      <c r="B225" s="3" t="s">
        <v>420</v>
      </c>
      <c r="C225" s="3" t="s">
        <v>528</v>
      </c>
      <c r="D225" s="6" t="s">
        <v>2926</v>
      </c>
      <c r="E225" s="3" t="s">
        <v>620</v>
      </c>
      <c r="F225" s="3" t="str">
        <f>VLOOKUP($D225,proc!$A:$D,3,FALSE)</f>
        <v>2</v>
      </c>
      <c r="G225" s="3" t="str">
        <f>VLOOKUP($D225,proc!$A:$D,4,FALSE)</f>
        <v>0</v>
      </c>
    </row>
    <row r="226">
      <c r="A226" s="3" t="s">
        <v>5</v>
      </c>
      <c r="B226" s="3" t="s">
        <v>420</v>
      </c>
      <c r="C226" s="3" t="s">
        <v>528</v>
      </c>
      <c r="D226" s="6" t="s">
        <v>2927</v>
      </c>
      <c r="E226" s="3" t="s">
        <v>622</v>
      </c>
      <c r="F226" s="3" t="str">
        <f>VLOOKUP($D226,proc!$A:$D,3,FALSE)</f>
        <v>2</v>
      </c>
      <c r="G226" s="3" t="str">
        <f>VLOOKUP($D226,proc!$A:$D,4,FALSE)</f>
        <v>0</v>
      </c>
    </row>
    <row r="227">
      <c r="A227" s="3" t="s">
        <v>5</v>
      </c>
      <c r="B227" s="3" t="s">
        <v>420</v>
      </c>
      <c r="C227" s="3" t="s">
        <v>528</v>
      </c>
      <c r="D227" s="6" t="s">
        <v>2928</v>
      </c>
      <c r="E227" s="3" t="s">
        <v>624</v>
      </c>
      <c r="F227" s="3" t="str">
        <f>VLOOKUP($D227,proc!$A:$D,3,FALSE)</f>
        <v>2</v>
      </c>
      <c r="G227" s="3" t="str">
        <f>VLOOKUP($D227,proc!$A:$D,4,FALSE)</f>
        <v>0</v>
      </c>
    </row>
    <row r="228">
      <c r="A228" s="3" t="s">
        <v>5</v>
      </c>
      <c r="B228" s="3" t="s">
        <v>420</v>
      </c>
      <c r="C228" s="3" t="s">
        <v>528</v>
      </c>
      <c r="D228" s="6" t="s">
        <v>2929</v>
      </c>
      <c r="E228" s="3" t="s">
        <v>626</v>
      </c>
      <c r="F228" s="3" t="str">
        <f>VLOOKUP($D228,proc!$A:$D,3,FALSE)</f>
        <v>2</v>
      </c>
      <c r="G228" s="3" t="str">
        <f>VLOOKUP($D228,proc!$A:$D,4,FALSE)</f>
        <v>0</v>
      </c>
    </row>
    <row r="229">
      <c r="A229" s="3" t="s">
        <v>5</v>
      </c>
      <c r="B229" s="3" t="s">
        <v>420</v>
      </c>
      <c r="C229" s="3" t="s">
        <v>528</v>
      </c>
      <c r="D229" s="6" t="s">
        <v>2930</v>
      </c>
      <c r="E229" s="3" t="s">
        <v>630</v>
      </c>
      <c r="F229" s="3" t="str">
        <f>VLOOKUP($D229,proc!$A:$D,3,FALSE)</f>
        <v>2</v>
      </c>
      <c r="G229" s="3" t="str">
        <f>VLOOKUP($D229,proc!$A:$D,4,FALSE)</f>
        <v>0</v>
      </c>
    </row>
    <row r="230">
      <c r="A230" s="3" t="s">
        <v>5</v>
      </c>
      <c r="B230" s="3" t="s">
        <v>420</v>
      </c>
      <c r="C230" s="3" t="s">
        <v>528</v>
      </c>
      <c r="D230" s="6" t="s">
        <v>2931</v>
      </c>
      <c r="E230" s="3" t="s">
        <v>631</v>
      </c>
      <c r="F230" s="3" t="str">
        <f>VLOOKUP($D230,proc!$A:$D,3,FALSE)</f>
        <v>3</v>
      </c>
      <c r="G230" s="3" t="str">
        <f>VLOOKUP($D230,proc!$A:$D,4,FALSE)</f>
        <v>0</v>
      </c>
    </row>
    <row r="231">
      <c r="A231" s="3" t="s">
        <v>5</v>
      </c>
      <c r="B231" s="3" t="s">
        <v>420</v>
      </c>
      <c r="C231" s="3" t="s">
        <v>528</v>
      </c>
      <c r="D231" s="6" t="s">
        <v>2932</v>
      </c>
      <c r="E231" s="3" t="s">
        <v>633</v>
      </c>
      <c r="F231" s="3" t="str">
        <f>VLOOKUP($D231,proc!$A:$D,3,FALSE)</f>
        <v>3</v>
      </c>
      <c r="G231" s="3" t="str">
        <f>VLOOKUP($D231,proc!$A:$D,4,FALSE)</f>
        <v>0</v>
      </c>
    </row>
    <row r="232">
      <c r="A232" s="3" t="s">
        <v>5</v>
      </c>
      <c r="B232" s="3" t="s">
        <v>420</v>
      </c>
      <c r="C232" s="3" t="s">
        <v>528</v>
      </c>
      <c r="D232" s="6" t="s">
        <v>2933</v>
      </c>
      <c r="E232" s="3" t="s">
        <v>635</v>
      </c>
      <c r="F232" s="3" t="str">
        <f>VLOOKUP($D232,proc!$A:$D,3,FALSE)</f>
        <v>4</v>
      </c>
      <c r="G232" s="3" t="str">
        <f>VLOOKUP($D232,proc!$A:$D,4,FALSE)</f>
        <v>0</v>
      </c>
    </row>
    <row r="233">
      <c r="A233" s="3" t="s">
        <v>5</v>
      </c>
      <c r="B233" s="3" t="s">
        <v>420</v>
      </c>
      <c r="C233" s="3" t="s">
        <v>528</v>
      </c>
      <c r="D233" s="6" t="s">
        <v>2934</v>
      </c>
      <c r="E233" s="3" t="s">
        <v>637</v>
      </c>
      <c r="F233" s="3" t="str">
        <f>VLOOKUP($D233,proc!$A:$D,3,FALSE)</f>
        <v>5</v>
      </c>
      <c r="G233" s="3" t="str">
        <f>VLOOKUP($D233,proc!$A:$D,4,FALSE)</f>
        <v>0</v>
      </c>
    </row>
    <row r="234">
      <c r="A234" s="3" t="s">
        <v>5</v>
      </c>
      <c r="B234" s="3" t="s">
        <v>420</v>
      </c>
      <c r="C234" s="3" t="s">
        <v>528</v>
      </c>
      <c r="D234" s="6" t="s">
        <v>2935</v>
      </c>
      <c r="E234" s="3" t="s">
        <v>640</v>
      </c>
      <c r="F234" s="3" t="str">
        <f>VLOOKUP($D234,proc!$A:$D,3,FALSE)</f>
        <v>5</v>
      </c>
      <c r="G234" s="3" t="str">
        <f>VLOOKUP($D234,proc!$A:$D,4,FALSE)</f>
        <v>0</v>
      </c>
    </row>
    <row r="235">
      <c r="A235" s="3" t="s">
        <v>5</v>
      </c>
      <c r="B235" s="3" t="s">
        <v>525</v>
      </c>
      <c r="C235" s="3" t="s">
        <v>743</v>
      </c>
      <c r="D235" s="6" t="s">
        <v>2939</v>
      </c>
      <c r="E235" s="3" t="s">
        <v>744</v>
      </c>
      <c r="F235" s="3" t="str">
        <f>VLOOKUP($D235,proc!$A:$D,3,FALSE)</f>
        <v>5</v>
      </c>
      <c r="G235" s="3" t="str">
        <f>VLOOKUP($D235,proc!$A:$D,4,FALSE)</f>
        <v>0</v>
      </c>
    </row>
    <row r="236">
      <c r="A236" s="3" t="s">
        <v>5</v>
      </c>
      <c r="B236" s="3" t="s">
        <v>525</v>
      </c>
      <c r="C236" s="3" t="s">
        <v>743</v>
      </c>
      <c r="D236" s="6" t="s">
        <v>2940</v>
      </c>
      <c r="E236" s="3" t="s">
        <v>750</v>
      </c>
      <c r="F236" s="3" t="str">
        <f>VLOOKUP($D236,proc!$A:$D,3,FALSE)</f>
        <v>3</v>
      </c>
      <c r="G236" s="3" t="str">
        <f>VLOOKUP($D236,proc!$A:$D,4,FALSE)</f>
        <v>0</v>
      </c>
    </row>
    <row r="237">
      <c r="A237" s="3" t="s">
        <v>5</v>
      </c>
      <c r="B237" s="3" t="s">
        <v>525</v>
      </c>
      <c r="C237" s="3" t="s">
        <v>743</v>
      </c>
      <c r="D237" s="6" t="s">
        <v>2942</v>
      </c>
      <c r="E237" s="3" t="s">
        <v>753</v>
      </c>
      <c r="F237" s="3" t="str">
        <f>VLOOKUP($D237,proc!$A:$D,3,FALSE)</f>
        <v>6</v>
      </c>
      <c r="G237" s="3" t="str">
        <f>VLOOKUP($D237,proc!$A:$D,4,FALSE)</f>
        <v>0</v>
      </c>
    </row>
    <row r="238">
      <c r="A238" s="3" t="s">
        <v>5</v>
      </c>
      <c r="B238" s="3" t="s">
        <v>525</v>
      </c>
      <c r="C238" s="3" t="s">
        <v>743</v>
      </c>
      <c r="D238" s="6" t="s">
        <v>2943</v>
      </c>
      <c r="E238" s="3" t="s">
        <v>755</v>
      </c>
      <c r="F238" s="3" t="str">
        <f>VLOOKUP($D238,proc!$A:$D,3,FALSE)</f>
        <v>4</v>
      </c>
      <c r="G238" s="3" t="str">
        <f>VLOOKUP($D238,proc!$A:$D,4,FALSE)</f>
        <v>0</v>
      </c>
    </row>
    <row r="239">
      <c r="A239" s="3" t="s">
        <v>5</v>
      </c>
      <c r="B239" s="3" t="s">
        <v>525</v>
      </c>
      <c r="C239" s="3" t="s">
        <v>743</v>
      </c>
      <c r="D239" s="6" t="s">
        <v>2944</v>
      </c>
      <c r="E239" s="3" t="s">
        <v>756</v>
      </c>
      <c r="F239" s="3" t="str">
        <f>VLOOKUP($D239,proc!$A:$D,3,FALSE)</f>
        <v>3</v>
      </c>
      <c r="G239" s="3" t="str">
        <f>VLOOKUP($D239,proc!$A:$D,4,FALSE)</f>
        <v>0</v>
      </c>
    </row>
    <row r="240">
      <c r="A240" s="3" t="s">
        <v>5</v>
      </c>
      <c r="B240" s="3" t="s">
        <v>525</v>
      </c>
      <c r="C240" s="3" t="s">
        <v>743</v>
      </c>
      <c r="D240" s="6" t="s">
        <v>2945</v>
      </c>
      <c r="E240" s="3" t="s">
        <v>757</v>
      </c>
      <c r="F240" s="3" t="str">
        <f>VLOOKUP($D240,proc!$A:$D,3,FALSE)</f>
        <v>6</v>
      </c>
      <c r="G240" s="3" t="str">
        <f>VLOOKUP($D240,proc!$A:$D,4,FALSE)</f>
        <v>0</v>
      </c>
    </row>
    <row r="241">
      <c r="A241" s="3" t="s">
        <v>5</v>
      </c>
      <c r="B241" s="3" t="s">
        <v>525</v>
      </c>
      <c r="C241" s="3" t="s">
        <v>743</v>
      </c>
      <c r="D241" s="6" t="s">
        <v>2946</v>
      </c>
      <c r="E241" s="3" t="s">
        <v>759</v>
      </c>
      <c r="F241" s="3" t="str">
        <f>VLOOKUP($D241,proc!$A:$D,3,FALSE)</f>
        <v>5</v>
      </c>
      <c r="G241" s="3" t="str">
        <f>VLOOKUP($D241,proc!$A:$D,4,FALSE)</f>
        <v>0</v>
      </c>
    </row>
    <row r="242">
      <c r="A242" s="3" t="s">
        <v>5</v>
      </c>
      <c r="B242" s="3" t="s">
        <v>525</v>
      </c>
      <c r="C242" s="3" t="s">
        <v>743</v>
      </c>
      <c r="D242" s="6" t="s">
        <v>2947</v>
      </c>
      <c r="E242" s="3" t="s">
        <v>763</v>
      </c>
      <c r="F242" s="3" t="str">
        <f>VLOOKUP($D242,proc!$A:$D,3,FALSE)</f>
        <v>2</v>
      </c>
      <c r="G242" s="3" t="str">
        <f>VLOOKUP($D242,proc!$A:$D,4,FALSE)</f>
        <v>0</v>
      </c>
    </row>
    <row r="243">
      <c r="A243" s="3" t="s">
        <v>5</v>
      </c>
      <c r="B243" s="3" t="s">
        <v>525</v>
      </c>
      <c r="C243" s="3" t="s">
        <v>743</v>
      </c>
      <c r="D243" s="6" t="s">
        <v>2948</v>
      </c>
      <c r="E243" s="3" t="s">
        <v>766</v>
      </c>
      <c r="F243" s="3" t="str">
        <f>VLOOKUP($D243,proc!$A:$D,3,FALSE)</f>
        <v>4</v>
      </c>
      <c r="G243" s="3" t="str">
        <f>VLOOKUP($D243,proc!$A:$D,4,FALSE)</f>
        <v>0</v>
      </c>
    </row>
    <row r="244">
      <c r="A244" s="3" t="s">
        <v>5</v>
      </c>
      <c r="B244" s="3" t="s">
        <v>525</v>
      </c>
      <c r="C244" s="3" t="s">
        <v>743</v>
      </c>
      <c r="D244" s="6" t="s">
        <v>2949</v>
      </c>
      <c r="E244" s="3" t="s">
        <v>769</v>
      </c>
      <c r="F244" s="3" t="str">
        <f>VLOOKUP($D244,proc!$A:$D,3,FALSE)</f>
        <v>4</v>
      </c>
      <c r="G244" s="3" t="str">
        <f>VLOOKUP($D244,proc!$A:$D,4,FALSE)</f>
        <v>0</v>
      </c>
    </row>
    <row r="245">
      <c r="A245" s="3" t="s">
        <v>5</v>
      </c>
      <c r="B245" s="3" t="s">
        <v>525</v>
      </c>
      <c r="C245" s="3" t="s">
        <v>743</v>
      </c>
      <c r="D245" s="6" t="s">
        <v>2950</v>
      </c>
      <c r="E245" s="3" t="s">
        <v>771</v>
      </c>
      <c r="F245" s="3" t="str">
        <f>VLOOKUP($D245,proc!$A:$D,3,FALSE)</f>
        <v>5</v>
      </c>
      <c r="G245" s="3" t="str">
        <f>VLOOKUP($D245,proc!$A:$D,4,FALSE)</f>
        <v>0</v>
      </c>
    </row>
    <row r="246">
      <c r="A246" s="3" t="s">
        <v>5</v>
      </c>
      <c r="B246" s="3" t="s">
        <v>525</v>
      </c>
      <c r="C246" s="3" t="s">
        <v>743</v>
      </c>
      <c r="D246" s="6" t="s">
        <v>2951</v>
      </c>
      <c r="E246" s="3" t="s">
        <v>772</v>
      </c>
      <c r="F246" s="3" t="str">
        <f>VLOOKUP($D246,proc!$A:$D,3,FALSE)</f>
        <v>5</v>
      </c>
      <c r="G246" s="3" t="str">
        <f>VLOOKUP($D246,proc!$A:$D,4,FALSE)</f>
        <v>0</v>
      </c>
    </row>
    <row r="247">
      <c r="A247" s="3" t="s">
        <v>5</v>
      </c>
      <c r="B247" s="3" t="s">
        <v>525</v>
      </c>
      <c r="C247" s="3" t="s">
        <v>743</v>
      </c>
      <c r="D247" s="6" t="s">
        <v>2952</v>
      </c>
      <c r="E247" s="3" t="s">
        <v>773</v>
      </c>
      <c r="F247" s="3" t="str">
        <f>VLOOKUP($D247,proc!$A:$D,3,FALSE)</f>
        <v>5</v>
      </c>
      <c r="G247" s="3" t="str">
        <f>VLOOKUP($D247,proc!$A:$D,4,FALSE)</f>
        <v>0</v>
      </c>
    </row>
    <row r="248">
      <c r="A248" s="3" t="s">
        <v>5</v>
      </c>
      <c r="B248" s="3" t="s">
        <v>525</v>
      </c>
      <c r="C248" s="3" t="s">
        <v>743</v>
      </c>
      <c r="D248" s="6" t="s">
        <v>2953</v>
      </c>
      <c r="E248" s="3" t="s">
        <v>775</v>
      </c>
      <c r="F248" s="3" t="str">
        <f>VLOOKUP($D248,proc!$A:$D,3,FALSE)</f>
        <v>5</v>
      </c>
      <c r="G248" s="3" t="str">
        <f>VLOOKUP($D248,proc!$A:$D,4,FALSE)</f>
        <v>0</v>
      </c>
    </row>
    <row r="249">
      <c r="A249" s="3" t="s">
        <v>5</v>
      </c>
      <c r="B249" s="3" t="s">
        <v>525</v>
      </c>
      <c r="C249" s="3" t="s">
        <v>743</v>
      </c>
      <c r="D249" s="6" t="s">
        <v>2955</v>
      </c>
      <c r="E249" s="3" t="s">
        <v>797</v>
      </c>
      <c r="F249" s="3" t="str">
        <f>VLOOKUP($D249,proc!$A:$D,3,FALSE)</f>
        <v>4</v>
      </c>
      <c r="G249" s="3" t="str">
        <f>VLOOKUP($D249,proc!$A:$D,4,FALSE)</f>
        <v>0</v>
      </c>
    </row>
    <row r="250">
      <c r="A250" s="3" t="s">
        <v>5</v>
      </c>
      <c r="B250" s="3" t="s">
        <v>525</v>
      </c>
      <c r="C250" s="3" t="s">
        <v>743</v>
      </c>
      <c r="D250" s="6" t="s">
        <v>2956</v>
      </c>
      <c r="E250" s="3" t="s">
        <v>800</v>
      </c>
      <c r="F250" s="3" t="str">
        <f>VLOOKUP($D250,proc!$A:$D,3,FALSE)</f>
        <v>0</v>
      </c>
      <c r="G250" s="3" t="str">
        <f>VLOOKUP($D250,proc!$A:$D,4,FALSE)</f>
        <v>0</v>
      </c>
    </row>
    <row r="251">
      <c r="A251" s="3" t="s">
        <v>5</v>
      </c>
      <c r="B251" s="3" t="s">
        <v>641</v>
      </c>
      <c r="C251" s="3" t="s">
        <v>642</v>
      </c>
      <c r="D251" s="6" t="s">
        <v>2960</v>
      </c>
      <c r="E251" s="3" t="s">
        <v>43</v>
      </c>
      <c r="F251" s="3" t="str">
        <f>VLOOKUP($D251,proc!$A:$D,3,FALSE)</f>
        <v>3</v>
      </c>
      <c r="G251" s="3" t="str">
        <f>VLOOKUP($D251,proc!$A:$D,4,FALSE)</f>
        <v>0</v>
      </c>
    </row>
    <row r="252">
      <c r="A252" s="3" t="s">
        <v>5</v>
      </c>
      <c r="B252" s="3" t="s">
        <v>641</v>
      </c>
      <c r="C252" s="3" t="s">
        <v>642</v>
      </c>
      <c r="D252" s="6" t="s">
        <v>2971</v>
      </c>
      <c r="E252" s="3" t="s">
        <v>45</v>
      </c>
      <c r="F252" s="3" t="str">
        <f>VLOOKUP($D252,proc!$A:$D,3,FALSE)</f>
        <v>2</v>
      </c>
      <c r="G252" s="3" t="str">
        <f>VLOOKUP($D252,proc!$A:$D,4,FALSE)</f>
        <v>0</v>
      </c>
    </row>
    <row r="253">
      <c r="A253" s="3" t="s">
        <v>5</v>
      </c>
      <c r="B253" s="3" t="s">
        <v>641</v>
      </c>
      <c r="C253" s="3" t="s">
        <v>642</v>
      </c>
      <c r="D253" s="6" t="s">
        <v>2972</v>
      </c>
      <c r="E253" s="3" t="s">
        <v>47</v>
      </c>
      <c r="F253" s="3" t="str">
        <f>VLOOKUP($D253,proc!$A:$D,3,FALSE)</f>
        <v>3</v>
      </c>
      <c r="G253" s="3" t="str">
        <f>VLOOKUP($D253,proc!$A:$D,4,FALSE)</f>
        <v>0</v>
      </c>
    </row>
    <row r="254">
      <c r="A254" s="3" t="s">
        <v>5</v>
      </c>
      <c r="B254" s="3" t="s">
        <v>641</v>
      </c>
      <c r="C254" s="3" t="s">
        <v>642</v>
      </c>
      <c r="D254" s="6" t="s">
        <v>2973</v>
      </c>
      <c r="E254" s="26" t="s">
        <v>95</v>
      </c>
      <c r="F254" s="3" t="str">
        <f>VLOOKUP($D254,proc!$A:$D,3,FALSE)</f>
        <v>0</v>
      </c>
      <c r="G254" s="3" t="str">
        <f>VLOOKUP($D254,proc!$A:$D,4,FALSE)</f>
        <v>0</v>
      </c>
    </row>
    <row r="255">
      <c r="A255" s="3" t="s">
        <v>5</v>
      </c>
      <c r="B255" s="3" t="s">
        <v>641</v>
      </c>
      <c r="C255" s="3" t="s">
        <v>642</v>
      </c>
      <c r="D255" s="6" t="s">
        <v>2974</v>
      </c>
      <c r="E255" s="26" t="s">
        <v>648</v>
      </c>
      <c r="F255" s="3" t="str">
        <f>VLOOKUP($D255,proc!$A:$D,3,FALSE)</f>
        <v>2</v>
      </c>
      <c r="G255" s="3" t="str">
        <f>VLOOKUP($D255,proc!$A:$D,4,FALSE)</f>
        <v>0</v>
      </c>
    </row>
    <row r="256">
      <c r="A256" s="3" t="s">
        <v>5</v>
      </c>
      <c r="B256" s="3" t="s">
        <v>641</v>
      </c>
      <c r="C256" s="3" t="s">
        <v>642</v>
      </c>
      <c r="D256" s="6" t="s">
        <v>2975</v>
      </c>
      <c r="E256" s="26" t="s">
        <v>127</v>
      </c>
      <c r="F256" s="3" t="str">
        <f>VLOOKUP($D256,proc!$A:$D,3,FALSE)</f>
        <v>2</v>
      </c>
      <c r="G256" s="3" t="str">
        <f>VLOOKUP($D256,proc!$A:$D,4,FALSE)</f>
        <v>0</v>
      </c>
    </row>
    <row r="257">
      <c r="A257" s="3" t="s">
        <v>5</v>
      </c>
      <c r="B257" s="3" t="s">
        <v>641</v>
      </c>
      <c r="C257" s="3" t="s">
        <v>642</v>
      </c>
      <c r="D257" s="6" t="s">
        <v>2976</v>
      </c>
      <c r="E257" s="3" t="s">
        <v>651</v>
      </c>
      <c r="F257" s="3" t="str">
        <f>VLOOKUP($D257,proc!$A:$D,3,FALSE)</f>
        <v>0</v>
      </c>
      <c r="G257" s="3" t="str">
        <f>VLOOKUP($D257,proc!$A:$D,4,FALSE)</f>
        <v>0</v>
      </c>
    </row>
    <row r="258">
      <c r="A258" s="3" t="s">
        <v>5</v>
      </c>
      <c r="B258" s="3" t="s">
        <v>641</v>
      </c>
      <c r="C258" s="3" t="s">
        <v>642</v>
      </c>
      <c r="D258" s="6" t="s">
        <v>2977</v>
      </c>
      <c r="E258" s="3" t="s">
        <v>50</v>
      </c>
      <c r="F258" s="3" t="str">
        <f>VLOOKUP($D258,proc!$A:$D,3,FALSE)</f>
        <v>3</v>
      </c>
      <c r="G258" s="3" t="str">
        <f>VLOOKUP($D258,proc!$A:$D,4,FALSE)</f>
        <v>0</v>
      </c>
    </row>
    <row r="259">
      <c r="A259" s="3" t="s">
        <v>5</v>
      </c>
      <c r="B259" s="3" t="s">
        <v>641</v>
      </c>
      <c r="C259" s="3" t="s">
        <v>642</v>
      </c>
      <c r="D259" s="6" t="s">
        <v>2978</v>
      </c>
      <c r="E259" s="3" t="s">
        <v>654</v>
      </c>
      <c r="F259" s="3" t="str">
        <f>VLOOKUP($D259,proc!$A:$D,3,FALSE)</f>
        <v>4</v>
      </c>
      <c r="G259" s="3" t="str">
        <f>VLOOKUP($D259,proc!$A:$D,4,FALSE)</f>
        <v>1</v>
      </c>
    </row>
    <row r="260">
      <c r="A260" s="3" t="s">
        <v>5</v>
      </c>
      <c r="B260" s="3" t="s">
        <v>641</v>
      </c>
      <c r="C260" s="3" t="s">
        <v>642</v>
      </c>
      <c r="D260" s="6" t="s">
        <v>2961</v>
      </c>
      <c r="E260" s="3" t="s">
        <v>294</v>
      </c>
      <c r="F260" s="3" t="str">
        <f>VLOOKUP($D260,proc!$A:$D,3,FALSE)</f>
        <v>4</v>
      </c>
      <c r="G260" s="3" t="str">
        <f>VLOOKUP($D260,proc!$A:$D,4,FALSE)</f>
        <v>1</v>
      </c>
    </row>
    <row r="261">
      <c r="A261" s="3" t="s">
        <v>5</v>
      </c>
      <c r="B261" s="3" t="s">
        <v>641</v>
      </c>
      <c r="C261" s="3" t="s">
        <v>642</v>
      </c>
      <c r="D261" s="6" t="s">
        <v>2979</v>
      </c>
      <c r="E261" s="3" t="s">
        <v>62</v>
      </c>
      <c r="F261" s="3" t="str">
        <f>VLOOKUP($D261,proc!$A:$D,3,FALSE)</f>
        <v>1</v>
      </c>
      <c r="G261" s="3" t="str">
        <f>VLOOKUP($D261,proc!$A:$D,4,FALSE)</f>
        <v>0</v>
      </c>
    </row>
    <row r="262">
      <c r="A262" s="3" t="s">
        <v>5</v>
      </c>
      <c r="B262" s="3" t="s">
        <v>641</v>
      </c>
      <c r="C262" s="3" t="s">
        <v>642</v>
      </c>
      <c r="D262" s="6" t="s">
        <v>2980</v>
      </c>
      <c r="E262" s="3" t="s">
        <v>64</v>
      </c>
      <c r="F262" s="3" t="str">
        <f>VLOOKUP($D262,proc!$A:$D,3,FALSE)</f>
        <v>2</v>
      </c>
      <c r="G262" s="3" t="str">
        <f>VLOOKUP($D262,proc!$A:$D,4,FALSE)</f>
        <v>0</v>
      </c>
    </row>
    <row r="263">
      <c r="A263" s="3" t="s">
        <v>5</v>
      </c>
      <c r="B263" s="3" t="s">
        <v>641</v>
      </c>
      <c r="C263" s="3" t="s">
        <v>642</v>
      </c>
      <c r="D263" s="6" t="s">
        <v>2981</v>
      </c>
      <c r="E263" s="3" t="s">
        <v>56</v>
      </c>
      <c r="F263" s="3" t="str">
        <f>VLOOKUP($D263,proc!$A:$D,3,FALSE)</f>
        <v>3</v>
      </c>
      <c r="G263" s="3" t="str">
        <f>VLOOKUP($D263,proc!$A:$D,4,FALSE)</f>
        <v>0</v>
      </c>
    </row>
    <row r="264">
      <c r="A264" s="3" t="s">
        <v>5</v>
      </c>
      <c r="B264" s="3" t="s">
        <v>641</v>
      </c>
      <c r="C264" s="3" t="s">
        <v>642</v>
      </c>
      <c r="D264" s="6" t="s">
        <v>2982</v>
      </c>
      <c r="E264" s="3" t="s">
        <v>659</v>
      </c>
      <c r="F264" s="3" t="str">
        <f>VLOOKUP($D264,proc!$A:$D,3,FALSE)</f>
        <v>3</v>
      </c>
      <c r="G264" s="3" t="str">
        <f>VLOOKUP($D264,proc!$A:$D,4,FALSE)</f>
        <v>0</v>
      </c>
    </row>
    <row r="265">
      <c r="A265" s="3" t="s">
        <v>5</v>
      </c>
      <c r="B265" s="3" t="s">
        <v>641</v>
      </c>
      <c r="C265" s="3" t="s">
        <v>642</v>
      </c>
      <c r="D265" s="6" t="s">
        <v>2983</v>
      </c>
      <c r="E265" s="3" t="s">
        <v>661</v>
      </c>
      <c r="F265" s="3" t="str">
        <f>VLOOKUP($D265,proc!$A:$D,3,FALSE)</f>
        <v>4</v>
      </c>
      <c r="G265" s="3" t="str">
        <f>VLOOKUP($D265,proc!$A:$D,4,FALSE)</f>
        <v>0</v>
      </c>
    </row>
    <row r="266">
      <c r="A266" s="3" t="s">
        <v>5</v>
      </c>
      <c r="B266" s="3" t="s">
        <v>641</v>
      </c>
      <c r="C266" s="3" t="s">
        <v>642</v>
      </c>
      <c r="D266" s="6" t="s">
        <v>2984</v>
      </c>
      <c r="E266" s="3" t="s">
        <v>663</v>
      </c>
      <c r="F266" s="3" t="str">
        <f>VLOOKUP($D266,proc!$A:$D,3,FALSE)</f>
        <v>3</v>
      </c>
      <c r="G266" s="3" t="str">
        <f>VLOOKUP($D266,proc!$A:$D,4,FALSE)</f>
        <v>0</v>
      </c>
    </row>
    <row r="267">
      <c r="A267" s="3" t="s">
        <v>5</v>
      </c>
      <c r="B267" s="3" t="s">
        <v>641</v>
      </c>
      <c r="C267" s="3" t="s">
        <v>642</v>
      </c>
      <c r="D267" s="6" t="s">
        <v>2985</v>
      </c>
      <c r="E267" s="3" t="s">
        <v>666</v>
      </c>
      <c r="F267" s="3" t="str">
        <f>VLOOKUP($D267,proc!$A:$D,3,FALSE)</f>
        <v>3</v>
      </c>
      <c r="G267" s="3" t="str">
        <f>VLOOKUP($D267,proc!$A:$D,4,FALSE)</f>
        <v>0</v>
      </c>
    </row>
    <row r="268">
      <c r="A268" s="3" t="s">
        <v>5</v>
      </c>
      <c r="B268" s="3" t="s">
        <v>641</v>
      </c>
      <c r="C268" s="3" t="s">
        <v>642</v>
      </c>
      <c r="D268" s="6" t="s">
        <v>2986</v>
      </c>
      <c r="E268" s="3" t="s">
        <v>668</v>
      </c>
      <c r="F268" s="3" t="str">
        <f>VLOOKUP($D268,proc!$A:$D,3,FALSE)</f>
        <v>3</v>
      </c>
      <c r="G268" s="3" t="str">
        <f>VLOOKUP($D268,proc!$A:$D,4,FALSE)</f>
        <v>0</v>
      </c>
    </row>
    <row r="269">
      <c r="A269" s="3" t="s">
        <v>5</v>
      </c>
      <c r="B269" s="3" t="s">
        <v>641</v>
      </c>
      <c r="C269" s="3" t="s">
        <v>642</v>
      </c>
      <c r="D269" s="6" t="s">
        <v>2987</v>
      </c>
      <c r="E269" s="3" t="s">
        <v>670</v>
      </c>
      <c r="F269" s="3" t="str">
        <f>VLOOKUP($D269,proc!$A:$D,3,FALSE)</f>
        <v>1</v>
      </c>
      <c r="G269" s="3" t="str">
        <f>VLOOKUP($D269,proc!$A:$D,4,FALSE)</f>
        <v>0</v>
      </c>
    </row>
    <row r="270">
      <c r="A270" s="3" t="s">
        <v>5</v>
      </c>
      <c r="B270" s="3" t="s">
        <v>641</v>
      </c>
      <c r="C270" s="3" t="s">
        <v>642</v>
      </c>
      <c r="D270" s="6" t="s">
        <v>2988</v>
      </c>
      <c r="E270" s="3" t="s">
        <v>672</v>
      </c>
      <c r="F270" s="3" t="str">
        <f>VLOOKUP($D270,proc!$A:$D,3,FALSE)</f>
        <v>1</v>
      </c>
      <c r="G270" s="3" t="str">
        <f>VLOOKUP($D270,proc!$A:$D,4,FALSE)</f>
        <v>0</v>
      </c>
    </row>
    <row r="271">
      <c r="A271" s="3" t="s">
        <v>5</v>
      </c>
      <c r="B271" s="3" t="s">
        <v>641</v>
      </c>
      <c r="C271" s="3" t="s">
        <v>642</v>
      </c>
      <c r="D271" s="6" t="s">
        <v>2990</v>
      </c>
      <c r="E271" s="3" t="s">
        <v>101</v>
      </c>
      <c r="F271" s="3" t="str">
        <f>VLOOKUP($D271,proc!$A:$D,3,FALSE)</f>
        <v>1</v>
      </c>
      <c r="G271" s="3" t="str">
        <f>VLOOKUP($D271,proc!$A:$D,4,FALSE)</f>
        <v>0</v>
      </c>
    </row>
    <row r="272">
      <c r="A272" s="3" t="s">
        <v>5</v>
      </c>
      <c r="B272" s="3" t="s">
        <v>641</v>
      </c>
      <c r="C272" s="3" t="s">
        <v>642</v>
      </c>
      <c r="D272" s="6" t="s">
        <v>2991</v>
      </c>
      <c r="E272" s="26" t="s">
        <v>130</v>
      </c>
      <c r="F272" s="3" t="str">
        <f>VLOOKUP($D272,proc!$A:$D,3,FALSE)</f>
        <v>3</v>
      </c>
      <c r="G272" s="3" t="str">
        <f>VLOOKUP($D272,proc!$A:$D,4,FALSE)</f>
        <v>0</v>
      </c>
    </row>
    <row r="273">
      <c r="A273" s="3" t="s">
        <v>5</v>
      </c>
      <c r="B273" s="3" t="s">
        <v>641</v>
      </c>
      <c r="C273" s="3" t="s">
        <v>642</v>
      </c>
      <c r="D273" s="6" t="s">
        <v>2992</v>
      </c>
      <c r="E273" s="3" t="s">
        <v>676</v>
      </c>
      <c r="F273" s="3" t="str">
        <f>VLOOKUP($D273,proc!$A:$D,3,FALSE)</f>
        <v>3</v>
      </c>
      <c r="G273" s="3" t="str">
        <f>VLOOKUP($D273,proc!$A:$D,4,FALSE)</f>
        <v>0</v>
      </c>
    </row>
    <row r="274">
      <c r="A274" s="3" t="s">
        <v>5</v>
      </c>
      <c r="B274" s="3" t="s">
        <v>641</v>
      </c>
      <c r="C274" s="3" t="s">
        <v>642</v>
      </c>
      <c r="D274" s="6" t="s">
        <v>2993</v>
      </c>
      <c r="E274" s="3" t="s">
        <v>107</v>
      </c>
      <c r="F274" s="3" t="str">
        <f>VLOOKUP($D274,proc!$A:$D,3,FALSE)</f>
        <v>2</v>
      </c>
      <c r="G274" s="3" t="str">
        <f>VLOOKUP($D274,proc!$A:$D,4,FALSE)</f>
        <v>0</v>
      </c>
    </row>
    <row r="275">
      <c r="A275" s="3" t="s">
        <v>5</v>
      </c>
      <c r="B275" s="3" t="s">
        <v>641</v>
      </c>
      <c r="C275" s="3" t="s">
        <v>642</v>
      </c>
      <c r="D275" s="6" t="s">
        <v>2994</v>
      </c>
      <c r="E275" s="26" t="s">
        <v>680</v>
      </c>
      <c r="F275" s="3" t="str">
        <f>VLOOKUP($D275,proc!$A:$D,3,FALSE)</f>
        <v>3</v>
      </c>
      <c r="G275" s="3" t="str">
        <f>VLOOKUP($D275,proc!$A:$D,4,FALSE)</f>
        <v>0</v>
      </c>
    </row>
    <row r="276">
      <c r="A276" s="3" t="s">
        <v>5</v>
      </c>
      <c r="B276" s="3" t="s">
        <v>641</v>
      </c>
      <c r="C276" s="3" t="s">
        <v>642</v>
      </c>
      <c r="D276" s="6" t="s">
        <v>2995</v>
      </c>
      <c r="E276" s="3" t="s">
        <v>682</v>
      </c>
      <c r="F276" s="3" t="str">
        <f>VLOOKUP($D276,proc!$A:$D,3,FALSE)</f>
        <v>3</v>
      </c>
      <c r="G276" s="3" t="str">
        <f>VLOOKUP($D276,proc!$A:$D,4,FALSE)</f>
        <v>0</v>
      </c>
    </row>
    <row r="277">
      <c r="A277" s="3" t="s">
        <v>5</v>
      </c>
      <c r="B277" s="3" t="s">
        <v>641</v>
      </c>
      <c r="C277" s="3" t="s">
        <v>642</v>
      </c>
      <c r="D277" s="6" t="s">
        <v>2996</v>
      </c>
      <c r="E277" s="3" t="s">
        <v>684</v>
      </c>
      <c r="F277" s="3" t="str">
        <f>VLOOKUP($D277,proc!$A:$D,3,FALSE)</f>
        <v>3</v>
      </c>
      <c r="G277" s="3" t="str">
        <f>VLOOKUP($D277,proc!$A:$D,4,FALSE)</f>
        <v>0</v>
      </c>
    </row>
    <row r="278">
      <c r="A278" s="3" t="s">
        <v>5</v>
      </c>
      <c r="B278" s="3" t="s">
        <v>641</v>
      </c>
      <c r="C278" s="3" t="s">
        <v>642</v>
      </c>
      <c r="D278" s="6" t="s">
        <v>2997</v>
      </c>
      <c r="E278" s="3" t="s">
        <v>686</v>
      </c>
      <c r="F278" s="3" t="str">
        <f>VLOOKUP($D278,proc!$A:$D,3,FALSE)</f>
        <v>3</v>
      </c>
      <c r="G278" s="3" t="str">
        <f>VLOOKUP($D278,proc!$A:$D,4,FALSE)</f>
        <v>0</v>
      </c>
    </row>
    <row r="279">
      <c r="A279" s="3" t="s">
        <v>5</v>
      </c>
      <c r="B279" s="3" t="s">
        <v>641</v>
      </c>
      <c r="C279" s="3" t="s">
        <v>642</v>
      </c>
      <c r="D279" s="6" t="s">
        <v>2998</v>
      </c>
      <c r="E279" s="3" t="s">
        <v>689</v>
      </c>
      <c r="F279" s="3" t="str">
        <f>VLOOKUP($D279,proc!$A:$D,3,FALSE)</f>
        <v>2</v>
      </c>
      <c r="G279" s="3" t="str">
        <f>VLOOKUP($D279,proc!$A:$D,4,FALSE)</f>
        <v>0</v>
      </c>
    </row>
    <row r="280">
      <c r="A280" s="3" t="s">
        <v>5</v>
      </c>
      <c r="B280" s="3" t="s">
        <v>641</v>
      </c>
      <c r="C280" s="3" t="s">
        <v>642</v>
      </c>
      <c r="D280" s="6" t="s">
        <v>2999</v>
      </c>
      <c r="E280" s="26" t="s">
        <v>691</v>
      </c>
      <c r="F280" s="3" t="str">
        <f>VLOOKUP($D280,proc!$A:$D,3,FALSE)</f>
        <v>3</v>
      </c>
      <c r="G280" s="3" t="str">
        <f>VLOOKUP($D280,proc!$A:$D,4,FALSE)</f>
        <v>0</v>
      </c>
    </row>
    <row r="281">
      <c r="A281" s="3" t="s">
        <v>5</v>
      </c>
      <c r="B281" s="3" t="s">
        <v>641</v>
      </c>
      <c r="C281" s="3" t="s">
        <v>642</v>
      </c>
      <c r="D281" s="6" t="s">
        <v>3000</v>
      </c>
      <c r="E281" s="3" t="s">
        <v>693</v>
      </c>
      <c r="F281" s="3" t="str">
        <f>VLOOKUP($D281,proc!$A:$D,3,FALSE)</f>
        <v>4</v>
      </c>
      <c r="G281" s="3" t="str">
        <f>VLOOKUP($D281,proc!$A:$D,4,FALSE)</f>
        <v>0</v>
      </c>
    </row>
    <row r="282">
      <c r="A282" s="3" t="s">
        <v>5</v>
      </c>
      <c r="B282" s="3" t="s">
        <v>641</v>
      </c>
      <c r="C282" s="3" t="s">
        <v>642</v>
      </c>
      <c r="D282" s="6" t="s">
        <v>3001</v>
      </c>
      <c r="E282" s="3" t="s">
        <v>695</v>
      </c>
      <c r="F282" s="3" t="str">
        <f>VLOOKUP($D282,proc!$A:$D,3,FALSE)</f>
        <v>4</v>
      </c>
      <c r="G282" s="3" t="str">
        <f>VLOOKUP($D282,proc!$A:$D,4,FALSE)</f>
        <v>0</v>
      </c>
    </row>
    <row r="283">
      <c r="A283" s="3" t="s">
        <v>5</v>
      </c>
      <c r="B283" s="3" t="s">
        <v>641</v>
      </c>
      <c r="C283" s="3" t="s">
        <v>642</v>
      </c>
      <c r="D283" s="6" t="s">
        <v>3002</v>
      </c>
      <c r="E283" s="3" t="s">
        <v>698</v>
      </c>
      <c r="F283" s="3" t="str">
        <f>VLOOKUP($D283,proc!$A:$D,3,FALSE)</f>
        <v>4</v>
      </c>
      <c r="G283" s="3" t="str">
        <f>VLOOKUP($D283,proc!$A:$D,4,FALSE)</f>
        <v>0</v>
      </c>
    </row>
    <row r="284">
      <c r="A284" s="3" t="s">
        <v>5</v>
      </c>
      <c r="B284" s="3" t="s">
        <v>641</v>
      </c>
      <c r="C284" s="3" t="s">
        <v>642</v>
      </c>
      <c r="D284" s="6" t="s">
        <v>3003</v>
      </c>
      <c r="E284" s="3" t="s">
        <v>700</v>
      </c>
      <c r="F284" s="3" t="str">
        <f>VLOOKUP($D284,proc!$A:$D,3,FALSE)</f>
        <v>4</v>
      </c>
      <c r="G284" s="3" t="str">
        <f>VLOOKUP($D284,proc!$A:$D,4,FALSE)</f>
        <v>0</v>
      </c>
    </row>
    <row r="285">
      <c r="A285" s="3" t="s">
        <v>5</v>
      </c>
      <c r="B285" s="3" t="s">
        <v>641</v>
      </c>
      <c r="C285" s="3" t="s">
        <v>642</v>
      </c>
      <c r="D285" s="6" t="s">
        <v>6153</v>
      </c>
      <c r="E285" s="3" t="s">
        <v>6155</v>
      </c>
      <c r="F285" s="3" t="str">
        <f>VLOOKUP($D285,proc!$A:$D,3,FALSE)</f>
        <v>3</v>
      </c>
      <c r="G285" s="3" t="str">
        <f>VLOOKUP($D285,proc!$A:$D,4,FALSE)</f>
        <v>0</v>
      </c>
    </row>
    <row r="286">
      <c r="A286" s="3" t="s">
        <v>5</v>
      </c>
      <c r="B286" s="3" t="s">
        <v>641</v>
      </c>
      <c r="C286" s="3" t="s">
        <v>642</v>
      </c>
      <c r="D286" s="6" t="s">
        <v>3005</v>
      </c>
      <c r="E286" s="26" t="s">
        <v>702</v>
      </c>
      <c r="F286" s="3" t="str">
        <f>VLOOKUP($D286,proc!$A:$D,3,FALSE)</f>
        <v>3</v>
      </c>
      <c r="G286" s="3" t="str">
        <f>VLOOKUP($D286,proc!$A:$D,4,FALSE)</f>
        <v>0</v>
      </c>
    </row>
    <row r="287">
      <c r="A287" s="3" t="s">
        <v>5</v>
      </c>
      <c r="B287" s="3" t="s">
        <v>641</v>
      </c>
      <c r="C287" s="3" t="s">
        <v>642</v>
      </c>
      <c r="D287" s="6" t="s">
        <v>3006</v>
      </c>
      <c r="E287" s="3" t="s">
        <v>704</v>
      </c>
      <c r="F287" s="3" t="str">
        <f>VLOOKUP($D287,proc!$A:$D,3,FALSE)</f>
        <v>2</v>
      </c>
      <c r="G287" s="3" t="str">
        <f>VLOOKUP($D287,proc!$A:$D,4,FALSE)</f>
        <v>0</v>
      </c>
    </row>
    <row r="288">
      <c r="A288" s="3" t="s">
        <v>5</v>
      </c>
      <c r="B288" s="3" t="s">
        <v>641</v>
      </c>
      <c r="C288" s="3" t="s">
        <v>642</v>
      </c>
      <c r="D288" s="6" t="s">
        <v>3007</v>
      </c>
      <c r="E288" s="3" t="s">
        <v>707</v>
      </c>
      <c r="F288" s="3" t="str">
        <f>VLOOKUP($D288,proc!$A:$D,3,FALSE)</f>
        <v>2</v>
      </c>
      <c r="G288" s="3" t="str">
        <f>VLOOKUP($D288,proc!$A:$D,4,FALSE)</f>
        <v>0</v>
      </c>
    </row>
    <row r="289">
      <c r="A289" s="3" t="s">
        <v>5</v>
      </c>
      <c r="B289" s="3" t="s">
        <v>641</v>
      </c>
      <c r="C289" s="3" t="s">
        <v>642</v>
      </c>
      <c r="D289" s="6" t="s">
        <v>3008</v>
      </c>
      <c r="E289" s="3" t="s">
        <v>710</v>
      </c>
      <c r="F289" s="3" t="str">
        <f>VLOOKUP($D289,proc!$A:$D,3,FALSE)</f>
        <v>3</v>
      </c>
      <c r="G289" s="3" t="str">
        <f>VLOOKUP($D289,proc!$A:$D,4,FALSE)</f>
        <v>0</v>
      </c>
    </row>
    <row r="290">
      <c r="A290" s="3" t="s">
        <v>5</v>
      </c>
      <c r="B290" s="3" t="s">
        <v>641</v>
      </c>
      <c r="C290" s="3" t="s">
        <v>642</v>
      </c>
      <c r="D290" s="6" t="s">
        <v>3009</v>
      </c>
      <c r="E290" s="3" t="s">
        <v>712</v>
      </c>
      <c r="F290" s="3" t="str">
        <f>VLOOKUP($D290,proc!$A:$D,3,FALSE)</f>
        <v>3</v>
      </c>
      <c r="G290" s="3" t="str">
        <f>VLOOKUP($D290,proc!$A:$D,4,FALSE)</f>
        <v>0</v>
      </c>
    </row>
    <row r="291">
      <c r="A291" s="3" t="s">
        <v>5</v>
      </c>
      <c r="B291" s="3" t="s">
        <v>641</v>
      </c>
      <c r="C291" s="3" t="s">
        <v>642</v>
      </c>
      <c r="D291" s="6" t="s">
        <v>3010</v>
      </c>
      <c r="E291" s="3" t="s">
        <v>714</v>
      </c>
      <c r="F291" s="3" t="str">
        <f>VLOOKUP($D291,proc!$A:$D,3,FALSE)</f>
        <v>3</v>
      </c>
      <c r="G291" s="3" t="str">
        <f>VLOOKUP($D291,proc!$A:$D,4,FALSE)</f>
        <v>0</v>
      </c>
    </row>
    <row r="292">
      <c r="A292" s="3" t="s">
        <v>5</v>
      </c>
      <c r="B292" s="3" t="s">
        <v>641</v>
      </c>
      <c r="C292" s="3" t="s">
        <v>642</v>
      </c>
      <c r="D292" s="6" t="s">
        <v>3011</v>
      </c>
      <c r="E292" s="3" t="s">
        <v>717</v>
      </c>
      <c r="F292" s="3" t="str">
        <f>VLOOKUP($D292,proc!$A:$D,3,FALSE)</f>
        <v>2</v>
      </c>
      <c r="G292" s="3" t="str">
        <f>VLOOKUP($D292,proc!$A:$D,4,FALSE)</f>
        <v>0</v>
      </c>
    </row>
    <row r="293">
      <c r="A293" s="3" t="s">
        <v>5</v>
      </c>
      <c r="B293" s="3" t="s">
        <v>641</v>
      </c>
      <c r="C293" s="3" t="s">
        <v>642</v>
      </c>
      <c r="D293" s="6" t="s">
        <v>3012</v>
      </c>
      <c r="E293" s="3" t="s">
        <v>719</v>
      </c>
      <c r="F293" s="3" t="str">
        <f>VLOOKUP($D293,proc!$A:$D,3,FALSE)</f>
        <v>2</v>
      </c>
      <c r="G293" s="3" t="str">
        <f>VLOOKUP($D293,proc!$A:$D,4,FALSE)</f>
        <v>0</v>
      </c>
    </row>
    <row r="294">
      <c r="A294" s="3" t="s">
        <v>5</v>
      </c>
      <c r="B294" s="3" t="s">
        <v>641</v>
      </c>
      <c r="C294" s="3" t="s">
        <v>642</v>
      </c>
      <c r="D294" s="6" t="s">
        <v>3013</v>
      </c>
      <c r="E294" s="3" t="s">
        <v>721</v>
      </c>
      <c r="F294" s="3" t="str">
        <f>VLOOKUP($D294,proc!$A:$D,3,FALSE)</f>
        <v>3</v>
      </c>
      <c r="G294" s="3" t="str">
        <f>VLOOKUP($D294,proc!$A:$D,4,FALSE)</f>
        <v>0</v>
      </c>
    </row>
    <row r="295">
      <c r="A295" s="3" t="s">
        <v>5</v>
      </c>
      <c r="B295" s="3" t="s">
        <v>641</v>
      </c>
      <c r="C295" s="3" t="s">
        <v>642</v>
      </c>
      <c r="D295" s="6" t="s">
        <v>3014</v>
      </c>
      <c r="E295" s="3" t="s">
        <v>723</v>
      </c>
      <c r="F295" s="3" t="str">
        <f>VLOOKUP($D295,proc!$A:$D,3,FALSE)</f>
        <v>2</v>
      </c>
      <c r="G295" s="3" t="str">
        <f>VLOOKUP($D295,proc!$A:$D,4,FALSE)</f>
        <v>0</v>
      </c>
    </row>
    <row r="296">
      <c r="A296" s="3" t="s">
        <v>5</v>
      </c>
      <c r="B296" s="3" t="s">
        <v>641</v>
      </c>
      <c r="C296" s="3" t="s">
        <v>642</v>
      </c>
      <c r="D296" s="6" t="s">
        <v>3015</v>
      </c>
      <c r="E296" s="3" t="s">
        <v>725</v>
      </c>
      <c r="F296" s="3" t="str">
        <f>VLOOKUP($D296,proc!$A:$D,3,FALSE)</f>
        <v>4</v>
      </c>
      <c r="G296" s="3" t="str">
        <f>VLOOKUP($D296,proc!$A:$D,4,FALSE)</f>
        <v>0</v>
      </c>
    </row>
    <row r="297">
      <c r="A297" s="3" t="s">
        <v>5</v>
      </c>
      <c r="B297" s="3" t="s">
        <v>641</v>
      </c>
      <c r="C297" s="3" t="s">
        <v>642</v>
      </c>
      <c r="D297" s="6" t="s">
        <v>3016</v>
      </c>
      <c r="E297" s="3" t="s">
        <v>110</v>
      </c>
      <c r="F297" s="3" t="str">
        <f>VLOOKUP($D297,proc!$A:$D,3,FALSE)</f>
        <v>4</v>
      </c>
      <c r="G297" s="3" t="str">
        <f>VLOOKUP($D297,proc!$A:$D,4,FALSE)</f>
        <v>0</v>
      </c>
    </row>
    <row r="298">
      <c r="A298" s="3" t="s">
        <v>5</v>
      </c>
      <c r="B298" s="3" t="s">
        <v>641</v>
      </c>
      <c r="C298" s="3" t="s">
        <v>642</v>
      </c>
      <c r="D298" s="6" t="s">
        <v>3017</v>
      </c>
      <c r="E298" s="3" t="s">
        <v>729</v>
      </c>
      <c r="F298" s="3" t="str">
        <f>VLOOKUP($D298,proc!$A:$D,3,FALSE)</f>
        <v>3</v>
      </c>
      <c r="G298" s="3" t="str">
        <f>VLOOKUP($D298,proc!$A:$D,4,FALSE)</f>
        <v>0</v>
      </c>
    </row>
    <row r="299">
      <c r="A299" s="3" t="s">
        <v>5</v>
      </c>
      <c r="B299" s="3" t="s">
        <v>641</v>
      </c>
      <c r="C299" s="3" t="s">
        <v>642</v>
      </c>
      <c r="D299" s="6" t="s">
        <v>3018</v>
      </c>
      <c r="E299" s="3" t="s">
        <v>731</v>
      </c>
      <c r="F299" s="3" t="str">
        <f>VLOOKUP($D299,proc!$A:$D,3,FALSE)</f>
        <v>2</v>
      </c>
      <c r="G299" s="3" t="str">
        <f>VLOOKUP($D299,proc!$A:$D,4,FALSE)</f>
        <v>0</v>
      </c>
    </row>
    <row r="300">
      <c r="A300" s="3" t="s">
        <v>5</v>
      </c>
      <c r="B300" s="3" t="s">
        <v>641</v>
      </c>
      <c r="C300" s="3" t="s">
        <v>642</v>
      </c>
      <c r="D300" s="6" t="s">
        <v>3019</v>
      </c>
      <c r="E300" s="3" t="s">
        <v>733</v>
      </c>
      <c r="F300" s="3" t="str">
        <f>VLOOKUP($D300,proc!$A:$D,3,FALSE)</f>
        <v>2</v>
      </c>
      <c r="G300" s="3" t="str">
        <f>VLOOKUP($D300,proc!$A:$D,4,FALSE)</f>
        <v>0</v>
      </c>
    </row>
    <row r="301">
      <c r="A301" s="3" t="s">
        <v>5</v>
      </c>
      <c r="B301" s="3" t="s">
        <v>641</v>
      </c>
      <c r="C301" s="3" t="s">
        <v>642</v>
      </c>
      <c r="D301" s="6" t="s">
        <v>3020</v>
      </c>
      <c r="E301" s="3" t="s">
        <v>735</v>
      </c>
      <c r="F301" s="3" t="str">
        <f>VLOOKUP($D301,proc!$A:$D,3,FALSE)</f>
        <v>2</v>
      </c>
      <c r="G301" s="3" t="str">
        <f>VLOOKUP($D301,proc!$A:$D,4,FALSE)</f>
        <v>0</v>
      </c>
    </row>
    <row r="302">
      <c r="A302" s="3" t="s">
        <v>5</v>
      </c>
      <c r="B302" s="3" t="s">
        <v>641</v>
      </c>
      <c r="C302" s="3" t="s">
        <v>642</v>
      </c>
      <c r="D302" s="6" t="s">
        <v>3021</v>
      </c>
      <c r="E302" s="3" t="s">
        <v>737</v>
      </c>
      <c r="F302" s="3" t="str">
        <f>VLOOKUP($D302,proc!$A:$D,3,FALSE)</f>
        <v>2</v>
      </c>
      <c r="G302" s="3" t="str">
        <f>VLOOKUP($D302,proc!$A:$D,4,FALSE)</f>
        <v>0</v>
      </c>
    </row>
    <row r="303">
      <c r="A303" s="3" t="s">
        <v>5</v>
      </c>
      <c r="B303" s="3" t="s">
        <v>641</v>
      </c>
      <c r="C303" s="3" t="s">
        <v>642</v>
      </c>
      <c r="D303" s="6" t="s">
        <v>3022</v>
      </c>
      <c r="E303" s="3" t="s">
        <v>740</v>
      </c>
      <c r="F303" s="3" t="str">
        <f>VLOOKUP($D303,proc!$A:$D,3,FALSE)</f>
        <v>2</v>
      </c>
      <c r="G303" s="3" t="str">
        <f>VLOOKUP($D303,proc!$A:$D,4,FALSE)</f>
        <v>0</v>
      </c>
    </row>
    <row r="304">
      <c r="A304" s="3" t="s">
        <v>155</v>
      </c>
      <c r="B304" s="3" t="s">
        <v>253</v>
      </c>
      <c r="C304" s="6" t="s">
        <v>254</v>
      </c>
      <c r="D304" s="23" t="s">
        <v>6938</v>
      </c>
      <c r="E304" s="3" t="s">
        <v>255</v>
      </c>
      <c r="F304" s="3" t="str">
        <f>VLOOKUP($D304,proc!$A:$D,3,FALSE)</f>
        <v>0</v>
      </c>
      <c r="G304" s="3" t="str">
        <f>VLOOKUP($D304,proc!$A:$D,4,FALSE)</f>
        <v>0</v>
      </c>
    </row>
    <row r="305">
      <c r="A305" s="25"/>
      <c r="B305" s="25"/>
      <c r="C305" s="25"/>
      <c r="D305" s="25"/>
      <c r="F305" s="3"/>
      <c r="G305" s="3"/>
    </row>
    <row r="306">
      <c r="A306" s="25"/>
      <c r="B306" s="25"/>
      <c r="C306" s="25"/>
      <c r="D306" s="25"/>
      <c r="F306" s="3"/>
      <c r="G306" s="3"/>
    </row>
    <row r="307">
      <c r="A307" s="25"/>
      <c r="B307" s="25"/>
      <c r="C307" s="25"/>
      <c r="D307" s="25"/>
      <c r="F307" s="3"/>
      <c r="G307" s="3"/>
    </row>
    <row r="308">
      <c r="A308" s="25"/>
      <c r="B308" s="25"/>
      <c r="C308" s="25"/>
      <c r="D308" s="25"/>
      <c r="F308" s="3"/>
      <c r="G308" s="3"/>
    </row>
    <row r="309">
      <c r="A309" s="25"/>
      <c r="B309" s="25"/>
      <c r="C309" s="25"/>
      <c r="D309" s="25"/>
      <c r="F309" s="3"/>
      <c r="G309" s="3"/>
    </row>
    <row r="310">
      <c r="A310" s="25"/>
      <c r="B310" s="25"/>
      <c r="C310" s="25"/>
      <c r="D310" s="25"/>
      <c r="F310" s="3"/>
      <c r="G310" s="3"/>
    </row>
    <row r="311">
      <c r="A311" s="25"/>
      <c r="B311" s="25"/>
      <c r="C311" s="25"/>
      <c r="D311" s="25"/>
      <c r="F311" s="3"/>
      <c r="G311" s="3"/>
    </row>
    <row r="312">
      <c r="A312" s="25"/>
      <c r="B312" s="25"/>
      <c r="C312" s="25"/>
      <c r="D312" s="25"/>
      <c r="F312" s="3"/>
      <c r="G312" s="3"/>
    </row>
    <row r="313">
      <c r="A313" s="25"/>
      <c r="B313" s="25"/>
      <c r="C313" s="25"/>
      <c r="D313" s="25"/>
      <c r="F313" s="3"/>
      <c r="G313" s="3"/>
    </row>
    <row r="314">
      <c r="A314" s="25"/>
      <c r="B314" s="25"/>
      <c r="C314" s="25"/>
      <c r="D314" s="25"/>
      <c r="F314" s="3"/>
      <c r="G314" s="3"/>
    </row>
    <row r="315">
      <c r="A315" s="25"/>
      <c r="B315" s="25"/>
      <c r="C315" s="25"/>
      <c r="D315" s="25"/>
      <c r="F315" s="3"/>
      <c r="G315" s="3"/>
    </row>
    <row r="316">
      <c r="A316" s="25"/>
      <c r="B316" s="25"/>
      <c r="C316" s="25"/>
      <c r="D316" s="25"/>
      <c r="F316" s="3"/>
      <c r="G316" s="3"/>
    </row>
    <row r="317">
      <c r="A317" s="25"/>
      <c r="B317" s="25"/>
      <c r="C317" s="25"/>
      <c r="D317" s="25"/>
      <c r="F317" s="3"/>
      <c r="G317" s="3"/>
    </row>
    <row r="318">
      <c r="A318" s="25"/>
      <c r="B318" s="25"/>
      <c r="C318" s="25"/>
      <c r="D318" s="25"/>
      <c r="F318" s="3"/>
      <c r="G318" s="3"/>
    </row>
    <row r="319">
      <c r="A319" s="25"/>
      <c r="B319" s="25"/>
      <c r="C319" s="25"/>
      <c r="D319" s="25"/>
      <c r="F319" s="3"/>
      <c r="G319" s="3"/>
    </row>
    <row r="320">
      <c r="A320" s="25"/>
      <c r="B320" s="25"/>
      <c r="C320" s="25"/>
      <c r="D320" s="25"/>
      <c r="F320" s="3"/>
      <c r="G320" s="3"/>
    </row>
    <row r="321">
      <c r="A321" s="25"/>
      <c r="B321" s="25"/>
      <c r="C321" s="25"/>
      <c r="D321" s="25"/>
      <c r="F321" s="3"/>
      <c r="G321" s="3"/>
    </row>
    <row r="322">
      <c r="A322" s="25"/>
      <c r="B322" s="25"/>
      <c r="C322" s="25"/>
      <c r="D322" s="25"/>
      <c r="F322" s="3"/>
      <c r="G322" s="3"/>
    </row>
    <row r="323">
      <c r="A323" s="25"/>
      <c r="B323" s="25"/>
      <c r="C323" s="25"/>
      <c r="D323" s="25"/>
      <c r="F323" s="3"/>
      <c r="G323" s="3"/>
    </row>
    <row r="324">
      <c r="A324" s="25"/>
      <c r="B324" s="25"/>
      <c r="C324" s="25"/>
      <c r="D324" s="25"/>
      <c r="F324" s="3"/>
      <c r="G324" s="3"/>
    </row>
    <row r="325">
      <c r="A325" s="25"/>
      <c r="B325" s="25"/>
      <c r="C325" s="25"/>
      <c r="D325" s="25"/>
      <c r="F325" s="3"/>
      <c r="G325" s="3"/>
    </row>
    <row r="326">
      <c r="A326" s="25"/>
      <c r="B326" s="25"/>
      <c r="C326" s="25"/>
      <c r="D326" s="25"/>
      <c r="F326" s="3"/>
      <c r="G326" s="3"/>
    </row>
    <row r="327">
      <c r="A327" s="25"/>
      <c r="B327" s="25"/>
      <c r="C327" s="25"/>
      <c r="D327" s="25"/>
      <c r="F327" s="3"/>
      <c r="G327" s="3"/>
    </row>
    <row r="328">
      <c r="A328" s="25"/>
      <c r="B328" s="25"/>
      <c r="C328" s="25"/>
      <c r="D328" s="25"/>
      <c r="F328" s="3"/>
      <c r="G328" s="3"/>
    </row>
    <row r="329">
      <c r="A329" s="25"/>
      <c r="B329" s="25"/>
      <c r="C329" s="25"/>
      <c r="D329" s="25"/>
      <c r="F329" s="3"/>
      <c r="G329" s="3"/>
    </row>
    <row r="330">
      <c r="A330" s="25"/>
      <c r="B330" s="25"/>
      <c r="C330" s="25"/>
      <c r="D330" s="25"/>
      <c r="F330" s="3"/>
      <c r="G330" s="3"/>
    </row>
    <row r="331">
      <c r="A331" s="25"/>
      <c r="B331" s="25"/>
      <c r="C331" s="25"/>
      <c r="D331" s="25"/>
      <c r="F331" s="3"/>
      <c r="G331" s="3"/>
    </row>
    <row r="332">
      <c r="A332" s="25"/>
      <c r="B332" s="25"/>
      <c r="C332" s="25"/>
      <c r="D332" s="25"/>
      <c r="F332" s="3"/>
      <c r="G332" s="3"/>
    </row>
    <row r="333">
      <c r="A333" s="25"/>
      <c r="B333" s="25"/>
      <c r="C333" s="25"/>
      <c r="D333" s="25"/>
      <c r="F333" s="3"/>
      <c r="G333" s="3"/>
    </row>
    <row r="334">
      <c r="A334" s="25"/>
      <c r="B334" s="25"/>
      <c r="C334" s="25"/>
      <c r="D334" s="25"/>
      <c r="F334" s="3"/>
      <c r="G334" s="3"/>
    </row>
    <row r="335">
      <c r="A335" s="25"/>
      <c r="B335" s="25"/>
      <c r="C335" s="25"/>
      <c r="D335" s="25"/>
      <c r="F335" s="3"/>
      <c r="G335" s="3"/>
    </row>
    <row r="336">
      <c r="A336" s="25"/>
      <c r="B336" s="25"/>
      <c r="C336" s="25"/>
      <c r="D336" s="25"/>
      <c r="F336" s="3"/>
      <c r="G336" s="3"/>
    </row>
    <row r="337">
      <c r="A337" s="25"/>
      <c r="B337" s="25"/>
      <c r="C337" s="25"/>
      <c r="D337" s="25"/>
      <c r="F337" s="3"/>
      <c r="G337" s="3"/>
    </row>
    <row r="338">
      <c r="A338" s="25"/>
      <c r="B338" s="25"/>
      <c r="C338" s="25"/>
      <c r="D338" s="25"/>
      <c r="F338" s="3"/>
      <c r="G338" s="3"/>
    </row>
    <row r="339">
      <c r="A339" s="25"/>
      <c r="B339" s="25"/>
      <c r="C339" s="25"/>
      <c r="D339" s="25"/>
      <c r="F339" s="3"/>
      <c r="G339" s="3"/>
    </row>
    <row r="340">
      <c r="A340" s="25"/>
      <c r="B340" s="25"/>
      <c r="C340" s="25"/>
      <c r="D340" s="25"/>
      <c r="F340" s="3"/>
      <c r="G340" s="3"/>
    </row>
    <row r="341">
      <c r="A341" s="25"/>
      <c r="B341" s="25"/>
      <c r="C341" s="25"/>
      <c r="D341" s="25"/>
      <c r="F341" s="3"/>
      <c r="G341" s="3"/>
    </row>
    <row r="342">
      <c r="A342" s="25"/>
      <c r="B342" s="25"/>
      <c r="C342" s="25"/>
      <c r="D342" s="25"/>
      <c r="F342" s="3"/>
      <c r="G342" s="3"/>
    </row>
    <row r="343">
      <c r="A343" s="25"/>
      <c r="B343" s="25"/>
      <c r="C343" s="25"/>
      <c r="D343" s="25"/>
      <c r="F343" s="3"/>
      <c r="G343" s="3"/>
    </row>
    <row r="344">
      <c r="A344" s="25"/>
      <c r="B344" s="25"/>
      <c r="C344" s="25"/>
      <c r="D344" s="25"/>
      <c r="F344" s="3"/>
      <c r="G344" s="3"/>
    </row>
    <row r="345">
      <c r="A345" s="25"/>
      <c r="B345" s="25"/>
      <c r="C345" s="25"/>
      <c r="D345" s="25"/>
      <c r="F345" s="3"/>
      <c r="G345" s="3"/>
    </row>
    <row r="346">
      <c r="A346" s="25"/>
      <c r="B346" s="25"/>
      <c r="C346" s="25"/>
      <c r="D346" s="25"/>
      <c r="F346" s="3"/>
      <c r="G346" s="3"/>
    </row>
    <row r="347">
      <c r="A347" s="25"/>
      <c r="B347" s="25"/>
      <c r="C347" s="25"/>
      <c r="D347" s="25"/>
      <c r="F347" s="3"/>
      <c r="G347" s="3"/>
    </row>
    <row r="348">
      <c r="A348" s="25"/>
      <c r="B348" s="25"/>
      <c r="C348" s="25"/>
      <c r="D348" s="25"/>
      <c r="F348" s="3"/>
      <c r="G348" s="3"/>
    </row>
    <row r="349">
      <c r="A349" s="25"/>
      <c r="B349" s="25"/>
      <c r="C349" s="25"/>
      <c r="D349" s="25"/>
      <c r="F349" s="3"/>
      <c r="G349" s="3"/>
    </row>
    <row r="350">
      <c r="A350" s="25"/>
      <c r="B350" s="25"/>
      <c r="C350" s="25"/>
      <c r="D350" s="25"/>
      <c r="F350" s="3"/>
      <c r="G350" s="3"/>
    </row>
    <row r="351">
      <c r="A351" s="25"/>
      <c r="B351" s="25"/>
      <c r="C351" s="25"/>
      <c r="D351" s="25"/>
      <c r="F351" s="3"/>
      <c r="G351" s="3"/>
    </row>
    <row r="352">
      <c r="A352" s="25"/>
      <c r="B352" s="25"/>
      <c r="C352" s="25"/>
      <c r="D352" s="25"/>
      <c r="F352" s="3"/>
      <c r="G352" s="3"/>
    </row>
    <row r="353">
      <c r="A353" s="25"/>
      <c r="B353" s="25"/>
      <c r="C353" s="25"/>
      <c r="D353" s="25"/>
      <c r="F353" s="3"/>
      <c r="G353" s="3"/>
    </row>
    <row r="354">
      <c r="A354" s="25"/>
      <c r="B354" s="25"/>
      <c r="C354" s="25"/>
      <c r="D354" s="25"/>
      <c r="F354" s="3"/>
      <c r="G354" s="3"/>
    </row>
    <row r="355">
      <c r="A355" s="25"/>
      <c r="B355" s="25"/>
      <c r="C355" s="25"/>
      <c r="D355" s="25"/>
      <c r="F355" s="3"/>
      <c r="G355" s="3"/>
    </row>
    <row r="356">
      <c r="A356" s="25"/>
      <c r="B356" s="25"/>
      <c r="C356" s="25"/>
      <c r="D356" s="25"/>
      <c r="F356" s="3"/>
      <c r="G356" s="3"/>
    </row>
    <row r="357">
      <c r="A357" s="25"/>
      <c r="B357" s="25"/>
      <c r="C357" s="25"/>
      <c r="D357" s="25"/>
      <c r="F357" s="3"/>
      <c r="G357" s="3"/>
    </row>
    <row r="358">
      <c r="A358" s="25"/>
      <c r="B358" s="25"/>
      <c r="C358" s="25"/>
      <c r="D358" s="25"/>
      <c r="F358" s="3"/>
      <c r="G358" s="3"/>
    </row>
    <row r="359">
      <c r="A359" s="25"/>
      <c r="B359" s="25"/>
      <c r="C359" s="25"/>
      <c r="D359" s="25"/>
      <c r="F359" s="3"/>
      <c r="G359" s="3"/>
    </row>
    <row r="360">
      <c r="A360" s="25"/>
      <c r="B360" s="25"/>
      <c r="C360" s="25"/>
      <c r="D360" s="25"/>
      <c r="F360" s="3"/>
      <c r="G360" s="3"/>
    </row>
    <row r="361">
      <c r="A361" s="25"/>
      <c r="B361" s="25"/>
      <c r="C361" s="25"/>
      <c r="D361" s="25"/>
      <c r="F361" s="3"/>
      <c r="G361" s="3"/>
    </row>
    <row r="362">
      <c r="A362" s="25"/>
      <c r="B362" s="25"/>
      <c r="C362" s="25"/>
      <c r="D362" s="25"/>
      <c r="F362" s="3"/>
      <c r="G362" s="3"/>
    </row>
    <row r="363">
      <c r="A363" s="25"/>
      <c r="B363" s="25"/>
      <c r="C363" s="25"/>
      <c r="D363" s="25"/>
      <c r="F363" s="3"/>
      <c r="G363" s="3"/>
    </row>
    <row r="364">
      <c r="A364" s="25"/>
      <c r="B364" s="25"/>
      <c r="C364" s="25"/>
      <c r="D364" s="25"/>
      <c r="F364" s="3"/>
      <c r="G364" s="3"/>
    </row>
    <row r="365">
      <c r="A365" s="25"/>
      <c r="B365" s="25"/>
      <c r="C365" s="25"/>
      <c r="D365" s="25"/>
      <c r="F365" s="3"/>
      <c r="G365" s="3"/>
    </row>
    <row r="366">
      <c r="A366" s="25"/>
      <c r="B366" s="25"/>
      <c r="C366" s="25"/>
      <c r="D366" s="25"/>
      <c r="F366" s="3"/>
      <c r="G366" s="3"/>
    </row>
    <row r="367">
      <c r="A367" s="25"/>
      <c r="B367" s="25"/>
      <c r="C367" s="25"/>
      <c r="D367" s="25"/>
      <c r="F367" s="3"/>
      <c r="G367" s="3"/>
    </row>
    <row r="368">
      <c r="A368" s="25"/>
      <c r="B368" s="25"/>
      <c r="C368" s="25"/>
      <c r="D368" s="25"/>
      <c r="F368" s="3"/>
      <c r="G368" s="3"/>
    </row>
    <row r="369">
      <c r="A369" s="25"/>
      <c r="B369" s="25"/>
      <c r="C369" s="25"/>
      <c r="D369" s="25"/>
      <c r="F369" s="3"/>
      <c r="G369" s="3"/>
    </row>
    <row r="370">
      <c r="A370" s="25"/>
      <c r="B370" s="25"/>
      <c r="C370" s="25"/>
      <c r="D370" s="25"/>
      <c r="F370" s="3"/>
      <c r="G370" s="3"/>
    </row>
    <row r="371">
      <c r="A371" s="25"/>
      <c r="B371" s="25"/>
      <c r="C371" s="25"/>
      <c r="D371" s="25"/>
      <c r="F371" s="3"/>
      <c r="G371" s="3"/>
    </row>
    <row r="372">
      <c r="A372" s="25"/>
      <c r="B372" s="25"/>
      <c r="C372" s="25"/>
      <c r="D372" s="25"/>
      <c r="F372" s="3"/>
      <c r="G372" s="3"/>
    </row>
    <row r="373">
      <c r="A373" s="25"/>
      <c r="B373" s="25"/>
      <c r="C373" s="25"/>
      <c r="D373" s="25"/>
      <c r="F373" s="3"/>
      <c r="G373" s="3"/>
    </row>
    <row r="374">
      <c r="A374" s="25"/>
      <c r="B374" s="25"/>
      <c r="C374" s="25"/>
      <c r="D374" s="25"/>
      <c r="F374" s="3"/>
      <c r="G374" s="3"/>
    </row>
    <row r="375">
      <c r="A375" s="25"/>
      <c r="B375" s="25"/>
      <c r="C375" s="25"/>
      <c r="D375" s="25"/>
      <c r="F375" s="3"/>
      <c r="G375" s="3"/>
    </row>
    <row r="376">
      <c r="A376" s="25"/>
      <c r="B376" s="25"/>
      <c r="C376" s="25"/>
      <c r="D376" s="25"/>
      <c r="F376" s="3"/>
      <c r="G376" s="3"/>
    </row>
    <row r="377">
      <c r="A377" s="25"/>
      <c r="B377" s="25"/>
      <c r="C377" s="25"/>
      <c r="D377" s="25"/>
      <c r="F377" s="3"/>
      <c r="G377" s="3"/>
    </row>
    <row r="378">
      <c r="A378" s="25"/>
      <c r="B378" s="25"/>
      <c r="C378" s="25"/>
      <c r="D378" s="25"/>
      <c r="F378" s="3"/>
      <c r="G378" s="3"/>
    </row>
    <row r="379">
      <c r="A379" s="25"/>
      <c r="B379" s="25"/>
      <c r="C379" s="25"/>
      <c r="D379" s="25"/>
      <c r="F379" s="3"/>
      <c r="G379" s="3"/>
    </row>
    <row r="380">
      <c r="A380" s="25"/>
      <c r="B380" s="25"/>
      <c r="C380" s="25"/>
      <c r="D380" s="25"/>
      <c r="F380" s="3"/>
      <c r="G380" s="3"/>
    </row>
    <row r="381">
      <c r="A381" s="25"/>
      <c r="B381" s="25"/>
      <c r="C381" s="25"/>
      <c r="D381" s="25"/>
      <c r="F381" s="3"/>
      <c r="G381" s="3"/>
    </row>
    <row r="382">
      <c r="A382" s="25"/>
      <c r="B382" s="25"/>
      <c r="C382" s="25"/>
      <c r="D382" s="25"/>
      <c r="F382" s="3"/>
      <c r="G382" s="3"/>
    </row>
    <row r="383">
      <c r="A383" s="25"/>
      <c r="B383" s="25"/>
      <c r="C383" s="25"/>
      <c r="D383" s="25"/>
      <c r="F383" s="3"/>
      <c r="G383" s="3"/>
    </row>
    <row r="384">
      <c r="A384" s="25"/>
      <c r="B384" s="25"/>
      <c r="C384" s="25"/>
      <c r="D384" s="25"/>
      <c r="F384" s="3"/>
      <c r="G384" s="3"/>
    </row>
    <row r="385">
      <c r="A385" s="25"/>
      <c r="B385" s="25"/>
      <c r="C385" s="25"/>
      <c r="D385" s="25"/>
      <c r="F385" s="3"/>
      <c r="G385" s="3"/>
    </row>
    <row r="386">
      <c r="A386" s="25"/>
      <c r="B386" s="25"/>
      <c r="C386" s="25"/>
      <c r="D386" s="25"/>
      <c r="F386" s="3"/>
      <c r="G386" s="3"/>
    </row>
    <row r="387">
      <c r="A387" s="25"/>
      <c r="B387" s="25"/>
      <c r="C387" s="25"/>
      <c r="D387" s="25"/>
      <c r="F387" s="3"/>
      <c r="G387" s="3"/>
    </row>
    <row r="388">
      <c r="A388" s="25"/>
      <c r="B388" s="25"/>
      <c r="C388" s="25"/>
      <c r="D388" s="25"/>
      <c r="F388" s="3"/>
      <c r="G388" s="3"/>
    </row>
    <row r="389">
      <c r="A389" s="25"/>
      <c r="B389" s="25"/>
      <c r="C389" s="25"/>
      <c r="D389" s="25"/>
      <c r="F389" s="3"/>
      <c r="G389" s="3"/>
    </row>
    <row r="390">
      <c r="A390" s="25"/>
      <c r="B390" s="25"/>
      <c r="C390" s="25"/>
      <c r="D390" s="25"/>
      <c r="F390" s="3"/>
      <c r="G390" s="3"/>
    </row>
    <row r="391">
      <c r="A391" s="25"/>
      <c r="B391" s="25"/>
      <c r="C391" s="25"/>
      <c r="D391" s="25"/>
      <c r="F391" s="3"/>
      <c r="G391" s="3"/>
    </row>
    <row r="392">
      <c r="A392" s="25"/>
      <c r="B392" s="25"/>
      <c r="C392" s="25"/>
      <c r="D392" s="25"/>
      <c r="F392" s="3"/>
      <c r="G392" s="3"/>
    </row>
    <row r="393">
      <c r="A393" s="25"/>
      <c r="B393" s="25"/>
      <c r="C393" s="25"/>
      <c r="D393" s="25"/>
      <c r="F393" s="3"/>
      <c r="G393" s="3"/>
    </row>
    <row r="394">
      <c r="A394" s="25"/>
      <c r="B394" s="25"/>
      <c r="C394" s="25"/>
      <c r="D394" s="25"/>
      <c r="F394" s="3"/>
      <c r="G394" s="3"/>
    </row>
    <row r="395">
      <c r="A395" s="25"/>
      <c r="B395" s="25"/>
      <c r="C395" s="25"/>
      <c r="D395" s="25"/>
      <c r="F395" s="3"/>
      <c r="G395" s="3"/>
    </row>
    <row r="396">
      <c r="A396" s="25"/>
      <c r="B396" s="25"/>
      <c r="C396" s="25"/>
      <c r="D396" s="25"/>
      <c r="F396" s="3"/>
      <c r="G396" s="3"/>
    </row>
    <row r="397">
      <c r="A397" s="25"/>
      <c r="B397" s="25"/>
      <c r="C397" s="25"/>
      <c r="D397" s="25"/>
      <c r="F397" s="3"/>
      <c r="G397" s="3"/>
    </row>
    <row r="398">
      <c r="A398" s="25"/>
      <c r="B398" s="25"/>
      <c r="C398" s="25"/>
      <c r="D398" s="25"/>
      <c r="F398" s="3"/>
      <c r="G398" s="3"/>
    </row>
    <row r="399">
      <c r="A399" s="25"/>
      <c r="B399" s="25"/>
      <c r="C399" s="25"/>
      <c r="D399" s="25"/>
      <c r="F399" s="3"/>
      <c r="G399" s="3"/>
    </row>
    <row r="400">
      <c r="A400" s="25"/>
      <c r="B400" s="25"/>
      <c r="C400" s="25"/>
      <c r="D400" s="25"/>
      <c r="F400" s="3"/>
      <c r="G400" s="3"/>
    </row>
    <row r="401">
      <c r="A401" s="25"/>
      <c r="B401" s="25"/>
      <c r="C401" s="25"/>
      <c r="D401" s="25"/>
      <c r="F401" s="3"/>
      <c r="G401" s="3"/>
    </row>
    <row r="402">
      <c r="A402" s="25"/>
      <c r="B402" s="25"/>
      <c r="C402" s="25"/>
      <c r="D402" s="25"/>
      <c r="F402" s="3"/>
      <c r="G402" s="3"/>
    </row>
    <row r="403">
      <c r="A403" s="25"/>
      <c r="B403" s="25"/>
      <c r="C403" s="25"/>
      <c r="D403" s="25"/>
      <c r="F403" s="3"/>
      <c r="G403" s="3"/>
    </row>
    <row r="404">
      <c r="A404" s="25"/>
      <c r="B404" s="25"/>
      <c r="C404" s="25"/>
      <c r="D404" s="25"/>
      <c r="F404" s="3"/>
      <c r="G404" s="3"/>
    </row>
    <row r="405">
      <c r="A405" s="25"/>
      <c r="B405" s="25"/>
      <c r="C405" s="25"/>
      <c r="D405" s="25"/>
      <c r="F405" s="3"/>
      <c r="G405" s="3"/>
    </row>
    <row r="406">
      <c r="A406" s="25"/>
      <c r="B406" s="25"/>
      <c r="C406" s="25"/>
      <c r="D406" s="25"/>
      <c r="F406" s="3"/>
      <c r="G406" s="3"/>
    </row>
    <row r="407">
      <c r="A407" s="25"/>
      <c r="B407" s="25"/>
      <c r="C407" s="25"/>
      <c r="D407" s="25"/>
      <c r="F407" s="3"/>
      <c r="G407" s="3"/>
    </row>
    <row r="408">
      <c r="A408" s="25"/>
      <c r="B408" s="25"/>
      <c r="C408" s="25"/>
      <c r="D408" s="25"/>
      <c r="F408" s="3"/>
      <c r="G408" s="3"/>
    </row>
    <row r="409">
      <c r="A409" s="25"/>
      <c r="B409" s="25"/>
      <c r="C409" s="25"/>
      <c r="D409" s="25"/>
      <c r="F409" s="3"/>
      <c r="G409" s="3"/>
    </row>
    <row r="410">
      <c r="A410" s="25"/>
      <c r="B410" s="25"/>
      <c r="C410" s="25"/>
      <c r="D410" s="25"/>
      <c r="F410" s="3"/>
      <c r="G410" s="3"/>
    </row>
    <row r="411">
      <c r="A411" s="25"/>
      <c r="B411" s="25"/>
      <c r="C411" s="25"/>
      <c r="D411" s="25"/>
      <c r="F411" s="3"/>
      <c r="G411" s="3"/>
    </row>
    <row r="412">
      <c r="A412" s="25"/>
      <c r="B412" s="25"/>
      <c r="C412" s="25"/>
      <c r="D412" s="25"/>
      <c r="F412" s="3"/>
      <c r="G412" s="3"/>
    </row>
    <row r="413">
      <c r="A413" s="25"/>
      <c r="B413" s="25"/>
      <c r="C413" s="25"/>
      <c r="D413" s="25"/>
      <c r="F413" s="3"/>
      <c r="G413" s="3"/>
    </row>
    <row r="414">
      <c r="A414" s="25"/>
      <c r="B414" s="25"/>
      <c r="C414" s="25"/>
      <c r="D414" s="25"/>
      <c r="F414" s="3"/>
      <c r="G414" s="3"/>
    </row>
    <row r="415">
      <c r="A415" s="25"/>
      <c r="B415" s="25"/>
      <c r="C415" s="25"/>
      <c r="D415" s="25"/>
      <c r="F415" s="3"/>
      <c r="G415" s="3"/>
    </row>
    <row r="416">
      <c r="A416" s="25"/>
      <c r="B416" s="25"/>
      <c r="C416" s="25"/>
      <c r="D416" s="25"/>
      <c r="F416" s="3"/>
      <c r="G416" s="3"/>
    </row>
    <row r="417">
      <c r="A417" s="25"/>
      <c r="B417" s="25"/>
      <c r="C417" s="25"/>
      <c r="D417" s="25"/>
      <c r="F417" s="3"/>
      <c r="G417" s="3"/>
    </row>
    <row r="418">
      <c r="A418" s="25"/>
      <c r="B418" s="25"/>
      <c r="C418" s="25"/>
      <c r="D418" s="25"/>
      <c r="F418" s="3"/>
      <c r="G418" s="3"/>
    </row>
    <row r="419">
      <c r="A419" s="25"/>
      <c r="B419" s="25"/>
      <c r="C419" s="25"/>
      <c r="D419" s="25"/>
      <c r="F419" s="3"/>
      <c r="G419" s="3"/>
    </row>
    <row r="420">
      <c r="A420" s="25"/>
      <c r="B420" s="25"/>
      <c r="C420" s="25"/>
      <c r="D420" s="25"/>
      <c r="F420" s="3"/>
      <c r="G420" s="3"/>
    </row>
    <row r="421">
      <c r="A421" s="25"/>
      <c r="B421" s="25"/>
      <c r="C421" s="25"/>
      <c r="D421" s="25"/>
      <c r="F421" s="3"/>
      <c r="G421" s="3"/>
    </row>
    <row r="422">
      <c r="A422" s="25"/>
      <c r="B422" s="25"/>
      <c r="C422" s="25"/>
      <c r="D422" s="25"/>
      <c r="F422" s="3"/>
      <c r="G422" s="3"/>
    </row>
    <row r="423">
      <c r="A423" s="25"/>
      <c r="B423" s="25"/>
      <c r="C423" s="25"/>
      <c r="D423" s="25"/>
      <c r="F423" s="3"/>
      <c r="G423" s="3"/>
    </row>
    <row r="424">
      <c r="A424" s="25"/>
      <c r="B424" s="25"/>
      <c r="C424" s="25"/>
      <c r="D424" s="25"/>
      <c r="F424" s="3"/>
      <c r="G424" s="3"/>
    </row>
    <row r="425">
      <c r="A425" s="25"/>
      <c r="B425" s="25"/>
      <c r="C425" s="25"/>
      <c r="D425" s="25"/>
      <c r="F425" s="3"/>
      <c r="G425" s="3"/>
    </row>
    <row r="426">
      <c r="A426" s="25"/>
      <c r="B426" s="25"/>
      <c r="C426" s="25"/>
      <c r="D426" s="25"/>
      <c r="F426" s="3"/>
      <c r="G426" s="3"/>
    </row>
    <row r="427">
      <c r="A427" s="25"/>
      <c r="B427" s="25"/>
      <c r="C427" s="25"/>
      <c r="D427" s="25"/>
      <c r="F427" s="3"/>
      <c r="G427" s="3"/>
    </row>
    <row r="428">
      <c r="A428" s="25"/>
      <c r="B428" s="25"/>
      <c r="C428" s="25"/>
      <c r="D428" s="25"/>
      <c r="F428" s="3"/>
      <c r="G428" s="3"/>
    </row>
    <row r="429">
      <c r="A429" s="25"/>
      <c r="B429" s="25"/>
      <c r="C429" s="25"/>
      <c r="D429" s="25"/>
      <c r="F429" s="3"/>
      <c r="G429" s="3"/>
    </row>
    <row r="430">
      <c r="A430" s="25"/>
      <c r="B430" s="25"/>
      <c r="C430" s="25"/>
      <c r="D430" s="25"/>
      <c r="F430" s="3"/>
      <c r="G430" s="3"/>
    </row>
    <row r="431">
      <c r="A431" s="25"/>
      <c r="B431" s="25"/>
      <c r="C431" s="25"/>
      <c r="D431" s="25"/>
      <c r="F431" s="3"/>
      <c r="G431" s="3"/>
    </row>
    <row r="432">
      <c r="A432" s="25"/>
      <c r="B432" s="25"/>
      <c r="C432" s="25"/>
      <c r="D432" s="25"/>
      <c r="F432" s="3"/>
      <c r="G432" s="3"/>
    </row>
    <row r="433">
      <c r="A433" s="25"/>
      <c r="B433" s="25"/>
      <c r="C433" s="25"/>
      <c r="D433" s="25"/>
      <c r="F433" s="3"/>
      <c r="G433" s="3"/>
    </row>
    <row r="434">
      <c r="A434" s="25"/>
      <c r="B434" s="25"/>
      <c r="C434" s="25"/>
      <c r="D434" s="25"/>
      <c r="F434" s="3"/>
      <c r="G434" s="3"/>
    </row>
    <row r="435">
      <c r="A435" s="25"/>
      <c r="B435" s="25"/>
      <c r="C435" s="25"/>
      <c r="D435" s="25"/>
      <c r="F435" s="3"/>
      <c r="G435" s="3"/>
    </row>
    <row r="436">
      <c r="A436" s="25"/>
      <c r="B436" s="25"/>
      <c r="C436" s="25"/>
      <c r="D436" s="25"/>
      <c r="F436" s="3"/>
      <c r="G436" s="3"/>
    </row>
    <row r="437">
      <c r="A437" s="25"/>
      <c r="B437" s="25"/>
      <c r="C437" s="25"/>
      <c r="D437" s="25"/>
      <c r="F437" s="3"/>
      <c r="G437" s="3"/>
    </row>
    <row r="438">
      <c r="A438" s="25"/>
      <c r="B438" s="25"/>
      <c r="C438" s="25"/>
      <c r="D438" s="25"/>
      <c r="F438" s="3"/>
      <c r="G438" s="3"/>
    </row>
    <row r="439">
      <c r="A439" s="25"/>
      <c r="B439" s="25"/>
      <c r="C439" s="25"/>
      <c r="D439" s="25"/>
      <c r="F439" s="3"/>
      <c r="G439" s="3"/>
    </row>
    <row r="440">
      <c r="A440" s="25"/>
      <c r="B440" s="25"/>
      <c r="C440" s="25"/>
      <c r="D440" s="25"/>
      <c r="F440" s="3"/>
      <c r="G440" s="3"/>
    </row>
    <row r="441">
      <c r="A441" s="25"/>
      <c r="B441" s="25"/>
      <c r="C441" s="25"/>
      <c r="D441" s="25"/>
      <c r="F441" s="3"/>
      <c r="G441" s="3"/>
    </row>
    <row r="442">
      <c r="A442" s="25"/>
      <c r="B442" s="25"/>
      <c r="C442" s="25"/>
      <c r="D442" s="25"/>
      <c r="F442" s="3"/>
      <c r="G442" s="3"/>
    </row>
    <row r="443">
      <c r="A443" s="25"/>
      <c r="B443" s="25"/>
      <c r="C443" s="25"/>
      <c r="D443" s="25"/>
      <c r="F443" s="3"/>
      <c r="G443" s="3"/>
    </row>
    <row r="444">
      <c r="A444" s="25"/>
      <c r="B444" s="25"/>
      <c r="C444" s="25"/>
      <c r="D444" s="25"/>
      <c r="F444" s="3"/>
      <c r="G444" s="3"/>
    </row>
    <row r="445">
      <c r="A445" s="25"/>
      <c r="B445" s="25"/>
      <c r="C445" s="25"/>
      <c r="D445" s="25"/>
      <c r="F445" s="3"/>
      <c r="G445" s="3"/>
    </row>
    <row r="446">
      <c r="A446" s="25"/>
      <c r="B446" s="25"/>
      <c r="C446" s="25"/>
      <c r="D446" s="25"/>
      <c r="F446" s="3"/>
      <c r="G446" s="3"/>
    </row>
    <row r="447">
      <c r="A447" s="25"/>
      <c r="B447" s="25"/>
      <c r="C447" s="25"/>
      <c r="D447" s="25"/>
      <c r="F447" s="3"/>
      <c r="G447" s="3"/>
    </row>
    <row r="448">
      <c r="A448" s="25"/>
      <c r="B448" s="25"/>
      <c r="C448" s="25"/>
      <c r="D448" s="25"/>
      <c r="F448" s="3"/>
      <c r="G448" s="3"/>
    </row>
    <row r="449">
      <c r="A449" s="25"/>
      <c r="B449" s="25"/>
      <c r="C449" s="25"/>
      <c r="D449" s="25"/>
      <c r="F449" s="3"/>
      <c r="G449" s="3"/>
    </row>
    <row r="450">
      <c r="A450" s="25"/>
      <c r="B450" s="25"/>
      <c r="C450" s="25"/>
      <c r="D450" s="25"/>
      <c r="F450" s="3"/>
      <c r="G450" s="3"/>
    </row>
    <row r="451">
      <c r="A451" s="25"/>
      <c r="B451" s="25"/>
      <c r="C451" s="25"/>
      <c r="D451" s="25"/>
      <c r="F451" s="3"/>
      <c r="G451" s="3"/>
    </row>
    <row r="452">
      <c r="A452" s="25"/>
      <c r="B452" s="25"/>
      <c r="C452" s="25"/>
      <c r="D452" s="25"/>
      <c r="F452" s="3"/>
      <c r="G452" s="3"/>
    </row>
    <row r="453">
      <c r="A453" s="25"/>
      <c r="B453" s="25"/>
      <c r="C453" s="25"/>
      <c r="D453" s="25"/>
      <c r="F453" s="3"/>
      <c r="G453" s="3"/>
    </row>
    <row r="454">
      <c r="A454" s="25"/>
      <c r="B454" s="25"/>
      <c r="C454" s="25"/>
      <c r="D454" s="25"/>
      <c r="F454" s="3"/>
      <c r="G454" s="3"/>
    </row>
    <row r="455">
      <c r="A455" s="25"/>
      <c r="B455" s="25"/>
      <c r="C455" s="25"/>
      <c r="D455" s="25"/>
      <c r="F455" s="3"/>
      <c r="G455" s="3"/>
    </row>
    <row r="456">
      <c r="A456" s="25"/>
      <c r="B456" s="25"/>
      <c r="C456" s="25"/>
      <c r="D456" s="25"/>
      <c r="F456" s="3"/>
      <c r="G456" s="3"/>
    </row>
    <row r="457">
      <c r="A457" s="25"/>
      <c r="B457" s="25"/>
      <c r="C457" s="25"/>
      <c r="D457" s="25"/>
      <c r="F457" s="3"/>
      <c r="G457" s="3"/>
    </row>
    <row r="458">
      <c r="A458" s="25"/>
      <c r="B458" s="25"/>
      <c r="C458" s="25"/>
      <c r="D458" s="25"/>
      <c r="F458" s="3"/>
      <c r="G458" s="3"/>
    </row>
    <row r="459">
      <c r="A459" s="25"/>
      <c r="B459" s="25"/>
      <c r="C459" s="25"/>
      <c r="D459" s="25"/>
      <c r="F459" s="3"/>
      <c r="G459" s="3"/>
    </row>
    <row r="460">
      <c r="A460" s="25"/>
      <c r="B460" s="25"/>
      <c r="C460" s="25"/>
      <c r="D460" s="25"/>
      <c r="F460" s="3"/>
      <c r="G460" s="3"/>
    </row>
    <row r="461">
      <c r="A461" s="25"/>
      <c r="B461" s="25"/>
      <c r="C461" s="25"/>
      <c r="D461" s="25"/>
      <c r="F461" s="3"/>
      <c r="G461" s="3"/>
    </row>
    <row r="462">
      <c r="A462" s="25"/>
      <c r="B462" s="25"/>
      <c r="C462" s="25"/>
      <c r="D462" s="25"/>
      <c r="F462" s="3"/>
      <c r="G462" s="3"/>
    </row>
    <row r="463">
      <c r="A463" s="25"/>
      <c r="B463" s="25"/>
      <c r="C463" s="25"/>
      <c r="D463" s="25"/>
      <c r="F463" s="3"/>
      <c r="G463" s="3"/>
    </row>
    <row r="464">
      <c r="A464" s="25"/>
      <c r="B464" s="25"/>
      <c r="C464" s="25"/>
      <c r="D464" s="25"/>
      <c r="F464" s="3"/>
      <c r="G464" s="3"/>
    </row>
    <row r="465">
      <c r="A465" s="25"/>
      <c r="B465" s="25"/>
      <c r="C465" s="25"/>
      <c r="D465" s="25"/>
      <c r="F465" s="3"/>
      <c r="G465" s="3"/>
    </row>
    <row r="466">
      <c r="A466" s="25"/>
      <c r="B466" s="25"/>
      <c r="C466" s="25"/>
      <c r="D466" s="25"/>
      <c r="F466" s="3"/>
      <c r="G466" s="3"/>
    </row>
    <row r="467">
      <c r="A467" s="25"/>
      <c r="B467" s="25"/>
      <c r="C467" s="25"/>
      <c r="D467" s="25"/>
      <c r="F467" s="3"/>
      <c r="G467" s="3"/>
    </row>
    <row r="468">
      <c r="A468" s="25"/>
      <c r="B468" s="25"/>
      <c r="C468" s="25"/>
      <c r="D468" s="25"/>
      <c r="F468" s="3"/>
      <c r="G468" s="3"/>
    </row>
    <row r="469">
      <c r="A469" s="25"/>
      <c r="B469" s="25"/>
      <c r="C469" s="25"/>
      <c r="D469" s="25"/>
      <c r="F469" s="3"/>
      <c r="G469" s="3"/>
    </row>
    <row r="470">
      <c r="A470" s="25"/>
      <c r="B470" s="25"/>
      <c r="C470" s="25"/>
      <c r="D470" s="25"/>
      <c r="F470" s="3"/>
      <c r="G470" s="3"/>
    </row>
    <row r="471">
      <c r="A471" s="25"/>
      <c r="B471" s="25"/>
      <c r="C471" s="25"/>
      <c r="D471" s="25"/>
      <c r="F471" s="3"/>
      <c r="G471" s="3"/>
    </row>
    <row r="472">
      <c r="A472" s="25"/>
      <c r="B472" s="25"/>
      <c r="C472" s="25"/>
      <c r="D472" s="25"/>
      <c r="F472" s="3"/>
      <c r="G472" s="3"/>
    </row>
    <row r="473">
      <c r="A473" s="25"/>
      <c r="B473" s="25"/>
      <c r="C473" s="25"/>
      <c r="D473" s="25"/>
      <c r="F473" s="3"/>
      <c r="G473" s="3"/>
    </row>
    <row r="474">
      <c r="A474" s="25"/>
      <c r="B474" s="25"/>
      <c r="C474" s="25"/>
      <c r="D474" s="25"/>
      <c r="F474" s="3"/>
      <c r="G474" s="3"/>
    </row>
    <row r="475">
      <c r="A475" s="25"/>
      <c r="B475" s="25"/>
      <c r="C475" s="25"/>
      <c r="D475" s="25"/>
      <c r="F475" s="3"/>
      <c r="G475" s="3"/>
    </row>
    <row r="476">
      <c r="A476" s="25"/>
      <c r="B476" s="25"/>
      <c r="C476" s="25"/>
      <c r="D476" s="25"/>
      <c r="F476" s="3"/>
      <c r="G476" s="3"/>
    </row>
    <row r="477">
      <c r="A477" s="25"/>
      <c r="B477" s="25"/>
      <c r="C477" s="25"/>
      <c r="D477" s="25"/>
      <c r="F477" s="3"/>
      <c r="G477" s="3"/>
    </row>
    <row r="478">
      <c r="A478" s="25"/>
      <c r="B478" s="25"/>
      <c r="C478" s="25"/>
      <c r="D478" s="25"/>
      <c r="F478" s="3"/>
      <c r="G478" s="3"/>
    </row>
    <row r="479">
      <c r="A479" s="25"/>
      <c r="B479" s="25"/>
      <c r="C479" s="25"/>
      <c r="D479" s="25"/>
      <c r="F479" s="3"/>
      <c r="G479" s="3"/>
    </row>
    <row r="480">
      <c r="A480" s="25"/>
      <c r="B480" s="25"/>
      <c r="C480" s="25"/>
      <c r="D480" s="25"/>
      <c r="F480" s="3"/>
      <c r="G480" s="3"/>
    </row>
    <row r="481">
      <c r="A481" s="25"/>
      <c r="B481" s="25"/>
      <c r="C481" s="25"/>
      <c r="D481" s="25"/>
      <c r="F481" s="3"/>
      <c r="G481" s="3"/>
    </row>
    <row r="482">
      <c r="A482" s="25"/>
      <c r="B482" s="25"/>
      <c r="C482" s="25"/>
      <c r="D482" s="25"/>
      <c r="F482" s="3"/>
      <c r="G482" s="3"/>
    </row>
    <row r="483">
      <c r="A483" s="25"/>
      <c r="B483" s="25"/>
      <c r="C483" s="25"/>
      <c r="D483" s="25"/>
      <c r="F483" s="3"/>
      <c r="G483" s="3"/>
    </row>
    <row r="484">
      <c r="A484" s="25"/>
      <c r="B484" s="25"/>
      <c r="C484" s="25"/>
      <c r="D484" s="25"/>
      <c r="F484" s="3"/>
      <c r="G484" s="3"/>
    </row>
    <row r="485">
      <c r="A485" s="25"/>
      <c r="B485" s="25"/>
      <c r="C485" s="25"/>
      <c r="D485" s="25"/>
      <c r="F485" s="3"/>
      <c r="G485" s="3"/>
    </row>
    <row r="486">
      <c r="A486" s="25"/>
      <c r="B486" s="25"/>
      <c r="C486" s="25"/>
      <c r="D486" s="25"/>
      <c r="F486" s="3"/>
      <c r="G486" s="3"/>
    </row>
    <row r="487">
      <c r="A487" s="25"/>
      <c r="B487" s="25"/>
      <c r="C487" s="25"/>
      <c r="D487" s="25"/>
      <c r="F487" s="3"/>
      <c r="G487" s="3"/>
    </row>
    <row r="488">
      <c r="A488" s="25"/>
      <c r="B488" s="25"/>
      <c r="C488" s="25"/>
      <c r="D488" s="25"/>
      <c r="F488" s="3"/>
      <c r="G488" s="3"/>
    </row>
    <row r="489">
      <c r="A489" s="25"/>
      <c r="B489" s="25"/>
      <c r="C489" s="25"/>
      <c r="D489" s="25"/>
      <c r="F489" s="3"/>
      <c r="G489" s="3"/>
    </row>
    <row r="490">
      <c r="A490" s="25"/>
      <c r="B490" s="25"/>
      <c r="C490" s="25"/>
      <c r="D490" s="25"/>
      <c r="F490" s="3"/>
      <c r="G490" s="3"/>
    </row>
    <row r="491">
      <c r="A491" s="25"/>
      <c r="B491" s="25"/>
      <c r="C491" s="25"/>
      <c r="D491" s="25"/>
      <c r="F491" s="3"/>
      <c r="G491" s="3"/>
    </row>
    <row r="492">
      <c r="A492" s="25"/>
      <c r="B492" s="25"/>
      <c r="C492" s="25"/>
      <c r="D492" s="25"/>
      <c r="F492" s="3"/>
      <c r="G492" s="3"/>
    </row>
    <row r="493">
      <c r="A493" s="25"/>
      <c r="B493" s="25"/>
      <c r="C493" s="25"/>
      <c r="D493" s="25"/>
      <c r="F493" s="3"/>
      <c r="G493" s="3"/>
    </row>
    <row r="494">
      <c r="A494" s="25"/>
      <c r="B494" s="25"/>
      <c r="C494" s="25"/>
      <c r="D494" s="25"/>
      <c r="F494" s="3"/>
      <c r="G494" s="3"/>
    </row>
    <row r="495">
      <c r="A495" s="25"/>
      <c r="B495" s="25"/>
      <c r="C495" s="25"/>
      <c r="D495" s="25"/>
      <c r="F495" s="3"/>
      <c r="G495" s="3"/>
    </row>
    <row r="496">
      <c r="A496" s="25"/>
      <c r="B496" s="25"/>
      <c r="C496" s="25"/>
      <c r="D496" s="25"/>
      <c r="F496" s="3"/>
      <c r="G496" s="3"/>
    </row>
    <row r="497">
      <c r="A497" s="25"/>
      <c r="B497" s="25"/>
      <c r="C497" s="25"/>
      <c r="D497" s="25"/>
      <c r="F497" s="3"/>
      <c r="G497" s="3"/>
    </row>
    <row r="498">
      <c r="A498" s="25"/>
      <c r="B498" s="25"/>
      <c r="C498" s="25"/>
      <c r="D498" s="25"/>
      <c r="F498" s="3"/>
      <c r="G498" s="3"/>
    </row>
    <row r="499">
      <c r="A499" s="25"/>
      <c r="B499" s="25"/>
      <c r="C499" s="25"/>
      <c r="D499" s="25"/>
      <c r="F499" s="3"/>
      <c r="G499" s="3"/>
    </row>
    <row r="500">
      <c r="A500" s="25"/>
      <c r="B500" s="25"/>
      <c r="C500" s="25"/>
      <c r="D500" s="25"/>
      <c r="F500" s="3"/>
      <c r="G500" s="3"/>
    </row>
    <row r="501">
      <c r="A501" s="25"/>
      <c r="B501" s="25"/>
      <c r="C501" s="25"/>
      <c r="D501" s="25"/>
      <c r="F501" s="3"/>
      <c r="G501" s="3"/>
    </row>
    <row r="502">
      <c r="A502" s="25"/>
      <c r="B502" s="25"/>
      <c r="C502" s="25"/>
      <c r="D502" s="25"/>
      <c r="F502" s="3"/>
      <c r="G502" s="3"/>
    </row>
    <row r="503">
      <c r="A503" s="25"/>
      <c r="B503" s="25"/>
      <c r="C503" s="25"/>
      <c r="D503" s="25"/>
      <c r="F503" s="3"/>
      <c r="G503" s="3"/>
    </row>
    <row r="504">
      <c r="A504" s="25"/>
      <c r="B504" s="25"/>
      <c r="C504" s="25"/>
      <c r="D504" s="25"/>
      <c r="F504" s="3"/>
      <c r="G504" s="3"/>
    </row>
    <row r="505">
      <c r="A505" s="25"/>
      <c r="B505" s="25"/>
      <c r="C505" s="25"/>
      <c r="D505" s="25"/>
      <c r="F505" s="3"/>
      <c r="G505" s="3"/>
    </row>
    <row r="506">
      <c r="A506" s="25"/>
      <c r="B506" s="25"/>
      <c r="C506" s="25"/>
      <c r="D506" s="25"/>
      <c r="F506" s="3"/>
      <c r="G506" s="3"/>
    </row>
    <row r="507">
      <c r="A507" s="25"/>
      <c r="B507" s="25"/>
      <c r="C507" s="25"/>
      <c r="D507" s="25"/>
      <c r="F507" s="3"/>
      <c r="G507" s="3"/>
    </row>
    <row r="508">
      <c r="A508" s="25"/>
      <c r="B508" s="25"/>
      <c r="C508" s="25"/>
      <c r="D508" s="25"/>
      <c r="F508" s="3"/>
      <c r="G508" s="3"/>
    </row>
    <row r="509">
      <c r="A509" s="25"/>
      <c r="B509" s="25"/>
      <c r="C509" s="25"/>
      <c r="D509" s="25"/>
      <c r="F509" s="3"/>
      <c r="G509" s="3"/>
    </row>
    <row r="510">
      <c r="A510" s="25"/>
      <c r="B510" s="25"/>
      <c r="C510" s="25"/>
      <c r="D510" s="25"/>
      <c r="F510" s="3"/>
      <c r="G510" s="3"/>
    </row>
    <row r="511">
      <c r="A511" s="25"/>
      <c r="B511" s="25"/>
      <c r="C511" s="25"/>
      <c r="D511" s="25"/>
      <c r="F511" s="3"/>
      <c r="G511" s="3"/>
    </row>
    <row r="512">
      <c r="A512" s="25"/>
      <c r="B512" s="25"/>
      <c r="C512" s="25"/>
      <c r="D512" s="25"/>
      <c r="F512" s="3"/>
      <c r="G512" s="3"/>
    </row>
    <row r="513">
      <c r="A513" s="25"/>
      <c r="B513" s="25"/>
      <c r="C513" s="25"/>
      <c r="D513" s="25"/>
      <c r="F513" s="3"/>
      <c r="G513" s="3"/>
    </row>
    <row r="514">
      <c r="A514" s="25"/>
      <c r="B514" s="25"/>
      <c r="C514" s="25"/>
      <c r="D514" s="25"/>
      <c r="F514" s="3"/>
      <c r="G514" s="3"/>
    </row>
    <row r="515">
      <c r="A515" s="25"/>
      <c r="B515" s="25"/>
      <c r="C515" s="25"/>
      <c r="D515" s="25"/>
      <c r="F515" s="3"/>
      <c r="G515" s="3"/>
    </row>
    <row r="516">
      <c r="A516" s="25"/>
      <c r="B516" s="25"/>
      <c r="C516" s="25"/>
      <c r="D516" s="25"/>
      <c r="F516" s="3"/>
      <c r="G516" s="3"/>
    </row>
    <row r="517">
      <c r="A517" s="25"/>
      <c r="B517" s="25"/>
      <c r="C517" s="25"/>
      <c r="D517" s="25"/>
      <c r="F517" s="3"/>
      <c r="G517" s="3"/>
    </row>
    <row r="518">
      <c r="A518" s="25"/>
      <c r="B518" s="25"/>
      <c r="C518" s="25"/>
      <c r="D518" s="25"/>
      <c r="F518" s="3"/>
      <c r="G518" s="3"/>
    </row>
    <row r="519">
      <c r="A519" s="25"/>
      <c r="B519" s="25"/>
      <c r="C519" s="25"/>
      <c r="D519" s="25"/>
      <c r="F519" s="3"/>
      <c r="G519" s="3"/>
    </row>
    <row r="520">
      <c r="A520" s="25"/>
      <c r="B520" s="25"/>
      <c r="C520" s="25"/>
      <c r="D520" s="25"/>
      <c r="F520" s="3"/>
      <c r="G520" s="3"/>
    </row>
    <row r="521">
      <c r="A521" s="25"/>
      <c r="B521" s="25"/>
      <c r="C521" s="25"/>
      <c r="D521" s="25"/>
      <c r="F521" s="3"/>
      <c r="G521" s="3"/>
    </row>
    <row r="522">
      <c r="A522" s="25"/>
      <c r="B522" s="25"/>
      <c r="C522" s="25"/>
      <c r="D522" s="25"/>
      <c r="F522" s="3"/>
      <c r="G522" s="3"/>
    </row>
    <row r="523">
      <c r="A523" s="25"/>
      <c r="B523" s="25"/>
      <c r="C523" s="25"/>
      <c r="D523" s="25"/>
      <c r="F523" s="3"/>
      <c r="G523" s="3"/>
    </row>
    <row r="524">
      <c r="A524" s="25"/>
      <c r="B524" s="25"/>
      <c r="C524" s="25"/>
      <c r="D524" s="25"/>
      <c r="F524" s="3"/>
      <c r="G524" s="3"/>
    </row>
    <row r="525">
      <c r="A525" s="25"/>
      <c r="B525" s="25"/>
      <c r="C525" s="25"/>
      <c r="D525" s="25"/>
      <c r="F525" s="3"/>
      <c r="G525" s="3"/>
    </row>
    <row r="526">
      <c r="A526" s="25"/>
      <c r="B526" s="25"/>
      <c r="C526" s="25"/>
      <c r="D526" s="25"/>
      <c r="F526" s="3"/>
      <c r="G526" s="3"/>
    </row>
    <row r="527">
      <c r="A527" s="25"/>
      <c r="B527" s="25"/>
      <c r="C527" s="25"/>
      <c r="D527" s="25"/>
      <c r="F527" s="3"/>
      <c r="G527" s="3"/>
    </row>
    <row r="528">
      <c r="A528" s="25"/>
      <c r="B528" s="25"/>
      <c r="C528" s="25"/>
      <c r="D528" s="25"/>
      <c r="F528" s="3"/>
      <c r="G528" s="3"/>
    </row>
    <row r="529">
      <c r="A529" s="25"/>
      <c r="B529" s="25"/>
      <c r="C529" s="25"/>
      <c r="D529" s="25"/>
      <c r="F529" s="3"/>
      <c r="G529" s="3"/>
    </row>
    <row r="530">
      <c r="A530" s="25"/>
      <c r="B530" s="25"/>
      <c r="C530" s="25"/>
      <c r="D530" s="25"/>
      <c r="F530" s="3"/>
      <c r="G530" s="3"/>
    </row>
    <row r="531">
      <c r="A531" s="25"/>
      <c r="B531" s="25"/>
      <c r="C531" s="25"/>
      <c r="D531" s="25"/>
      <c r="F531" s="3"/>
      <c r="G531" s="3"/>
    </row>
    <row r="532">
      <c r="A532" s="25"/>
      <c r="B532" s="25"/>
      <c r="C532" s="25"/>
      <c r="D532" s="25"/>
      <c r="F532" s="3"/>
      <c r="G532" s="3"/>
    </row>
    <row r="533">
      <c r="A533" s="25"/>
      <c r="B533" s="25"/>
      <c r="C533" s="25"/>
      <c r="D533" s="25"/>
      <c r="F533" s="3"/>
      <c r="G533" s="3"/>
    </row>
    <row r="534">
      <c r="A534" s="25"/>
      <c r="B534" s="25"/>
      <c r="C534" s="25"/>
      <c r="D534" s="25"/>
      <c r="F534" s="3"/>
      <c r="G534" s="3"/>
    </row>
    <row r="535">
      <c r="A535" s="25"/>
      <c r="B535" s="25"/>
      <c r="C535" s="25"/>
      <c r="D535" s="25"/>
      <c r="F535" s="3"/>
      <c r="G535" s="3"/>
    </row>
    <row r="536">
      <c r="A536" s="25"/>
      <c r="B536" s="25"/>
      <c r="C536" s="25"/>
      <c r="D536" s="25"/>
      <c r="F536" s="3"/>
      <c r="G536" s="3"/>
    </row>
    <row r="537">
      <c r="A537" s="25"/>
      <c r="B537" s="25"/>
      <c r="C537" s="25"/>
      <c r="D537" s="25"/>
      <c r="F537" s="3"/>
      <c r="G537" s="3"/>
    </row>
    <row r="538">
      <c r="A538" s="25"/>
      <c r="B538" s="25"/>
      <c r="C538" s="25"/>
      <c r="D538" s="25"/>
      <c r="F538" s="3"/>
      <c r="G538" s="3"/>
    </row>
    <row r="539">
      <c r="A539" s="25"/>
      <c r="B539" s="25"/>
      <c r="C539" s="25"/>
      <c r="D539" s="25"/>
      <c r="F539" s="3"/>
      <c r="G539" s="3"/>
    </row>
    <row r="540">
      <c r="A540" s="25"/>
      <c r="B540" s="25"/>
      <c r="C540" s="25"/>
      <c r="D540" s="25"/>
      <c r="F540" s="3"/>
      <c r="G540" s="3"/>
    </row>
    <row r="541">
      <c r="A541" s="25"/>
      <c r="B541" s="25"/>
      <c r="C541" s="25"/>
      <c r="D541" s="25"/>
      <c r="F541" s="3"/>
      <c r="G541" s="3"/>
    </row>
    <row r="542">
      <c r="A542" s="25"/>
      <c r="B542" s="25"/>
      <c r="C542" s="25"/>
      <c r="D542" s="25"/>
      <c r="F542" s="3"/>
      <c r="G542" s="3"/>
    </row>
    <row r="543">
      <c r="A543" s="25"/>
      <c r="B543" s="25"/>
      <c r="C543" s="25"/>
      <c r="D543" s="25"/>
      <c r="F543" s="3"/>
      <c r="G543" s="3"/>
    </row>
    <row r="544">
      <c r="A544" s="25"/>
      <c r="B544" s="25"/>
      <c r="C544" s="25"/>
      <c r="D544" s="25"/>
      <c r="F544" s="3"/>
      <c r="G544" s="3"/>
    </row>
    <row r="545">
      <c r="A545" s="25"/>
      <c r="B545" s="25"/>
      <c r="C545" s="25"/>
      <c r="D545" s="25"/>
      <c r="F545" s="3"/>
      <c r="G545" s="3"/>
    </row>
    <row r="546">
      <c r="A546" s="25"/>
      <c r="B546" s="25"/>
      <c r="C546" s="25"/>
      <c r="D546" s="25"/>
      <c r="F546" s="3"/>
      <c r="G546" s="3"/>
    </row>
    <row r="547">
      <c r="A547" s="25"/>
      <c r="B547" s="25"/>
      <c r="C547" s="25"/>
      <c r="D547" s="25"/>
      <c r="F547" s="3"/>
      <c r="G547" s="3"/>
    </row>
    <row r="548">
      <c r="A548" s="25"/>
      <c r="B548" s="25"/>
      <c r="C548" s="25"/>
      <c r="D548" s="25"/>
      <c r="F548" s="3"/>
      <c r="G548" s="3"/>
    </row>
    <row r="549">
      <c r="A549" s="25"/>
      <c r="B549" s="25"/>
      <c r="C549" s="25"/>
      <c r="D549" s="25"/>
      <c r="F549" s="3"/>
      <c r="G549" s="3"/>
    </row>
    <row r="550">
      <c r="A550" s="25"/>
      <c r="B550" s="25"/>
      <c r="C550" s="25"/>
      <c r="D550" s="25"/>
      <c r="F550" s="3"/>
      <c r="G550" s="3"/>
    </row>
    <row r="551">
      <c r="A551" s="25"/>
      <c r="B551" s="25"/>
      <c r="C551" s="25"/>
      <c r="D551" s="25"/>
      <c r="F551" s="3"/>
      <c r="G551" s="3"/>
    </row>
    <row r="552">
      <c r="A552" s="25"/>
      <c r="B552" s="25"/>
      <c r="C552" s="25"/>
      <c r="D552" s="25"/>
      <c r="F552" s="3"/>
      <c r="G552" s="3"/>
    </row>
    <row r="553">
      <c r="A553" s="25"/>
      <c r="B553" s="25"/>
      <c r="C553" s="25"/>
      <c r="D553" s="25"/>
      <c r="F553" s="3"/>
      <c r="G553" s="3"/>
    </row>
    <row r="554">
      <c r="A554" s="25"/>
      <c r="B554" s="25"/>
      <c r="C554" s="25"/>
      <c r="D554" s="25"/>
      <c r="F554" s="3"/>
      <c r="G554" s="3"/>
    </row>
    <row r="555">
      <c r="A555" s="25"/>
      <c r="B555" s="25"/>
      <c r="C555" s="25"/>
      <c r="D555" s="25"/>
      <c r="F555" s="3"/>
      <c r="G555" s="3"/>
    </row>
    <row r="556">
      <c r="A556" s="25"/>
      <c r="B556" s="25"/>
      <c r="C556" s="25"/>
      <c r="D556" s="25"/>
      <c r="F556" s="3"/>
      <c r="G556" s="3"/>
    </row>
    <row r="557">
      <c r="A557" s="25"/>
      <c r="B557" s="25"/>
      <c r="C557" s="25"/>
      <c r="D557" s="25"/>
      <c r="F557" s="3"/>
      <c r="G557" s="3"/>
    </row>
    <row r="558">
      <c r="A558" s="25"/>
      <c r="B558" s="25"/>
      <c r="C558" s="25"/>
      <c r="D558" s="25"/>
      <c r="F558" s="3"/>
      <c r="G558" s="3"/>
    </row>
    <row r="559">
      <c r="A559" s="25"/>
      <c r="B559" s="25"/>
      <c r="C559" s="25"/>
      <c r="D559" s="25"/>
      <c r="F559" s="3"/>
      <c r="G559" s="3"/>
    </row>
    <row r="560">
      <c r="A560" s="25"/>
      <c r="B560" s="25"/>
      <c r="C560" s="25"/>
      <c r="D560" s="25"/>
      <c r="F560" s="3"/>
      <c r="G560" s="3"/>
    </row>
    <row r="561">
      <c r="A561" s="25"/>
      <c r="B561" s="25"/>
      <c r="C561" s="25"/>
      <c r="D561" s="25"/>
      <c r="F561" s="3"/>
      <c r="G561" s="3"/>
    </row>
    <row r="562">
      <c r="A562" s="25"/>
      <c r="B562" s="25"/>
      <c r="C562" s="25"/>
      <c r="D562" s="25"/>
      <c r="F562" s="3"/>
      <c r="G562" s="3"/>
    </row>
    <row r="563">
      <c r="A563" s="25"/>
      <c r="B563" s="25"/>
      <c r="C563" s="25"/>
      <c r="D563" s="25"/>
      <c r="F563" s="3"/>
      <c r="G563" s="3"/>
    </row>
    <row r="564">
      <c r="A564" s="25"/>
      <c r="B564" s="25"/>
      <c r="C564" s="25"/>
      <c r="D564" s="25"/>
      <c r="F564" s="3"/>
      <c r="G564" s="3"/>
    </row>
    <row r="565">
      <c r="A565" s="25"/>
      <c r="B565" s="25"/>
      <c r="C565" s="25"/>
      <c r="D565" s="25"/>
      <c r="F565" s="3"/>
      <c r="G565" s="3"/>
    </row>
    <row r="566">
      <c r="A566" s="25"/>
      <c r="B566" s="25"/>
      <c r="C566" s="25"/>
      <c r="D566" s="25"/>
      <c r="F566" s="3"/>
      <c r="G566" s="3"/>
    </row>
    <row r="567">
      <c r="A567" s="25"/>
      <c r="B567" s="25"/>
      <c r="C567" s="25"/>
      <c r="D567" s="25"/>
      <c r="F567" s="3"/>
      <c r="G567" s="3"/>
    </row>
    <row r="568">
      <c r="A568" s="25"/>
      <c r="B568" s="25"/>
      <c r="C568" s="25"/>
      <c r="D568" s="25"/>
      <c r="F568" s="3"/>
      <c r="G568" s="3"/>
    </row>
    <row r="569">
      <c r="A569" s="25"/>
      <c r="B569" s="25"/>
      <c r="C569" s="25"/>
      <c r="D569" s="25"/>
      <c r="F569" s="3"/>
      <c r="G569" s="3"/>
    </row>
    <row r="570">
      <c r="A570" s="25"/>
      <c r="B570" s="25"/>
      <c r="C570" s="25"/>
      <c r="D570" s="25"/>
      <c r="F570" s="3"/>
      <c r="G570" s="3"/>
    </row>
    <row r="571">
      <c r="A571" s="25"/>
      <c r="B571" s="25"/>
      <c r="C571" s="25"/>
      <c r="D571" s="25"/>
      <c r="F571" s="3"/>
      <c r="G571" s="3"/>
    </row>
    <row r="572">
      <c r="A572" s="25"/>
      <c r="B572" s="25"/>
      <c r="C572" s="25"/>
      <c r="D572" s="25"/>
      <c r="F572" s="3"/>
      <c r="G572" s="3"/>
    </row>
    <row r="573">
      <c r="A573" s="25"/>
      <c r="B573" s="25"/>
      <c r="C573" s="25"/>
      <c r="D573" s="25"/>
      <c r="F573" s="3"/>
      <c r="G573" s="3"/>
    </row>
    <row r="574">
      <c r="A574" s="25"/>
      <c r="B574" s="25"/>
      <c r="C574" s="25"/>
      <c r="D574" s="25"/>
      <c r="F574" s="3"/>
      <c r="G574" s="3"/>
    </row>
    <row r="575">
      <c r="A575" s="25"/>
      <c r="B575" s="25"/>
      <c r="C575" s="25"/>
      <c r="D575" s="25"/>
      <c r="F575" s="3"/>
      <c r="G575" s="3"/>
    </row>
    <row r="576">
      <c r="A576" s="25"/>
      <c r="B576" s="25"/>
      <c r="C576" s="25"/>
      <c r="D576" s="25"/>
      <c r="F576" s="3"/>
      <c r="G576" s="3"/>
    </row>
    <row r="577">
      <c r="A577" s="25"/>
      <c r="B577" s="25"/>
      <c r="C577" s="25"/>
      <c r="D577" s="25"/>
      <c r="F577" s="3"/>
      <c r="G577" s="3"/>
    </row>
    <row r="578">
      <c r="A578" s="25"/>
      <c r="B578" s="25"/>
      <c r="C578" s="25"/>
      <c r="D578" s="25"/>
      <c r="F578" s="3"/>
      <c r="G578" s="3"/>
    </row>
    <row r="579">
      <c r="A579" s="25"/>
      <c r="B579" s="25"/>
      <c r="C579" s="25"/>
      <c r="D579" s="25"/>
      <c r="F579" s="3"/>
      <c r="G579" s="3"/>
    </row>
    <row r="580">
      <c r="A580" s="25"/>
      <c r="B580" s="25"/>
      <c r="C580" s="25"/>
      <c r="D580" s="25"/>
      <c r="F580" s="3"/>
      <c r="G580" s="3"/>
    </row>
    <row r="581">
      <c r="A581" s="25"/>
      <c r="B581" s="25"/>
      <c r="C581" s="25"/>
      <c r="D581" s="25"/>
      <c r="F581" s="3"/>
      <c r="G581" s="3"/>
    </row>
    <row r="582">
      <c r="A582" s="25"/>
      <c r="B582" s="25"/>
      <c r="C582" s="25"/>
      <c r="D582" s="25"/>
      <c r="F582" s="3"/>
      <c r="G582" s="3"/>
    </row>
    <row r="583">
      <c r="A583" s="25"/>
      <c r="B583" s="25"/>
      <c r="C583" s="25"/>
      <c r="D583" s="25"/>
      <c r="F583" s="3"/>
      <c r="G583" s="3"/>
    </row>
    <row r="584">
      <c r="A584" s="25"/>
      <c r="B584" s="25"/>
      <c r="C584" s="25"/>
      <c r="D584" s="25"/>
      <c r="F584" s="3"/>
      <c r="G584" s="3"/>
    </row>
    <row r="585">
      <c r="A585" s="25"/>
      <c r="B585" s="25"/>
      <c r="C585" s="25"/>
      <c r="D585" s="25"/>
      <c r="F585" s="3"/>
      <c r="G585" s="3"/>
    </row>
    <row r="586">
      <c r="A586" s="25"/>
      <c r="B586" s="25"/>
      <c r="C586" s="25"/>
      <c r="D586" s="25"/>
      <c r="F586" s="3"/>
      <c r="G586" s="3"/>
    </row>
    <row r="587">
      <c r="A587" s="25"/>
      <c r="B587" s="25"/>
      <c r="C587" s="25"/>
      <c r="D587" s="25"/>
      <c r="F587" s="3"/>
      <c r="G587" s="3"/>
    </row>
    <row r="588">
      <c r="A588" s="25"/>
      <c r="B588" s="25"/>
      <c r="C588" s="25"/>
      <c r="D588" s="25"/>
      <c r="F588" s="3"/>
      <c r="G588" s="3"/>
    </row>
    <row r="589">
      <c r="A589" s="25"/>
      <c r="B589" s="25"/>
      <c r="C589" s="25"/>
      <c r="D589" s="25"/>
      <c r="F589" s="3"/>
      <c r="G589" s="3"/>
    </row>
    <row r="590">
      <c r="A590" s="25"/>
      <c r="B590" s="25"/>
      <c r="C590" s="25"/>
      <c r="D590" s="25"/>
      <c r="F590" s="3"/>
      <c r="G590" s="3"/>
    </row>
    <row r="591">
      <c r="A591" s="25"/>
      <c r="B591" s="25"/>
      <c r="C591" s="25"/>
      <c r="D591" s="25"/>
      <c r="F591" s="3"/>
      <c r="G591" s="3"/>
    </row>
    <row r="592">
      <c r="A592" s="25"/>
      <c r="B592" s="25"/>
      <c r="C592" s="25"/>
      <c r="D592" s="25"/>
      <c r="F592" s="3"/>
      <c r="G592" s="3"/>
    </row>
    <row r="593">
      <c r="A593" s="25"/>
      <c r="B593" s="25"/>
      <c r="C593" s="25"/>
      <c r="D593" s="25"/>
      <c r="F593" s="3"/>
      <c r="G593" s="3"/>
    </row>
    <row r="594">
      <c r="A594" s="25"/>
      <c r="B594" s="25"/>
      <c r="C594" s="25"/>
      <c r="D594" s="25"/>
      <c r="F594" s="3"/>
      <c r="G594" s="3"/>
    </row>
    <row r="595">
      <c r="A595" s="25"/>
      <c r="B595" s="25"/>
      <c r="C595" s="25"/>
      <c r="D595" s="25"/>
      <c r="F595" s="3"/>
      <c r="G595" s="3"/>
    </row>
    <row r="596">
      <c r="A596" s="25"/>
      <c r="B596" s="25"/>
      <c r="C596" s="25"/>
      <c r="D596" s="25"/>
      <c r="F596" s="3"/>
      <c r="G596" s="3"/>
    </row>
    <row r="597">
      <c r="A597" s="25"/>
      <c r="B597" s="25"/>
      <c r="C597" s="25"/>
      <c r="D597" s="25"/>
      <c r="F597" s="3"/>
      <c r="G597" s="3"/>
    </row>
    <row r="598">
      <c r="A598" s="25"/>
      <c r="B598" s="25"/>
      <c r="C598" s="25"/>
      <c r="D598" s="25"/>
      <c r="F598" s="3"/>
      <c r="G598" s="3"/>
    </row>
    <row r="599">
      <c r="A599" s="25"/>
      <c r="B599" s="25"/>
      <c r="C599" s="25"/>
      <c r="D599" s="25"/>
      <c r="F599" s="3"/>
      <c r="G599" s="3"/>
    </row>
    <row r="600">
      <c r="A600" s="25"/>
      <c r="B600" s="25"/>
      <c r="C600" s="25"/>
      <c r="D600" s="25"/>
      <c r="F600" s="3"/>
      <c r="G600" s="3"/>
    </row>
    <row r="601">
      <c r="A601" s="25"/>
      <c r="B601" s="25"/>
      <c r="C601" s="25"/>
      <c r="D601" s="25"/>
      <c r="F601" s="3"/>
      <c r="G601" s="3"/>
    </row>
    <row r="602">
      <c r="A602" s="25"/>
      <c r="B602" s="25"/>
      <c r="C602" s="25"/>
      <c r="D602" s="25"/>
      <c r="F602" s="3"/>
      <c r="G602" s="3"/>
    </row>
    <row r="603">
      <c r="A603" s="25"/>
      <c r="B603" s="25"/>
      <c r="C603" s="25"/>
      <c r="D603" s="25"/>
      <c r="F603" s="3"/>
      <c r="G603" s="3"/>
    </row>
    <row r="604">
      <c r="A604" s="25"/>
      <c r="B604" s="25"/>
      <c r="C604" s="25"/>
      <c r="D604" s="25"/>
      <c r="F604" s="3"/>
      <c r="G604" s="3"/>
    </row>
    <row r="605">
      <c r="A605" s="25"/>
      <c r="B605" s="25"/>
      <c r="C605" s="25"/>
      <c r="D605" s="25"/>
      <c r="F605" s="3"/>
      <c r="G605" s="3"/>
    </row>
    <row r="606">
      <c r="A606" s="25"/>
      <c r="B606" s="25"/>
      <c r="C606" s="25"/>
      <c r="D606" s="25"/>
      <c r="F606" s="3"/>
      <c r="G606" s="3"/>
    </row>
    <row r="607">
      <c r="A607" s="25"/>
      <c r="B607" s="25"/>
      <c r="C607" s="25"/>
      <c r="D607" s="25"/>
      <c r="F607" s="3"/>
      <c r="G607" s="3"/>
    </row>
    <row r="608">
      <c r="A608" s="25"/>
      <c r="B608" s="25"/>
      <c r="C608" s="25"/>
      <c r="D608" s="25"/>
      <c r="F608" s="3"/>
      <c r="G608" s="3"/>
    </row>
    <row r="609">
      <c r="A609" s="25"/>
      <c r="B609" s="25"/>
      <c r="C609" s="25"/>
      <c r="D609" s="25"/>
      <c r="F609" s="3"/>
      <c r="G609" s="3"/>
    </row>
    <row r="610">
      <c r="A610" s="25"/>
      <c r="B610" s="25"/>
      <c r="C610" s="25"/>
      <c r="D610" s="25"/>
      <c r="F610" s="3"/>
      <c r="G610" s="3"/>
    </row>
    <row r="611">
      <c r="A611" s="25"/>
      <c r="B611" s="25"/>
      <c r="C611" s="25"/>
      <c r="D611" s="25"/>
      <c r="F611" s="3"/>
      <c r="G611" s="3"/>
    </row>
    <row r="612">
      <c r="A612" s="25"/>
      <c r="B612" s="25"/>
      <c r="C612" s="25"/>
      <c r="D612" s="25"/>
      <c r="F612" s="3"/>
      <c r="G612" s="3"/>
    </row>
    <row r="613">
      <c r="A613" s="25"/>
      <c r="B613" s="25"/>
      <c r="C613" s="25"/>
      <c r="D613" s="25"/>
      <c r="F613" s="3"/>
      <c r="G613" s="3"/>
    </row>
    <row r="614">
      <c r="A614" s="25"/>
      <c r="B614" s="25"/>
      <c r="C614" s="25"/>
      <c r="D614" s="25"/>
      <c r="F614" s="3"/>
      <c r="G614" s="3"/>
    </row>
    <row r="615">
      <c r="A615" s="25"/>
      <c r="B615" s="25"/>
      <c r="C615" s="25"/>
      <c r="D615" s="25"/>
      <c r="F615" s="3"/>
      <c r="G615" s="3"/>
    </row>
    <row r="616">
      <c r="A616" s="25"/>
      <c r="B616" s="25"/>
      <c r="C616" s="25"/>
      <c r="D616" s="25"/>
      <c r="F616" s="3"/>
      <c r="G616" s="3"/>
    </row>
    <row r="617">
      <c r="A617" s="25"/>
      <c r="B617" s="25"/>
      <c r="C617" s="25"/>
      <c r="D617" s="25"/>
      <c r="F617" s="3"/>
      <c r="G617" s="3"/>
    </row>
    <row r="618">
      <c r="A618" s="25"/>
      <c r="B618" s="25"/>
      <c r="C618" s="25"/>
      <c r="D618" s="25"/>
      <c r="F618" s="3"/>
      <c r="G618" s="3"/>
    </row>
    <row r="619">
      <c r="A619" s="25"/>
      <c r="B619" s="25"/>
      <c r="C619" s="25"/>
      <c r="D619" s="25"/>
      <c r="F619" s="3"/>
      <c r="G619" s="3"/>
    </row>
    <row r="620">
      <c r="A620" s="25"/>
      <c r="B620" s="25"/>
      <c r="C620" s="25"/>
      <c r="D620" s="25"/>
      <c r="F620" s="3"/>
      <c r="G620" s="3"/>
    </row>
    <row r="621">
      <c r="A621" s="25"/>
      <c r="B621" s="25"/>
      <c r="C621" s="25"/>
      <c r="D621" s="25"/>
      <c r="F621" s="3"/>
      <c r="G621" s="3"/>
    </row>
    <row r="622">
      <c r="A622" s="25"/>
      <c r="B622" s="25"/>
      <c r="C622" s="25"/>
      <c r="D622" s="25"/>
      <c r="F622" s="3"/>
      <c r="G622" s="3"/>
    </row>
    <row r="623">
      <c r="A623" s="25"/>
      <c r="B623" s="25"/>
      <c r="C623" s="25"/>
      <c r="D623" s="25"/>
      <c r="F623" s="3"/>
      <c r="G623" s="3"/>
    </row>
    <row r="624">
      <c r="A624" s="25"/>
      <c r="B624" s="25"/>
      <c r="C624" s="25"/>
      <c r="D624" s="25"/>
      <c r="F624" s="3"/>
      <c r="G624" s="3"/>
    </row>
    <row r="625">
      <c r="A625" s="25"/>
      <c r="B625" s="25"/>
      <c r="C625" s="25"/>
      <c r="D625" s="25"/>
      <c r="F625" s="3"/>
      <c r="G625" s="3"/>
    </row>
    <row r="626">
      <c r="A626" s="25"/>
      <c r="B626" s="25"/>
      <c r="C626" s="25"/>
      <c r="D626" s="25"/>
      <c r="F626" s="3"/>
      <c r="G626" s="3"/>
    </row>
    <row r="627">
      <c r="A627" s="25"/>
      <c r="B627" s="25"/>
      <c r="C627" s="25"/>
      <c r="D627" s="25"/>
      <c r="F627" s="3"/>
      <c r="G627" s="3"/>
    </row>
    <row r="628">
      <c r="A628" s="25"/>
      <c r="B628" s="25"/>
      <c r="C628" s="25"/>
      <c r="D628" s="25"/>
      <c r="F628" s="3"/>
      <c r="G628" s="3"/>
    </row>
    <row r="629">
      <c r="A629" s="25"/>
      <c r="B629" s="25"/>
      <c r="C629" s="25"/>
      <c r="D629" s="25"/>
      <c r="F629" s="3"/>
      <c r="G629" s="3"/>
    </row>
    <row r="630">
      <c r="A630" s="25"/>
      <c r="B630" s="25"/>
      <c r="C630" s="25"/>
      <c r="D630" s="25"/>
      <c r="F630" s="3"/>
      <c r="G630" s="3"/>
    </row>
    <row r="631">
      <c r="A631" s="25"/>
      <c r="B631" s="25"/>
      <c r="C631" s="25"/>
      <c r="D631" s="25"/>
      <c r="F631" s="3"/>
      <c r="G631" s="3"/>
    </row>
    <row r="632">
      <c r="A632" s="25"/>
      <c r="B632" s="25"/>
      <c r="C632" s="25"/>
      <c r="D632" s="25"/>
      <c r="F632" s="3"/>
      <c r="G632" s="3"/>
    </row>
    <row r="633">
      <c r="A633" s="25"/>
      <c r="B633" s="25"/>
      <c r="C633" s="25"/>
      <c r="D633" s="25"/>
      <c r="F633" s="3"/>
      <c r="G633" s="3"/>
    </row>
    <row r="634">
      <c r="A634" s="25"/>
      <c r="B634" s="25"/>
      <c r="C634" s="25"/>
      <c r="D634" s="25"/>
      <c r="F634" s="3"/>
      <c r="G634" s="3"/>
    </row>
    <row r="635">
      <c r="A635" s="25"/>
      <c r="B635" s="25"/>
      <c r="C635" s="25"/>
      <c r="D635" s="25"/>
      <c r="F635" s="3"/>
      <c r="G635" s="3"/>
    </row>
    <row r="636">
      <c r="A636" s="25"/>
      <c r="B636" s="25"/>
      <c r="C636" s="25"/>
      <c r="D636" s="25"/>
      <c r="F636" s="3"/>
      <c r="G636" s="3"/>
    </row>
    <row r="637">
      <c r="A637" s="25"/>
      <c r="B637" s="25"/>
      <c r="C637" s="25"/>
      <c r="D637" s="25"/>
      <c r="F637" s="3"/>
      <c r="G637" s="3"/>
    </row>
    <row r="638">
      <c r="A638" s="25"/>
      <c r="B638" s="25"/>
      <c r="C638" s="25"/>
      <c r="D638" s="25"/>
      <c r="F638" s="3"/>
      <c r="G638" s="3"/>
    </row>
    <row r="639">
      <c r="A639" s="25"/>
      <c r="B639" s="25"/>
      <c r="C639" s="25"/>
      <c r="D639" s="25"/>
      <c r="F639" s="3"/>
      <c r="G639" s="3"/>
    </row>
    <row r="640">
      <c r="A640" s="25"/>
      <c r="B640" s="25"/>
      <c r="C640" s="25"/>
      <c r="D640" s="25"/>
      <c r="F640" s="3"/>
      <c r="G640" s="3"/>
    </row>
    <row r="641">
      <c r="A641" s="25"/>
      <c r="B641" s="25"/>
      <c r="C641" s="25"/>
      <c r="D641" s="25"/>
      <c r="F641" s="3"/>
      <c r="G641" s="3"/>
    </row>
    <row r="642">
      <c r="A642" s="25"/>
      <c r="B642" s="25"/>
      <c r="C642" s="25"/>
      <c r="D642" s="25"/>
      <c r="F642" s="3"/>
      <c r="G642" s="3"/>
    </row>
    <row r="643">
      <c r="A643" s="25"/>
      <c r="B643" s="25"/>
      <c r="C643" s="25"/>
      <c r="D643" s="25"/>
      <c r="F643" s="3"/>
      <c r="G643" s="3"/>
    </row>
    <row r="644">
      <c r="A644" s="25"/>
      <c r="B644" s="25"/>
      <c r="C644" s="25"/>
      <c r="D644" s="25"/>
      <c r="F644" s="3"/>
      <c r="G644" s="3"/>
    </row>
    <row r="645">
      <c r="A645" s="25"/>
      <c r="B645" s="25"/>
      <c r="C645" s="25"/>
      <c r="D645" s="25"/>
      <c r="F645" s="3"/>
      <c r="G645" s="3"/>
    </row>
    <row r="646">
      <c r="A646" s="25"/>
      <c r="B646" s="25"/>
      <c r="C646" s="25"/>
      <c r="D646" s="25"/>
      <c r="F646" s="3"/>
      <c r="G646" s="3"/>
    </row>
    <row r="647">
      <c r="A647" s="25"/>
      <c r="B647" s="25"/>
      <c r="C647" s="25"/>
      <c r="D647" s="25"/>
      <c r="F647" s="3"/>
      <c r="G647" s="3"/>
    </row>
    <row r="648">
      <c r="A648" s="25"/>
      <c r="B648" s="25"/>
      <c r="C648" s="25"/>
      <c r="D648" s="25"/>
      <c r="F648" s="3"/>
      <c r="G648" s="3"/>
    </row>
    <row r="649">
      <c r="A649" s="25"/>
      <c r="B649" s="25"/>
      <c r="C649" s="25"/>
      <c r="D649" s="25"/>
      <c r="F649" s="3"/>
      <c r="G649" s="3"/>
    </row>
    <row r="650">
      <c r="A650" s="25"/>
      <c r="B650" s="25"/>
      <c r="C650" s="25"/>
      <c r="D650" s="25"/>
      <c r="F650" s="3"/>
      <c r="G650" s="3"/>
    </row>
    <row r="651">
      <c r="A651" s="25"/>
      <c r="B651" s="25"/>
      <c r="C651" s="25"/>
      <c r="D651" s="25"/>
      <c r="F651" s="3"/>
      <c r="G651" s="3"/>
    </row>
    <row r="652">
      <c r="A652" s="25"/>
      <c r="B652" s="25"/>
      <c r="C652" s="25"/>
      <c r="D652" s="25"/>
      <c r="F652" s="3"/>
      <c r="G652" s="3"/>
    </row>
    <row r="653">
      <c r="A653" s="25"/>
      <c r="B653" s="25"/>
      <c r="C653" s="25"/>
      <c r="D653" s="25"/>
      <c r="F653" s="3"/>
      <c r="G653" s="3"/>
    </row>
    <row r="654">
      <c r="A654" s="25"/>
      <c r="B654" s="25"/>
      <c r="C654" s="25"/>
      <c r="D654" s="25"/>
      <c r="F654" s="3"/>
      <c r="G654" s="3"/>
    </row>
    <row r="655">
      <c r="A655" s="25"/>
      <c r="B655" s="25"/>
      <c r="C655" s="25"/>
      <c r="D655" s="25"/>
      <c r="F655" s="3"/>
      <c r="G655" s="3"/>
    </row>
    <row r="656">
      <c r="A656" s="25"/>
      <c r="B656" s="25"/>
      <c r="C656" s="25"/>
      <c r="D656" s="25"/>
      <c r="F656" s="3"/>
      <c r="G656" s="3"/>
    </row>
    <row r="657">
      <c r="A657" s="25"/>
      <c r="B657" s="25"/>
      <c r="C657" s="25"/>
      <c r="D657" s="25"/>
      <c r="F657" s="3"/>
      <c r="G657" s="3"/>
    </row>
    <row r="658">
      <c r="A658" s="25"/>
      <c r="B658" s="25"/>
      <c r="C658" s="25"/>
      <c r="D658" s="25"/>
      <c r="F658" s="3"/>
      <c r="G658" s="3"/>
    </row>
    <row r="659">
      <c r="A659" s="25"/>
      <c r="B659" s="25"/>
      <c r="C659" s="25"/>
      <c r="D659" s="25"/>
      <c r="F659" s="3"/>
      <c r="G659" s="3"/>
    </row>
    <row r="660">
      <c r="A660" s="25"/>
      <c r="B660" s="25"/>
      <c r="C660" s="25"/>
      <c r="D660" s="25"/>
      <c r="F660" s="3"/>
      <c r="G660" s="3"/>
    </row>
    <row r="661">
      <c r="A661" s="25"/>
      <c r="B661" s="25"/>
      <c r="C661" s="25"/>
      <c r="D661" s="25"/>
      <c r="F661" s="3"/>
      <c r="G661" s="3"/>
    </row>
    <row r="662">
      <c r="A662" s="25"/>
      <c r="B662" s="25"/>
      <c r="C662" s="25"/>
      <c r="D662" s="25"/>
      <c r="F662" s="3"/>
      <c r="G662" s="3"/>
    </row>
    <row r="663">
      <c r="A663" s="25"/>
      <c r="B663" s="25"/>
      <c r="C663" s="25"/>
      <c r="D663" s="25"/>
      <c r="F663" s="3"/>
      <c r="G663" s="3"/>
    </row>
    <row r="664">
      <c r="A664" s="25"/>
      <c r="B664" s="25"/>
      <c r="C664" s="25"/>
      <c r="D664" s="25"/>
      <c r="F664" s="3"/>
      <c r="G664" s="3"/>
    </row>
    <row r="665">
      <c r="A665" s="25"/>
      <c r="B665" s="25"/>
      <c r="C665" s="25"/>
      <c r="D665" s="25"/>
      <c r="F665" s="3"/>
      <c r="G665" s="3"/>
    </row>
    <row r="666">
      <c r="A666" s="25"/>
      <c r="B666" s="25"/>
      <c r="C666" s="25"/>
      <c r="D666" s="25"/>
      <c r="F666" s="3"/>
      <c r="G666" s="3"/>
    </row>
    <row r="667">
      <c r="A667" s="25"/>
      <c r="B667" s="25"/>
      <c r="C667" s="25"/>
      <c r="D667" s="25"/>
      <c r="F667" s="3"/>
      <c r="G667" s="3"/>
    </row>
    <row r="668">
      <c r="A668" s="25"/>
      <c r="B668" s="25"/>
      <c r="C668" s="25"/>
      <c r="D668" s="25"/>
      <c r="F668" s="3"/>
      <c r="G668" s="3"/>
    </row>
    <row r="669">
      <c r="A669" s="25"/>
      <c r="B669" s="25"/>
      <c r="C669" s="25"/>
      <c r="D669" s="25"/>
      <c r="F669" s="3"/>
      <c r="G669" s="3"/>
    </row>
    <row r="670">
      <c r="A670" s="25"/>
      <c r="B670" s="25"/>
      <c r="C670" s="25"/>
      <c r="D670" s="25"/>
      <c r="F670" s="3"/>
      <c r="G670" s="3"/>
    </row>
    <row r="671">
      <c r="A671" s="25"/>
      <c r="B671" s="25"/>
      <c r="C671" s="25"/>
      <c r="D671" s="25"/>
      <c r="F671" s="3"/>
      <c r="G671" s="3"/>
    </row>
    <row r="672">
      <c r="A672" s="25"/>
      <c r="B672" s="25"/>
      <c r="C672" s="25"/>
      <c r="D672" s="25"/>
      <c r="F672" s="3"/>
      <c r="G672" s="3"/>
    </row>
    <row r="673">
      <c r="A673" s="25"/>
      <c r="B673" s="25"/>
      <c r="C673" s="25"/>
      <c r="D673" s="25"/>
      <c r="F673" s="3"/>
      <c r="G673" s="3"/>
    </row>
    <row r="674">
      <c r="A674" s="25"/>
      <c r="B674" s="25"/>
      <c r="C674" s="25"/>
      <c r="D674" s="25"/>
      <c r="F674" s="3"/>
      <c r="G674" s="3"/>
    </row>
    <row r="675">
      <c r="A675" s="25"/>
      <c r="B675" s="25"/>
      <c r="C675" s="25"/>
      <c r="D675" s="25"/>
      <c r="F675" s="3"/>
      <c r="G675" s="3"/>
    </row>
    <row r="676">
      <c r="A676" s="25"/>
      <c r="B676" s="25"/>
      <c r="C676" s="25"/>
      <c r="D676" s="25"/>
      <c r="F676" s="3"/>
      <c r="G676" s="3"/>
    </row>
    <row r="677">
      <c r="A677" s="25"/>
      <c r="B677" s="25"/>
      <c r="C677" s="25"/>
      <c r="D677" s="25"/>
      <c r="F677" s="3"/>
      <c r="G677" s="3"/>
    </row>
    <row r="678">
      <c r="A678" s="25"/>
      <c r="B678" s="25"/>
      <c r="C678" s="25"/>
      <c r="D678" s="25"/>
      <c r="F678" s="3"/>
      <c r="G678" s="3"/>
    </row>
    <row r="679">
      <c r="A679" s="25"/>
      <c r="B679" s="25"/>
      <c r="C679" s="25"/>
      <c r="D679" s="25"/>
      <c r="F679" s="3"/>
      <c r="G679" s="3"/>
    </row>
    <row r="680">
      <c r="A680" s="25"/>
      <c r="B680" s="25"/>
      <c r="C680" s="25"/>
      <c r="D680" s="25"/>
      <c r="F680" s="3"/>
      <c r="G680" s="3"/>
    </row>
    <row r="681">
      <c r="A681" s="25"/>
      <c r="B681" s="25"/>
      <c r="C681" s="25"/>
      <c r="D681" s="25"/>
      <c r="F681" s="3"/>
      <c r="G681" s="3"/>
    </row>
    <row r="682">
      <c r="A682" s="25"/>
      <c r="B682" s="25"/>
      <c r="C682" s="25"/>
      <c r="D682" s="25"/>
      <c r="F682" s="3"/>
      <c r="G682" s="3"/>
    </row>
    <row r="683">
      <c r="A683" s="25"/>
      <c r="B683" s="25"/>
      <c r="C683" s="25"/>
      <c r="D683" s="25"/>
      <c r="F683" s="3"/>
      <c r="G683" s="3"/>
    </row>
    <row r="684">
      <c r="A684" s="25"/>
      <c r="B684" s="25"/>
      <c r="C684" s="25"/>
      <c r="D684" s="25"/>
      <c r="F684" s="3"/>
      <c r="G684" s="3"/>
    </row>
    <row r="685">
      <c r="A685" s="25"/>
      <c r="B685" s="25"/>
      <c r="C685" s="25"/>
      <c r="D685" s="25"/>
      <c r="F685" s="3"/>
      <c r="G685" s="3"/>
    </row>
    <row r="686">
      <c r="A686" s="25"/>
      <c r="B686" s="25"/>
      <c r="C686" s="25"/>
      <c r="D686" s="25"/>
      <c r="F686" s="3"/>
      <c r="G686" s="3"/>
    </row>
    <row r="687">
      <c r="A687" s="25"/>
      <c r="B687" s="25"/>
      <c r="C687" s="25"/>
      <c r="D687" s="25"/>
      <c r="F687" s="3"/>
      <c r="G687" s="3"/>
    </row>
    <row r="688">
      <c r="A688" s="25"/>
      <c r="B688" s="25"/>
      <c r="C688" s="25"/>
      <c r="D688" s="25"/>
      <c r="F688" s="3"/>
      <c r="G688" s="3"/>
    </row>
    <row r="689">
      <c r="A689" s="25"/>
      <c r="B689" s="25"/>
      <c r="C689" s="25"/>
      <c r="D689" s="25"/>
      <c r="F689" s="3"/>
      <c r="G689" s="3"/>
    </row>
    <row r="690">
      <c r="A690" s="25"/>
      <c r="B690" s="25"/>
      <c r="C690" s="25"/>
      <c r="D690" s="25"/>
      <c r="F690" s="3"/>
      <c r="G690" s="3"/>
    </row>
    <row r="691">
      <c r="A691" s="25"/>
      <c r="B691" s="25"/>
      <c r="C691" s="25"/>
      <c r="D691" s="25"/>
      <c r="F691" s="3"/>
      <c r="G691" s="3"/>
    </row>
    <row r="692">
      <c r="A692" s="25"/>
      <c r="B692" s="25"/>
      <c r="C692" s="25"/>
      <c r="D692" s="25"/>
      <c r="F692" s="3"/>
      <c r="G692" s="3"/>
    </row>
    <row r="693">
      <c r="A693" s="25"/>
      <c r="B693" s="25"/>
      <c r="C693" s="25"/>
      <c r="D693" s="25"/>
      <c r="F693" s="3"/>
      <c r="G693" s="3"/>
    </row>
    <row r="694">
      <c r="A694" s="25"/>
      <c r="B694" s="25"/>
      <c r="C694" s="25"/>
      <c r="D694" s="25"/>
      <c r="F694" s="3"/>
      <c r="G694" s="3"/>
    </row>
    <row r="695">
      <c r="A695" s="25"/>
      <c r="B695" s="25"/>
      <c r="C695" s="25"/>
      <c r="D695" s="25"/>
      <c r="F695" s="3"/>
      <c r="G695" s="3"/>
    </row>
    <row r="696">
      <c r="A696" s="25"/>
      <c r="B696" s="25"/>
      <c r="C696" s="25"/>
      <c r="D696" s="25"/>
      <c r="F696" s="3"/>
      <c r="G696" s="3"/>
    </row>
    <row r="697">
      <c r="A697" s="25"/>
      <c r="B697" s="25"/>
      <c r="C697" s="25"/>
      <c r="D697" s="25"/>
      <c r="F697" s="3"/>
      <c r="G697" s="3"/>
    </row>
    <row r="698">
      <c r="A698" s="25"/>
      <c r="B698" s="25"/>
      <c r="C698" s="25"/>
      <c r="D698" s="25"/>
      <c r="F698" s="3"/>
      <c r="G698" s="3"/>
    </row>
    <row r="699">
      <c r="A699" s="25"/>
      <c r="B699" s="25"/>
      <c r="C699" s="25"/>
      <c r="D699" s="25"/>
      <c r="F699" s="3"/>
      <c r="G699" s="3"/>
    </row>
    <row r="700">
      <c r="A700" s="25"/>
      <c r="B700" s="25"/>
      <c r="C700" s="25"/>
      <c r="D700" s="25"/>
      <c r="F700" s="3"/>
      <c r="G700" s="3"/>
    </row>
    <row r="701">
      <c r="A701" s="25"/>
      <c r="B701" s="25"/>
      <c r="C701" s="25"/>
      <c r="D701" s="25"/>
      <c r="F701" s="3"/>
      <c r="G701" s="3"/>
    </row>
    <row r="702">
      <c r="A702" s="25"/>
      <c r="B702" s="25"/>
      <c r="C702" s="25"/>
      <c r="D702" s="25"/>
      <c r="F702" s="3"/>
      <c r="G702" s="3"/>
    </row>
    <row r="703">
      <c r="A703" s="25"/>
      <c r="B703" s="25"/>
      <c r="C703" s="25"/>
      <c r="D703" s="25"/>
      <c r="F703" s="3"/>
      <c r="G703" s="3"/>
    </row>
    <row r="704">
      <c r="A704" s="25"/>
      <c r="B704" s="25"/>
      <c r="C704" s="25"/>
      <c r="D704" s="25"/>
      <c r="F704" s="3"/>
      <c r="G704" s="3"/>
    </row>
    <row r="705">
      <c r="A705" s="25"/>
      <c r="B705" s="25"/>
      <c r="C705" s="25"/>
      <c r="D705" s="25"/>
      <c r="F705" s="3"/>
      <c r="G705" s="3"/>
    </row>
    <row r="706">
      <c r="A706" s="25"/>
      <c r="B706" s="25"/>
      <c r="C706" s="25"/>
      <c r="D706" s="25"/>
      <c r="F706" s="3"/>
      <c r="G706" s="3"/>
    </row>
    <row r="707">
      <c r="A707" s="25"/>
      <c r="B707" s="25"/>
      <c r="C707" s="25"/>
      <c r="D707" s="25"/>
      <c r="F707" s="3"/>
      <c r="G707" s="3"/>
    </row>
    <row r="708">
      <c r="A708" s="25"/>
      <c r="B708" s="25"/>
      <c r="C708" s="25"/>
      <c r="D708" s="25"/>
      <c r="F708" s="3"/>
      <c r="G708" s="3"/>
    </row>
    <row r="709">
      <c r="A709" s="25"/>
      <c r="B709" s="25"/>
      <c r="C709" s="25"/>
      <c r="D709" s="25"/>
      <c r="F709" s="3"/>
      <c r="G709" s="3"/>
    </row>
    <row r="710">
      <c r="A710" s="25"/>
      <c r="B710" s="25"/>
      <c r="C710" s="25"/>
      <c r="D710" s="25"/>
      <c r="F710" s="3"/>
      <c r="G710" s="3"/>
    </row>
    <row r="711">
      <c r="A711" s="25"/>
      <c r="B711" s="25"/>
      <c r="C711" s="25"/>
      <c r="D711" s="25"/>
      <c r="F711" s="3"/>
      <c r="G711" s="3"/>
    </row>
    <row r="712">
      <c r="A712" s="25"/>
      <c r="B712" s="25"/>
      <c r="C712" s="25"/>
      <c r="D712" s="25"/>
      <c r="F712" s="3"/>
      <c r="G712" s="3"/>
    </row>
    <row r="713">
      <c r="A713" s="25"/>
      <c r="B713" s="25"/>
      <c r="C713" s="25"/>
      <c r="D713" s="25"/>
      <c r="F713" s="3"/>
      <c r="G713" s="3"/>
    </row>
    <row r="714">
      <c r="A714" s="25"/>
      <c r="B714" s="25"/>
      <c r="C714" s="25"/>
      <c r="D714" s="25"/>
      <c r="F714" s="3"/>
      <c r="G714" s="3"/>
    </row>
    <row r="715">
      <c r="A715" s="25"/>
      <c r="B715" s="25"/>
      <c r="C715" s="25"/>
      <c r="D715" s="25"/>
      <c r="F715" s="3"/>
      <c r="G715" s="3"/>
    </row>
    <row r="716">
      <c r="A716" s="25"/>
      <c r="B716" s="25"/>
      <c r="C716" s="25"/>
      <c r="D716" s="25"/>
      <c r="F716" s="3"/>
      <c r="G716" s="3"/>
    </row>
    <row r="717">
      <c r="A717" s="25"/>
      <c r="B717" s="25"/>
      <c r="C717" s="25"/>
      <c r="D717" s="25"/>
      <c r="F717" s="3"/>
      <c r="G717" s="3"/>
    </row>
    <row r="718">
      <c r="A718" s="25"/>
      <c r="B718" s="25"/>
      <c r="C718" s="25"/>
      <c r="D718" s="25"/>
      <c r="F718" s="3"/>
      <c r="G718" s="3"/>
    </row>
    <row r="719">
      <c r="A719" s="25"/>
      <c r="B719" s="25"/>
      <c r="C719" s="25"/>
      <c r="D719" s="25"/>
      <c r="F719" s="3"/>
      <c r="G719" s="3"/>
    </row>
    <row r="720">
      <c r="A720" s="25"/>
      <c r="B720" s="25"/>
      <c r="C720" s="25"/>
      <c r="D720" s="25"/>
      <c r="F720" s="3"/>
      <c r="G720" s="3"/>
    </row>
    <row r="721">
      <c r="A721" s="25"/>
      <c r="B721" s="25"/>
      <c r="C721" s="25"/>
      <c r="D721" s="25"/>
      <c r="F721" s="3"/>
      <c r="G721" s="3"/>
    </row>
    <row r="722">
      <c r="A722" s="25"/>
      <c r="B722" s="25"/>
      <c r="C722" s="25"/>
      <c r="D722" s="25"/>
      <c r="F722" s="3"/>
      <c r="G722" s="3"/>
    </row>
    <row r="723">
      <c r="A723" s="25"/>
      <c r="B723" s="25"/>
      <c r="C723" s="25"/>
      <c r="D723" s="25"/>
      <c r="F723" s="3"/>
      <c r="G723" s="3"/>
    </row>
    <row r="724">
      <c r="A724" s="25"/>
      <c r="B724" s="25"/>
      <c r="C724" s="25"/>
      <c r="D724" s="25"/>
      <c r="F724" s="3"/>
      <c r="G724" s="3"/>
    </row>
    <row r="725">
      <c r="A725" s="25"/>
      <c r="B725" s="25"/>
      <c r="C725" s="25"/>
      <c r="D725" s="25"/>
      <c r="F725" s="3"/>
      <c r="G725" s="3"/>
    </row>
    <row r="726">
      <c r="A726" s="25"/>
      <c r="B726" s="25"/>
      <c r="C726" s="25"/>
      <c r="D726" s="25"/>
      <c r="F726" s="3"/>
      <c r="G726" s="3"/>
    </row>
    <row r="727">
      <c r="A727" s="25"/>
      <c r="B727" s="25"/>
      <c r="C727" s="25"/>
      <c r="D727" s="25"/>
      <c r="F727" s="3"/>
      <c r="G727" s="3"/>
    </row>
    <row r="728">
      <c r="A728" s="25"/>
      <c r="B728" s="25"/>
      <c r="C728" s="25"/>
      <c r="D728" s="25"/>
      <c r="F728" s="3"/>
      <c r="G728" s="3"/>
    </row>
    <row r="729">
      <c r="A729" s="25"/>
      <c r="B729" s="25"/>
      <c r="C729" s="25"/>
      <c r="D729" s="25"/>
      <c r="F729" s="3"/>
      <c r="G729" s="3"/>
    </row>
    <row r="730">
      <c r="A730" s="25"/>
      <c r="B730" s="25"/>
      <c r="C730" s="25"/>
      <c r="D730" s="25"/>
      <c r="F730" s="3"/>
      <c r="G730" s="3"/>
    </row>
    <row r="731">
      <c r="A731" s="25"/>
      <c r="B731" s="25"/>
      <c r="C731" s="25"/>
      <c r="D731" s="25"/>
      <c r="F731" s="3"/>
      <c r="G731" s="3"/>
    </row>
    <row r="732">
      <c r="A732" s="25"/>
      <c r="B732" s="25"/>
      <c r="C732" s="25"/>
      <c r="D732" s="25"/>
      <c r="F732" s="3"/>
      <c r="G732" s="3"/>
    </row>
    <row r="733">
      <c r="A733" s="25"/>
      <c r="B733" s="25"/>
      <c r="C733" s="25"/>
      <c r="D733" s="25"/>
      <c r="F733" s="3"/>
      <c r="G733" s="3"/>
    </row>
    <row r="734">
      <c r="A734" s="25"/>
      <c r="B734" s="25"/>
      <c r="C734" s="25"/>
      <c r="D734" s="25"/>
      <c r="F734" s="3"/>
      <c r="G734" s="3"/>
    </row>
    <row r="735">
      <c r="A735" s="25"/>
      <c r="B735" s="25"/>
      <c r="C735" s="25"/>
      <c r="D735" s="25"/>
      <c r="F735" s="3"/>
      <c r="G735" s="3"/>
    </row>
    <row r="736">
      <c r="A736" s="25"/>
      <c r="B736" s="25"/>
      <c r="C736" s="25"/>
      <c r="D736" s="25"/>
      <c r="F736" s="3"/>
      <c r="G736" s="3"/>
    </row>
    <row r="737">
      <c r="A737" s="25"/>
      <c r="B737" s="25"/>
      <c r="C737" s="25"/>
      <c r="D737" s="25"/>
      <c r="F737" s="3"/>
      <c r="G737" s="3"/>
    </row>
    <row r="738">
      <c r="A738" s="25"/>
      <c r="B738" s="25"/>
      <c r="C738" s="25"/>
      <c r="D738" s="25"/>
      <c r="F738" s="3"/>
      <c r="G738" s="3"/>
    </row>
    <row r="739">
      <c r="A739" s="25"/>
      <c r="B739" s="25"/>
      <c r="C739" s="25"/>
      <c r="D739" s="25"/>
      <c r="F739" s="3"/>
      <c r="G739" s="3"/>
    </row>
    <row r="740">
      <c r="A740" s="25"/>
      <c r="B740" s="25"/>
      <c r="C740" s="25"/>
      <c r="D740" s="25"/>
      <c r="F740" s="3"/>
      <c r="G740" s="3"/>
    </row>
    <row r="741">
      <c r="A741" s="25"/>
      <c r="B741" s="25"/>
      <c r="C741" s="25"/>
      <c r="D741" s="25"/>
      <c r="F741" s="3"/>
      <c r="G741" s="3"/>
    </row>
    <row r="742">
      <c r="A742" s="25"/>
      <c r="B742" s="25"/>
      <c r="C742" s="25"/>
      <c r="D742" s="25"/>
      <c r="F742" s="3"/>
      <c r="G742" s="3"/>
    </row>
    <row r="743">
      <c r="A743" s="25"/>
      <c r="B743" s="25"/>
      <c r="C743" s="25"/>
      <c r="D743" s="25"/>
      <c r="F743" s="3"/>
      <c r="G743" s="3"/>
    </row>
    <row r="744">
      <c r="A744" s="25"/>
      <c r="B744" s="25"/>
      <c r="C744" s="25"/>
      <c r="D744" s="25"/>
      <c r="F744" s="3"/>
      <c r="G744" s="3"/>
    </row>
    <row r="745">
      <c r="A745" s="25"/>
      <c r="B745" s="25"/>
      <c r="C745" s="25"/>
      <c r="D745" s="25"/>
      <c r="F745" s="3"/>
      <c r="G745" s="3"/>
    </row>
    <row r="746">
      <c r="A746" s="25"/>
      <c r="B746" s="25"/>
      <c r="C746" s="25"/>
      <c r="D746" s="25"/>
      <c r="F746" s="3"/>
      <c r="G746" s="3"/>
    </row>
    <row r="747">
      <c r="A747" s="25"/>
      <c r="B747" s="25"/>
      <c r="C747" s="25"/>
      <c r="D747" s="25"/>
      <c r="F747" s="3"/>
      <c r="G747" s="3"/>
    </row>
    <row r="748">
      <c r="A748" s="25"/>
      <c r="B748" s="25"/>
      <c r="C748" s="25"/>
      <c r="D748" s="25"/>
      <c r="F748" s="3"/>
      <c r="G748" s="3"/>
    </row>
    <row r="749">
      <c r="A749" s="25"/>
      <c r="B749" s="25"/>
      <c r="C749" s="25"/>
      <c r="D749" s="25"/>
      <c r="F749" s="3"/>
      <c r="G749" s="3"/>
    </row>
    <row r="750">
      <c r="A750" s="25"/>
      <c r="B750" s="25"/>
      <c r="C750" s="25"/>
      <c r="D750" s="25"/>
      <c r="F750" s="3"/>
      <c r="G750" s="3"/>
    </row>
    <row r="751">
      <c r="A751" s="25"/>
      <c r="B751" s="25"/>
      <c r="C751" s="25"/>
      <c r="D751" s="25"/>
      <c r="F751" s="3"/>
      <c r="G751" s="3"/>
    </row>
    <row r="752">
      <c r="A752" s="25"/>
      <c r="B752" s="25"/>
      <c r="C752" s="25"/>
      <c r="D752" s="25"/>
      <c r="F752" s="3"/>
      <c r="G752" s="3"/>
    </row>
    <row r="753">
      <c r="A753" s="25"/>
      <c r="B753" s="25"/>
      <c r="C753" s="25"/>
      <c r="D753" s="25"/>
      <c r="F753" s="3"/>
      <c r="G753" s="3"/>
    </row>
    <row r="754">
      <c r="A754" s="25"/>
      <c r="B754" s="25"/>
      <c r="C754" s="25"/>
      <c r="D754" s="25"/>
      <c r="F754" s="3"/>
      <c r="G754" s="3"/>
    </row>
    <row r="755">
      <c r="A755" s="25"/>
      <c r="B755" s="25"/>
      <c r="C755" s="25"/>
      <c r="D755" s="25"/>
      <c r="F755" s="3"/>
      <c r="G755" s="3"/>
    </row>
    <row r="756">
      <c r="A756" s="25"/>
      <c r="B756" s="25"/>
      <c r="C756" s="25"/>
      <c r="D756" s="25"/>
      <c r="F756" s="3"/>
      <c r="G756" s="3"/>
    </row>
    <row r="757">
      <c r="A757" s="25"/>
      <c r="B757" s="25"/>
      <c r="C757" s="25"/>
      <c r="D757" s="25"/>
      <c r="F757" s="3"/>
      <c r="G757" s="3"/>
    </row>
    <row r="758">
      <c r="A758" s="25"/>
      <c r="B758" s="25"/>
      <c r="C758" s="25"/>
      <c r="D758" s="25"/>
      <c r="F758" s="3"/>
      <c r="G758" s="3"/>
    </row>
    <row r="759">
      <c r="A759" s="25"/>
      <c r="B759" s="25"/>
      <c r="C759" s="25"/>
      <c r="D759" s="25"/>
      <c r="F759" s="3"/>
      <c r="G759" s="3"/>
    </row>
    <row r="760">
      <c r="A760" s="25"/>
      <c r="B760" s="25"/>
      <c r="C760" s="25"/>
      <c r="D760" s="25"/>
      <c r="F760" s="3"/>
      <c r="G760" s="3"/>
    </row>
    <row r="761">
      <c r="A761" s="25"/>
      <c r="B761" s="25"/>
      <c r="C761" s="25"/>
      <c r="D761" s="25"/>
      <c r="F761" s="3"/>
      <c r="G761" s="3"/>
    </row>
    <row r="762">
      <c r="A762" s="25"/>
      <c r="B762" s="25"/>
      <c r="C762" s="25"/>
      <c r="D762" s="25"/>
      <c r="F762" s="3"/>
      <c r="G762" s="3"/>
    </row>
    <row r="763">
      <c r="A763" s="25"/>
      <c r="B763" s="25"/>
      <c r="C763" s="25"/>
      <c r="D763" s="25"/>
      <c r="F763" s="3"/>
      <c r="G763" s="3"/>
    </row>
    <row r="764">
      <c r="A764" s="25"/>
      <c r="B764" s="25"/>
      <c r="C764" s="25"/>
      <c r="D764" s="25"/>
      <c r="F764" s="3"/>
      <c r="G764" s="3"/>
    </row>
    <row r="765">
      <c r="A765" s="25"/>
      <c r="B765" s="25"/>
      <c r="C765" s="25"/>
      <c r="D765" s="25"/>
      <c r="F765" s="3"/>
      <c r="G765" s="3"/>
    </row>
    <row r="766">
      <c r="A766" s="25"/>
      <c r="B766" s="25"/>
      <c r="C766" s="25"/>
      <c r="D766" s="25"/>
      <c r="F766" s="3"/>
      <c r="G766" s="3"/>
    </row>
    <row r="767">
      <c r="A767" s="25"/>
      <c r="B767" s="25"/>
      <c r="C767" s="25"/>
      <c r="D767" s="25"/>
      <c r="F767" s="3"/>
      <c r="G767" s="3"/>
    </row>
    <row r="768">
      <c r="A768" s="25"/>
      <c r="B768" s="25"/>
      <c r="C768" s="25"/>
      <c r="D768" s="25"/>
      <c r="F768" s="3"/>
      <c r="G768" s="3"/>
    </row>
    <row r="769">
      <c r="A769" s="25"/>
      <c r="B769" s="25"/>
      <c r="C769" s="25"/>
      <c r="D769" s="25"/>
      <c r="F769" s="3"/>
      <c r="G769" s="3"/>
    </row>
    <row r="770">
      <c r="A770" s="25"/>
      <c r="B770" s="25"/>
      <c r="C770" s="25"/>
      <c r="D770" s="25"/>
      <c r="F770" s="3"/>
      <c r="G770" s="3"/>
    </row>
    <row r="771">
      <c r="A771" s="25"/>
      <c r="B771" s="25"/>
      <c r="C771" s="25"/>
      <c r="D771" s="25"/>
      <c r="F771" s="3"/>
      <c r="G771" s="3"/>
    </row>
    <row r="772">
      <c r="A772" s="25"/>
      <c r="B772" s="25"/>
      <c r="C772" s="25"/>
      <c r="D772" s="25"/>
      <c r="F772" s="3"/>
      <c r="G772" s="3"/>
    </row>
    <row r="773">
      <c r="A773" s="25"/>
      <c r="B773" s="25"/>
      <c r="C773" s="25"/>
      <c r="D773" s="25"/>
      <c r="F773" s="3"/>
      <c r="G773" s="3"/>
    </row>
    <row r="774">
      <c r="A774" s="25"/>
      <c r="B774" s="25"/>
      <c r="C774" s="25"/>
      <c r="D774" s="25"/>
      <c r="F774" s="3"/>
      <c r="G774" s="3"/>
    </row>
    <row r="775">
      <c r="A775" s="25"/>
      <c r="B775" s="25"/>
      <c r="C775" s="25"/>
      <c r="D775" s="25"/>
      <c r="F775" s="3"/>
      <c r="G775" s="3"/>
    </row>
    <row r="776">
      <c r="A776" s="25"/>
      <c r="B776" s="25"/>
      <c r="C776" s="25"/>
      <c r="D776" s="25"/>
      <c r="F776" s="3"/>
      <c r="G776" s="3"/>
    </row>
    <row r="777">
      <c r="A777" s="25"/>
      <c r="B777" s="25"/>
      <c r="C777" s="25"/>
      <c r="D777" s="25"/>
      <c r="F777" s="3"/>
      <c r="G777" s="3"/>
    </row>
    <row r="778">
      <c r="A778" s="25"/>
      <c r="B778" s="25"/>
      <c r="C778" s="25"/>
      <c r="D778" s="25"/>
      <c r="F778" s="3"/>
      <c r="G778" s="3"/>
    </row>
    <row r="779">
      <c r="A779" s="25"/>
      <c r="B779" s="25"/>
      <c r="C779" s="25"/>
      <c r="D779" s="25"/>
      <c r="F779" s="3"/>
      <c r="G779" s="3"/>
    </row>
    <row r="780">
      <c r="A780" s="25"/>
      <c r="B780" s="25"/>
      <c r="C780" s="25"/>
      <c r="D780" s="25"/>
      <c r="F780" s="3"/>
      <c r="G780" s="3"/>
    </row>
    <row r="781">
      <c r="A781" s="25"/>
      <c r="B781" s="25"/>
      <c r="C781" s="25"/>
      <c r="D781" s="25"/>
      <c r="F781" s="3"/>
      <c r="G781" s="3"/>
    </row>
    <row r="782">
      <c r="A782" s="25"/>
      <c r="B782" s="25"/>
      <c r="C782" s="25"/>
      <c r="D782" s="25"/>
      <c r="F782" s="3"/>
      <c r="G782" s="3"/>
    </row>
    <row r="783">
      <c r="A783" s="25"/>
      <c r="B783" s="25"/>
      <c r="C783" s="25"/>
      <c r="D783" s="25"/>
      <c r="F783" s="3"/>
      <c r="G783" s="3"/>
    </row>
    <row r="784">
      <c r="A784" s="25"/>
      <c r="B784" s="25"/>
      <c r="C784" s="25"/>
      <c r="D784" s="25"/>
      <c r="F784" s="3"/>
      <c r="G784" s="3"/>
    </row>
    <row r="785">
      <c r="A785" s="25"/>
      <c r="B785" s="25"/>
      <c r="C785" s="25"/>
      <c r="D785" s="25"/>
      <c r="F785" s="3"/>
      <c r="G785" s="3"/>
    </row>
    <row r="786">
      <c r="A786" s="25"/>
      <c r="B786" s="25"/>
      <c r="C786" s="25"/>
      <c r="D786" s="25"/>
      <c r="F786" s="3"/>
      <c r="G786" s="3"/>
    </row>
    <row r="787">
      <c r="A787" s="25"/>
      <c r="B787" s="25"/>
      <c r="C787" s="25"/>
      <c r="D787" s="25"/>
      <c r="F787" s="3"/>
      <c r="G787" s="3"/>
    </row>
    <row r="788">
      <c r="A788" s="25"/>
      <c r="B788" s="25"/>
      <c r="C788" s="25"/>
      <c r="D788" s="25"/>
      <c r="F788" s="3"/>
      <c r="G788" s="3"/>
    </row>
    <row r="789">
      <c r="A789" s="25"/>
      <c r="B789" s="25"/>
      <c r="C789" s="25"/>
      <c r="D789" s="25"/>
      <c r="F789" s="3"/>
      <c r="G789" s="3"/>
    </row>
    <row r="790">
      <c r="A790" s="25"/>
      <c r="B790" s="25"/>
      <c r="C790" s="25"/>
      <c r="D790" s="25"/>
      <c r="F790" s="3"/>
      <c r="G790" s="3"/>
    </row>
    <row r="791">
      <c r="A791" s="25"/>
      <c r="B791" s="25"/>
      <c r="C791" s="25"/>
      <c r="D791" s="25"/>
      <c r="F791" s="3"/>
      <c r="G791" s="3"/>
    </row>
    <row r="792">
      <c r="A792" s="25"/>
      <c r="B792" s="25"/>
      <c r="C792" s="25"/>
      <c r="D792" s="25"/>
      <c r="F792" s="3"/>
      <c r="G792" s="3"/>
    </row>
    <row r="793">
      <c r="A793" s="25"/>
      <c r="B793" s="25"/>
      <c r="C793" s="25"/>
      <c r="D793" s="25"/>
      <c r="F793" s="3"/>
      <c r="G793" s="3"/>
    </row>
    <row r="794">
      <c r="A794" s="25"/>
      <c r="B794" s="25"/>
      <c r="C794" s="25"/>
      <c r="D794" s="25"/>
      <c r="F794" s="3"/>
      <c r="G794" s="3"/>
    </row>
    <row r="795">
      <c r="A795" s="25"/>
      <c r="B795" s="25"/>
      <c r="C795" s="25"/>
      <c r="D795" s="25"/>
      <c r="F795" s="3"/>
      <c r="G795" s="3"/>
    </row>
    <row r="796">
      <c r="A796" s="25"/>
      <c r="B796" s="25"/>
      <c r="C796" s="25"/>
      <c r="D796" s="25"/>
      <c r="F796" s="3"/>
      <c r="G796" s="3"/>
    </row>
    <row r="797">
      <c r="A797" s="25"/>
      <c r="B797" s="25"/>
      <c r="C797" s="25"/>
      <c r="D797" s="25"/>
      <c r="F797" s="3"/>
      <c r="G797" s="3"/>
    </row>
    <row r="798">
      <c r="A798" s="25"/>
      <c r="B798" s="25"/>
      <c r="C798" s="25"/>
      <c r="D798" s="25"/>
      <c r="F798" s="3"/>
      <c r="G798" s="3"/>
    </row>
    <row r="799">
      <c r="A799" s="25"/>
      <c r="B799" s="25"/>
      <c r="C799" s="25"/>
      <c r="D799" s="25"/>
      <c r="F799" s="3"/>
      <c r="G799" s="3"/>
    </row>
    <row r="800">
      <c r="A800" s="25"/>
      <c r="B800" s="25"/>
      <c r="C800" s="25"/>
      <c r="D800" s="25"/>
      <c r="F800" s="3"/>
      <c r="G800" s="3"/>
    </row>
    <row r="801">
      <c r="A801" s="25"/>
      <c r="B801" s="25"/>
      <c r="C801" s="25"/>
      <c r="D801" s="25"/>
      <c r="F801" s="3"/>
      <c r="G801" s="3"/>
    </row>
    <row r="802">
      <c r="A802" s="25"/>
      <c r="B802" s="25"/>
      <c r="C802" s="25"/>
      <c r="D802" s="25"/>
      <c r="F802" s="3"/>
      <c r="G802" s="3"/>
    </row>
    <row r="803">
      <c r="A803" s="25"/>
      <c r="B803" s="25"/>
      <c r="C803" s="25"/>
      <c r="D803" s="25"/>
      <c r="F803" s="3"/>
      <c r="G803" s="3"/>
    </row>
    <row r="804">
      <c r="A804" s="25"/>
      <c r="B804" s="25"/>
      <c r="C804" s="25"/>
      <c r="D804" s="25"/>
      <c r="F804" s="3"/>
      <c r="G804" s="3"/>
    </row>
    <row r="805">
      <c r="A805" s="25"/>
      <c r="B805" s="25"/>
      <c r="C805" s="25"/>
      <c r="D805" s="25"/>
      <c r="F805" s="3"/>
      <c r="G805" s="3"/>
    </row>
    <row r="806">
      <c r="A806" s="25"/>
      <c r="B806" s="25"/>
      <c r="C806" s="25"/>
      <c r="D806" s="25"/>
      <c r="F806" s="3"/>
      <c r="G806" s="3"/>
    </row>
    <row r="807">
      <c r="A807" s="25"/>
      <c r="B807" s="25"/>
      <c r="C807" s="25"/>
      <c r="D807" s="25"/>
      <c r="F807" s="3"/>
      <c r="G807" s="3"/>
    </row>
    <row r="808">
      <c r="A808" s="25"/>
      <c r="B808" s="25"/>
      <c r="C808" s="25"/>
      <c r="D808" s="25"/>
      <c r="F808" s="3"/>
      <c r="G808" s="3"/>
    </row>
    <row r="809">
      <c r="A809" s="25"/>
      <c r="B809" s="25"/>
      <c r="C809" s="25"/>
      <c r="D809" s="25"/>
      <c r="F809" s="3"/>
      <c r="G809" s="3"/>
    </row>
    <row r="810">
      <c r="A810" s="25"/>
      <c r="B810" s="25"/>
      <c r="C810" s="25"/>
      <c r="D810" s="25"/>
      <c r="F810" s="3"/>
      <c r="G810" s="3"/>
    </row>
    <row r="811">
      <c r="A811" s="25"/>
      <c r="B811" s="25"/>
      <c r="C811" s="25"/>
      <c r="D811" s="25"/>
      <c r="F811" s="3"/>
      <c r="G811" s="3"/>
    </row>
    <row r="812">
      <c r="A812" s="25"/>
      <c r="B812" s="25"/>
      <c r="C812" s="25"/>
      <c r="D812" s="25"/>
      <c r="F812" s="3"/>
      <c r="G812" s="3"/>
    </row>
    <row r="813">
      <c r="A813" s="25"/>
      <c r="B813" s="25"/>
      <c r="C813" s="25"/>
      <c r="D813" s="25"/>
      <c r="F813" s="3"/>
      <c r="G813" s="3"/>
    </row>
    <row r="814">
      <c r="A814" s="25"/>
      <c r="B814" s="25"/>
      <c r="C814" s="25"/>
      <c r="D814" s="25"/>
      <c r="F814" s="3"/>
      <c r="G814" s="3"/>
    </row>
    <row r="815">
      <c r="A815" s="25"/>
      <c r="B815" s="25"/>
      <c r="C815" s="25"/>
      <c r="D815" s="25"/>
      <c r="F815" s="3"/>
      <c r="G815" s="3"/>
    </row>
    <row r="816">
      <c r="A816" s="25"/>
      <c r="B816" s="25"/>
      <c r="C816" s="25"/>
      <c r="D816" s="25"/>
      <c r="F816" s="3"/>
      <c r="G816" s="3"/>
    </row>
    <row r="817">
      <c r="A817" s="25"/>
      <c r="B817" s="25"/>
      <c r="C817" s="25"/>
      <c r="D817" s="25"/>
      <c r="F817" s="3"/>
      <c r="G817" s="3"/>
    </row>
    <row r="818">
      <c r="A818" s="25"/>
      <c r="B818" s="25"/>
      <c r="C818" s="25"/>
      <c r="D818" s="25"/>
      <c r="F818" s="3"/>
      <c r="G818" s="3"/>
    </row>
    <row r="819">
      <c r="A819" s="25"/>
      <c r="B819" s="25"/>
      <c r="C819" s="25"/>
      <c r="D819" s="25"/>
      <c r="F819" s="3"/>
      <c r="G819" s="3"/>
    </row>
    <row r="820">
      <c r="A820" s="25"/>
      <c r="B820" s="25"/>
      <c r="C820" s="25"/>
      <c r="D820" s="25"/>
      <c r="F820" s="3"/>
      <c r="G820" s="3"/>
    </row>
    <row r="821">
      <c r="A821" s="25"/>
      <c r="B821" s="25"/>
      <c r="C821" s="25"/>
      <c r="D821" s="25"/>
      <c r="F821" s="3"/>
      <c r="G821" s="3"/>
    </row>
    <row r="822">
      <c r="A822" s="25"/>
      <c r="B822" s="25"/>
      <c r="C822" s="25"/>
      <c r="D822" s="25"/>
      <c r="F822" s="3"/>
      <c r="G822" s="3"/>
    </row>
    <row r="823">
      <c r="A823" s="25"/>
      <c r="B823" s="25"/>
      <c r="C823" s="25"/>
      <c r="D823" s="25"/>
      <c r="F823" s="3"/>
      <c r="G823" s="3"/>
    </row>
    <row r="824">
      <c r="A824" s="25"/>
      <c r="B824" s="25"/>
      <c r="C824" s="25"/>
      <c r="D824" s="25"/>
      <c r="F824" s="3"/>
      <c r="G824" s="3"/>
    </row>
    <row r="825">
      <c r="A825" s="25"/>
      <c r="B825" s="25"/>
      <c r="C825" s="25"/>
      <c r="D825" s="25"/>
      <c r="F825" s="3"/>
      <c r="G825" s="3"/>
    </row>
    <row r="826">
      <c r="A826" s="25"/>
      <c r="B826" s="25"/>
      <c r="C826" s="25"/>
      <c r="D826" s="25"/>
      <c r="F826" s="3"/>
      <c r="G826" s="3"/>
    </row>
    <row r="827">
      <c r="A827" s="25"/>
      <c r="B827" s="25"/>
      <c r="C827" s="25"/>
      <c r="D827" s="25"/>
      <c r="F827" s="3"/>
      <c r="G827" s="3"/>
    </row>
    <row r="828">
      <c r="A828" s="25"/>
      <c r="B828" s="25"/>
      <c r="C828" s="25"/>
      <c r="D828" s="25"/>
      <c r="F828" s="3"/>
      <c r="G828" s="3"/>
    </row>
    <row r="829">
      <c r="A829" s="25"/>
      <c r="B829" s="25"/>
      <c r="C829" s="25"/>
      <c r="D829" s="25"/>
      <c r="F829" s="3"/>
      <c r="G829" s="3"/>
    </row>
    <row r="830">
      <c r="A830" s="25"/>
      <c r="B830" s="25"/>
      <c r="C830" s="25"/>
      <c r="D830" s="25"/>
      <c r="F830" s="3"/>
      <c r="G830" s="3"/>
    </row>
    <row r="831">
      <c r="A831" s="25"/>
      <c r="B831" s="25"/>
      <c r="C831" s="25"/>
      <c r="D831" s="25"/>
      <c r="F831" s="3"/>
      <c r="G831" s="3"/>
    </row>
    <row r="832">
      <c r="A832" s="25"/>
      <c r="B832" s="25"/>
      <c r="C832" s="25"/>
      <c r="D832" s="25"/>
      <c r="F832" s="3"/>
      <c r="G832" s="3"/>
    </row>
    <row r="833">
      <c r="A833" s="25"/>
      <c r="B833" s="25"/>
      <c r="C833" s="25"/>
      <c r="D833" s="25"/>
      <c r="F833" s="3"/>
      <c r="G833" s="3"/>
    </row>
    <row r="834">
      <c r="A834" s="25"/>
      <c r="B834" s="25"/>
      <c r="C834" s="25"/>
      <c r="D834" s="25"/>
      <c r="F834" s="3"/>
      <c r="G834" s="3"/>
    </row>
    <row r="835">
      <c r="A835" s="25"/>
      <c r="B835" s="25"/>
      <c r="C835" s="25"/>
      <c r="D835" s="25"/>
      <c r="F835" s="3"/>
      <c r="G835" s="3"/>
    </row>
    <row r="836">
      <c r="A836" s="25"/>
      <c r="B836" s="25"/>
      <c r="C836" s="25"/>
      <c r="D836" s="25"/>
      <c r="F836" s="3"/>
      <c r="G836" s="3"/>
    </row>
    <row r="837">
      <c r="A837" s="25"/>
      <c r="B837" s="25"/>
      <c r="C837" s="25"/>
      <c r="D837" s="25"/>
      <c r="F837" s="3"/>
      <c r="G837" s="3"/>
    </row>
    <row r="838">
      <c r="A838" s="25"/>
      <c r="B838" s="25"/>
      <c r="C838" s="25"/>
      <c r="D838" s="25"/>
      <c r="F838" s="3"/>
      <c r="G838" s="3"/>
    </row>
    <row r="839">
      <c r="A839" s="25"/>
      <c r="B839" s="25"/>
      <c r="C839" s="25"/>
      <c r="D839" s="25"/>
      <c r="F839" s="3"/>
      <c r="G839" s="3"/>
    </row>
    <row r="840">
      <c r="A840" s="25"/>
      <c r="B840" s="25"/>
      <c r="C840" s="25"/>
      <c r="D840" s="25"/>
      <c r="F840" s="3"/>
      <c r="G840" s="3"/>
    </row>
    <row r="841">
      <c r="A841" s="25"/>
      <c r="B841" s="25"/>
      <c r="C841" s="25"/>
      <c r="D841" s="25"/>
      <c r="F841" s="3"/>
      <c r="G841" s="3"/>
    </row>
    <row r="842">
      <c r="A842" s="25"/>
      <c r="B842" s="25"/>
      <c r="C842" s="25"/>
      <c r="D842" s="25"/>
      <c r="F842" s="3"/>
      <c r="G842" s="3"/>
    </row>
    <row r="843">
      <c r="A843" s="25"/>
      <c r="B843" s="25"/>
      <c r="C843" s="25"/>
      <c r="D843" s="25"/>
      <c r="F843" s="3"/>
      <c r="G843" s="3"/>
    </row>
    <row r="844">
      <c r="A844" s="25"/>
      <c r="B844" s="25"/>
      <c r="C844" s="25"/>
      <c r="D844" s="25"/>
      <c r="F844" s="3"/>
      <c r="G844" s="3"/>
    </row>
    <row r="845">
      <c r="A845" s="25"/>
      <c r="B845" s="25"/>
      <c r="C845" s="25"/>
      <c r="D845" s="25"/>
      <c r="F845" s="3"/>
      <c r="G845" s="3"/>
    </row>
    <row r="846">
      <c r="A846" s="25"/>
      <c r="B846" s="25"/>
      <c r="C846" s="25"/>
      <c r="D846" s="25"/>
      <c r="F846" s="3"/>
      <c r="G846" s="3"/>
    </row>
    <row r="847">
      <c r="A847" s="25"/>
      <c r="B847" s="25"/>
      <c r="C847" s="25"/>
      <c r="D847" s="25"/>
      <c r="F847" s="3"/>
      <c r="G847" s="3"/>
    </row>
    <row r="848">
      <c r="A848" s="25"/>
      <c r="B848" s="25"/>
      <c r="C848" s="25"/>
      <c r="D848" s="25"/>
      <c r="F848" s="3"/>
      <c r="G848" s="3"/>
    </row>
    <row r="849">
      <c r="A849" s="25"/>
      <c r="B849" s="25"/>
      <c r="C849" s="25"/>
      <c r="D849" s="25"/>
      <c r="F849" s="3"/>
      <c r="G849" s="3"/>
    </row>
    <row r="850">
      <c r="A850" s="25"/>
      <c r="B850" s="25"/>
      <c r="C850" s="25"/>
      <c r="D850" s="25"/>
      <c r="F850" s="3"/>
      <c r="G850" s="3"/>
    </row>
    <row r="851">
      <c r="A851" s="25"/>
      <c r="B851" s="25"/>
      <c r="C851" s="25"/>
      <c r="D851" s="25"/>
      <c r="F851" s="3"/>
      <c r="G851" s="3"/>
    </row>
    <row r="852">
      <c r="A852" s="25"/>
      <c r="B852" s="25"/>
      <c r="C852" s="25"/>
      <c r="D852" s="25"/>
      <c r="F852" s="3"/>
      <c r="G852" s="3"/>
    </row>
    <row r="853">
      <c r="A853" s="25"/>
      <c r="B853" s="25"/>
      <c r="C853" s="25"/>
      <c r="D853" s="25"/>
      <c r="F853" s="3"/>
      <c r="G853" s="3"/>
    </row>
    <row r="854">
      <c r="A854" s="25"/>
      <c r="B854" s="25"/>
      <c r="C854" s="25"/>
      <c r="D854" s="25"/>
      <c r="F854" s="3"/>
      <c r="G854" s="3"/>
    </row>
    <row r="855">
      <c r="A855" s="25"/>
      <c r="B855" s="25"/>
      <c r="C855" s="25"/>
      <c r="D855" s="25"/>
      <c r="F855" s="3"/>
      <c r="G855" s="3"/>
    </row>
    <row r="856">
      <c r="A856" s="25"/>
      <c r="B856" s="25"/>
      <c r="C856" s="25"/>
      <c r="D856" s="25"/>
      <c r="F856" s="3"/>
      <c r="G856" s="3"/>
    </row>
    <row r="857">
      <c r="A857" s="25"/>
      <c r="B857" s="25"/>
      <c r="C857" s="25"/>
      <c r="D857" s="25"/>
      <c r="F857" s="3"/>
      <c r="G857" s="3"/>
    </row>
    <row r="858">
      <c r="A858" s="25"/>
      <c r="B858" s="25"/>
      <c r="C858" s="25"/>
      <c r="D858" s="25"/>
      <c r="F858" s="3"/>
      <c r="G858" s="3"/>
    </row>
    <row r="859">
      <c r="A859" s="25"/>
      <c r="B859" s="25"/>
      <c r="C859" s="25"/>
      <c r="D859" s="25"/>
      <c r="F859" s="3"/>
      <c r="G859" s="3"/>
    </row>
    <row r="860">
      <c r="A860" s="25"/>
      <c r="B860" s="25"/>
      <c r="C860" s="25"/>
      <c r="D860" s="25"/>
      <c r="F860" s="3"/>
      <c r="G860" s="3"/>
    </row>
    <row r="861">
      <c r="A861" s="25"/>
      <c r="B861" s="25"/>
      <c r="C861" s="25"/>
      <c r="D861" s="25"/>
      <c r="F861" s="3"/>
      <c r="G861" s="3"/>
    </row>
    <row r="862">
      <c r="A862" s="25"/>
      <c r="B862" s="25"/>
      <c r="C862" s="25"/>
      <c r="D862" s="25"/>
      <c r="F862" s="3"/>
      <c r="G862" s="3"/>
    </row>
    <row r="863">
      <c r="A863" s="25"/>
      <c r="B863" s="25"/>
      <c r="C863" s="25"/>
      <c r="D863" s="25"/>
      <c r="F863" s="3"/>
      <c r="G863" s="3"/>
    </row>
    <row r="864">
      <c r="A864" s="25"/>
      <c r="B864" s="25"/>
      <c r="C864" s="25"/>
      <c r="D864" s="25"/>
      <c r="F864" s="3"/>
      <c r="G864" s="3"/>
    </row>
    <row r="865">
      <c r="A865" s="25"/>
      <c r="B865" s="25"/>
      <c r="C865" s="25"/>
      <c r="D865" s="25"/>
      <c r="F865" s="3"/>
      <c r="G865" s="3"/>
    </row>
    <row r="866">
      <c r="A866" s="25"/>
      <c r="B866" s="25"/>
      <c r="C866" s="25"/>
      <c r="D866" s="25"/>
      <c r="F866" s="3"/>
      <c r="G866" s="3"/>
    </row>
    <row r="867">
      <c r="A867" s="25"/>
      <c r="B867" s="25"/>
      <c r="C867" s="25"/>
      <c r="D867" s="25"/>
      <c r="F867" s="3"/>
      <c r="G867" s="3"/>
    </row>
    <row r="868">
      <c r="A868" s="25"/>
      <c r="B868" s="25"/>
      <c r="C868" s="25"/>
      <c r="D868" s="25"/>
      <c r="F868" s="3"/>
      <c r="G868" s="3"/>
    </row>
    <row r="869">
      <c r="A869" s="25"/>
      <c r="B869" s="25"/>
      <c r="C869" s="25"/>
      <c r="D869" s="25"/>
      <c r="F869" s="3"/>
      <c r="G869" s="3"/>
    </row>
    <row r="870">
      <c r="A870" s="25"/>
      <c r="B870" s="25"/>
      <c r="C870" s="25"/>
      <c r="D870" s="25"/>
      <c r="F870" s="3"/>
      <c r="G870" s="3"/>
    </row>
    <row r="871">
      <c r="A871" s="25"/>
      <c r="B871" s="25"/>
      <c r="C871" s="25"/>
      <c r="D871" s="25"/>
      <c r="F871" s="3"/>
      <c r="G871" s="3"/>
    </row>
    <row r="872">
      <c r="A872" s="25"/>
      <c r="B872" s="25"/>
      <c r="C872" s="25"/>
      <c r="D872" s="25"/>
      <c r="F872" s="3"/>
      <c r="G872" s="3"/>
    </row>
    <row r="873">
      <c r="A873" s="25"/>
      <c r="B873" s="25"/>
      <c r="C873" s="25"/>
      <c r="D873" s="25"/>
      <c r="F873" s="3"/>
      <c r="G873" s="3"/>
    </row>
    <row r="874">
      <c r="A874" s="25"/>
      <c r="B874" s="25"/>
      <c r="C874" s="25"/>
      <c r="D874" s="25"/>
      <c r="F874" s="3"/>
      <c r="G874" s="3"/>
    </row>
    <row r="875">
      <c r="A875" s="25"/>
      <c r="B875" s="25"/>
      <c r="C875" s="25"/>
      <c r="D875" s="25"/>
      <c r="F875" s="3"/>
      <c r="G875" s="3"/>
    </row>
    <row r="876">
      <c r="A876" s="25"/>
      <c r="B876" s="25"/>
      <c r="C876" s="25"/>
      <c r="D876" s="25"/>
      <c r="F876" s="3"/>
      <c r="G876" s="3"/>
    </row>
    <row r="877">
      <c r="A877" s="25"/>
      <c r="B877" s="25"/>
      <c r="C877" s="25"/>
      <c r="D877" s="25"/>
      <c r="F877" s="3"/>
      <c r="G877" s="3"/>
    </row>
    <row r="878">
      <c r="A878" s="25"/>
      <c r="B878" s="25"/>
      <c r="C878" s="25"/>
      <c r="D878" s="25"/>
      <c r="F878" s="3"/>
      <c r="G878" s="3"/>
    </row>
    <row r="879">
      <c r="A879" s="25"/>
      <c r="B879" s="25"/>
      <c r="C879" s="25"/>
      <c r="D879" s="25"/>
      <c r="F879" s="3"/>
      <c r="G879" s="3"/>
    </row>
    <row r="880">
      <c r="A880" s="25"/>
      <c r="B880" s="25"/>
      <c r="C880" s="25"/>
      <c r="D880" s="25"/>
      <c r="F880" s="3"/>
      <c r="G880" s="3"/>
    </row>
    <row r="881">
      <c r="A881" s="25"/>
      <c r="B881" s="25"/>
      <c r="C881" s="25"/>
      <c r="D881" s="25"/>
      <c r="F881" s="3"/>
      <c r="G881" s="3"/>
    </row>
    <row r="882">
      <c r="A882" s="25"/>
      <c r="B882" s="25"/>
      <c r="C882" s="25"/>
      <c r="D882" s="25"/>
      <c r="F882" s="3"/>
      <c r="G882" s="3"/>
    </row>
    <row r="883">
      <c r="A883" s="25"/>
      <c r="B883" s="25"/>
      <c r="C883" s="25"/>
      <c r="D883" s="25"/>
      <c r="F883" s="3"/>
      <c r="G883" s="3"/>
    </row>
    <row r="884">
      <c r="A884" s="25"/>
      <c r="B884" s="25"/>
      <c r="C884" s="25"/>
      <c r="D884" s="25"/>
      <c r="F884" s="3"/>
      <c r="G884" s="3"/>
    </row>
    <row r="885">
      <c r="A885" s="25"/>
      <c r="B885" s="25"/>
      <c r="C885" s="25"/>
      <c r="D885" s="25"/>
      <c r="F885" s="3"/>
      <c r="G885" s="3"/>
    </row>
    <row r="886">
      <c r="A886" s="25"/>
      <c r="B886" s="25"/>
      <c r="C886" s="25"/>
      <c r="D886" s="25"/>
      <c r="F886" s="3"/>
      <c r="G886" s="3"/>
    </row>
    <row r="887">
      <c r="A887" s="25"/>
      <c r="B887" s="25"/>
      <c r="C887" s="25"/>
      <c r="D887" s="25"/>
      <c r="F887" s="3"/>
      <c r="G887" s="3"/>
    </row>
    <row r="888">
      <c r="A888" s="25"/>
      <c r="B888" s="25"/>
      <c r="C888" s="25"/>
      <c r="D888" s="25"/>
      <c r="F888" s="3"/>
      <c r="G888" s="3"/>
    </row>
    <row r="889">
      <c r="A889" s="25"/>
      <c r="B889" s="25"/>
      <c r="C889" s="25"/>
      <c r="D889" s="25"/>
      <c r="F889" s="3"/>
      <c r="G889" s="3"/>
    </row>
    <row r="890">
      <c r="A890" s="25"/>
      <c r="B890" s="25"/>
      <c r="C890" s="25"/>
      <c r="D890" s="25"/>
      <c r="F890" s="3"/>
      <c r="G890" s="3"/>
    </row>
    <row r="891">
      <c r="A891" s="25"/>
      <c r="B891" s="25"/>
      <c r="C891" s="25"/>
      <c r="D891" s="25"/>
      <c r="F891" s="3"/>
      <c r="G891" s="3"/>
    </row>
    <row r="892">
      <c r="A892" s="25"/>
      <c r="B892" s="25"/>
      <c r="C892" s="25"/>
      <c r="D892" s="25"/>
      <c r="F892" s="3"/>
      <c r="G892" s="3"/>
    </row>
    <row r="893">
      <c r="A893" s="25"/>
      <c r="B893" s="25"/>
      <c r="C893" s="25"/>
      <c r="D893" s="25"/>
      <c r="F893" s="3"/>
      <c r="G893" s="3"/>
    </row>
    <row r="894">
      <c r="A894" s="25"/>
      <c r="B894" s="25"/>
      <c r="C894" s="25"/>
      <c r="D894" s="25"/>
      <c r="F894" s="3"/>
      <c r="G894" s="3"/>
    </row>
    <row r="895">
      <c r="A895" s="25"/>
      <c r="B895" s="25"/>
      <c r="C895" s="25"/>
      <c r="D895" s="25"/>
      <c r="F895" s="3"/>
      <c r="G895" s="3"/>
    </row>
    <row r="896">
      <c r="A896" s="25"/>
      <c r="B896" s="25"/>
      <c r="C896" s="25"/>
      <c r="D896" s="25"/>
      <c r="F896" s="3"/>
      <c r="G896" s="3"/>
    </row>
    <row r="897">
      <c r="A897" s="25"/>
      <c r="B897" s="25"/>
      <c r="C897" s="25"/>
      <c r="D897" s="25"/>
      <c r="F897" s="3"/>
      <c r="G897" s="3"/>
    </row>
    <row r="898">
      <c r="A898" s="25"/>
      <c r="B898" s="25"/>
      <c r="C898" s="25"/>
      <c r="D898" s="25"/>
      <c r="F898" s="3"/>
      <c r="G898" s="3"/>
    </row>
    <row r="899">
      <c r="A899" s="25"/>
      <c r="B899" s="25"/>
      <c r="C899" s="25"/>
      <c r="D899" s="25"/>
      <c r="F899" s="3"/>
      <c r="G899" s="3"/>
    </row>
    <row r="900">
      <c r="A900" s="25"/>
      <c r="B900" s="25"/>
      <c r="C900" s="25"/>
      <c r="D900" s="25"/>
      <c r="F900" s="3"/>
      <c r="G900" s="3"/>
    </row>
    <row r="901">
      <c r="A901" s="25"/>
      <c r="B901" s="25"/>
      <c r="C901" s="25"/>
      <c r="D901" s="25"/>
      <c r="F901" s="3"/>
      <c r="G901" s="3"/>
    </row>
    <row r="902">
      <c r="A902" s="25"/>
      <c r="B902" s="25"/>
      <c r="C902" s="25"/>
      <c r="D902" s="25"/>
      <c r="F902" s="3"/>
      <c r="G902" s="3"/>
    </row>
    <row r="903">
      <c r="A903" s="25"/>
      <c r="B903" s="25"/>
      <c r="C903" s="25"/>
      <c r="D903" s="25"/>
      <c r="F903" s="3"/>
      <c r="G903" s="3"/>
    </row>
    <row r="904">
      <c r="A904" s="25"/>
      <c r="B904" s="25"/>
      <c r="C904" s="25"/>
      <c r="D904" s="25"/>
      <c r="F904" s="3"/>
      <c r="G904" s="3"/>
    </row>
    <row r="905">
      <c r="A905" s="25"/>
      <c r="B905" s="25"/>
      <c r="C905" s="25"/>
      <c r="D905" s="25"/>
      <c r="F905" s="3"/>
      <c r="G905" s="3"/>
    </row>
    <row r="906">
      <c r="A906" s="25"/>
      <c r="B906" s="25"/>
      <c r="C906" s="25"/>
      <c r="D906" s="25"/>
      <c r="F906" s="3"/>
      <c r="G906" s="3"/>
    </row>
    <row r="907">
      <c r="A907" s="25"/>
      <c r="B907" s="25"/>
      <c r="C907" s="25"/>
      <c r="D907" s="25"/>
      <c r="F907" s="3"/>
      <c r="G907" s="3"/>
    </row>
    <row r="908">
      <c r="A908" s="25"/>
      <c r="B908" s="25"/>
      <c r="C908" s="25"/>
      <c r="D908" s="25"/>
      <c r="F908" s="3"/>
      <c r="G908" s="3"/>
    </row>
    <row r="909">
      <c r="A909" s="25"/>
      <c r="B909" s="25"/>
      <c r="C909" s="25"/>
      <c r="D909" s="25"/>
      <c r="F909" s="3"/>
      <c r="G909" s="3"/>
    </row>
    <row r="910">
      <c r="A910" s="25"/>
      <c r="B910" s="25"/>
      <c r="C910" s="25"/>
      <c r="D910" s="25"/>
      <c r="F910" s="3"/>
      <c r="G910" s="3"/>
    </row>
    <row r="911">
      <c r="A911" s="25"/>
      <c r="B911" s="25"/>
      <c r="C911" s="25"/>
      <c r="D911" s="25"/>
      <c r="F911" s="3"/>
      <c r="G911" s="3"/>
    </row>
    <row r="912">
      <c r="A912" s="25"/>
      <c r="B912" s="25"/>
      <c r="C912" s="25"/>
      <c r="D912" s="25"/>
      <c r="F912" s="3"/>
      <c r="G912" s="3"/>
    </row>
    <row r="913">
      <c r="A913" s="25"/>
      <c r="B913" s="25"/>
      <c r="C913" s="25"/>
      <c r="D913" s="25"/>
      <c r="F913" s="3"/>
      <c r="G913" s="3"/>
    </row>
    <row r="914">
      <c r="A914" s="25"/>
      <c r="B914" s="25"/>
      <c r="C914" s="25"/>
      <c r="D914" s="25"/>
      <c r="F914" s="3"/>
      <c r="G914" s="3"/>
    </row>
    <row r="915">
      <c r="A915" s="25"/>
      <c r="B915" s="25"/>
      <c r="C915" s="25"/>
      <c r="D915" s="25"/>
      <c r="F915" s="3"/>
      <c r="G915" s="3"/>
    </row>
    <row r="916">
      <c r="A916" s="25"/>
      <c r="B916" s="25"/>
      <c r="C916" s="25"/>
      <c r="D916" s="25"/>
      <c r="F916" s="3"/>
      <c r="G916" s="3"/>
    </row>
    <row r="917">
      <c r="A917" s="25"/>
      <c r="B917" s="25"/>
      <c r="C917" s="25"/>
      <c r="D917" s="25"/>
      <c r="F917" s="3"/>
      <c r="G917" s="3"/>
    </row>
    <row r="918">
      <c r="A918" s="25"/>
      <c r="B918" s="25"/>
      <c r="C918" s="25"/>
      <c r="D918" s="25"/>
      <c r="F918" s="3"/>
      <c r="G918" s="3"/>
    </row>
    <row r="919">
      <c r="A919" s="25"/>
      <c r="B919" s="25"/>
      <c r="C919" s="25"/>
      <c r="D919" s="25"/>
      <c r="F919" s="3"/>
      <c r="G919" s="3"/>
    </row>
    <row r="920">
      <c r="A920" s="25"/>
      <c r="B920" s="25"/>
      <c r="C920" s="25"/>
      <c r="D920" s="25"/>
      <c r="F920" s="3"/>
      <c r="G920" s="3"/>
    </row>
    <row r="921">
      <c r="A921" s="25"/>
      <c r="B921" s="25"/>
      <c r="C921" s="25"/>
      <c r="D921" s="25"/>
      <c r="F921" s="3"/>
      <c r="G921" s="3"/>
    </row>
    <row r="922">
      <c r="A922" s="25"/>
      <c r="B922" s="25"/>
      <c r="C922" s="25"/>
      <c r="D922" s="25"/>
      <c r="F922" s="3"/>
      <c r="G922" s="3"/>
    </row>
    <row r="923">
      <c r="A923" s="25"/>
      <c r="B923" s="25"/>
      <c r="C923" s="25"/>
      <c r="D923" s="25"/>
      <c r="F923" s="3"/>
      <c r="G923" s="3"/>
    </row>
    <row r="924">
      <c r="A924" s="25"/>
      <c r="B924" s="25"/>
      <c r="C924" s="25"/>
      <c r="D924" s="25"/>
      <c r="F924" s="3"/>
      <c r="G924" s="3"/>
    </row>
    <row r="925">
      <c r="A925" s="25"/>
      <c r="B925" s="25"/>
      <c r="C925" s="25"/>
      <c r="D925" s="25"/>
      <c r="F925" s="3"/>
      <c r="G925" s="3"/>
    </row>
    <row r="926">
      <c r="A926" s="25"/>
      <c r="B926" s="25"/>
      <c r="C926" s="25"/>
      <c r="D926" s="25"/>
      <c r="F926" s="3"/>
      <c r="G926" s="3"/>
    </row>
    <row r="927">
      <c r="A927" s="25"/>
      <c r="B927" s="25"/>
      <c r="C927" s="25"/>
      <c r="D927" s="25"/>
      <c r="F927" s="3"/>
      <c r="G927" s="3"/>
    </row>
    <row r="928">
      <c r="A928" s="25"/>
      <c r="B928" s="25"/>
      <c r="C928" s="25"/>
      <c r="D928" s="25"/>
      <c r="F928" s="3"/>
      <c r="G928" s="3"/>
    </row>
    <row r="929">
      <c r="A929" s="25"/>
      <c r="B929" s="25"/>
      <c r="C929" s="25"/>
      <c r="D929" s="25"/>
      <c r="F929" s="3"/>
      <c r="G929" s="3"/>
    </row>
    <row r="930">
      <c r="A930" s="25"/>
      <c r="B930" s="25"/>
      <c r="C930" s="25"/>
      <c r="D930" s="25"/>
      <c r="F930" s="3"/>
      <c r="G930" s="3"/>
    </row>
    <row r="931">
      <c r="A931" s="25"/>
      <c r="B931" s="25"/>
      <c r="C931" s="25"/>
      <c r="D931" s="25"/>
      <c r="F931" s="3"/>
      <c r="G931" s="3"/>
    </row>
    <row r="932">
      <c r="A932" s="25"/>
      <c r="B932" s="25"/>
      <c r="C932" s="25"/>
      <c r="D932" s="25"/>
      <c r="F932" s="3"/>
      <c r="G932" s="3"/>
    </row>
    <row r="933">
      <c r="A933" s="25"/>
      <c r="B933" s="25"/>
      <c r="C933" s="25"/>
      <c r="D933" s="25"/>
      <c r="F933" s="3"/>
      <c r="G933" s="3"/>
    </row>
    <row r="934">
      <c r="A934" s="25"/>
      <c r="B934" s="25"/>
      <c r="C934" s="25"/>
      <c r="D934" s="25"/>
      <c r="F934" s="3"/>
      <c r="G934" s="3"/>
    </row>
    <row r="935">
      <c r="A935" s="25"/>
      <c r="B935" s="25"/>
      <c r="C935" s="25"/>
      <c r="D935" s="25"/>
      <c r="F935" s="3"/>
      <c r="G935" s="3"/>
    </row>
    <row r="936">
      <c r="A936" s="25"/>
      <c r="B936" s="25"/>
      <c r="C936" s="25"/>
      <c r="D936" s="25"/>
      <c r="F936" s="3"/>
      <c r="G936" s="3"/>
    </row>
    <row r="937">
      <c r="A937" s="25"/>
      <c r="B937" s="25"/>
      <c r="C937" s="25"/>
      <c r="D937" s="25"/>
      <c r="F937" s="3"/>
      <c r="G937" s="3"/>
    </row>
    <row r="938">
      <c r="A938" s="25"/>
      <c r="B938" s="25"/>
      <c r="C938" s="25"/>
      <c r="D938" s="25"/>
      <c r="F938" s="3"/>
      <c r="G938" s="3"/>
    </row>
    <row r="939">
      <c r="A939" s="25"/>
      <c r="B939" s="25"/>
      <c r="C939" s="25"/>
      <c r="D939" s="25"/>
      <c r="F939" s="3"/>
      <c r="G939" s="3"/>
    </row>
    <row r="940">
      <c r="A940" s="25"/>
      <c r="B940" s="25"/>
      <c r="C940" s="25"/>
      <c r="D940" s="25"/>
      <c r="F940" s="3"/>
      <c r="G940" s="3"/>
    </row>
    <row r="941">
      <c r="A941" s="25"/>
      <c r="B941" s="25"/>
      <c r="C941" s="25"/>
      <c r="D941" s="25"/>
      <c r="F941" s="3"/>
      <c r="G941" s="3"/>
    </row>
    <row r="942">
      <c r="A942" s="25"/>
      <c r="B942" s="25"/>
      <c r="C942" s="25"/>
      <c r="D942" s="25"/>
      <c r="F942" s="3"/>
      <c r="G942" s="3"/>
    </row>
    <row r="943">
      <c r="A943" s="25"/>
      <c r="B943" s="25"/>
      <c r="C943" s="25"/>
      <c r="D943" s="25"/>
      <c r="F943" s="3"/>
      <c r="G943" s="3"/>
    </row>
    <row r="944">
      <c r="A944" s="25"/>
      <c r="B944" s="25"/>
      <c r="C944" s="25"/>
      <c r="D944" s="25"/>
      <c r="F944" s="3"/>
      <c r="G944" s="3"/>
    </row>
    <row r="945">
      <c r="A945" s="25"/>
      <c r="B945" s="25"/>
      <c r="C945" s="25"/>
      <c r="D945" s="25"/>
      <c r="F945" s="3"/>
      <c r="G945" s="3"/>
    </row>
    <row r="946">
      <c r="A946" s="25"/>
      <c r="B946" s="25"/>
      <c r="C946" s="25"/>
      <c r="D946" s="25"/>
      <c r="F946" s="3"/>
      <c r="G946" s="3"/>
    </row>
    <row r="947">
      <c r="A947" s="25"/>
      <c r="B947" s="25"/>
      <c r="C947" s="25"/>
      <c r="D947" s="25"/>
      <c r="F947" s="3"/>
      <c r="G947" s="3"/>
    </row>
    <row r="948">
      <c r="A948" s="25"/>
      <c r="B948" s="25"/>
      <c r="C948" s="25"/>
      <c r="D948" s="25"/>
      <c r="F948" s="3"/>
      <c r="G948" s="3"/>
    </row>
    <row r="949">
      <c r="A949" s="25"/>
      <c r="B949" s="25"/>
      <c r="C949" s="25"/>
      <c r="D949" s="25"/>
      <c r="F949" s="3"/>
      <c r="G949" s="3"/>
    </row>
    <row r="950">
      <c r="A950" s="25"/>
      <c r="B950" s="25"/>
      <c r="C950" s="25"/>
      <c r="D950" s="25"/>
      <c r="F950" s="3"/>
      <c r="G950" s="3"/>
    </row>
    <row r="951">
      <c r="A951" s="25"/>
      <c r="B951" s="25"/>
      <c r="C951" s="25"/>
      <c r="D951" s="25"/>
      <c r="F951" s="3"/>
      <c r="G951" s="3"/>
    </row>
    <row r="952">
      <c r="A952" s="25"/>
      <c r="B952" s="25"/>
      <c r="C952" s="25"/>
      <c r="D952" s="25"/>
      <c r="F952" s="3"/>
      <c r="G952" s="3"/>
    </row>
    <row r="953">
      <c r="A953" s="25"/>
      <c r="B953" s="25"/>
      <c r="C953" s="25"/>
      <c r="D953" s="25"/>
      <c r="F953" s="3"/>
      <c r="G953" s="3"/>
    </row>
    <row r="954">
      <c r="A954" s="25"/>
      <c r="B954" s="25"/>
      <c r="C954" s="25"/>
      <c r="D954" s="25"/>
      <c r="F954" s="3"/>
      <c r="G954" s="3"/>
    </row>
    <row r="955">
      <c r="A955" s="25"/>
      <c r="B955" s="25"/>
      <c r="C955" s="25"/>
      <c r="D955" s="25"/>
      <c r="F955" s="3"/>
      <c r="G955" s="3"/>
    </row>
    <row r="956">
      <c r="A956" s="25"/>
      <c r="B956" s="25"/>
      <c r="C956" s="25"/>
      <c r="D956" s="25"/>
      <c r="F956" s="3"/>
      <c r="G956" s="3"/>
    </row>
    <row r="957">
      <c r="A957" s="25"/>
      <c r="B957" s="25"/>
      <c r="C957" s="25"/>
      <c r="D957" s="25"/>
      <c r="F957" s="3"/>
      <c r="G957" s="3"/>
    </row>
    <row r="958">
      <c r="A958" s="25"/>
      <c r="B958" s="25"/>
      <c r="C958" s="25"/>
      <c r="D958" s="25"/>
      <c r="F958" s="3"/>
      <c r="G958" s="3"/>
    </row>
    <row r="959">
      <c r="A959" s="25"/>
      <c r="B959" s="25"/>
      <c r="C959" s="25"/>
      <c r="D959" s="25"/>
      <c r="F959" s="3"/>
      <c r="G959" s="3"/>
    </row>
    <row r="960">
      <c r="A960" s="25"/>
      <c r="B960" s="25"/>
      <c r="C960" s="25"/>
      <c r="D960" s="25"/>
      <c r="F960" s="3"/>
      <c r="G960" s="3"/>
    </row>
    <row r="961">
      <c r="A961" s="25"/>
      <c r="B961" s="25"/>
      <c r="C961" s="25"/>
      <c r="D961" s="25"/>
      <c r="F961" s="3"/>
      <c r="G961" s="3"/>
    </row>
    <row r="962">
      <c r="A962" s="25"/>
      <c r="B962" s="25"/>
      <c r="C962" s="25"/>
      <c r="D962" s="25"/>
      <c r="F962" s="3"/>
      <c r="G962" s="3"/>
    </row>
    <row r="963">
      <c r="A963" s="25"/>
      <c r="B963" s="25"/>
      <c r="C963" s="25"/>
      <c r="D963" s="25"/>
      <c r="F963" s="3"/>
      <c r="G963" s="3"/>
    </row>
    <row r="964">
      <c r="A964" s="25"/>
      <c r="B964" s="25"/>
      <c r="C964" s="25"/>
      <c r="D964" s="25"/>
      <c r="F964" s="3"/>
      <c r="G964" s="3"/>
    </row>
    <row r="965">
      <c r="A965" s="25"/>
      <c r="B965" s="25"/>
      <c r="C965" s="25"/>
      <c r="D965" s="25"/>
      <c r="F965" s="3"/>
      <c r="G965" s="3"/>
    </row>
    <row r="966">
      <c r="A966" s="25"/>
      <c r="B966" s="25"/>
      <c r="C966" s="25"/>
      <c r="D966" s="25"/>
      <c r="F966" s="3"/>
      <c r="G966" s="3"/>
    </row>
    <row r="967">
      <c r="A967" s="25"/>
      <c r="B967" s="25"/>
      <c r="C967" s="25"/>
      <c r="D967" s="25"/>
      <c r="F967" s="3"/>
      <c r="G967" s="3"/>
    </row>
    <row r="968">
      <c r="A968" s="25"/>
      <c r="B968" s="25"/>
      <c r="C968" s="25"/>
      <c r="D968" s="25"/>
      <c r="F968" s="3"/>
      <c r="G968" s="3"/>
    </row>
    <row r="969">
      <c r="A969" s="25"/>
      <c r="B969" s="25"/>
      <c r="C969" s="25"/>
      <c r="D969" s="25"/>
      <c r="F969" s="3"/>
      <c r="G969" s="3"/>
    </row>
    <row r="970">
      <c r="A970" s="25"/>
      <c r="B970" s="25"/>
      <c r="C970" s="25"/>
      <c r="D970" s="25"/>
      <c r="F970" s="3"/>
      <c r="G970" s="3"/>
    </row>
    <row r="971">
      <c r="A971" s="25"/>
      <c r="B971" s="25"/>
      <c r="C971" s="25"/>
      <c r="D971" s="25"/>
      <c r="F971" s="3"/>
      <c r="G971" s="3"/>
    </row>
    <row r="972">
      <c r="A972" s="25"/>
      <c r="B972" s="25"/>
      <c r="C972" s="25"/>
      <c r="D972" s="25"/>
      <c r="F972" s="3"/>
      <c r="G972" s="3"/>
    </row>
    <row r="973">
      <c r="A973" s="25"/>
      <c r="B973" s="25"/>
      <c r="C973" s="25"/>
      <c r="D973" s="25"/>
      <c r="F973" s="3"/>
      <c r="G973" s="3"/>
    </row>
    <row r="974">
      <c r="A974" s="25"/>
      <c r="B974" s="25"/>
      <c r="C974" s="25"/>
      <c r="D974" s="25"/>
      <c r="F974" s="3"/>
      <c r="G974" s="3"/>
    </row>
    <row r="975">
      <c r="A975" s="25"/>
      <c r="B975" s="25"/>
      <c r="C975" s="25"/>
      <c r="D975" s="25"/>
      <c r="F975" s="3"/>
      <c r="G975" s="3"/>
    </row>
    <row r="976">
      <c r="A976" s="25"/>
      <c r="B976" s="25"/>
      <c r="C976" s="25"/>
      <c r="D976" s="25"/>
      <c r="F976" s="3"/>
      <c r="G976" s="3"/>
    </row>
    <row r="977">
      <c r="A977" s="25"/>
      <c r="B977" s="25"/>
      <c r="C977" s="25"/>
      <c r="D977" s="25"/>
      <c r="F977" s="3"/>
      <c r="G977" s="3"/>
    </row>
    <row r="978">
      <c r="A978" s="25"/>
      <c r="B978" s="25"/>
      <c r="C978" s="25"/>
      <c r="D978" s="25"/>
      <c r="F978" s="3"/>
      <c r="G978" s="3"/>
    </row>
    <row r="979">
      <c r="A979" s="25"/>
      <c r="B979" s="25"/>
      <c r="C979" s="25"/>
      <c r="D979" s="25"/>
      <c r="F979" s="3"/>
      <c r="G979" s="3"/>
    </row>
    <row r="980">
      <c r="A980" s="25"/>
      <c r="B980" s="25"/>
      <c r="C980" s="25"/>
      <c r="D980" s="25"/>
      <c r="F980" s="3"/>
      <c r="G980" s="3"/>
    </row>
    <row r="981">
      <c r="A981" s="25"/>
      <c r="B981" s="25"/>
      <c r="C981" s="25"/>
      <c r="D981" s="25"/>
      <c r="F981" s="3"/>
      <c r="G981" s="3"/>
    </row>
    <row r="982">
      <c r="A982" s="25"/>
      <c r="B982" s="25"/>
      <c r="C982" s="25"/>
      <c r="D982" s="25"/>
      <c r="F982" s="3"/>
      <c r="G982" s="3"/>
    </row>
    <row r="983">
      <c r="A983" s="25"/>
      <c r="B983" s="25"/>
      <c r="C983" s="25"/>
      <c r="D983" s="25"/>
      <c r="F983" s="3"/>
      <c r="G983" s="3"/>
    </row>
    <row r="984">
      <c r="A984" s="25"/>
      <c r="B984" s="25"/>
      <c r="C984" s="25"/>
      <c r="D984" s="25"/>
      <c r="F984" s="3"/>
      <c r="G984" s="3"/>
    </row>
    <row r="985">
      <c r="A985" s="25"/>
      <c r="B985" s="25"/>
      <c r="C985" s="25"/>
      <c r="D985" s="25"/>
      <c r="F985" s="3"/>
      <c r="G985" s="3"/>
    </row>
    <row r="986">
      <c r="A986" s="25"/>
      <c r="B986" s="25"/>
      <c r="C986" s="25"/>
      <c r="D986" s="25"/>
      <c r="F986" s="3"/>
      <c r="G986" s="3"/>
    </row>
    <row r="987">
      <c r="A987" s="25"/>
      <c r="B987" s="25"/>
      <c r="C987" s="25"/>
      <c r="D987" s="25"/>
      <c r="F987" s="3"/>
      <c r="G987" s="3"/>
    </row>
    <row r="988">
      <c r="A988" s="25"/>
      <c r="B988" s="25"/>
      <c r="C988" s="25"/>
      <c r="D988" s="25"/>
      <c r="F988" s="3"/>
      <c r="G988" s="3"/>
    </row>
    <row r="989">
      <c r="A989" s="25"/>
      <c r="B989" s="25"/>
      <c r="C989" s="25"/>
      <c r="D989" s="25"/>
      <c r="F989" s="3"/>
      <c r="G989" s="3"/>
    </row>
    <row r="990">
      <c r="A990" s="25"/>
      <c r="B990" s="25"/>
      <c r="C990" s="25"/>
      <c r="D990" s="25"/>
      <c r="F990" s="3"/>
      <c r="G990" s="3"/>
    </row>
  </sheetData>
  <autoFilter ref="$A$1:$G$304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4" max="4" width="14.38"/>
    <col customWidth="1" min="5" max="5" width="73.5"/>
    <col customWidth="1" min="8" max="8" width="52.63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351</v>
      </c>
      <c r="G1" s="3" t="s">
        <v>352</v>
      </c>
      <c r="H1" s="1" t="s">
        <v>369</v>
      </c>
    </row>
    <row r="2" hidden="1">
      <c r="A2" s="55" t="s">
        <v>5</v>
      </c>
      <c r="B2" s="56" t="s">
        <v>6</v>
      </c>
      <c r="C2" s="55" t="s">
        <v>7</v>
      </c>
      <c r="D2" s="55" t="s">
        <v>2966</v>
      </c>
      <c r="E2" s="56" t="s">
        <v>15</v>
      </c>
      <c r="F2" s="56" t="str">
        <f>VLOOKUP($D2,proc!$A:$D,3,FALSE)</f>
        <v>0</v>
      </c>
      <c r="G2" s="56" t="str">
        <f>VLOOKUP($D2,proc!$A:$D,4,FALSE)</f>
        <v>0</v>
      </c>
      <c r="H2" s="152" t="s">
        <v>10575</v>
      </c>
    </row>
    <row r="3" hidden="1">
      <c r="A3" s="6" t="s">
        <v>5</v>
      </c>
      <c r="B3" s="3" t="s">
        <v>17</v>
      </c>
      <c r="C3" s="6" t="s">
        <v>18</v>
      </c>
      <c r="D3" s="6" t="s">
        <v>2212</v>
      </c>
      <c r="E3" s="3" t="s">
        <v>20</v>
      </c>
      <c r="F3" s="3" t="str">
        <f>VLOOKUP($D3,proc!$A:$D,3,FALSE)</f>
        <v>5</v>
      </c>
      <c r="G3" s="3" t="str">
        <f>VLOOKUP($D3,proc!$A:$D,4,FALSE)</f>
        <v>0</v>
      </c>
    </row>
    <row r="4" hidden="1">
      <c r="A4" s="6" t="s">
        <v>5</v>
      </c>
      <c r="B4" s="3" t="s">
        <v>17</v>
      </c>
      <c r="C4" s="6" t="s">
        <v>18</v>
      </c>
      <c r="D4" s="6" t="s">
        <v>2526</v>
      </c>
      <c r="E4" s="3" t="s">
        <v>23</v>
      </c>
      <c r="F4" s="3" t="str">
        <f>VLOOKUP($D4,proc!$A:$D,3,FALSE)</f>
        <v>4</v>
      </c>
      <c r="G4" s="3" t="str">
        <f>VLOOKUP($D4,proc!$A:$D,4,FALSE)</f>
        <v>0</v>
      </c>
    </row>
    <row r="5" hidden="1">
      <c r="A5" s="6" t="s">
        <v>5</v>
      </c>
      <c r="B5" s="3" t="s">
        <v>17</v>
      </c>
      <c r="C5" s="6" t="s">
        <v>18</v>
      </c>
      <c r="D5" s="6" t="s">
        <v>2539</v>
      </c>
      <c r="E5" s="3" t="s">
        <v>25</v>
      </c>
      <c r="F5" s="3" t="str">
        <f>VLOOKUP($D5,proc!$A:$D,3,FALSE)</f>
        <v>4</v>
      </c>
      <c r="G5" s="3" t="str">
        <f>VLOOKUP($D5,proc!$A:$D,4,FALSE)</f>
        <v>0</v>
      </c>
    </row>
    <row r="6" hidden="1">
      <c r="A6" s="6" t="s">
        <v>5</v>
      </c>
      <c r="B6" s="3" t="s">
        <v>17</v>
      </c>
      <c r="C6" s="6" t="s">
        <v>18</v>
      </c>
      <c r="D6" s="6" t="s">
        <v>2483</v>
      </c>
      <c r="E6" s="3" t="s">
        <v>26</v>
      </c>
      <c r="F6" s="3" t="str">
        <f>VLOOKUP($D6,proc!$A:$D,3,FALSE)</f>
        <v>0</v>
      </c>
      <c r="G6" s="3" t="str">
        <f>VLOOKUP($D6,proc!$A:$D,4,FALSE)</f>
        <v>0</v>
      </c>
    </row>
    <row r="7" hidden="1">
      <c r="A7" s="6" t="s">
        <v>5</v>
      </c>
      <c r="B7" s="3" t="s">
        <v>17</v>
      </c>
      <c r="C7" s="6" t="s">
        <v>18</v>
      </c>
      <c r="D7" s="6" t="s">
        <v>2486</v>
      </c>
      <c r="E7" s="3" t="s">
        <v>30</v>
      </c>
      <c r="F7" s="3" t="str">
        <f>VLOOKUP($D7,proc!$A:$D,3,FALSE)</f>
        <v>5</v>
      </c>
      <c r="G7" s="3" t="str">
        <f>VLOOKUP($D7,proc!$A:$D,4,FALSE)</f>
        <v>0</v>
      </c>
    </row>
    <row r="8" hidden="1">
      <c r="A8" s="6" t="s">
        <v>5</v>
      </c>
      <c r="B8" s="3" t="s">
        <v>17</v>
      </c>
      <c r="C8" s="6" t="s">
        <v>18</v>
      </c>
      <c r="D8" s="6" t="s">
        <v>10578</v>
      </c>
      <c r="E8" s="3" t="s">
        <v>33</v>
      </c>
      <c r="F8" s="3" t="str">
        <f>VLOOKUP($D8,proc!$A:$D,3,FALSE)</f>
        <v>0</v>
      </c>
      <c r="G8" s="3" t="str">
        <f>VLOOKUP($D8,proc!$A:$D,4,FALSE)</f>
        <v>0</v>
      </c>
    </row>
    <row r="9" hidden="1">
      <c r="A9" s="6" t="s">
        <v>5</v>
      </c>
      <c r="B9" s="3" t="s">
        <v>17</v>
      </c>
      <c r="C9" s="6" t="s">
        <v>18</v>
      </c>
      <c r="D9" s="6" t="s">
        <v>850</v>
      </c>
      <c r="E9" s="3" t="s">
        <v>35</v>
      </c>
      <c r="F9" s="3" t="str">
        <f>VLOOKUP($D9,proc!$A:$D,3,FALSE)</f>
        <v>4</v>
      </c>
      <c r="G9" s="3" t="str">
        <f>VLOOKUP($D9,proc!$A:$D,4,FALSE)</f>
        <v>0</v>
      </c>
    </row>
    <row r="10" hidden="1">
      <c r="A10" s="6" t="s">
        <v>5</v>
      </c>
      <c r="B10" s="3" t="s">
        <v>17</v>
      </c>
      <c r="C10" s="6" t="s">
        <v>18</v>
      </c>
      <c r="D10" s="6" t="s">
        <v>2938</v>
      </c>
      <c r="E10" s="3" t="s">
        <v>37</v>
      </c>
      <c r="F10" s="3" t="str">
        <f>VLOOKUP($D10,proc!$A:$D,3,FALSE)</f>
        <v>5</v>
      </c>
      <c r="G10" s="3" t="str">
        <f>VLOOKUP($D10,proc!$A:$D,4,FALSE)</f>
        <v>0</v>
      </c>
    </row>
    <row r="11" hidden="1">
      <c r="A11" s="6" t="s">
        <v>5</v>
      </c>
      <c r="B11" s="3" t="s">
        <v>17</v>
      </c>
      <c r="C11" s="6" t="s">
        <v>18</v>
      </c>
      <c r="D11" s="6" t="s">
        <v>2957</v>
      </c>
      <c r="E11" s="3" t="s">
        <v>39</v>
      </c>
      <c r="F11" s="3" t="str">
        <f>VLOOKUP($D11,proc!$A:$D,3,FALSE)</f>
        <v>2</v>
      </c>
      <c r="G11" s="3" t="str">
        <f>VLOOKUP($D11,proc!$A:$D,4,FALSE)</f>
        <v>0</v>
      </c>
    </row>
    <row r="12" hidden="1">
      <c r="A12" s="6" t="s">
        <v>5</v>
      </c>
      <c r="B12" s="3" t="s">
        <v>17</v>
      </c>
      <c r="C12" s="6" t="s">
        <v>18</v>
      </c>
      <c r="D12" s="6" t="s">
        <v>1364</v>
      </c>
      <c r="E12" s="3" t="s">
        <v>41</v>
      </c>
      <c r="F12" s="3" t="str">
        <f>VLOOKUP($D12,proc!$A:$D,3,FALSE)</f>
        <v>3</v>
      </c>
      <c r="G12" s="3" t="str">
        <f>VLOOKUP($D12,proc!$A:$D,4,FALSE)</f>
        <v>0</v>
      </c>
    </row>
    <row r="13" hidden="1">
      <c r="A13" s="6" t="s">
        <v>5</v>
      </c>
      <c r="B13" s="3" t="s">
        <v>17</v>
      </c>
      <c r="C13" s="6" t="s">
        <v>18</v>
      </c>
      <c r="D13" s="6" t="s">
        <v>2960</v>
      </c>
      <c r="E13" s="3" t="s">
        <v>43</v>
      </c>
      <c r="F13" s="3" t="str">
        <f>VLOOKUP($D13,proc!$A:$D,3,FALSE)</f>
        <v>3</v>
      </c>
      <c r="G13" s="3" t="str">
        <f>VLOOKUP($D13,proc!$A:$D,4,FALSE)</f>
        <v>0</v>
      </c>
    </row>
    <row r="14" hidden="1">
      <c r="A14" s="6" t="s">
        <v>5</v>
      </c>
      <c r="B14" s="3" t="s">
        <v>17</v>
      </c>
      <c r="C14" s="6" t="s">
        <v>18</v>
      </c>
      <c r="D14" s="6" t="s">
        <v>2971</v>
      </c>
      <c r="E14" s="3" t="s">
        <v>45</v>
      </c>
      <c r="F14" s="3" t="str">
        <f>VLOOKUP($D14,proc!$A:$D,3,FALSE)</f>
        <v>2</v>
      </c>
      <c r="G14" s="3" t="str">
        <f>VLOOKUP($D14,proc!$A:$D,4,FALSE)</f>
        <v>0</v>
      </c>
    </row>
    <row r="15" hidden="1">
      <c r="A15" s="6" t="s">
        <v>5</v>
      </c>
      <c r="B15" s="3" t="s">
        <v>17</v>
      </c>
      <c r="C15" s="6" t="s">
        <v>18</v>
      </c>
      <c r="D15" s="6" t="s">
        <v>2972</v>
      </c>
      <c r="E15" s="3" t="s">
        <v>47</v>
      </c>
      <c r="F15" s="3" t="str">
        <f>VLOOKUP($D15,proc!$A:$D,3,FALSE)</f>
        <v>3</v>
      </c>
      <c r="G15" s="3" t="str">
        <f>VLOOKUP($D15,proc!$A:$D,4,FALSE)</f>
        <v>0</v>
      </c>
    </row>
    <row r="16" hidden="1">
      <c r="A16" s="6" t="s">
        <v>5</v>
      </c>
      <c r="B16" s="3" t="s">
        <v>17</v>
      </c>
      <c r="C16" s="6" t="s">
        <v>18</v>
      </c>
      <c r="D16" s="6" t="s">
        <v>2977</v>
      </c>
      <c r="E16" s="3" t="s">
        <v>50</v>
      </c>
      <c r="F16" s="3" t="str">
        <f>VLOOKUP($D16,proc!$A:$D,3,FALSE)</f>
        <v>3</v>
      </c>
      <c r="G16" s="3" t="str">
        <f>VLOOKUP($D16,proc!$A:$D,4,FALSE)</f>
        <v>0</v>
      </c>
    </row>
    <row r="17" hidden="1">
      <c r="A17" s="6" t="s">
        <v>5</v>
      </c>
      <c r="B17" s="3" t="s">
        <v>17</v>
      </c>
      <c r="C17" s="6" t="s">
        <v>18</v>
      </c>
      <c r="D17" s="6" t="s">
        <v>2959</v>
      </c>
      <c r="E17" s="3" t="s">
        <v>53</v>
      </c>
      <c r="F17" s="3" t="str">
        <f>VLOOKUP($D17,proc!$A:$D,3,FALSE)</f>
        <v>4</v>
      </c>
      <c r="G17" s="3" t="str">
        <f>VLOOKUP($D17,proc!$A:$D,4,FALSE)</f>
        <v>0</v>
      </c>
    </row>
    <row r="18" hidden="1">
      <c r="A18" s="6" t="s">
        <v>5</v>
      </c>
      <c r="B18" s="3" t="s">
        <v>17</v>
      </c>
      <c r="C18" s="6" t="s">
        <v>18</v>
      </c>
      <c r="D18" s="6" t="s">
        <v>2981</v>
      </c>
      <c r="E18" s="3" t="s">
        <v>56</v>
      </c>
      <c r="F18" s="3" t="str">
        <f>VLOOKUP($D18,proc!$A:$D,3,FALSE)</f>
        <v>3</v>
      </c>
      <c r="G18" s="3" t="str">
        <f>VLOOKUP($D18,proc!$A:$D,4,FALSE)</f>
        <v>0</v>
      </c>
    </row>
    <row r="19" hidden="1">
      <c r="A19" s="6" t="s">
        <v>5</v>
      </c>
      <c r="B19" s="3" t="s">
        <v>58</v>
      </c>
      <c r="C19" s="6" t="s">
        <v>59</v>
      </c>
      <c r="D19" s="6" t="s">
        <v>2979</v>
      </c>
      <c r="E19" s="3" t="s">
        <v>62</v>
      </c>
      <c r="F19" s="3" t="str">
        <f>VLOOKUP($D19,proc!$A:$D,3,FALSE)</f>
        <v>1</v>
      </c>
      <c r="G19" s="3" t="str">
        <f>VLOOKUP($D19,proc!$A:$D,4,FALSE)</f>
        <v>0</v>
      </c>
    </row>
    <row r="20" hidden="1">
      <c r="A20" s="6" t="s">
        <v>5</v>
      </c>
      <c r="B20" s="3" t="s">
        <v>58</v>
      </c>
      <c r="C20" s="6" t="s">
        <v>59</v>
      </c>
      <c r="D20" s="6" t="s">
        <v>2980</v>
      </c>
      <c r="E20" s="3" t="s">
        <v>64</v>
      </c>
      <c r="F20" s="3" t="str">
        <f>VLOOKUP($D20,proc!$A:$D,3,FALSE)</f>
        <v>2</v>
      </c>
      <c r="G20" s="3" t="str">
        <f>VLOOKUP($D20,proc!$A:$D,4,FALSE)</f>
        <v>0</v>
      </c>
    </row>
    <row r="21" hidden="1">
      <c r="A21" s="6" t="s">
        <v>5</v>
      </c>
      <c r="B21" s="3" t="s">
        <v>65</v>
      </c>
      <c r="C21" s="6" t="s">
        <v>66</v>
      </c>
      <c r="D21" s="6" t="s">
        <v>3181</v>
      </c>
      <c r="E21" s="3" t="s">
        <v>69</v>
      </c>
      <c r="F21" s="3" t="str">
        <f>VLOOKUP($D21,proc!$A:$D,3,FALSE)</f>
        <v>0</v>
      </c>
      <c r="G21" s="3" t="str">
        <f>VLOOKUP($D21,proc!$A:$D,4,FALSE)</f>
        <v>0</v>
      </c>
    </row>
    <row r="22" hidden="1">
      <c r="A22" s="6" t="s">
        <v>5</v>
      </c>
      <c r="B22" s="3" t="s">
        <v>65</v>
      </c>
      <c r="C22" s="6" t="s">
        <v>66</v>
      </c>
      <c r="D22" s="6" t="s">
        <v>3182</v>
      </c>
      <c r="E22" s="3" t="s">
        <v>72</v>
      </c>
      <c r="F22" s="3" t="str">
        <f>VLOOKUP($D22,proc!$A:$D,3,FALSE)</f>
        <v>0</v>
      </c>
      <c r="G22" s="3" t="str">
        <f>VLOOKUP($D22,proc!$A:$D,4,FALSE)</f>
        <v>0</v>
      </c>
    </row>
    <row r="23" hidden="1">
      <c r="A23" s="6" t="s">
        <v>5</v>
      </c>
      <c r="B23" s="3" t="s">
        <v>65</v>
      </c>
      <c r="C23" s="6" t="s">
        <v>66</v>
      </c>
      <c r="D23" s="6" t="s">
        <v>2470</v>
      </c>
      <c r="E23" s="3" t="s">
        <v>77</v>
      </c>
      <c r="F23" s="3" t="str">
        <f>VLOOKUP($D23,proc!$A:$D,3,FALSE)</f>
        <v>0</v>
      </c>
      <c r="G23" s="3" t="str">
        <f>VLOOKUP($D23,proc!$A:$D,4,FALSE)</f>
        <v>0</v>
      </c>
    </row>
    <row r="24" hidden="1">
      <c r="A24" s="6" t="s">
        <v>5</v>
      </c>
      <c r="B24" s="3" t="s">
        <v>65</v>
      </c>
      <c r="C24" s="6" t="s">
        <v>66</v>
      </c>
      <c r="D24" s="6" t="s">
        <v>3188</v>
      </c>
      <c r="E24" s="3" t="s">
        <v>80</v>
      </c>
      <c r="F24" s="3" t="str">
        <f>VLOOKUP($D24,proc!$A:$D,3,FALSE)</f>
        <v>0</v>
      </c>
      <c r="G24" s="3" t="str">
        <f>VLOOKUP($D24,proc!$A:$D,4,FALSE)</f>
        <v>0</v>
      </c>
    </row>
    <row r="25" hidden="1">
      <c r="A25" s="6" t="s">
        <v>5</v>
      </c>
      <c r="B25" s="3" t="s">
        <v>65</v>
      </c>
      <c r="C25" s="6" t="s">
        <v>66</v>
      </c>
      <c r="D25" s="6" t="s">
        <v>2954</v>
      </c>
      <c r="E25" s="3" t="s">
        <v>85</v>
      </c>
      <c r="F25" s="3" t="str">
        <f>VLOOKUP($D25,proc!$A:$D,3,FALSE)</f>
        <v>0</v>
      </c>
      <c r="G25" s="3" t="str">
        <f>VLOOKUP($D25,proc!$A:$D,4,FALSE)</f>
        <v>0</v>
      </c>
    </row>
    <row r="26" hidden="1">
      <c r="A26" s="6" t="s">
        <v>5</v>
      </c>
      <c r="B26" s="3" t="s">
        <v>65</v>
      </c>
      <c r="C26" s="6" t="s">
        <v>66</v>
      </c>
      <c r="D26" s="6" t="s">
        <v>3189</v>
      </c>
      <c r="E26" s="3" t="s">
        <v>87</v>
      </c>
      <c r="F26" s="3" t="str">
        <f>VLOOKUP($D26,proc!$A:$D,3,FALSE)</f>
        <v>0</v>
      </c>
      <c r="G26" s="3" t="str">
        <f>VLOOKUP($D26,proc!$A:$D,4,FALSE)</f>
        <v>0</v>
      </c>
    </row>
    <row r="27" hidden="1">
      <c r="A27" s="6" t="s">
        <v>5</v>
      </c>
      <c r="B27" s="3" t="s">
        <v>65</v>
      </c>
      <c r="C27" s="6" t="s">
        <v>66</v>
      </c>
      <c r="D27" s="6" t="s">
        <v>3190</v>
      </c>
      <c r="E27" s="3" t="s">
        <v>90</v>
      </c>
      <c r="F27" s="3" t="str">
        <f>VLOOKUP($D27,proc!$A:$D,3,FALSE)</f>
        <v>0</v>
      </c>
      <c r="G27" s="3" t="str">
        <f>VLOOKUP($D27,proc!$A:$D,4,FALSE)</f>
        <v>0</v>
      </c>
    </row>
    <row r="28" hidden="1">
      <c r="A28" s="6" t="s">
        <v>5</v>
      </c>
      <c r="B28" s="3" t="s">
        <v>65</v>
      </c>
      <c r="C28" s="6" t="s">
        <v>66</v>
      </c>
      <c r="D28" s="6" t="s">
        <v>3191</v>
      </c>
      <c r="E28" s="3" t="s">
        <v>92</v>
      </c>
      <c r="F28" s="3" t="str">
        <f>VLOOKUP($D28,proc!$A:$D,3,FALSE)</f>
        <v>0</v>
      </c>
      <c r="G28" s="3" t="str">
        <f>VLOOKUP($D28,proc!$A:$D,4,FALSE)</f>
        <v>0</v>
      </c>
    </row>
    <row r="29" hidden="1">
      <c r="A29" s="6" t="s">
        <v>5</v>
      </c>
      <c r="B29" s="3" t="s">
        <v>65</v>
      </c>
      <c r="C29" s="6" t="s">
        <v>66</v>
      </c>
      <c r="D29" s="6" t="s">
        <v>2973</v>
      </c>
      <c r="E29" s="3" t="s">
        <v>95</v>
      </c>
      <c r="F29" s="3" t="str">
        <f>VLOOKUP($D29,proc!$A:$D,3,FALSE)</f>
        <v>0</v>
      </c>
      <c r="G29" s="3" t="str">
        <f>VLOOKUP($D29,proc!$A:$D,4,FALSE)</f>
        <v>0</v>
      </c>
    </row>
    <row r="30" hidden="1">
      <c r="A30" s="6" t="s">
        <v>5</v>
      </c>
      <c r="B30" s="3" t="s">
        <v>65</v>
      </c>
      <c r="C30" s="6" t="s">
        <v>66</v>
      </c>
      <c r="D30" s="6" t="s">
        <v>2891</v>
      </c>
      <c r="E30" s="3" t="s">
        <v>98</v>
      </c>
      <c r="F30" s="3" t="str">
        <f>VLOOKUP($D30,proc!$A:$D,3,FALSE)</f>
        <v>2</v>
      </c>
      <c r="G30" s="3" t="str">
        <f>VLOOKUP($D30,proc!$A:$D,4,FALSE)</f>
        <v>0</v>
      </c>
    </row>
    <row r="31" hidden="1">
      <c r="A31" s="6" t="s">
        <v>5</v>
      </c>
      <c r="B31" s="3" t="s">
        <v>65</v>
      </c>
      <c r="C31" s="6" t="s">
        <v>66</v>
      </c>
      <c r="D31" s="6" t="s">
        <v>2990</v>
      </c>
      <c r="E31" s="3" t="s">
        <v>101</v>
      </c>
      <c r="F31" s="3" t="str">
        <f>VLOOKUP($D31,proc!$A:$D,3,FALSE)</f>
        <v>1</v>
      </c>
      <c r="G31" s="3" t="str">
        <f>VLOOKUP($D31,proc!$A:$D,4,FALSE)</f>
        <v>0</v>
      </c>
    </row>
    <row r="32" hidden="1">
      <c r="A32" s="6" t="s">
        <v>5</v>
      </c>
      <c r="B32" s="3" t="s">
        <v>65</v>
      </c>
      <c r="C32" s="6" t="s">
        <v>66</v>
      </c>
      <c r="D32" s="6" t="s">
        <v>2892</v>
      </c>
      <c r="E32" s="3" t="s">
        <v>103</v>
      </c>
      <c r="F32" s="3" t="str">
        <f>VLOOKUP($D32,proc!$A:$D,3,FALSE)</f>
        <v>3</v>
      </c>
      <c r="G32" s="3" t="str">
        <f>VLOOKUP($D32,proc!$A:$D,4,FALSE)</f>
        <v>0</v>
      </c>
    </row>
    <row r="33" hidden="1">
      <c r="A33" s="6" t="s">
        <v>5</v>
      </c>
      <c r="B33" s="3" t="s">
        <v>65</v>
      </c>
      <c r="C33" s="6" t="s">
        <v>66</v>
      </c>
      <c r="D33" s="6" t="s">
        <v>2893</v>
      </c>
      <c r="E33" s="3" t="s">
        <v>105</v>
      </c>
      <c r="F33" s="3" t="str">
        <f>VLOOKUP($D33,proc!$A:$D,3,FALSE)</f>
        <v>3</v>
      </c>
      <c r="G33" s="3" t="str">
        <f>VLOOKUP($D33,proc!$A:$D,4,FALSE)</f>
        <v>0</v>
      </c>
    </row>
    <row r="34" hidden="1">
      <c r="A34" s="6" t="s">
        <v>5</v>
      </c>
      <c r="B34" s="3" t="s">
        <v>65</v>
      </c>
      <c r="C34" s="6" t="s">
        <v>66</v>
      </c>
      <c r="D34" s="6" t="s">
        <v>2993</v>
      </c>
      <c r="E34" s="3" t="s">
        <v>107</v>
      </c>
      <c r="F34" s="3" t="str">
        <f>VLOOKUP($D34,proc!$A:$D,3,FALSE)</f>
        <v>2</v>
      </c>
      <c r="G34" s="3" t="str">
        <f>VLOOKUP($D34,proc!$A:$D,4,FALSE)</f>
        <v>0</v>
      </c>
    </row>
    <row r="35" hidden="1">
      <c r="A35" s="6" t="s">
        <v>5</v>
      </c>
      <c r="B35" s="3" t="s">
        <v>65</v>
      </c>
      <c r="C35" s="6" t="s">
        <v>66</v>
      </c>
      <c r="D35" s="6" t="s">
        <v>8411</v>
      </c>
      <c r="E35" s="3" t="s">
        <v>109</v>
      </c>
      <c r="F35" s="3" t="str">
        <f>VLOOKUP($D35,proc!$A:$D,3,FALSE)</f>
        <v>2</v>
      </c>
      <c r="G35" s="3" t="str">
        <f>VLOOKUP($D35,proc!$A:$D,4,FALSE)</f>
        <v>0</v>
      </c>
    </row>
    <row r="36" hidden="1">
      <c r="A36" s="6" t="s">
        <v>5</v>
      </c>
      <c r="B36" s="3" t="s">
        <v>65</v>
      </c>
      <c r="C36" s="6" t="s">
        <v>66</v>
      </c>
      <c r="D36" s="6" t="s">
        <v>3016</v>
      </c>
      <c r="E36" s="3" t="s">
        <v>110</v>
      </c>
      <c r="F36" s="3" t="str">
        <f>VLOOKUP($D36,proc!$A:$D,3,FALSE)</f>
        <v>4</v>
      </c>
      <c r="G36" s="3" t="str">
        <f>VLOOKUP($D36,proc!$A:$D,4,FALSE)</f>
        <v>0</v>
      </c>
    </row>
    <row r="37">
      <c r="A37" s="6" t="s">
        <v>5</v>
      </c>
      <c r="B37" s="3" t="s">
        <v>65</v>
      </c>
      <c r="C37" s="6" t="s">
        <v>66</v>
      </c>
      <c r="D37" s="6" t="s">
        <v>10586</v>
      </c>
      <c r="E37" s="3" t="s">
        <v>113</v>
      </c>
      <c r="F37" s="3" t="str">
        <f>VLOOKUP($D37,proc!$A:$D,3,FALSE)</f>
        <v>0</v>
      </c>
      <c r="G37" s="3" t="str">
        <f>VLOOKUP($D37,proc!$A:$D,4,FALSE)</f>
        <v>1</v>
      </c>
    </row>
    <row r="38" hidden="1">
      <c r="A38" s="6" t="s">
        <v>5</v>
      </c>
      <c r="B38" s="3" t="s">
        <v>115</v>
      </c>
      <c r="C38" s="6" t="s">
        <v>117</v>
      </c>
      <c r="D38" s="6" t="s">
        <v>2497</v>
      </c>
      <c r="E38" s="3" t="s">
        <v>119</v>
      </c>
      <c r="F38" s="3" t="str">
        <f>VLOOKUP($D38,proc!$A:$D,3,FALSE)</f>
        <v>5</v>
      </c>
      <c r="G38" s="3" t="str">
        <f>VLOOKUP($D38,proc!$A:$D,4,FALSE)</f>
        <v>0</v>
      </c>
    </row>
    <row r="39" hidden="1">
      <c r="A39" s="6" t="s">
        <v>5</v>
      </c>
      <c r="B39" s="3" t="s">
        <v>115</v>
      </c>
      <c r="C39" s="6" t="s">
        <v>117</v>
      </c>
      <c r="D39" s="6" t="s">
        <v>3187</v>
      </c>
      <c r="E39" s="3" t="s">
        <v>121</v>
      </c>
      <c r="F39" s="3" t="str">
        <f>VLOOKUP($D39,proc!$A:$D,3,FALSE)</f>
        <v>0</v>
      </c>
      <c r="G39" s="3" t="str">
        <f>VLOOKUP($D39,proc!$A:$D,4,FALSE)</f>
        <v>0</v>
      </c>
    </row>
    <row r="40" hidden="1">
      <c r="A40" s="6" t="s">
        <v>5</v>
      </c>
      <c r="B40" s="3" t="s">
        <v>115</v>
      </c>
      <c r="C40" s="6" t="s">
        <v>117</v>
      </c>
      <c r="D40" s="6" t="s">
        <v>2941</v>
      </c>
      <c r="E40" s="3" t="s">
        <v>124</v>
      </c>
      <c r="F40" s="3" t="str">
        <f>VLOOKUP($D40,proc!$A:$D,3,FALSE)</f>
        <v>2</v>
      </c>
      <c r="G40" s="3" t="str">
        <f>VLOOKUP($D40,proc!$A:$D,4,FALSE)</f>
        <v>0</v>
      </c>
    </row>
    <row r="41" hidden="1">
      <c r="A41" s="6" t="s">
        <v>5</v>
      </c>
      <c r="B41" s="3" t="s">
        <v>115</v>
      </c>
      <c r="C41" s="6" t="s">
        <v>117</v>
      </c>
      <c r="D41" s="6" t="s">
        <v>2975</v>
      </c>
      <c r="E41" s="3" t="s">
        <v>127</v>
      </c>
      <c r="F41" s="3" t="str">
        <f>VLOOKUP($D41,proc!$A:$D,3,FALSE)</f>
        <v>2</v>
      </c>
      <c r="G41" s="3" t="str">
        <f>VLOOKUP($D41,proc!$A:$D,4,FALSE)</f>
        <v>0</v>
      </c>
    </row>
    <row r="42" hidden="1">
      <c r="A42" s="6" t="s">
        <v>5</v>
      </c>
      <c r="B42" s="3" t="s">
        <v>115</v>
      </c>
      <c r="C42" s="6" t="s">
        <v>117</v>
      </c>
      <c r="D42" s="6" t="s">
        <v>2991</v>
      </c>
      <c r="E42" s="3" t="s">
        <v>130</v>
      </c>
      <c r="F42" s="3" t="str">
        <f>VLOOKUP($D42,proc!$A:$D,3,FALSE)</f>
        <v>3</v>
      </c>
      <c r="G42" s="3" t="str">
        <f>VLOOKUP($D42,proc!$A:$D,4,FALSE)</f>
        <v>0</v>
      </c>
    </row>
    <row r="43" hidden="1">
      <c r="A43" s="6" t="s">
        <v>5</v>
      </c>
      <c r="B43" s="3" t="s">
        <v>131</v>
      </c>
      <c r="C43" s="6" t="s">
        <v>132</v>
      </c>
      <c r="D43" s="6" t="s">
        <v>9078</v>
      </c>
      <c r="E43" s="3" t="s">
        <v>135</v>
      </c>
      <c r="F43" s="3" t="str">
        <f>VLOOKUP($D43,proc!$A:$D,3,FALSE)</f>
        <v>0</v>
      </c>
      <c r="G43" s="3" t="str">
        <f>VLOOKUP($D43,proc!$A:$D,4,FALSE)</f>
        <v>0</v>
      </c>
    </row>
    <row r="44" hidden="1">
      <c r="A44" s="55" t="s">
        <v>5</v>
      </c>
      <c r="B44" s="56" t="s">
        <v>131</v>
      </c>
      <c r="C44" s="55" t="s">
        <v>132</v>
      </c>
      <c r="D44" s="55" t="s">
        <v>9087</v>
      </c>
      <c r="E44" s="56" t="s">
        <v>137</v>
      </c>
      <c r="F44" s="56" t="str">
        <f>VLOOKUP($D44,proc!$A:$D,3,FALSE)</f>
        <v>0</v>
      </c>
      <c r="G44" s="56" t="str">
        <f>VLOOKUP($D44,proc!$A:$D,4,FALSE)</f>
        <v>0</v>
      </c>
      <c r="H44" s="152" t="s">
        <v>10587</v>
      </c>
    </row>
    <row r="45" hidden="1">
      <c r="A45" s="6" t="s">
        <v>5</v>
      </c>
      <c r="B45" s="3" t="s">
        <v>139</v>
      </c>
      <c r="C45" s="6" t="s">
        <v>140</v>
      </c>
      <c r="D45" s="6" t="s">
        <v>3200</v>
      </c>
      <c r="E45" s="3" t="s">
        <v>142</v>
      </c>
      <c r="F45" s="3" t="str">
        <f>VLOOKUP($D45,proc!$A:$D,3,FALSE)</f>
        <v>0</v>
      </c>
      <c r="G45" s="3" t="str">
        <f>VLOOKUP($D45,proc!$A:$D,4,FALSE)</f>
        <v>0</v>
      </c>
    </row>
    <row r="46" hidden="1">
      <c r="A46" s="6" t="s">
        <v>5</v>
      </c>
      <c r="B46" s="3" t="s">
        <v>139</v>
      </c>
      <c r="C46" s="6" t="s">
        <v>140</v>
      </c>
      <c r="D46" s="6" t="s">
        <v>3201</v>
      </c>
      <c r="E46" s="3" t="s">
        <v>145</v>
      </c>
      <c r="F46" s="3" t="str">
        <f>VLOOKUP($D46,proc!$A:$D,3,FALSE)</f>
        <v>0</v>
      </c>
      <c r="G46" s="3" t="str">
        <f>VLOOKUP($D46,proc!$A:$D,4,FALSE)</f>
        <v>0</v>
      </c>
    </row>
    <row r="47" hidden="1">
      <c r="A47" s="6" t="s">
        <v>5</v>
      </c>
      <c r="B47" s="3" t="s">
        <v>139</v>
      </c>
      <c r="C47" s="6" t="s">
        <v>140</v>
      </c>
      <c r="D47" s="6" t="s">
        <v>3202</v>
      </c>
      <c r="E47" s="3" t="s">
        <v>148</v>
      </c>
      <c r="F47" s="3" t="str">
        <f>VLOOKUP($D47,proc!$A:$D,3,FALSE)</f>
        <v>0</v>
      </c>
      <c r="G47" s="3" t="str">
        <f>VLOOKUP($D47,proc!$A:$D,4,FALSE)</f>
        <v>0</v>
      </c>
    </row>
    <row r="48" hidden="1">
      <c r="A48" s="6" t="s">
        <v>5</v>
      </c>
      <c r="B48" s="3" t="s">
        <v>139</v>
      </c>
      <c r="C48" s="6" t="s">
        <v>140</v>
      </c>
      <c r="D48" s="6" t="s">
        <v>3203</v>
      </c>
      <c r="E48" s="3" t="s">
        <v>151</v>
      </c>
      <c r="F48" s="3" t="str">
        <f>VLOOKUP($D48,proc!$A:$D,3,FALSE)</f>
        <v>0</v>
      </c>
      <c r="G48" s="3" t="str">
        <f>VLOOKUP($D48,proc!$A:$D,4,FALSE)</f>
        <v>0</v>
      </c>
    </row>
    <row r="49" hidden="1">
      <c r="A49" s="6" t="s">
        <v>5</v>
      </c>
      <c r="B49" s="3" t="s">
        <v>139</v>
      </c>
      <c r="C49" s="6" t="s">
        <v>140</v>
      </c>
      <c r="D49" s="6" t="s">
        <v>3204</v>
      </c>
      <c r="E49" s="3" t="s">
        <v>154</v>
      </c>
      <c r="F49" s="3" t="str">
        <f>VLOOKUP($D49,proc!$A:$D,3,FALSE)</f>
        <v>0</v>
      </c>
      <c r="G49" s="3" t="str">
        <f>VLOOKUP($D49,proc!$A:$D,4,FALSE)</f>
        <v>0</v>
      </c>
    </row>
    <row r="50" hidden="1">
      <c r="A50" s="25"/>
      <c r="B50" s="25"/>
      <c r="C50" s="23" t="s">
        <v>2967</v>
      </c>
      <c r="D50" s="23" t="s">
        <v>2966</v>
      </c>
      <c r="E50" s="1" t="s">
        <v>15</v>
      </c>
      <c r="F50" s="3"/>
      <c r="G50" s="3">
        <v>0.0</v>
      </c>
      <c r="H50" s="1"/>
    </row>
    <row r="51">
      <c r="A51" s="25"/>
      <c r="B51" s="25"/>
      <c r="C51" s="25"/>
      <c r="D51" s="25"/>
      <c r="F51" s="3"/>
      <c r="G51" s="3"/>
    </row>
    <row r="52">
      <c r="A52" s="25"/>
      <c r="B52" s="25"/>
      <c r="C52" s="25"/>
      <c r="D52" s="25"/>
      <c r="F52" s="3"/>
      <c r="G52" s="3"/>
    </row>
    <row r="53">
      <c r="A53" s="25"/>
      <c r="B53" s="25"/>
      <c r="C53" s="25"/>
      <c r="D53" s="25"/>
      <c r="F53" s="3"/>
      <c r="G53" s="3"/>
    </row>
    <row r="54">
      <c r="A54" s="25"/>
      <c r="B54" s="25"/>
      <c r="C54" s="25"/>
      <c r="D54" s="25"/>
      <c r="F54" s="3"/>
      <c r="G54" s="3"/>
    </row>
    <row r="55">
      <c r="A55" s="25"/>
      <c r="B55" s="25"/>
      <c r="C55" s="25"/>
      <c r="D55" s="25"/>
      <c r="F55" s="3"/>
      <c r="G55" s="3"/>
    </row>
    <row r="56">
      <c r="A56" s="25"/>
      <c r="B56" s="25"/>
      <c r="C56" s="25"/>
      <c r="D56" s="25"/>
      <c r="F56" s="3"/>
      <c r="G56" s="3"/>
    </row>
    <row r="57">
      <c r="A57" s="25"/>
      <c r="B57" s="25"/>
      <c r="C57" s="25"/>
      <c r="D57" s="25"/>
      <c r="F57" s="3"/>
      <c r="G57" s="3"/>
    </row>
    <row r="58">
      <c r="A58" s="25"/>
      <c r="B58" s="25"/>
      <c r="C58" s="25"/>
      <c r="D58" s="25"/>
      <c r="F58" s="3"/>
      <c r="G58" s="3"/>
    </row>
    <row r="59">
      <c r="A59" s="25"/>
      <c r="B59" s="25"/>
      <c r="C59" s="25"/>
      <c r="D59" s="25"/>
      <c r="F59" s="3"/>
      <c r="G59" s="3"/>
    </row>
    <row r="60">
      <c r="A60" s="25"/>
      <c r="B60" s="25"/>
      <c r="C60" s="25"/>
      <c r="D60" s="25"/>
      <c r="F60" s="3"/>
      <c r="G60" s="3"/>
    </row>
    <row r="61">
      <c r="A61" s="25"/>
      <c r="B61" s="25"/>
      <c r="C61" s="25"/>
      <c r="D61" s="25"/>
      <c r="F61" s="3"/>
      <c r="G61" s="3"/>
    </row>
    <row r="62">
      <c r="A62" s="25"/>
      <c r="B62" s="25"/>
      <c r="C62" s="25"/>
      <c r="D62" s="25"/>
      <c r="F62" s="3"/>
      <c r="G62" s="3"/>
    </row>
    <row r="63">
      <c r="A63" s="25"/>
      <c r="B63" s="25"/>
      <c r="C63" s="25"/>
      <c r="D63" s="25"/>
      <c r="F63" s="3"/>
      <c r="G63" s="3"/>
    </row>
    <row r="64">
      <c r="A64" s="25"/>
      <c r="B64" s="25"/>
      <c r="C64" s="25"/>
      <c r="D64" s="25"/>
      <c r="F64" s="3"/>
      <c r="G64" s="3"/>
    </row>
    <row r="65">
      <c r="A65" s="25"/>
      <c r="B65" s="25"/>
      <c r="C65" s="25"/>
      <c r="D65" s="25"/>
      <c r="F65" s="3"/>
      <c r="G65" s="3"/>
    </row>
    <row r="66">
      <c r="A66" s="25"/>
      <c r="B66" s="25"/>
      <c r="C66" s="25"/>
      <c r="D66" s="25"/>
      <c r="F66" s="3"/>
      <c r="G66" s="3"/>
    </row>
    <row r="67">
      <c r="A67" s="25"/>
      <c r="B67" s="25"/>
      <c r="C67" s="25"/>
      <c r="D67" s="25"/>
      <c r="F67" s="3"/>
      <c r="G67" s="3"/>
    </row>
    <row r="68">
      <c r="A68" s="25"/>
      <c r="B68" s="25"/>
      <c r="C68" s="25"/>
      <c r="D68" s="25"/>
      <c r="F68" s="3"/>
      <c r="G68" s="3"/>
    </row>
    <row r="69">
      <c r="A69" s="25"/>
      <c r="B69" s="25"/>
      <c r="C69" s="25"/>
      <c r="D69" s="25"/>
      <c r="F69" s="3"/>
      <c r="G69" s="3"/>
    </row>
    <row r="70">
      <c r="A70" s="25"/>
      <c r="B70" s="25"/>
      <c r="C70" s="25"/>
      <c r="D70" s="25"/>
      <c r="F70" s="3"/>
      <c r="G70" s="3"/>
    </row>
    <row r="71">
      <c r="A71" s="25"/>
      <c r="B71" s="25"/>
      <c r="C71" s="25"/>
      <c r="D71" s="25"/>
      <c r="F71" s="3"/>
      <c r="G71" s="3"/>
    </row>
    <row r="72">
      <c r="A72" s="25"/>
      <c r="B72" s="25"/>
      <c r="C72" s="25"/>
      <c r="D72" s="25"/>
      <c r="F72" s="3"/>
      <c r="G72" s="3"/>
    </row>
    <row r="73">
      <c r="A73" s="25"/>
      <c r="B73" s="25"/>
      <c r="C73" s="25"/>
      <c r="D73" s="25"/>
      <c r="F73" s="3"/>
      <c r="G73" s="3"/>
    </row>
    <row r="74">
      <c r="A74" s="25"/>
      <c r="B74" s="25"/>
      <c r="C74" s="25"/>
      <c r="D74" s="25"/>
      <c r="F74" s="3"/>
      <c r="G74" s="3"/>
    </row>
    <row r="75">
      <c r="A75" s="25"/>
      <c r="B75" s="25"/>
      <c r="C75" s="25"/>
      <c r="D75" s="25"/>
      <c r="F75" s="3"/>
      <c r="G75" s="3"/>
    </row>
    <row r="76">
      <c r="A76" s="25"/>
      <c r="B76" s="25"/>
      <c r="C76" s="25"/>
      <c r="D76" s="25"/>
      <c r="F76" s="3"/>
      <c r="G76" s="3"/>
    </row>
    <row r="77">
      <c r="A77" s="25"/>
      <c r="B77" s="25"/>
      <c r="C77" s="25"/>
      <c r="D77" s="25"/>
      <c r="F77" s="3"/>
      <c r="G77" s="3"/>
    </row>
    <row r="78">
      <c r="A78" s="25"/>
      <c r="B78" s="25"/>
      <c r="C78" s="25"/>
      <c r="D78" s="25"/>
      <c r="F78" s="3"/>
      <c r="G78" s="3"/>
    </row>
    <row r="79">
      <c r="A79" s="25"/>
      <c r="B79" s="25"/>
      <c r="C79" s="25"/>
      <c r="D79" s="25"/>
      <c r="F79" s="3"/>
      <c r="G79" s="3"/>
    </row>
    <row r="80">
      <c r="A80" s="25"/>
      <c r="B80" s="25"/>
      <c r="C80" s="25"/>
      <c r="D80" s="25"/>
      <c r="F80" s="3"/>
      <c r="G80" s="3"/>
    </row>
    <row r="81">
      <c r="A81" s="25"/>
      <c r="B81" s="25"/>
      <c r="C81" s="25"/>
      <c r="D81" s="25"/>
      <c r="F81" s="3"/>
      <c r="G81" s="3"/>
    </row>
    <row r="82">
      <c r="A82" s="25"/>
      <c r="B82" s="25"/>
      <c r="C82" s="25"/>
      <c r="D82" s="25"/>
      <c r="F82" s="3"/>
      <c r="G82" s="3"/>
    </row>
    <row r="83">
      <c r="A83" s="25"/>
      <c r="B83" s="25"/>
      <c r="C83" s="25"/>
      <c r="D83" s="25"/>
      <c r="F83" s="3"/>
      <c r="G83" s="3"/>
    </row>
    <row r="84">
      <c r="A84" s="25"/>
      <c r="B84" s="25"/>
      <c r="C84" s="25"/>
      <c r="D84" s="25"/>
      <c r="F84" s="3"/>
      <c r="G84" s="3"/>
    </row>
    <row r="85">
      <c r="A85" s="25"/>
      <c r="B85" s="25"/>
      <c r="C85" s="25"/>
      <c r="D85" s="25"/>
      <c r="F85" s="3"/>
      <c r="G85" s="3"/>
    </row>
    <row r="86">
      <c r="A86" s="25"/>
      <c r="B86" s="25"/>
      <c r="C86" s="25"/>
      <c r="D86" s="25"/>
      <c r="F86" s="3"/>
      <c r="G86" s="3"/>
    </row>
    <row r="87">
      <c r="A87" s="25"/>
      <c r="B87" s="25"/>
      <c r="C87" s="25"/>
      <c r="D87" s="25"/>
      <c r="F87" s="3"/>
      <c r="G87" s="3"/>
    </row>
    <row r="88">
      <c r="A88" s="25"/>
      <c r="B88" s="25"/>
      <c r="C88" s="25"/>
      <c r="D88" s="25"/>
      <c r="F88" s="3"/>
      <c r="G88" s="3"/>
    </row>
    <row r="89">
      <c r="A89" s="25"/>
      <c r="B89" s="25"/>
      <c r="C89" s="25"/>
      <c r="D89" s="25"/>
      <c r="F89" s="3"/>
      <c r="G89" s="3"/>
    </row>
    <row r="90">
      <c r="A90" s="25"/>
      <c r="B90" s="25"/>
      <c r="C90" s="25"/>
      <c r="D90" s="25"/>
      <c r="F90" s="3"/>
      <c r="G90" s="3"/>
    </row>
    <row r="91">
      <c r="A91" s="25"/>
      <c r="B91" s="25"/>
      <c r="C91" s="25"/>
      <c r="D91" s="25"/>
      <c r="F91" s="3"/>
      <c r="G91" s="3"/>
    </row>
    <row r="92">
      <c r="A92" s="25"/>
      <c r="B92" s="25"/>
      <c r="C92" s="25"/>
      <c r="D92" s="25"/>
      <c r="F92" s="3"/>
      <c r="G92" s="3"/>
    </row>
    <row r="93">
      <c r="A93" s="25"/>
      <c r="B93" s="25"/>
      <c r="C93" s="25"/>
      <c r="D93" s="25"/>
      <c r="F93" s="3"/>
      <c r="G93" s="3"/>
    </row>
    <row r="94">
      <c r="A94" s="25"/>
      <c r="B94" s="25"/>
      <c r="C94" s="25"/>
      <c r="D94" s="25"/>
      <c r="F94" s="3"/>
      <c r="G94" s="3"/>
    </row>
    <row r="95">
      <c r="A95" s="25"/>
      <c r="B95" s="25"/>
      <c r="C95" s="25"/>
      <c r="D95" s="25"/>
      <c r="F95" s="3"/>
      <c r="G95" s="3"/>
    </row>
    <row r="96">
      <c r="A96" s="25"/>
      <c r="B96" s="25"/>
      <c r="C96" s="25"/>
      <c r="D96" s="25"/>
      <c r="F96" s="3"/>
      <c r="G96" s="3"/>
    </row>
    <row r="97">
      <c r="A97" s="25"/>
      <c r="B97" s="25"/>
      <c r="C97" s="25"/>
      <c r="D97" s="25"/>
      <c r="F97" s="3"/>
      <c r="G97" s="3"/>
    </row>
    <row r="98">
      <c r="A98" s="25"/>
      <c r="B98" s="25"/>
      <c r="C98" s="25"/>
      <c r="D98" s="25"/>
      <c r="F98" s="3"/>
      <c r="G98" s="3"/>
    </row>
    <row r="99">
      <c r="A99" s="25"/>
      <c r="B99" s="25"/>
      <c r="C99" s="25"/>
      <c r="D99" s="25"/>
      <c r="F99" s="3"/>
      <c r="G99" s="3"/>
    </row>
    <row r="100">
      <c r="A100" s="25"/>
      <c r="B100" s="25"/>
      <c r="C100" s="25"/>
      <c r="D100" s="25"/>
      <c r="F100" s="3"/>
      <c r="G100" s="3"/>
    </row>
    <row r="101">
      <c r="A101" s="25"/>
      <c r="B101" s="25"/>
      <c r="C101" s="25"/>
      <c r="D101" s="25"/>
      <c r="F101" s="3"/>
      <c r="G101" s="3"/>
    </row>
    <row r="102">
      <c r="A102" s="25"/>
      <c r="B102" s="25"/>
      <c r="C102" s="25"/>
      <c r="D102" s="25"/>
      <c r="F102" s="3"/>
      <c r="G102" s="3"/>
    </row>
    <row r="103">
      <c r="A103" s="25"/>
      <c r="B103" s="25"/>
      <c r="C103" s="25"/>
      <c r="D103" s="25"/>
      <c r="F103" s="3"/>
      <c r="G103" s="3"/>
    </row>
    <row r="104">
      <c r="A104" s="25"/>
      <c r="B104" s="25"/>
      <c r="C104" s="25"/>
      <c r="D104" s="25"/>
      <c r="F104" s="3"/>
      <c r="G104" s="3"/>
    </row>
    <row r="105">
      <c r="A105" s="25"/>
      <c r="B105" s="25"/>
      <c r="C105" s="25"/>
      <c r="D105" s="25"/>
      <c r="F105" s="3"/>
      <c r="G105" s="3"/>
    </row>
    <row r="106">
      <c r="A106" s="25"/>
      <c r="B106" s="25"/>
      <c r="C106" s="25"/>
      <c r="D106" s="25"/>
      <c r="F106" s="3"/>
      <c r="G106" s="3"/>
    </row>
    <row r="107">
      <c r="A107" s="25"/>
      <c r="B107" s="25"/>
      <c r="C107" s="25"/>
      <c r="D107" s="25"/>
      <c r="F107" s="3"/>
      <c r="G107" s="3"/>
    </row>
    <row r="108">
      <c r="A108" s="25"/>
      <c r="B108" s="25"/>
      <c r="C108" s="25"/>
      <c r="D108" s="25"/>
      <c r="F108" s="3"/>
      <c r="G108" s="3"/>
    </row>
    <row r="109">
      <c r="A109" s="25"/>
      <c r="B109" s="25"/>
      <c r="C109" s="25"/>
      <c r="D109" s="25"/>
      <c r="F109" s="3"/>
      <c r="G109" s="3"/>
    </row>
    <row r="110">
      <c r="A110" s="25"/>
      <c r="B110" s="25"/>
      <c r="C110" s="25"/>
      <c r="D110" s="25"/>
      <c r="F110" s="3"/>
      <c r="G110" s="3"/>
    </row>
    <row r="111">
      <c r="A111" s="25"/>
      <c r="B111" s="25"/>
      <c r="C111" s="25"/>
      <c r="D111" s="25"/>
      <c r="F111" s="3"/>
      <c r="G111" s="3"/>
    </row>
    <row r="112">
      <c r="A112" s="25"/>
      <c r="B112" s="25"/>
      <c r="C112" s="25"/>
      <c r="D112" s="25"/>
      <c r="F112" s="3"/>
      <c r="G112" s="3"/>
    </row>
    <row r="113">
      <c r="A113" s="25"/>
      <c r="B113" s="25"/>
      <c r="C113" s="25"/>
      <c r="D113" s="25"/>
      <c r="F113" s="3"/>
      <c r="G113" s="3"/>
    </row>
    <row r="114">
      <c r="A114" s="25"/>
      <c r="B114" s="25"/>
      <c r="C114" s="25"/>
      <c r="D114" s="25"/>
      <c r="F114" s="3"/>
      <c r="G114" s="3"/>
    </row>
    <row r="115">
      <c r="A115" s="25"/>
      <c r="B115" s="25"/>
      <c r="C115" s="25"/>
      <c r="D115" s="25"/>
      <c r="F115" s="3"/>
      <c r="G115" s="3"/>
    </row>
    <row r="116">
      <c r="A116" s="25"/>
      <c r="B116" s="25"/>
      <c r="C116" s="25"/>
      <c r="D116" s="25"/>
      <c r="F116" s="3"/>
      <c r="G116" s="3"/>
    </row>
    <row r="117">
      <c r="A117" s="25"/>
      <c r="B117" s="25"/>
      <c r="C117" s="25"/>
      <c r="D117" s="25"/>
      <c r="F117" s="3"/>
      <c r="G117" s="3"/>
    </row>
    <row r="118">
      <c r="A118" s="25"/>
      <c r="B118" s="25"/>
      <c r="C118" s="25"/>
      <c r="D118" s="25"/>
      <c r="F118" s="3"/>
      <c r="G118" s="3"/>
    </row>
    <row r="119">
      <c r="A119" s="25"/>
      <c r="B119" s="25"/>
      <c r="C119" s="25"/>
      <c r="D119" s="25"/>
      <c r="F119" s="3"/>
      <c r="G119" s="3"/>
    </row>
    <row r="120">
      <c r="A120" s="25"/>
      <c r="B120" s="25"/>
      <c r="C120" s="25"/>
      <c r="D120" s="25"/>
      <c r="F120" s="3"/>
      <c r="G120" s="3"/>
    </row>
    <row r="121">
      <c r="A121" s="25"/>
      <c r="B121" s="25"/>
      <c r="C121" s="25"/>
      <c r="D121" s="25"/>
      <c r="F121" s="3"/>
      <c r="G121" s="3"/>
    </row>
    <row r="122">
      <c r="A122" s="25"/>
      <c r="B122" s="25"/>
      <c r="C122" s="25"/>
      <c r="D122" s="25"/>
      <c r="F122" s="3"/>
      <c r="G122" s="3"/>
    </row>
    <row r="123">
      <c r="A123" s="25"/>
      <c r="B123" s="25"/>
      <c r="C123" s="25"/>
      <c r="D123" s="25"/>
      <c r="F123" s="3"/>
      <c r="G123" s="3"/>
    </row>
    <row r="124">
      <c r="A124" s="25"/>
      <c r="B124" s="25"/>
      <c r="C124" s="25"/>
      <c r="D124" s="25"/>
      <c r="F124" s="3"/>
      <c r="G124" s="3"/>
    </row>
    <row r="125">
      <c r="A125" s="25"/>
      <c r="B125" s="25"/>
      <c r="C125" s="25"/>
      <c r="D125" s="25"/>
      <c r="F125" s="3"/>
      <c r="G125" s="3"/>
    </row>
    <row r="126">
      <c r="A126" s="25"/>
      <c r="B126" s="25"/>
      <c r="C126" s="25"/>
      <c r="D126" s="25"/>
      <c r="F126" s="3"/>
      <c r="G126" s="3"/>
    </row>
    <row r="127">
      <c r="A127" s="25"/>
      <c r="B127" s="25"/>
      <c r="C127" s="25"/>
      <c r="D127" s="25"/>
      <c r="F127" s="3"/>
      <c r="G127" s="3"/>
    </row>
    <row r="128">
      <c r="A128" s="25"/>
      <c r="B128" s="25"/>
      <c r="C128" s="25"/>
      <c r="D128" s="25"/>
      <c r="F128" s="3"/>
      <c r="G128" s="3"/>
    </row>
    <row r="129">
      <c r="A129" s="25"/>
      <c r="B129" s="25"/>
      <c r="C129" s="25"/>
      <c r="D129" s="25"/>
      <c r="F129" s="3"/>
      <c r="G129" s="3"/>
    </row>
    <row r="130">
      <c r="A130" s="25"/>
      <c r="B130" s="25"/>
      <c r="C130" s="25"/>
      <c r="D130" s="25"/>
      <c r="F130" s="3"/>
      <c r="G130" s="3"/>
    </row>
    <row r="131">
      <c r="A131" s="25"/>
      <c r="B131" s="25"/>
      <c r="C131" s="25"/>
      <c r="D131" s="25"/>
      <c r="F131" s="3"/>
      <c r="G131" s="3"/>
    </row>
    <row r="132">
      <c r="A132" s="25"/>
      <c r="B132" s="25"/>
      <c r="C132" s="25"/>
      <c r="D132" s="25"/>
      <c r="F132" s="3"/>
      <c r="G132" s="3"/>
    </row>
    <row r="133">
      <c r="A133" s="25"/>
      <c r="B133" s="25"/>
      <c r="C133" s="25"/>
      <c r="D133" s="25"/>
      <c r="F133" s="3"/>
      <c r="G133" s="3"/>
    </row>
    <row r="134">
      <c r="A134" s="25"/>
      <c r="B134" s="25"/>
      <c r="C134" s="25"/>
      <c r="D134" s="25"/>
      <c r="F134" s="3"/>
      <c r="G134" s="3"/>
    </row>
    <row r="135">
      <c r="A135" s="25"/>
      <c r="B135" s="25"/>
      <c r="C135" s="25"/>
      <c r="D135" s="25"/>
      <c r="F135" s="3"/>
      <c r="G135" s="3"/>
    </row>
    <row r="136">
      <c r="A136" s="25"/>
      <c r="B136" s="25"/>
      <c r="C136" s="25"/>
      <c r="D136" s="25"/>
      <c r="F136" s="3"/>
      <c r="G136" s="3"/>
    </row>
    <row r="137">
      <c r="A137" s="25"/>
      <c r="B137" s="25"/>
      <c r="C137" s="25"/>
      <c r="D137" s="25"/>
      <c r="F137" s="3"/>
      <c r="G137" s="3"/>
    </row>
    <row r="138">
      <c r="A138" s="25"/>
      <c r="B138" s="25"/>
      <c r="C138" s="25"/>
      <c r="D138" s="25"/>
      <c r="F138" s="3"/>
      <c r="G138" s="3"/>
    </row>
    <row r="139">
      <c r="A139" s="25"/>
      <c r="B139" s="25"/>
      <c r="C139" s="25"/>
      <c r="D139" s="25"/>
      <c r="F139" s="3"/>
      <c r="G139" s="3"/>
    </row>
    <row r="140">
      <c r="A140" s="25"/>
      <c r="B140" s="25"/>
      <c r="C140" s="25"/>
      <c r="D140" s="25"/>
      <c r="F140" s="3"/>
      <c r="G140" s="3"/>
    </row>
    <row r="141">
      <c r="A141" s="25"/>
      <c r="B141" s="25"/>
      <c r="C141" s="25"/>
      <c r="D141" s="25"/>
      <c r="F141" s="3"/>
      <c r="G141" s="3"/>
    </row>
    <row r="142">
      <c r="A142" s="25"/>
      <c r="B142" s="25"/>
      <c r="C142" s="25"/>
      <c r="D142" s="25"/>
      <c r="F142" s="3"/>
      <c r="G142" s="3"/>
    </row>
    <row r="143">
      <c r="A143" s="25"/>
      <c r="B143" s="25"/>
      <c r="C143" s="25"/>
      <c r="D143" s="25"/>
      <c r="F143" s="3"/>
      <c r="G143" s="3"/>
    </row>
    <row r="144">
      <c r="A144" s="25"/>
      <c r="B144" s="25"/>
      <c r="C144" s="25"/>
      <c r="D144" s="25"/>
      <c r="F144" s="3"/>
      <c r="G144" s="3"/>
    </row>
    <row r="145">
      <c r="A145" s="25"/>
      <c r="B145" s="25"/>
      <c r="C145" s="25"/>
      <c r="D145" s="25"/>
      <c r="F145" s="3"/>
      <c r="G145" s="3"/>
    </row>
    <row r="146">
      <c r="A146" s="25"/>
      <c r="B146" s="25"/>
      <c r="C146" s="25"/>
      <c r="D146" s="25"/>
      <c r="F146" s="3"/>
      <c r="G146" s="3"/>
    </row>
    <row r="147">
      <c r="A147" s="25"/>
      <c r="B147" s="25"/>
      <c r="C147" s="25"/>
      <c r="D147" s="25"/>
      <c r="F147" s="3"/>
      <c r="G147" s="3"/>
    </row>
    <row r="148">
      <c r="A148" s="25"/>
      <c r="B148" s="25"/>
      <c r="C148" s="25"/>
      <c r="D148" s="25"/>
      <c r="F148" s="3"/>
      <c r="G148" s="3"/>
    </row>
    <row r="149">
      <c r="A149" s="25"/>
      <c r="B149" s="25"/>
      <c r="C149" s="25"/>
      <c r="D149" s="25"/>
      <c r="F149" s="3"/>
      <c r="G149" s="3"/>
    </row>
    <row r="150">
      <c r="A150" s="25"/>
      <c r="B150" s="25"/>
      <c r="C150" s="25"/>
      <c r="D150" s="25"/>
      <c r="F150" s="3"/>
      <c r="G150" s="3"/>
    </row>
    <row r="151">
      <c r="A151" s="25"/>
      <c r="B151" s="25"/>
      <c r="C151" s="25"/>
      <c r="D151" s="25"/>
      <c r="F151" s="3"/>
      <c r="G151" s="3"/>
    </row>
    <row r="152">
      <c r="A152" s="25"/>
      <c r="B152" s="25"/>
      <c r="C152" s="25"/>
      <c r="D152" s="25"/>
      <c r="F152" s="3"/>
      <c r="G152" s="3"/>
    </row>
    <row r="153">
      <c r="A153" s="25"/>
      <c r="B153" s="25"/>
      <c r="C153" s="25"/>
      <c r="D153" s="25"/>
      <c r="F153" s="3"/>
      <c r="G153" s="3"/>
    </row>
    <row r="154">
      <c r="A154" s="25"/>
      <c r="B154" s="25"/>
      <c r="C154" s="25"/>
      <c r="D154" s="25"/>
      <c r="F154" s="3"/>
      <c r="G154" s="3"/>
    </row>
    <row r="155">
      <c r="A155" s="25"/>
      <c r="B155" s="25"/>
      <c r="C155" s="25"/>
      <c r="D155" s="25"/>
      <c r="F155" s="3"/>
      <c r="G155" s="3"/>
    </row>
    <row r="156">
      <c r="A156" s="25"/>
      <c r="B156" s="25"/>
      <c r="C156" s="25"/>
      <c r="D156" s="25"/>
      <c r="F156" s="3"/>
      <c r="G156" s="3"/>
    </row>
    <row r="157">
      <c r="A157" s="25"/>
      <c r="B157" s="25"/>
      <c r="C157" s="25"/>
      <c r="D157" s="25"/>
      <c r="F157" s="3"/>
      <c r="G157" s="3"/>
    </row>
    <row r="158">
      <c r="A158" s="25"/>
      <c r="B158" s="25"/>
      <c r="C158" s="25"/>
      <c r="D158" s="25"/>
      <c r="F158" s="3"/>
      <c r="G158" s="3"/>
    </row>
    <row r="159">
      <c r="A159" s="25"/>
      <c r="B159" s="25"/>
      <c r="C159" s="25"/>
      <c r="D159" s="25"/>
      <c r="F159" s="3"/>
      <c r="G159" s="3"/>
    </row>
    <row r="160">
      <c r="A160" s="25"/>
      <c r="B160" s="25"/>
      <c r="C160" s="25"/>
      <c r="D160" s="25"/>
      <c r="F160" s="3"/>
      <c r="G160" s="3"/>
    </row>
    <row r="161">
      <c r="A161" s="25"/>
      <c r="B161" s="25"/>
      <c r="C161" s="25"/>
      <c r="D161" s="25"/>
      <c r="F161" s="3"/>
      <c r="G161" s="3"/>
    </row>
    <row r="162">
      <c r="A162" s="25"/>
      <c r="B162" s="25"/>
      <c r="C162" s="25"/>
      <c r="D162" s="25"/>
      <c r="F162" s="3"/>
      <c r="G162" s="3"/>
    </row>
    <row r="163">
      <c r="A163" s="25"/>
      <c r="B163" s="25"/>
      <c r="C163" s="25"/>
      <c r="D163" s="25"/>
      <c r="F163" s="3"/>
      <c r="G163" s="3"/>
    </row>
    <row r="164">
      <c r="A164" s="25"/>
      <c r="B164" s="25"/>
      <c r="C164" s="25"/>
      <c r="D164" s="25"/>
      <c r="F164" s="3"/>
      <c r="G164" s="3"/>
    </row>
    <row r="165">
      <c r="A165" s="25"/>
      <c r="B165" s="25"/>
      <c r="C165" s="25"/>
      <c r="D165" s="25"/>
      <c r="F165" s="3"/>
      <c r="G165" s="3"/>
    </row>
    <row r="166">
      <c r="A166" s="25"/>
      <c r="B166" s="25"/>
      <c r="C166" s="25"/>
      <c r="D166" s="25"/>
      <c r="F166" s="3"/>
      <c r="G166" s="3"/>
    </row>
    <row r="167">
      <c r="A167" s="25"/>
      <c r="B167" s="25"/>
      <c r="C167" s="25"/>
      <c r="D167" s="25"/>
      <c r="F167" s="3"/>
      <c r="G167" s="3"/>
    </row>
    <row r="168">
      <c r="A168" s="25"/>
      <c r="B168" s="25"/>
      <c r="C168" s="25"/>
      <c r="D168" s="25"/>
      <c r="F168" s="3"/>
      <c r="G168" s="3"/>
    </row>
    <row r="169">
      <c r="A169" s="25"/>
      <c r="B169" s="25"/>
      <c r="C169" s="25"/>
      <c r="D169" s="25"/>
      <c r="F169" s="3"/>
      <c r="G169" s="3"/>
    </row>
    <row r="170">
      <c r="A170" s="25"/>
      <c r="B170" s="25"/>
      <c r="C170" s="25"/>
      <c r="D170" s="25"/>
      <c r="F170" s="3"/>
      <c r="G170" s="3"/>
    </row>
    <row r="171">
      <c r="A171" s="25"/>
      <c r="B171" s="25"/>
      <c r="C171" s="25"/>
      <c r="D171" s="25"/>
      <c r="F171" s="3"/>
      <c r="G171" s="3"/>
    </row>
    <row r="172">
      <c r="A172" s="25"/>
      <c r="B172" s="25"/>
      <c r="C172" s="25"/>
      <c r="D172" s="25"/>
      <c r="F172" s="3"/>
      <c r="G172" s="3"/>
    </row>
    <row r="173">
      <c r="A173" s="25"/>
      <c r="B173" s="25"/>
      <c r="C173" s="25"/>
      <c r="D173" s="25"/>
      <c r="F173" s="3"/>
      <c r="G173" s="3"/>
    </row>
    <row r="174">
      <c r="A174" s="25"/>
      <c r="B174" s="25"/>
      <c r="C174" s="25"/>
      <c r="D174" s="25"/>
      <c r="F174" s="3"/>
      <c r="G174" s="3"/>
    </row>
    <row r="175">
      <c r="A175" s="25"/>
      <c r="B175" s="25"/>
      <c r="C175" s="25"/>
      <c r="D175" s="25"/>
      <c r="F175" s="3"/>
      <c r="G175" s="3"/>
    </row>
    <row r="176">
      <c r="A176" s="25"/>
      <c r="B176" s="25"/>
      <c r="C176" s="25"/>
      <c r="D176" s="25"/>
      <c r="F176" s="3"/>
      <c r="G176" s="3"/>
    </row>
    <row r="177">
      <c r="A177" s="25"/>
      <c r="B177" s="25"/>
      <c r="C177" s="25"/>
      <c r="D177" s="25"/>
      <c r="F177" s="3"/>
      <c r="G177" s="3"/>
    </row>
    <row r="178">
      <c r="A178" s="25"/>
      <c r="B178" s="25"/>
      <c r="C178" s="25"/>
      <c r="D178" s="25"/>
      <c r="F178" s="3"/>
      <c r="G178" s="3"/>
    </row>
    <row r="179">
      <c r="A179" s="25"/>
      <c r="B179" s="25"/>
      <c r="C179" s="25"/>
      <c r="D179" s="25"/>
      <c r="F179" s="3"/>
      <c r="G179" s="3"/>
    </row>
    <row r="180">
      <c r="A180" s="25"/>
      <c r="B180" s="25"/>
      <c r="C180" s="25"/>
      <c r="D180" s="25"/>
      <c r="F180" s="3"/>
      <c r="G180" s="3"/>
    </row>
    <row r="181">
      <c r="A181" s="25"/>
      <c r="B181" s="25"/>
      <c r="C181" s="25"/>
      <c r="D181" s="25"/>
      <c r="F181" s="3"/>
      <c r="G181" s="3"/>
    </row>
    <row r="182">
      <c r="A182" s="25"/>
      <c r="B182" s="25"/>
      <c r="C182" s="25"/>
      <c r="D182" s="25"/>
      <c r="F182" s="3"/>
      <c r="G182" s="3"/>
    </row>
    <row r="183">
      <c r="A183" s="25"/>
      <c r="B183" s="25"/>
      <c r="C183" s="25"/>
      <c r="D183" s="25"/>
      <c r="F183" s="3"/>
      <c r="G183" s="3"/>
    </row>
    <row r="184">
      <c r="A184" s="25"/>
      <c r="B184" s="25"/>
      <c r="C184" s="25"/>
      <c r="D184" s="25"/>
      <c r="F184" s="3"/>
      <c r="G184" s="3"/>
    </row>
    <row r="185">
      <c r="A185" s="25"/>
      <c r="B185" s="25"/>
      <c r="C185" s="25"/>
      <c r="D185" s="25"/>
      <c r="F185" s="3"/>
      <c r="G185" s="3"/>
    </row>
    <row r="186">
      <c r="A186" s="25"/>
      <c r="B186" s="25"/>
      <c r="C186" s="25"/>
      <c r="D186" s="25"/>
      <c r="F186" s="3"/>
      <c r="G186" s="3"/>
    </row>
    <row r="187">
      <c r="A187" s="25"/>
      <c r="B187" s="25"/>
      <c r="C187" s="25"/>
      <c r="D187" s="25"/>
      <c r="F187" s="3"/>
      <c r="G187" s="3"/>
    </row>
    <row r="188">
      <c r="A188" s="25"/>
      <c r="B188" s="25"/>
      <c r="C188" s="25"/>
      <c r="D188" s="25"/>
      <c r="F188" s="3"/>
      <c r="G188" s="3"/>
    </row>
    <row r="189">
      <c r="A189" s="25"/>
      <c r="B189" s="25"/>
      <c r="C189" s="25"/>
      <c r="D189" s="25"/>
      <c r="F189" s="3"/>
      <c r="G189" s="3"/>
    </row>
    <row r="190">
      <c r="A190" s="25"/>
      <c r="B190" s="25"/>
      <c r="C190" s="25"/>
      <c r="D190" s="25"/>
      <c r="F190" s="3"/>
      <c r="G190" s="3"/>
    </row>
    <row r="191">
      <c r="A191" s="25"/>
      <c r="B191" s="25"/>
      <c r="C191" s="25"/>
      <c r="D191" s="25"/>
      <c r="F191" s="3"/>
      <c r="G191" s="3"/>
    </row>
    <row r="192">
      <c r="A192" s="25"/>
      <c r="B192" s="25"/>
      <c r="C192" s="25"/>
      <c r="D192" s="25"/>
      <c r="F192" s="3"/>
      <c r="G192" s="3"/>
    </row>
    <row r="193">
      <c r="A193" s="25"/>
      <c r="B193" s="25"/>
      <c r="C193" s="25"/>
      <c r="D193" s="25"/>
      <c r="F193" s="3"/>
      <c r="G193" s="3"/>
    </row>
    <row r="194">
      <c r="A194" s="25"/>
      <c r="B194" s="25"/>
      <c r="C194" s="25"/>
      <c r="D194" s="25"/>
      <c r="F194" s="3"/>
      <c r="G194" s="3"/>
    </row>
    <row r="195">
      <c r="A195" s="25"/>
      <c r="B195" s="25"/>
      <c r="C195" s="25"/>
      <c r="D195" s="25"/>
      <c r="F195" s="3"/>
      <c r="G195" s="3"/>
    </row>
    <row r="196">
      <c r="A196" s="25"/>
      <c r="B196" s="25"/>
      <c r="C196" s="25"/>
      <c r="D196" s="25"/>
      <c r="F196" s="3"/>
      <c r="G196" s="3"/>
    </row>
    <row r="197">
      <c r="A197" s="25"/>
      <c r="B197" s="25"/>
      <c r="C197" s="25"/>
      <c r="D197" s="25"/>
      <c r="F197" s="3"/>
      <c r="G197" s="3"/>
    </row>
    <row r="198">
      <c r="A198" s="25"/>
      <c r="B198" s="25"/>
      <c r="C198" s="25"/>
      <c r="D198" s="25"/>
      <c r="F198" s="3"/>
      <c r="G198" s="3"/>
    </row>
    <row r="199">
      <c r="A199" s="25"/>
      <c r="B199" s="25"/>
      <c r="C199" s="25"/>
      <c r="D199" s="25"/>
      <c r="F199" s="3"/>
      <c r="G199" s="3"/>
    </row>
    <row r="200">
      <c r="A200" s="25"/>
      <c r="B200" s="25"/>
      <c r="C200" s="25"/>
      <c r="D200" s="25"/>
      <c r="F200" s="3"/>
      <c r="G200" s="3"/>
    </row>
    <row r="201">
      <c r="A201" s="25"/>
      <c r="B201" s="25"/>
      <c r="C201" s="25"/>
      <c r="D201" s="25"/>
      <c r="F201" s="3"/>
      <c r="G201" s="3"/>
    </row>
    <row r="202">
      <c r="A202" s="25"/>
      <c r="B202" s="25"/>
      <c r="C202" s="25"/>
      <c r="D202" s="25"/>
      <c r="F202" s="3"/>
      <c r="G202" s="3"/>
    </row>
    <row r="203">
      <c r="A203" s="25"/>
      <c r="B203" s="25"/>
      <c r="C203" s="25"/>
      <c r="D203" s="25"/>
      <c r="F203" s="3"/>
      <c r="G203" s="3"/>
    </row>
    <row r="204">
      <c r="A204" s="25"/>
      <c r="B204" s="25"/>
      <c r="C204" s="25"/>
      <c r="D204" s="25"/>
      <c r="F204" s="3"/>
      <c r="G204" s="3"/>
    </row>
    <row r="205">
      <c r="A205" s="25"/>
      <c r="B205" s="25"/>
      <c r="C205" s="25"/>
      <c r="D205" s="25"/>
      <c r="F205" s="3"/>
      <c r="G205" s="3"/>
    </row>
    <row r="206">
      <c r="A206" s="25"/>
      <c r="B206" s="25"/>
      <c r="C206" s="25"/>
      <c r="D206" s="25"/>
      <c r="F206" s="3"/>
      <c r="G206" s="3"/>
    </row>
    <row r="207">
      <c r="A207" s="25"/>
      <c r="B207" s="25"/>
      <c r="C207" s="25"/>
      <c r="D207" s="25"/>
      <c r="F207" s="3"/>
      <c r="G207" s="3"/>
    </row>
    <row r="208">
      <c r="A208" s="25"/>
      <c r="B208" s="25"/>
      <c r="C208" s="25"/>
      <c r="D208" s="25"/>
      <c r="F208" s="3"/>
      <c r="G208" s="3"/>
    </row>
    <row r="209">
      <c r="A209" s="25"/>
      <c r="B209" s="25"/>
      <c r="C209" s="25"/>
      <c r="D209" s="25"/>
      <c r="F209" s="3"/>
      <c r="G209" s="3"/>
    </row>
    <row r="210">
      <c r="A210" s="25"/>
      <c r="B210" s="25"/>
      <c r="C210" s="25"/>
      <c r="D210" s="25"/>
      <c r="F210" s="3"/>
      <c r="G210" s="3"/>
    </row>
    <row r="211">
      <c r="A211" s="25"/>
      <c r="B211" s="25"/>
      <c r="C211" s="25"/>
      <c r="D211" s="25"/>
      <c r="F211" s="3"/>
      <c r="G211" s="3"/>
    </row>
    <row r="212">
      <c r="A212" s="25"/>
      <c r="B212" s="25"/>
      <c r="C212" s="25"/>
      <c r="D212" s="25"/>
      <c r="F212" s="3"/>
      <c r="G212" s="3"/>
    </row>
    <row r="213">
      <c r="A213" s="25"/>
      <c r="B213" s="25"/>
      <c r="C213" s="25"/>
      <c r="D213" s="25"/>
      <c r="F213" s="3"/>
      <c r="G213" s="3"/>
    </row>
    <row r="214">
      <c r="A214" s="25"/>
      <c r="B214" s="25"/>
      <c r="C214" s="25"/>
      <c r="D214" s="25"/>
      <c r="F214" s="3"/>
      <c r="G214" s="3"/>
    </row>
    <row r="215">
      <c r="A215" s="25"/>
      <c r="B215" s="25"/>
      <c r="C215" s="25"/>
      <c r="D215" s="25"/>
      <c r="F215" s="3"/>
      <c r="G215" s="3"/>
    </row>
    <row r="216">
      <c r="A216" s="25"/>
      <c r="B216" s="25"/>
      <c r="C216" s="25"/>
      <c r="D216" s="25"/>
      <c r="F216" s="3"/>
      <c r="G216" s="3"/>
    </row>
    <row r="217">
      <c r="A217" s="25"/>
      <c r="B217" s="25"/>
      <c r="C217" s="25"/>
      <c r="D217" s="25"/>
      <c r="F217" s="3"/>
      <c r="G217" s="3"/>
    </row>
    <row r="218">
      <c r="A218" s="25"/>
      <c r="B218" s="25"/>
      <c r="C218" s="25"/>
      <c r="D218" s="25"/>
      <c r="F218" s="3"/>
      <c r="G218" s="3"/>
    </row>
    <row r="219">
      <c r="A219" s="25"/>
      <c r="B219" s="25"/>
      <c r="C219" s="25"/>
      <c r="D219" s="25"/>
      <c r="F219" s="3"/>
      <c r="G219" s="3"/>
    </row>
    <row r="220">
      <c r="A220" s="25"/>
      <c r="B220" s="25"/>
      <c r="C220" s="25"/>
      <c r="D220" s="25"/>
      <c r="F220" s="3"/>
      <c r="G220" s="3"/>
    </row>
    <row r="221">
      <c r="A221" s="25"/>
      <c r="B221" s="25"/>
      <c r="C221" s="25"/>
      <c r="D221" s="25"/>
      <c r="F221" s="3"/>
      <c r="G221" s="3"/>
    </row>
    <row r="222">
      <c r="A222" s="25"/>
      <c r="B222" s="25"/>
      <c r="C222" s="25"/>
      <c r="D222" s="25"/>
      <c r="F222" s="3"/>
      <c r="G222" s="3"/>
    </row>
    <row r="223">
      <c r="A223" s="25"/>
      <c r="B223" s="25"/>
      <c r="C223" s="25"/>
      <c r="D223" s="25"/>
      <c r="F223" s="3"/>
      <c r="G223" s="3"/>
    </row>
    <row r="224">
      <c r="A224" s="25"/>
      <c r="B224" s="25"/>
      <c r="C224" s="25"/>
      <c r="D224" s="25"/>
      <c r="F224" s="3"/>
      <c r="G224" s="3"/>
    </row>
    <row r="225">
      <c r="A225" s="25"/>
      <c r="B225" s="25"/>
      <c r="C225" s="25"/>
      <c r="D225" s="25"/>
      <c r="F225" s="3"/>
      <c r="G225" s="3"/>
    </row>
    <row r="226">
      <c r="A226" s="25"/>
      <c r="B226" s="25"/>
      <c r="C226" s="25"/>
      <c r="D226" s="25"/>
      <c r="F226" s="3"/>
      <c r="G226" s="3"/>
    </row>
    <row r="227">
      <c r="A227" s="25"/>
      <c r="B227" s="25"/>
      <c r="C227" s="25"/>
      <c r="D227" s="25"/>
      <c r="F227" s="3"/>
      <c r="G227" s="3"/>
    </row>
    <row r="228">
      <c r="A228" s="25"/>
      <c r="B228" s="25"/>
      <c r="C228" s="25"/>
      <c r="D228" s="25"/>
      <c r="F228" s="3"/>
      <c r="G228" s="3"/>
    </row>
    <row r="229">
      <c r="A229" s="25"/>
      <c r="B229" s="25"/>
      <c r="C229" s="25"/>
      <c r="D229" s="25"/>
      <c r="F229" s="3"/>
      <c r="G229" s="3"/>
    </row>
    <row r="230">
      <c r="A230" s="25"/>
      <c r="B230" s="25"/>
      <c r="C230" s="25"/>
      <c r="D230" s="25"/>
      <c r="F230" s="3"/>
      <c r="G230" s="3"/>
    </row>
    <row r="231">
      <c r="A231" s="25"/>
      <c r="B231" s="25"/>
      <c r="C231" s="25"/>
      <c r="D231" s="25"/>
      <c r="F231" s="3"/>
      <c r="G231" s="3"/>
    </row>
    <row r="232">
      <c r="A232" s="25"/>
      <c r="B232" s="25"/>
      <c r="C232" s="25"/>
      <c r="D232" s="25"/>
      <c r="F232" s="3"/>
      <c r="G232" s="3"/>
    </row>
    <row r="233">
      <c r="A233" s="25"/>
      <c r="B233" s="25"/>
      <c r="C233" s="25"/>
      <c r="D233" s="25"/>
      <c r="F233" s="3"/>
      <c r="G233" s="3"/>
    </row>
    <row r="234">
      <c r="A234" s="25"/>
      <c r="B234" s="25"/>
      <c r="C234" s="25"/>
      <c r="D234" s="25"/>
      <c r="F234" s="3"/>
      <c r="G234" s="3"/>
    </row>
    <row r="235">
      <c r="A235" s="25"/>
      <c r="B235" s="25"/>
      <c r="C235" s="25"/>
      <c r="D235" s="25"/>
      <c r="F235" s="3"/>
      <c r="G235" s="3"/>
    </row>
    <row r="236">
      <c r="A236" s="25"/>
      <c r="B236" s="25"/>
      <c r="C236" s="25"/>
      <c r="D236" s="25"/>
      <c r="F236" s="3"/>
      <c r="G236" s="3"/>
    </row>
    <row r="237">
      <c r="A237" s="25"/>
      <c r="B237" s="25"/>
      <c r="C237" s="25"/>
      <c r="D237" s="25"/>
      <c r="F237" s="3"/>
      <c r="G237" s="3"/>
    </row>
    <row r="238">
      <c r="A238" s="25"/>
      <c r="B238" s="25"/>
      <c r="C238" s="25"/>
      <c r="D238" s="25"/>
      <c r="F238" s="3"/>
      <c r="G238" s="3"/>
    </row>
    <row r="239">
      <c r="A239" s="25"/>
      <c r="B239" s="25"/>
      <c r="C239" s="25"/>
      <c r="D239" s="25"/>
      <c r="F239" s="3"/>
      <c r="G239" s="3"/>
    </row>
    <row r="240">
      <c r="A240" s="25"/>
      <c r="B240" s="25"/>
      <c r="C240" s="25"/>
      <c r="D240" s="25"/>
      <c r="F240" s="3"/>
      <c r="G240" s="3"/>
    </row>
    <row r="241">
      <c r="A241" s="25"/>
      <c r="B241" s="25"/>
      <c r="C241" s="25"/>
      <c r="D241" s="25"/>
      <c r="F241" s="3"/>
      <c r="G241" s="3"/>
    </row>
    <row r="242">
      <c r="A242" s="25"/>
      <c r="B242" s="25"/>
      <c r="C242" s="25"/>
      <c r="D242" s="25"/>
      <c r="F242" s="3"/>
      <c r="G242" s="3"/>
    </row>
    <row r="243">
      <c r="A243" s="25"/>
      <c r="B243" s="25"/>
      <c r="C243" s="25"/>
      <c r="D243" s="25"/>
      <c r="F243" s="3"/>
      <c r="G243" s="3"/>
    </row>
    <row r="244">
      <c r="A244" s="25"/>
      <c r="B244" s="25"/>
      <c r="C244" s="25"/>
      <c r="D244" s="25"/>
      <c r="F244" s="3"/>
      <c r="G244" s="3"/>
    </row>
    <row r="245">
      <c r="A245" s="25"/>
      <c r="B245" s="25"/>
      <c r="C245" s="25"/>
      <c r="D245" s="25"/>
      <c r="F245" s="3"/>
      <c r="G245" s="3"/>
    </row>
    <row r="246">
      <c r="A246" s="25"/>
      <c r="B246" s="25"/>
      <c r="C246" s="25"/>
      <c r="D246" s="25"/>
      <c r="F246" s="3"/>
      <c r="G246" s="3"/>
    </row>
    <row r="247">
      <c r="A247" s="25"/>
      <c r="B247" s="25"/>
      <c r="C247" s="25"/>
      <c r="D247" s="25"/>
      <c r="F247" s="3"/>
      <c r="G247" s="3"/>
    </row>
    <row r="248">
      <c r="A248" s="25"/>
      <c r="B248" s="25"/>
      <c r="C248" s="25"/>
      <c r="D248" s="25"/>
      <c r="F248" s="3"/>
      <c r="G248" s="3"/>
    </row>
    <row r="249">
      <c r="A249" s="25"/>
      <c r="B249" s="25"/>
      <c r="C249" s="25"/>
      <c r="D249" s="25"/>
      <c r="F249" s="3"/>
      <c r="G249" s="3"/>
    </row>
    <row r="250">
      <c r="A250" s="25"/>
      <c r="B250" s="25"/>
      <c r="C250" s="25"/>
      <c r="D250" s="25"/>
      <c r="F250" s="3"/>
      <c r="G250" s="3"/>
    </row>
    <row r="251">
      <c r="A251" s="25"/>
      <c r="B251" s="25"/>
      <c r="C251" s="25"/>
      <c r="D251" s="25"/>
      <c r="F251" s="3"/>
      <c r="G251" s="3"/>
    </row>
    <row r="252">
      <c r="A252" s="25"/>
      <c r="B252" s="25"/>
      <c r="C252" s="25"/>
      <c r="D252" s="25"/>
      <c r="F252" s="3"/>
      <c r="G252" s="3"/>
    </row>
    <row r="253">
      <c r="A253" s="25"/>
      <c r="B253" s="25"/>
      <c r="C253" s="25"/>
      <c r="D253" s="25"/>
      <c r="F253" s="3"/>
      <c r="G253" s="3"/>
    </row>
    <row r="254">
      <c r="A254" s="25"/>
      <c r="B254" s="25"/>
      <c r="C254" s="25"/>
      <c r="D254" s="25"/>
      <c r="F254" s="3"/>
      <c r="G254" s="3"/>
    </row>
    <row r="255">
      <c r="A255" s="25"/>
      <c r="B255" s="25"/>
      <c r="C255" s="25"/>
      <c r="D255" s="25"/>
      <c r="F255" s="3"/>
      <c r="G255" s="3"/>
    </row>
    <row r="256">
      <c r="A256" s="25"/>
      <c r="B256" s="25"/>
      <c r="C256" s="25"/>
      <c r="D256" s="25"/>
      <c r="F256" s="3"/>
      <c r="G256" s="3"/>
    </row>
    <row r="257">
      <c r="A257" s="25"/>
      <c r="B257" s="25"/>
      <c r="C257" s="25"/>
      <c r="D257" s="25"/>
      <c r="F257" s="3"/>
      <c r="G257" s="3"/>
    </row>
    <row r="258">
      <c r="A258" s="25"/>
      <c r="B258" s="25"/>
      <c r="C258" s="25"/>
      <c r="D258" s="25"/>
      <c r="F258" s="3"/>
      <c r="G258" s="3"/>
    </row>
    <row r="259">
      <c r="A259" s="25"/>
      <c r="B259" s="25"/>
      <c r="C259" s="25"/>
      <c r="D259" s="25"/>
      <c r="F259" s="3"/>
      <c r="G259" s="3"/>
    </row>
    <row r="260">
      <c r="A260" s="25"/>
      <c r="B260" s="25"/>
      <c r="C260" s="25"/>
      <c r="D260" s="25"/>
      <c r="F260" s="3"/>
      <c r="G260" s="3"/>
    </row>
    <row r="261">
      <c r="A261" s="25"/>
      <c r="B261" s="25"/>
      <c r="C261" s="25"/>
      <c r="D261" s="25"/>
      <c r="F261" s="3"/>
      <c r="G261" s="3"/>
    </row>
    <row r="262">
      <c r="A262" s="25"/>
      <c r="B262" s="25"/>
      <c r="C262" s="25"/>
      <c r="D262" s="25"/>
      <c r="F262" s="3"/>
      <c r="G262" s="3"/>
    </row>
    <row r="263">
      <c r="A263" s="25"/>
      <c r="B263" s="25"/>
      <c r="C263" s="25"/>
      <c r="D263" s="25"/>
      <c r="F263" s="3"/>
      <c r="G263" s="3"/>
    </row>
    <row r="264">
      <c r="A264" s="25"/>
      <c r="B264" s="25"/>
      <c r="C264" s="25"/>
      <c r="D264" s="25"/>
      <c r="F264" s="3"/>
      <c r="G264" s="3"/>
    </row>
    <row r="265">
      <c r="A265" s="25"/>
      <c r="B265" s="25"/>
      <c r="C265" s="25"/>
      <c r="D265" s="25"/>
      <c r="F265" s="3"/>
      <c r="G265" s="3"/>
    </row>
    <row r="266">
      <c r="A266" s="25"/>
      <c r="B266" s="25"/>
      <c r="C266" s="25"/>
      <c r="D266" s="25"/>
      <c r="F266" s="3"/>
      <c r="G266" s="3"/>
    </row>
    <row r="267">
      <c r="A267" s="25"/>
      <c r="B267" s="25"/>
      <c r="C267" s="25"/>
      <c r="D267" s="25"/>
      <c r="F267" s="3"/>
      <c r="G267" s="3"/>
    </row>
    <row r="268">
      <c r="A268" s="25"/>
      <c r="B268" s="25"/>
      <c r="C268" s="25"/>
      <c r="D268" s="25"/>
      <c r="F268" s="3"/>
      <c r="G268" s="3"/>
    </row>
    <row r="269">
      <c r="A269" s="25"/>
      <c r="B269" s="25"/>
      <c r="C269" s="25"/>
      <c r="D269" s="25"/>
      <c r="F269" s="3"/>
      <c r="G269" s="3"/>
    </row>
    <row r="270">
      <c r="A270" s="25"/>
      <c r="B270" s="25"/>
      <c r="C270" s="25"/>
      <c r="D270" s="25"/>
      <c r="F270" s="3"/>
      <c r="G270" s="3"/>
    </row>
    <row r="271">
      <c r="A271" s="25"/>
      <c r="B271" s="25"/>
      <c r="C271" s="25"/>
      <c r="D271" s="25"/>
      <c r="F271" s="3"/>
      <c r="G271" s="3"/>
    </row>
    <row r="272">
      <c r="A272" s="25"/>
      <c r="B272" s="25"/>
      <c r="C272" s="25"/>
      <c r="D272" s="25"/>
      <c r="F272" s="3"/>
      <c r="G272" s="3"/>
    </row>
    <row r="273">
      <c r="A273" s="25"/>
      <c r="B273" s="25"/>
      <c r="C273" s="25"/>
      <c r="D273" s="25"/>
      <c r="F273" s="3"/>
      <c r="G273" s="3"/>
    </row>
    <row r="274">
      <c r="A274" s="25"/>
      <c r="B274" s="25"/>
      <c r="C274" s="25"/>
      <c r="D274" s="25"/>
      <c r="F274" s="3"/>
      <c r="G274" s="3"/>
    </row>
    <row r="275">
      <c r="A275" s="25"/>
      <c r="B275" s="25"/>
      <c r="C275" s="25"/>
      <c r="D275" s="25"/>
      <c r="F275" s="3"/>
      <c r="G275" s="3"/>
    </row>
    <row r="276">
      <c r="A276" s="25"/>
      <c r="B276" s="25"/>
      <c r="C276" s="25"/>
      <c r="D276" s="25"/>
      <c r="F276" s="3"/>
      <c r="G276" s="3"/>
    </row>
    <row r="277">
      <c r="A277" s="25"/>
      <c r="B277" s="25"/>
      <c r="C277" s="25"/>
      <c r="D277" s="25"/>
      <c r="F277" s="3"/>
      <c r="G277" s="3"/>
    </row>
    <row r="278">
      <c r="A278" s="25"/>
      <c r="B278" s="25"/>
      <c r="C278" s="25"/>
      <c r="D278" s="25"/>
      <c r="F278" s="3"/>
      <c r="G278" s="3"/>
    </row>
    <row r="279">
      <c r="A279" s="25"/>
      <c r="B279" s="25"/>
      <c r="C279" s="25"/>
      <c r="D279" s="25"/>
      <c r="F279" s="3"/>
      <c r="G279" s="3"/>
    </row>
    <row r="280">
      <c r="A280" s="25"/>
      <c r="B280" s="25"/>
      <c r="C280" s="25"/>
      <c r="D280" s="25"/>
      <c r="F280" s="3"/>
      <c r="G280" s="3"/>
    </row>
    <row r="281">
      <c r="A281" s="25"/>
      <c r="B281" s="25"/>
      <c r="C281" s="25"/>
      <c r="D281" s="25"/>
      <c r="F281" s="3"/>
      <c r="G281" s="3"/>
    </row>
    <row r="282">
      <c r="A282" s="25"/>
      <c r="B282" s="25"/>
      <c r="C282" s="25"/>
      <c r="D282" s="25"/>
      <c r="F282" s="3"/>
      <c r="G282" s="3"/>
    </row>
    <row r="283">
      <c r="A283" s="25"/>
      <c r="B283" s="25"/>
      <c r="C283" s="25"/>
      <c r="D283" s="25"/>
      <c r="F283" s="3"/>
      <c r="G283" s="3"/>
    </row>
    <row r="284">
      <c r="A284" s="25"/>
      <c r="B284" s="25"/>
      <c r="C284" s="25"/>
      <c r="D284" s="25"/>
      <c r="F284" s="3"/>
      <c r="G284" s="3"/>
    </row>
    <row r="285">
      <c r="A285" s="25"/>
      <c r="B285" s="25"/>
      <c r="C285" s="25"/>
      <c r="D285" s="25"/>
      <c r="F285" s="3"/>
      <c r="G285" s="3"/>
    </row>
    <row r="286">
      <c r="A286" s="25"/>
      <c r="B286" s="25"/>
      <c r="C286" s="25"/>
      <c r="D286" s="25"/>
      <c r="F286" s="3"/>
      <c r="G286" s="3"/>
    </row>
    <row r="287">
      <c r="A287" s="25"/>
      <c r="B287" s="25"/>
      <c r="C287" s="25"/>
      <c r="D287" s="25"/>
      <c r="F287" s="3"/>
      <c r="G287" s="3"/>
    </row>
    <row r="288">
      <c r="A288" s="25"/>
      <c r="B288" s="25"/>
      <c r="C288" s="25"/>
      <c r="D288" s="25"/>
      <c r="F288" s="3"/>
      <c r="G288" s="3"/>
    </row>
    <row r="289">
      <c r="A289" s="25"/>
      <c r="B289" s="25"/>
      <c r="C289" s="25"/>
      <c r="D289" s="25"/>
      <c r="F289" s="3"/>
      <c r="G289" s="3"/>
    </row>
    <row r="290">
      <c r="A290" s="25"/>
      <c r="B290" s="25"/>
      <c r="C290" s="25"/>
      <c r="D290" s="25"/>
      <c r="F290" s="3"/>
      <c r="G290" s="3"/>
    </row>
    <row r="291">
      <c r="A291" s="25"/>
      <c r="B291" s="25"/>
      <c r="C291" s="25"/>
      <c r="D291" s="25"/>
      <c r="F291" s="3"/>
      <c r="G291" s="3"/>
    </row>
    <row r="292">
      <c r="A292" s="25"/>
      <c r="B292" s="25"/>
      <c r="C292" s="25"/>
      <c r="D292" s="25"/>
      <c r="F292" s="3"/>
      <c r="G292" s="3"/>
    </row>
    <row r="293">
      <c r="A293" s="25"/>
      <c r="B293" s="25"/>
      <c r="C293" s="25"/>
      <c r="D293" s="25"/>
      <c r="F293" s="3"/>
      <c r="G293" s="3"/>
    </row>
    <row r="294">
      <c r="A294" s="25"/>
      <c r="B294" s="25"/>
      <c r="C294" s="25"/>
      <c r="D294" s="25"/>
      <c r="F294" s="3"/>
      <c r="G294" s="3"/>
    </row>
    <row r="295">
      <c r="A295" s="25"/>
      <c r="B295" s="25"/>
      <c r="C295" s="25"/>
      <c r="D295" s="25"/>
      <c r="F295" s="3"/>
      <c r="G295" s="3"/>
    </row>
    <row r="296">
      <c r="A296" s="25"/>
      <c r="B296" s="25"/>
      <c r="C296" s="25"/>
      <c r="D296" s="25"/>
      <c r="F296" s="3"/>
      <c r="G296" s="3"/>
    </row>
    <row r="297">
      <c r="A297" s="25"/>
      <c r="B297" s="25"/>
      <c r="C297" s="25"/>
      <c r="D297" s="25"/>
      <c r="F297" s="3"/>
      <c r="G297" s="3"/>
    </row>
    <row r="298">
      <c r="A298" s="25"/>
      <c r="B298" s="25"/>
      <c r="C298" s="25"/>
      <c r="D298" s="25"/>
      <c r="F298" s="3"/>
      <c r="G298" s="3"/>
    </row>
    <row r="299">
      <c r="A299" s="25"/>
      <c r="B299" s="25"/>
      <c r="C299" s="25"/>
      <c r="D299" s="25"/>
      <c r="F299" s="3"/>
      <c r="G299" s="3"/>
    </row>
    <row r="300">
      <c r="A300" s="25"/>
      <c r="B300" s="25"/>
      <c r="C300" s="25"/>
      <c r="D300" s="25"/>
      <c r="F300" s="3"/>
      <c r="G300" s="3"/>
    </row>
    <row r="301">
      <c r="A301" s="25"/>
      <c r="B301" s="25"/>
      <c r="C301" s="25"/>
      <c r="D301" s="25"/>
      <c r="F301" s="3"/>
      <c r="G301" s="3"/>
    </row>
    <row r="302">
      <c r="A302" s="25"/>
      <c r="B302" s="25"/>
      <c r="C302" s="25"/>
      <c r="D302" s="25"/>
      <c r="F302" s="3"/>
      <c r="G302" s="3"/>
    </row>
    <row r="303">
      <c r="A303" s="25"/>
      <c r="B303" s="25"/>
      <c r="C303" s="25"/>
      <c r="D303" s="25"/>
      <c r="F303" s="3"/>
      <c r="G303" s="3"/>
    </row>
    <row r="304">
      <c r="A304" s="25"/>
      <c r="B304" s="25"/>
      <c r="C304" s="25"/>
      <c r="D304" s="25"/>
      <c r="F304" s="3"/>
      <c r="G304" s="3"/>
    </row>
    <row r="305">
      <c r="A305" s="25"/>
      <c r="B305" s="25"/>
      <c r="C305" s="25"/>
      <c r="D305" s="25"/>
      <c r="F305" s="3"/>
      <c r="G305" s="3"/>
    </row>
    <row r="306">
      <c r="A306" s="25"/>
      <c r="B306" s="25"/>
      <c r="C306" s="25"/>
      <c r="D306" s="25"/>
      <c r="F306" s="3"/>
      <c r="G306" s="3"/>
    </row>
    <row r="307">
      <c r="A307" s="25"/>
      <c r="B307" s="25"/>
      <c r="C307" s="25"/>
      <c r="D307" s="25"/>
      <c r="F307" s="3"/>
      <c r="G307" s="3"/>
    </row>
    <row r="308">
      <c r="A308" s="25"/>
      <c r="B308" s="25"/>
      <c r="C308" s="25"/>
      <c r="D308" s="25"/>
      <c r="F308" s="3"/>
      <c r="G308" s="3"/>
    </row>
    <row r="309">
      <c r="A309" s="25"/>
      <c r="B309" s="25"/>
      <c r="C309" s="25"/>
      <c r="D309" s="25"/>
      <c r="F309" s="3"/>
      <c r="G309" s="3"/>
    </row>
    <row r="310">
      <c r="A310" s="25"/>
      <c r="B310" s="25"/>
      <c r="C310" s="25"/>
      <c r="D310" s="25"/>
      <c r="F310" s="3"/>
      <c r="G310" s="3"/>
    </row>
    <row r="311">
      <c r="A311" s="25"/>
      <c r="B311" s="25"/>
      <c r="C311" s="25"/>
      <c r="D311" s="25"/>
      <c r="F311" s="3"/>
      <c r="G311" s="3"/>
    </row>
    <row r="312">
      <c r="A312" s="25"/>
      <c r="B312" s="25"/>
      <c r="C312" s="25"/>
      <c r="D312" s="25"/>
      <c r="F312" s="3"/>
      <c r="G312" s="3"/>
    </row>
    <row r="313">
      <c r="A313" s="25"/>
      <c r="B313" s="25"/>
      <c r="C313" s="25"/>
      <c r="D313" s="25"/>
      <c r="F313" s="3"/>
      <c r="G313" s="3"/>
    </row>
    <row r="314">
      <c r="A314" s="25"/>
      <c r="B314" s="25"/>
      <c r="C314" s="25"/>
      <c r="D314" s="25"/>
      <c r="F314" s="3"/>
      <c r="G314" s="3"/>
    </row>
    <row r="315">
      <c r="A315" s="25"/>
      <c r="B315" s="25"/>
      <c r="C315" s="25"/>
      <c r="D315" s="25"/>
      <c r="F315" s="3"/>
      <c r="G315" s="3"/>
    </row>
    <row r="316">
      <c r="A316" s="25"/>
      <c r="B316" s="25"/>
      <c r="C316" s="25"/>
      <c r="D316" s="25"/>
      <c r="F316" s="3"/>
      <c r="G316" s="3"/>
    </row>
    <row r="317">
      <c r="A317" s="25"/>
      <c r="B317" s="25"/>
      <c r="C317" s="25"/>
      <c r="D317" s="25"/>
      <c r="F317" s="3"/>
      <c r="G317" s="3"/>
    </row>
    <row r="318">
      <c r="A318" s="25"/>
      <c r="B318" s="25"/>
      <c r="C318" s="25"/>
      <c r="D318" s="25"/>
      <c r="F318" s="3"/>
      <c r="G318" s="3"/>
    </row>
    <row r="319">
      <c r="A319" s="25"/>
      <c r="B319" s="25"/>
      <c r="C319" s="25"/>
      <c r="D319" s="25"/>
      <c r="F319" s="3"/>
      <c r="G319" s="3"/>
    </row>
    <row r="320">
      <c r="A320" s="25"/>
      <c r="B320" s="25"/>
      <c r="C320" s="25"/>
      <c r="D320" s="25"/>
      <c r="F320" s="3"/>
      <c r="G320" s="3"/>
    </row>
    <row r="321">
      <c r="A321" s="25"/>
      <c r="B321" s="25"/>
      <c r="C321" s="25"/>
      <c r="D321" s="25"/>
      <c r="F321" s="3"/>
      <c r="G321" s="3"/>
    </row>
    <row r="322">
      <c r="A322" s="25"/>
      <c r="B322" s="25"/>
      <c r="C322" s="25"/>
      <c r="D322" s="25"/>
      <c r="F322" s="3"/>
      <c r="G322" s="3"/>
    </row>
    <row r="323">
      <c r="A323" s="25"/>
      <c r="B323" s="25"/>
      <c r="C323" s="25"/>
      <c r="D323" s="25"/>
      <c r="F323" s="3"/>
      <c r="G323" s="3"/>
    </row>
    <row r="324">
      <c r="A324" s="25"/>
      <c r="B324" s="25"/>
      <c r="C324" s="25"/>
      <c r="D324" s="25"/>
      <c r="F324" s="3"/>
      <c r="G324" s="3"/>
    </row>
    <row r="325">
      <c r="A325" s="25"/>
      <c r="B325" s="25"/>
      <c r="C325" s="25"/>
      <c r="D325" s="25"/>
      <c r="F325" s="3"/>
      <c r="G325" s="3"/>
    </row>
    <row r="326">
      <c r="A326" s="25"/>
      <c r="B326" s="25"/>
      <c r="C326" s="25"/>
      <c r="D326" s="25"/>
      <c r="F326" s="3"/>
      <c r="G326" s="3"/>
    </row>
    <row r="327">
      <c r="A327" s="25"/>
      <c r="B327" s="25"/>
      <c r="C327" s="25"/>
      <c r="D327" s="25"/>
      <c r="F327" s="3"/>
      <c r="G327" s="3"/>
    </row>
    <row r="328">
      <c r="A328" s="25"/>
      <c r="B328" s="25"/>
      <c r="C328" s="25"/>
      <c r="D328" s="25"/>
      <c r="F328" s="3"/>
      <c r="G328" s="3"/>
    </row>
    <row r="329">
      <c r="A329" s="25"/>
      <c r="B329" s="25"/>
      <c r="C329" s="25"/>
      <c r="D329" s="25"/>
      <c r="F329" s="3"/>
      <c r="G329" s="3"/>
    </row>
    <row r="330">
      <c r="A330" s="25"/>
      <c r="B330" s="25"/>
      <c r="C330" s="25"/>
      <c r="D330" s="25"/>
      <c r="F330" s="3"/>
      <c r="G330" s="3"/>
    </row>
    <row r="331">
      <c r="A331" s="25"/>
      <c r="B331" s="25"/>
      <c r="C331" s="25"/>
      <c r="D331" s="25"/>
      <c r="F331" s="3"/>
      <c r="G331" s="3"/>
    </row>
    <row r="332">
      <c r="A332" s="25"/>
      <c r="B332" s="25"/>
      <c r="C332" s="25"/>
      <c r="D332" s="25"/>
      <c r="F332" s="3"/>
      <c r="G332" s="3"/>
    </row>
    <row r="333">
      <c r="A333" s="25"/>
      <c r="B333" s="25"/>
      <c r="C333" s="25"/>
      <c r="D333" s="25"/>
      <c r="F333" s="3"/>
      <c r="G333" s="3"/>
    </row>
    <row r="334">
      <c r="A334" s="25"/>
      <c r="B334" s="25"/>
      <c r="C334" s="25"/>
      <c r="D334" s="25"/>
      <c r="F334" s="3"/>
      <c r="G334" s="3"/>
    </row>
    <row r="335">
      <c r="A335" s="25"/>
      <c r="B335" s="25"/>
      <c r="C335" s="25"/>
      <c r="D335" s="25"/>
      <c r="F335" s="3"/>
      <c r="G335" s="3"/>
    </row>
    <row r="336">
      <c r="A336" s="25"/>
      <c r="B336" s="25"/>
      <c r="C336" s="25"/>
      <c r="D336" s="25"/>
      <c r="F336" s="3"/>
      <c r="G336" s="3"/>
    </row>
    <row r="337">
      <c r="A337" s="25"/>
      <c r="B337" s="25"/>
      <c r="C337" s="25"/>
      <c r="D337" s="25"/>
      <c r="F337" s="3"/>
      <c r="G337" s="3"/>
    </row>
    <row r="338">
      <c r="A338" s="25"/>
      <c r="B338" s="25"/>
      <c r="C338" s="25"/>
      <c r="D338" s="25"/>
      <c r="F338" s="3"/>
      <c r="G338" s="3"/>
    </row>
    <row r="339">
      <c r="A339" s="25"/>
      <c r="B339" s="25"/>
      <c r="C339" s="25"/>
      <c r="D339" s="25"/>
      <c r="F339" s="3"/>
      <c r="G339" s="3"/>
    </row>
    <row r="340">
      <c r="A340" s="25"/>
      <c r="B340" s="25"/>
      <c r="C340" s="25"/>
      <c r="D340" s="25"/>
      <c r="F340" s="3"/>
      <c r="G340" s="3"/>
    </row>
    <row r="341">
      <c r="A341" s="25"/>
      <c r="B341" s="25"/>
      <c r="C341" s="25"/>
      <c r="D341" s="25"/>
      <c r="F341" s="3"/>
      <c r="G341" s="3"/>
    </row>
    <row r="342">
      <c r="A342" s="25"/>
      <c r="B342" s="25"/>
      <c r="C342" s="25"/>
      <c r="D342" s="25"/>
      <c r="F342" s="3"/>
      <c r="G342" s="3"/>
    </row>
    <row r="343">
      <c r="A343" s="25"/>
      <c r="B343" s="25"/>
      <c r="C343" s="25"/>
      <c r="D343" s="25"/>
      <c r="F343" s="3"/>
      <c r="G343" s="3"/>
    </row>
    <row r="344">
      <c r="A344" s="25"/>
      <c r="B344" s="25"/>
      <c r="C344" s="25"/>
      <c r="D344" s="25"/>
      <c r="F344" s="3"/>
      <c r="G344" s="3"/>
    </row>
    <row r="345">
      <c r="A345" s="25"/>
      <c r="B345" s="25"/>
      <c r="C345" s="25"/>
      <c r="D345" s="25"/>
      <c r="F345" s="3"/>
      <c r="G345" s="3"/>
    </row>
    <row r="346">
      <c r="A346" s="25"/>
      <c r="B346" s="25"/>
      <c r="C346" s="25"/>
      <c r="D346" s="25"/>
      <c r="F346" s="3"/>
      <c r="G346" s="3"/>
    </row>
    <row r="347">
      <c r="A347" s="25"/>
      <c r="B347" s="25"/>
      <c r="C347" s="25"/>
      <c r="D347" s="25"/>
      <c r="F347" s="3"/>
      <c r="G347" s="3"/>
    </row>
    <row r="348">
      <c r="A348" s="25"/>
      <c r="B348" s="25"/>
      <c r="C348" s="25"/>
      <c r="D348" s="25"/>
      <c r="F348" s="3"/>
      <c r="G348" s="3"/>
    </row>
    <row r="349">
      <c r="A349" s="25"/>
      <c r="B349" s="25"/>
      <c r="C349" s="25"/>
      <c r="D349" s="25"/>
      <c r="F349" s="3"/>
      <c r="G349" s="3"/>
    </row>
    <row r="350">
      <c r="A350" s="25"/>
      <c r="B350" s="25"/>
      <c r="C350" s="25"/>
      <c r="D350" s="25"/>
      <c r="F350" s="3"/>
      <c r="G350" s="3"/>
    </row>
    <row r="351">
      <c r="A351" s="25"/>
      <c r="B351" s="25"/>
      <c r="C351" s="25"/>
      <c r="D351" s="25"/>
      <c r="F351" s="3"/>
      <c r="G351" s="3"/>
    </row>
    <row r="352">
      <c r="A352" s="25"/>
      <c r="B352" s="25"/>
      <c r="C352" s="25"/>
      <c r="D352" s="25"/>
      <c r="F352" s="3"/>
      <c r="G352" s="3"/>
    </row>
    <row r="353">
      <c r="A353" s="25"/>
      <c r="B353" s="25"/>
      <c r="C353" s="25"/>
      <c r="D353" s="25"/>
      <c r="F353" s="3"/>
      <c r="G353" s="3"/>
    </row>
    <row r="354">
      <c r="A354" s="25"/>
      <c r="B354" s="25"/>
      <c r="C354" s="25"/>
      <c r="D354" s="25"/>
      <c r="F354" s="3"/>
      <c r="G354" s="3"/>
    </row>
    <row r="355">
      <c r="A355" s="25"/>
      <c r="B355" s="25"/>
      <c r="C355" s="25"/>
      <c r="D355" s="25"/>
      <c r="F355" s="3"/>
      <c r="G355" s="3"/>
    </row>
    <row r="356">
      <c r="A356" s="25"/>
      <c r="B356" s="25"/>
      <c r="C356" s="25"/>
      <c r="D356" s="25"/>
      <c r="F356" s="3"/>
      <c r="G356" s="3"/>
    </row>
    <row r="357">
      <c r="A357" s="25"/>
      <c r="B357" s="25"/>
      <c r="C357" s="25"/>
      <c r="D357" s="25"/>
      <c r="F357" s="3"/>
      <c r="G357" s="3"/>
    </row>
    <row r="358">
      <c r="A358" s="25"/>
      <c r="B358" s="25"/>
      <c r="C358" s="25"/>
      <c r="D358" s="25"/>
      <c r="F358" s="3"/>
      <c r="G358" s="3"/>
    </row>
    <row r="359">
      <c r="A359" s="25"/>
      <c r="B359" s="25"/>
      <c r="C359" s="25"/>
      <c r="D359" s="25"/>
      <c r="F359" s="3"/>
      <c r="G359" s="3"/>
    </row>
    <row r="360">
      <c r="A360" s="25"/>
      <c r="B360" s="25"/>
      <c r="C360" s="25"/>
      <c r="D360" s="25"/>
      <c r="F360" s="3"/>
      <c r="G360" s="3"/>
    </row>
    <row r="361">
      <c r="A361" s="25"/>
      <c r="B361" s="25"/>
      <c r="C361" s="25"/>
      <c r="D361" s="25"/>
      <c r="F361" s="3"/>
      <c r="G361" s="3"/>
    </row>
    <row r="362">
      <c r="A362" s="25"/>
      <c r="B362" s="25"/>
      <c r="C362" s="25"/>
      <c r="D362" s="25"/>
      <c r="F362" s="3"/>
      <c r="G362" s="3"/>
    </row>
    <row r="363">
      <c r="A363" s="25"/>
      <c r="B363" s="25"/>
      <c r="C363" s="25"/>
      <c r="D363" s="25"/>
      <c r="F363" s="3"/>
      <c r="G363" s="3"/>
    </row>
    <row r="364">
      <c r="A364" s="25"/>
      <c r="B364" s="25"/>
      <c r="C364" s="25"/>
      <c r="D364" s="25"/>
      <c r="F364" s="3"/>
      <c r="G364" s="3"/>
    </row>
    <row r="365">
      <c r="A365" s="25"/>
      <c r="B365" s="25"/>
      <c r="C365" s="25"/>
      <c r="D365" s="25"/>
      <c r="F365" s="3"/>
      <c r="G365" s="3"/>
    </row>
    <row r="366">
      <c r="A366" s="25"/>
      <c r="B366" s="25"/>
      <c r="C366" s="25"/>
      <c r="D366" s="25"/>
      <c r="F366" s="3"/>
      <c r="G366" s="3"/>
    </row>
    <row r="367">
      <c r="A367" s="25"/>
      <c r="B367" s="25"/>
      <c r="C367" s="25"/>
      <c r="D367" s="25"/>
      <c r="F367" s="3"/>
      <c r="G367" s="3"/>
    </row>
    <row r="368">
      <c r="A368" s="25"/>
      <c r="B368" s="25"/>
      <c r="C368" s="25"/>
      <c r="D368" s="25"/>
      <c r="F368" s="3"/>
      <c r="G368" s="3"/>
    </row>
    <row r="369">
      <c r="A369" s="25"/>
      <c r="B369" s="25"/>
      <c r="C369" s="25"/>
      <c r="D369" s="25"/>
      <c r="F369" s="3"/>
      <c r="G369" s="3"/>
    </row>
    <row r="370">
      <c r="A370" s="25"/>
      <c r="B370" s="25"/>
      <c r="C370" s="25"/>
      <c r="D370" s="25"/>
      <c r="F370" s="3"/>
      <c r="G370" s="3"/>
    </row>
    <row r="371">
      <c r="A371" s="25"/>
      <c r="B371" s="25"/>
      <c r="C371" s="25"/>
      <c r="D371" s="25"/>
      <c r="F371" s="3"/>
      <c r="G371" s="3"/>
    </row>
    <row r="372">
      <c r="A372" s="25"/>
      <c r="B372" s="25"/>
      <c r="C372" s="25"/>
      <c r="D372" s="25"/>
      <c r="F372" s="3"/>
      <c r="G372" s="3"/>
    </row>
    <row r="373">
      <c r="A373" s="25"/>
      <c r="B373" s="25"/>
      <c r="C373" s="25"/>
      <c r="D373" s="25"/>
      <c r="F373" s="3"/>
      <c r="G373" s="3"/>
    </row>
    <row r="374">
      <c r="A374" s="25"/>
      <c r="B374" s="25"/>
      <c r="C374" s="25"/>
      <c r="D374" s="25"/>
      <c r="F374" s="3"/>
      <c r="G374" s="3"/>
    </row>
    <row r="375">
      <c r="A375" s="25"/>
      <c r="B375" s="25"/>
      <c r="C375" s="25"/>
      <c r="D375" s="25"/>
      <c r="F375" s="3"/>
      <c r="G375" s="3"/>
    </row>
    <row r="376">
      <c r="A376" s="25"/>
      <c r="B376" s="25"/>
      <c r="C376" s="25"/>
      <c r="D376" s="25"/>
      <c r="F376" s="3"/>
      <c r="G376" s="3"/>
    </row>
    <row r="377">
      <c r="A377" s="25"/>
      <c r="B377" s="25"/>
      <c r="C377" s="25"/>
      <c r="D377" s="25"/>
      <c r="F377" s="3"/>
      <c r="G377" s="3"/>
    </row>
    <row r="378">
      <c r="A378" s="25"/>
      <c r="B378" s="25"/>
      <c r="C378" s="25"/>
      <c r="D378" s="25"/>
      <c r="F378" s="3"/>
      <c r="G378" s="3"/>
    </row>
    <row r="379">
      <c r="A379" s="25"/>
      <c r="B379" s="25"/>
      <c r="C379" s="25"/>
      <c r="D379" s="25"/>
      <c r="F379" s="3"/>
      <c r="G379" s="3"/>
    </row>
    <row r="380">
      <c r="A380" s="25"/>
      <c r="B380" s="25"/>
      <c r="C380" s="25"/>
      <c r="D380" s="25"/>
      <c r="F380" s="3"/>
      <c r="G380" s="3"/>
    </row>
    <row r="381">
      <c r="A381" s="25"/>
      <c r="B381" s="25"/>
      <c r="C381" s="25"/>
      <c r="D381" s="25"/>
      <c r="F381" s="3"/>
      <c r="G381" s="3"/>
    </row>
    <row r="382">
      <c r="A382" s="25"/>
      <c r="B382" s="25"/>
      <c r="C382" s="25"/>
      <c r="D382" s="25"/>
      <c r="F382" s="3"/>
      <c r="G382" s="3"/>
    </row>
    <row r="383">
      <c r="A383" s="25"/>
      <c r="B383" s="25"/>
      <c r="C383" s="25"/>
      <c r="D383" s="25"/>
      <c r="F383" s="3"/>
      <c r="G383" s="3"/>
    </row>
    <row r="384">
      <c r="A384" s="25"/>
      <c r="B384" s="25"/>
      <c r="C384" s="25"/>
      <c r="D384" s="25"/>
      <c r="F384" s="3"/>
      <c r="G384" s="3"/>
    </row>
    <row r="385">
      <c r="A385" s="25"/>
      <c r="B385" s="25"/>
      <c r="C385" s="25"/>
      <c r="D385" s="25"/>
      <c r="F385" s="3"/>
      <c r="G385" s="3"/>
    </row>
    <row r="386">
      <c r="A386" s="25"/>
      <c r="B386" s="25"/>
      <c r="C386" s="25"/>
      <c r="D386" s="25"/>
      <c r="F386" s="3"/>
      <c r="G386" s="3"/>
    </row>
    <row r="387">
      <c r="A387" s="25"/>
      <c r="B387" s="25"/>
      <c r="C387" s="25"/>
      <c r="D387" s="25"/>
      <c r="F387" s="3"/>
      <c r="G387" s="3"/>
    </row>
    <row r="388">
      <c r="A388" s="25"/>
      <c r="B388" s="25"/>
      <c r="C388" s="25"/>
      <c r="D388" s="25"/>
      <c r="F388" s="3"/>
      <c r="G388" s="3"/>
    </row>
    <row r="389">
      <c r="A389" s="25"/>
      <c r="B389" s="25"/>
      <c r="C389" s="25"/>
      <c r="D389" s="25"/>
      <c r="F389" s="3"/>
      <c r="G389" s="3"/>
    </row>
    <row r="390">
      <c r="A390" s="25"/>
      <c r="B390" s="25"/>
      <c r="C390" s="25"/>
      <c r="D390" s="25"/>
      <c r="F390" s="3"/>
      <c r="G390" s="3"/>
    </row>
    <row r="391">
      <c r="A391" s="25"/>
      <c r="B391" s="25"/>
      <c r="C391" s="25"/>
      <c r="D391" s="25"/>
      <c r="F391" s="3"/>
      <c r="G391" s="3"/>
    </row>
    <row r="392">
      <c r="A392" s="25"/>
      <c r="B392" s="25"/>
      <c r="C392" s="25"/>
      <c r="D392" s="25"/>
      <c r="F392" s="3"/>
      <c r="G392" s="3"/>
    </row>
    <row r="393">
      <c r="A393" s="25"/>
      <c r="B393" s="25"/>
      <c r="C393" s="25"/>
      <c r="D393" s="25"/>
      <c r="F393" s="3"/>
      <c r="G393" s="3"/>
    </row>
    <row r="394">
      <c r="A394" s="25"/>
      <c r="B394" s="25"/>
      <c r="C394" s="25"/>
      <c r="D394" s="25"/>
      <c r="F394" s="3"/>
      <c r="G394" s="3"/>
    </row>
    <row r="395">
      <c r="A395" s="25"/>
      <c r="B395" s="25"/>
      <c r="C395" s="25"/>
      <c r="D395" s="25"/>
      <c r="F395" s="3"/>
      <c r="G395" s="3"/>
    </row>
    <row r="396">
      <c r="A396" s="25"/>
      <c r="B396" s="25"/>
      <c r="C396" s="25"/>
      <c r="D396" s="25"/>
      <c r="F396" s="3"/>
      <c r="G396" s="3"/>
    </row>
    <row r="397">
      <c r="A397" s="25"/>
      <c r="B397" s="25"/>
      <c r="C397" s="25"/>
      <c r="D397" s="25"/>
      <c r="F397" s="3"/>
      <c r="G397" s="3"/>
    </row>
    <row r="398">
      <c r="A398" s="25"/>
      <c r="B398" s="25"/>
      <c r="C398" s="25"/>
      <c r="D398" s="25"/>
      <c r="F398" s="3"/>
      <c r="G398" s="3"/>
    </row>
    <row r="399">
      <c r="A399" s="25"/>
      <c r="B399" s="25"/>
      <c r="C399" s="25"/>
      <c r="D399" s="25"/>
      <c r="F399" s="3"/>
      <c r="G399" s="3"/>
    </row>
    <row r="400">
      <c r="A400" s="25"/>
      <c r="B400" s="25"/>
      <c r="C400" s="25"/>
      <c r="D400" s="25"/>
      <c r="F400" s="3"/>
      <c r="G400" s="3"/>
    </row>
    <row r="401">
      <c r="A401" s="25"/>
      <c r="B401" s="25"/>
      <c r="C401" s="25"/>
      <c r="D401" s="25"/>
      <c r="F401" s="3"/>
      <c r="G401" s="3"/>
    </row>
    <row r="402">
      <c r="A402" s="25"/>
      <c r="B402" s="25"/>
      <c r="C402" s="25"/>
      <c r="D402" s="25"/>
      <c r="F402" s="3"/>
      <c r="G402" s="3"/>
    </row>
    <row r="403">
      <c r="A403" s="25"/>
      <c r="B403" s="25"/>
      <c r="C403" s="25"/>
      <c r="D403" s="25"/>
      <c r="F403" s="3"/>
      <c r="G403" s="3"/>
    </row>
    <row r="404">
      <c r="A404" s="25"/>
      <c r="B404" s="25"/>
      <c r="C404" s="25"/>
      <c r="D404" s="25"/>
      <c r="F404" s="3"/>
      <c r="G404" s="3"/>
    </row>
    <row r="405">
      <c r="A405" s="25"/>
      <c r="B405" s="25"/>
      <c r="C405" s="25"/>
      <c r="D405" s="25"/>
      <c r="F405" s="3"/>
      <c r="G405" s="3"/>
    </row>
    <row r="406">
      <c r="A406" s="25"/>
      <c r="B406" s="25"/>
      <c r="C406" s="25"/>
      <c r="D406" s="25"/>
      <c r="F406" s="3"/>
      <c r="G406" s="3"/>
    </row>
    <row r="407">
      <c r="A407" s="25"/>
      <c r="B407" s="25"/>
      <c r="C407" s="25"/>
      <c r="D407" s="25"/>
      <c r="F407" s="3"/>
      <c r="G407" s="3"/>
    </row>
    <row r="408">
      <c r="A408" s="25"/>
      <c r="B408" s="25"/>
      <c r="C408" s="25"/>
      <c r="D408" s="25"/>
      <c r="F408" s="3"/>
      <c r="G408" s="3"/>
    </row>
    <row r="409">
      <c r="A409" s="25"/>
      <c r="B409" s="25"/>
      <c r="C409" s="25"/>
      <c r="D409" s="25"/>
      <c r="F409" s="3"/>
      <c r="G409" s="3"/>
    </row>
    <row r="410">
      <c r="A410" s="25"/>
      <c r="B410" s="25"/>
      <c r="C410" s="25"/>
      <c r="D410" s="25"/>
      <c r="F410" s="3"/>
      <c r="G410" s="3"/>
    </row>
    <row r="411">
      <c r="A411" s="25"/>
      <c r="B411" s="25"/>
      <c r="C411" s="25"/>
      <c r="D411" s="25"/>
      <c r="F411" s="3"/>
      <c r="G411" s="3"/>
    </row>
    <row r="412">
      <c r="A412" s="25"/>
      <c r="B412" s="25"/>
      <c r="C412" s="25"/>
      <c r="D412" s="25"/>
      <c r="F412" s="3"/>
      <c r="G412" s="3"/>
    </row>
    <row r="413">
      <c r="A413" s="25"/>
      <c r="B413" s="25"/>
      <c r="C413" s="25"/>
      <c r="D413" s="25"/>
      <c r="F413" s="3"/>
      <c r="G413" s="3"/>
    </row>
    <row r="414">
      <c r="A414" s="25"/>
      <c r="B414" s="25"/>
      <c r="C414" s="25"/>
      <c r="D414" s="25"/>
      <c r="F414" s="3"/>
      <c r="G414" s="3"/>
    </row>
    <row r="415">
      <c r="A415" s="25"/>
      <c r="B415" s="25"/>
      <c r="C415" s="25"/>
      <c r="D415" s="25"/>
      <c r="F415" s="3"/>
      <c r="G415" s="3"/>
    </row>
    <row r="416">
      <c r="A416" s="25"/>
      <c r="B416" s="25"/>
      <c r="C416" s="25"/>
      <c r="D416" s="25"/>
      <c r="F416" s="3"/>
      <c r="G416" s="3"/>
    </row>
    <row r="417">
      <c r="A417" s="25"/>
      <c r="B417" s="25"/>
      <c r="C417" s="25"/>
      <c r="D417" s="25"/>
      <c r="F417" s="3"/>
      <c r="G417" s="3"/>
    </row>
    <row r="418">
      <c r="A418" s="25"/>
      <c r="B418" s="25"/>
      <c r="C418" s="25"/>
      <c r="D418" s="25"/>
      <c r="F418" s="3"/>
      <c r="G418" s="3"/>
    </row>
    <row r="419">
      <c r="A419" s="25"/>
      <c r="B419" s="25"/>
      <c r="C419" s="25"/>
      <c r="D419" s="25"/>
      <c r="F419" s="3"/>
      <c r="G419" s="3"/>
    </row>
    <row r="420">
      <c r="A420" s="25"/>
      <c r="B420" s="25"/>
      <c r="C420" s="25"/>
      <c r="D420" s="25"/>
      <c r="F420" s="3"/>
      <c r="G420" s="3"/>
    </row>
    <row r="421">
      <c r="A421" s="25"/>
      <c r="B421" s="25"/>
      <c r="C421" s="25"/>
      <c r="D421" s="25"/>
      <c r="F421" s="3"/>
      <c r="G421" s="3"/>
    </row>
    <row r="422">
      <c r="A422" s="25"/>
      <c r="B422" s="25"/>
      <c r="C422" s="25"/>
      <c r="D422" s="25"/>
      <c r="F422" s="3"/>
      <c r="G422" s="3"/>
    </row>
    <row r="423">
      <c r="A423" s="25"/>
      <c r="B423" s="25"/>
      <c r="C423" s="25"/>
      <c r="D423" s="25"/>
      <c r="F423" s="3"/>
      <c r="G423" s="3"/>
    </row>
    <row r="424">
      <c r="A424" s="25"/>
      <c r="B424" s="25"/>
      <c r="C424" s="25"/>
      <c r="D424" s="25"/>
      <c r="F424" s="3"/>
      <c r="G424" s="3"/>
    </row>
    <row r="425">
      <c r="A425" s="25"/>
      <c r="B425" s="25"/>
      <c r="C425" s="25"/>
      <c r="D425" s="25"/>
      <c r="F425" s="3"/>
      <c r="G425" s="3"/>
    </row>
    <row r="426">
      <c r="A426" s="25"/>
      <c r="B426" s="25"/>
      <c r="C426" s="25"/>
      <c r="D426" s="25"/>
      <c r="F426" s="3"/>
      <c r="G426" s="3"/>
    </row>
    <row r="427">
      <c r="A427" s="25"/>
      <c r="B427" s="25"/>
      <c r="C427" s="25"/>
      <c r="D427" s="25"/>
      <c r="F427" s="3"/>
      <c r="G427" s="3"/>
    </row>
    <row r="428">
      <c r="A428" s="25"/>
      <c r="B428" s="25"/>
      <c r="C428" s="25"/>
      <c r="D428" s="25"/>
      <c r="F428" s="3"/>
      <c r="G428" s="3"/>
    </row>
    <row r="429">
      <c r="A429" s="25"/>
      <c r="B429" s="25"/>
      <c r="C429" s="25"/>
      <c r="D429" s="25"/>
      <c r="F429" s="3"/>
      <c r="G429" s="3"/>
    </row>
    <row r="430">
      <c r="A430" s="25"/>
      <c r="B430" s="25"/>
      <c r="C430" s="25"/>
      <c r="D430" s="25"/>
      <c r="F430" s="3"/>
      <c r="G430" s="3"/>
    </row>
    <row r="431">
      <c r="A431" s="25"/>
      <c r="B431" s="25"/>
      <c r="C431" s="25"/>
      <c r="D431" s="25"/>
      <c r="F431" s="3"/>
      <c r="G431" s="3"/>
    </row>
    <row r="432">
      <c r="A432" s="25"/>
      <c r="B432" s="25"/>
      <c r="C432" s="25"/>
      <c r="D432" s="25"/>
      <c r="F432" s="3"/>
      <c r="G432" s="3"/>
    </row>
    <row r="433">
      <c r="A433" s="25"/>
      <c r="B433" s="25"/>
      <c r="C433" s="25"/>
      <c r="D433" s="25"/>
      <c r="F433" s="3"/>
      <c r="G433" s="3"/>
    </row>
    <row r="434">
      <c r="A434" s="25"/>
      <c r="B434" s="25"/>
      <c r="C434" s="25"/>
      <c r="D434" s="25"/>
      <c r="F434" s="3"/>
      <c r="G434" s="3"/>
    </row>
    <row r="435">
      <c r="A435" s="25"/>
      <c r="B435" s="25"/>
      <c r="C435" s="25"/>
      <c r="D435" s="25"/>
      <c r="F435" s="3"/>
      <c r="G435" s="3"/>
    </row>
    <row r="436">
      <c r="A436" s="25"/>
      <c r="B436" s="25"/>
      <c r="C436" s="25"/>
      <c r="D436" s="25"/>
      <c r="F436" s="3"/>
      <c r="G436" s="3"/>
    </row>
    <row r="437">
      <c r="A437" s="25"/>
      <c r="B437" s="25"/>
      <c r="C437" s="25"/>
      <c r="D437" s="25"/>
      <c r="F437" s="3"/>
      <c r="G437" s="3"/>
    </row>
    <row r="438">
      <c r="A438" s="25"/>
      <c r="B438" s="25"/>
      <c r="C438" s="25"/>
      <c r="D438" s="25"/>
      <c r="F438" s="3"/>
      <c r="G438" s="3"/>
    </row>
    <row r="439">
      <c r="A439" s="25"/>
      <c r="B439" s="25"/>
      <c r="C439" s="25"/>
      <c r="D439" s="25"/>
      <c r="F439" s="3"/>
      <c r="G439" s="3"/>
    </row>
    <row r="440">
      <c r="A440" s="25"/>
      <c r="B440" s="25"/>
      <c r="C440" s="25"/>
      <c r="D440" s="25"/>
      <c r="F440" s="3"/>
      <c r="G440" s="3"/>
    </row>
    <row r="441">
      <c r="A441" s="25"/>
      <c r="B441" s="25"/>
      <c r="C441" s="25"/>
      <c r="D441" s="25"/>
      <c r="F441" s="3"/>
      <c r="G441" s="3"/>
    </row>
    <row r="442">
      <c r="A442" s="25"/>
      <c r="B442" s="25"/>
      <c r="C442" s="25"/>
      <c r="D442" s="25"/>
      <c r="F442" s="3"/>
      <c r="G442" s="3"/>
    </row>
    <row r="443">
      <c r="A443" s="25"/>
      <c r="B443" s="25"/>
      <c r="C443" s="25"/>
      <c r="D443" s="25"/>
      <c r="F443" s="3"/>
      <c r="G443" s="3"/>
    </row>
    <row r="444">
      <c r="A444" s="25"/>
      <c r="B444" s="25"/>
      <c r="C444" s="25"/>
      <c r="D444" s="25"/>
      <c r="F444" s="3"/>
      <c r="G444" s="3"/>
    </row>
    <row r="445">
      <c r="A445" s="25"/>
      <c r="B445" s="25"/>
      <c r="C445" s="25"/>
      <c r="D445" s="25"/>
      <c r="F445" s="3"/>
      <c r="G445" s="3"/>
    </row>
    <row r="446">
      <c r="A446" s="25"/>
      <c r="B446" s="25"/>
      <c r="C446" s="25"/>
      <c r="D446" s="25"/>
      <c r="F446" s="3"/>
      <c r="G446" s="3"/>
    </row>
    <row r="447">
      <c r="A447" s="25"/>
      <c r="B447" s="25"/>
      <c r="C447" s="25"/>
      <c r="D447" s="25"/>
      <c r="F447" s="3"/>
      <c r="G447" s="3"/>
    </row>
    <row r="448">
      <c r="A448" s="25"/>
      <c r="B448" s="25"/>
      <c r="C448" s="25"/>
      <c r="D448" s="25"/>
      <c r="F448" s="3"/>
      <c r="G448" s="3"/>
    </row>
    <row r="449">
      <c r="A449" s="25"/>
      <c r="B449" s="25"/>
      <c r="C449" s="25"/>
      <c r="D449" s="25"/>
      <c r="F449" s="3"/>
      <c r="G449" s="3"/>
    </row>
    <row r="450">
      <c r="A450" s="25"/>
      <c r="B450" s="25"/>
      <c r="C450" s="25"/>
      <c r="D450" s="25"/>
      <c r="F450" s="3"/>
      <c r="G450" s="3"/>
    </row>
    <row r="451">
      <c r="A451" s="25"/>
      <c r="B451" s="25"/>
      <c r="C451" s="25"/>
      <c r="D451" s="25"/>
      <c r="F451" s="3"/>
      <c r="G451" s="3"/>
    </row>
    <row r="452">
      <c r="A452" s="25"/>
      <c r="B452" s="25"/>
      <c r="C452" s="25"/>
      <c r="D452" s="25"/>
      <c r="F452" s="3"/>
      <c r="G452" s="3"/>
    </row>
    <row r="453">
      <c r="A453" s="25"/>
      <c r="B453" s="25"/>
      <c r="C453" s="25"/>
      <c r="D453" s="25"/>
      <c r="F453" s="3"/>
      <c r="G453" s="3"/>
    </row>
    <row r="454">
      <c r="A454" s="25"/>
      <c r="B454" s="25"/>
      <c r="C454" s="25"/>
      <c r="D454" s="25"/>
      <c r="F454" s="3"/>
      <c r="G454" s="3"/>
    </row>
    <row r="455">
      <c r="A455" s="25"/>
      <c r="B455" s="25"/>
      <c r="C455" s="25"/>
      <c r="D455" s="25"/>
      <c r="F455" s="3"/>
      <c r="G455" s="3"/>
    </row>
    <row r="456">
      <c r="A456" s="25"/>
      <c r="B456" s="25"/>
      <c r="C456" s="25"/>
      <c r="D456" s="25"/>
      <c r="F456" s="3"/>
      <c r="G456" s="3"/>
    </row>
    <row r="457">
      <c r="A457" s="25"/>
      <c r="B457" s="25"/>
      <c r="C457" s="25"/>
      <c r="D457" s="25"/>
      <c r="F457" s="3"/>
      <c r="G457" s="3"/>
    </row>
    <row r="458">
      <c r="A458" s="25"/>
      <c r="B458" s="25"/>
      <c r="C458" s="25"/>
      <c r="D458" s="25"/>
      <c r="F458" s="3"/>
      <c r="G458" s="3"/>
    </row>
    <row r="459">
      <c r="A459" s="25"/>
      <c r="B459" s="25"/>
      <c r="C459" s="25"/>
      <c r="D459" s="25"/>
      <c r="F459" s="3"/>
      <c r="G459" s="3"/>
    </row>
    <row r="460">
      <c r="A460" s="25"/>
      <c r="B460" s="25"/>
      <c r="C460" s="25"/>
      <c r="D460" s="25"/>
      <c r="F460" s="3"/>
      <c r="G460" s="3"/>
    </row>
    <row r="461">
      <c r="A461" s="25"/>
      <c r="B461" s="25"/>
      <c r="C461" s="25"/>
      <c r="D461" s="25"/>
      <c r="F461" s="3"/>
      <c r="G461" s="3"/>
    </row>
    <row r="462">
      <c r="A462" s="25"/>
      <c r="B462" s="25"/>
      <c r="C462" s="25"/>
      <c r="D462" s="25"/>
      <c r="F462" s="3"/>
      <c r="G462" s="3"/>
    </row>
    <row r="463">
      <c r="A463" s="25"/>
      <c r="B463" s="25"/>
      <c r="C463" s="25"/>
      <c r="D463" s="25"/>
      <c r="F463" s="3"/>
      <c r="G463" s="3"/>
    </row>
    <row r="464">
      <c r="A464" s="25"/>
      <c r="B464" s="25"/>
      <c r="C464" s="25"/>
      <c r="D464" s="25"/>
      <c r="F464" s="3"/>
      <c r="G464" s="3"/>
    </row>
    <row r="465">
      <c r="A465" s="25"/>
      <c r="B465" s="25"/>
      <c r="C465" s="25"/>
      <c r="D465" s="25"/>
      <c r="F465" s="3"/>
      <c r="G465" s="3"/>
    </row>
    <row r="466">
      <c r="A466" s="25"/>
      <c r="B466" s="25"/>
      <c r="C466" s="25"/>
      <c r="D466" s="25"/>
      <c r="F466" s="3"/>
      <c r="G466" s="3"/>
    </row>
    <row r="467">
      <c r="A467" s="25"/>
      <c r="B467" s="25"/>
      <c r="C467" s="25"/>
      <c r="D467" s="25"/>
      <c r="F467" s="3"/>
      <c r="G467" s="3"/>
    </row>
    <row r="468">
      <c r="A468" s="25"/>
      <c r="B468" s="25"/>
      <c r="C468" s="25"/>
      <c r="D468" s="25"/>
      <c r="F468" s="3"/>
      <c r="G468" s="3"/>
    </row>
    <row r="469">
      <c r="A469" s="25"/>
      <c r="B469" s="25"/>
      <c r="C469" s="25"/>
      <c r="D469" s="25"/>
      <c r="F469" s="3"/>
      <c r="G469" s="3"/>
    </row>
    <row r="470">
      <c r="A470" s="25"/>
      <c r="B470" s="25"/>
      <c r="C470" s="25"/>
      <c r="D470" s="25"/>
      <c r="F470" s="3"/>
      <c r="G470" s="3"/>
    </row>
    <row r="471">
      <c r="A471" s="25"/>
      <c r="B471" s="25"/>
      <c r="C471" s="25"/>
      <c r="D471" s="25"/>
      <c r="F471" s="3"/>
      <c r="G471" s="3"/>
    </row>
    <row r="472">
      <c r="A472" s="25"/>
      <c r="B472" s="25"/>
      <c r="C472" s="25"/>
      <c r="D472" s="25"/>
      <c r="F472" s="3"/>
      <c r="G472" s="3"/>
    </row>
    <row r="473">
      <c r="A473" s="25"/>
      <c r="B473" s="25"/>
      <c r="C473" s="25"/>
      <c r="D473" s="25"/>
      <c r="F473" s="3"/>
      <c r="G473" s="3"/>
    </row>
    <row r="474">
      <c r="A474" s="25"/>
      <c r="B474" s="25"/>
      <c r="C474" s="25"/>
      <c r="D474" s="25"/>
      <c r="F474" s="3"/>
      <c r="G474" s="3"/>
    </row>
    <row r="475">
      <c r="A475" s="25"/>
      <c r="B475" s="25"/>
      <c r="C475" s="25"/>
      <c r="D475" s="25"/>
      <c r="F475" s="3"/>
      <c r="G475" s="3"/>
    </row>
    <row r="476">
      <c r="A476" s="25"/>
      <c r="B476" s="25"/>
      <c r="C476" s="25"/>
      <c r="D476" s="25"/>
      <c r="F476" s="3"/>
      <c r="G476" s="3"/>
    </row>
    <row r="477">
      <c r="A477" s="25"/>
      <c r="B477" s="25"/>
      <c r="C477" s="25"/>
      <c r="D477" s="25"/>
      <c r="F477" s="3"/>
      <c r="G477" s="3"/>
    </row>
    <row r="478">
      <c r="A478" s="25"/>
      <c r="B478" s="25"/>
      <c r="C478" s="25"/>
      <c r="D478" s="25"/>
      <c r="F478" s="3"/>
      <c r="G478" s="3"/>
    </row>
    <row r="479">
      <c r="A479" s="25"/>
      <c r="B479" s="25"/>
      <c r="C479" s="25"/>
      <c r="D479" s="25"/>
      <c r="F479" s="3"/>
      <c r="G479" s="3"/>
    </row>
    <row r="480">
      <c r="A480" s="25"/>
      <c r="B480" s="25"/>
      <c r="C480" s="25"/>
      <c r="D480" s="25"/>
      <c r="F480" s="3"/>
      <c r="G480" s="3"/>
    </row>
    <row r="481">
      <c r="A481" s="25"/>
      <c r="B481" s="25"/>
      <c r="C481" s="25"/>
      <c r="D481" s="25"/>
      <c r="F481" s="3"/>
      <c r="G481" s="3"/>
    </row>
    <row r="482">
      <c r="A482" s="25"/>
      <c r="B482" s="25"/>
      <c r="C482" s="25"/>
      <c r="D482" s="25"/>
      <c r="F482" s="3"/>
      <c r="G482" s="3"/>
    </row>
    <row r="483">
      <c r="A483" s="25"/>
      <c r="B483" s="25"/>
      <c r="C483" s="25"/>
      <c r="D483" s="25"/>
      <c r="F483" s="3"/>
      <c r="G483" s="3"/>
    </row>
    <row r="484">
      <c r="A484" s="25"/>
      <c r="B484" s="25"/>
      <c r="C484" s="25"/>
      <c r="D484" s="25"/>
      <c r="F484" s="3"/>
      <c r="G484" s="3"/>
    </row>
    <row r="485">
      <c r="A485" s="25"/>
      <c r="B485" s="25"/>
      <c r="C485" s="25"/>
      <c r="D485" s="25"/>
      <c r="F485" s="3"/>
      <c r="G485" s="3"/>
    </row>
    <row r="486">
      <c r="A486" s="25"/>
      <c r="B486" s="25"/>
      <c r="C486" s="25"/>
      <c r="D486" s="25"/>
      <c r="F486" s="3"/>
      <c r="G486" s="3"/>
    </row>
    <row r="487">
      <c r="A487" s="25"/>
      <c r="B487" s="25"/>
      <c r="C487" s="25"/>
      <c r="D487" s="25"/>
      <c r="F487" s="3"/>
      <c r="G487" s="3"/>
    </row>
    <row r="488">
      <c r="A488" s="25"/>
      <c r="B488" s="25"/>
      <c r="C488" s="25"/>
      <c r="D488" s="25"/>
      <c r="F488" s="3"/>
      <c r="G488" s="3"/>
    </row>
    <row r="489">
      <c r="A489" s="25"/>
      <c r="B489" s="25"/>
      <c r="C489" s="25"/>
      <c r="D489" s="25"/>
      <c r="F489" s="3"/>
      <c r="G489" s="3"/>
    </row>
    <row r="490">
      <c r="A490" s="25"/>
      <c r="B490" s="25"/>
      <c r="C490" s="25"/>
      <c r="D490" s="25"/>
      <c r="F490" s="3"/>
      <c r="G490" s="3"/>
    </row>
    <row r="491">
      <c r="A491" s="25"/>
      <c r="B491" s="25"/>
      <c r="C491" s="25"/>
      <c r="D491" s="25"/>
      <c r="F491" s="3"/>
      <c r="G491" s="3"/>
    </row>
    <row r="492">
      <c r="A492" s="25"/>
      <c r="B492" s="25"/>
      <c r="C492" s="25"/>
      <c r="D492" s="25"/>
      <c r="F492" s="3"/>
      <c r="G492" s="3"/>
    </row>
    <row r="493">
      <c r="A493" s="25"/>
      <c r="B493" s="25"/>
      <c r="C493" s="25"/>
      <c r="D493" s="25"/>
      <c r="F493" s="3"/>
      <c r="G493" s="3"/>
    </row>
    <row r="494">
      <c r="A494" s="25"/>
      <c r="B494" s="25"/>
      <c r="C494" s="25"/>
      <c r="D494" s="25"/>
      <c r="F494" s="3"/>
      <c r="G494" s="3"/>
    </row>
    <row r="495">
      <c r="A495" s="25"/>
      <c r="B495" s="25"/>
      <c r="C495" s="25"/>
      <c r="D495" s="25"/>
      <c r="F495" s="3"/>
      <c r="G495" s="3"/>
    </row>
    <row r="496">
      <c r="A496" s="25"/>
      <c r="B496" s="25"/>
      <c r="C496" s="25"/>
      <c r="D496" s="25"/>
      <c r="F496" s="3"/>
      <c r="G496" s="3"/>
    </row>
    <row r="497">
      <c r="A497" s="25"/>
      <c r="B497" s="25"/>
      <c r="C497" s="25"/>
      <c r="D497" s="25"/>
      <c r="F497" s="3"/>
      <c r="G497" s="3"/>
    </row>
    <row r="498">
      <c r="A498" s="25"/>
      <c r="B498" s="25"/>
      <c r="C498" s="25"/>
      <c r="D498" s="25"/>
      <c r="F498" s="3"/>
      <c r="G498" s="3"/>
    </row>
    <row r="499">
      <c r="A499" s="25"/>
      <c r="B499" s="25"/>
      <c r="C499" s="25"/>
      <c r="D499" s="25"/>
      <c r="F499" s="3"/>
      <c r="G499" s="3"/>
    </row>
    <row r="500">
      <c r="A500" s="25"/>
      <c r="B500" s="25"/>
      <c r="C500" s="25"/>
      <c r="D500" s="25"/>
      <c r="F500" s="3"/>
      <c r="G500" s="3"/>
    </row>
    <row r="501">
      <c r="A501" s="25"/>
      <c r="B501" s="25"/>
      <c r="C501" s="25"/>
      <c r="D501" s="25"/>
      <c r="F501" s="3"/>
      <c r="G501" s="3"/>
    </row>
    <row r="502">
      <c r="A502" s="25"/>
      <c r="B502" s="25"/>
      <c r="C502" s="25"/>
      <c r="D502" s="25"/>
      <c r="F502" s="3"/>
      <c r="G502" s="3"/>
    </row>
    <row r="503">
      <c r="A503" s="25"/>
      <c r="B503" s="25"/>
      <c r="C503" s="25"/>
      <c r="D503" s="25"/>
      <c r="F503" s="3"/>
      <c r="G503" s="3"/>
    </row>
    <row r="504">
      <c r="A504" s="25"/>
      <c r="B504" s="25"/>
      <c r="C504" s="25"/>
      <c r="D504" s="25"/>
      <c r="F504" s="3"/>
      <c r="G504" s="3"/>
    </row>
    <row r="505">
      <c r="A505" s="25"/>
      <c r="B505" s="25"/>
      <c r="C505" s="25"/>
      <c r="D505" s="25"/>
      <c r="F505" s="3"/>
      <c r="G505" s="3"/>
    </row>
    <row r="506">
      <c r="A506" s="25"/>
      <c r="B506" s="25"/>
      <c r="C506" s="25"/>
      <c r="D506" s="25"/>
      <c r="F506" s="3"/>
      <c r="G506" s="3"/>
    </row>
    <row r="507">
      <c r="A507" s="25"/>
      <c r="B507" s="25"/>
      <c r="C507" s="25"/>
      <c r="D507" s="25"/>
      <c r="F507" s="3"/>
      <c r="G507" s="3"/>
    </row>
    <row r="508">
      <c r="A508" s="25"/>
      <c r="B508" s="25"/>
      <c r="C508" s="25"/>
      <c r="D508" s="25"/>
      <c r="F508" s="3"/>
      <c r="G508" s="3"/>
    </row>
    <row r="509">
      <c r="A509" s="25"/>
      <c r="B509" s="25"/>
      <c r="C509" s="25"/>
      <c r="D509" s="25"/>
      <c r="F509" s="3"/>
      <c r="G509" s="3"/>
    </row>
    <row r="510">
      <c r="A510" s="25"/>
      <c r="B510" s="25"/>
      <c r="C510" s="25"/>
      <c r="D510" s="25"/>
      <c r="F510" s="3"/>
      <c r="G510" s="3"/>
    </row>
    <row r="511">
      <c r="A511" s="25"/>
      <c r="B511" s="25"/>
      <c r="C511" s="25"/>
      <c r="D511" s="25"/>
      <c r="F511" s="3"/>
      <c r="G511" s="3"/>
    </row>
    <row r="512">
      <c r="A512" s="25"/>
      <c r="B512" s="25"/>
      <c r="C512" s="25"/>
      <c r="D512" s="25"/>
      <c r="F512" s="3"/>
      <c r="G512" s="3"/>
    </row>
    <row r="513">
      <c r="A513" s="25"/>
      <c r="B513" s="25"/>
      <c r="C513" s="25"/>
      <c r="D513" s="25"/>
      <c r="F513" s="3"/>
      <c r="G513" s="3"/>
    </row>
    <row r="514">
      <c r="A514" s="25"/>
      <c r="B514" s="25"/>
      <c r="C514" s="25"/>
      <c r="D514" s="25"/>
      <c r="F514" s="3"/>
      <c r="G514" s="3"/>
    </row>
    <row r="515">
      <c r="A515" s="25"/>
      <c r="B515" s="25"/>
      <c r="C515" s="25"/>
      <c r="D515" s="25"/>
      <c r="F515" s="3"/>
      <c r="G515" s="3"/>
    </row>
    <row r="516">
      <c r="A516" s="25"/>
      <c r="B516" s="25"/>
      <c r="C516" s="25"/>
      <c r="D516" s="25"/>
      <c r="F516" s="3"/>
      <c r="G516" s="3"/>
    </row>
    <row r="517">
      <c r="A517" s="25"/>
      <c r="B517" s="25"/>
      <c r="C517" s="25"/>
      <c r="D517" s="25"/>
      <c r="F517" s="3"/>
      <c r="G517" s="3"/>
    </row>
    <row r="518">
      <c r="A518" s="25"/>
      <c r="B518" s="25"/>
      <c r="C518" s="25"/>
      <c r="D518" s="25"/>
      <c r="F518" s="3"/>
      <c r="G518" s="3"/>
    </row>
    <row r="519">
      <c r="A519" s="25"/>
      <c r="B519" s="25"/>
      <c r="C519" s="25"/>
      <c r="D519" s="25"/>
      <c r="F519" s="3"/>
      <c r="G519" s="3"/>
    </row>
    <row r="520">
      <c r="A520" s="25"/>
      <c r="B520" s="25"/>
      <c r="C520" s="25"/>
      <c r="D520" s="25"/>
      <c r="F520" s="3"/>
      <c r="G520" s="3"/>
    </row>
    <row r="521">
      <c r="A521" s="25"/>
      <c r="B521" s="25"/>
      <c r="C521" s="25"/>
      <c r="D521" s="25"/>
      <c r="F521" s="3"/>
      <c r="G521" s="3"/>
    </row>
    <row r="522">
      <c r="A522" s="25"/>
      <c r="B522" s="25"/>
      <c r="C522" s="25"/>
      <c r="D522" s="25"/>
      <c r="F522" s="3"/>
      <c r="G522" s="3"/>
    </row>
    <row r="523">
      <c r="A523" s="25"/>
      <c r="B523" s="25"/>
      <c r="C523" s="25"/>
      <c r="D523" s="25"/>
      <c r="F523" s="3"/>
      <c r="G523" s="3"/>
    </row>
    <row r="524">
      <c r="A524" s="25"/>
      <c r="B524" s="25"/>
      <c r="C524" s="25"/>
      <c r="D524" s="25"/>
      <c r="F524" s="3"/>
      <c r="G524" s="3"/>
    </row>
    <row r="525">
      <c r="A525" s="25"/>
      <c r="B525" s="25"/>
      <c r="C525" s="25"/>
      <c r="D525" s="25"/>
      <c r="F525" s="3"/>
      <c r="G525" s="3"/>
    </row>
    <row r="526">
      <c r="A526" s="25"/>
      <c r="B526" s="25"/>
      <c r="C526" s="25"/>
      <c r="D526" s="25"/>
      <c r="F526" s="3"/>
      <c r="G526" s="3"/>
    </row>
    <row r="527">
      <c r="A527" s="25"/>
      <c r="B527" s="25"/>
      <c r="C527" s="25"/>
      <c r="D527" s="25"/>
      <c r="F527" s="3"/>
      <c r="G527" s="3"/>
    </row>
    <row r="528">
      <c r="A528" s="25"/>
      <c r="B528" s="25"/>
      <c r="C528" s="25"/>
      <c r="D528" s="25"/>
      <c r="F528" s="3"/>
      <c r="G528" s="3"/>
    </row>
    <row r="529">
      <c r="A529" s="25"/>
      <c r="B529" s="25"/>
      <c r="C529" s="25"/>
      <c r="D529" s="25"/>
      <c r="F529" s="3"/>
      <c r="G529" s="3"/>
    </row>
    <row r="530">
      <c r="A530" s="25"/>
      <c r="B530" s="25"/>
      <c r="C530" s="25"/>
      <c r="D530" s="25"/>
      <c r="F530" s="3"/>
      <c r="G530" s="3"/>
    </row>
    <row r="531">
      <c r="A531" s="25"/>
      <c r="B531" s="25"/>
      <c r="C531" s="25"/>
      <c r="D531" s="25"/>
      <c r="F531" s="3"/>
      <c r="G531" s="3"/>
    </row>
    <row r="532">
      <c r="A532" s="25"/>
      <c r="B532" s="25"/>
      <c r="C532" s="25"/>
      <c r="D532" s="25"/>
      <c r="F532" s="3"/>
      <c r="G532" s="3"/>
    </row>
    <row r="533">
      <c r="A533" s="25"/>
      <c r="B533" s="25"/>
      <c r="C533" s="25"/>
      <c r="D533" s="25"/>
      <c r="F533" s="3"/>
      <c r="G533" s="3"/>
    </row>
    <row r="534">
      <c r="A534" s="25"/>
      <c r="B534" s="25"/>
      <c r="C534" s="25"/>
      <c r="D534" s="25"/>
      <c r="F534" s="3"/>
      <c r="G534" s="3"/>
    </row>
    <row r="535">
      <c r="A535" s="25"/>
      <c r="B535" s="25"/>
      <c r="C535" s="25"/>
      <c r="D535" s="25"/>
      <c r="F535" s="3"/>
      <c r="G535" s="3"/>
    </row>
    <row r="536">
      <c r="A536" s="25"/>
      <c r="B536" s="25"/>
      <c r="C536" s="25"/>
      <c r="D536" s="25"/>
      <c r="F536" s="3"/>
      <c r="G536" s="3"/>
    </row>
    <row r="537">
      <c r="A537" s="25"/>
      <c r="B537" s="25"/>
      <c r="C537" s="25"/>
      <c r="D537" s="25"/>
      <c r="F537" s="3"/>
      <c r="G537" s="3"/>
    </row>
    <row r="538">
      <c r="A538" s="25"/>
      <c r="B538" s="25"/>
      <c r="C538" s="25"/>
      <c r="D538" s="25"/>
      <c r="F538" s="3"/>
      <c r="G538" s="3"/>
    </row>
    <row r="539">
      <c r="A539" s="25"/>
      <c r="B539" s="25"/>
      <c r="C539" s="25"/>
      <c r="D539" s="25"/>
      <c r="F539" s="3"/>
      <c r="G539" s="3"/>
    </row>
    <row r="540">
      <c r="A540" s="25"/>
      <c r="B540" s="25"/>
      <c r="C540" s="25"/>
      <c r="D540" s="25"/>
      <c r="F540" s="3"/>
      <c r="G540" s="3"/>
    </row>
    <row r="541">
      <c r="A541" s="25"/>
      <c r="B541" s="25"/>
      <c r="C541" s="25"/>
      <c r="D541" s="25"/>
      <c r="F541" s="3"/>
      <c r="G541" s="3"/>
    </row>
    <row r="542">
      <c r="A542" s="25"/>
      <c r="B542" s="25"/>
      <c r="C542" s="25"/>
      <c r="D542" s="25"/>
      <c r="F542" s="3"/>
      <c r="G542" s="3"/>
    </row>
    <row r="543">
      <c r="A543" s="25"/>
      <c r="B543" s="25"/>
      <c r="C543" s="25"/>
      <c r="D543" s="25"/>
      <c r="F543" s="3"/>
      <c r="G543" s="3"/>
    </row>
    <row r="544">
      <c r="A544" s="25"/>
      <c r="B544" s="25"/>
      <c r="C544" s="25"/>
      <c r="D544" s="25"/>
      <c r="F544" s="3"/>
      <c r="G544" s="3"/>
    </row>
    <row r="545">
      <c r="A545" s="25"/>
      <c r="B545" s="25"/>
      <c r="C545" s="25"/>
      <c r="D545" s="25"/>
      <c r="F545" s="3"/>
      <c r="G545" s="3"/>
    </row>
    <row r="546">
      <c r="A546" s="25"/>
      <c r="B546" s="25"/>
      <c r="C546" s="25"/>
      <c r="D546" s="25"/>
      <c r="F546" s="3"/>
      <c r="G546" s="3"/>
    </row>
    <row r="547">
      <c r="A547" s="25"/>
      <c r="B547" s="25"/>
      <c r="C547" s="25"/>
      <c r="D547" s="25"/>
      <c r="F547" s="3"/>
      <c r="G547" s="3"/>
    </row>
    <row r="548">
      <c r="A548" s="25"/>
      <c r="B548" s="25"/>
      <c r="C548" s="25"/>
      <c r="D548" s="25"/>
      <c r="F548" s="3"/>
      <c r="G548" s="3"/>
    </row>
    <row r="549">
      <c r="A549" s="25"/>
      <c r="B549" s="25"/>
      <c r="C549" s="25"/>
      <c r="D549" s="25"/>
      <c r="F549" s="3"/>
      <c r="G549" s="3"/>
    </row>
    <row r="550">
      <c r="A550" s="25"/>
      <c r="B550" s="25"/>
      <c r="C550" s="25"/>
      <c r="D550" s="25"/>
      <c r="F550" s="3"/>
      <c r="G550" s="3"/>
    </row>
    <row r="551">
      <c r="A551" s="25"/>
      <c r="B551" s="25"/>
      <c r="C551" s="25"/>
      <c r="D551" s="25"/>
      <c r="F551" s="3"/>
      <c r="G551" s="3"/>
    </row>
    <row r="552">
      <c r="A552" s="25"/>
      <c r="B552" s="25"/>
      <c r="C552" s="25"/>
      <c r="D552" s="25"/>
      <c r="F552" s="3"/>
      <c r="G552" s="3"/>
    </row>
    <row r="553">
      <c r="A553" s="25"/>
      <c r="B553" s="25"/>
      <c r="C553" s="25"/>
      <c r="D553" s="25"/>
      <c r="F553" s="3"/>
      <c r="G553" s="3"/>
    </row>
    <row r="554">
      <c r="A554" s="25"/>
      <c r="B554" s="25"/>
      <c r="C554" s="25"/>
      <c r="D554" s="25"/>
      <c r="F554" s="3"/>
      <c r="G554" s="3"/>
    </row>
    <row r="555">
      <c r="A555" s="25"/>
      <c r="B555" s="25"/>
      <c r="C555" s="25"/>
      <c r="D555" s="25"/>
      <c r="F555" s="3"/>
      <c r="G555" s="3"/>
    </row>
    <row r="556">
      <c r="A556" s="25"/>
      <c r="B556" s="25"/>
      <c r="C556" s="25"/>
      <c r="D556" s="25"/>
      <c r="F556" s="3"/>
      <c r="G556" s="3"/>
    </row>
    <row r="557">
      <c r="A557" s="25"/>
      <c r="B557" s="25"/>
      <c r="C557" s="25"/>
      <c r="D557" s="25"/>
      <c r="F557" s="3"/>
      <c r="G557" s="3"/>
    </row>
    <row r="558">
      <c r="A558" s="25"/>
      <c r="B558" s="25"/>
      <c r="C558" s="25"/>
      <c r="D558" s="25"/>
      <c r="F558" s="3"/>
      <c r="G558" s="3"/>
    </row>
    <row r="559">
      <c r="A559" s="25"/>
      <c r="B559" s="25"/>
      <c r="C559" s="25"/>
      <c r="D559" s="25"/>
      <c r="F559" s="3"/>
      <c r="G559" s="3"/>
    </row>
    <row r="560">
      <c r="A560" s="25"/>
      <c r="B560" s="25"/>
      <c r="C560" s="25"/>
      <c r="D560" s="25"/>
      <c r="F560" s="3"/>
      <c r="G560" s="3"/>
    </row>
    <row r="561">
      <c r="A561" s="25"/>
      <c r="B561" s="25"/>
      <c r="C561" s="25"/>
      <c r="D561" s="25"/>
      <c r="F561" s="3"/>
      <c r="G561" s="3"/>
    </row>
    <row r="562">
      <c r="A562" s="25"/>
      <c r="B562" s="25"/>
      <c r="C562" s="25"/>
      <c r="D562" s="25"/>
      <c r="F562" s="3"/>
      <c r="G562" s="3"/>
    </row>
    <row r="563">
      <c r="A563" s="25"/>
      <c r="B563" s="25"/>
      <c r="C563" s="25"/>
      <c r="D563" s="25"/>
      <c r="F563" s="3"/>
      <c r="G563" s="3"/>
    </row>
    <row r="564">
      <c r="A564" s="25"/>
      <c r="B564" s="25"/>
      <c r="C564" s="25"/>
      <c r="D564" s="25"/>
      <c r="F564" s="3"/>
      <c r="G564" s="3"/>
    </row>
    <row r="565">
      <c r="A565" s="25"/>
      <c r="B565" s="25"/>
      <c r="C565" s="25"/>
      <c r="D565" s="25"/>
      <c r="F565" s="3"/>
      <c r="G565" s="3"/>
    </row>
    <row r="566">
      <c r="A566" s="25"/>
      <c r="B566" s="25"/>
      <c r="C566" s="25"/>
      <c r="D566" s="25"/>
      <c r="F566" s="3"/>
      <c r="G566" s="3"/>
    </row>
    <row r="567">
      <c r="A567" s="25"/>
      <c r="B567" s="25"/>
      <c r="C567" s="25"/>
      <c r="D567" s="25"/>
      <c r="F567" s="3"/>
      <c r="G567" s="3"/>
    </row>
    <row r="568">
      <c r="A568" s="25"/>
      <c r="B568" s="25"/>
      <c r="C568" s="25"/>
      <c r="D568" s="25"/>
      <c r="F568" s="3"/>
      <c r="G568" s="3"/>
    </row>
    <row r="569">
      <c r="A569" s="25"/>
      <c r="B569" s="25"/>
      <c r="C569" s="25"/>
      <c r="D569" s="25"/>
      <c r="F569" s="3"/>
      <c r="G569" s="3"/>
    </row>
    <row r="570">
      <c r="A570" s="25"/>
      <c r="B570" s="25"/>
      <c r="C570" s="25"/>
      <c r="D570" s="25"/>
      <c r="F570" s="3"/>
      <c r="G570" s="3"/>
    </row>
    <row r="571">
      <c r="A571" s="25"/>
      <c r="B571" s="25"/>
      <c r="C571" s="25"/>
      <c r="D571" s="25"/>
      <c r="F571" s="3"/>
      <c r="G571" s="3"/>
    </row>
    <row r="572">
      <c r="A572" s="25"/>
      <c r="B572" s="25"/>
      <c r="C572" s="25"/>
      <c r="D572" s="25"/>
      <c r="F572" s="3"/>
      <c r="G572" s="3"/>
    </row>
    <row r="573">
      <c r="A573" s="25"/>
      <c r="B573" s="25"/>
      <c r="C573" s="25"/>
      <c r="D573" s="25"/>
      <c r="F573" s="3"/>
      <c r="G573" s="3"/>
    </row>
    <row r="574">
      <c r="A574" s="25"/>
      <c r="B574" s="25"/>
      <c r="C574" s="25"/>
      <c r="D574" s="25"/>
      <c r="F574" s="3"/>
      <c r="G574" s="3"/>
    </row>
    <row r="575">
      <c r="A575" s="25"/>
      <c r="B575" s="25"/>
      <c r="C575" s="25"/>
      <c r="D575" s="25"/>
      <c r="F575" s="3"/>
      <c r="G575" s="3"/>
    </row>
    <row r="576">
      <c r="A576" s="25"/>
      <c r="B576" s="25"/>
      <c r="C576" s="25"/>
      <c r="D576" s="25"/>
      <c r="F576" s="3"/>
      <c r="G576" s="3"/>
    </row>
    <row r="577">
      <c r="A577" s="25"/>
      <c r="B577" s="25"/>
      <c r="C577" s="25"/>
      <c r="D577" s="25"/>
      <c r="F577" s="3"/>
      <c r="G577" s="3"/>
    </row>
    <row r="578">
      <c r="A578" s="25"/>
      <c r="B578" s="25"/>
      <c r="C578" s="25"/>
      <c r="D578" s="25"/>
      <c r="F578" s="3"/>
      <c r="G578" s="3"/>
    </row>
    <row r="579">
      <c r="A579" s="25"/>
      <c r="B579" s="25"/>
      <c r="C579" s="25"/>
      <c r="D579" s="25"/>
      <c r="F579" s="3"/>
      <c r="G579" s="3"/>
    </row>
    <row r="580">
      <c r="A580" s="25"/>
      <c r="B580" s="25"/>
      <c r="C580" s="25"/>
      <c r="D580" s="25"/>
      <c r="F580" s="3"/>
      <c r="G580" s="3"/>
    </row>
    <row r="581">
      <c r="A581" s="25"/>
      <c r="B581" s="25"/>
      <c r="C581" s="25"/>
      <c r="D581" s="25"/>
      <c r="F581" s="3"/>
      <c r="G581" s="3"/>
    </row>
    <row r="582">
      <c r="A582" s="25"/>
      <c r="B582" s="25"/>
      <c r="C582" s="25"/>
      <c r="D582" s="25"/>
      <c r="F582" s="3"/>
      <c r="G582" s="3"/>
    </row>
    <row r="583">
      <c r="A583" s="25"/>
      <c r="B583" s="25"/>
      <c r="C583" s="25"/>
      <c r="D583" s="25"/>
      <c r="F583" s="3"/>
      <c r="G583" s="3"/>
    </row>
    <row r="584">
      <c r="A584" s="25"/>
      <c r="B584" s="25"/>
      <c r="C584" s="25"/>
      <c r="D584" s="25"/>
      <c r="F584" s="3"/>
      <c r="G584" s="3"/>
    </row>
    <row r="585">
      <c r="A585" s="25"/>
      <c r="B585" s="25"/>
      <c r="C585" s="25"/>
      <c r="D585" s="25"/>
      <c r="F585" s="3"/>
      <c r="G585" s="3"/>
    </row>
    <row r="586">
      <c r="A586" s="25"/>
      <c r="B586" s="25"/>
      <c r="C586" s="25"/>
      <c r="D586" s="25"/>
      <c r="F586" s="3"/>
      <c r="G586" s="3"/>
    </row>
    <row r="587">
      <c r="A587" s="25"/>
      <c r="B587" s="25"/>
      <c r="C587" s="25"/>
      <c r="D587" s="25"/>
      <c r="F587" s="3"/>
      <c r="G587" s="3"/>
    </row>
    <row r="588">
      <c r="A588" s="25"/>
      <c r="B588" s="25"/>
      <c r="C588" s="25"/>
      <c r="D588" s="25"/>
      <c r="F588" s="3"/>
      <c r="G588" s="3"/>
    </row>
    <row r="589">
      <c r="A589" s="25"/>
      <c r="B589" s="25"/>
      <c r="C589" s="25"/>
      <c r="D589" s="25"/>
      <c r="F589" s="3"/>
      <c r="G589" s="3"/>
    </row>
    <row r="590">
      <c r="A590" s="25"/>
      <c r="B590" s="25"/>
      <c r="C590" s="25"/>
      <c r="D590" s="25"/>
      <c r="F590" s="3"/>
      <c r="G590" s="3"/>
    </row>
    <row r="591">
      <c r="A591" s="25"/>
      <c r="B591" s="25"/>
      <c r="C591" s="25"/>
      <c r="D591" s="25"/>
      <c r="F591" s="3"/>
      <c r="G591" s="3"/>
    </row>
    <row r="592">
      <c r="A592" s="25"/>
      <c r="B592" s="25"/>
      <c r="C592" s="25"/>
      <c r="D592" s="25"/>
      <c r="F592" s="3"/>
      <c r="G592" s="3"/>
    </row>
    <row r="593">
      <c r="A593" s="25"/>
      <c r="B593" s="25"/>
      <c r="C593" s="25"/>
      <c r="D593" s="25"/>
      <c r="F593" s="3"/>
      <c r="G593" s="3"/>
    </row>
    <row r="594">
      <c r="A594" s="25"/>
      <c r="B594" s="25"/>
      <c r="C594" s="25"/>
      <c r="D594" s="25"/>
      <c r="F594" s="3"/>
      <c r="G594" s="3"/>
    </row>
    <row r="595">
      <c r="A595" s="25"/>
      <c r="B595" s="25"/>
      <c r="C595" s="25"/>
      <c r="D595" s="25"/>
      <c r="F595" s="3"/>
      <c r="G595" s="3"/>
    </row>
    <row r="596">
      <c r="A596" s="25"/>
      <c r="B596" s="25"/>
      <c r="C596" s="25"/>
      <c r="D596" s="25"/>
      <c r="F596" s="3"/>
      <c r="G596" s="3"/>
    </row>
    <row r="597">
      <c r="A597" s="25"/>
      <c r="B597" s="25"/>
      <c r="C597" s="25"/>
      <c r="D597" s="25"/>
      <c r="F597" s="3"/>
      <c r="G597" s="3"/>
    </row>
    <row r="598">
      <c r="A598" s="25"/>
      <c r="B598" s="25"/>
      <c r="C598" s="25"/>
      <c r="D598" s="25"/>
      <c r="F598" s="3"/>
      <c r="G598" s="3"/>
    </row>
    <row r="599">
      <c r="A599" s="25"/>
      <c r="B599" s="25"/>
      <c r="C599" s="25"/>
      <c r="D599" s="25"/>
      <c r="F599" s="3"/>
      <c r="G599" s="3"/>
    </row>
    <row r="600">
      <c r="A600" s="25"/>
      <c r="B600" s="25"/>
      <c r="C600" s="25"/>
      <c r="D600" s="25"/>
      <c r="F600" s="3"/>
      <c r="G600" s="3"/>
    </row>
    <row r="601">
      <c r="A601" s="25"/>
      <c r="B601" s="25"/>
      <c r="C601" s="25"/>
      <c r="D601" s="25"/>
      <c r="F601" s="3"/>
      <c r="G601" s="3"/>
    </row>
    <row r="602">
      <c r="A602" s="25"/>
      <c r="B602" s="25"/>
      <c r="C602" s="25"/>
      <c r="D602" s="25"/>
      <c r="F602" s="3"/>
      <c r="G602" s="3"/>
    </row>
    <row r="603">
      <c r="A603" s="25"/>
      <c r="B603" s="25"/>
      <c r="C603" s="25"/>
      <c r="D603" s="25"/>
      <c r="F603" s="3"/>
      <c r="G603" s="3"/>
    </row>
    <row r="604">
      <c r="A604" s="25"/>
      <c r="B604" s="25"/>
      <c r="C604" s="25"/>
      <c r="D604" s="25"/>
      <c r="F604" s="3"/>
      <c r="G604" s="3"/>
    </row>
    <row r="605">
      <c r="A605" s="25"/>
      <c r="B605" s="25"/>
      <c r="C605" s="25"/>
      <c r="D605" s="25"/>
      <c r="F605" s="3"/>
      <c r="G605" s="3"/>
    </row>
    <row r="606">
      <c r="A606" s="25"/>
      <c r="B606" s="25"/>
      <c r="C606" s="25"/>
      <c r="D606" s="25"/>
      <c r="F606" s="3"/>
      <c r="G606" s="3"/>
    </row>
    <row r="607">
      <c r="A607" s="25"/>
      <c r="B607" s="25"/>
      <c r="C607" s="25"/>
      <c r="D607" s="25"/>
      <c r="F607" s="3"/>
      <c r="G607" s="3"/>
    </row>
    <row r="608">
      <c r="A608" s="25"/>
      <c r="B608" s="25"/>
      <c r="C608" s="25"/>
      <c r="D608" s="25"/>
      <c r="F608" s="3"/>
      <c r="G608" s="3"/>
    </row>
    <row r="609">
      <c r="A609" s="25"/>
      <c r="B609" s="25"/>
      <c r="C609" s="25"/>
      <c r="D609" s="25"/>
      <c r="F609" s="3"/>
      <c r="G609" s="3"/>
    </row>
    <row r="610">
      <c r="A610" s="25"/>
      <c r="B610" s="25"/>
      <c r="C610" s="25"/>
      <c r="D610" s="25"/>
      <c r="F610" s="3"/>
      <c r="G610" s="3"/>
    </row>
    <row r="611">
      <c r="A611" s="25"/>
      <c r="B611" s="25"/>
      <c r="C611" s="25"/>
      <c r="D611" s="25"/>
      <c r="F611" s="3"/>
      <c r="G611" s="3"/>
    </row>
    <row r="612">
      <c r="A612" s="25"/>
      <c r="B612" s="25"/>
      <c r="C612" s="25"/>
      <c r="D612" s="25"/>
      <c r="F612" s="3"/>
      <c r="G612" s="3"/>
    </row>
    <row r="613">
      <c r="A613" s="25"/>
      <c r="B613" s="25"/>
      <c r="C613" s="25"/>
      <c r="D613" s="25"/>
      <c r="F613" s="3"/>
      <c r="G613" s="3"/>
    </row>
    <row r="614">
      <c r="A614" s="25"/>
      <c r="B614" s="25"/>
      <c r="C614" s="25"/>
      <c r="D614" s="25"/>
      <c r="F614" s="3"/>
      <c r="G614" s="3"/>
    </row>
    <row r="615">
      <c r="A615" s="25"/>
      <c r="B615" s="25"/>
      <c r="C615" s="25"/>
      <c r="D615" s="25"/>
      <c r="F615" s="3"/>
      <c r="G615" s="3"/>
    </row>
    <row r="616">
      <c r="A616" s="25"/>
      <c r="B616" s="25"/>
      <c r="C616" s="25"/>
      <c r="D616" s="25"/>
      <c r="F616" s="3"/>
      <c r="G616" s="3"/>
    </row>
    <row r="617">
      <c r="A617" s="25"/>
      <c r="B617" s="25"/>
      <c r="C617" s="25"/>
      <c r="D617" s="25"/>
      <c r="F617" s="3"/>
      <c r="G617" s="3"/>
    </row>
    <row r="618">
      <c r="A618" s="25"/>
      <c r="B618" s="25"/>
      <c r="C618" s="25"/>
      <c r="D618" s="25"/>
      <c r="F618" s="3"/>
      <c r="G618" s="3"/>
    </row>
    <row r="619">
      <c r="A619" s="25"/>
      <c r="B619" s="25"/>
      <c r="C619" s="25"/>
      <c r="D619" s="25"/>
      <c r="F619" s="3"/>
      <c r="G619" s="3"/>
    </row>
    <row r="620">
      <c r="A620" s="25"/>
      <c r="B620" s="25"/>
      <c r="C620" s="25"/>
      <c r="D620" s="25"/>
      <c r="F620" s="3"/>
      <c r="G620" s="3"/>
    </row>
    <row r="621">
      <c r="A621" s="25"/>
      <c r="B621" s="25"/>
      <c r="C621" s="25"/>
      <c r="D621" s="25"/>
      <c r="F621" s="3"/>
      <c r="G621" s="3"/>
    </row>
    <row r="622">
      <c r="A622" s="25"/>
      <c r="B622" s="25"/>
      <c r="C622" s="25"/>
      <c r="D622" s="25"/>
      <c r="F622" s="3"/>
      <c r="G622" s="3"/>
    </row>
    <row r="623">
      <c r="A623" s="25"/>
      <c r="B623" s="25"/>
      <c r="C623" s="25"/>
      <c r="D623" s="25"/>
      <c r="F623" s="3"/>
      <c r="G623" s="3"/>
    </row>
    <row r="624">
      <c r="A624" s="25"/>
      <c r="B624" s="25"/>
      <c r="C624" s="25"/>
      <c r="D624" s="25"/>
      <c r="F624" s="3"/>
      <c r="G624" s="3"/>
    </row>
    <row r="625">
      <c r="A625" s="25"/>
      <c r="B625" s="25"/>
      <c r="C625" s="25"/>
      <c r="D625" s="25"/>
      <c r="F625" s="3"/>
      <c r="G625" s="3"/>
    </row>
    <row r="626">
      <c r="A626" s="25"/>
      <c r="B626" s="25"/>
      <c r="C626" s="25"/>
      <c r="D626" s="25"/>
      <c r="F626" s="3"/>
      <c r="G626" s="3"/>
    </row>
    <row r="627">
      <c r="A627" s="25"/>
      <c r="B627" s="25"/>
      <c r="C627" s="25"/>
      <c r="D627" s="25"/>
      <c r="F627" s="3"/>
      <c r="G627" s="3"/>
    </row>
    <row r="628">
      <c r="A628" s="25"/>
      <c r="B628" s="25"/>
      <c r="C628" s="25"/>
      <c r="D628" s="25"/>
      <c r="F628" s="3"/>
      <c r="G628" s="3"/>
    </row>
    <row r="629">
      <c r="A629" s="25"/>
      <c r="B629" s="25"/>
      <c r="C629" s="25"/>
      <c r="D629" s="25"/>
      <c r="F629" s="3"/>
      <c r="G629" s="3"/>
    </row>
    <row r="630">
      <c r="A630" s="25"/>
      <c r="B630" s="25"/>
      <c r="C630" s="25"/>
      <c r="D630" s="25"/>
      <c r="F630" s="3"/>
      <c r="G630" s="3"/>
    </row>
    <row r="631">
      <c r="A631" s="25"/>
      <c r="B631" s="25"/>
      <c r="C631" s="25"/>
      <c r="D631" s="25"/>
      <c r="F631" s="3"/>
      <c r="G631" s="3"/>
    </row>
    <row r="632">
      <c r="A632" s="25"/>
      <c r="B632" s="25"/>
      <c r="C632" s="25"/>
      <c r="D632" s="25"/>
      <c r="F632" s="3"/>
      <c r="G632" s="3"/>
    </row>
    <row r="633">
      <c r="A633" s="25"/>
      <c r="B633" s="25"/>
      <c r="C633" s="25"/>
      <c r="D633" s="25"/>
      <c r="F633" s="3"/>
      <c r="G633" s="3"/>
    </row>
    <row r="634">
      <c r="A634" s="25"/>
      <c r="B634" s="25"/>
      <c r="C634" s="25"/>
      <c r="D634" s="25"/>
      <c r="F634" s="3"/>
      <c r="G634" s="3"/>
    </row>
    <row r="635">
      <c r="A635" s="25"/>
      <c r="B635" s="25"/>
      <c r="C635" s="25"/>
      <c r="D635" s="25"/>
      <c r="F635" s="3"/>
      <c r="G635" s="3"/>
    </row>
    <row r="636">
      <c r="A636" s="25"/>
      <c r="B636" s="25"/>
      <c r="C636" s="25"/>
      <c r="D636" s="25"/>
      <c r="F636" s="3"/>
      <c r="G636" s="3"/>
    </row>
    <row r="637">
      <c r="A637" s="25"/>
      <c r="B637" s="25"/>
      <c r="C637" s="25"/>
      <c r="D637" s="25"/>
      <c r="F637" s="3"/>
      <c r="G637" s="3"/>
    </row>
    <row r="638">
      <c r="A638" s="25"/>
      <c r="B638" s="25"/>
      <c r="C638" s="25"/>
      <c r="D638" s="25"/>
      <c r="F638" s="3"/>
      <c r="G638" s="3"/>
    </row>
    <row r="639">
      <c r="A639" s="25"/>
      <c r="B639" s="25"/>
      <c r="C639" s="25"/>
      <c r="D639" s="25"/>
      <c r="F639" s="3"/>
      <c r="G639" s="3"/>
    </row>
    <row r="640">
      <c r="A640" s="25"/>
      <c r="B640" s="25"/>
      <c r="C640" s="25"/>
      <c r="D640" s="25"/>
      <c r="F640" s="3"/>
      <c r="G640" s="3"/>
    </row>
    <row r="641">
      <c r="A641" s="25"/>
      <c r="B641" s="25"/>
      <c r="C641" s="25"/>
      <c r="D641" s="25"/>
      <c r="F641" s="3"/>
      <c r="G641" s="3"/>
    </row>
    <row r="642">
      <c r="A642" s="25"/>
      <c r="B642" s="25"/>
      <c r="C642" s="25"/>
      <c r="D642" s="25"/>
      <c r="F642" s="3"/>
      <c r="G642" s="3"/>
    </row>
    <row r="643">
      <c r="A643" s="25"/>
      <c r="B643" s="25"/>
      <c r="C643" s="25"/>
      <c r="D643" s="25"/>
      <c r="F643" s="3"/>
      <c r="G643" s="3"/>
    </row>
    <row r="644">
      <c r="A644" s="25"/>
      <c r="B644" s="25"/>
      <c r="C644" s="25"/>
      <c r="D644" s="25"/>
      <c r="F644" s="3"/>
      <c r="G644" s="3"/>
    </row>
    <row r="645">
      <c r="A645" s="25"/>
      <c r="B645" s="25"/>
      <c r="C645" s="25"/>
      <c r="D645" s="25"/>
      <c r="F645" s="3"/>
      <c r="G645" s="3"/>
    </row>
    <row r="646">
      <c r="A646" s="25"/>
      <c r="B646" s="25"/>
      <c r="C646" s="25"/>
      <c r="D646" s="25"/>
      <c r="F646" s="3"/>
      <c r="G646" s="3"/>
    </row>
    <row r="647">
      <c r="A647" s="25"/>
      <c r="B647" s="25"/>
      <c r="C647" s="25"/>
      <c r="D647" s="25"/>
      <c r="F647" s="3"/>
      <c r="G647" s="3"/>
    </row>
    <row r="648">
      <c r="A648" s="25"/>
      <c r="B648" s="25"/>
      <c r="C648" s="25"/>
      <c r="D648" s="25"/>
      <c r="F648" s="3"/>
      <c r="G648" s="3"/>
    </row>
    <row r="649">
      <c r="A649" s="25"/>
      <c r="B649" s="25"/>
      <c r="C649" s="25"/>
      <c r="D649" s="25"/>
      <c r="F649" s="3"/>
      <c r="G649" s="3"/>
    </row>
    <row r="650">
      <c r="A650" s="25"/>
      <c r="B650" s="25"/>
      <c r="C650" s="25"/>
      <c r="D650" s="25"/>
      <c r="F650" s="3"/>
      <c r="G650" s="3"/>
    </row>
    <row r="651">
      <c r="A651" s="25"/>
      <c r="B651" s="25"/>
      <c r="C651" s="25"/>
      <c r="D651" s="25"/>
      <c r="F651" s="3"/>
      <c r="G651" s="3"/>
    </row>
    <row r="652">
      <c r="A652" s="25"/>
      <c r="B652" s="25"/>
      <c r="C652" s="25"/>
      <c r="D652" s="25"/>
      <c r="F652" s="3"/>
      <c r="G652" s="3"/>
    </row>
    <row r="653">
      <c r="A653" s="25"/>
      <c r="B653" s="25"/>
      <c r="C653" s="25"/>
      <c r="D653" s="25"/>
      <c r="F653" s="3"/>
      <c r="G653" s="3"/>
    </row>
    <row r="654">
      <c r="A654" s="25"/>
      <c r="B654" s="25"/>
      <c r="C654" s="25"/>
      <c r="D654" s="25"/>
      <c r="F654" s="3"/>
      <c r="G654" s="3"/>
    </row>
    <row r="655">
      <c r="A655" s="25"/>
      <c r="B655" s="25"/>
      <c r="C655" s="25"/>
      <c r="D655" s="25"/>
      <c r="F655" s="3"/>
      <c r="G655" s="3"/>
    </row>
    <row r="656">
      <c r="A656" s="25"/>
      <c r="B656" s="25"/>
      <c r="C656" s="25"/>
      <c r="D656" s="25"/>
      <c r="F656" s="3"/>
      <c r="G656" s="3"/>
    </row>
    <row r="657">
      <c r="A657" s="25"/>
      <c r="B657" s="25"/>
      <c r="C657" s="25"/>
      <c r="D657" s="25"/>
      <c r="F657" s="3"/>
      <c r="G657" s="3"/>
    </row>
    <row r="658">
      <c r="A658" s="25"/>
      <c r="B658" s="25"/>
      <c r="C658" s="25"/>
      <c r="D658" s="25"/>
      <c r="F658" s="3"/>
      <c r="G658" s="3"/>
    </row>
    <row r="659">
      <c r="A659" s="25"/>
      <c r="B659" s="25"/>
      <c r="C659" s="25"/>
      <c r="D659" s="25"/>
      <c r="F659" s="3"/>
      <c r="G659" s="3"/>
    </row>
    <row r="660">
      <c r="A660" s="25"/>
      <c r="B660" s="25"/>
      <c r="C660" s="25"/>
      <c r="D660" s="25"/>
      <c r="F660" s="3"/>
      <c r="G660" s="3"/>
    </row>
    <row r="661">
      <c r="A661" s="25"/>
      <c r="B661" s="25"/>
      <c r="C661" s="25"/>
      <c r="D661" s="25"/>
      <c r="F661" s="3"/>
      <c r="G661" s="3"/>
    </row>
    <row r="662">
      <c r="A662" s="25"/>
      <c r="B662" s="25"/>
      <c r="C662" s="25"/>
      <c r="D662" s="25"/>
      <c r="F662" s="3"/>
      <c r="G662" s="3"/>
    </row>
    <row r="663">
      <c r="A663" s="25"/>
      <c r="B663" s="25"/>
      <c r="C663" s="25"/>
      <c r="D663" s="25"/>
      <c r="F663" s="3"/>
      <c r="G663" s="3"/>
    </row>
    <row r="664">
      <c r="A664" s="25"/>
      <c r="B664" s="25"/>
      <c r="C664" s="25"/>
      <c r="D664" s="25"/>
      <c r="F664" s="3"/>
      <c r="G664" s="3"/>
    </row>
    <row r="665">
      <c r="A665" s="25"/>
      <c r="B665" s="25"/>
      <c r="C665" s="25"/>
      <c r="D665" s="25"/>
      <c r="F665" s="3"/>
      <c r="G665" s="3"/>
    </row>
    <row r="666">
      <c r="A666" s="25"/>
      <c r="B666" s="25"/>
      <c r="C666" s="25"/>
      <c r="D666" s="25"/>
      <c r="F666" s="3"/>
      <c r="G666" s="3"/>
    </row>
    <row r="667">
      <c r="A667" s="25"/>
      <c r="B667" s="25"/>
      <c r="C667" s="25"/>
      <c r="D667" s="25"/>
      <c r="F667" s="3"/>
      <c r="G667" s="3"/>
    </row>
    <row r="668">
      <c r="A668" s="25"/>
      <c r="B668" s="25"/>
      <c r="C668" s="25"/>
      <c r="D668" s="25"/>
      <c r="F668" s="3"/>
      <c r="G668" s="3"/>
    </row>
    <row r="669">
      <c r="A669" s="25"/>
      <c r="B669" s="25"/>
      <c r="C669" s="25"/>
      <c r="D669" s="25"/>
      <c r="F669" s="3"/>
      <c r="G669" s="3"/>
    </row>
    <row r="670">
      <c r="A670" s="25"/>
      <c r="B670" s="25"/>
      <c r="C670" s="25"/>
      <c r="D670" s="25"/>
      <c r="F670" s="3"/>
      <c r="G670" s="3"/>
    </row>
    <row r="671">
      <c r="A671" s="25"/>
      <c r="B671" s="25"/>
      <c r="C671" s="25"/>
      <c r="D671" s="25"/>
      <c r="F671" s="3"/>
      <c r="G671" s="3"/>
    </row>
    <row r="672">
      <c r="A672" s="25"/>
      <c r="B672" s="25"/>
      <c r="C672" s="25"/>
      <c r="D672" s="25"/>
      <c r="F672" s="3"/>
      <c r="G672" s="3"/>
    </row>
    <row r="673">
      <c r="A673" s="25"/>
      <c r="B673" s="25"/>
      <c r="C673" s="25"/>
      <c r="D673" s="25"/>
      <c r="F673" s="3"/>
      <c r="G673" s="3"/>
    </row>
    <row r="674">
      <c r="A674" s="25"/>
      <c r="B674" s="25"/>
      <c r="C674" s="25"/>
      <c r="D674" s="25"/>
      <c r="F674" s="3"/>
      <c r="G674" s="3"/>
    </row>
    <row r="675">
      <c r="A675" s="25"/>
      <c r="B675" s="25"/>
      <c r="C675" s="25"/>
      <c r="D675" s="25"/>
      <c r="F675" s="3"/>
      <c r="G675" s="3"/>
    </row>
    <row r="676">
      <c r="A676" s="25"/>
      <c r="B676" s="25"/>
      <c r="C676" s="25"/>
      <c r="D676" s="25"/>
      <c r="F676" s="3"/>
      <c r="G676" s="3"/>
    </row>
    <row r="677">
      <c r="A677" s="25"/>
      <c r="B677" s="25"/>
      <c r="C677" s="25"/>
      <c r="D677" s="25"/>
      <c r="F677" s="3"/>
      <c r="G677" s="3"/>
    </row>
    <row r="678">
      <c r="A678" s="25"/>
      <c r="B678" s="25"/>
      <c r="C678" s="25"/>
      <c r="D678" s="25"/>
      <c r="F678" s="3"/>
      <c r="G678" s="3"/>
    </row>
    <row r="679">
      <c r="A679" s="25"/>
      <c r="B679" s="25"/>
      <c r="C679" s="25"/>
      <c r="D679" s="25"/>
      <c r="F679" s="3"/>
      <c r="G679" s="3"/>
    </row>
    <row r="680">
      <c r="A680" s="25"/>
      <c r="B680" s="25"/>
      <c r="C680" s="25"/>
      <c r="D680" s="25"/>
      <c r="F680" s="3"/>
      <c r="G680" s="3"/>
    </row>
    <row r="681">
      <c r="A681" s="25"/>
      <c r="B681" s="25"/>
      <c r="C681" s="25"/>
      <c r="D681" s="25"/>
      <c r="F681" s="3"/>
      <c r="G681" s="3"/>
    </row>
    <row r="682">
      <c r="A682" s="25"/>
      <c r="B682" s="25"/>
      <c r="C682" s="25"/>
      <c r="D682" s="25"/>
      <c r="F682" s="3"/>
      <c r="G682" s="3"/>
    </row>
    <row r="683">
      <c r="A683" s="25"/>
      <c r="B683" s="25"/>
      <c r="C683" s="25"/>
      <c r="D683" s="25"/>
      <c r="F683" s="3"/>
      <c r="G683" s="3"/>
    </row>
    <row r="684">
      <c r="A684" s="25"/>
      <c r="B684" s="25"/>
      <c r="C684" s="25"/>
      <c r="D684" s="25"/>
      <c r="F684" s="3"/>
      <c r="G684" s="3"/>
    </row>
    <row r="685">
      <c r="A685" s="25"/>
      <c r="B685" s="25"/>
      <c r="C685" s="25"/>
      <c r="D685" s="25"/>
      <c r="F685" s="3"/>
      <c r="G685" s="3"/>
    </row>
    <row r="686">
      <c r="A686" s="25"/>
      <c r="B686" s="25"/>
      <c r="C686" s="25"/>
      <c r="D686" s="25"/>
      <c r="F686" s="3"/>
      <c r="G686" s="3"/>
    </row>
    <row r="687">
      <c r="A687" s="25"/>
      <c r="B687" s="25"/>
      <c r="C687" s="25"/>
      <c r="D687" s="25"/>
      <c r="F687" s="3"/>
      <c r="G687" s="3"/>
    </row>
    <row r="688">
      <c r="A688" s="25"/>
      <c r="B688" s="25"/>
      <c r="C688" s="25"/>
      <c r="D688" s="25"/>
      <c r="F688" s="3"/>
      <c r="G688" s="3"/>
    </row>
    <row r="689">
      <c r="A689" s="25"/>
      <c r="B689" s="25"/>
      <c r="C689" s="25"/>
      <c r="D689" s="25"/>
      <c r="F689" s="3"/>
      <c r="G689" s="3"/>
    </row>
    <row r="690">
      <c r="A690" s="25"/>
      <c r="B690" s="25"/>
      <c r="C690" s="25"/>
      <c r="D690" s="25"/>
      <c r="F690" s="3"/>
      <c r="G690" s="3"/>
    </row>
    <row r="691">
      <c r="A691" s="25"/>
      <c r="B691" s="25"/>
      <c r="C691" s="25"/>
      <c r="D691" s="25"/>
      <c r="F691" s="3"/>
      <c r="G691" s="3"/>
    </row>
    <row r="692">
      <c r="A692" s="25"/>
      <c r="B692" s="25"/>
      <c r="C692" s="25"/>
      <c r="D692" s="25"/>
      <c r="F692" s="3"/>
      <c r="G692" s="3"/>
    </row>
    <row r="693">
      <c r="A693" s="25"/>
      <c r="B693" s="25"/>
      <c r="C693" s="25"/>
      <c r="D693" s="25"/>
      <c r="F693" s="3"/>
      <c r="G693" s="3"/>
    </row>
    <row r="694">
      <c r="A694" s="25"/>
      <c r="B694" s="25"/>
      <c r="C694" s="25"/>
      <c r="D694" s="25"/>
      <c r="F694" s="3"/>
      <c r="G694" s="3"/>
    </row>
    <row r="695">
      <c r="A695" s="25"/>
      <c r="B695" s="25"/>
      <c r="C695" s="25"/>
      <c r="D695" s="25"/>
      <c r="F695" s="3"/>
      <c r="G695" s="3"/>
    </row>
    <row r="696">
      <c r="A696" s="25"/>
      <c r="B696" s="25"/>
      <c r="C696" s="25"/>
      <c r="D696" s="25"/>
      <c r="F696" s="3"/>
      <c r="G696" s="3"/>
    </row>
    <row r="697">
      <c r="A697" s="25"/>
      <c r="B697" s="25"/>
      <c r="C697" s="25"/>
      <c r="D697" s="25"/>
      <c r="F697" s="3"/>
      <c r="G697" s="3"/>
    </row>
    <row r="698">
      <c r="A698" s="25"/>
      <c r="B698" s="25"/>
      <c r="C698" s="25"/>
      <c r="D698" s="25"/>
      <c r="F698" s="3"/>
      <c r="G698" s="3"/>
    </row>
    <row r="699">
      <c r="A699" s="25"/>
      <c r="B699" s="25"/>
      <c r="C699" s="25"/>
      <c r="D699" s="25"/>
      <c r="F699" s="3"/>
      <c r="G699" s="3"/>
    </row>
    <row r="700">
      <c r="A700" s="25"/>
      <c r="B700" s="25"/>
      <c r="C700" s="25"/>
      <c r="D700" s="25"/>
      <c r="F700" s="3"/>
      <c r="G700" s="3"/>
    </row>
    <row r="701">
      <c r="A701" s="25"/>
      <c r="B701" s="25"/>
      <c r="C701" s="25"/>
      <c r="D701" s="25"/>
      <c r="F701" s="3"/>
      <c r="G701" s="3"/>
    </row>
    <row r="702">
      <c r="A702" s="25"/>
      <c r="B702" s="25"/>
      <c r="C702" s="25"/>
      <c r="D702" s="25"/>
      <c r="F702" s="3"/>
      <c r="G702" s="3"/>
    </row>
    <row r="703">
      <c r="A703" s="25"/>
      <c r="B703" s="25"/>
      <c r="C703" s="25"/>
      <c r="D703" s="25"/>
      <c r="F703" s="3"/>
      <c r="G703" s="3"/>
    </row>
    <row r="704">
      <c r="A704" s="25"/>
      <c r="B704" s="25"/>
      <c r="C704" s="25"/>
      <c r="D704" s="25"/>
      <c r="F704" s="3"/>
      <c r="G704" s="3"/>
    </row>
    <row r="705">
      <c r="A705" s="25"/>
      <c r="B705" s="25"/>
      <c r="C705" s="25"/>
      <c r="D705" s="25"/>
      <c r="F705" s="3"/>
      <c r="G705" s="3"/>
    </row>
    <row r="706">
      <c r="A706" s="25"/>
      <c r="B706" s="25"/>
      <c r="C706" s="25"/>
      <c r="D706" s="25"/>
      <c r="F706" s="3"/>
      <c r="G706" s="3"/>
    </row>
    <row r="707">
      <c r="A707" s="25"/>
      <c r="B707" s="25"/>
      <c r="C707" s="25"/>
      <c r="D707" s="25"/>
      <c r="F707" s="3"/>
      <c r="G707" s="3"/>
    </row>
    <row r="708">
      <c r="A708" s="25"/>
      <c r="B708" s="25"/>
      <c r="C708" s="25"/>
      <c r="D708" s="25"/>
      <c r="F708" s="3"/>
      <c r="G708" s="3"/>
    </row>
    <row r="709">
      <c r="A709" s="25"/>
      <c r="B709" s="25"/>
      <c r="C709" s="25"/>
      <c r="D709" s="25"/>
      <c r="F709" s="3"/>
      <c r="G709" s="3"/>
    </row>
    <row r="710">
      <c r="A710" s="25"/>
      <c r="B710" s="25"/>
      <c r="C710" s="25"/>
      <c r="D710" s="25"/>
      <c r="F710" s="3"/>
      <c r="G710" s="3"/>
    </row>
    <row r="711">
      <c r="A711" s="25"/>
      <c r="B711" s="25"/>
      <c r="C711" s="25"/>
      <c r="D711" s="25"/>
      <c r="F711" s="3"/>
      <c r="G711" s="3"/>
    </row>
    <row r="712">
      <c r="A712" s="25"/>
      <c r="B712" s="25"/>
      <c r="C712" s="25"/>
      <c r="D712" s="25"/>
      <c r="F712" s="3"/>
      <c r="G712" s="3"/>
    </row>
    <row r="713">
      <c r="A713" s="25"/>
      <c r="B713" s="25"/>
      <c r="C713" s="25"/>
      <c r="D713" s="25"/>
      <c r="F713" s="3"/>
      <c r="G713" s="3"/>
    </row>
    <row r="714">
      <c r="A714" s="25"/>
      <c r="B714" s="25"/>
      <c r="C714" s="25"/>
      <c r="D714" s="25"/>
      <c r="F714" s="3"/>
      <c r="G714" s="3"/>
    </row>
    <row r="715">
      <c r="A715" s="25"/>
      <c r="B715" s="25"/>
      <c r="C715" s="25"/>
      <c r="D715" s="25"/>
      <c r="F715" s="3"/>
      <c r="G715" s="3"/>
    </row>
    <row r="716">
      <c r="A716" s="25"/>
      <c r="B716" s="25"/>
      <c r="C716" s="25"/>
      <c r="D716" s="25"/>
      <c r="F716" s="3"/>
      <c r="G716" s="3"/>
    </row>
    <row r="717">
      <c r="A717" s="25"/>
      <c r="B717" s="25"/>
      <c r="C717" s="25"/>
      <c r="D717" s="25"/>
      <c r="F717" s="3"/>
      <c r="G717" s="3"/>
    </row>
    <row r="718">
      <c r="A718" s="25"/>
      <c r="B718" s="25"/>
      <c r="C718" s="25"/>
      <c r="D718" s="25"/>
      <c r="F718" s="3"/>
      <c r="G718" s="3"/>
    </row>
    <row r="719">
      <c r="A719" s="25"/>
      <c r="B719" s="25"/>
      <c r="C719" s="25"/>
      <c r="D719" s="25"/>
      <c r="F719" s="3"/>
      <c r="G719" s="3"/>
    </row>
    <row r="720">
      <c r="A720" s="25"/>
      <c r="B720" s="25"/>
      <c r="C720" s="25"/>
      <c r="D720" s="25"/>
      <c r="F720" s="3"/>
      <c r="G720" s="3"/>
    </row>
    <row r="721">
      <c r="A721" s="25"/>
      <c r="B721" s="25"/>
      <c r="C721" s="25"/>
      <c r="D721" s="25"/>
      <c r="F721" s="3"/>
      <c r="G721" s="3"/>
    </row>
    <row r="722">
      <c r="A722" s="25"/>
      <c r="B722" s="25"/>
      <c r="C722" s="25"/>
      <c r="D722" s="25"/>
      <c r="F722" s="3"/>
      <c r="G722" s="3"/>
    </row>
    <row r="723">
      <c r="A723" s="25"/>
      <c r="B723" s="25"/>
      <c r="C723" s="25"/>
      <c r="D723" s="25"/>
      <c r="F723" s="3"/>
      <c r="G723" s="3"/>
    </row>
    <row r="724">
      <c r="A724" s="25"/>
      <c r="B724" s="25"/>
      <c r="C724" s="25"/>
      <c r="D724" s="25"/>
      <c r="F724" s="3"/>
      <c r="G724" s="3"/>
    </row>
    <row r="725">
      <c r="A725" s="25"/>
      <c r="B725" s="25"/>
      <c r="C725" s="25"/>
      <c r="D725" s="25"/>
      <c r="F725" s="3"/>
      <c r="G725" s="3"/>
    </row>
    <row r="726">
      <c r="A726" s="25"/>
      <c r="B726" s="25"/>
      <c r="C726" s="25"/>
      <c r="D726" s="25"/>
      <c r="F726" s="3"/>
      <c r="G726" s="3"/>
    </row>
    <row r="727">
      <c r="A727" s="25"/>
      <c r="B727" s="25"/>
      <c r="C727" s="25"/>
      <c r="D727" s="25"/>
      <c r="F727" s="3"/>
      <c r="G727" s="3"/>
    </row>
    <row r="728">
      <c r="A728" s="25"/>
      <c r="B728" s="25"/>
      <c r="C728" s="25"/>
      <c r="D728" s="25"/>
      <c r="F728" s="3"/>
      <c r="G728" s="3"/>
    </row>
    <row r="729">
      <c r="A729" s="25"/>
      <c r="B729" s="25"/>
      <c r="C729" s="25"/>
      <c r="D729" s="25"/>
      <c r="F729" s="3"/>
      <c r="G729" s="3"/>
    </row>
    <row r="730">
      <c r="A730" s="25"/>
      <c r="B730" s="25"/>
      <c r="C730" s="25"/>
      <c r="D730" s="25"/>
      <c r="F730" s="3"/>
      <c r="G730" s="3"/>
    </row>
    <row r="731">
      <c r="A731" s="25"/>
      <c r="B731" s="25"/>
      <c r="C731" s="25"/>
      <c r="D731" s="25"/>
      <c r="F731" s="3"/>
      <c r="G731" s="3"/>
    </row>
    <row r="732">
      <c r="A732" s="25"/>
      <c r="B732" s="25"/>
      <c r="C732" s="25"/>
      <c r="D732" s="25"/>
      <c r="F732" s="3"/>
      <c r="G732" s="3"/>
    </row>
    <row r="733">
      <c r="A733" s="25"/>
      <c r="B733" s="25"/>
      <c r="C733" s="25"/>
      <c r="D733" s="25"/>
      <c r="F733" s="3"/>
      <c r="G733" s="3"/>
    </row>
    <row r="734">
      <c r="A734" s="25"/>
      <c r="B734" s="25"/>
      <c r="C734" s="25"/>
      <c r="D734" s="25"/>
      <c r="F734" s="3"/>
      <c r="G734" s="3"/>
    </row>
    <row r="735">
      <c r="A735" s="25"/>
      <c r="B735" s="25"/>
      <c r="C735" s="25"/>
      <c r="D735" s="25"/>
      <c r="F735" s="3"/>
      <c r="G735" s="3"/>
    </row>
  </sheetData>
  <autoFilter ref="$A$1:$G$50">
    <filterColumn colId="6">
      <filters>
        <filter val="1"/>
      </filters>
    </filterColumn>
  </autoFil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4" max="4" width="14.38"/>
    <col customWidth="1" min="5" max="5" width="73.5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351</v>
      </c>
      <c r="G1" s="3" t="s">
        <v>352</v>
      </c>
    </row>
    <row r="2">
      <c r="A2" s="6" t="s">
        <v>5</v>
      </c>
      <c r="B2" s="3" t="s">
        <v>6</v>
      </c>
      <c r="C2" s="6" t="s">
        <v>7</v>
      </c>
      <c r="D2" s="6" t="s">
        <v>2966</v>
      </c>
      <c r="E2" s="3" t="s">
        <v>15</v>
      </c>
      <c r="F2" s="3" t="str">
        <f>VLOOKUP($D2,proc!$A:$D,3,FALSE)</f>
        <v>0</v>
      </c>
      <c r="G2" s="3" t="str">
        <f>VLOOKUP($D2,proc!$A:$D,4,FALSE)</f>
        <v>0</v>
      </c>
    </row>
    <row r="3">
      <c r="A3" s="6" t="s">
        <v>5</v>
      </c>
      <c r="B3" s="3" t="s">
        <v>17</v>
      </c>
      <c r="C3" s="6" t="s">
        <v>18</v>
      </c>
      <c r="D3" s="6" t="s">
        <v>2212</v>
      </c>
      <c r="E3" s="3" t="s">
        <v>20</v>
      </c>
      <c r="F3" s="3" t="str">
        <f>VLOOKUP($D3,proc!$A:$D,3,FALSE)</f>
        <v>5</v>
      </c>
      <c r="G3" s="3" t="str">
        <f>VLOOKUP($D3,proc!$A:$D,4,FALSE)</f>
        <v>0</v>
      </c>
    </row>
    <row r="4">
      <c r="A4" s="6" t="s">
        <v>5</v>
      </c>
      <c r="B4" s="3" t="s">
        <v>17</v>
      </c>
      <c r="C4" s="6" t="s">
        <v>18</v>
      </c>
      <c r="D4" s="6" t="s">
        <v>2526</v>
      </c>
      <c r="E4" s="3" t="s">
        <v>23</v>
      </c>
      <c r="F4" s="3" t="str">
        <f>VLOOKUP($D4,proc!$A:$D,3,FALSE)</f>
        <v>4</v>
      </c>
      <c r="G4" s="3" t="str">
        <f>VLOOKUP($D4,proc!$A:$D,4,FALSE)</f>
        <v>0</v>
      </c>
    </row>
    <row r="5">
      <c r="A5" s="6" t="s">
        <v>5</v>
      </c>
      <c r="B5" s="3" t="s">
        <v>17</v>
      </c>
      <c r="C5" s="6" t="s">
        <v>18</v>
      </c>
      <c r="D5" s="6" t="s">
        <v>2539</v>
      </c>
      <c r="E5" s="3" t="s">
        <v>25</v>
      </c>
      <c r="F5" s="3" t="str">
        <f>VLOOKUP($D5,proc!$A:$D,3,FALSE)</f>
        <v>4</v>
      </c>
      <c r="G5" s="3" t="str">
        <f>VLOOKUP($D5,proc!$A:$D,4,FALSE)</f>
        <v>0</v>
      </c>
    </row>
    <row r="6">
      <c r="A6" s="6" t="s">
        <v>5</v>
      </c>
      <c r="B6" s="3" t="s">
        <v>17</v>
      </c>
      <c r="C6" s="6" t="s">
        <v>18</v>
      </c>
      <c r="D6" s="6" t="s">
        <v>2483</v>
      </c>
      <c r="E6" s="3" t="s">
        <v>26</v>
      </c>
      <c r="F6" s="3" t="str">
        <f>VLOOKUP($D6,proc!$A:$D,3,FALSE)</f>
        <v>0</v>
      </c>
      <c r="G6" s="3" t="str">
        <f>VLOOKUP($D6,proc!$A:$D,4,FALSE)</f>
        <v>0</v>
      </c>
    </row>
    <row r="7">
      <c r="A7" s="6" t="s">
        <v>5</v>
      </c>
      <c r="B7" s="3" t="s">
        <v>17</v>
      </c>
      <c r="C7" s="6" t="s">
        <v>18</v>
      </c>
      <c r="D7" s="6" t="s">
        <v>2486</v>
      </c>
      <c r="E7" s="3" t="s">
        <v>30</v>
      </c>
      <c r="F7" s="3" t="str">
        <f>VLOOKUP($D7,proc!$A:$D,3,FALSE)</f>
        <v>5</v>
      </c>
      <c r="G7" s="3" t="str">
        <f>VLOOKUP($D7,proc!$A:$D,4,FALSE)</f>
        <v>0</v>
      </c>
    </row>
    <row r="8">
      <c r="A8" s="6" t="s">
        <v>5</v>
      </c>
      <c r="B8" s="3" t="s">
        <v>17</v>
      </c>
      <c r="C8" s="6" t="s">
        <v>18</v>
      </c>
      <c r="D8" s="6" t="s">
        <v>10578</v>
      </c>
      <c r="E8" s="3" t="s">
        <v>33</v>
      </c>
      <c r="F8" s="3" t="str">
        <f>VLOOKUP($D8,proc!$A:$D,3,FALSE)</f>
        <v>0</v>
      </c>
      <c r="G8" s="3" t="str">
        <f>VLOOKUP($D8,proc!$A:$D,4,FALSE)</f>
        <v>0</v>
      </c>
    </row>
    <row r="9">
      <c r="A9" s="6" t="s">
        <v>5</v>
      </c>
      <c r="B9" s="3" t="s">
        <v>17</v>
      </c>
      <c r="C9" s="6" t="s">
        <v>18</v>
      </c>
      <c r="D9" s="6" t="s">
        <v>850</v>
      </c>
      <c r="E9" s="3" t="s">
        <v>35</v>
      </c>
      <c r="F9" s="3" t="str">
        <f>VLOOKUP($D9,proc!$A:$D,3,FALSE)</f>
        <v>4</v>
      </c>
      <c r="G9" s="3" t="str">
        <f>VLOOKUP($D9,proc!$A:$D,4,FALSE)</f>
        <v>0</v>
      </c>
    </row>
    <row r="10">
      <c r="A10" s="6" t="s">
        <v>5</v>
      </c>
      <c r="B10" s="3" t="s">
        <v>17</v>
      </c>
      <c r="C10" s="6" t="s">
        <v>18</v>
      </c>
      <c r="D10" s="6" t="s">
        <v>2938</v>
      </c>
      <c r="E10" s="3" t="s">
        <v>37</v>
      </c>
      <c r="F10" s="3" t="str">
        <f>VLOOKUP($D10,proc!$A:$D,3,FALSE)</f>
        <v>5</v>
      </c>
      <c r="G10" s="3" t="str">
        <f>VLOOKUP($D10,proc!$A:$D,4,FALSE)</f>
        <v>0</v>
      </c>
    </row>
    <row r="11">
      <c r="A11" s="6" t="s">
        <v>5</v>
      </c>
      <c r="B11" s="3" t="s">
        <v>17</v>
      </c>
      <c r="C11" s="6" t="s">
        <v>18</v>
      </c>
      <c r="D11" s="6" t="s">
        <v>2957</v>
      </c>
      <c r="E11" s="3" t="s">
        <v>39</v>
      </c>
      <c r="F11" s="3" t="str">
        <f>VLOOKUP($D11,proc!$A:$D,3,FALSE)</f>
        <v>2</v>
      </c>
      <c r="G11" s="3" t="str">
        <f>VLOOKUP($D11,proc!$A:$D,4,FALSE)</f>
        <v>0</v>
      </c>
    </row>
    <row r="12">
      <c r="A12" s="6" t="s">
        <v>5</v>
      </c>
      <c r="B12" s="3" t="s">
        <v>17</v>
      </c>
      <c r="C12" s="6" t="s">
        <v>18</v>
      </c>
      <c r="D12" s="6" t="s">
        <v>1364</v>
      </c>
      <c r="E12" s="3" t="s">
        <v>41</v>
      </c>
      <c r="F12" s="3" t="str">
        <f>VLOOKUP($D12,proc!$A:$D,3,FALSE)</f>
        <v>3</v>
      </c>
      <c r="G12" s="3" t="str">
        <f>VLOOKUP($D12,proc!$A:$D,4,FALSE)</f>
        <v>0</v>
      </c>
    </row>
    <row r="13">
      <c r="A13" s="6" t="s">
        <v>5</v>
      </c>
      <c r="B13" s="3" t="s">
        <v>17</v>
      </c>
      <c r="C13" s="6" t="s">
        <v>18</v>
      </c>
      <c r="D13" s="6" t="s">
        <v>2960</v>
      </c>
      <c r="E13" s="3" t="s">
        <v>43</v>
      </c>
      <c r="F13" s="3" t="str">
        <f>VLOOKUP($D13,proc!$A:$D,3,FALSE)</f>
        <v>3</v>
      </c>
      <c r="G13" s="3" t="str">
        <f>VLOOKUP($D13,proc!$A:$D,4,FALSE)</f>
        <v>0</v>
      </c>
    </row>
    <row r="14">
      <c r="A14" s="6" t="s">
        <v>5</v>
      </c>
      <c r="B14" s="3" t="s">
        <v>17</v>
      </c>
      <c r="C14" s="6" t="s">
        <v>18</v>
      </c>
      <c r="D14" s="6" t="s">
        <v>2971</v>
      </c>
      <c r="E14" s="3" t="s">
        <v>45</v>
      </c>
      <c r="F14" s="3" t="str">
        <f>VLOOKUP($D14,proc!$A:$D,3,FALSE)</f>
        <v>2</v>
      </c>
      <c r="G14" s="3" t="str">
        <f>VLOOKUP($D14,proc!$A:$D,4,FALSE)</f>
        <v>0</v>
      </c>
    </row>
    <row r="15">
      <c r="A15" s="6" t="s">
        <v>5</v>
      </c>
      <c r="B15" s="3" t="s">
        <v>17</v>
      </c>
      <c r="C15" s="6" t="s">
        <v>18</v>
      </c>
      <c r="D15" s="6" t="s">
        <v>2972</v>
      </c>
      <c r="E15" s="3" t="s">
        <v>47</v>
      </c>
      <c r="F15" s="3" t="str">
        <f>VLOOKUP($D15,proc!$A:$D,3,FALSE)</f>
        <v>3</v>
      </c>
      <c r="G15" s="3" t="str">
        <f>VLOOKUP($D15,proc!$A:$D,4,FALSE)</f>
        <v>0</v>
      </c>
    </row>
    <row r="16">
      <c r="A16" s="6" t="s">
        <v>5</v>
      </c>
      <c r="B16" s="3" t="s">
        <v>17</v>
      </c>
      <c r="C16" s="6" t="s">
        <v>18</v>
      </c>
      <c r="D16" s="6" t="s">
        <v>2977</v>
      </c>
      <c r="E16" s="3" t="s">
        <v>50</v>
      </c>
      <c r="F16" s="3" t="str">
        <f>VLOOKUP($D16,proc!$A:$D,3,FALSE)</f>
        <v>3</v>
      </c>
      <c r="G16" s="3" t="str">
        <f>VLOOKUP($D16,proc!$A:$D,4,FALSE)</f>
        <v>0</v>
      </c>
    </row>
    <row r="17">
      <c r="A17" s="6" t="s">
        <v>5</v>
      </c>
      <c r="B17" s="3" t="s">
        <v>17</v>
      </c>
      <c r="C17" s="6" t="s">
        <v>18</v>
      </c>
      <c r="D17" s="6" t="s">
        <v>2959</v>
      </c>
      <c r="E17" s="3" t="s">
        <v>53</v>
      </c>
      <c r="F17" s="3" t="str">
        <f>VLOOKUP($D17,proc!$A:$D,3,FALSE)</f>
        <v>4</v>
      </c>
      <c r="G17" s="3" t="str">
        <f>VLOOKUP($D17,proc!$A:$D,4,FALSE)</f>
        <v>0</v>
      </c>
    </row>
    <row r="18">
      <c r="A18" s="6" t="s">
        <v>5</v>
      </c>
      <c r="B18" s="3" t="s">
        <v>17</v>
      </c>
      <c r="C18" s="6" t="s">
        <v>18</v>
      </c>
      <c r="D18" s="6" t="s">
        <v>2981</v>
      </c>
      <c r="E18" s="3" t="s">
        <v>56</v>
      </c>
      <c r="F18" s="3" t="str">
        <f>VLOOKUP($D18,proc!$A:$D,3,FALSE)</f>
        <v>3</v>
      </c>
      <c r="G18" s="3" t="str">
        <f>VLOOKUP($D18,proc!$A:$D,4,FALSE)</f>
        <v>0</v>
      </c>
    </row>
    <row r="19">
      <c r="A19" s="6" t="s">
        <v>5</v>
      </c>
      <c r="B19" s="3" t="s">
        <v>58</v>
      </c>
      <c r="C19" s="6" t="s">
        <v>59</v>
      </c>
      <c r="D19" s="6" t="s">
        <v>2979</v>
      </c>
      <c r="E19" s="3" t="s">
        <v>62</v>
      </c>
      <c r="F19" s="3" t="str">
        <f>VLOOKUP($D19,proc!$A:$D,3,FALSE)</f>
        <v>1</v>
      </c>
      <c r="G19" s="3" t="str">
        <f>VLOOKUP($D19,proc!$A:$D,4,FALSE)</f>
        <v>0</v>
      </c>
    </row>
    <row r="20">
      <c r="A20" s="6" t="s">
        <v>5</v>
      </c>
      <c r="B20" s="3" t="s">
        <v>58</v>
      </c>
      <c r="C20" s="6" t="s">
        <v>59</v>
      </c>
      <c r="D20" s="6" t="s">
        <v>2980</v>
      </c>
      <c r="E20" s="3" t="s">
        <v>64</v>
      </c>
      <c r="F20" s="3" t="str">
        <f>VLOOKUP($D20,proc!$A:$D,3,FALSE)</f>
        <v>2</v>
      </c>
      <c r="G20" s="3" t="str">
        <f>VLOOKUP($D20,proc!$A:$D,4,FALSE)</f>
        <v>0</v>
      </c>
    </row>
    <row r="21">
      <c r="A21" s="6" t="s">
        <v>5</v>
      </c>
      <c r="B21" s="3" t="s">
        <v>65</v>
      </c>
      <c r="C21" s="6" t="s">
        <v>66</v>
      </c>
      <c r="D21" s="6" t="s">
        <v>3181</v>
      </c>
      <c r="E21" s="3" t="s">
        <v>69</v>
      </c>
      <c r="F21" s="3" t="str">
        <f>VLOOKUP($D21,proc!$A:$D,3,FALSE)</f>
        <v>0</v>
      </c>
      <c r="G21" s="3" t="str">
        <f>VLOOKUP($D21,proc!$A:$D,4,FALSE)</f>
        <v>0</v>
      </c>
    </row>
    <row r="22">
      <c r="A22" s="6" t="s">
        <v>5</v>
      </c>
      <c r="B22" s="3" t="s">
        <v>65</v>
      </c>
      <c r="C22" s="6" t="s">
        <v>66</v>
      </c>
      <c r="D22" s="6" t="s">
        <v>3182</v>
      </c>
      <c r="E22" s="3" t="s">
        <v>72</v>
      </c>
      <c r="F22" s="3" t="str">
        <f>VLOOKUP($D22,proc!$A:$D,3,FALSE)</f>
        <v>0</v>
      </c>
      <c r="G22" s="3" t="str">
        <f>VLOOKUP($D22,proc!$A:$D,4,FALSE)</f>
        <v>0</v>
      </c>
    </row>
    <row r="23">
      <c r="A23" s="6" t="s">
        <v>5</v>
      </c>
      <c r="B23" s="3" t="s">
        <v>65</v>
      </c>
      <c r="C23" s="6" t="s">
        <v>66</v>
      </c>
      <c r="D23" s="6" t="s">
        <v>2470</v>
      </c>
      <c r="E23" s="3" t="s">
        <v>77</v>
      </c>
      <c r="F23" s="3" t="str">
        <f>VLOOKUP($D23,proc!$A:$D,3,FALSE)</f>
        <v>0</v>
      </c>
      <c r="G23" s="3" t="str">
        <f>VLOOKUP($D23,proc!$A:$D,4,FALSE)</f>
        <v>0</v>
      </c>
    </row>
    <row r="24">
      <c r="A24" s="6" t="s">
        <v>5</v>
      </c>
      <c r="B24" s="3" t="s">
        <v>65</v>
      </c>
      <c r="C24" s="6" t="s">
        <v>66</v>
      </c>
      <c r="D24" s="6" t="s">
        <v>3188</v>
      </c>
      <c r="E24" s="3" t="s">
        <v>80</v>
      </c>
      <c r="F24" s="3" t="str">
        <f>VLOOKUP($D24,proc!$A:$D,3,FALSE)</f>
        <v>0</v>
      </c>
      <c r="G24" s="3" t="str">
        <f>VLOOKUP($D24,proc!$A:$D,4,FALSE)</f>
        <v>0</v>
      </c>
    </row>
    <row r="25">
      <c r="A25" s="6" t="s">
        <v>5</v>
      </c>
      <c r="B25" s="3" t="s">
        <v>65</v>
      </c>
      <c r="C25" s="6" t="s">
        <v>66</v>
      </c>
      <c r="D25" s="6" t="s">
        <v>2954</v>
      </c>
      <c r="E25" s="3" t="s">
        <v>85</v>
      </c>
      <c r="F25" s="3" t="str">
        <f>VLOOKUP($D25,proc!$A:$D,3,FALSE)</f>
        <v>0</v>
      </c>
      <c r="G25" s="3" t="str">
        <f>VLOOKUP($D25,proc!$A:$D,4,FALSE)</f>
        <v>0</v>
      </c>
    </row>
    <row r="26">
      <c r="A26" s="6" t="s">
        <v>5</v>
      </c>
      <c r="B26" s="3" t="s">
        <v>65</v>
      </c>
      <c r="C26" s="6" t="s">
        <v>66</v>
      </c>
      <c r="D26" s="6" t="s">
        <v>3189</v>
      </c>
      <c r="E26" s="3" t="s">
        <v>87</v>
      </c>
      <c r="F26" s="3" t="str">
        <f>VLOOKUP($D26,proc!$A:$D,3,FALSE)</f>
        <v>0</v>
      </c>
      <c r="G26" s="3" t="str">
        <f>VLOOKUP($D26,proc!$A:$D,4,FALSE)</f>
        <v>0</v>
      </c>
    </row>
    <row r="27">
      <c r="A27" s="6" t="s">
        <v>5</v>
      </c>
      <c r="B27" s="3" t="s">
        <v>65</v>
      </c>
      <c r="C27" s="6" t="s">
        <v>66</v>
      </c>
      <c r="D27" s="6" t="s">
        <v>3190</v>
      </c>
      <c r="E27" s="3" t="s">
        <v>90</v>
      </c>
      <c r="F27" s="3" t="str">
        <f>VLOOKUP($D27,proc!$A:$D,3,FALSE)</f>
        <v>0</v>
      </c>
      <c r="G27" s="3" t="str">
        <f>VLOOKUP($D27,proc!$A:$D,4,FALSE)</f>
        <v>0</v>
      </c>
    </row>
    <row r="28">
      <c r="A28" s="6" t="s">
        <v>5</v>
      </c>
      <c r="B28" s="3" t="s">
        <v>65</v>
      </c>
      <c r="C28" s="6" t="s">
        <v>66</v>
      </c>
      <c r="D28" s="6" t="s">
        <v>3191</v>
      </c>
      <c r="E28" s="3" t="s">
        <v>92</v>
      </c>
      <c r="F28" s="3" t="str">
        <f>VLOOKUP($D28,proc!$A:$D,3,FALSE)</f>
        <v>0</v>
      </c>
      <c r="G28" s="3" t="str">
        <f>VLOOKUP($D28,proc!$A:$D,4,FALSE)</f>
        <v>0</v>
      </c>
    </row>
    <row r="29">
      <c r="A29" s="6" t="s">
        <v>5</v>
      </c>
      <c r="B29" s="3" t="s">
        <v>65</v>
      </c>
      <c r="C29" s="6" t="s">
        <v>66</v>
      </c>
      <c r="D29" s="6" t="s">
        <v>2973</v>
      </c>
      <c r="E29" s="3" t="s">
        <v>95</v>
      </c>
      <c r="F29" s="3" t="str">
        <f>VLOOKUP($D29,proc!$A:$D,3,FALSE)</f>
        <v>0</v>
      </c>
      <c r="G29" s="3" t="str">
        <f>VLOOKUP($D29,proc!$A:$D,4,FALSE)</f>
        <v>0</v>
      </c>
    </row>
    <row r="30">
      <c r="A30" s="6" t="s">
        <v>5</v>
      </c>
      <c r="B30" s="3" t="s">
        <v>65</v>
      </c>
      <c r="C30" s="6" t="s">
        <v>66</v>
      </c>
      <c r="D30" s="6" t="s">
        <v>2891</v>
      </c>
      <c r="E30" s="3" t="s">
        <v>98</v>
      </c>
      <c r="F30" s="3" t="str">
        <f>VLOOKUP($D30,proc!$A:$D,3,FALSE)</f>
        <v>2</v>
      </c>
      <c r="G30" s="3" t="str">
        <f>VLOOKUP($D30,proc!$A:$D,4,FALSE)</f>
        <v>0</v>
      </c>
    </row>
    <row r="31">
      <c r="A31" s="6" t="s">
        <v>5</v>
      </c>
      <c r="B31" s="3" t="s">
        <v>65</v>
      </c>
      <c r="C31" s="6" t="s">
        <v>66</v>
      </c>
      <c r="D31" s="6" t="s">
        <v>2990</v>
      </c>
      <c r="E31" s="3" t="s">
        <v>101</v>
      </c>
      <c r="F31" s="3" t="str">
        <f>VLOOKUP($D31,proc!$A:$D,3,FALSE)</f>
        <v>1</v>
      </c>
      <c r="G31" s="3" t="str">
        <f>VLOOKUP($D31,proc!$A:$D,4,FALSE)</f>
        <v>0</v>
      </c>
    </row>
    <row r="32">
      <c r="A32" s="6" t="s">
        <v>5</v>
      </c>
      <c r="B32" s="3" t="s">
        <v>65</v>
      </c>
      <c r="C32" s="6" t="s">
        <v>66</v>
      </c>
      <c r="D32" s="6" t="s">
        <v>2892</v>
      </c>
      <c r="E32" s="3" t="s">
        <v>103</v>
      </c>
      <c r="F32" s="3" t="str">
        <f>VLOOKUP($D32,proc!$A:$D,3,FALSE)</f>
        <v>3</v>
      </c>
      <c r="G32" s="3" t="str">
        <f>VLOOKUP($D32,proc!$A:$D,4,FALSE)</f>
        <v>0</v>
      </c>
    </row>
    <row r="33">
      <c r="A33" s="6" t="s">
        <v>5</v>
      </c>
      <c r="B33" s="3" t="s">
        <v>65</v>
      </c>
      <c r="C33" s="6" t="s">
        <v>66</v>
      </c>
      <c r="D33" s="6" t="s">
        <v>2893</v>
      </c>
      <c r="E33" s="3" t="s">
        <v>105</v>
      </c>
      <c r="F33" s="3" t="str">
        <f>VLOOKUP($D33,proc!$A:$D,3,FALSE)</f>
        <v>3</v>
      </c>
      <c r="G33" s="3" t="str">
        <f>VLOOKUP($D33,proc!$A:$D,4,FALSE)</f>
        <v>0</v>
      </c>
    </row>
    <row r="34">
      <c r="A34" s="6" t="s">
        <v>5</v>
      </c>
      <c r="B34" s="3" t="s">
        <v>65</v>
      </c>
      <c r="C34" s="6" t="s">
        <v>66</v>
      </c>
      <c r="D34" s="6" t="s">
        <v>2993</v>
      </c>
      <c r="E34" s="3" t="s">
        <v>107</v>
      </c>
      <c r="F34" s="3" t="str">
        <f>VLOOKUP($D34,proc!$A:$D,3,FALSE)</f>
        <v>2</v>
      </c>
      <c r="G34" s="3" t="str">
        <f>VLOOKUP($D34,proc!$A:$D,4,FALSE)</f>
        <v>0</v>
      </c>
    </row>
    <row r="35">
      <c r="A35" s="6" t="s">
        <v>5</v>
      </c>
      <c r="B35" s="3" t="s">
        <v>65</v>
      </c>
      <c r="C35" s="6" t="s">
        <v>66</v>
      </c>
      <c r="D35" s="6" t="s">
        <v>8411</v>
      </c>
      <c r="E35" s="3" t="s">
        <v>109</v>
      </c>
      <c r="F35" s="3" t="str">
        <f>VLOOKUP($D35,proc!$A:$D,3,FALSE)</f>
        <v>2</v>
      </c>
      <c r="G35" s="3" t="str">
        <f>VLOOKUP($D35,proc!$A:$D,4,FALSE)</f>
        <v>0</v>
      </c>
    </row>
    <row r="36">
      <c r="A36" s="6" t="s">
        <v>5</v>
      </c>
      <c r="B36" s="3" t="s">
        <v>65</v>
      </c>
      <c r="C36" s="6" t="s">
        <v>66</v>
      </c>
      <c r="D36" s="6" t="s">
        <v>3016</v>
      </c>
      <c r="E36" s="3" t="s">
        <v>110</v>
      </c>
      <c r="F36" s="3" t="str">
        <f>VLOOKUP($D36,proc!$A:$D,3,FALSE)</f>
        <v>4</v>
      </c>
      <c r="G36" s="3" t="str">
        <f>VLOOKUP($D36,proc!$A:$D,4,FALSE)</f>
        <v>0</v>
      </c>
    </row>
    <row r="37">
      <c r="A37" s="6" t="s">
        <v>5</v>
      </c>
      <c r="B37" s="3" t="s">
        <v>65</v>
      </c>
      <c r="C37" s="6" t="s">
        <v>66</v>
      </c>
      <c r="D37" s="6" t="s">
        <v>10586</v>
      </c>
      <c r="E37" s="3" t="s">
        <v>113</v>
      </c>
      <c r="F37" s="3" t="str">
        <f>VLOOKUP($D37,proc!$A:$D,3,FALSE)</f>
        <v>0</v>
      </c>
      <c r="G37" s="3" t="str">
        <f>VLOOKUP($D37,proc!$A:$D,4,FALSE)</f>
        <v>1</v>
      </c>
    </row>
    <row r="38">
      <c r="A38" s="6" t="s">
        <v>5</v>
      </c>
      <c r="B38" s="3" t="s">
        <v>115</v>
      </c>
      <c r="C38" s="6" t="s">
        <v>117</v>
      </c>
      <c r="D38" s="6" t="s">
        <v>2497</v>
      </c>
      <c r="E38" s="3" t="s">
        <v>119</v>
      </c>
      <c r="F38" s="3" t="str">
        <f>VLOOKUP($D38,proc!$A:$D,3,FALSE)</f>
        <v>5</v>
      </c>
      <c r="G38" s="3" t="str">
        <f>VLOOKUP($D38,proc!$A:$D,4,FALSE)</f>
        <v>0</v>
      </c>
    </row>
    <row r="39">
      <c r="A39" s="6" t="s">
        <v>5</v>
      </c>
      <c r="B39" s="3" t="s">
        <v>115</v>
      </c>
      <c r="C39" s="6" t="s">
        <v>117</v>
      </c>
      <c r="D39" s="6" t="s">
        <v>3187</v>
      </c>
      <c r="E39" s="3" t="s">
        <v>121</v>
      </c>
      <c r="F39" s="3" t="str">
        <f>VLOOKUP($D39,proc!$A:$D,3,FALSE)</f>
        <v>0</v>
      </c>
      <c r="G39" s="3" t="str">
        <f>VLOOKUP($D39,proc!$A:$D,4,FALSE)</f>
        <v>0</v>
      </c>
    </row>
    <row r="40">
      <c r="A40" s="6" t="s">
        <v>5</v>
      </c>
      <c r="B40" s="3" t="s">
        <v>115</v>
      </c>
      <c r="C40" s="6" t="s">
        <v>117</v>
      </c>
      <c r="D40" s="6" t="s">
        <v>2941</v>
      </c>
      <c r="E40" s="3" t="s">
        <v>124</v>
      </c>
      <c r="F40" s="3" t="str">
        <f>VLOOKUP($D40,proc!$A:$D,3,FALSE)</f>
        <v>2</v>
      </c>
      <c r="G40" s="3" t="str">
        <f>VLOOKUP($D40,proc!$A:$D,4,FALSE)</f>
        <v>0</v>
      </c>
    </row>
    <row r="41">
      <c r="A41" s="6" t="s">
        <v>5</v>
      </c>
      <c r="B41" s="3" t="s">
        <v>115</v>
      </c>
      <c r="C41" s="6" t="s">
        <v>117</v>
      </c>
      <c r="D41" s="6" t="s">
        <v>2975</v>
      </c>
      <c r="E41" s="3" t="s">
        <v>127</v>
      </c>
      <c r="F41" s="3" t="str">
        <f>VLOOKUP($D41,proc!$A:$D,3,FALSE)</f>
        <v>2</v>
      </c>
      <c r="G41" s="3" t="str">
        <f>VLOOKUP($D41,proc!$A:$D,4,FALSE)</f>
        <v>0</v>
      </c>
    </row>
    <row r="42">
      <c r="A42" s="6" t="s">
        <v>5</v>
      </c>
      <c r="B42" s="3" t="s">
        <v>115</v>
      </c>
      <c r="C42" s="6" t="s">
        <v>117</v>
      </c>
      <c r="D42" s="6" t="s">
        <v>2991</v>
      </c>
      <c r="E42" s="3" t="s">
        <v>130</v>
      </c>
      <c r="F42" s="3" t="str">
        <f>VLOOKUP($D42,proc!$A:$D,3,FALSE)</f>
        <v>3</v>
      </c>
      <c r="G42" s="3" t="str">
        <f>VLOOKUP($D42,proc!$A:$D,4,FALSE)</f>
        <v>0</v>
      </c>
    </row>
    <row r="43">
      <c r="A43" s="6" t="s">
        <v>5</v>
      </c>
      <c r="B43" s="3" t="s">
        <v>131</v>
      </c>
      <c r="C43" s="6" t="s">
        <v>132</v>
      </c>
      <c r="D43" s="6" t="s">
        <v>9078</v>
      </c>
      <c r="E43" s="3" t="s">
        <v>135</v>
      </c>
      <c r="F43" s="3" t="str">
        <f>VLOOKUP($D43,proc!$A:$D,3,FALSE)</f>
        <v>0</v>
      </c>
      <c r="G43" s="3" t="str">
        <f>VLOOKUP($D43,proc!$A:$D,4,FALSE)</f>
        <v>0</v>
      </c>
    </row>
    <row r="44">
      <c r="A44" s="6" t="s">
        <v>5</v>
      </c>
      <c r="B44" s="3" t="s">
        <v>131</v>
      </c>
      <c r="C44" s="6" t="s">
        <v>132</v>
      </c>
      <c r="D44" s="6" t="s">
        <v>9087</v>
      </c>
      <c r="E44" s="3" t="s">
        <v>137</v>
      </c>
      <c r="F44" s="3" t="str">
        <f>VLOOKUP($D44,proc!$A:$D,3,FALSE)</f>
        <v>0</v>
      </c>
      <c r="G44" s="3" t="str">
        <f>VLOOKUP($D44,proc!$A:$D,4,FALSE)</f>
        <v>0</v>
      </c>
    </row>
    <row r="45">
      <c r="A45" s="6" t="s">
        <v>5</v>
      </c>
      <c r="B45" s="3" t="s">
        <v>139</v>
      </c>
      <c r="C45" s="6" t="s">
        <v>140</v>
      </c>
      <c r="D45" s="6" t="s">
        <v>3200</v>
      </c>
      <c r="E45" s="3" t="s">
        <v>142</v>
      </c>
      <c r="F45" s="3" t="str">
        <f>VLOOKUP($D45,proc!$A:$D,3,FALSE)</f>
        <v>0</v>
      </c>
      <c r="G45" s="3" t="str">
        <f>VLOOKUP($D45,proc!$A:$D,4,FALSE)</f>
        <v>0</v>
      </c>
    </row>
    <row r="46">
      <c r="A46" s="6" t="s">
        <v>5</v>
      </c>
      <c r="B46" s="3" t="s">
        <v>139</v>
      </c>
      <c r="C46" s="6" t="s">
        <v>140</v>
      </c>
      <c r="D46" s="6" t="s">
        <v>3201</v>
      </c>
      <c r="E46" s="3" t="s">
        <v>145</v>
      </c>
      <c r="F46" s="3" t="str">
        <f>VLOOKUP($D46,proc!$A:$D,3,FALSE)</f>
        <v>0</v>
      </c>
      <c r="G46" s="3" t="str">
        <f>VLOOKUP($D46,proc!$A:$D,4,FALSE)</f>
        <v>0</v>
      </c>
    </row>
    <row r="47">
      <c r="A47" s="6" t="s">
        <v>5</v>
      </c>
      <c r="B47" s="3" t="s">
        <v>139</v>
      </c>
      <c r="C47" s="6" t="s">
        <v>140</v>
      </c>
      <c r="D47" s="6" t="s">
        <v>3202</v>
      </c>
      <c r="E47" s="3" t="s">
        <v>148</v>
      </c>
      <c r="F47" s="3" t="str">
        <f>VLOOKUP($D47,proc!$A:$D,3,FALSE)</f>
        <v>0</v>
      </c>
      <c r="G47" s="3" t="str">
        <f>VLOOKUP($D47,proc!$A:$D,4,FALSE)</f>
        <v>0</v>
      </c>
    </row>
    <row r="48">
      <c r="A48" s="6" t="s">
        <v>5</v>
      </c>
      <c r="B48" s="3" t="s">
        <v>139</v>
      </c>
      <c r="C48" s="6" t="s">
        <v>140</v>
      </c>
      <c r="D48" s="6" t="s">
        <v>3203</v>
      </c>
      <c r="E48" s="3" t="s">
        <v>151</v>
      </c>
      <c r="F48" s="3" t="str">
        <f>VLOOKUP($D48,proc!$A:$D,3,FALSE)</f>
        <v>0</v>
      </c>
      <c r="G48" s="3" t="str">
        <f>VLOOKUP($D48,proc!$A:$D,4,FALSE)</f>
        <v>0</v>
      </c>
    </row>
    <row r="49">
      <c r="A49" s="6" t="s">
        <v>5</v>
      </c>
      <c r="B49" s="3" t="s">
        <v>139</v>
      </c>
      <c r="C49" s="6" t="s">
        <v>140</v>
      </c>
      <c r="D49" s="6" t="s">
        <v>3204</v>
      </c>
      <c r="E49" s="3" t="s">
        <v>154</v>
      </c>
      <c r="F49" s="3" t="str">
        <f>VLOOKUP($D49,proc!$A:$D,3,FALSE)</f>
        <v>0</v>
      </c>
      <c r="G49" s="3" t="str">
        <f>VLOOKUP($D49,proc!$A:$D,4,FALSE)</f>
        <v>0</v>
      </c>
    </row>
    <row r="50">
      <c r="A50" s="25"/>
      <c r="B50" s="25"/>
      <c r="C50" s="25"/>
      <c r="D50" s="25"/>
      <c r="F50" s="3"/>
      <c r="G50" s="3"/>
    </row>
    <row r="51">
      <c r="A51" s="25"/>
      <c r="B51" s="25"/>
      <c r="C51" s="25"/>
      <c r="D51" s="25"/>
      <c r="F51" s="3"/>
      <c r="G51" s="3"/>
    </row>
    <row r="52">
      <c r="A52" s="25"/>
      <c r="B52" s="25"/>
      <c r="C52" s="25"/>
      <c r="D52" s="25"/>
      <c r="F52" s="3"/>
      <c r="G52" s="3"/>
    </row>
    <row r="53">
      <c r="A53" s="25"/>
      <c r="B53" s="25"/>
      <c r="C53" s="25"/>
      <c r="D53" s="25"/>
      <c r="F53" s="3"/>
      <c r="G53" s="3"/>
    </row>
    <row r="54">
      <c r="A54" s="25"/>
      <c r="B54" s="25"/>
      <c r="C54" s="25"/>
      <c r="D54" s="25"/>
      <c r="F54" s="3"/>
      <c r="G54" s="3"/>
    </row>
    <row r="55">
      <c r="A55" s="25"/>
      <c r="B55" s="25"/>
      <c r="C55" s="25"/>
      <c r="D55" s="25"/>
      <c r="F55" s="3"/>
      <c r="G55" s="3"/>
    </row>
    <row r="56">
      <c r="A56" s="25"/>
      <c r="B56" s="25"/>
      <c r="C56" s="25"/>
      <c r="D56" s="25"/>
      <c r="F56" s="3"/>
      <c r="G56" s="3"/>
    </row>
    <row r="57">
      <c r="A57" s="25"/>
      <c r="B57" s="25"/>
      <c r="C57" s="25"/>
      <c r="D57" s="25"/>
      <c r="F57" s="3"/>
      <c r="G57" s="3"/>
    </row>
    <row r="58">
      <c r="A58" s="25"/>
      <c r="B58" s="25"/>
      <c r="C58" s="25"/>
      <c r="D58" s="25"/>
      <c r="F58" s="3"/>
      <c r="G58" s="3"/>
    </row>
    <row r="59">
      <c r="A59" s="25"/>
      <c r="B59" s="25"/>
      <c r="C59" s="25"/>
      <c r="D59" s="25"/>
      <c r="F59" s="3"/>
      <c r="G59" s="3"/>
    </row>
    <row r="60">
      <c r="A60" s="25"/>
      <c r="B60" s="25"/>
      <c r="C60" s="25"/>
      <c r="D60" s="25"/>
      <c r="F60" s="3"/>
      <c r="G60" s="3"/>
    </row>
    <row r="61">
      <c r="A61" s="25"/>
      <c r="B61" s="25"/>
      <c r="C61" s="25"/>
      <c r="D61" s="25"/>
      <c r="F61" s="3"/>
      <c r="G61" s="3"/>
    </row>
    <row r="62">
      <c r="A62" s="25"/>
      <c r="B62" s="25"/>
      <c r="C62" s="25"/>
      <c r="D62" s="25"/>
      <c r="F62" s="3"/>
      <c r="G62" s="3"/>
    </row>
    <row r="63">
      <c r="A63" s="25"/>
      <c r="B63" s="25"/>
      <c r="C63" s="25"/>
      <c r="D63" s="25"/>
      <c r="F63" s="3"/>
      <c r="G63" s="3"/>
    </row>
    <row r="64">
      <c r="A64" s="25"/>
      <c r="B64" s="25"/>
      <c r="C64" s="25"/>
      <c r="D64" s="25"/>
      <c r="F64" s="3"/>
      <c r="G64" s="3"/>
    </row>
    <row r="65">
      <c r="A65" s="25"/>
      <c r="B65" s="25"/>
      <c r="C65" s="25"/>
      <c r="D65" s="25"/>
      <c r="F65" s="3"/>
      <c r="G65" s="3"/>
    </row>
    <row r="66">
      <c r="A66" s="25"/>
      <c r="B66" s="25"/>
      <c r="C66" s="25"/>
      <c r="D66" s="25"/>
      <c r="F66" s="3"/>
      <c r="G66" s="3"/>
    </row>
    <row r="67">
      <c r="A67" s="25"/>
      <c r="B67" s="25"/>
      <c r="C67" s="25"/>
      <c r="D67" s="25"/>
      <c r="F67" s="3"/>
      <c r="G67" s="3"/>
    </row>
    <row r="68">
      <c r="A68" s="25"/>
      <c r="B68" s="25"/>
      <c r="C68" s="25"/>
      <c r="D68" s="25"/>
      <c r="F68" s="3"/>
      <c r="G68" s="3"/>
    </row>
    <row r="69">
      <c r="A69" s="25"/>
      <c r="B69" s="25"/>
      <c r="C69" s="25"/>
      <c r="D69" s="25"/>
      <c r="F69" s="3"/>
      <c r="G69" s="3"/>
    </row>
    <row r="70">
      <c r="A70" s="25"/>
      <c r="B70" s="25"/>
      <c r="C70" s="25"/>
      <c r="D70" s="25"/>
      <c r="F70" s="3"/>
      <c r="G70" s="3"/>
    </row>
    <row r="71">
      <c r="A71" s="25"/>
      <c r="B71" s="25"/>
      <c r="C71" s="25"/>
      <c r="D71" s="25"/>
      <c r="F71" s="3"/>
      <c r="G71" s="3"/>
    </row>
    <row r="72">
      <c r="A72" s="25"/>
      <c r="B72" s="25"/>
      <c r="C72" s="25"/>
      <c r="D72" s="25"/>
      <c r="F72" s="3"/>
      <c r="G72" s="3"/>
    </row>
    <row r="73">
      <c r="A73" s="25"/>
      <c r="B73" s="25"/>
      <c r="C73" s="25"/>
      <c r="D73" s="25"/>
      <c r="F73" s="3"/>
      <c r="G73" s="3"/>
    </row>
    <row r="74">
      <c r="A74" s="25"/>
      <c r="B74" s="25"/>
      <c r="C74" s="25"/>
      <c r="D74" s="25"/>
      <c r="F74" s="3"/>
      <c r="G74" s="3"/>
    </row>
    <row r="75">
      <c r="A75" s="25"/>
      <c r="B75" s="25"/>
      <c r="C75" s="25"/>
      <c r="D75" s="25"/>
      <c r="F75" s="3"/>
      <c r="G75" s="3"/>
    </row>
    <row r="76">
      <c r="A76" s="25"/>
      <c r="B76" s="25"/>
      <c r="C76" s="25"/>
      <c r="D76" s="25"/>
      <c r="F76" s="3"/>
      <c r="G76" s="3"/>
    </row>
    <row r="77">
      <c r="A77" s="25"/>
      <c r="B77" s="25"/>
      <c r="C77" s="25"/>
      <c r="D77" s="25"/>
      <c r="F77" s="3"/>
      <c r="G77" s="3"/>
    </row>
    <row r="78">
      <c r="A78" s="25"/>
      <c r="B78" s="25"/>
      <c r="C78" s="25"/>
      <c r="D78" s="25"/>
      <c r="F78" s="3"/>
      <c r="G78" s="3"/>
    </row>
    <row r="79">
      <c r="A79" s="25"/>
      <c r="B79" s="25"/>
      <c r="C79" s="25"/>
      <c r="D79" s="25"/>
      <c r="F79" s="3"/>
      <c r="G79" s="3"/>
    </row>
    <row r="80">
      <c r="A80" s="25"/>
      <c r="B80" s="25"/>
      <c r="C80" s="25"/>
      <c r="D80" s="25"/>
      <c r="F80" s="3"/>
      <c r="G80" s="3"/>
    </row>
    <row r="81">
      <c r="A81" s="25"/>
      <c r="B81" s="25"/>
      <c r="C81" s="25"/>
      <c r="D81" s="25"/>
      <c r="F81" s="3"/>
      <c r="G81" s="3"/>
    </row>
    <row r="82">
      <c r="A82" s="25"/>
      <c r="B82" s="25"/>
      <c r="C82" s="25"/>
      <c r="D82" s="25"/>
      <c r="F82" s="3"/>
      <c r="G82" s="3"/>
    </row>
    <row r="83">
      <c r="A83" s="25"/>
      <c r="B83" s="25"/>
      <c r="C83" s="25"/>
      <c r="D83" s="25"/>
      <c r="F83" s="3"/>
      <c r="G83" s="3"/>
    </row>
    <row r="84">
      <c r="A84" s="25"/>
      <c r="B84" s="25"/>
      <c r="C84" s="25"/>
      <c r="D84" s="25"/>
      <c r="F84" s="3"/>
      <c r="G84" s="3"/>
    </row>
    <row r="85">
      <c r="A85" s="25"/>
      <c r="B85" s="25"/>
      <c r="C85" s="25"/>
      <c r="D85" s="25"/>
      <c r="F85" s="3"/>
      <c r="G85" s="3"/>
    </row>
    <row r="86">
      <c r="A86" s="25"/>
      <c r="B86" s="25"/>
      <c r="C86" s="25"/>
      <c r="D86" s="25"/>
      <c r="F86" s="3"/>
      <c r="G86" s="3"/>
    </row>
    <row r="87">
      <c r="A87" s="25"/>
      <c r="B87" s="25"/>
      <c r="C87" s="25"/>
      <c r="D87" s="25"/>
      <c r="F87" s="3"/>
      <c r="G87" s="3"/>
    </row>
    <row r="88">
      <c r="A88" s="25"/>
      <c r="B88" s="25"/>
      <c r="C88" s="25"/>
      <c r="D88" s="25"/>
      <c r="F88" s="3"/>
      <c r="G88" s="3"/>
    </row>
    <row r="89">
      <c r="A89" s="25"/>
      <c r="B89" s="25"/>
      <c r="C89" s="25"/>
      <c r="D89" s="25"/>
      <c r="F89" s="3"/>
      <c r="G89" s="3"/>
    </row>
    <row r="90">
      <c r="A90" s="25"/>
      <c r="B90" s="25"/>
      <c r="C90" s="25"/>
      <c r="D90" s="25"/>
      <c r="F90" s="3"/>
      <c r="G90" s="3"/>
    </row>
    <row r="91">
      <c r="A91" s="25"/>
      <c r="B91" s="25"/>
      <c r="C91" s="25"/>
      <c r="D91" s="25"/>
      <c r="F91" s="3"/>
      <c r="G91" s="3"/>
    </row>
    <row r="92">
      <c r="A92" s="25"/>
      <c r="B92" s="25"/>
      <c r="C92" s="25"/>
      <c r="D92" s="25"/>
      <c r="F92" s="3"/>
      <c r="G92" s="3"/>
    </row>
    <row r="93">
      <c r="A93" s="25"/>
      <c r="B93" s="25"/>
      <c r="C93" s="25"/>
      <c r="D93" s="25"/>
      <c r="F93" s="3"/>
      <c r="G93" s="3"/>
    </row>
    <row r="94">
      <c r="A94" s="25"/>
      <c r="B94" s="25"/>
      <c r="C94" s="25"/>
      <c r="D94" s="25"/>
      <c r="F94" s="3"/>
      <c r="G94" s="3"/>
    </row>
    <row r="95">
      <c r="A95" s="25"/>
      <c r="B95" s="25"/>
      <c r="C95" s="25"/>
      <c r="D95" s="25"/>
      <c r="F95" s="3"/>
      <c r="G95" s="3"/>
    </row>
    <row r="96">
      <c r="A96" s="25"/>
      <c r="B96" s="25"/>
      <c r="C96" s="25"/>
      <c r="D96" s="25"/>
      <c r="F96" s="3"/>
      <c r="G96" s="3"/>
    </row>
    <row r="97">
      <c r="A97" s="25"/>
      <c r="B97" s="25"/>
      <c r="C97" s="25"/>
      <c r="D97" s="25"/>
      <c r="F97" s="3"/>
      <c r="G97" s="3"/>
    </row>
    <row r="98">
      <c r="A98" s="25"/>
      <c r="B98" s="25"/>
      <c r="C98" s="25"/>
      <c r="D98" s="25"/>
      <c r="F98" s="3"/>
      <c r="G98" s="3"/>
    </row>
    <row r="99">
      <c r="A99" s="25"/>
      <c r="B99" s="25"/>
      <c r="C99" s="25"/>
      <c r="D99" s="25"/>
      <c r="F99" s="3"/>
      <c r="G99" s="3"/>
    </row>
    <row r="100">
      <c r="A100" s="25"/>
      <c r="B100" s="25"/>
      <c r="C100" s="25"/>
      <c r="D100" s="25"/>
      <c r="F100" s="3"/>
      <c r="G100" s="3"/>
    </row>
    <row r="101">
      <c r="A101" s="25"/>
      <c r="B101" s="25"/>
      <c r="C101" s="25"/>
      <c r="D101" s="25"/>
      <c r="F101" s="3"/>
      <c r="G101" s="3"/>
    </row>
    <row r="102">
      <c r="A102" s="25"/>
      <c r="B102" s="25"/>
      <c r="C102" s="25"/>
      <c r="D102" s="25"/>
      <c r="F102" s="3"/>
      <c r="G102" s="3"/>
    </row>
    <row r="103">
      <c r="A103" s="25"/>
      <c r="B103" s="25"/>
      <c r="C103" s="25"/>
      <c r="D103" s="25"/>
      <c r="F103" s="3"/>
      <c r="G103" s="3"/>
    </row>
    <row r="104">
      <c r="A104" s="25"/>
      <c r="B104" s="25"/>
      <c r="C104" s="25"/>
      <c r="D104" s="25"/>
      <c r="F104" s="3"/>
      <c r="G104" s="3"/>
    </row>
    <row r="105">
      <c r="A105" s="25"/>
      <c r="B105" s="25"/>
      <c r="C105" s="25"/>
      <c r="D105" s="25"/>
      <c r="F105" s="3"/>
      <c r="G105" s="3"/>
    </row>
    <row r="106">
      <c r="A106" s="25"/>
      <c r="B106" s="25"/>
      <c r="C106" s="25"/>
      <c r="D106" s="25"/>
      <c r="F106" s="3"/>
      <c r="G106" s="3"/>
    </row>
    <row r="107">
      <c r="A107" s="25"/>
      <c r="B107" s="25"/>
      <c r="C107" s="25"/>
      <c r="D107" s="25"/>
      <c r="F107" s="3"/>
      <c r="G107" s="3"/>
    </row>
    <row r="108">
      <c r="A108" s="25"/>
      <c r="B108" s="25"/>
      <c r="C108" s="25"/>
      <c r="D108" s="25"/>
      <c r="F108" s="3"/>
      <c r="G108" s="3"/>
    </row>
    <row r="109">
      <c r="A109" s="25"/>
      <c r="B109" s="25"/>
      <c r="C109" s="25"/>
      <c r="D109" s="25"/>
      <c r="F109" s="3"/>
      <c r="G109" s="3"/>
    </row>
    <row r="110">
      <c r="A110" s="25"/>
      <c r="B110" s="25"/>
      <c r="C110" s="25"/>
      <c r="D110" s="25"/>
      <c r="F110" s="3"/>
      <c r="G110" s="3"/>
    </row>
    <row r="111">
      <c r="A111" s="25"/>
      <c r="B111" s="25"/>
      <c r="C111" s="25"/>
      <c r="D111" s="25"/>
      <c r="F111" s="3"/>
      <c r="G111" s="3"/>
    </row>
    <row r="112">
      <c r="A112" s="25"/>
      <c r="B112" s="25"/>
      <c r="C112" s="25"/>
      <c r="D112" s="25"/>
      <c r="F112" s="3"/>
      <c r="G112" s="3"/>
    </row>
    <row r="113">
      <c r="A113" s="25"/>
      <c r="B113" s="25"/>
      <c r="C113" s="25"/>
      <c r="D113" s="25"/>
      <c r="F113" s="3"/>
      <c r="G113" s="3"/>
    </row>
    <row r="114">
      <c r="A114" s="25"/>
      <c r="B114" s="25"/>
      <c r="C114" s="25"/>
      <c r="D114" s="25"/>
      <c r="F114" s="3"/>
      <c r="G114" s="3"/>
    </row>
    <row r="115">
      <c r="A115" s="25"/>
      <c r="B115" s="25"/>
      <c r="C115" s="25"/>
      <c r="D115" s="25"/>
      <c r="F115" s="3"/>
      <c r="G115" s="3"/>
    </row>
    <row r="116">
      <c r="A116" s="25"/>
      <c r="B116" s="25"/>
      <c r="C116" s="25"/>
      <c r="D116" s="25"/>
      <c r="F116" s="3"/>
      <c r="G116" s="3"/>
    </row>
    <row r="117">
      <c r="A117" s="25"/>
      <c r="B117" s="25"/>
      <c r="C117" s="25"/>
      <c r="D117" s="25"/>
      <c r="F117" s="3"/>
      <c r="G117" s="3"/>
    </row>
    <row r="118">
      <c r="A118" s="25"/>
      <c r="B118" s="25"/>
      <c r="C118" s="25"/>
      <c r="D118" s="25"/>
      <c r="F118" s="3"/>
      <c r="G118" s="3"/>
    </row>
    <row r="119">
      <c r="A119" s="25"/>
      <c r="B119" s="25"/>
      <c r="C119" s="25"/>
      <c r="D119" s="25"/>
      <c r="F119" s="3"/>
      <c r="G119" s="3"/>
    </row>
    <row r="120">
      <c r="A120" s="25"/>
      <c r="B120" s="25"/>
      <c r="C120" s="25"/>
      <c r="D120" s="25"/>
      <c r="F120" s="3"/>
      <c r="G120" s="3"/>
    </row>
    <row r="121">
      <c r="A121" s="25"/>
      <c r="B121" s="25"/>
      <c r="C121" s="25"/>
      <c r="D121" s="25"/>
      <c r="F121" s="3"/>
      <c r="G121" s="3"/>
    </row>
    <row r="122">
      <c r="A122" s="25"/>
      <c r="B122" s="25"/>
      <c r="C122" s="25"/>
      <c r="D122" s="25"/>
      <c r="F122" s="3"/>
      <c r="G122" s="3"/>
    </row>
    <row r="123">
      <c r="A123" s="25"/>
      <c r="B123" s="25"/>
      <c r="C123" s="25"/>
      <c r="D123" s="25"/>
      <c r="F123" s="3"/>
      <c r="G123" s="3"/>
    </row>
    <row r="124">
      <c r="A124" s="25"/>
      <c r="B124" s="25"/>
      <c r="C124" s="25"/>
      <c r="D124" s="25"/>
      <c r="F124" s="3"/>
      <c r="G124" s="3"/>
    </row>
    <row r="125">
      <c r="A125" s="25"/>
      <c r="B125" s="25"/>
      <c r="C125" s="25"/>
      <c r="D125" s="25"/>
      <c r="F125" s="3"/>
      <c r="G125" s="3"/>
    </row>
    <row r="126">
      <c r="A126" s="25"/>
      <c r="B126" s="25"/>
      <c r="C126" s="25"/>
      <c r="D126" s="25"/>
      <c r="F126" s="3"/>
      <c r="G126" s="3"/>
    </row>
    <row r="127">
      <c r="A127" s="25"/>
      <c r="B127" s="25"/>
      <c r="C127" s="25"/>
      <c r="D127" s="25"/>
      <c r="F127" s="3"/>
      <c r="G127" s="3"/>
    </row>
    <row r="128">
      <c r="A128" s="25"/>
      <c r="B128" s="25"/>
      <c r="C128" s="25"/>
      <c r="D128" s="25"/>
      <c r="F128" s="3"/>
      <c r="G128" s="3"/>
    </row>
    <row r="129">
      <c r="A129" s="25"/>
      <c r="B129" s="25"/>
      <c r="C129" s="25"/>
      <c r="D129" s="25"/>
      <c r="F129" s="3"/>
      <c r="G129" s="3"/>
    </row>
    <row r="130">
      <c r="A130" s="25"/>
      <c r="B130" s="25"/>
      <c r="C130" s="25"/>
      <c r="D130" s="25"/>
      <c r="F130" s="3"/>
      <c r="G130" s="3"/>
    </row>
    <row r="131">
      <c r="A131" s="25"/>
      <c r="B131" s="25"/>
      <c r="C131" s="25"/>
      <c r="D131" s="25"/>
      <c r="F131" s="3"/>
      <c r="G131" s="3"/>
    </row>
    <row r="132">
      <c r="A132" s="25"/>
      <c r="B132" s="25"/>
      <c r="C132" s="25"/>
      <c r="D132" s="25"/>
      <c r="F132" s="3"/>
      <c r="G132" s="3"/>
    </row>
    <row r="133">
      <c r="A133" s="25"/>
      <c r="B133" s="25"/>
      <c r="C133" s="25"/>
      <c r="D133" s="25"/>
      <c r="F133" s="3"/>
      <c r="G133" s="3"/>
    </row>
    <row r="134">
      <c r="A134" s="25"/>
      <c r="B134" s="25"/>
      <c r="C134" s="25"/>
      <c r="D134" s="25"/>
      <c r="F134" s="3"/>
      <c r="G134" s="3"/>
    </row>
    <row r="135">
      <c r="A135" s="25"/>
      <c r="B135" s="25"/>
      <c r="C135" s="25"/>
      <c r="D135" s="25"/>
      <c r="F135" s="3"/>
      <c r="G135" s="3"/>
    </row>
    <row r="136">
      <c r="A136" s="25"/>
      <c r="B136" s="25"/>
      <c r="C136" s="25"/>
      <c r="D136" s="25"/>
      <c r="F136" s="3"/>
      <c r="G136" s="3"/>
    </row>
    <row r="137">
      <c r="A137" s="25"/>
      <c r="B137" s="25"/>
      <c r="C137" s="25"/>
      <c r="D137" s="25"/>
      <c r="F137" s="3"/>
      <c r="G137" s="3"/>
    </row>
    <row r="138">
      <c r="A138" s="25"/>
      <c r="B138" s="25"/>
      <c r="C138" s="25"/>
      <c r="D138" s="25"/>
      <c r="F138" s="3"/>
      <c r="G138" s="3"/>
    </row>
    <row r="139">
      <c r="A139" s="25"/>
      <c r="B139" s="25"/>
      <c r="C139" s="25"/>
      <c r="D139" s="25"/>
      <c r="F139" s="3"/>
      <c r="G139" s="3"/>
    </row>
    <row r="140">
      <c r="A140" s="25"/>
      <c r="B140" s="25"/>
      <c r="C140" s="25"/>
      <c r="D140" s="25"/>
      <c r="F140" s="3"/>
      <c r="G140" s="3"/>
    </row>
    <row r="141">
      <c r="A141" s="25"/>
      <c r="B141" s="25"/>
      <c r="C141" s="25"/>
      <c r="D141" s="25"/>
      <c r="F141" s="3"/>
      <c r="G141" s="3"/>
    </row>
    <row r="142">
      <c r="A142" s="25"/>
      <c r="B142" s="25"/>
      <c r="C142" s="25"/>
      <c r="D142" s="25"/>
      <c r="F142" s="3"/>
      <c r="G142" s="3"/>
    </row>
    <row r="143">
      <c r="A143" s="25"/>
      <c r="B143" s="25"/>
      <c r="C143" s="25"/>
      <c r="D143" s="25"/>
      <c r="F143" s="3"/>
      <c r="G143" s="3"/>
    </row>
    <row r="144">
      <c r="A144" s="25"/>
      <c r="B144" s="25"/>
      <c r="C144" s="25"/>
      <c r="D144" s="25"/>
      <c r="F144" s="3"/>
      <c r="G144" s="3"/>
    </row>
    <row r="145">
      <c r="A145" s="25"/>
      <c r="B145" s="25"/>
      <c r="C145" s="25"/>
      <c r="D145" s="25"/>
      <c r="F145" s="3"/>
      <c r="G145" s="3"/>
    </row>
    <row r="146">
      <c r="A146" s="25"/>
      <c r="B146" s="25"/>
      <c r="C146" s="25"/>
      <c r="D146" s="25"/>
      <c r="F146" s="3"/>
      <c r="G146" s="3"/>
    </row>
    <row r="147">
      <c r="A147" s="25"/>
      <c r="B147" s="25"/>
      <c r="C147" s="25"/>
      <c r="D147" s="25"/>
      <c r="F147" s="3"/>
      <c r="G147" s="3"/>
    </row>
    <row r="148">
      <c r="A148" s="25"/>
      <c r="B148" s="25"/>
      <c r="C148" s="25"/>
      <c r="D148" s="25"/>
      <c r="F148" s="3"/>
      <c r="G148" s="3"/>
    </row>
    <row r="149">
      <c r="A149" s="25"/>
      <c r="B149" s="25"/>
      <c r="C149" s="25"/>
      <c r="D149" s="25"/>
      <c r="F149" s="3"/>
      <c r="G149" s="3"/>
    </row>
    <row r="150">
      <c r="A150" s="25"/>
      <c r="B150" s="25"/>
      <c r="C150" s="25"/>
      <c r="D150" s="25"/>
      <c r="F150" s="3"/>
      <c r="G150" s="3"/>
    </row>
    <row r="151">
      <c r="A151" s="25"/>
      <c r="B151" s="25"/>
      <c r="C151" s="25"/>
      <c r="D151" s="25"/>
      <c r="F151" s="3"/>
      <c r="G151" s="3"/>
    </row>
    <row r="152">
      <c r="A152" s="25"/>
      <c r="B152" s="25"/>
      <c r="C152" s="25"/>
      <c r="D152" s="25"/>
      <c r="F152" s="3"/>
      <c r="G152" s="3"/>
    </row>
    <row r="153">
      <c r="A153" s="25"/>
      <c r="B153" s="25"/>
      <c r="C153" s="25"/>
      <c r="D153" s="25"/>
      <c r="F153" s="3"/>
      <c r="G153" s="3"/>
    </row>
    <row r="154">
      <c r="A154" s="25"/>
      <c r="B154" s="25"/>
      <c r="C154" s="25"/>
      <c r="D154" s="25"/>
      <c r="F154" s="3"/>
      <c r="G154" s="3"/>
    </row>
    <row r="155">
      <c r="A155" s="25"/>
      <c r="B155" s="25"/>
      <c r="C155" s="25"/>
      <c r="D155" s="25"/>
      <c r="F155" s="3"/>
      <c r="G155" s="3"/>
    </row>
    <row r="156">
      <c r="A156" s="25"/>
      <c r="B156" s="25"/>
      <c r="C156" s="25"/>
      <c r="D156" s="25"/>
      <c r="F156" s="3"/>
      <c r="G156" s="3"/>
    </row>
    <row r="157">
      <c r="A157" s="25"/>
      <c r="B157" s="25"/>
      <c r="C157" s="25"/>
      <c r="D157" s="25"/>
      <c r="F157" s="3"/>
      <c r="G157" s="3"/>
    </row>
    <row r="158">
      <c r="A158" s="25"/>
      <c r="B158" s="25"/>
      <c r="C158" s="25"/>
      <c r="D158" s="25"/>
      <c r="F158" s="3"/>
      <c r="G158" s="3"/>
    </row>
    <row r="159">
      <c r="A159" s="25"/>
      <c r="B159" s="25"/>
      <c r="C159" s="25"/>
      <c r="D159" s="25"/>
      <c r="F159" s="3"/>
      <c r="G159" s="3"/>
    </row>
    <row r="160">
      <c r="A160" s="25"/>
      <c r="B160" s="25"/>
      <c r="C160" s="25"/>
      <c r="D160" s="25"/>
      <c r="F160" s="3"/>
      <c r="G160" s="3"/>
    </row>
    <row r="161">
      <c r="A161" s="25"/>
      <c r="B161" s="25"/>
      <c r="C161" s="25"/>
      <c r="D161" s="25"/>
      <c r="F161" s="3"/>
      <c r="G161" s="3"/>
    </row>
    <row r="162">
      <c r="A162" s="25"/>
      <c r="B162" s="25"/>
      <c r="C162" s="25"/>
      <c r="D162" s="25"/>
      <c r="F162" s="3"/>
      <c r="G162" s="3"/>
    </row>
    <row r="163">
      <c r="A163" s="25"/>
      <c r="B163" s="25"/>
      <c r="C163" s="25"/>
      <c r="D163" s="25"/>
      <c r="F163" s="3"/>
      <c r="G163" s="3"/>
    </row>
    <row r="164">
      <c r="A164" s="25"/>
      <c r="B164" s="25"/>
      <c r="C164" s="25"/>
      <c r="D164" s="25"/>
      <c r="F164" s="3"/>
      <c r="G164" s="3"/>
    </row>
    <row r="165">
      <c r="A165" s="25"/>
      <c r="B165" s="25"/>
      <c r="C165" s="25"/>
      <c r="D165" s="25"/>
      <c r="F165" s="3"/>
      <c r="G165" s="3"/>
    </row>
    <row r="166">
      <c r="A166" s="25"/>
      <c r="B166" s="25"/>
      <c r="C166" s="25"/>
      <c r="D166" s="25"/>
      <c r="F166" s="3"/>
      <c r="G166" s="3"/>
    </row>
    <row r="167">
      <c r="A167" s="25"/>
      <c r="B167" s="25"/>
      <c r="C167" s="25"/>
      <c r="D167" s="25"/>
      <c r="F167" s="3"/>
      <c r="G167" s="3"/>
    </row>
    <row r="168">
      <c r="A168" s="25"/>
      <c r="B168" s="25"/>
      <c r="C168" s="25"/>
      <c r="D168" s="25"/>
      <c r="F168" s="3"/>
      <c r="G168" s="3"/>
    </row>
    <row r="169">
      <c r="A169" s="25"/>
      <c r="B169" s="25"/>
      <c r="C169" s="25"/>
      <c r="D169" s="25"/>
      <c r="F169" s="3"/>
      <c r="G169" s="3"/>
    </row>
    <row r="170">
      <c r="A170" s="25"/>
      <c r="B170" s="25"/>
      <c r="C170" s="25"/>
      <c r="D170" s="25"/>
      <c r="F170" s="3"/>
      <c r="G170" s="3"/>
    </row>
    <row r="171">
      <c r="A171" s="25"/>
      <c r="B171" s="25"/>
      <c r="C171" s="25"/>
      <c r="D171" s="25"/>
      <c r="F171" s="3"/>
      <c r="G171" s="3"/>
    </row>
    <row r="172">
      <c r="A172" s="25"/>
      <c r="B172" s="25"/>
      <c r="C172" s="25"/>
      <c r="D172" s="25"/>
      <c r="F172" s="3"/>
      <c r="G172" s="3"/>
    </row>
    <row r="173">
      <c r="A173" s="25"/>
      <c r="B173" s="25"/>
      <c r="C173" s="25"/>
      <c r="D173" s="25"/>
      <c r="F173" s="3"/>
      <c r="G173" s="3"/>
    </row>
    <row r="174">
      <c r="A174" s="25"/>
      <c r="B174" s="25"/>
      <c r="C174" s="25"/>
      <c r="D174" s="25"/>
      <c r="F174" s="3"/>
      <c r="G174" s="3"/>
    </row>
    <row r="175">
      <c r="A175" s="25"/>
      <c r="B175" s="25"/>
      <c r="C175" s="25"/>
      <c r="D175" s="25"/>
      <c r="F175" s="3"/>
      <c r="G175" s="3"/>
    </row>
    <row r="176">
      <c r="A176" s="25"/>
      <c r="B176" s="25"/>
      <c r="C176" s="25"/>
      <c r="D176" s="25"/>
      <c r="F176" s="3"/>
      <c r="G176" s="3"/>
    </row>
    <row r="177">
      <c r="A177" s="25"/>
      <c r="B177" s="25"/>
      <c r="C177" s="25"/>
      <c r="D177" s="25"/>
      <c r="F177" s="3"/>
      <c r="G177" s="3"/>
    </row>
    <row r="178">
      <c r="A178" s="25"/>
      <c r="B178" s="25"/>
      <c r="C178" s="25"/>
      <c r="D178" s="25"/>
      <c r="F178" s="3"/>
      <c r="G178" s="3"/>
    </row>
    <row r="179">
      <c r="A179" s="25"/>
      <c r="B179" s="25"/>
      <c r="C179" s="25"/>
      <c r="D179" s="25"/>
      <c r="F179" s="3"/>
      <c r="G179" s="3"/>
    </row>
    <row r="180">
      <c r="A180" s="25"/>
      <c r="B180" s="25"/>
      <c r="C180" s="25"/>
      <c r="D180" s="25"/>
      <c r="F180" s="3"/>
      <c r="G180" s="3"/>
    </row>
    <row r="181">
      <c r="A181" s="25"/>
      <c r="B181" s="25"/>
      <c r="C181" s="25"/>
      <c r="D181" s="25"/>
      <c r="F181" s="3"/>
      <c r="G181" s="3"/>
    </row>
    <row r="182">
      <c r="A182" s="25"/>
      <c r="B182" s="25"/>
      <c r="C182" s="25"/>
      <c r="D182" s="25"/>
      <c r="F182" s="3"/>
      <c r="G182" s="3"/>
    </row>
    <row r="183">
      <c r="A183" s="25"/>
      <c r="B183" s="25"/>
      <c r="C183" s="25"/>
      <c r="D183" s="25"/>
      <c r="F183" s="3"/>
      <c r="G183" s="3"/>
    </row>
    <row r="184">
      <c r="A184" s="25"/>
      <c r="B184" s="25"/>
      <c r="C184" s="25"/>
      <c r="D184" s="25"/>
      <c r="F184" s="3"/>
      <c r="G184" s="3"/>
    </row>
    <row r="185">
      <c r="A185" s="25"/>
      <c r="B185" s="25"/>
      <c r="C185" s="25"/>
      <c r="D185" s="25"/>
      <c r="F185" s="3"/>
      <c r="G185" s="3"/>
    </row>
    <row r="186">
      <c r="A186" s="25"/>
      <c r="B186" s="25"/>
      <c r="C186" s="25"/>
      <c r="D186" s="25"/>
      <c r="F186" s="3"/>
      <c r="G186" s="3"/>
    </row>
    <row r="187">
      <c r="A187" s="25"/>
      <c r="B187" s="25"/>
      <c r="C187" s="25"/>
      <c r="D187" s="25"/>
      <c r="F187" s="3"/>
      <c r="G187" s="3"/>
    </row>
    <row r="188">
      <c r="A188" s="25"/>
      <c r="B188" s="25"/>
      <c r="C188" s="25"/>
      <c r="D188" s="25"/>
      <c r="F188" s="3"/>
      <c r="G188" s="3"/>
    </row>
    <row r="189">
      <c r="A189" s="25"/>
      <c r="B189" s="25"/>
      <c r="C189" s="25"/>
      <c r="D189" s="25"/>
      <c r="F189" s="3"/>
      <c r="G189" s="3"/>
    </row>
    <row r="190">
      <c r="A190" s="25"/>
      <c r="B190" s="25"/>
      <c r="C190" s="25"/>
      <c r="D190" s="25"/>
      <c r="F190" s="3"/>
      <c r="G190" s="3"/>
    </row>
    <row r="191">
      <c r="A191" s="25"/>
      <c r="B191" s="25"/>
      <c r="C191" s="25"/>
      <c r="D191" s="25"/>
      <c r="F191" s="3"/>
      <c r="G191" s="3"/>
    </row>
    <row r="192">
      <c r="A192" s="25"/>
      <c r="B192" s="25"/>
      <c r="C192" s="25"/>
      <c r="D192" s="25"/>
      <c r="F192" s="3"/>
      <c r="G192" s="3"/>
    </row>
    <row r="193">
      <c r="A193" s="25"/>
      <c r="B193" s="25"/>
      <c r="C193" s="25"/>
      <c r="D193" s="25"/>
      <c r="F193" s="3"/>
      <c r="G193" s="3"/>
    </row>
    <row r="194">
      <c r="A194" s="25"/>
      <c r="B194" s="25"/>
      <c r="C194" s="25"/>
      <c r="D194" s="25"/>
      <c r="F194" s="3"/>
      <c r="G194" s="3"/>
    </row>
    <row r="195">
      <c r="A195" s="25"/>
      <c r="B195" s="25"/>
      <c r="C195" s="25"/>
      <c r="D195" s="25"/>
      <c r="F195" s="3"/>
      <c r="G195" s="3"/>
    </row>
    <row r="196">
      <c r="A196" s="25"/>
      <c r="B196" s="25"/>
      <c r="C196" s="25"/>
      <c r="D196" s="25"/>
      <c r="F196" s="3"/>
      <c r="G196" s="3"/>
    </row>
    <row r="197">
      <c r="A197" s="25"/>
      <c r="B197" s="25"/>
      <c r="C197" s="25"/>
      <c r="D197" s="25"/>
      <c r="F197" s="3"/>
      <c r="G197" s="3"/>
    </row>
    <row r="198">
      <c r="A198" s="25"/>
      <c r="B198" s="25"/>
      <c r="C198" s="25"/>
      <c r="D198" s="25"/>
      <c r="F198" s="3"/>
      <c r="G198" s="3"/>
    </row>
    <row r="199">
      <c r="A199" s="25"/>
      <c r="B199" s="25"/>
      <c r="C199" s="25"/>
      <c r="D199" s="25"/>
      <c r="F199" s="3"/>
      <c r="G199" s="3"/>
    </row>
    <row r="200">
      <c r="A200" s="25"/>
      <c r="B200" s="25"/>
      <c r="C200" s="25"/>
      <c r="D200" s="25"/>
      <c r="F200" s="3"/>
      <c r="G200" s="3"/>
    </row>
    <row r="201">
      <c r="A201" s="25"/>
      <c r="B201" s="25"/>
      <c r="C201" s="25"/>
      <c r="D201" s="25"/>
      <c r="F201" s="3"/>
      <c r="G201" s="3"/>
    </row>
    <row r="202">
      <c r="A202" s="25"/>
      <c r="B202" s="25"/>
      <c r="C202" s="25"/>
      <c r="D202" s="25"/>
      <c r="F202" s="3"/>
      <c r="G202" s="3"/>
    </row>
    <row r="203">
      <c r="A203" s="25"/>
      <c r="B203" s="25"/>
      <c r="C203" s="25"/>
      <c r="D203" s="25"/>
      <c r="F203" s="3"/>
      <c r="G203" s="3"/>
    </row>
    <row r="204">
      <c r="A204" s="25"/>
      <c r="B204" s="25"/>
      <c r="C204" s="25"/>
      <c r="D204" s="25"/>
      <c r="F204" s="3"/>
      <c r="G204" s="3"/>
    </row>
    <row r="205">
      <c r="A205" s="25"/>
      <c r="B205" s="25"/>
      <c r="C205" s="25"/>
      <c r="D205" s="25"/>
      <c r="F205" s="3"/>
      <c r="G205" s="3"/>
    </row>
    <row r="206">
      <c r="A206" s="25"/>
      <c r="B206" s="25"/>
      <c r="C206" s="25"/>
      <c r="D206" s="25"/>
      <c r="F206" s="3"/>
      <c r="G206" s="3"/>
    </row>
    <row r="207">
      <c r="A207" s="25"/>
      <c r="B207" s="25"/>
      <c r="C207" s="25"/>
      <c r="D207" s="25"/>
      <c r="F207" s="3"/>
      <c r="G207" s="3"/>
    </row>
    <row r="208">
      <c r="A208" s="25"/>
      <c r="B208" s="25"/>
      <c r="C208" s="25"/>
      <c r="D208" s="25"/>
      <c r="F208" s="3"/>
      <c r="G208" s="3"/>
    </row>
    <row r="209">
      <c r="A209" s="25"/>
      <c r="B209" s="25"/>
      <c r="C209" s="25"/>
      <c r="D209" s="25"/>
      <c r="F209" s="3"/>
      <c r="G209" s="3"/>
    </row>
    <row r="210">
      <c r="A210" s="25"/>
      <c r="B210" s="25"/>
      <c r="C210" s="25"/>
      <c r="D210" s="25"/>
      <c r="F210" s="3"/>
      <c r="G210" s="3"/>
    </row>
    <row r="211">
      <c r="A211" s="25"/>
      <c r="B211" s="25"/>
      <c r="C211" s="25"/>
      <c r="D211" s="25"/>
      <c r="F211" s="3"/>
      <c r="G211" s="3"/>
    </row>
    <row r="212">
      <c r="A212" s="25"/>
      <c r="B212" s="25"/>
      <c r="C212" s="25"/>
      <c r="D212" s="25"/>
      <c r="F212" s="3"/>
      <c r="G212" s="3"/>
    </row>
    <row r="213">
      <c r="A213" s="25"/>
      <c r="B213" s="25"/>
      <c r="C213" s="25"/>
      <c r="D213" s="25"/>
      <c r="F213" s="3"/>
      <c r="G213" s="3"/>
    </row>
    <row r="214">
      <c r="A214" s="25"/>
      <c r="B214" s="25"/>
      <c r="C214" s="25"/>
      <c r="D214" s="25"/>
      <c r="F214" s="3"/>
      <c r="G214" s="3"/>
    </row>
    <row r="215">
      <c r="A215" s="25"/>
      <c r="B215" s="25"/>
      <c r="C215" s="25"/>
      <c r="D215" s="25"/>
      <c r="F215" s="3"/>
      <c r="G215" s="3"/>
    </row>
    <row r="216">
      <c r="A216" s="25"/>
      <c r="B216" s="25"/>
      <c r="C216" s="25"/>
      <c r="D216" s="25"/>
      <c r="F216" s="3"/>
      <c r="G216" s="3"/>
    </row>
    <row r="217">
      <c r="A217" s="25"/>
      <c r="B217" s="25"/>
      <c r="C217" s="25"/>
      <c r="D217" s="25"/>
      <c r="F217" s="3"/>
      <c r="G217" s="3"/>
    </row>
    <row r="218">
      <c r="A218" s="25"/>
      <c r="B218" s="25"/>
      <c r="C218" s="25"/>
      <c r="D218" s="25"/>
      <c r="F218" s="3"/>
      <c r="G218" s="3"/>
    </row>
    <row r="219">
      <c r="A219" s="25"/>
      <c r="B219" s="25"/>
      <c r="C219" s="25"/>
      <c r="D219" s="25"/>
      <c r="F219" s="3"/>
      <c r="G219" s="3"/>
    </row>
    <row r="220">
      <c r="A220" s="25"/>
      <c r="B220" s="25"/>
      <c r="C220" s="25"/>
      <c r="D220" s="25"/>
      <c r="F220" s="3"/>
      <c r="G220" s="3"/>
    </row>
    <row r="221">
      <c r="A221" s="25"/>
      <c r="B221" s="25"/>
      <c r="C221" s="25"/>
      <c r="D221" s="25"/>
      <c r="F221" s="3"/>
      <c r="G221" s="3"/>
    </row>
    <row r="222">
      <c r="A222" s="25"/>
      <c r="B222" s="25"/>
      <c r="C222" s="25"/>
      <c r="D222" s="25"/>
      <c r="F222" s="3"/>
      <c r="G222" s="3"/>
    </row>
    <row r="223">
      <c r="A223" s="25"/>
      <c r="B223" s="25"/>
      <c r="C223" s="25"/>
      <c r="D223" s="25"/>
      <c r="F223" s="3"/>
      <c r="G223" s="3"/>
    </row>
    <row r="224">
      <c r="A224" s="25"/>
      <c r="B224" s="25"/>
      <c r="C224" s="25"/>
      <c r="D224" s="25"/>
      <c r="F224" s="3"/>
      <c r="G224" s="3"/>
    </row>
    <row r="225">
      <c r="A225" s="25"/>
      <c r="B225" s="25"/>
      <c r="C225" s="25"/>
      <c r="D225" s="25"/>
      <c r="F225" s="3"/>
      <c r="G225" s="3"/>
    </row>
    <row r="226">
      <c r="A226" s="25"/>
      <c r="B226" s="25"/>
      <c r="C226" s="25"/>
      <c r="D226" s="25"/>
      <c r="F226" s="3"/>
      <c r="G226" s="3"/>
    </row>
    <row r="227">
      <c r="A227" s="25"/>
      <c r="B227" s="25"/>
      <c r="C227" s="25"/>
      <c r="D227" s="25"/>
      <c r="F227" s="3"/>
      <c r="G227" s="3"/>
    </row>
    <row r="228">
      <c r="A228" s="25"/>
      <c r="B228" s="25"/>
      <c r="C228" s="25"/>
      <c r="D228" s="25"/>
      <c r="F228" s="3"/>
      <c r="G228" s="3"/>
    </row>
    <row r="229">
      <c r="A229" s="25"/>
      <c r="B229" s="25"/>
      <c r="C229" s="25"/>
      <c r="D229" s="25"/>
      <c r="F229" s="3"/>
      <c r="G229" s="3"/>
    </row>
    <row r="230">
      <c r="A230" s="25"/>
      <c r="B230" s="25"/>
      <c r="C230" s="25"/>
      <c r="D230" s="25"/>
      <c r="F230" s="3"/>
      <c r="G230" s="3"/>
    </row>
    <row r="231">
      <c r="A231" s="25"/>
      <c r="B231" s="25"/>
      <c r="C231" s="25"/>
      <c r="D231" s="25"/>
      <c r="F231" s="3"/>
      <c r="G231" s="3"/>
    </row>
    <row r="232">
      <c r="A232" s="25"/>
      <c r="B232" s="25"/>
      <c r="C232" s="25"/>
      <c r="D232" s="25"/>
      <c r="F232" s="3"/>
      <c r="G232" s="3"/>
    </row>
    <row r="233">
      <c r="A233" s="25"/>
      <c r="B233" s="25"/>
      <c r="C233" s="25"/>
      <c r="D233" s="25"/>
      <c r="F233" s="3"/>
      <c r="G233" s="3"/>
    </row>
    <row r="234">
      <c r="A234" s="25"/>
      <c r="B234" s="25"/>
      <c r="C234" s="25"/>
      <c r="D234" s="25"/>
      <c r="F234" s="3"/>
      <c r="G234" s="3"/>
    </row>
    <row r="235">
      <c r="A235" s="25"/>
      <c r="B235" s="25"/>
      <c r="C235" s="25"/>
      <c r="D235" s="25"/>
      <c r="F235" s="3"/>
      <c r="G235" s="3"/>
    </row>
    <row r="236">
      <c r="A236" s="25"/>
      <c r="B236" s="25"/>
      <c r="C236" s="25"/>
      <c r="D236" s="25"/>
      <c r="F236" s="3"/>
      <c r="G236" s="3"/>
    </row>
    <row r="237">
      <c r="A237" s="25"/>
      <c r="B237" s="25"/>
      <c r="C237" s="25"/>
      <c r="D237" s="25"/>
      <c r="F237" s="3"/>
      <c r="G237" s="3"/>
    </row>
    <row r="238">
      <c r="A238" s="25"/>
      <c r="B238" s="25"/>
      <c r="C238" s="25"/>
      <c r="D238" s="25"/>
      <c r="F238" s="3"/>
      <c r="G238" s="3"/>
    </row>
    <row r="239">
      <c r="A239" s="25"/>
      <c r="B239" s="25"/>
      <c r="C239" s="25"/>
      <c r="D239" s="25"/>
      <c r="F239" s="3"/>
      <c r="G239" s="3"/>
    </row>
    <row r="240">
      <c r="A240" s="25"/>
      <c r="B240" s="25"/>
      <c r="C240" s="25"/>
      <c r="D240" s="25"/>
      <c r="F240" s="3"/>
      <c r="G240" s="3"/>
    </row>
    <row r="241">
      <c r="A241" s="25"/>
      <c r="B241" s="25"/>
      <c r="C241" s="25"/>
      <c r="D241" s="25"/>
      <c r="F241" s="3"/>
      <c r="G241" s="3"/>
    </row>
    <row r="242">
      <c r="A242" s="25"/>
      <c r="B242" s="25"/>
      <c r="C242" s="25"/>
      <c r="D242" s="25"/>
      <c r="F242" s="3"/>
      <c r="G242" s="3"/>
    </row>
    <row r="243">
      <c r="A243" s="25"/>
      <c r="B243" s="25"/>
      <c r="C243" s="25"/>
      <c r="D243" s="25"/>
      <c r="F243" s="3"/>
      <c r="G243" s="3"/>
    </row>
    <row r="244">
      <c r="A244" s="25"/>
      <c r="B244" s="25"/>
      <c r="C244" s="25"/>
      <c r="D244" s="25"/>
      <c r="F244" s="3"/>
      <c r="G244" s="3"/>
    </row>
    <row r="245">
      <c r="A245" s="25"/>
      <c r="B245" s="25"/>
      <c r="C245" s="25"/>
      <c r="D245" s="25"/>
      <c r="F245" s="3"/>
      <c r="G245" s="3"/>
    </row>
    <row r="246">
      <c r="A246" s="25"/>
      <c r="B246" s="25"/>
      <c r="C246" s="25"/>
      <c r="D246" s="25"/>
      <c r="F246" s="3"/>
      <c r="G246" s="3"/>
    </row>
    <row r="247">
      <c r="A247" s="25"/>
      <c r="B247" s="25"/>
      <c r="C247" s="25"/>
      <c r="D247" s="25"/>
      <c r="F247" s="3"/>
      <c r="G247" s="3"/>
    </row>
    <row r="248">
      <c r="A248" s="25"/>
      <c r="B248" s="25"/>
      <c r="C248" s="25"/>
      <c r="D248" s="25"/>
      <c r="F248" s="3"/>
      <c r="G248" s="3"/>
    </row>
    <row r="249">
      <c r="A249" s="25"/>
      <c r="B249" s="25"/>
      <c r="C249" s="25"/>
      <c r="D249" s="25"/>
      <c r="F249" s="3"/>
      <c r="G249" s="3"/>
    </row>
    <row r="250">
      <c r="A250" s="25"/>
      <c r="B250" s="25"/>
      <c r="C250" s="25"/>
      <c r="D250" s="25"/>
      <c r="F250" s="3"/>
      <c r="G250" s="3"/>
    </row>
    <row r="251">
      <c r="A251" s="25"/>
      <c r="B251" s="25"/>
      <c r="C251" s="25"/>
      <c r="D251" s="25"/>
      <c r="F251" s="3"/>
      <c r="G251" s="3"/>
    </row>
    <row r="252">
      <c r="A252" s="25"/>
      <c r="B252" s="25"/>
      <c r="C252" s="25"/>
      <c r="D252" s="25"/>
      <c r="F252" s="3"/>
      <c r="G252" s="3"/>
    </row>
    <row r="253">
      <c r="A253" s="25"/>
      <c r="B253" s="25"/>
      <c r="C253" s="25"/>
      <c r="D253" s="25"/>
      <c r="F253" s="3"/>
      <c r="G253" s="3"/>
    </row>
    <row r="254">
      <c r="A254" s="25"/>
      <c r="B254" s="25"/>
      <c r="C254" s="25"/>
      <c r="D254" s="25"/>
      <c r="F254" s="3"/>
      <c r="G254" s="3"/>
    </row>
    <row r="255">
      <c r="A255" s="25"/>
      <c r="B255" s="25"/>
      <c r="C255" s="25"/>
      <c r="D255" s="25"/>
      <c r="F255" s="3"/>
      <c r="G255" s="3"/>
    </row>
    <row r="256">
      <c r="A256" s="25"/>
      <c r="B256" s="25"/>
      <c r="C256" s="25"/>
      <c r="D256" s="25"/>
      <c r="F256" s="3"/>
      <c r="G256" s="3"/>
    </row>
    <row r="257">
      <c r="A257" s="25"/>
      <c r="B257" s="25"/>
      <c r="C257" s="25"/>
      <c r="D257" s="25"/>
      <c r="F257" s="3"/>
      <c r="G257" s="3"/>
    </row>
    <row r="258">
      <c r="A258" s="25"/>
      <c r="B258" s="25"/>
      <c r="C258" s="25"/>
      <c r="D258" s="25"/>
      <c r="F258" s="3"/>
      <c r="G258" s="3"/>
    </row>
    <row r="259">
      <c r="A259" s="25"/>
      <c r="B259" s="25"/>
      <c r="C259" s="25"/>
      <c r="D259" s="25"/>
      <c r="F259" s="3"/>
      <c r="G259" s="3"/>
    </row>
    <row r="260">
      <c r="A260" s="25"/>
      <c r="B260" s="25"/>
      <c r="C260" s="25"/>
      <c r="D260" s="25"/>
      <c r="F260" s="3"/>
      <c r="G260" s="3"/>
    </row>
    <row r="261">
      <c r="A261" s="25"/>
      <c r="B261" s="25"/>
      <c r="C261" s="25"/>
      <c r="D261" s="25"/>
      <c r="F261" s="3"/>
      <c r="G261" s="3"/>
    </row>
    <row r="262">
      <c r="A262" s="25"/>
      <c r="B262" s="25"/>
      <c r="C262" s="25"/>
      <c r="D262" s="25"/>
      <c r="F262" s="3"/>
      <c r="G262" s="3"/>
    </row>
    <row r="263">
      <c r="A263" s="25"/>
      <c r="B263" s="25"/>
      <c r="C263" s="25"/>
      <c r="D263" s="25"/>
      <c r="F263" s="3"/>
      <c r="G263" s="3"/>
    </row>
    <row r="264">
      <c r="A264" s="25"/>
      <c r="B264" s="25"/>
      <c r="C264" s="25"/>
      <c r="D264" s="25"/>
      <c r="F264" s="3"/>
      <c r="G264" s="3"/>
    </row>
    <row r="265">
      <c r="A265" s="25"/>
      <c r="B265" s="25"/>
      <c r="C265" s="25"/>
      <c r="D265" s="25"/>
      <c r="F265" s="3"/>
      <c r="G265" s="3"/>
    </row>
    <row r="266">
      <c r="A266" s="25"/>
      <c r="B266" s="25"/>
      <c r="C266" s="25"/>
      <c r="D266" s="25"/>
      <c r="F266" s="3"/>
      <c r="G266" s="3"/>
    </row>
    <row r="267">
      <c r="A267" s="25"/>
      <c r="B267" s="25"/>
      <c r="C267" s="25"/>
      <c r="D267" s="25"/>
      <c r="F267" s="3"/>
      <c r="G267" s="3"/>
    </row>
    <row r="268">
      <c r="A268" s="25"/>
      <c r="B268" s="25"/>
      <c r="C268" s="25"/>
      <c r="D268" s="25"/>
      <c r="F268" s="3"/>
      <c r="G268" s="3"/>
    </row>
    <row r="269">
      <c r="A269" s="25"/>
      <c r="B269" s="25"/>
      <c r="C269" s="25"/>
      <c r="D269" s="25"/>
      <c r="F269" s="3"/>
      <c r="G269" s="3"/>
    </row>
    <row r="270">
      <c r="A270" s="25"/>
      <c r="B270" s="25"/>
      <c r="C270" s="25"/>
      <c r="D270" s="25"/>
      <c r="F270" s="3"/>
      <c r="G270" s="3"/>
    </row>
    <row r="271">
      <c r="A271" s="25"/>
      <c r="B271" s="25"/>
      <c r="C271" s="25"/>
      <c r="D271" s="25"/>
      <c r="F271" s="3"/>
      <c r="G271" s="3"/>
    </row>
    <row r="272">
      <c r="A272" s="25"/>
      <c r="B272" s="25"/>
      <c r="C272" s="25"/>
      <c r="D272" s="25"/>
      <c r="F272" s="3"/>
      <c r="G272" s="3"/>
    </row>
    <row r="273">
      <c r="A273" s="25"/>
      <c r="B273" s="25"/>
      <c r="C273" s="25"/>
      <c r="D273" s="25"/>
      <c r="F273" s="3"/>
      <c r="G273" s="3"/>
    </row>
    <row r="274">
      <c r="A274" s="25"/>
      <c r="B274" s="25"/>
      <c r="C274" s="25"/>
      <c r="D274" s="25"/>
      <c r="F274" s="3"/>
      <c r="G274" s="3"/>
    </row>
    <row r="275">
      <c r="A275" s="25"/>
      <c r="B275" s="25"/>
      <c r="C275" s="25"/>
      <c r="D275" s="25"/>
      <c r="F275" s="3"/>
      <c r="G275" s="3"/>
    </row>
    <row r="276">
      <c r="A276" s="25"/>
      <c r="B276" s="25"/>
      <c r="C276" s="25"/>
      <c r="D276" s="25"/>
      <c r="F276" s="3"/>
      <c r="G276" s="3"/>
    </row>
    <row r="277">
      <c r="A277" s="25"/>
      <c r="B277" s="25"/>
      <c r="C277" s="25"/>
      <c r="D277" s="25"/>
      <c r="F277" s="3"/>
      <c r="G277" s="3"/>
    </row>
    <row r="278">
      <c r="A278" s="25"/>
      <c r="B278" s="25"/>
      <c r="C278" s="25"/>
      <c r="D278" s="25"/>
      <c r="F278" s="3"/>
      <c r="G278" s="3"/>
    </row>
    <row r="279">
      <c r="A279" s="25"/>
      <c r="B279" s="25"/>
      <c r="C279" s="25"/>
      <c r="D279" s="25"/>
      <c r="F279" s="3"/>
      <c r="G279" s="3"/>
    </row>
    <row r="280">
      <c r="A280" s="25"/>
      <c r="B280" s="25"/>
      <c r="C280" s="25"/>
      <c r="D280" s="25"/>
      <c r="F280" s="3"/>
      <c r="G280" s="3"/>
    </row>
    <row r="281">
      <c r="A281" s="25"/>
      <c r="B281" s="25"/>
      <c r="C281" s="25"/>
      <c r="D281" s="25"/>
      <c r="F281" s="3"/>
      <c r="G281" s="3"/>
    </row>
    <row r="282">
      <c r="A282" s="25"/>
      <c r="B282" s="25"/>
      <c r="C282" s="25"/>
      <c r="D282" s="25"/>
      <c r="F282" s="3"/>
      <c r="G282" s="3"/>
    </row>
    <row r="283">
      <c r="A283" s="25"/>
      <c r="B283" s="25"/>
      <c r="C283" s="25"/>
      <c r="D283" s="25"/>
      <c r="F283" s="3"/>
      <c r="G283" s="3"/>
    </row>
    <row r="284">
      <c r="A284" s="25"/>
      <c r="B284" s="25"/>
      <c r="C284" s="25"/>
      <c r="D284" s="25"/>
      <c r="F284" s="3"/>
      <c r="G284" s="3"/>
    </row>
    <row r="285">
      <c r="A285" s="25"/>
      <c r="B285" s="25"/>
      <c r="C285" s="25"/>
      <c r="D285" s="25"/>
      <c r="F285" s="3"/>
      <c r="G285" s="3"/>
    </row>
    <row r="286">
      <c r="A286" s="25"/>
      <c r="B286" s="25"/>
      <c r="C286" s="25"/>
      <c r="D286" s="25"/>
      <c r="F286" s="3"/>
      <c r="G286" s="3"/>
    </row>
    <row r="287">
      <c r="A287" s="25"/>
      <c r="B287" s="25"/>
      <c r="C287" s="25"/>
      <c r="D287" s="25"/>
      <c r="F287" s="3"/>
      <c r="G287" s="3"/>
    </row>
    <row r="288">
      <c r="A288" s="25"/>
      <c r="B288" s="25"/>
      <c r="C288" s="25"/>
      <c r="D288" s="25"/>
      <c r="F288" s="3"/>
      <c r="G288" s="3"/>
    </row>
    <row r="289">
      <c r="A289" s="25"/>
      <c r="B289" s="25"/>
      <c r="C289" s="25"/>
      <c r="D289" s="25"/>
      <c r="F289" s="3"/>
      <c r="G289" s="3"/>
    </row>
    <row r="290">
      <c r="A290" s="25"/>
      <c r="B290" s="25"/>
      <c r="C290" s="25"/>
      <c r="D290" s="25"/>
      <c r="F290" s="3"/>
      <c r="G290" s="3"/>
    </row>
    <row r="291">
      <c r="A291" s="25"/>
      <c r="B291" s="25"/>
      <c r="C291" s="25"/>
      <c r="D291" s="25"/>
      <c r="F291" s="3"/>
      <c r="G291" s="3"/>
    </row>
    <row r="292">
      <c r="A292" s="25"/>
      <c r="B292" s="25"/>
      <c r="C292" s="25"/>
      <c r="D292" s="25"/>
      <c r="F292" s="3"/>
      <c r="G292" s="3"/>
    </row>
    <row r="293">
      <c r="A293" s="25"/>
      <c r="B293" s="25"/>
      <c r="C293" s="25"/>
      <c r="D293" s="25"/>
      <c r="F293" s="3"/>
      <c r="G293" s="3"/>
    </row>
    <row r="294">
      <c r="A294" s="25"/>
      <c r="B294" s="25"/>
      <c r="C294" s="25"/>
      <c r="D294" s="25"/>
      <c r="F294" s="3"/>
      <c r="G294" s="3"/>
    </row>
    <row r="295">
      <c r="A295" s="25"/>
      <c r="B295" s="25"/>
      <c r="C295" s="25"/>
      <c r="D295" s="25"/>
      <c r="F295" s="3"/>
      <c r="G295" s="3"/>
    </row>
    <row r="296">
      <c r="A296" s="25"/>
      <c r="B296" s="25"/>
      <c r="C296" s="25"/>
      <c r="D296" s="25"/>
      <c r="F296" s="3"/>
      <c r="G296" s="3"/>
    </row>
    <row r="297">
      <c r="A297" s="25"/>
      <c r="B297" s="25"/>
      <c r="C297" s="25"/>
      <c r="D297" s="25"/>
      <c r="F297" s="3"/>
      <c r="G297" s="3"/>
    </row>
    <row r="298">
      <c r="A298" s="25"/>
      <c r="B298" s="25"/>
      <c r="C298" s="25"/>
      <c r="D298" s="25"/>
      <c r="F298" s="3"/>
      <c r="G298" s="3"/>
    </row>
    <row r="299">
      <c r="A299" s="25"/>
      <c r="B299" s="25"/>
      <c r="C299" s="25"/>
      <c r="D299" s="25"/>
      <c r="F299" s="3"/>
      <c r="G299" s="3"/>
    </row>
    <row r="300">
      <c r="A300" s="25"/>
      <c r="B300" s="25"/>
      <c r="C300" s="25"/>
      <c r="D300" s="25"/>
      <c r="F300" s="3"/>
      <c r="G300" s="3"/>
    </row>
    <row r="301">
      <c r="A301" s="25"/>
      <c r="B301" s="25"/>
      <c r="C301" s="25"/>
      <c r="D301" s="25"/>
      <c r="F301" s="3"/>
      <c r="G301" s="3"/>
    </row>
    <row r="302">
      <c r="A302" s="25"/>
      <c r="B302" s="25"/>
      <c r="C302" s="25"/>
      <c r="D302" s="25"/>
      <c r="F302" s="3"/>
      <c r="G302" s="3"/>
    </row>
    <row r="303">
      <c r="A303" s="25"/>
      <c r="B303" s="25"/>
      <c r="C303" s="25"/>
      <c r="D303" s="25"/>
      <c r="F303" s="3"/>
      <c r="G303" s="3"/>
    </row>
    <row r="304">
      <c r="A304" s="25"/>
      <c r="B304" s="25"/>
      <c r="C304" s="25"/>
      <c r="D304" s="25"/>
      <c r="F304" s="3"/>
      <c r="G304" s="3"/>
    </row>
    <row r="305">
      <c r="A305" s="25"/>
      <c r="B305" s="25"/>
      <c r="C305" s="25"/>
      <c r="D305" s="25"/>
      <c r="F305" s="3"/>
      <c r="G305" s="3"/>
    </row>
    <row r="306">
      <c r="A306" s="25"/>
      <c r="B306" s="25"/>
      <c r="C306" s="25"/>
      <c r="D306" s="25"/>
      <c r="F306" s="3"/>
      <c r="G306" s="3"/>
    </row>
    <row r="307">
      <c r="A307" s="25"/>
      <c r="B307" s="25"/>
      <c r="C307" s="25"/>
      <c r="D307" s="25"/>
      <c r="F307" s="3"/>
      <c r="G307" s="3"/>
    </row>
    <row r="308">
      <c r="A308" s="25"/>
      <c r="B308" s="25"/>
      <c r="C308" s="25"/>
      <c r="D308" s="25"/>
      <c r="F308" s="3"/>
      <c r="G308" s="3"/>
    </row>
    <row r="309">
      <c r="A309" s="25"/>
      <c r="B309" s="25"/>
      <c r="C309" s="25"/>
      <c r="D309" s="25"/>
      <c r="F309" s="3"/>
      <c r="G309" s="3"/>
    </row>
    <row r="310">
      <c r="A310" s="25"/>
      <c r="B310" s="25"/>
      <c r="C310" s="25"/>
      <c r="D310" s="25"/>
      <c r="F310" s="3"/>
      <c r="G310" s="3"/>
    </row>
    <row r="311">
      <c r="A311" s="25"/>
      <c r="B311" s="25"/>
      <c r="C311" s="25"/>
      <c r="D311" s="25"/>
      <c r="F311" s="3"/>
      <c r="G311" s="3"/>
    </row>
    <row r="312">
      <c r="A312" s="25"/>
      <c r="B312" s="25"/>
      <c r="C312" s="25"/>
      <c r="D312" s="25"/>
      <c r="F312" s="3"/>
      <c r="G312" s="3"/>
    </row>
    <row r="313">
      <c r="A313" s="25"/>
      <c r="B313" s="25"/>
      <c r="C313" s="25"/>
      <c r="D313" s="25"/>
      <c r="F313" s="3"/>
      <c r="G313" s="3"/>
    </row>
    <row r="314">
      <c r="A314" s="25"/>
      <c r="B314" s="25"/>
      <c r="C314" s="25"/>
      <c r="D314" s="25"/>
      <c r="F314" s="3"/>
      <c r="G314" s="3"/>
    </row>
    <row r="315">
      <c r="A315" s="25"/>
      <c r="B315" s="25"/>
      <c r="C315" s="25"/>
      <c r="D315" s="25"/>
      <c r="F315" s="3"/>
      <c r="G315" s="3"/>
    </row>
    <row r="316">
      <c r="A316" s="25"/>
      <c r="B316" s="25"/>
      <c r="C316" s="25"/>
      <c r="D316" s="25"/>
      <c r="F316" s="3"/>
      <c r="G316" s="3"/>
    </row>
    <row r="317">
      <c r="A317" s="25"/>
      <c r="B317" s="25"/>
      <c r="C317" s="25"/>
      <c r="D317" s="25"/>
      <c r="F317" s="3"/>
      <c r="G317" s="3"/>
    </row>
    <row r="318">
      <c r="A318" s="25"/>
      <c r="B318" s="25"/>
      <c r="C318" s="25"/>
      <c r="D318" s="25"/>
      <c r="F318" s="3"/>
      <c r="G318" s="3"/>
    </row>
    <row r="319">
      <c r="A319" s="25"/>
      <c r="B319" s="25"/>
      <c r="C319" s="25"/>
      <c r="D319" s="25"/>
      <c r="F319" s="3"/>
      <c r="G319" s="3"/>
    </row>
    <row r="320">
      <c r="A320" s="25"/>
      <c r="B320" s="25"/>
      <c r="C320" s="25"/>
      <c r="D320" s="25"/>
      <c r="F320" s="3"/>
      <c r="G320" s="3"/>
    </row>
    <row r="321">
      <c r="A321" s="25"/>
      <c r="B321" s="25"/>
      <c r="C321" s="25"/>
      <c r="D321" s="25"/>
      <c r="F321" s="3"/>
      <c r="G321" s="3"/>
    </row>
    <row r="322">
      <c r="A322" s="25"/>
      <c r="B322" s="25"/>
      <c r="C322" s="25"/>
      <c r="D322" s="25"/>
      <c r="F322" s="3"/>
      <c r="G322" s="3"/>
    </row>
    <row r="323">
      <c r="A323" s="25"/>
      <c r="B323" s="25"/>
      <c r="C323" s="25"/>
      <c r="D323" s="25"/>
      <c r="F323" s="3"/>
      <c r="G323" s="3"/>
    </row>
    <row r="324">
      <c r="A324" s="25"/>
      <c r="B324" s="25"/>
      <c r="C324" s="25"/>
      <c r="D324" s="25"/>
      <c r="F324" s="3"/>
      <c r="G324" s="3"/>
    </row>
    <row r="325">
      <c r="A325" s="25"/>
      <c r="B325" s="25"/>
      <c r="C325" s="25"/>
      <c r="D325" s="25"/>
      <c r="F325" s="3"/>
      <c r="G325" s="3"/>
    </row>
    <row r="326">
      <c r="A326" s="25"/>
      <c r="B326" s="25"/>
      <c r="C326" s="25"/>
      <c r="D326" s="25"/>
      <c r="F326" s="3"/>
      <c r="G326" s="3"/>
    </row>
    <row r="327">
      <c r="A327" s="25"/>
      <c r="B327" s="25"/>
      <c r="C327" s="25"/>
      <c r="D327" s="25"/>
      <c r="F327" s="3"/>
      <c r="G327" s="3"/>
    </row>
    <row r="328">
      <c r="A328" s="25"/>
      <c r="B328" s="25"/>
      <c r="C328" s="25"/>
      <c r="D328" s="25"/>
      <c r="F328" s="3"/>
      <c r="G328" s="3"/>
    </row>
    <row r="329">
      <c r="A329" s="25"/>
      <c r="B329" s="25"/>
      <c r="C329" s="25"/>
      <c r="D329" s="25"/>
      <c r="F329" s="3"/>
      <c r="G329" s="3"/>
    </row>
    <row r="330">
      <c r="A330" s="25"/>
      <c r="B330" s="25"/>
      <c r="C330" s="25"/>
      <c r="D330" s="25"/>
      <c r="F330" s="3"/>
      <c r="G330" s="3"/>
    </row>
    <row r="331">
      <c r="A331" s="25"/>
      <c r="B331" s="25"/>
      <c r="C331" s="25"/>
      <c r="D331" s="25"/>
      <c r="F331" s="3"/>
      <c r="G331" s="3"/>
    </row>
    <row r="332">
      <c r="A332" s="25"/>
      <c r="B332" s="25"/>
      <c r="C332" s="25"/>
      <c r="D332" s="25"/>
      <c r="F332" s="3"/>
      <c r="G332" s="3"/>
    </row>
    <row r="333">
      <c r="A333" s="25"/>
      <c r="B333" s="25"/>
      <c r="C333" s="25"/>
      <c r="D333" s="25"/>
      <c r="F333" s="3"/>
      <c r="G333" s="3"/>
    </row>
    <row r="334">
      <c r="A334" s="25"/>
      <c r="B334" s="25"/>
      <c r="C334" s="25"/>
      <c r="D334" s="25"/>
      <c r="F334" s="3"/>
      <c r="G334" s="3"/>
    </row>
    <row r="335">
      <c r="A335" s="25"/>
      <c r="B335" s="25"/>
      <c r="C335" s="25"/>
      <c r="D335" s="25"/>
      <c r="F335" s="3"/>
      <c r="G335" s="3"/>
    </row>
    <row r="336">
      <c r="A336" s="25"/>
      <c r="B336" s="25"/>
      <c r="C336" s="25"/>
      <c r="D336" s="25"/>
      <c r="F336" s="3"/>
      <c r="G336" s="3"/>
    </row>
    <row r="337">
      <c r="A337" s="25"/>
      <c r="B337" s="25"/>
      <c r="C337" s="25"/>
      <c r="D337" s="25"/>
      <c r="F337" s="3"/>
      <c r="G337" s="3"/>
    </row>
    <row r="338">
      <c r="A338" s="25"/>
      <c r="B338" s="25"/>
      <c r="C338" s="25"/>
      <c r="D338" s="25"/>
      <c r="F338" s="3"/>
      <c r="G338" s="3"/>
    </row>
    <row r="339">
      <c r="A339" s="25"/>
      <c r="B339" s="25"/>
      <c r="C339" s="25"/>
      <c r="D339" s="25"/>
      <c r="F339" s="3"/>
      <c r="G339" s="3"/>
    </row>
    <row r="340">
      <c r="A340" s="25"/>
      <c r="B340" s="25"/>
      <c r="C340" s="25"/>
      <c r="D340" s="25"/>
      <c r="F340" s="3"/>
      <c r="G340" s="3"/>
    </row>
    <row r="341">
      <c r="A341" s="25"/>
      <c r="B341" s="25"/>
      <c r="C341" s="25"/>
      <c r="D341" s="25"/>
      <c r="F341" s="3"/>
      <c r="G341" s="3"/>
    </row>
    <row r="342">
      <c r="A342" s="25"/>
      <c r="B342" s="25"/>
      <c r="C342" s="25"/>
      <c r="D342" s="25"/>
      <c r="F342" s="3"/>
      <c r="G342" s="3"/>
    </row>
    <row r="343">
      <c r="A343" s="25"/>
      <c r="B343" s="25"/>
      <c r="C343" s="25"/>
      <c r="D343" s="25"/>
      <c r="F343" s="3"/>
      <c r="G343" s="3"/>
    </row>
    <row r="344">
      <c r="A344" s="25"/>
      <c r="B344" s="25"/>
      <c r="C344" s="25"/>
      <c r="D344" s="25"/>
      <c r="F344" s="3"/>
      <c r="G344" s="3"/>
    </row>
    <row r="345">
      <c r="A345" s="25"/>
      <c r="B345" s="25"/>
      <c r="C345" s="25"/>
      <c r="D345" s="25"/>
      <c r="F345" s="3"/>
      <c r="G345" s="3"/>
    </row>
    <row r="346">
      <c r="A346" s="25"/>
      <c r="B346" s="25"/>
      <c r="C346" s="25"/>
      <c r="D346" s="25"/>
      <c r="F346" s="3"/>
      <c r="G346" s="3"/>
    </row>
    <row r="347">
      <c r="A347" s="25"/>
      <c r="B347" s="25"/>
      <c r="C347" s="25"/>
      <c r="D347" s="25"/>
      <c r="F347" s="3"/>
      <c r="G347" s="3"/>
    </row>
    <row r="348">
      <c r="A348" s="25"/>
      <c r="B348" s="25"/>
      <c r="C348" s="25"/>
      <c r="D348" s="25"/>
      <c r="F348" s="3"/>
      <c r="G348" s="3"/>
    </row>
    <row r="349">
      <c r="A349" s="25"/>
      <c r="B349" s="25"/>
      <c r="C349" s="25"/>
      <c r="D349" s="25"/>
      <c r="F349" s="3"/>
      <c r="G349" s="3"/>
    </row>
    <row r="350">
      <c r="A350" s="25"/>
      <c r="B350" s="25"/>
      <c r="C350" s="25"/>
      <c r="D350" s="25"/>
      <c r="F350" s="3"/>
      <c r="G350" s="3"/>
    </row>
    <row r="351">
      <c r="A351" s="25"/>
      <c r="B351" s="25"/>
      <c r="C351" s="25"/>
      <c r="D351" s="25"/>
      <c r="F351" s="3"/>
      <c r="G351" s="3"/>
    </row>
    <row r="352">
      <c r="A352" s="25"/>
      <c r="B352" s="25"/>
      <c r="C352" s="25"/>
      <c r="D352" s="25"/>
      <c r="F352" s="3"/>
      <c r="G352" s="3"/>
    </row>
    <row r="353">
      <c r="A353" s="25"/>
      <c r="B353" s="25"/>
      <c r="C353" s="25"/>
      <c r="D353" s="25"/>
      <c r="F353" s="3"/>
      <c r="G353" s="3"/>
    </row>
    <row r="354">
      <c r="A354" s="25"/>
      <c r="B354" s="25"/>
      <c r="C354" s="25"/>
      <c r="D354" s="25"/>
      <c r="F354" s="3"/>
      <c r="G354" s="3"/>
    </row>
    <row r="355">
      <c r="A355" s="25"/>
      <c r="B355" s="25"/>
      <c r="C355" s="25"/>
      <c r="D355" s="25"/>
      <c r="F355" s="3"/>
      <c r="G355" s="3"/>
    </row>
    <row r="356">
      <c r="A356" s="25"/>
      <c r="B356" s="25"/>
      <c r="C356" s="25"/>
      <c r="D356" s="25"/>
      <c r="F356" s="3"/>
      <c r="G356" s="3"/>
    </row>
    <row r="357">
      <c r="A357" s="25"/>
      <c r="B357" s="25"/>
      <c r="C357" s="25"/>
      <c r="D357" s="25"/>
      <c r="F357" s="3"/>
      <c r="G357" s="3"/>
    </row>
    <row r="358">
      <c r="A358" s="25"/>
      <c r="B358" s="25"/>
      <c r="C358" s="25"/>
      <c r="D358" s="25"/>
      <c r="F358" s="3"/>
      <c r="G358" s="3"/>
    </row>
    <row r="359">
      <c r="A359" s="25"/>
      <c r="B359" s="25"/>
      <c r="C359" s="25"/>
      <c r="D359" s="25"/>
      <c r="F359" s="3"/>
      <c r="G359" s="3"/>
    </row>
    <row r="360">
      <c r="A360" s="25"/>
      <c r="B360" s="25"/>
      <c r="C360" s="25"/>
      <c r="D360" s="25"/>
      <c r="F360" s="3"/>
      <c r="G360" s="3"/>
    </row>
    <row r="361">
      <c r="A361" s="25"/>
      <c r="B361" s="25"/>
      <c r="C361" s="25"/>
      <c r="D361" s="25"/>
      <c r="F361" s="3"/>
      <c r="G361" s="3"/>
    </row>
    <row r="362">
      <c r="A362" s="25"/>
      <c r="B362" s="25"/>
      <c r="C362" s="25"/>
      <c r="D362" s="25"/>
      <c r="F362" s="3"/>
      <c r="G362" s="3"/>
    </row>
    <row r="363">
      <c r="A363" s="25"/>
      <c r="B363" s="25"/>
      <c r="C363" s="25"/>
      <c r="D363" s="25"/>
      <c r="F363" s="3"/>
      <c r="G363" s="3"/>
    </row>
    <row r="364">
      <c r="A364" s="25"/>
      <c r="B364" s="25"/>
      <c r="C364" s="25"/>
      <c r="D364" s="25"/>
      <c r="F364" s="3"/>
      <c r="G364" s="3"/>
    </row>
    <row r="365">
      <c r="A365" s="25"/>
      <c r="B365" s="25"/>
      <c r="C365" s="25"/>
      <c r="D365" s="25"/>
      <c r="F365" s="3"/>
      <c r="G365" s="3"/>
    </row>
    <row r="366">
      <c r="A366" s="25"/>
      <c r="B366" s="25"/>
      <c r="C366" s="25"/>
      <c r="D366" s="25"/>
      <c r="F366" s="3"/>
      <c r="G366" s="3"/>
    </row>
    <row r="367">
      <c r="A367" s="25"/>
      <c r="B367" s="25"/>
      <c r="C367" s="25"/>
      <c r="D367" s="25"/>
      <c r="F367" s="3"/>
      <c r="G367" s="3"/>
    </row>
    <row r="368">
      <c r="A368" s="25"/>
      <c r="B368" s="25"/>
      <c r="C368" s="25"/>
      <c r="D368" s="25"/>
      <c r="F368" s="3"/>
      <c r="G368" s="3"/>
    </row>
    <row r="369">
      <c r="A369" s="25"/>
      <c r="B369" s="25"/>
      <c r="C369" s="25"/>
      <c r="D369" s="25"/>
      <c r="F369" s="3"/>
      <c r="G369" s="3"/>
    </row>
    <row r="370">
      <c r="A370" s="25"/>
      <c r="B370" s="25"/>
      <c r="C370" s="25"/>
      <c r="D370" s="25"/>
      <c r="F370" s="3"/>
      <c r="G370" s="3"/>
    </row>
    <row r="371">
      <c r="A371" s="25"/>
      <c r="B371" s="25"/>
      <c r="C371" s="25"/>
      <c r="D371" s="25"/>
      <c r="F371" s="3"/>
      <c r="G371" s="3"/>
    </row>
    <row r="372">
      <c r="A372" s="25"/>
      <c r="B372" s="25"/>
      <c r="C372" s="25"/>
      <c r="D372" s="25"/>
      <c r="F372" s="3"/>
      <c r="G372" s="3"/>
    </row>
    <row r="373">
      <c r="A373" s="25"/>
      <c r="B373" s="25"/>
      <c r="C373" s="25"/>
      <c r="D373" s="25"/>
      <c r="F373" s="3"/>
      <c r="G373" s="3"/>
    </row>
    <row r="374">
      <c r="A374" s="25"/>
      <c r="B374" s="25"/>
      <c r="C374" s="25"/>
      <c r="D374" s="25"/>
      <c r="F374" s="3"/>
      <c r="G374" s="3"/>
    </row>
    <row r="375">
      <c r="A375" s="25"/>
      <c r="B375" s="25"/>
      <c r="C375" s="25"/>
      <c r="D375" s="25"/>
      <c r="F375" s="3"/>
      <c r="G375" s="3"/>
    </row>
    <row r="376">
      <c r="A376" s="25"/>
      <c r="B376" s="25"/>
      <c r="C376" s="25"/>
      <c r="D376" s="25"/>
      <c r="F376" s="3"/>
      <c r="G376" s="3"/>
    </row>
    <row r="377">
      <c r="A377" s="25"/>
      <c r="B377" s="25"/>
      <c r="C377" s="25"/>
      <c r="D377" s="25"/>
      <c r="F377" s="3"/>
      <c r="G377" s="3"/>
    </row>
    <row r="378">
      <c r="A378" s="25"/>
      <c r="B378" s="25"/>
      <c r="C378" s="25"/>
      <c r="D378" s="25"/>
      <c r="F378" s="3"/>
      <c r="G378" s="3"/>
    </row>
    <row r="379">
      <c r="A379" s="25"/>
      <c r="B379" s="25"/>
      <c r="C379" s="25"/>
      <c r="D379" s="25"/>
      <c r="F379" s="3"/>
      <c r="G379" s="3"/>
    </row>
    <row r="380">
      <c r="A380" s="25"/>
      <c r="B380" s="25"/>
      <c r="C380" s="25"/>
      <c r="D380" s="25"/>
      <c r="F380" s="3"/>
      <c r="G380" s="3"/>
    </row>
    <row r="381">
      <c r="A381" s="25"/>
      <c r="B381" s="25"/>
      <c r="C381" s="25"/>
      <c r="D381" s="25"/>
      <c r="F381" s="3"/>
      <c r="G381" s="3"/>
    </row>
    <row r="382">
      <c r="A382" s="25"/>
      <c r="B382" s="25"/>
      <c r="C382" s="25"/>
      <c r="D382" s="25"/>
      <c r="F382" s="3"/>
      <c r="G382" s="3"/>
    </row>
    <row r="383">
      <c r="A383" s="25"/>
      <c r="B383" s="25"/>
      <c r="C383" s="25"/>
      <c r="D383" s="25"/>
      <c r="F383" s="3"/>
      <c r="G383" s="3"/>
    </row>
    <row r="384">
      <c r="A384" s="25"/>
      <c r="B384" s="25"/>
      <c r="C384" s="25"/>
      <c r="D384" s="25"/>
      <c r="F384" s="3"/>
      <c r="G384" s="3"/>
    </row>
    <row r="385">
      <c r="A385" s="25"/>
      <c r="B385" s="25"/>
      <c r="C385" s="25"/>
      <c r="D385" s="25"/>
      <c r="F385" s="3"/>
      <c r="G385" s="3"/>
    </row>
    <row r="386">
      <c r="A386" s="25"/>
      <c r="B386" s="25"/>
      <c r="C386" s="25"/>
      <c r="D386" s="25"/>
      <c r="F386" s="3"/>
      <c r="G386" s="3"/>
    </row>
    <row r="387">
      <c r="A387" s="25"/>
      <c r="B387" s="25"/>
      <c r="C387" s="25"/>
      <c r="D387" s="25"/>
      <c r="F387" s="3"/>
      <c r="G387" s="3"/>
    </row>
    <row r="388">
      <c r="A388" s="25"/>
      <c r="B388" s="25"/>
      <c r="C388" s="25"/>
      <c r="D388" s="25"/>
      <c r="F388" s="3"/>
      <c r="G388" s="3"/>
    </row>
    <row r="389">
      <c r="A389" s="25"/>
      <c r="B389" s="25"/>
      <c r="C389" s="25"/>
      <c r="D389" s="25"/>
      <c r="F389" s="3"/>
      <c r="G389" s="3"/>
    </row>
    <row r="390">
      <c r="A390" s="25"/>
      <c r="B390" s="25"/>
      <c r="C390" s="25"/>
      <c r="D390" s="25"/>
      <c r="F390" s="3"/>
      <c r="G390" s="3"/>
    </row>
    <row r="391">
      <c r="A391" s="25"/>
      <c r="B391" s="25"/>
      <c r="C391" s="25"/>
      <c r="D391" s="25"/>
      <c r="F391" s="3"/>
      <c r="G391" s="3"/>
    </row>
    <row r="392">
      <c r="A392" s="25"/>
      <c r="B392" s="25"/>
      <c r="C392" s="25"/>
      <c r="D392" s="25"/>
      <c r="F392" s="3"/>
      <c r="G392" s="3"/>
    </row>
    <row r="393">
      <c r="A393" s="25"/>
      <c r="B393" s="25"/>
      <c r="C393" s="25"/>
      <c r="D393" s="25"/>
      <c r="F393" s="3"/>
      <c r="G393" s="3"/>
    </row>
    <row r="394">
      <c r="A394" s="25"/>
      <c r="B394" s="25"/>
      <c r="C394" s="25"/>
      <c r="D394" s="25"/>
      <c r="F394" s="3"/>
      <c r="G394" s="3"/>
    </row>
    <row r="395">
      <c r="A395" s="25"/>
      <c r="B395" s="25"/>
      <c r="C395" s="25"/>
      <c r="D395" s="25"/>
      <c r="F395" s="3"/>
      <c r="G395" s="3"/>
    </row>
    <row r="396">
      <c r="A396" s="25"/>
      <c r="B396" s="25"/>
      <c r="C396" s="25"/>
      <c r="D396" s="25"/>
      <c r="F396" s="3"/>
      <c r="G396" s="3"/>
    </row>
    <row r="397">
      <c r="A397" s="25"/>
      <c r="B397" s="25"/>
      <c r="C397" s="25"/>
      <c r="D397" s="25"/>
      <c r="F397" s="3"/>
      <c r="G397" s="3"/>
    </row>
    <row r="398">
      <c r="A398" s="25"/>
      <c r="B398" s="25"/>
      <c r="C398" s="25"/>
      <c r="D398" s="25"/>
      <c r="F398" s="3"/>
      <c r="G398" s="3"/>
    </row>
    <row r="399">
      <c r="A399" s="25"/>
      <c r="B399" s="25"/>
      <c r="C399" s="25"/>
      <c r="D399" s="25"/>
      <c r="F399" s="3"/>
      <c r="G399" s="3"/>
    </row>
    <row r="400">
      <c r="A400" s="25"/>
      <c r="B400" s="25"/>
      <c r="C400" s="25"/>
      <c r="D400" s="25"/>
      <c r="F400" s="3"/>
      <c r="G400" s="3"/>
    </row>
    <row r="401">
      <c r="A401" s="25"/>
      <c r="B401" s="25"/>
      <c r="C401" s="25"/>
      <c r="D401" s="25"/>
      <c r="F401" s="3"/>
      <c r="G401" s="3"/>
    </row>
    <row r="402">
      <c r="A402" s="25"/>
      <c r="B402" s="25"/>
      <c r="C402" s="25"/>
      <c r="D402" s="25"/>
      <c r="F402" s="3"/>
      <c r="G402" s="3"/>
    </row>
    <row r="403">
      <c r="A403" s="25"/>
      <c r="B403" s="25"/>
      <c r="C403" s="25"/>
      <c r="D403" s="25"/>
      <c r="F403" s="3"/>
      <c r="G403" s="3"/>
    </row>
    <row r="404">
      <c r="A404" s="25"/>
      <c r="B404" s="25"/>
      <c r="C404" s="25"/>
      <c r="D404" s="25"/>
      <c r="F404" s="3"/>
      <c r="G404" s="3"/>
    </row>
    <row r="405">
      <c r="A405" s="25"/>
      <c r="B405" s="25"/>
      <c r="C405" s="25"/>
      <c r="D405" s="25"/>
      <c r="F405" s="3"/>
      <c r="G405" s="3"/>
    </row>
    <row r="406">
      <c r="A406" s="25"/>
      <c r="B406" s="25"/>
      <c r="C406" s="25"/>
      <c r="D406" s="25"/>
      <c r="F406" s="3"/>
      <c r="G406" s="3"/>
    </row>
    <row r="407">
      <c r="A407" s="25"/>
      <c r="B407" s="25"/>
      <c r="C407" s="25"/>
      <c r="D407" s="25"/>
      <c r="F407" s="3"/>
      <c r="G407" s="3"/>
    </row>
    <row r="408">
      <c r="A408" s="25"/>
      <c r="B408" s="25"/>
      <c r="C408" s="25"/>
      <c r="D408" s="25"/>
      <c r="F408" s="3"/>
      <c r="G408" s="3"/>
    </row>
    <row r="409">
      <c r="A409" s="25"/>
      <c r="B409" s="25"/>
      <c r="C409" s="25"/>
      <c r="D409" s="25"/>
      <c r="F409" s="3"/>
      <c r="G409" s="3"/>
    </row>
    <row r="410">
      <c r="A410" s="25"/>
      <c r="B410" s="25"/>
      <c r="C410" s="25"/>
      <c r="D410" s="25"/>
      <c r="F410" s="3"/>
      <c r="G410" s="3"/>
    </row>
    <row r="411">
      <c r="A411" s="25"/>
      <c r="B411" s="25"/>
      <c r="C411" s="25"/>
      <c r="D411" s="25"/>
      <c r="F411" s="3"/>
      <c r="G411" s="3"/>
    </row>
    <row r="412">
      <c r="A412" s="25"/>
      <c r="B412" s="25"/>
      <c r="C412" s="25"/>
      <c r="D412" s="25"/>
      <c r="F412" s="3"/>
      <c r="G412" s="3"/>
    </row>
    <row r="413">
      <c r="A413" s="25"/>
      <c r="B413" s="25"/>
      <c r="C413" s="25"/>
      <c r="D413" s="25"/>
      <c r="F413" s="3"/>
      <c r="G413" s="3"/>
    </row>
    <row r="414">
      <c r="A414" s="25"/>
      <c r="B414" s="25"/>
      <c r="C414" s="25"/>
      <c r="D414" s="25"/>
      <c r="F414" s="3"/>
      <c r="G414" s="3"/>
    </row>
    <row r="415">
      <c r="A415" s="25"/>
      <c r="B415" s="25"/>
      <c r="C415" s="25"/>
      <c r="D415" s="25"/>
      <c r="F415" s="3"/>
      <c r="G415" s="3"/>
    </row>
    <row r="416">
      <c r="A416" s="25"/>
      <c r="B416" s="25"/>
      <c r="C416" s="25"/>
      <c r="D416" s="25"/>
      <c r="F416" s="3"/>
      <c r="G416" s="3"/>
    </row>
    <row r="417">
      <c r="A417" s="25"/>
      <c r="B417" s="25"/>
      <c r="C417" s="25"/>
      <c r="D417" s="25"/>
      <c r="F417" s="3"/>
      <c r="G417" s="3"/>
    </row>
    <row r="418">
      <c r="A418" s="25"/>
      <c r="B418" s="25"/>
      <c r="C418" s="25"/>
      <c r="D418" s="25"/>
      <c r="F418" s="3"/>
      <c r="G418" s="3"/>
    </row>
    <row r="419">
      <c r="A419" s="25"/>
      <c r="B419" s="25"/>
      <c r="C419" s="25"/>
      <c r="D419" s="25"/>
      <c r="F419" s="3"/>
      <c r="G419" s="3"/>
    </row>
    <row r="420">
      <c r="A420" s="25"/>
      <c r="B420" s="25"/>
      <c r="C420" s="25"/>
      <c r="D420" s="25"/>
      <c r="F420" s="3"/>
      <c r="G420" s="3"/>
    </row>
    <row r="421">
      <c r="A421" s="25"/>
      <c r="B421" s="25"/>
      <c r="C421" s="25"/>
      <c r="D421" s="25"/>
      <c r="F421" s="3"/>
      <c r="G421" s="3"/>
    </row>
    <row r="422">
      <c r="A422" s="25"/>
      <c r="B422" s="25"/>
      <c r="C422" s="25"/>
      <c r="D422" s="25"/>
      <c r="F422" s="3"/>
      <c r="G422" s="3"/>
    </row>
    <row r="423">
      <c r="A423" s="25"/>
      <c r="B423" s="25"/>
      <c r="C423" s="25"/>
      <c r="D423" s="25"/>
      <c r="F423" s="3"/>
      <c r="G423" s="3"/>
    </row>
    <row r="424">
      <c r="A424" s="25"/>
      <c r="B424" s="25"/>
      <c r="C424" s="25"/>
      <c r="D424" s="25"/>
      <c r="F424" s="3"/>
      <c r="G424" s="3"/>
    </row>
    <row r="425">
      <c r="A425" s="25"/>
      <c r="B425" s="25"/>
      <c r="C425" s="25"/>
      <c r="D425" s="25"/>
      <c r="F425" s="3"/>
      <c r="G425" s="3"/>
    </row>
    <row r="426">
      <c r="A426" s="25"/>
      <c r="B426" s="25"/>
      <c r="C426" s="25"/>
      <c r="D426" s="25"/>
      <c r="F426" s="3"/>
      <c r="G426" s="3"/>
    </row>
    <row r="427">
      <c r="A427" s="25"/>
      <c r="B427" s="25"/>
      <c r="C427" s="25"/>
      <c r="D427" s="25"/>
      <c r="F427" s="3"/>
      <c r="G427" s="3"/>
    </row>
    <row r="428">
      <c r="A428" s="25"/>
      <c r="B428" s="25"/>
      <c r="C428" s="25"/>
      <c r="D428" s="25"/>
      <c r="F428" s="3"/>
      <c r="G428" s="3"/>
    </row>
    <row r="429">
      <c r="A429" s="25"/>
      <c r="B429" s="25"/>
      <c r="C429" s="25"/>
      <c r="D429" s="25"/>
      <c r="F429" s="3"/>
      <c r="G429" s="3"/>
    </row>
    <row r="430">
      <c r="A430" s="25"/>
      <c r="B430" s="25"/>
      <c r="C430" s="25"/>
      <c r="D430" s="25"/>
      <c r="F430" s="3"/>
      <c r="G430" s="3"/>
    </row>
    <row r="431">
      <c r="A431" s="25"/>
      <c r="B431" s="25"/>
      <c r="C431" s="25"/>
      <c r="D431" s="25"/>
      <c r="F431" s="3"/>
      <c r="G431" s="3"/>
    </row>
    <row r="432">
      <c r="A432" s="25"/>
      <c r="B432" s="25"/>
      <c r="C432" s="25"/>
      <c r="D432" s="25"/>
      <c r="F432" s="3"/>
      <c r="G432" s="3"/>
    </row>
    <row r="433">
      <c r="A433" s="25"/>
      <c r="B433" s="25"/>
      <c r="C433" s="25"/>
      <c r="D433" s="25"/>
      <c r="F433" s="3"/>
      <c r="G433" s="3"/>
    </row>
    <row r="434">
      <c r="A434" s="25"/>
      <c r="B434" s="25"/>
      <c r="C434" s="25"/>
      <c r="D434" s="25"/>
      <c r="F434" s="3"/>
      <c r="G434" s="3"/>
    </row>
    <row r="435">
      <c r="A435" s="25"/>
      <c r="B435" s="25"/>
      <c r="C435" s="25"/>
      <c r="D435" s="25"/>
      <c r="F435" s="3"/>
      <c r="G435" s="3"/>
    </row>
    <row r="436">
      <c r="A436" s="25"/>
      <c r="B436" s="25"/>
      <c r="C436" s="25"/>
      <c r="D436" s="25"/>
      <c r="F436" s="3"/>
      <c r="G436" s="3"/>
    </row>
    <row r="437">
      <c r="A437" s="25"/>
      <c r="B437" s="25"/>
      <c r="C437" s="25"/>
      <c r="D437" s="25"/>
      <c r="F437" s="3"/>
      <c r="G437" s="3"/>
    </row>
    <row r="438">
      <c r="A438" s="25"/>
      <c r="B438" s="25"/>
      <c r="C438" s="25"/>
      <c r="D438" s="25"/>
      <c r="F438" s="3"/>
      <c r="G438" s="3"/>
    </row>
    <row r="439">
      <c r="A439" s="25"/>
      <c r="B439" s="25"/>
      <c r="C439" s="25"/>
      <c r="D439" s="25"/>
      <c r="F439" s="3"/>
      <c r="G439" s="3"/>
    </row>
    <row r="440">
      <c r="A440" s="25"/>
      <c r="B440" s="25"/>
      <c r="C440" s="25"/>
      <c r="D440" s="25"/>
      <c r="F440" s="3"/>
      <c r="G440" s="3"/>
    </row>
    <row r="441">
      <c r="A441" s="25"/>
      <c r="B441" s="25"/>
      <c r="C441" s="25"/>
      <c r="D441" s="25"/>
      <c r="F441" s="3"/>
      <c r="G441" s="3"/>
    </row>
    <row r="442">
      <c r="A442" s="25"/>
      <c r="B442" s="25"/>
      <c r="C442" s="25"/>
      <c r="D442" s="25"/>
      <c r="F442" s="3"/>
      <c r="G442" s="3"/>
    </row>
    <row r="443">
      <c r="A443" s="25"/>
      <c r="B443" s="25"/>
      <c r="C443" s="25"/>
      <c r="D443" s="25"/>
      <c r="F443" s="3"/>
      <c r="G443" s="3"/>
    </row>
    <row r="444">
      <c r="A444" s="25"/>
      <c r="B444" s="25"/>
      <c r="C444" s="25"/>
      <c r="D444" s="25"/>
      <c r="F444" s="3"/>
      <c r="G444" s="3"/>
    </row>
    <row r="445">
      <c r="A445" s="25"/>
      <c r="B445" s="25"/>
      <c r="C445" s="25"/>
      <c r="D445" s="25"/>
      <c r="F445" s="3"/>
      <c r="G445" s="3"/>
    </row>
    <row r="446">
      <c r="A446" s="25"/>
      <c r="B446" s="25"/>
      <c r="C446" s="25"/>
      <c r="D446" s="25"/>
      <c r="F446" s="3"/>
      <c r="G446" s="3"/>
    </row>
    <row r="447">
      <c r="A447" s="25"/>
      <c r="B447" s="25"/>
      <c r="C447" s="25"/>
      <c r="D447" s="25"/>
      <c r="F447" s="3"/>
      <c r="G447" s="3"/>
    </row>
    <row r="448">
      <c r="A448" s="25"/>
      <c r="B448" s="25"/>
      <c r="C448" s="25"/>
      <c r="D448" s="25"/>
      <c r="F448" s="3"/>
      <c r="G448" s="3"/>
    </row>
    <row r="449">
      <c r="A449" s="25"/>
      <c r="B449" s="25"/>
      <c r="C449" s="25"/>
      <c r="D449" s="25"/>
      <c r="F449" s="3"/>
      <c r="G449" s="3"/>
    </row>
    <row r="450">
      <c r="A450" s="25"/>
      <c r="B450" s="25"/>
      <c r="C450" s="25"/>
      <c r="D450" s="25"/>
      <c r="F450" s="3"/>
      <c r="G450" s="3"/>
    </row>
    <row r="451">
      <c r="A451" s="25"/>
      <c r="B451" s="25"/>
      <c r="C451" s="25"/>
      <c r="D451" s="25"/>
      <c r="F451" s="3"/>
      <c r="G451" s="3"/>
    </row>
    <row r="452">
      <c r="A452" s="25"/>
      <c r="B452" s="25"/>
      <c r="C452" s="25"/>
      <c r="D452" s="25"/>
      <c r="F452" s="3"/>
      <c r="G452" s="3"/>
    </row>
    <row r="453">
      <c r="A453" s="25"/>
      <c r="B453" s="25"/>
      <c r="C453" s="25"/>
      <c r="D453" s="25"/>
      <c r="F453" s="3"/>
      <c r="G453" s="3"/>
    </row>
    <row r="454">
      <c r="A454" s="25"/>
      <c r="B454" s="25"/>
      <c r="C454" s="25"/>
      <c r="D454" s="25"/>
      <c r="F454" s="3"/>
      <c r="G454" s="3"/>
    </row>
    <row r="455">
      <c r="A455" s="25"/>
      <c r="B455" s="25"/>
      <c r="C455" s="25"/>
      <c r="D455" s="25"/>
      <c r="F455" s="3"/>
      <c r="G455" s="3"/>
    </row>
    <row r="456">
      <c r="A456" s="25"/>
      <c r="B456" s="25"/>
      <c r="C456" s="25"/>
      <c r="D456" s="25"/>
      <c r="F456" s="3"/>
      <c r="G456" s="3"/>
    </row>
    <row r="457">
      <c r="A457" s="25"/>
      <c r="B457" s="25"/>
      <c r="C457" s="25"/>
      <c r="D457" s="25"/>
      <c r="F457" s="3"/>
      <c r="G457" s="3"/>
    </row>
    <row r="458">
      <c r="A458" s="25"/>
      <c r="B458" s="25"/>
      <c r="C458" s="25"/>
      <c r="D458" s="25"/>
      <c r="F458" s="3"/>
      <c r="G458" s="3"/>
    </row>
    <row r="459">
      <c r="A459" s="25"/>
      <c r="B459" s="25"/>
      <c r="C459" s="25"/>
      <c r="D459" s="25"/>
      <c r="F459" s="3"/>
      <c r="G459" s="3"/>
    </row>
    <row r="460">
      <c r="A460" s="25"/>
      <c r="B460" s="25"/>
      <c r="C460" s="25"/>
      <c r="D460" s="25"/>
      <c r="F460" s="3"/>
      <c r="G460" s="3"/>
    </row>
    <row r="461">
      <c r="A461" s="25"/>
      <c r="B461" s="25"/>
      <c r="C461" s="25"/>
      <c r="D461" s="25"/>
      <c r="F461" s="3"/>
      <c r="G461" s="3"/>
    </row>
    <row r="462">
      <c r="A462" s="25"/>
      <c r="B462" s="25"/>
      <c r="C462" s="25"/>
      <c r="D462" s="25"/>
      <c r="F462" s="3"/>
      <c r="G462" s="3"/>
    </row>
    <row r="463">
      <c r="A463" s="25"/>
      <c r="B463" s="25"/>
      <c r="C463" s="25"/>
      <c r="D463" s="25"/>
      <c r="F463" s="3"/>
      <c r="G463" s="3"/>
    </row>
    <row r="464">
      <c r="A464" s="25"/>
      <c r="B464" s="25"/>
      <c r="C464" s="25"/>
      <c r="D464" s="25"/>
      <c r="F464" s="3"/>
      <c r="G464" s="3"/>
    </row>
    <row r="465">
      <c r="A465" s="25"/>
      <c r="B465" s="25"/>
      <c r="C465" s="25"/>
      <c r="D465" s="25"/>
      <c r="F465" s="3"/>
      <c r="G465" s="3"/>
    </row>
    <row r="466">
      <c r="A466" s="25"/>
      <c r="B466" s="25"/>
      <c r="C466" s="25"/>
      <c r="D466" s="25"/>
      <c r="F466" s="3"/>
      <c r="G466" s="3"/>
    </row>
    <row r="467">
      <c r="A467" s="25"/>
      <c r="B467" s="25"/>
      <c r="C467" s="25"/>
      <c r="D467" s="25"/>
      <c r="F467" s="3"/>
      <c r="G467" s="3"/>
    </row>
    <row r="468">
      <c r="A468" s="25"/>
      <c r="B468" s="25"/>
      <c r="C468" s="25"/>
      <c r="D468" s="25"/>
      <c r="F468" s="3"/>
      <c r="G468" s="3"/>
    </row>
    <row r="469">
      <c r="A469" s="25"/>
      <c r="B469" s="25"/>
      <c r="C469" s="25"/>
      <c r="D469" s="25"/>
      <c r="F469" s="3"/>
      <c r="G469" s="3"/>
    </row>
    <row r="470">
      <c r="A470" s="25"/>
      <c r="B470" s="25"/>
      <c r="C470" s="25"/>
      <c r="D470" s="25"/>
      <c r="F470" s="3"/>
      <c r="G470" s="3"/>
    </row>
    <row r="471">
      <c r="A471" s="25"/>
      <c r="B471" s="25"/>
      <c r="C471" s="25"/>
      <c r="D471" s="25"/>
      <c r="F471" s="3"/>
      <c r="G471" s="3"/>
    </row>
    <row r="472">
      <c r="A472" s="25"/>
      <c r="B472" s="25"/>
      <c r="C472" s="25"/>
      <c r="D472" s="25"/>
      <c r="F472" s="3"/>
      <c r="G472" s="3"/>
    </row>
    <row r="473">
      <c r="A473" s="25"/>
      <c r="B473" s="25"/>
      <c r="C473" s="25"/>
      <c r="D473" s="25"/>
      <c r="F473" s="3"/>
      <c r="G473" s="3"/>
    </row>
    <row r="474">
      <c r="A474" s="25"/>
      <c r="B474" s="25"/>
      <c r="C474" s="25"/>
      <c r="D474" s="25"/>
      <c r="F474" s="3"/>
      <c r="G474" s="3"/>
    </row>
    <row r="475">
      <c r="A475" s="25"/>
      <c r="B475" s="25"/>
      <c r="C475" s="25"/>
      <c r="D475" s="25"/>
      <c r="F475" s="3"/>
      <c r="G475" s="3"/>
    </row>
    <row r="476">
      <c r="A476" s="25"/>
      <c r="B476" s="25"/>
      <c r="C476" s="25"/>
      <c r="D476" s="25"/>
      <c r="F476" s="3"/>
      <c r="G476" s="3"/>
    </row>
    <row r="477">
      <c r="A477" s="25"/>
      <c r="B477" s="25"/>
      <c r="C477" s="25"/>
      <c r="D477" s="25"/>
      <c r="F477" s="3"/>
      <c r="G477" s="3"/>
    </row>
    <row r="478">
      <c r="A478" s="25"/>
      <c r="B478" s="25"/>
      <c r="C478" s="25"/>
      <c r="D478" s="25"/>
      <c r="F478" s="3"/>
      <c r="G478" s="3"/>
    </row>
    <row r="479">
      <c r="A479" s="25"/>
      <c r="B479" s="25"/>
      <c r="C479" s="25"/>
      <c r="D479" s="25"/>
      <c r="F479" s="3"/>
      <c r="G479" s="3"/>
    </row>
    <row r="480">
      <c r="A480" s="25"/>
      <c r="B480" s="25"/>
      <c r="C480" s="25"/>
      <c r="D480" s="25"/>
      <c r="F480" s="3"/>
      <c r="G480" s="3"/>
    </row>
    <row r="481">
      <c r="A481" s="25"/>
      <c r="B481" s="25"/>
      <c r="C481" s="25"/>
      <c r="D481" s="25"/>
      <c r="F481" s="3"/>
      <c r="G481" s="3"/>
    </row>
    <row r="482">
      <c r="A482" s="25"/>
      <c r="B482" s="25"/>
      <c r="C482" s="25"/>
      <c r="D482" s="25"/>
      <c r="F482" s="3"/>
      <c r="G482" s="3"/>
    </row>
    <row r="483">
      <c r="A483" s="25"/>
      <c r="B483" s="25"/>
      <c r="C483" s="25"/>
      <c r="D483" s="25"/>
      <c r="F483" s="3"/>
      <c r="G483" s="3"/>
    </row>
    <row r="484">
      <c r="A484" s="25"/>
      <c r="B484" s="25"/>
      <c r="C484" s="25"/>
      <c r="D484" s="25"/>
      <c r="F484" s="3"/>
      <c r="G484" s="3"/>
    </row>
    <row r="485">
      <c r="A485" s="25"/>
      <c r="B485" s="25"/>
      <c r="C485" s="25"/>
      <c r="D485" s="25"/>
      <c r="F485" s="3"/>
      <c r="G485" s="3"/>
    </row>
    <row r="486">
      <c r="A486" s="25"/>
      <c r="B486" s="25"/>
      <c r="C486" s="25"/>
      <c r="D486" s="25"/>
      <c r="F486" s="3"/>
      <c r="G486" s="3"/>
    </row>
    <row r="487">
      <c r="A487" s="25"/>
      <c r="B487" s="25"/>
      <c r="C487" s="25"/>
      <c r="D487" s="25"/>
      <c r="F487" s="3"/>
      <c r="G487" s="3"/>
    </row>
    <row r="488">
      <c r="A488" s="25"/>
      <c r="B488" s="25"/>
      <c r="C488" s="25"/>
      <c r="D488" s="25"/>
      <c r="F488" s="3"/>
      <c r="G488" s="3"/>
    </row>
    <row r="489">
      <c r="A489" s="25"/>
      <c r="B489" s="25"/>
      <c r="C489" s="25"/>
      <c r="D489" s="25"/>
      <c r="F489" s="3"/>
      <c r="G489" s="3"/>
    </row>
    <row r="490">
      <c r="A490" s="25"/>
      <c r="B490" s="25"/>
      <c r="C490" s="25"/>
      <c r="D490" s="25"/>
      <c r="F490" s="3"/>
      <c r="G490" s="3"/>
    </row>
    <row r="491">
      <c r="A491" s="25"/>
      <c r="B491" s="25"/>
      <c r="C491" s="25"/>
      <c r="D491" s="25"/>
      <c r="F491" s="3"/>
      <c r="G491" s="3"/>
    </row>
    <row r="492">
      <c r="A492" s="25"/>
      <c r="B492" s="25"/>
      <c r="C492" s="25"/>
      <c r="D492" s="25"/>
      <c r="F492" s="3"/>
      <c r="G492" s="3"/>
    </row>
    <row r="493">
      <c r="A493" s="25"/>
      <c r="B493" s="25"/>
      <c r="C493" s="25"/>
      <c r="D493" s="25"/>
      <c r="F493" s="3"/>
      <c r="G493" s="3"/>
    </row>
    <row r="494">
      <c r="A494" s="25"/>
      <c r="B494" s="25"/>
      <c r="C494" s="25"/>
      <c r="D494" s="25"/>
      <c r="F494" s="3"/>
      <c r="G494" s="3"/>
    </row>
    <row r="495">
      <c r="A495" s="25"/>
      <c r="B495" s="25"/>
      <c r="C495" s="25"/>
      <c r="D495" s="25"/>
      <c r="F495" s="3"/>
      <c r="G495" s="3"/>
    </row>
    <row r="496">
      <c r="A496" s="25"/>
      <c r="B496" s="25"/>
      <c r="C496" s="25"/>
      <c r="D496" s="25"/>
      <c r="F496" s="3"/>
      <c r="G496" s="3"/>
    </row>
    <row r="497">
      <c r="A497" s="25"/>
      <c r="B497" s="25"/>
      <c r="C497" s="25"/>
      <c r="D497" s="25"/>
      <c r="F497" s="3"/>
      <c r="G497" s="3"/>
    </row>
    <row r="498">
      <c r="A498" s="25"/>
      <c r="B498" s="25"/>
      <c r="C498" s="25"/>
      <c r="D498" s="25"/>
      <c r="F498" s="3"/>
      <c r="G498" s="3"/>
    </row>
    <row r="499">
      <c r="A499" s="25"/>
      <c r="B499" s="25"/>
      <c r="C499" s="25"/>
      <c r="D499" s="25"/>
      <c r="F499" s="3"/>
      <c r="G499" s="3"/>
    </row>
    <row r="500">
      <c r="A500" s="25"/>
      <c r="B500" s="25"/>
      <c r="C500" s="25"/>
      <c r="D500" s="25"/>
      <c r="F500" s="3"/>
      <c r="G500" s="3"/>
    </row>
    <row r="501">
      <c r="A501" s="25"/>
      <c r="B501" s="25"/>
      <c r="C501" s="25"/>
      <c r="D501" s="25"/>
      <c r="F501" s="3"/>
      <c r="G501" s="3"/>
    </row>
    <row r="502">
      <c r="A502" s="25"/>
      <c r="B502" s="25"/>
      <c r="C502" s="25"/>
      <c r="D502" s="25"/>
      <c r="F502" s="3"/>
      <c r="G502" s="3"/>
    </row>
    <row r="503">
      <c r="A503" s="25"/>
      <c r="B503" s="25"/>
      <c r="C503" s="25"/>
      <c r="D503" s="25"/>
      <c r="F503" s="3"/>
      <c r="G503" s="3"/>
    </row>
    <row r="504">
      <c r="A504" s="25"/>
      <c r="B504" s="25"/>
      <c r="C504" s="25"/>
      <c r="D504" s="25"/>
      <c r="F504" s="3"/>
      <c r="G504" s="3"/>
    </row>
    <row r="505">
      <c r="A505" s="25"/>
      <c r="B505" s="25"/>
      <c r="C505" s="25"/>
      <c r="D505" s="25"/>
      <c r="F505" s="3"/>
      <c r="G505" s="3"/>
    </row>
    <row r="506">
      <c r="A506" s="25"/>
      <c r="B506" s="25"/>
      <c r="C506" s="25"/>
      <c r="D506" s="25"/>
      <c r="F506" s="3"/>
      <c r="G506" s="3"/>
    </row>
    <row r="507">
      <c r="A507" s="25"/>
      <c r="B507" s="25"/>
      <c r="C507" s="25"/>
      <c r="D507" s="25"/>
      <c r="F507" s="3"/>
      <c r="G507" s="3"/>
    </row>
    <row r="508">
      <c r="A508" s="25"/>
      <c r="B508" s="25"/>
      <c r="C508" s="25"/>
      <c r="D508" s="25"/>
      <c r="F508" s="3"/>
      <c r="G508" s="3"/>
    </row>
    <row r="509">
      <c r="A509" s="25"/>
      <c r="B509" s="25"/>
      <c r="C509" s="25"/>
      <c r="D509" s="25"/>
      <c r="F509" s="3"/>
      <c r="G509" s="3"/>
    </row>
    <row r="510">
      <c r="A510" s="25"/>
      <c r="B510" s="25"/>
      <c r="C510" s="25"/>
      <c r="D510" s="25"/>
      <c r="F510" s="3"/>
      <c r="G510" s="3"/>
    </row>
    <row r="511">
      <c r="A511" s="25"/>
      <c r="B511" s="25"/>
      <c r="C511" s="25"/>
      <c r="D511" s="25"/>
      <c r="F511" s="3"/>
      <c r="G511" s="3"/>
    </row>
    <row r="512">
      <c r="A512" s="25"/>
      <c r="B512" s="25"/>
      <c r="C512" s="25"/>
      <c r="D512" s="25"/>
      <c r="F512" s="3"/>
      <c r="G512" s="3"/>
    </row>
    <row r="513">
      <c r="A513" s="25"/>
      <c r="B513" s="25"/>
      <c r="C513" s="25"/>
      <c r="D513" s="25"/>
      <c r="F513" s="3"/>
      <c r="G513" s="3"/>
    </row>
    <row r="514">
      <c r="A514" s="25"/>
      <c r="B514" s="25"/>
      <c r="C514" s="25"/>
      <c r="D514" s="25"/>
      <c r="F514" s="3"/>
      <c r="G514" s="3"/>
    </row>
    <row r="515">
      <c r="A515" s="25"/>
      <c r="B515" s="25"/>
      <c r="C515" s="25"/>
      <c r="D515" s="25"/>
      <c r="F515" s="3"/>
      <c r="G515" s="3"/>
    </row>
    <row r="516">
      <c r="A516" s="25"/>
      <c r="B516" s="25"/>
      <c r="C516" s="25"/>
      <c r="D516" s="25"/>
      <c r="F516" s="3"/>
      <c r="G516" s="3"/>
    </row>
    <row r="517">
      <c r="A517" s="25"/>
      <c r="B517" s="25"/>
      <c r="C517" s="25"/>
      <c r="D517" s="25"/>
      <c r="F517" s="3"/>
      <c r="G517" s="3"/>
    </row>
    <row r="518">
      <c r="A518" s="25"/>
      <c r="B518" s="25"/>
      <c r="C518" s="25"/>
      <c r="D518" s="25"/>
      <c r="F518" s="3"/>
      <c r="G518" s="3"/>
    </row>
    <row r="519">
      <c r="A519" s="25"/>
      <c r="B519" s="25"/>
      <c r="C519" s="25"/>
      <c r="D519" s="25"/>
      <c r="F519" s="3"/>
      <c r="G519" s="3"/>
    </row>
    <row r="520">
      <c r="A520" s="25"/>
      <c r="B520" s="25"/>
      <c r="C520" s="25"/>
      <c r="D520" s="25"/>
      <c r="F520" s="3"/>
      <c r="G520" s="3"/>
    </row>
    <row r="521">
      <c r="A521" s="25"/>
      <c r="B521" s="25"/>
      <c r="C521" s="25"/>
      <c r="D521" s="25"/>
      <c r="F521" s="3"/>
      <c r="G521" s="3"/>
    </row>
    <row r="522">
      <c r="A522" s="25"/>
      <c r="B522" s="25"/>
      <c r="C522" s="25"/>
      <c r="D522" s="25"/>
      <c r="F522" s="3"/>
      <c r="G522" s="3"/>
    </row>
    <row r="523">
      <c r="A523" s="25"/>
      <c r="B523" s="25"/>
      <c r="C523" s="25"/>
      <c r="D523" s="25"/>
      <c r="F523" s="3"/>
      <c r="G523" s="3"/>
    </row>
    <row r="524">
      <c r="A524" s="25"/>
      <c r="B524" s="25"/>
      <c r="C524" s="25"/>
      <c r="D524" s="25"/>
      <c r="F524" s="3"/>
      <c r="G524" s="3"/>
    </row>
    <row r="525">
      <c r="A525" s="25"/>
      <c r="B525" s="25"/>
      <c r="C525" s="25"/>
      <c r="D525" s="25"/>
      <c r="F525" s="3"/>
      <c r="G525" s="3"/>
    </row>
    <row r="526">
      <c r="A526" s="25"/>
      <c r="B526" s="25"/>
      <c r="C526" s="25"/>
      <c r="D526" s="25"/>
      <c r="F526" s="3"/>
      <c r="G526" s="3"/>
    </row>
    <row r="527">
      <c r="A527" s="25"/>
      <c r="B527" s="25"/>
      <c r="C527" s="25"/>
      <c r="D527" s="25"/>
      <c r="F527" s="3"/>
      <c r="G527" s="3"/>
    </row>
    <row r="528">
      <c r="A528" s="25"/>
      <c r="B528" s="25"/>
      <c r="C528" s="25"/>
      <c r="D528" s="25"/>
      <c r="F528" s="3"/>
      <c r="G528" s="3"/>
    </row>
    <row r="529">
      <c r="A529" s="25"/>
      <c r="B529" s="25"/>
      <c r="C529" s="25"/>
      <c r="D529" s="25"/>
      <c r="F529" s="3"/>
      <c r="G529" s="3"/>
    </row>
    <row r="530">
      <c r="A530" s="25"/>
      <c r="B530" s="25"/>
      <c r="C530" s="25"/>
      <c r="D530" s="25"/>
      <c r="F530" s="3"/>
      <c r="G530" s="3"/>
    </row>
    <row r="531">
      <c r="A531" s="25"/>
      <c r="B531" s="25"/>
      <c r="C531" s="25"/>
      <c r="D531" s="25"/>
      <c r="F531" s="3"/>
      <c r="G531" s="3"/>
    </row>
    <row r="532">
      <c r="A532" s="25"/>
      <c r="B532" s="25"/>
      <c r="C532" s="25"/>
      <c r="D532" s="25"/>
      <c r="F532" s="3"/>
      <c r="G532" s="3"/>
    </row>
    <row r="533">
      <c r="A533" s="25"/>
      <c r="B533" s="25"/>
      <c r="C533" s="25"/>
      <c r="D533" s="25"/>
      <c r="F533" s="3"/>
      <c r="G533" s="3"/>
    </row>
    <row r="534">
      <c r="A534" s="25"/>
      <c r="B534" s="25"/>
      <c r="C534" s="25"/>
      <c r="D534" s="25"/>
      <c r="F534" s="3"/>
      <c r="G534" s="3"/>
    </row>
    <row r="535">
      <c r="A535" s="25"/>
      <c r="B535" s="25"/>
      <c r="C535" s="25"/>
      <c r="D535" s="25"/>
      <c r="F535" s="3"/>
      <c r="G535" s="3"/>
    </row>
    <row r="536">
      <c r="A536" s="25"/>
      <c r="B536" s="25"/>
      <c r="C536" s="25"/>
      <c r="D536" s="25"/>
      <c r="F536" s="3"/>
      <c r="G536" s="3"/>
    </row>
    <row r="537">
      <c r="A537" s="25"/>
      <c r="B537" s="25"/>
      <c r="C537" s="25"/>
      <c r="D537" s="25"/>
      <c r="F537" s="3"/>
      <c r="G537" s="3"/>
    </row>
    <row r="538">
      <c r="A538" s="25"/>
      <c r="B538" s="25"/>
      <c r="C538" s="25"/>
      <c r="D538" s="25"/>
      <c r="F538" s="3"/>
      <c r="G538" s="3"/>
    </row>
    <row r="539">
      <c r="A539" s="25"/>
      <c r="B539" s="25"/>
      <c r="C539" s="25"/>
      <c r="D539" s="25"/>
      <c r="F539" s="3"/>
      <c r="G539" s="3"/>
    </row>
    <row r="540">
      <c r="A540" s="25"/>
      <c r="B540" s="25"/>
      <c r="C540" s="25"/>
      <c r="D540" s="25"/>
      <c r="F540" s="3"/>
      <c r="G540" s="3"/>
    </row>
    <row r="541">
      <c r="A541" s="25"/>
      <c r="B541" s="25"/>
      <c r="C541" s="25"/>
      <c r="D541" s="25"/>
      <c r="F541" s="3"/>
      <c r="G541" s="3"/>
    </row>
    <row r="542">
      <c r="A542" s="25"/>
      <c r="B542" s="25"/>
      <c r="C542" s="25"/>
      <c r="D542" s="25"/>
      <c r="F542" s="3"/>
      <c r="G542" s="3"/>
    </row>
    <row r="543">
      <c r="A543" s="25"/>
      <c r="B543" s="25"/>
      <c r="C543" s="25"/>
      <c r="D543" s="25"/>
      <c r="F543" s="3"/>
      <c r="G543" s="3"/>
    </row>
    <row r="544">
      <c r="A544" s="25"/>
      <c r="B544" s="25"/>
      <c r="C544" s="25"/>
      <c r="D544" s="25"/>
      <c r="F544" s="3"/>
      <c r="G544" s="3"/>
    </row>
    <row r="545">
      <c r="A545" s="25"/>
      <c r="B545" s="25"/>
      <c r="C545" s="25"/>
      <c r="D545" s="25"/>
      <c r="F545" s="3"/>
      <c r="G545" s="3"/>
    </row>
    <row r="546">
      <c r="A546" s="25"/>
      <c r="B546" s="25"/>
      <c r="C546" s="25"/>
      <c r="D546" s="25"/>
      <c r="F546" s="3"/>
      <c r="G546" s="3"/>
    </row>
    <row r="547">
      <c r="A547" s="25"/>
      <c r="B547" s="25"/>
      <c r="C547" s="25"/>
      <c r="D547" s="25"/>
      <c r="F547" s="3"/>
      <c r="G547" s="3"/>
    </row>
    <row r="548">
      <c r="A548" s="25"/>
      <c r="B548" s="25"/>
      <c r="C548" s="25"/>
      <c r="D548" s="25"/>
      <c r="F548" s="3"/>
      <c r="G548" s="3"/>
    </row>
    <row r="549">
      <c r="A549" s="25"/>
      <c r="B549" s="25"/>
      <c r="C549" s="25"/>
      <c r="D549" s="25"/>
      <c r="F549" s="3"/>
      <c r="G549" s="3"/>
    </row>
    <row r="550">
      <c r="A550" s="25"/>
      <c r="B550" s="25"/>
      <c r="C550" s="25"/>
      <c r="D550" s="25"/>
      <c r="F550" s="3"/>
      <c r="G550" s="3"/>
    </row>
    <row r="551">
      <c r="A551" s="25"/>
      <c r="B551" s="25"/>
      <c r="C551" s="25"/>
      <c r="D551" s="25"/>
      <c r="F551" s="3"/>
      <c r="G551" s="3"/>
    </row>
    <row r="552">
      <c r="A552" s="25"/>
      <c r="B552" s="25"/>
      <c r="C552" s="25"/>
      <c r="D552" s="25"/>
      <c r="F552" s="3"/>
      <c r="G552" s="3"/>
    </row>
    <row r="553">
      <c r="A553" s="25"/>
      <c r="B553" s="25"/>
      <c r="C553" s="25"/>
      <c r="D553" s="25"/>
      <c r="F553" s="3"/>
      <c r="G553" s="3"/>
    </row>
    <row r="554">
      <c r="A554" s="25"/>
      <c r="B554" s="25"/>
      <c r="C554" s="25"/>
      <c r="D554" s="25"/>
      <c r="F554" s="3"/>
      <c r="G554" s="3"/>
    </row>
    <row r="555">
      <c r="A555" s="25"/>
      <c r="B555" s="25"/>
      <c r="C555" s="25"/>
      <c r="D555" s="25"/>
      <c r="F555" s="3"/>
      <c r="G555" s="3"/>
    </row>
    <row r="556">
      <c r="A556" s="25"/>
      <c r="B556" s="25"/>
      <c r="C556" s="25"/>
      <c r="D556" s="25"/>
      <c r="F556" s="3"/>
      <c r="G556" s="3"/>
    </row>
    <row r="557">
      <c r="A557" s="25"/>
      <c r="B557" s="25"/>
      <c r="C557" s="25"/>
      <c r="D557" s="25"/>
      <c r="F557" s="3"/>
      <c r="G557" s="3"/>
    </row>
    <row r="558">
      <c r="A558" s="25"/>
      <c r="B558" s="25"/>
      <c r="C558" s="25"/>
      <c r="D558" s="25"/>
      <c r="F558" s="3"/>
      <c r="G558" s="3"/>
    </row>
    <row r="559">
      <c r="A559" s="25"/>
      <c r="B559" s="25"/>
      <c r="C559" s="25"/>
      <c r="D559" s="25"/>
      <c r="F559" s="3"/>
      <c r="G559" s="3"/>
    </row>
    <row r="560">
      <c r="A560" s="25"/>
      <c r="B560" s="25"/>
      <c r="C560" s="25"/>
      <c r="D560" s="25"/>
      <c r="F560" s="3"/>
      <c r="G560" s="3"/>
    </row>
    <row r="561">
      <c r="A561" s="25"/>
      <c r="B561" s="25"/>
      <c r="C561" s="25"/>
      <c r="D561" s="25"/>
      <c r="F561" s="3"/>
      <c r="G561" s="3"/>
    </row>
    <row r="562">
      <c r="A562" s="25"/>
      <c r="B562" s="25"/>
      <c r="C562" s="25"/>
      <c r="D562" s="25"/>
      <c r="F562" s="3"/>
      <c r="G562" s="3"/>
    </row>
    <row r="563">
      <c r="A563" s="25"/>
      <c r="B563" s="25"/>
      <c r="C563" s="25"/>
      <c r="D563" s="25"/>
      <c r="F563" s="3"/>
      <c r="G563" s="3"/>
    </row>
    <row r="564">
      <c r="A564" s="25"/>
      <c r="B564" s="25"/>
      <c r="C564" s="25"/>
      <c r="D564" s="25"/>
      <c r="F564" s="3"/>
      <c r="G564" s="3"/>
    </row>
    <row r="565">
      <c r="A565" s="25"/>
      <c r="B565" s="25"/>
      <c r="C565" s="25"/>
      <c r="D565" s="25"/>
      <c r="F565" s="3"/>
      <c r="G565" s="3"/>
    </row>
    <row r="566">
      <c r="A566" s="25"/>
      <c r="B566" s="25"/>
      <c r="C566" s="25"/>
      <c r="D566" s="25"/>
      <c r="F566" s="3"/>
      <c r="G566" s="3"/>
    </row>
    <row r="567">
      <c r="A567" s="25"/>
      <c r="B567" s="25"/>
      <c r="C567" s="25"/>
      <c r="D567" s="25"/>
      <c r="F567" s="3"/>
      <c r="G567" s="3"/>
    </row>
    <row r="568">
      <c r="A568" s="25"/>
      <c r="B568" s="25"/>
      <c r="C568" s="25"/>
      <c r="D568" s="25"/>
      <c r="F568" s="3"/>
      <c r="G568" s="3"/>
    </row>
    <row r="569">
      <c r="A569" s="25"/>
      <c r="B569" s="25"/>
      <c r="C569" s="25"/>
      <c r="D569" s="25"/>
      <c r="F569" s="3"/>
      <c r="G569" s="3"/>
    </row>
    <row r="570">
      <c r="A570" s="25"/>
      <c r="B570" s="25"/>
      <c r="C570" s="25"/>
      <c r="D570" s="25"/>
      <c r="F570" s="3"/>
      <c r="G570" s="3"/>
    </row>
    <row r="571">
      <c r="A571" s="25"/>
      <c r="B571" s="25"/>
      <c r="C571" s="25"/>
      <c r="D571" s="25"/>
      <c r="F571" s="3"/>
      <c r="G571" s="3"/>
    </row>
    <row r="572">
      <c r="A572" s="25"/>
      <c r="B572" s="25"/>
      <c r="C572" s="25"/>
      <c r="D572" s="25"/>
      <c r="F572" s="3"/>
      <c r="G572" s="3"/>
    </row>
    <row r="573">
      <c r="A573" s="25"/>
      <c r="B573" s="25"/>
      <c r="C573" s="25"/>
      <c r="D573" s="25"/>
      <c r="F573" s="3"/>
      <c r="G573" s="3"/>
    </row>
    <row r="574">
      <c r="A574" s="25"/>
      <c r="B574" s="25"/>
      <c r="C574" s="25"/>
      <c r="D574" s="25"/>
      <c r="F574" s="3"/>
      <c r="G574" s="3"/>
    </row>
    <row r="575">
      <c r="A575" s="25"/>
      <c r="B575" s="25"/>
      <c r="C575" s="25"/>
      <c r="D575" s="25"/>
      <c r="F575" s="3"/>
      <c r="G575" s="3"/>
    </row>
    <row r="576">
      <c r="A576" s="25"/>
      <c r="B576" s="25"/>
      <c r="C576" s="25"/>
      <c r="D576" s="25"/>
      <c r="F576" s="3"/>
      <c r="G576" s="3"/>
    </row>
    <row r="577">
      <c r="A577" s="25"/>
      <c r="B577" s="25"/>
      <c r="C577" s="25"/>
      <c r="D577" s="25"/>
      <c r="F577" s="3"/>
      <c r="G577" s="3"/>
    </row>
    <row r="578">
      <c r="A578" s="25"/>
      <c r="B578" s="25"/>
      <c r="C578" s="25"/>
      <c r="D578" s="25"/>
      <c r="F578" s="3"/>
      <c r="G578" s="3"/>
    </row>
    <row r="579">
      <c r="A579" s="25"/>
      <c r="B579" s="25"/>
      <c r="C579" s="25"/>
      <c r="D579" s="25"/>
      <c r="F579" s="3"/>
      <c r="G579" s="3"/>
    </row>
    <row r="580">
      <c r="A580" s="25"/>
      <c r="B580" s="25"/>
      <c r="C580" s="25"/>
      <c r="D580" s="25"/>
      <c r="F580" s="3"/>
      <c r="G580" s="3"/>
    </row>
    <row r="581">
      <c r="A581" s="25"/>
      <c r="B581" s="25"/>
      <c r="C581" s="25"/>
      <c r="D581" s="25"/>
      <c r="F581" s="3"/>
      <c r="G581" s="3"/>
    </row>
    <row r="582">
      <c r="A582" s="25"/>
      <c r="B582" s="25"/>
      <c r="C582" s="25"/>
      <c r="D582" s="25"/>
      <c r="F582" s="3"/>
      <c r="G582" s="3"/>
    </row>
    <row r="583">
      <c r="A583" s="25"/>
      <c r="B583" s="25"/>
      <c r="C583" s="25"/>
      <c r="D583" s="25"/>
      <c r="F583" s="3"/>
      <c r="G583" s="3"/>
    </row>
    <row r="584">
      <c r="A584" s="25"/>
      <c r="B584" s="25"/>
      <c r="C584" s="25"/>
      <c r="D584" s="25"/>
      <c r="F584" s="3"/>
      <c r="G584" s="3"/>
    </row>
    <row r="585">
      <c r="A585" s="25"/>
      <c r="B585" s="25"/>
      <c r="C585" s="25"/>
      <c r="D585" s="25"/>
      <c r="F585" s="3"/>
      <c r="G585" s="3"/>
    </row>
    <row r="586">
      <c r="A586" s="25"/>
      <c r="B586" s="25"/>
      <c r="C586" s="25"/>
      <c r="D586" s="25"/>
      <c r="F586" s="3"/>
      <c r="G586" s="3"/>
    </row>
    <row r="587">
      <c r="A587" s="25"/>
      <c r="B587" s="25"/>
      <c r="C587" s="25"/>
      <c r="D587" s="25"/>
      <c r="F587" s="3"/>
      <c r="G587" s="3"/>
    </row>
    <row r="588">
      <c r="A588" s="25"/>
      <c r="B588" s="25"/>
      <c r="C588" s="25"/>
      <c r="D588" s="25"/>
      <c r="F588" s="3"/>
      <c r="G588" s="3"/>
    </row>
    <row r="589">
      <c r="A589" s="25"/>
      <c r="B589" s="25"/>
      <c r="C589" s="25"/>
      <c r="D589" s="25"/>
      <c r="F589" s="3"/>
      <c r="G589" s="3"/>
    </row>
    <row r="590">
      <c r="A590" s="25"/>
      <c r="B590" s="25"/>
      <c r="C590" s="25"/>
      <c r="D590" s="25"/>
      <c r="F590" s="3"/>
      <c r="G590" s="3"/>
    </row>
    <row r="591">
      <c r="A591" s="25"/>
      <c r="B591" s="25"/>
      <c r="C591" s="25"/>
      <c r="D591" s="25"/>
      <c r="F591" s="3"/>
      <c r="G591" s="3"/>
    </row>
    <row r="592">
      <c r="A592" s="25"/>
      <c r="B592" s="25"/>
      <c r="C592" s="25"/>
      <c r="D592" s="25"/>
      <c r="F592" s="3"/>
      <c r="G592" s="3"/>
    </row>
    <row r="593">
      <c r="A593" s="25"/>
      <c r="B593" s="25"/>
      <c r="C593" s="25"/>
      <c r="D593" s="25"/>
      <c r="F593" s="3"/>
      <c r="G593" s="3"/>
    </row>
    <row r="594">
      <c r="A594" s="25"/>
      <c r="B594" s="25"/>
      <c r="C594" s="25"/>
      <c r="D594" s="25"/>
      <c r="F594" s="3"/>
      <c r="G594" s="3"/>
    </row>
    <row r="595">
      <c r="A595" s="25"/>
      <c r="B595" s="25"/>
      <c r="C595" s="25"/>
      <c r="D595" s="25"/>
      <c r="F595" s="3"/>
      <c r="G595" s="3"/>
    </row>
    <row r="596">
      <c r="A596" s="25"/>
      <c r="B596" s="25"/>
      <c r="C596" s="25"/>
      <c r="D596" s="25"/>
      <c r="F596" s="3"/>
      <c r="G596" s="3"/>
    </row>
    <row r="597">
      <c r="A597" s="25"/>
      <c r="B597" s="25"/>
      <c r="C597" s="25"/>
      <c r="D597" s="25"/>
      <c r="F597" s="3"/>
      <c r="G597" s="3"/>
    </row>
    <row r="598">
      <c r="A598" s="25"/>
      <c r="B598" s="25"/>
      <c r="C598" s="25"/>
      <c r="D598" s="25"/>
      <c r="F598" s="3"/>
      <c r="G598" s="3"/>
    </row>
    <row r="599">
      <c r="A599" s="25"/>
      <c r="B599" s="25"/>
      <c r="C599" s="25"/>
      <c r="D599" s="25"/>
      <c r="F599" s="3"/>
      <c r="G599" s="3"/>
    </row>
    <row r="600">
      <c r="A600" s="25"/>
      <c r="B600" s="25"/>
      <c r="C600" s="25"/>
      <c r="D600" s="25"/>
      <c r="F600" s="3"/>
      <c r="G600" s="3"/>
    </row>
    <row r="601">
      <c r="A601" s="25"/>
      <c r="B601" s="25"/>
      <c r="C601" s="25"/>
      <c r="D601" s="25"/>
      <c r="F601" s="3"/>
      <c r="G601" s="3"/>
    </row>
    <row r="602">
      <c r="A602" s="25"/>
      <c r="B602" s="25"/>
      <c r="C602" s="25"/>
      <c r="D602" s="25"/>
      <c r="F602" s="3"/>
      <c r="G602" s="3"/>
    </row>
    <row r="603">
      <c r="A603" s="25"/>
      <c r="B603" s="25"/>
      <c r="C603" s="25"/>
      <c r="D603" s="25"/>
      <c r="F603" s="3"/>
      <c r="G603" s="3"/>
    </row>
    <row r="604">
      <c r="A604" s="25"/>
      <c r="B604" s="25"/>
      <c r="C604" s="25"/>
      <c r="D604" s="25"/>
      <c r="F604" s="3"/>
      <c r="G604" s="3"/>
    </row>
    <row r="605">
      <c r="A605" s="25"/>
      <c r="B605" s="25"/>
      <c r="C605" s="25"/>
      <c r="D605" s="25"/>
      <c r="F605" s="3"/>
      <c r="G605" s="3"/>
    </row>
    <row r="606">
      <c r="A606" s="25"/>
      <c r="B606" s="25"/>
      <c r="C606" s="25"/>
      <c r="D606" s="25"/>
      <c r="F606" s="3"/>
      <c r="G606" s="3"/>
    </row>
    <row r="607">
      <c r="A607" s="25"/>
      <c r="B607" s="25"/>
      <c r="C607" s="25"/>
      <c r="D607" s="25"/>
      <c r="F607" s="3"/>
      <c r="G607" s="3"/>
    </row>
    <row r="608">
      <c r="A608" s="25"/>
      <c r="B608" s="25"/>
      <c r="C608" s="25"/>
      <c r="D608" s="25"/>
      <c r="F608" s="3"/>
      <c r="G608" s="3"/>
    </row>
    <row r="609">
      <c r="A609" s="25"/>
      <c r="B609" s="25"/>
      <c r="C609" s="25"/>
      <c r="D609" s="25"/>
      <c r="F609" s="3"/>
      <c r="G609" s="3"/>
    </row>
    <row r="610">
      <c r="A610" s="25"/>
      <c r="B610" s="25"/>
      <c r="C610" s="25"/>
      <c r="D610" s="25"/>
      <c r="F610" s="3"/>
      <c r="G610" s="3"/>
    </row>
    <row r="611">
      <c r="A611" s="25"/>
      <c r="B611" s="25"/>
      <c r="C611" s="25"/>
      <c r="D611" s="25"/>
      <c r="F611" s="3"/>
      <c r="G611" s="3"/>
    </row>
    <row r="612">
      <c r="A612" s="25"/>
      <c r="B612" s="25"/>
      <c r="C612" s="25"/>
      <c r="D612" s="25"/>
      <c r="F612" s="3"/>
      <c r="G612" s="3"/>
    </row>
    <row r="613">
      <c r="A613" s="25"/>
      <c r="B613" s="25"/>
      <c r="C613" s="25"/>
      <c r="D613" s="25"/>
      <c r="F613" s="3"/>
      <c r="G613" s="3"/>
    </row>
    <row r="614">
      <c r="A614" s="25"/>
      <c r="B614" s="25"/>
      <c r="C614" s="25"/>
      <c r="D614" s="25"/>
      <c r="F614" s="3"/>
      <c r="G614" s="3"/>
    </row>
    <row r="615">
      <c r="A615" s="25"/>
      <c r="B615" s="25"/>
      <c r="C615" s="25"/>
      <c r="D615" s="25"/>
      <c r="F615" s="3"/>
      <c r="G615" s="3"/>
    </row>
    <row r="616">
      <c r="A616" s="25"/>
      <c r="B616" s="25"/>
      <c r="C616" s="25"/>
      <c r="D616" s="25"/>
      <c r="F616" s="3"/>
      <c r="G616" s="3"/>
    </row>
    <row r="617">
      <c r="A617" s="25"/>
      <c r="B617" s="25"/>
      <c r="C617" s="25"/>
      <c r="D617" s="25"/>
      <c r="F617" s="3"/>
      <c r="G617" s="3"/>
    </row>
    <row r="618">
      <c r="A618" s="25"/>
      <c r="B618" s="25"/>
      <c r="C618" s="25"/>
      <c r="D618" s="25"/>
      <c r="F618" s="3"/>
      <c r="G618" s="3"/>
    </row>
    <row r="619">
      <c r="A619" s="25"/>
      <c r="B619" s="25"/>
      <c r="C619" s="25"/>
      <c r="D619" s="25"/>
      <c r="F619" s="3"/>
      <c r="G619" s="3"/>
    </row>
    <row r="620">
      <c r="A620" s="25"/>
      <c r="B620" s="25"/>
      <c r="C620" s="25"/>
      <c r="D620" s="25"/>
      <c r="F620" s="3"/>
      <c r="G620" s="3"/>
    </row>
    <row r="621">
      <c r="A621" s="25"/>
      <c r="B621" s="25"/>
      <c r="C621" s="25"/>
      <c r="D621" s="25"/>
      <c r="F621" s="3"/>
      <c r="G621" s="3"/>
    </row>
    <row r="622">
      <c r="A622" s="25"/>
      <c r="B622" s="25"/>
      <c r="C622" s="25"/>
      <c r="D622" s="25"/>
      <c r="F622" s="3"/>
      <c r="G622" s="3"/>
    </row>
    <row r="623">
      <c r="A623" s="25"/>
      <c r="B623" s="25"/>
      <c r="C623" s="25"/>
      <c r="D623" s="25"/>
      <c r="F623" s="3"/>
      <c r="G623" s="3"/>
    </row>
    <row r="624">
      <c r="A624" s="25"/>
      <c r="B624" s="25"/>
      <c r="C624" s="25"/>
      <c r="D624" s="25"/>
      <c r="F624" s="3"/>
      <c r="G624" s="3"/>
    </row>
    <row r="625">
      <c r="A625" s="25"/>
      <c r="B625" s="25"/>
      <c r="C625" s="25"/>
      <c r="D625" s="25"/>
      <c r="F625" s="3"/>
      <c r="G625" s="3"/>
    </row>
    <row r="626">
      <c r="A626" s="25"/>
      <c r="B626" s="25"/>
      <c r="C626" s="25"/>
      <c r="D626" s="25"/>
      <c r="F626" s="3"/>
      <c r="G626" s="3"/>
    </row>
    <row r="627">
      <c r="A627" s="25"/>
      <c r="B627" s="25"/>
      <c r="C627" s="25"/>
      <c r="D627" s="25"/>
      <c r="F627" s="3"/>
      <c r="G627" s="3"/>
    </row>
    <row r="628">
      <c r="A628" s="25"/>
      <c r="B628" s="25"/>
      <c r="C628" s="25"/>
      <c r="D628" s="25"/>
      <c r="F628" s="3"/>
      <c r="G628" s="3"/>
    </row>
    <row r="629">
      <c r="A629" s="25"/>
      <c r="B629" s="25"/>
      <c r="C629" s="25"/>
      <c r="D629" s="25"/>
      <c r="F629" s="3"/>
      <c r="G629" s="3"/>
    </row>
    <row r="630">
      <c r="A630" s="25"/>
      <c r="B630" s="25"/>
      <c r="C630" s="25"/>
      <c r="D630" s="25"/>
      <c r="F630" s="3"/>
      <c r="G630" s="3"/>
    </row>
    <row r="631">
      <c r="A631" s="25"/>
      <c r="B631" s="25"/>
      <c r="C631" s="25"/>
      <c r="D631" s="25"/>
      <c r="F631" s="3"/>
      <c r="G631" s="3"/>
    </row>
    <row r="632">
      <c r="A632" s="25"/>
      <c r="B632" s="25"/>
      <c r="C632" s="25"/>
      <c r="D632" s="25"/>
      <c r="F632" s="3"/>
      <c r="G632" s="3"/>
    </row>
    <row r="633">
      <c r="A633" s="25"/>
      <c r="B633" s="25"/>
      <c r="C633" s="25"/>
      <c r="D633" s="25"/>
      <c r="F633" s="3"/>
      <c r="G633" s="3"/>
    </row>
    <row r="634">
      <c r="A634" s="25"/>
      <c r="B634" s="25"/>
      <c r="C634" s="25"/>
      <c r="D634" s="25"/>
      <c r="F634" s="3"/>
      <c r="G634" s="3"/>
    </row>
    <row r="635">
      <c r="A635" s="25"/>
      <c r="B635" s="25"/>
      <c r="C635" s="25"/>
      <c r="D635" s="25"/>
      <c r="F635" s="3"/>
      <c r="G635" s="3"/>
    </row>
    <row r="636">
      <c r="A636" s="25"/>
      <c r="B636" s="25"/>
      <c r="C636" s="25"/>
      <c r="D636" s="25"/>
      <c r="F636" s="3"/>
      <c r="G636" s="3"/>
    </row>
    <row r="637">
      <c r="A637" s="25"/>
      <c r="B637" s="25"/>
      <c r="C637" s="25"/>
      <c r="D637" s="25"/>
      <c r="F637" s="3"/>
      <c r="G637" s="3"/>
    </row>
    <row r="638">
      <c r="A638" s="25"/>
      <c r="B638" s="25"/>
      <c r="C638" s="25"/>
      <c r="D638" s="25"/>
      <c r="F638" s="3"/>
      <c r="G638" s="3"/>
    </row>
    <row r="639">
      <c r="A639" s="25"/>
      <c r="B639" s="25"/>
      <c r="C639" s="25"/>
      <c r="D639" s="25"/>
      <c r="F639" s="3"/>
      <c r="G639" s="3"/>
    </row>
    <row r="640">
      <c r="A640" s="25"/>
      <c r="B640" s="25"/>
      <c r="C640" s="25"/>
      <c r="D640" s="25"/>
      <c r="F640" s="3"/>
      <c r="G640" s="3"/>
    </row>
    <row r="641">
      <c r="A641" s="25"/>
      <c r="B641" s="25"/>
      <c r="C641" s="25"/>
      <c r="D641" s="25"/>
      <c r="F641" s="3"/>
      <c r="G641" s="3"/>
    </row>
    <row r="642">
      <c r="A642" s="25"/>
      <c r="B642" s="25"/>
      <c r="C642" s="25"/>
      <c r="D642" s="25"/>
      <c r="F642" s="3"/>
      <c r="G642" s="3"/>
    </row>
    <row r="643">
      <c r="A643" s="25"/>
      <c r="B643" s="25"/>
      <c r="C643" s="25"/>
      <c r="D643" s="25"/>
      <c r="F643" s="3"/>
      <c r="G643" s="3"/>
    </row>
    <row r="644">
      <c r="A644" s="25"/>
      <c r="B644" s="25"/>
      <c r="C644" s="25"/>
      <c r="D644" s="25"/>
      <c r="F644" s="3"/>
      <c r="G644" s="3"/>
    </row>
    <row r="645">
      <c r="A645" s="25"/>
      <c r="B645" s="25"/>
      <c r="C645" s="25"/>
      <c r="D645" s="25"/>
      <c r="F645" s="3"/>
      <c r="G645" s="3"/>
    </row>
    <row r="646">
      <c r="A646" s="25"/>
      <c r="B646" s="25"/>
      <c r="C646" s="25"/>
      <c r="D646" s="25"/>
      <c r="F646" s="3"/>
      <c r="G646" s="3"/>
    </row>
    <row r="647">
      <c r="A647" s="25"/>
      <c r="B647" s="25"/>
      <c r="C647" s="25"/>
      <c r="D647" s="25"/>
      <c r="F647" s="3"/>
      <c r="G647" s="3"/>
    </row>
    <row r="648">
      <c r="A648" s="25"/>
      <c r="B648" s="25"/>
      <c r="C648" s="25"/>
      <c r="D648" s="25"/>
      <c r="F648" s="3"/>
      <c r="G648" s="3"/>
    </row>
    <row r="649">
      <c r="A649" s="25"/>
      <c r="B649" s="25"/>
      <c r="C649" s="25"/>
      <c r="D649" s="25"/>
      <c r="F649" s="3"/>
      <c r="G649" s="3"/>
    </row>
    <row r="650">
      <c r="A650" s="25"/>
      <c r="B650" s="25"/>
      <c r="C650" s="25"/>
      <c r="D650" s="25"/>
      <c r="F650" s="3"/>
      <c r="G650" s="3"/>
    </row>
    <row r="651">
      <c r="A651" s="25"/>
      <c r="B651" s="25"/>
      <c r="C651" s="25"/>
      <c r="D651" s="25"/>
      <c r="F651" s="3"/>
      <c r="G651" s="3"/>
    </row>
    <row r="652">
      <c r="A652" s="25"/>
      <c r="B652" s="25"/>
      <c r="C652" s="25"/>
      <c r="D652" s="25"/>
      <c r="F652" s="3"/>
      <c r="G652" s="3"/>
    </row>
    <row r="653">
      <c r="A653" s="25"/>
      <c r="B653" s="25"/>
      <c r="C653" s="25"/>
      <c r="D653" s="25"/>
      <c r="F653" s="3"/>
      <c r="G653" s="3"/>
    </row>
    <row r="654">
      <c r="A654" s="25"/>
      <c r="B654" s="25"/>
      <c r="C654" s="25"/>
      <c r="D654" s="25"/>
      <c r="F654" s="3"/>
      <c r="G654" s="3"/>
    </row>
    <row r="655">
      <c r="A655" s="25"/>
      <c r="B655" s="25"/>
      <c r="C655" s="25"/>
      <c r="D655" s="25"/>
      <c r="F655" s="3"/>
      <c r="G655" s="3"/>
    </row>
    <row r="656">
      <c r="A656" s="25"/>
      <c r="B656" s="25"/>
      <c r="C656" s="25"/>
      <c r="D656" s="25"/>
      <c r="F656" s="3"/>
      <c r="G656" s="3"/>
    </row>
    <row r="657">
      <c r="A657" s="25"/>
      <c r="B657" s="25"/>
      <c r="C657" s="25"/>
      <c r="D657" s="25"/>
      <c r="F657" s="3"/>
      <c r="G657" s="3"/>
    </row>
    <row r="658">
      <c r="A658" s="25"/>
      <c r="B658" s="25"/>
      <c r="C658" s="25"/>
      <c r="D658" s="25"/>
      <c r="F658" s="3"/>
      <c r="G658" s="3"/>
    </row>
    <row r="659">
      <c r="A659" s="25"/>
      <c r="B659" s="25"/>
      <c r="C659" s="25"/>
      <c r="D659" s="25"/>
      <c r="F659" s="3"/>
      <c r="G659" s="3"/>
    </row>
    <row r="660">
      <c r="A660" s="25"/>
      <c r="B660" s="25"/>
      <c r="C660" s="25"/>
      <c r="D660" s="25"/>
      <c r="F660" s="3"/>
      <c r="G660" s="3"/>
    </row>
    <row r="661">
      <c r="A661" s="25"/>
      <c r="B661" s="25"/>
      <c r="C661" s="25"/>
      <c r="D661" s="25"/>
      <c r="F661" s="3"/>
      <c r="G661" s="3"/>
    </row>
    <row r="662">
      <c r="A662" s="25"/>
      <c r="B662" s="25"/>
      <c r="C662" s="25"/>
      <c r="D662" s="25"/>
      <c r="F662" s="3"/>
      <c r="G662" s="3"/>
    </row>
    <row r="663">
      <c r="A663" s="25"/>
      <c r="B663" s="25"/>
      <c r="C663" s="25"/>
      <c r="D663" s="25"/>
      <c r="F663" s="3"/>
      <c r="G663" s="3"/>
    </row>
    <row r="664">
      <c r="A664" s="25"/>
      <c r="B664" s="25"/>
      <c r="C664" s="25"/>
      <c r="D664" s="25"/>
      <c r="F664" s="3"/>
      <c r="G664" s="3"/>
    </row>
    <row r="665">
      <c r="A665" s="25"/>
      <c r="B665" s="25"/>
      <c r="C665" s="25"/>
      <c r="D665" s="25"/>
      <c r="F665" s="3"/>
      <c r="G665" s="3"/>
    </row>
    <row r="666">
      <c r="A666" s="25"/>
      <c r="B666" s="25"/>
      <c r="C666" s="25"/>
      <c r="D666" s="25"/>
      <c r="F666" s="3"/>
      <c r="G666" s="3"/>
    </row>
    <row r="667">
      <c r="A667" s="25"/>
      <c r="B667" s="25"/>
      <c r="C667" s="25"/>
      <c r="D667" s="25"/>
      <c r="F667" s="3"/>
      <c r="G667" s="3"/>
    </row>
    <row r="668">
      <c r="A668" s="25"/>
      <c r="B668" s="25"/>
      <c r="C668" s="25"/>
      <c r="D668" s="25"/>
      <c r="F668" s="3"/>
      <c r="G668" s="3"/>
    </row>
    <row r="669">
      <c r="A669" s="25"/>
      <c r="B669" s="25"/>
      <c r="C669" s="25"/>
      <c r="D669" s="25"/>
      <c r="F669" s="3"/>
      <c r="G669" s="3"/>
    </row>
    <row r="670">
      <c r="A670" s="25"/>
      <c r="B670" s="25"/>
      <c r="C670" s="25"/>
      <c r="D670" s="25"/>
      <c r="F670" s="3"/>
      <c r="G670" s="3"/>
    </row>
    <row r="671">
      <c r="A671" s="25"/>
      <c r="B671" s="25"/>
      <c r="C671" s="25"/>
      <c r="D671" s="25"/>
      <c r="F671" s="3"/>
      <c r="G671" s="3"/>
    </row>
    <row r="672">
      <c r="A672" s="25"/>
      <c r="B672" s="25"/>
      <c r="C672" s="25"/>
      <c r="D672" s="25"/>
      <c r="F672" s="3"/>
      <c r="G672" s="3"/>
    </row>
    <row r="673">
      <c r="A673" s="25"/>
      <c r="B673" s="25"/>
      <c r="C673" s="25"/>
      <c r="D673" s="25"/>
      <c r="F673" s="3"/>
      <c r="G673" s="3"/>
    </row>
    <row r="674">
      <c r="A674" s="25"/>
      <c r="B674" s="25"/>
      <c r="C674" s="25"/>
      <c r="D674" s="25"/>
      <c r="F674" s="3"/>
      <c r="G674" s="3"/>
    </row>
    <row r="675">
      <c r="A675" s="25"/>
      <c r="B675" s="25"/>
      <c r="C675" s="25"/>
      <c r="D675" s="25"/>
      <c r="F675" s="3"/>
      <c r="G675" s="3"/>
    </row>
    <row r="676">
      <c r="A676" s="25"/>
      <c r="B676" s="25"/>
      <c r="C676" s="25"/>
      <c r="D676" s="25"/>
      <c r="F676" s="3"/>
      <c r="G676" s="3"/>
    </row>
    <row r="677">
      <c r="A677" s="25"/>
      <c r="B677" s="25"/>
      <c r="C677" s="25"/>
      <c r="D677" s="25"/>
      <c r="F677" s="3"/>
      <c r="G677" s="3"/>
    </row>
    <row r="678">
      <c r="A678" s="25"/>
      <c r="B678" s="25"/>
      <c r="C678" s="25"/>
      <c r="D678" s="25"/>
      <c r="F678" s="3"/>
      <c r="G678" s="3"/>
    </row>
    <row r="679">
      <c r="A679" s="25"/>
      <c r="B679" s="25"/>
      <c r="C679" s="25"/>
      <c r="D679" s="25"/>
      <c r="F679" s="3"/>
      <c r="G679" s="3"/>
    </row>
    <row r="680">
      <c r="A680" s="25"/>
      <c r="B680" s="25"/>
      <c r="C680" s="25"/>
      <c r="D680" s="25"/>
      <c r="F680" s="3"/>
      <c r="G680" s="3"/>
    </row>
    <row r="681">
      <c r="A681" s="25"/>
      <c r="B681" s="25"/>
      <c r="C681" s="25"/>
      <c r="D681" s="25"/>
      <c r="F681" s="3"/>
      <c r="G681" s="3"/>
    </row>
    <row r="682">
      <c r="A682" s="25"/>
      <c r="B682" s="25"/>
      <c r="C682" s="25"/>
      <c r="D682" s="25"/>
      <c r="F682" s="3"/>
      <c r="G682" s="3"/>
    </row>
    <row r="683">
      <c r="A683" s="25"/>
      <c r="B683" s="25"/>
      <c r="C683" s="25"/>
      <c r="D683" s="25"/>
      <c r="F683" s="3"/>
      <c r="G683" s="3"/>
    </row>
    <row r="684">
      <c r="A684" s="25"/>
      <c r="B684" s="25"/>
      <c r="C684" s="25"/>
      <c r="D684" s="25"/>
      <c r="F684" s="3"/>
      <c r="G684" s="3"/>
    </row>
    <row r="685">
      <c r="A685" s="25"/>
      <c r="B685" s="25"/>
      <c r="C685" s="25"/>
      <c r="D685" s="25"/>
      <c r="F685" s="3"/>
      <c r="G685" s="3"/>
    </row>
    <row r="686">
      <c r="A686" s="25"/>
      <c r="B686" s="25"/>
      <c r="C686" s="25"/>
      <c r="D686" s="25"/>
      <c r="F686" s="3"/>
      <c r="G686" s="3"/>
    </row>
    <row r="687">
      <c r="A687" s="25"/>
      <c r="B687" s="25"/>
      <c r="C687" s="25"/>
      <c r="D687" s="25"/>
      <c r="F687" s="3"/>
      <c r="G687" s="3"/>
    </row>
    <row r="688">
      <c r="A688" s="25"/>
      <c r="B688" s="25"/>
      <c r="C688" s="25"/>
      <c r="D688" s="25"/>
      <c r="F688" s="3"/>
      <c r="G688" s="3"/>
    </row>
    <row r="689">
      <c r="A689" s="25"/>
      <c r="B689" s="25"/>
      <c r="C689" s="25"/>
      <c r="D689" s="25"/>
      <c r="F689" s="3"/>
      <c r="G689" s="3"/>
    </row>
    <row r="690">
      <c r="A690" s="25"/>
      <c r="B690" s="25"/>
      <c r="C690" s="25"/>
      <c r="D690" s="25"/>
      <c r="F690" s="3"/>
      <c r="G690" s="3"/>
    </row>
    <row r="691">
      <c r="A691" s="25"/>
      <c r="B691" s="25"/>
      <c r="C691" s="25"/>
      <c r="D691" s="25"/>
      <c r="F691" s="3"/>
      <c r="G691" s="3"/>
    </row>
    <row r="692">
      <c r="A692" s="25"/>
      <c r="B692" s="25"/>
      <c r="C692" s="25"/>
      <c r="D692" s="25"/>
      <c r="F692" s="3"/>
      <c r="G692" s="3"/>
    </row>
    <row r="693">
      <c r="A693" s="25"/>
      <c r="B693" s="25"/>
      <c r="C693" s="25"/>
      <c r="D693" s="25"/>
      <c r="F693" s="3"/>
      <c r="G693" s="3"/>
    </row>
    <row r="694">
      <c r="A694" s="25"/>
      <c r="B694" s="25"/>
      <c r="C694" s="25"/>
      <c r="D694" s="25"/>
      <c r="F694" s="3"/>
      <c r="G694" s="3"/>
    </row>
    <row r="695">
      <c r="A695" s="25"/>
      <c r="B695" s="25"/>
      <c r="C695" s="25"/>
      <c r="D695" s="25"/>
      <c r="F695" s="3"/>
      <c r="G695" s="3"/>
    </row>
    <row r="696">
      <c r="A696" s="25"/>
      <c r="B696" s="25"/>
      <c r="C696" s="25"/>
      <c r="D696" s="25"/>
      <c r="F696" s="3"/>
      <c r="G696" s="3"/>
    </row>
    <row r="697">
      <c r="A697" s="25"/>
      <c r="B697" s="25"/>
      <c r="C697" s="25"/>
      <c r="D697" s="25"/>
      <c r="F697" s="3"/>
      <c r="G697" s="3"/>
    </row>
    <row r="698">
      <c r="A698" s="25"/>
      <c r="B698" s="25"/>
      <c r="C698" s="25"/>
      <c r="D698" s="25"/>
      <c r="F698" s="3"/>
      <c r="G698" s="3"/>
    </row>
    <row r="699">
      <c r="A699" s="25"/>
      <c r="B699" s="25"/>
      <c r="C699" s="25"/>
      <c r="D699" s="25"/>
      <c r="F699" s="3"/>
      <c r="G699" s="3"/>
    </row>
    <row r="700">
      <c r="A700" s="25"/>
      <c r="B700" s="25"/>
      <c r="C700" s="25"/>
      <c r="D700" s="25"/>
      <c r="F700" s="3"/>
      <c r="G700" s="3"/>
    </row>
    <row r="701">
      <c r="A701" s="25"/>
      <c r="B701" s="25"/>
      <c r="C701" s="25"/>
      <c r="D701" s="25"/>
      <c r="F701" s="3"/>
      <c r="G701" s="3"/>
    </row>
    <row r="702">
      <c r="A702" s="25"/>
      <c r="B702" s="25"/>
      <c r="C702" s="25"/>
      <c r="D702" s="25"/>
      <c r="F702" s="3"/>
      <c r="G702" s="3"/>
    </row>
    <row r="703">
      <c r="A703" s="25"/>
      <c r="B703" s="25"/>
      <c r="C703" s="25"/>
      <c r="D703" s="25"/>
      <c r="F703" s="3"/>
      <c r="G703" s="3"/>
    </row>
    <row r="704">
      <c r="A704" s="25"/>
      <c r="B704" s="25"/>
      <c r="C704" s="25"/>
      <c r="D704" s="25"/>
      <c r="F704" s="3"/>
      <c r="G704" s="3"/>
    </row>
    <row r="705">
      <c r="A705" s="25"/>
      <c r="B705" s="25"/>
      <c r="C705" s="25"/>
      <c r="D705" s="25"/>
      <c r="F705" s="3"/>
      <c r="G705" s="3"/>
    </row>
    <row r="706">
      <c r="A706" s="25"/>
      <c r="B706" s="25"/>
      <c r="C706" s="25"/>
      <c r="D706" s="25"/>
      <c r="F706" s="3"/>
      <c r="G706" s="3"/>
    </row>
    <row r="707">
      <c r="A707" s="25"/>
      <c r="B707" s="25"/>
      <c r="C707" s="25"/>
      <c r="D707" s="25"/>
      <c r="F707" s="3"/>
      <c r="G707" s="3"/>
    </row>
    <row r="708">
      <c r="A708" s="25"/>
      <c r="B708" s="25"/>
      <c r="C708" s="25"/>
      <c r="D708" s="25"/>
      <c r="F708" s="3"/>
      <c r="G708" s="3"/>
    </row>
    <row r="709">
      <c r="A709" s="25"/>
      <c r="B709" s="25"/>
      <c r="C709" s="25"/>
      <c r="D709" s="25"/>
      <c r="F709" s="3"/>
      <c r="G709" s="3"/>
    </row>
    <row r="710">
      <c r="A710" s="25"/>
      <c r="B710" s="25"/>
      <c r="C710" s="25"/>
      <c r="D710" s="25"/>
      <c r="F710" s="3"/>
      <c r="G710" s="3"/>
    </row>
    <row r="711">
      <c r="A711" s="25"/>
      <c r="B711" s="25"/>
      <c r="C711" s="25"/>
      <c r="D711" s="25"/>
      <c r="F711" s="3"/>
      <c r="G711" s="3"/>
    </row>
    <row r="712">
      <c r="A712" s="25"/>
      <c r="B712" s="25"/>
      <c r="C712" s="25"/>
      <c r="D712" s="25"/>
      <c r="F712" s="3"/>
      <c r="G712" s="3"/>
    </row>
    <row r="713">
      <c r="A713" s="25"/>
      <c r="B713" s="25"/>
      <c r="C713" s="25"/>
      <c r="D713" s="25"/>
      <c r="F713" s="3"/>
      <c r="G713" s="3"/>
    </row>
    <row r="714">
      <c r="A714" s="25"/>
      <c r="B714" s="25"/>
      <c r="C714" s="25"/>
      <c r="D714" s="25"/>
      <c r="F714" s="3"/>
      <c r="G714" s="3"/>
    </row>
    <row r="715">
      <c r="A715" s="25"/>
      <c r="B715" s="25"/>
      <c r="C715" s="25"/>
      <c r="D715" s="25"/>
      <c r="F715" s="3"/>
      <c r="G715" s="3"/>
    </row>
    <row r="716">
      <c r="A716" s="25"/>
      <c r="B716" s="25"/>
      <c r="C716" s="25"/>
      <c r="D716" s="25"/>
      <c r="F716" s="3"/>
      <c r="G716" s="3"/>
    </row>
    <row r="717">
      <c r="A717" s="25"/>
      <c r="B717" s="25"/>
      <c r="C717" s="25"/>
      <c r="D717" s="25"/>
      <c r="F717" s="3"/>
      <c r="G717" s="3"/>
    </row>
    <row r="718">
      <c r="A718" s="25"/>
      <c r="B718" s="25"/>
      <c r="C718" s="25"/>
      <c r="D718" s="25"/>
      <c r="F718" s="3"/>
      <c r="G718" s="3"/>
    </row>
    <row r="719">
      <c r="A719" s="25"/>
      <c r="B719" s="25"/>
      <c r="C719" s="25"/>
      <c r="D719" s="25"/>
      <c r="F719" s="3"/>
      <c r="G719" s="3"/>
    </row>
    <row r="720">
      <c r="A720" s="25"/>
      <c r="B720" s="25"/>
      <c r="C720" s="25"/>
      <c r="D720" s="25"/>
      <c r="F720" s="3"/>
      <c r="G720" s="3"/>
    </row>
    <row r="721">
      <c r="A721" s="25"/>
      <c r="B721" s="25"/>
      <c r="C721" s="25"/>
      <c r="D721" s="25"/>
      <c r="F721" s="3"/>
      <c r="G721" s="3"/>
    </row>
    <row r="722">
      <c r="A722" s="25"/>
      <c r="B722" s="25"/>
      <c r="C722" s="25"/>
      <c r="D722" s="25"/>
      <c r="F722" s="3"/>
      <c r="G722" s="3"/>
    </row>
    <row r="723">
      <c r="A723" s="25"/>
      <c r="B723" s="25"/>
      <c r="C723" s="25"/>
      <c r="D723" s="25"/>
      <c r="F723" s="3"/>
      <c r="G723" s="3"/>
    </row>
    <row r="724">
      <c r="A724" s="25"/>
      <c r="B724" s="25"/>
      <c r="C724" s="25"/>
      <c r="D724" s="25"/>
      <c r="F724" s="3"/>
      <c r="G724" s="3"/>
    </row>
    <row r="725">
      <c r="A725" s="25"/>
      <c r="B725" s="25"/>
      <c r="C725" s="25"/>
      <c r="D725" s="25"/>
      <c r="F725" s="3"/>
      <c r="G725" s="3"/>
    </row>
    <row r="726">
      <c r="A726" s="25"/>
      <c r="B726" s="25"/>
      <c r="C726" s="25"/>
      <c r="D726" s="25"/>
      <c r="F726" s="3"/>
      <c r="G726" s="3"/>
    </row>
    <row r="727">
      <c r="A727" s="25"/>
      <c r="B727" s="25"/>
      <c r="C727" s="25"/>
      <c r="D727" s="25"/>
      <c r="F727" s="3"/>
      <c r="G727" s="3"/>
    </row>
    <row r="728">
      <c r="A728" s="25"/>
      <c r="B728" s="25"/>
      <c r="C728" s="25"/>
      <c r="D728" s="25"/>
      <c r="F728" s="3"/>
      <c r="G728" s="3"/>
    </row>
    <row r="729">
      <c r="A729" s="25"/>
      <c r="B729" s="25"/>
      <c r="C729" s="25"/>
      <c r="D729" s="25"/>
      <c r="F729" s="3"/>
      <c r="G729" s="3"/>
    </row>
    <row r="730">
      <c r="A730" s="25"/>
      <c r="B730" s="25"/>
      <c r="C730" s="25"/>
      <c r="D730" s="25"/>
      <c r="F730" s="3"/>
      <c r="G730" s="3"/>
    </row>
    <row r="731">
      <c r="A731" s="25"/>
      <c r="B731" s="25"/>
      <c r="C731" s="25"/>
      <c r="D731" s="25"/>
      <c r="F731" s="3"/>
      <c r="G731" s="3"/>
    </row>
    <row r="732">
      <c r="A732" s="25"/>
      <c r="B732" s="25"/>
      <c r="C732" s="25"/>
      <c r="D732" s="25"/>
      <c r="F732" s="3"/>
      <c r="G732" s="3"/>
    </row>
    <row r="733">
      <c r="A733" s="25"/>
      <c r="B733" s="25"/>
      <c r="C733" s="25"/>
      <c r="D733" s="25"/>
      <c r="F733" s="3"/>
      <c r="G733" s="3"/>
    </row>
    <row r="734">
      <c r="A734" s="25"/>
      <c r="B734" s="25"/>
      <c r="C734" s="25"/>
      <c r="D734" s="25"/>
      <c r="F734" s="3"/>
      <c r="G734" s="3"/>
    </row>
    <row r="735">
      <c r="A735" s="25"/>
      <c r="B735" s="25"/>
      <c r="C735" s="25"/>
      <c r="D735" s="25"/>
      <c r="F735" s="3"/>
      <c r="G735" s="3"/>
    </row>
  </sheetData>
  <autoFilter ref="$A$1:$G$49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6.38"/>
  </cols>
  <sheetData>
    <row r="1">
      <c r="A1" s="1" t="s">
        <v>10606</v>
      </c>
      <c r="B1" s="1" t="s">
        <v>10607</v>
      </c>
      <c r="C1" s="1" t="s">
        <v>10608</v>
      </c>
      <c r="D1" s="1" t="s">
        <v>10609</v>
      </c>
    </row>
    <row r="2" hidden="1">
      <c r="A2" s="157" t="s">
        <v>3037</v>
      </c>
      <c r="B2" s="1" t="s">
        <v>3038</v>
      </c>
      <c r="C2" s="157" t="s">
        <v>10610</v>
      </c>
      <c r="D2" s="157" t="s">
        <v>10610</v>
      </c>
    </row>
    <row r="3" hidden="1">
      <c r="A3" s="157" t="s">
        <v>3039</v>
      </c>
      <c r="B3" s="1" t="s">
        <v>3040</v>
      </c>
      <c r="C3" s="157" t="s">
        <v>10610</v>
      </c>
      <c r="D3" s="157" t="s">
        <v>10610</v>
      </c>
    </row>
    <row r="4" hidden="1">
      <c r="A4" s="157" t="s">
        <v>3041</v>
      </c>
      <c r="B4" s="1" t="s">
        <v>3042</v>
      </c>
      <c r="C4" s="157" t="s">
        <v>10610</v>
      </c>
      <c r="D4" s="157" t="s">
        <v>10610</v>
      </c>
    </row>
    <row r="5" hidden="1">
      <c r="A5" s="157" t="s">
        <v>3043</v>
      </c>
      <c r="B5" s="1" t="s">
        <v>3044</v>
      </c>
      <c r="C5" s="157" t="s">
        <v>10610</v>
      </c>
      <c r="D5" s="157" t="s">
        <v>10610</v>
      </c>
    </row>
    <row r="6" hidden="1">
      <c r="A6" s="157" t="s">
        <v>3045</v>
      </c>
      <c r="B6" s="1" t="s">
        <v>3046</v>
      </c>
      <c r="C6" s="157" t="s">
        <v>10610</v>
      </c>
      <c r="D6" s="157" t="s">
        <v>10610</v>
      </c>
    </row>
    <row r="7" hidden="1">
      <c r="A7" s="157" t="s">
        <v>3047</v>
      </c>
      <c r="B7" s="1" t="s">
        <v>3048</v>
      </c>
      <c r="C7" s="157" t="s">
        <v>10610</v>
      </c>
      <c r="D7" s="157" t="s">
        <v>10610</v>
      </c>
    </row>
    <row r="8" hidden="1">
      <c r="A8" s="157" t="s">
        <v>3049</v>
      </c>
      <c r="B8" s="1" t="s">
        <v>3050</v>
      </c>
      <c r="C8" s="157" t="s">
        <v>10610</v>
      </c>
      <c r="D8" s="157" t="s">
        <v>10610</v>
      </c>
    </row>
    <row r="9" hidden="1">
      <c r="A9" s="157" t="s">
        <v>3051</v>
      </c>
      <c r="B9" s="1" t="s">
        <v>3052</v>
      </c>
      <c r="C9" s="157" t="s">
        <v>10610</v>
      </c>
      <c r="D9" s="157" t="s">
        <v>10610</v>
      </c>
    </row>
    <row r="10" hidden="1">
      <c r="A10" s="157" t="s">
        <v>3053</v>
      </c>
      <c r="B10" s="1" t="s">
        <v>3054</v>
      </c>
      <c r="C10" s="157" t="s">
        <v>10610</v>
      </c>
      <c r="D10" s="157" t="s">
        <v>10610</v>
      </c>
    </row>
    <row r="11" hidden="1">
      <c r="A11" s="157" t="s">
        <v>3055</v>
      </c>
      <c r="B11" s="1" t="s">
        <v>3056</v>
      </c>
      <c r="C11" s="157" t="s">
        <v>10610</v>
      </c>
      <c r="D11" s="157" t="s">
        <v>10610</v>
      </c>
    </row>
    <row r="12" hidden="1">
      <c r="A12" s="157" t="s">
        <v>3057</v>
      </c>
      <c r="B12" s="1" t="s">
        <v>3058</v>
      </c>
      <c r="C12" s="157" t="s">
        <v>10610</v>
      </c>
      <c r="D12" s="157" t="s">
        <v>10610</v>
      </c>
    </row>
    <row r="13" hidden="1">
      <c r="A13" s="157" t="s">
        <v>3059</v>
      </c>
      <c r="B13" s="1" t="s">
        <v>3060</v>
      </c>
      <c r="C13" s="157" t="s">
        <v>10610</v>
      </c>
      <c r="D13" s="157" t="s">
        <v>10610</v>
      </c>
    </row>
    <row r="14" hidden="1">
      <c r="A14" s="157" t="s">
        <v>3061</v>
      </c>
      <c r="B14" s="1" t="s">
        <v>3062</v>
      </c>
      <c r="C14" s="157" t="s">
        <v>10610</v>
      </c>
      <c r="D14" s="157" t="s">
        <v>10610</v>
      </c>
    </row>
    <row r="15" hidden="1">
      <c r="A15" s="157" t="s">
        <v>3063</v>
      </c>
      <c r="B15" s="1" t="s">
        <v>3064</v>
      </c>
      <c r="C15" s="157" t="s">
        <v>10610</v>
      </c>
      <c r="D15" s="157" t="s">
        <v>10610</v>
      </c>
    </row>
    <row r="16" hidden="1">
      <c r="A16" s="157" t="s">
        <v>3065</v>
      </c>
      <c r="B16" s="1" t="s">
        <v>3066</v>
      </c>
      <c r="C16" s="157" t="s">
        <v>10610</v>
      </c>
      <c r="D16" s="157" t="s">
        <v>10610</v>
      </c>
    </row>
    <row r="17" hidden="1">
      <c r="A17" s="157" t="s">
        <v>3067</v>
      </c>
      <c r="B17" s="1" t="s">
        <v>3068</v>
      </c>
      <c r="C17" s="157" t="s">
        <v>10610</v>
      </c>
      <c r="D17" s="157" t="s">
        <v>10610</v>
      </c>
    </row>
    <row r="18" hidden="1">
      <c r="A18" s="157" t="s">
        <v>3069</v>
      </c>
      <c r="B18" s="1" t="s">
        <v>3070</v>
      </c>
      <c r="C18" s="157" t="s">
        <v>10610</v>
      </c>
      <c r="D18" s="157" t="s">
        <v>10610</v>
      </c>
    </row>
    <row r="19" hidden="1">
      <c r="A19" s="157" t="s">
        <v>3071</v>
      </c>
      <c r="B19" s="1" t="s">
        <v>3072</v>
      </c>
      <c r="C19" s="157" t="s">
        <v>10610</v>
      </c>
      <c r="D19" s="157" t="s">
        <v>10610</v>
      </c>
    </row>
    <row r="20" hidden="1">
      <c r="A20" s="157" t="s">
        <v>3073</v>
      </c>
      <c r="B20" s="1" t="s">
        <v>3074</v>
      </c>
      <c r="C20" s="157" t="s">
        <v>10610</v>
      </c>
      <c r="D20" s="157" t="s">
        <v>10610</v>
      </c>
    </row>
    <row r="21" hidden="1">
      <c r="A21" s="157" t="s">
        <v>3075</v>
      </c>
      <c r="B21" s="1" t="s">
        <v>3076</v>
      </c>
      <c r="C21" s="157" t="s">
        <v>10610</v>
      </c>
      <c r="D21" s="157" t="s">
        <v>10610</v>
      </c>
    </row>
    <row r="22" hidden="1">
      <c r="A22" s="157" t="s">
        <v>3077</v>
      </c>
      <c r="B22" s="1" t="s">
        <v>3078</v>
      </c>
      <c r="C22" s="157" t="s">
        <v>10610</v>
      </c>
      <c r="D22" s="157" t="s">
        <v>10610</v>
      </c>
    </row>
    <row r="23" hidden="1">
      <c r="A23" s="157" t="s">
        <v>3079</v>
      </c>
      <c r="B23" s="1" t="s">
        <v>3080</v>
      </c>
      <c r="C23" s="157" t="s">
        <v>10610</v>
      </c>
      <c r="D23" s="157" t="s">
        <v>10610</v>
      </c>
    </row>
    <row r="24" hidden="1">
      <c r="A24" s="157" t="s">
        <v>3081</v>
      </c>
      <c r="B24" s="1" t="s">
        <v>3082</v>
      </c>
      <c r="C24" s="157" t="s">
        <v>10610</v>
      </c>
      <c r="D24" s="157" t="s">
        <v>10610</v>
      </c>
    </row>
    <row r="25" hidden="1">
      <c r="A25" s="157" t="s">
        <v>3083</v>
      </c>
      <c r="B25" s="1" t="s">
        <v>3084</v>
      </c>
      <c r="C25" s="157" t="s">
        <v>10610</v>
      </c>
      <c r="D25" s="157" t="s">
        <v>10610</v>
      </c>
    </row>
    <row r="26" hidden="1">
      <c r="A26" s="157" t="s">
        <v>3085</v>
      </c>
      <c r="B26" s="1" t="s">
        <v>3086</v>
      </c>
      <c r="C26" s="157" t="s">
        <v>10610</v>
      </c>
      <c r="D26" s="157" t="s">
        <v>10610</v>
      </c>
    </row>
    <row r="27" hidden="1">
      <c r="A27" s="157" t="s">
        <v>3087</v>
      </c>
      <c r="B27" s="1" t="s">
        <v>3088</v>
      </c>
      <c r="C27" s="157" t="s">
        <v>10610</v>
      </c>
      <c r="D27" s="157" t="s">
        <v>10610</v>
      </c>
    </row>
    <row r="28" hidden="1">
      <c r="A28" s="157" t="s">
        <v>3089</v>
      </c>
      <c r="B28" s="1" t="s">
        <v>3090</v>
      </c>
      <c r="C28" s="157" t="s">
        <v>10610</v>
      </c>
      <c r="D28" s="157" t="s">
        <v>10610</v>
      </c>
    </row>
    <row r="29" hidden="1">
      <c r="A29" s="157" t="s">
        <v>3091</v>
      </c>
      <c r="B29" s="1" t="s">
        <v>3092</v>
      </c>
      <c r="C29" s="157" t="s">
        <v>10610</v>
      </c>
      <c r="D29" s="157" t="s">
        <v>10610</v>
      </c>
    </row>
    <row r="30" hidden="1">
      <c r="A30" s="157" t="s">
        <v>3093</v>
      </c>
      <c r="B30" s="1" t="s">
        <v>3094</v>
      </c>
      <c r="C30" s="157" t="s">
        <v>10610</v>
      </c>
      <c r="D30" s="157" t="s">
        <v>10610</v>
      </c>
    </row>
    <row r="31" hidden="1">
      <c r="A31" s="157" t="s">
        <v>3095</v>
      </c>
      <c r="B31" s="1" t="s">
        <v>3096</v>
      </c>
      <c r="C31" s="157" t="s">
        <v>10610</v>
      </c>
      <c r="D31" s="157" t="s">
        <v>10610</v>
      </c>
    </row>
    <row r="32" hidden="1">
      <c r="A32" s="157" t="s">
        <v>3097</v>
      </c>
      <c r="B32" s="1" t="s">
        <v>3098</v>
      </c>
      <c r="C32" s="157" t="s">
        <v>10610</v>
      </c>
      <c r="D32" s="157" t="s">
        <v>10610</v>
      </c>
    </row>
    <row r="33" hidden="1">
      <c r="A33" s="157" t="s">
        <v>3099</v>
      </c>
      <c r="B33" s="1" t="s">
        <v>3100</v>
      </c>
      <c r="C33" s="157" t="s">
        <v>10610</v>
      </c>
      <c r="D33" s="157" t="s">
        <v>10610</v>
      </c>
    </row>
    <row r="34" hidden="1">
      <c r="A34" s="157" t="s">
        <v>3101</v>
      </c>
      <c r="B34" s="1" t="s">
        <v>3102</v>
      </c>
      <c r="C34" s="157" t="s">
        <v>10610</v>
      </c>
      <c r="D34" s="157" t="s">
        <v>10610</v>
      </c>
    </row>
    <row r="35" hidden="1">
      <c r="A35" s="157" t="s">
        <v>3103</v>
      </c>
      <c r="B35" s="1" t="s">
        <v>3104</v>
      </c>
      <c r="C35" s="157" t="s">
        <v>10610</v>
      </c>
      <c r="D35" s="157" t="s">
        <v>10610</v>
      </c>
    </row>
    <row r="36" hidden="1">
      <c r="A36" s="157" t="s">
        <v>3105</v>
      </c>
      <c r="B36" s="1" t="s">
        <v>3106</v>
      </c>
      <c r="C36" s="157" t="s">
        <v>10610</v>
      </c>
      <c r="D36" s="157" t="s">
        <v>10610</v>
      </c>
    </row>
    <row r="37" hidden="1">
      <c r="A37" s="157" t="s">
        <v>3107</v>
      </c>
      <c r="B37" s="1" t="s">
        <v>3108</v>
      </c>
      <c r="C37" s="157" t="s">
        <v>10610</v>
      </c>
      <c r="D37" s="157" t="s">
        <v>10610</v>
      </c>
    </row>
    <row r="38" hidden="1">
      <c r="A38" s="157" t="s">
        <v>3109</v>
      </c>
      <c r="B38" s="1" t="s">
        <v>3110</v>
      </c>
      <c r="C38" s="157" t="s">
        <v>10610</v>
      </c>
      <c r="D38" s="157" t="s">
        <v>10610</v>
      </c>
    </row>
    <row r="39" hidden="1">
      <c r="A39" s="157" t="s">
        <v>3111</v>
      </c>
      <c r="B39" s="1" t="s">
        <v>3112</v>
      </c>
      <c r="C39" s="157" t="s">
        <v>10611</v>
      </c>
      <c r="D39" s="157" t="s">
        <v>10610</v>
      </c>
    </row>
    <row r="40" hidden="1">
      <c r="A40" s="157" t="s">
        <v>3113</v>
      </c>
      <c r="B40" s="1" t="s">
        <v>3114</v>
      </c>
      <c r="C40" s="157" t="s">
        <v>10611</v>
      </c>
      <c r="D40" s="157" t="s">
        <v>10610</v>
      </c>
    </row>
    <row r="41" hidden="1">
      <c r="A41" s="157" t="s">
        <v>3115</v>
      </c>
      <c r="B41" s="1" t="s">
        <v>3116</v>
      </c>
      <c r="C41" s="157" t="s">
        <v>10611</v>
      </c>
      <c r="D41" s="157" t="s">
        <v>10610</v>
      </c>
    </row>
    <row r="42" hidden="1">
      <c r="A42" s="157" t="s">
        <v>3117</v>
      </c>
      <c r="B42" s="1" t="s">
        <v>3118</v>
      </c>
      <c r="C42" s="157" t="s">
        <v>10611</v>
      </c>
      <c r="D42" s="157" t="s">
        <v>10610</v>
      </c>
    </row>
    <row r="43" hidden="1">
      <c r="A43" s="157" t="s">
        <v>3119</v>
      </c>
      <c r="B43" s="1" t="s">
        <v>3120</v>
      </c>
      <c r="C43" s="157" t="s">
        <v>10611</v>
      </c>
      <c r="D43" s="157" t="s">
        <v>10610</v>
      </c>
    </row>
    <row r="44" hidden="1">
      <c r="A44" s="157" t="s">
        <v>3121</v>
      </c>
      <c r="B44" s="1" t="s">
        <v>3122</v>
      </c>
      <c r="C44" s="157" t="s">
        <v>10611</v>
      </c>
      <c r="D44" s="157" t="s">
        <v>10610</v>
      </c>
    </row>
    <row r="45" hidden="1">
      <c r="A45" s="157" t="s">
        <v>3123</v>
      </c>
      <c r="B45" s="1" t="s">
        <v>3124</v>
      </c>
      <c r="C45" s="157" t="s">
        <v>10610</v>
      </c>
      <c r="D45" s="157" t="s">
        <v>10610</v>
      </c>
    </row>
    <row r="46" hidden="1">
      <c r="A46" s="157" t="s">
        <v>10612</v>
      </c>
      <c r="B46" s="1" t="s">
        <v>10613</v>
      </c>
      <c r="C46" s="157" t="s">
        <v>10610</v>
      </c>
      <c r="D46" s="157" t="s">
        <v>10610</v>
      </c>
    </row>
    <row r="47" hidden="1">
      <c r="A47" s="157" t="s">
        <v>3125</v>
      </c>
      <c r="B47" s="1" t="s">
        <v>3126</v>
      </c>
      <c r="C47" s="157" t="s">
        <v>10610</v>
      </c>
      <c r="D47" s="157" t="s">
        <v>10610</v>
      </c>
    </row>
    <row r="48" hidden="1">
      <c r="A48" s="157" t="s">
        <v>3127</v>
      </c>
      <c r="B48" s="1" t="s">
        <v>3128</v>
      </c>
      <c r="C48" s="157" t="s">
        <v>10610</v>
      </c>
      <c r="D48" s="157" t="s">
        <v>10610</v>
      </c>
    </row>
    <row r="49" hidden="1">
      <c r="A49" s="157" t="s">
        <v>2939</v>
      </c>
      <c r="B49" s="1" t="s">
        <v>744</v>
      </c>
      <c r="C49" s="157" t="s">
        <v>10611</v>
      </c>
      <c r="D49" s="157" t="s">
        <v>10610</v>
      </c>
    </row>
    <row r="50" hidden="1">
      <c r="A50" s="157" t="s">
        <v>373</v>
      </c>
      <c r="B50" s="1" t="s">
        <v>16</v>
      </c>
      <c r="C50" s="157" t="s">
        <v>10614</v>
      </c>
      <c r="D50" s="157" t="s">
        <v>10610</v>
      </c>
    </row>
    <row r="51" hidden="1">
      <c r="A51" s="157" t="s">
        <v>3129</v>
      </c>
      <c r="B51" s="1" t="s">
        <v>3130</v>
      </c>
      <c r="C51" s="157" t="s">
        <v>10611</v>
      </c>
      <c r="D51" s="157" t="s">
        <v>10610</v>
      </c>
    </row>
    <row r="52" hidden="1">
      <c r="A52" s="157" t="s">
        <v>3131</v>
      </c>
      <c r="B52" s="1" t="s">
        <v>3132</v>
      </c>
      <c r="C52" s="157" t="s">
        <v>10611</v>
      </c>
      <c r="D52" s="157" t="s">
        <v>10610</v>
      </c>
    </row>
    <row r="53" hidden="1">
      <c r="A53" s="157" t="s">
        <v>3133</v>
      </c>
      <c r="B53" s="1" t="s">
        <v>3134</v>
      </c>
      <c r="C53" s="157" t="s">
        <v>10611</v>
      </c>
      <c r="D53" s="157" t="s">
        <v>10610</v>
      </c>
    </row>
    <row r="54" hidden="1">
      <c r="A54" s="157" t="s">
        <v>3135</v>
      </c>
      <c r="B54" s="1" t="s">
        <v>3136</v>
      </c>
      <c r="C54" s="157" t="s">
        <v>10611</v>
      </c>
      <c r="D54" s="157" t="s">
        <v>10610</v>
      </c>
    </row>
    <row r="55" hidden="1">
      <c r="A55" s="157" t="s">
        <v>3137</v>
      </c>
      <c r="B55" s="1" t="s">
        <v>3138</v>
      </c>
      <c r="C55" s="157" t="s">
        <v>10610</v>
      </c>
      <c r="D55" s="157" t="s">
        <v>10610</v>
      </c>
    </row>
    <row r="56" hidden="1">
      <c r="A56" s="157" t="s">
        <v>3139</v>
      </c>
      <c r="B56" s="1" t="s">
        <v>3140</v>
      </c>
      <c r="C56" s="157" t="s">
        <v>10610</v>
      </c>
      <c r="D56" s="157" t="s">
        <v>10610</v>
      </c>
    </row>
    <row r="57" hidden="1">
      <c r="A57" s="157" t="s">
        <v>3141</v>
      </c>
      <c r="B57" s="1" t="s">
        <v>3142</v>
      </c>
      <c r="C57" s="157" t="s">
        <v>10610</v>
      </c>
      <c r="D57" s="157" t="s">
        <v>10610</v>
      </c>
    </row>
    <row r="58" hidden="1">
      <c r="A58" s="157" t="s">
        <v>3143</v>
      </c>
      <c r="B58" s="1" t="s">
        <v>3144</v>
      </c>
      <c r="C58" s="157" t="s">
        <v>10611</v>
      </c>
      <c r="D58" s="157" t="s">
        <v>10610</v>
      </c>
    </row>
    <row r="59" hidden="1">
      <c r="A59" s="157" t="s">
        <v>3145</v>
      </c>
      <c r="B59" s="1" t="s">
        <v>3146</v>
      </c>
      <c r="C59" s="157" t="s">
        <v>10611</v>
      </c>
      <c r="D59" s="157" t="s">
        <v>10610</v>
      </c>
    </row>
    <row r="60" hidden="1">
      <c r="A60" s="157" t="s">
        <v>3147</v>
      </c>
      <c r="B60" s="1" t="s">
        <v>3148</v>
      </c>
      <c r="C60" s="157" t="s">
        <v>10611</v>
      </c>
      <c r="D60" s="157" t="s">
        <v>10610</v>
      </c>
    </row>
    <row r="61" hidden="1">
      <c r="A61" s="157" t="s">
        <v>3149</v>
      </c>
      <c r="B61" s="1" t="s">
        <v>3150</v>
      </c>
      <c r="C61" s="157" t="s">
        <v>10611</v>
      </c>
      <c r="D61" s="157" t="s">
        <v>10610</v>
      </c>
    </row>
    <row r="62" hidden="1">
      <c r="A62" s="157" t="s">
        <v>3151</v>
      </c>
      <c r="B62" s="1" t="s">
        <v>3152</v>
      </c>
      <c r="C62" s="157" t="s">
        <v>10610</v>
      </c>
      <c r="D62" s="157" t="s">
        <v>10610</v>
      </c>
    </row>
    <row r="63" hidden="1">
      <c r="A63" s="157" t="s">
        <v>3153</v>
      </c>
      <c r="B63" s="1" t="s">
        <v>3154</v>
      </c>
      <c r="C63" s="157" t="s">
        <v>10610</v>
      </c>
      <c r="D63" s="157" t="s">
        <v>10610</v>
      </c>
    </row>
    <row r="64" hidden="1">
      <c r="A64" s="157" t="s">
        <v>3155</v>
      </c>
      <c r="B64" s="1" t="s">
        <v>3156</v>
      </c>
      <c r="C64" s="157" t="s">
        <v>10610</v>
      </c>
      <c r="D64" s="157" t="s">
        <v>10610</v>
      </c>
    </row>
    <row r="65" hidden="1">
      <c r="A65" s="157" t="s">
        <v>3157</v>
      </c>
      <c r="B65" s="1" t="s">
        <v>3158</v>
      </c>
      <c r="C65" s="157" t="s">
        <v>10610</v>
      </c>
      <c r="D65" s="157" t="s">
        <v>10610</v>
      </c>
    </row>
    <row r="66" hidden="1">
      <c r="A66" s="157" t="s">
        <v>3159</v>
      </c>
      <c r="B66" s="1" t="s">
        <v>3160</v>
      </c>
      <c r="C66" s="157" t="s">
        <v>10611</v>
      </c>
      <c r="D66" s="157" t="s">
        <v>10610</v>
      </c>
    </row>
    <row r="67" hidden="1">
      <c r="A67" s="157" t="s">
        <v>3161</v>
      </c>
      <c r="B67" s="1" t="s">
        <v>3162</v>
      </c>
      <c r="C67" s="157" t="s">
        <v>10611</v>
      </c>
      <c r="D67" s="157" t="s">
        <v>10610</v>
      </c>
    </row>
    <row r="68" hidden="1">
      <c r="A68" s="157" t="s">
        <v>3163</v>
      </c>
      <c r="B68" s="1" t="s">
        <v>3164</v>
      </c>
      <c r="C68" s="157" t="s">
        <v>10611</v>
      </c>
      <c r="D68" s="157" t="s">
        <v>10610</v>
      </c>
    </row>
    <row r="69" hidden="1">
      <c r="A69" s="157" t="s">
        <v>3165</v>
      </c>
      <c r="B69" s="1" t="s">
        <v>3166</v>
      </c>
      <c r="C69" s="157" t="s">
        <v>10611</v>
      </c>
      <c r="D69" s="157" t="s">
        <v>10610</v>
      </c>
    </row>
    <row r="70" hidden="1">
      <c r="A70" s="157" t="s">
        <v>3167</v>
      </c>
      <c r="B70" s="1" t="s">
        <v>3168</v>
      </c>
      <c r="C70" s="157" t="s">
        <v>10611</v>
      </c>
      <c r="D70" s="157" t="s">
        <v>10610</v>
      </c>
    </row>
    <row r="71" hidden="1">
      <c r="A71" s="157" t="s">
        <v>3169</v>
      </c>
      <c r="B71" s="1" t="s">
        <v>3170</v>
      </c>
      <c r="C71" s="157" t="s">
        <v>10615</v>
      </c>
      <c r="D71" s="157" t="s">
        <v>10610</v>
      </c>
    </row>
    <row r="72" hidden="1">
      <c r="A72" s="157" t="s">
        <v>10616</v>
      </c>
      <c r="B72" s="1" t="s">
        <v>10617</v>
      </c>
      <c r="C72" s="157" t="s">
        <v>10615</v>
      </c>
      <c r="D72" s="157" t="s">
        <v>10610</v>
      </c>
    </row>
    <row r="73" hidden="1">
      <c r="A73" s="157" t="s">
        <v>3171</v>
      </c>
      <c r="B73" s="1" t="s">
        <v>3172</v>
      </c>
      <c r="C73" s="157" t="s">
        <v>10615</v>
      </c>
      <c r="D73" s="157" t="s">
        <v>10610</v>
      </c>
    </row>
    <row r="74" hidden="1">
      <c r="A74" s="157" t="s">
        <v>3173</v>
      </c>
      <c r="B74" s="1" t="s">
        <v>3174</v>
      </c>
      <c r="C74" s="157" t="s">
        <v>10610</v>
      </c>
      <c r="D74" s="157" t="s">
        <v>10610</v>
      </c>
    </row>
    <row r="75" hidden="1">
      <c r="A75" s="157" t="s">
        <v>3175</v>
      </c>
      <c r="B75" s="1" t="s">
        <v>3176</v>
      </c>
      <c r="C75" s="157" t="s">
        <v>10610</v>
      </c>
      <c r="D75" s="157" t="s">
        <v>10610</v>
      </c>
    </row>
    <row r="76" hidden="1">
      <c r="A76" s="157" t="s">
        <v>3177</v>
      </c>
      <c r="B76" s="1" t="s">
        <v>3178</v>
      </c>
      <c r="C76" s="157" t="s">
        <v>10610</v>
      </c>
      <c r="D76" s="157" t="s">
        <v>10610</v>
      </c>
    </row>
    <row r="77" hidden="1">
      <c r="A77" s="157" t="s">
        <v>3179</v>
      </c>
      <c r="B77" s="1" t="s">
        <v>3180</v>
      </c>
      <c r="C77" s="157" t="s">
        <v>10610</v>
      </c>
      <c r="D77" s="157" t="s">
        <v>10610</v>
      </c>
    </row>
    <row r="78" hidden="1">
      <c r="A78" s="157" t="s">
        <v>3181</v>
      </c>
      <c r="B78" s="1" t="s">
        <v>69</v>
      </c>
      <c r="C78" s="157" t="s">
        <v>10610</v>
      </c>
      <c r="D78" s="157" t="s">
        <v>10610</v>
      </c>
    </row>
    <row r="79" hidden="1">
      <c r="A79" s="157" t="s">
        <v>2468</v>
      </c>
      <c r="B79" s="1" t="s">
        <v>218</v>
      </c>
      <c r="C79" s="157" t="s">
        <v>10610</v>
      </c>
      <c r="D79" s="157" t="s">
        <v>10610</v>
      </c>
    </row>
    <row r="80" hidden="1">
      <c r="A80" s="157" t="s">
        <v>3182</v>
      </c>
      <c r="B80" s="1" t="s">
        <v>72</v>
      </c>
      <c r="C80" s="157" t="s">
        <v>10610</v>
      </c>
      <c r="D80" s="157" t="s">
        <v>10610</v>
      </c>
    </row>
    <row r="81" hidden="1">
      <c r="A81" s="157" t="s">
        <v>2469</v>
      </c>
      <c r="B81" s="1" t="s">
        <v>338</v>
      </c>
      <c r="C81" s="157" t="s">
        <v>10610</v>
      </c>
      <c r="D81" s="157" t="s">
        <v>10610</v>
      </c>
    </row>
    <row r="82" hidden="1">
      <c r="A82" s="157" t="s">
        <v>2470</v>
      </c>
      <c r="B82" s="1" t="s">
        <v>77</v>
      </c>
      <c r="C82" s="157" t="s">
        <v>10610</v>
      </c>
      <c r="D82" s="157" t="s">
        <v>10610</v>
      </c>
    </row>
    <row r="83" hidden="1">
      <c r="A83" s="157" t="s">
        <v>2209</v>
      </c>
      <c r="B83" s="1" t="s">
        <v>341</v>
      </c>
      <c r="C83" s="157" t="s">
        <v>10611</v>
      </c>
      <c r="D83" s="157" t="s">
        <v>10610</v>
      </c>
    </row>
    <row r="84" hidden="1">
      <c r="A84" s="157" t="s">
        <v>2212</v>
      </c>
      <c r="B84" s="1" t="s">
        <v>20</v>
      </c>
      <c r="C84" s="157" t="s">
        <v>10611</v>
      </c>
      <c r="D84" s="157" t="s">
        <v>10610</v>
      </c>
    </row>
    <row r="85" hidden="1">
      <c r="A85" s="157" t="s">
        <v>2231</v>
      </c>
      <c r="B85" s="1" t="s">
        <v>343</v>
      </c>
      <c r="C85" s="157" t="s">
        <v>10618</v>
      </c>
      <c r="D85" s="157" t="s">
        <v>10610</v>
      </c>
    </row>
    <row r="86" hidden="1">
      <c r="A86" s="157" t="s">
        <v>2491</v>
      </c>
      <c r="B86" s="1" t="s">
        <v>345</v>
      </c>
      <c r="C86" s="157" t="s">
        <v>10615</v>
      </c>
      <c r="D86" s="157" t="s">
        <v>10610</v>
      </c>
    </row>
    <row r="87" hidden="1">
      <c r="A87" s="157" t="s">
        <v>2492</v>
      </c>
      <c r="B87" s="1" t="s">
        <v>347</v>
      </c>
      <c r="C87" s="157" t="s">
        <v>10610</v>
      </c>
      <c r="D87" s="157" t="s">
        <v>10610</v>
      </c>
    </row>
    <row r="88" hidden="1">
      <c r="A88" s="157" t="s">
        <v>2234</v>
      </c>
      <c r="B88" s="1" t="s">
        <v>261</v>
      </c>
      <c r="C88" s="157" t="s">
        <v>10611</v>
      </c>
      <c r="D88" s="157" t="s">
        <v>10610</v>
      </c>
    </row>
    <row r="89" hidden="1">
      <c r="A89" s="157" t="s">
        <v>2497</v>
      </c>
      <c r="B89" s="1" t="s">
        <v>119</v>
      </c>
      <c r="C89" s="157" t="s">
        <v>10611</v>
      </c>
      <c r="D89" s="157" t="s">
        <v>10610</v>
      </c>
    </row>
    <row r="90" hidden="1">
      <c r="A90" s="157" t="s">
        <v>2506</v>
      </c>
      <c r="B90" s="1" t="s">
        <v>349</v>
      </c>
      <c r="C90" s="157" t="s">
        <v>10615</v>
      </c>
      <c r="D90" s="157" t="s">
        <v>10610</v>
      </c>
    </row>
    <row r="91" hidden="1">
      <c r="A91" s="157" t="s">
        <v>2235</v>
      </c>
      <c r="B91" s="1" t="s">
        <v>354</v>
      </c>
      <c r="C91" s="157" t="s">
        <v>10615</v>
      </c>
      <c r="D91" s="157" t="s">
        <v>10610</v>
      </c>
    </row>
    <row r="92" hidden="1">
      <c r="A92" s="157" t="s">
        <v>2510</v>
      </c>
      <c r="B92" s="1" t="s">
        <v>358</v>
      </c>
      <c r="C92" s="157" t="s">
        <v>10615</v>
      </c>
      <c r="D92" s="157" t="s">
        <v>10610</v>
      </c>
    </row>
    <row r="93" hidden="1">
      <c r="A93" s="157" t="s">
        <v>2251</v>
      </c>
      <c r="B93" s="1" t="s">
        <v>263</v>
      </c>
      <c r="C93" s="157" t="s">
        <v>10618</v>
      </c>
      <c r="D93" s="157" t="s">
        <v>10610</v>
      </c>
    </row>
    <row r="94" hidden="1">
      <c r="A94" s="157" t="s">
        <v>2514</v>
      </c>
      <c r="B94" s="1" t="s">
        <v>362</v>
      </c>
      <c r="C94" s="157" t="s">
        <v>10611</v>
      </c>
      <c r="D94" s="157" t="s">
        <v>10610</v>
      </c>
    </row>
    <row r="95" hidden="1">
      <c r="A95" s="157" t="s">
        <v>2252</v>
      </c>
      <c r="B95" s="1" t="s">
        <v>368</v>
      </c>
      <c r="C95" s="157" t="s">
        <v>10611</v>
      </c>
      <c r="D95" s="157" t="s">
        <v>10610</v>
      </c>
    </row>
    <row r="96" hidden="1">
      <c r="A96" s="157" t="s">
        <v>2520</v>
      </c>
      <c r="B96" s="1" t="s">
        <v>371</v>
      </c>
      <c r="C96" s="157" t="s">
        <v>10610</v>
      </c>
      <c r="D96" s="157" t="s">
        <v>10610</v>
      </c>
    </row>
    <row r="97" hidden="1">
      <c r="A97" s="157" t="s">
        <v>2523</v>
      </c>
      <c r="B97" s="1" t="s">
        <v>375</v>
      </c>
      <c r="C97" s="157" t="s">
        <v>10610</v>
      </c>
      <c r="D97" s="157" t="s">
        <v>10610</v>
      </c>
    </row>
    <row r="98" hidden="1">
      <c r="A98" s="157" t="s">
        <v>2524</v>
      </c>
      <c r="B98" s="1" t="s">
        <v>377</v>
      </c>
      <c r="C98" s="157" t="s">
        <v>10615</v>
      </c>
      <c r="D98" s="157" t="s">
        <v>10610</v>
      </c>
    </row>
    <row r="99" hidden="1">
      <c r="A99" s="157" t="s">
        <v>2263</v>
      </c>
      <c r="B99" s="1" t="s">
        <v>379</v>
      </c>
      <c r="C99" s="157" t="s">
        <v>10611</v>
      </c>
      <c r="D99" s="157" t="s">
        <v>10610</v>
      </c>
    </row>
    <row r="100" hidden="1">
      <c r="A100" s="157" t="s">
        <v>2525</v>
      </c>
      <c r="B100" s="1" t="s">
        <v>381</v>
      </c>
      <c r="C100" s="157" t="s">
        <v>10618</v>
      </c>
      <c r="D100" s="157" t="s">
        <v>10610</v>
      </c>
    </row>
    <row r="101" hidden="1">
      <c r="A101" s="157" t="s">
        <v>2340</v>
      </c>
      <c r="B101" s="1" t="s">
        <v>266</v>
      </c>
      <c r="C101" s="157" t="s">
        <v>10611</v>
      </c>
      <c r="D101" s="157" t="s">
        <v>10610</v>
      </c>
    </row>
    <row r="102" hidden="1">
      <c r="A102" s="157" t="s">
        <v>2352</v>
      </c>
      <c r="B102" s="1" t="s">
        <v>202</v>
      </c>
      <c r="C102" s="157" t="s">
        <v>10611</v>
      </c>
      <c r="D102" s="157" t="s">
        <v>10610</v>
      </c>
    </row>
    <row r="103" hidden="1">
      <c r="A103" s="157" t="s">
        <v>2387</v>
      </c>
      <c r="B103" s="1" t="s">
        <v>206</v>
      </c>
      <c r="C103" s="157" t="s">
        <v>10618</v>
      </c>
      <c r="D103" s="157" t="s">
        <v>10610</v>
      </c>
    </row>
    <row r="104" hidden="1">
      <c r="A104" s="157" t="s">
        <v>2402</v>
      </c>
      <c r="B104" s="1" t="s">
        <v>268</v>
      </c>
      <c r="C104" s="157" t="s">
        <v>10618</v>
      </c>
      <c r="D104" s="157" t="s">
        <v>10610</v>
      </c>
    </row>
    <row r="105" hidden="1">
      <c r="A105" s="157" t="s">
        <v>2405</v>
      </c>
      <c r="B105" s="1" t="s">
        <v>270</v>
      </c>
      <c r="C105" s="157" t="s">
        <v>10618</v>
      </c>
      <c r="D105" s="157" t="s">
        <v>10610</v>
      </c>
    </row>
    <row r="106" hidden="1">
      <c r="A106" s="157" t="s">
        <v>2406</v>
      </c>
      <c r="B106" s="1" t="s">
        <v>272</v>
      </c>
      <c r="C106" s="157" t="s">
        <v>10618</v>
      </c>
      <c r="D106" s="157" t="s">
        <v>10610</v>
      </c>
    </row>
    <row r="107" hidden="1">
      <c r="A107" s="157" t="s">
        <v>2407</v>
      </c>
      <c r="B107" s="1" t="s">
        <v>274</v>
      </c>
      <c r="C107" s="157" t="s">
        <v>10618</v>
      </c>
      <c r="D107" s="157" t="s">
        <v>10610</v>
      </c>
    </row>
    <row r="108" hidden="1">
      <c r="A108" s="157" t="s">
        <v>2526</v>
      </c>
      <c r="B108" s="1" t="s">
        <v>23</v>
      </c>
      <c r="C108" s="157" t="s">
        <v>10615</v>
      </c>
      <c r="D108" s="157" t="s">
        <v>10610</v>
      </c>
    </row>
    <row r="109" hidden="1">
      <c r="A109" s="157" t="s">
        <v>2529</v>
      </c>
      <c r="B109" s="1" t="s">
        <v>276</v>
      </c>
      <c r="C109" s="157" t="s">
        <v>10615</v>
      </c>
      <c r="D109" s="157" t="s">
        <v>10610</v>
      </c>
    </row>
    <row r="110" hidden="1">
      <c r="A110" s="157" t="s">
        <v>2539</v>
      </c>
      <c r="B110" s="1" t="s">
        <v>25</v>
      </c>
      <c r="C110" s="157" t="s">
        <v>10615</v>
      </c>
      <c r="D110" s="157" t="s">
        <v>10610</v>
      </c>
    </row>
    <row r="111" hidden="1">
      <c r="A111" s="157" t="s">
        <v>2542</v>
      </c>
      <c r="B111" s="1" t="s">
        <v>386</v>
      </c>
      <c r="C111" s="157" t="s">
        <v>10611</v>
      </c>
      <c r="D111" s="157" t="s">
        <v>10610</v>
      </c>
    </row>
    <row r="112" hidden="1">
      <c r="A112" s="157" t="s">
        <v>2553</v>
      </c>
      <c r="B112" s="1" t="s">
        <v>387</v>
      </c>
      <c r="C112" s="157" t="s">
        <v>10611</v>
      </c>
      <c r="D112" s="157" t="s">
        <v>10610</v>
      </c>
    </row>
    <row r="113" hidden="1">
      <c r="A113" s="157" t="s">
        <v>2554</v>
      </c>
      <c r="B113" s="1" t="s">
        <v>389</v>
      </c>
      <c r="C113" s="157" t="s">
        <v>10611</v>
      </c>
      <c r="D113" s="157" t="s">
        <v>10610</v>
      </c>
    </row>
    <row r="114" hidden="1">
      <c r="A114" s="157" t="s">
        <v>2555</v>
      </c>
      <c r="B114" s="1" t="s">
        <v>391</v>
      </c>
      <c r="C114" s="157" t="s">
        <v>10615</v>
      </c>
      <c r="D114" s="157" t="s">
        <v>10610</v>
      </c>
    </row>
    <row r="115" hidden="1">
      <c r="A115" s="157" t="s">
        <v>2556</v>
      </c>
      <c r="B115" s="1" t="s">
        <v>392</v>
      </c>
      <c r="C115" s="157" t="s">
        <v>10615</v>
      </c>
      <c r="D115" s="157" t="s">
        <v>10610</v>
      </c>
    </row>
    <row r="116" hidden="1">
      <c r="A116" s="157" t="s">
        <v>2408</v>
      </c>
      <c r="B116" s="1" t="s">
        <v>394</v>
      </c>
      <c r="C116" s="157" t="s">
        <v>10615</v>
      </c>
      <c r="D116" s="157" t="s">
        <v>10610</v>
      </c>
    </row>
    <row r="117" hidden="1">
      <c r="A117" s="157" t="s">
        <v>2413</v>
      </c>
      <c r="B117" s="1" t="s">
        <v>396</v>
      </c>
      <c r="C117" s="157" t="s">
        <v>10611</v>
      </c>
      <c r="D117" s="157" t="s">
        <v>10610</v>
      </c>
    </row>
    <row r="118" hidden="1">
      <c r="A118" s="157" t="s">
        <v>2868</v>
      </c>
      <c r="B118" s="1" t="s">
        <v>423</v>
      </c>
      <c r="C118" s="157" t="s">
        <v>10614</v>
      </c>
      <c r="D118" s="157" t="s">
        <v>10610</v>
      </c>
    </row>
    <row r="119" hidden="1">
      <c r="A119" s="157" t="s">
        <v>2415</v>
      </c>
      <c r="B119" s="1" t="s">
        <v>278</v>
      </c>
      <c r="C119" s="157" t="s">
        <v>10618</v>
      </c>
      <c r="D119" s="157" t="s">
        <v>10610</v>
      </c>
    </row>
    <row r="120" hidden="1">
      <c r="A120" s="157" t="s">
        <v>2471</v>
      </c>
      <c r="B120" s="1" t="s">
        <v>222</v>
      </c>
      <c r="C120" s="157" t="s">
        <v>10611</v>
      </c>
      <c r="D120" s="157" t="s">
        <v>10610</v>
      </c>
    </row>
    <row r="121" hidden="1">
      <c r="A121" s="157" t="s">
        <v>2473</v>
      </c>
      <c r="B121" s="1" t="s">
        <v>229</v>
      </c>
      <c r="C121" s="157" t="s">
        <v>10611</v>
      </c>
      <c r="D121" s="157" t="s">
        <v>10610</v>
      </c>
    </row>
    <row r="122" hidden="1">
      <c r="A122" s="157" t="s">
        <v>2474</v>
      </c>
      <c r="B122" s="1" t="s">
        <v>231</v>
      </c>
      <c r="C122" s="157" t="s">
        <v>10611</v>
      </c>
      <c r="D122" s="157" t="s">
        <v>10610</v>
      </c>
    </row>
    <row r="123" hidden="1">
      <c r="A123" s="157" t="s">
        <v>2475</v>
      </c>
      <c r="B123" s="1" t="s">
        <v>235</v>
      </c>
      <c r="C123" s="157" t="s">
        <v>10611</v>
      </c>
      <c r="D123" s="157" t="s">
        <v>10610</v>
      </c>
    </row>
    <row r="124" hidden="1">
      <c r="A124" s="157" t="s">
        <v>2476</v>
      </c>
      <c r="B124" s="1" t="s">
        <v>237</v>
      </c>
      <c r="C124" s="157" t="s">
        <v>10611</v>
      </c>
      <c r="D124" s="157" t="s">
        <v>10610</v>
      </c>
    </row>
    <row r="125" hidden="1">
      <c r="A125" s="157" t="s">
        <v>2478</v>
      </c>
      <c r="B125" s="1" t="s">
        <v>239</v>
      </c>
      <c r="C125" s="157" t="s">
        <v>10611</v>
      </c>
      <c r="D125" s="157" t="s">
        <v>10610</v>
      </c>
    </row>
    <row r="126" hidden="1">
      <c r="A126" s="157" t="s">
        <v>2479</v>
      </c>
      <c r="B126" s="1" t="s">
        <v>242</v>
      </c>
      <c r="C126" s="157" t="s">
        <v>10611</v>
      </c>
      <c r="D126" s="157" t="s">
        <v>10610</v>
      </c>
    </row>
    <row r="127" hidden="1">
      <c r="A127" s="157" t="s">
        <v>2483</v>
      </c>
      <c r="B127" s="1" t="s">
        <v>26</v>
      </c>
      <c r="C127" s="157" t="s">
        <v>10610</v>
      </c>
      <c r="D127" s="157" t="s">
        <v>10610</v>
      </c>
    </row>
    <row r="128" hidden="1">
      <c r="A128" s="157" t="s">
        <v>2485</v>
      </c>
      <c r="B128" s="1" t="s">
        <v>248</v>
      </c>
      <c r="C128" s="157" t="s">
        <v>10611</v>
      </c>
      <c r="D128" s="157" t="s">
        <v>10610</v>
      </c>
    </row>
    <row r="129" hidden="1">
      <c r="A129" s="157" t="s">
        <v>2486</v>
      </c>
      <c r="B129" s="1" t="s">
        <v>30</v>
      </c>
      <c r="C129" s="157" t="s">
        <v>10611</v>
      </c>
      <c r="D129" s="157" t="s">
        <v>10610</v>
      </c>
    </row>
    <row r="130" hidden="1">
      <c r="A130" s="157" t="s">
        <v>2559</v>
      </c>
      <c r="B130" s="1" t="s">
        <v>399</v>
      </c>
      <c r="C130" s="157" t="s">
        <v>10611</v>
      </c>
      <c r="D130" s="157" t="s">
        <v>10610</v>
      </c>
    </row>
    <row r="131" hidden="1">
      <c r="A131" s="157" t="s">
        <v>2416</v>
      </c>
      <c r="B131" s="1" t="s">
        <v>281</v>
      </c>
      <c r="C131" s="157" t="s">
        <v>10611</v>
      </c>
      <c r="D131" s="157" t="s">
        <v>10610</v>
      </c>
    </row>
    <row r="132" hidden="1">
      <c r="A132" s="157" t="s">
        <v>2417</v>
      </c>
      <c r="B132" s="1" t="s">
        <v>805</v>
      </c>
      <c r="C132" s="157" t="s">
        <v>10611</v>
      </c>
      <c r="D132" s="157" t="s">
        <v>10610</v>
      </c>
    </row>
    <row r="133" hidden="1">
      <c r="A133" s="157" t="s">
        <v>2560</v>
      </c>
      <c r="B133" s="1" t="s">
        <v>401</v>
      </c>
      <c r="C133" s="157" t="s">
        <v>10611</v>
      </c>
      <c r="D133" s="157" t="s">
        <v>10610</v>
      </c>
    </row>
    <row r="134" hidden="1">
      <c r="A134" s="157" t="s">
        <v>2635</v>
      </c>
      <c r="B134" s="1" t="s">
        <v>402</v>
      </c>
      <c r="C134" s="157" t="s">
        <v>10610</v>
      </c>
      <c r="D134" s="157" t="s">
        <v>10610</v>
      </c>
    </row>
    <row r="135" hidden="1">
      <c r="A135" s="157" t="s">
        <v>10578</v>
      </c>
      <c r="B135" s="1" t="s">
        <v>33</v>
      </c>
      <c r="C135" s="157" t="s">
        <v>10610</v>
      </c>
      <c r="D135" s="157" t="s">
        <v>10610</v>
      </c>
    </row>
    <row r="136" hidden="1">
      <c r="A136" s="157" t="s">
        <v>2419</v>
      </c>
      <c r="B136" s="1" t="s">
        <v>283</v>
      </c>
      <c r="C136" s="157" t="s">
        <v>10614</v>
      </c>
      <c r="D136" s="157" t="s">
        <v>10610</v>
      </c>
    </row>
    <row r="137" hidden="1">
      <c r="A137" s="157" t="s">
        <v>787</v>
      </c>
      <c r="B137" s="1" t="s">
        <v>440</v>
      </c>
      <c r="C137" s="157" t="s">
        <v>10611</v>
      </c>
      <c r="D137" s="157" t="s">
        <v>10610</v>
      </c>
    </row>
    <row r="138" hidden="1">
      <c r="A138" s="157" t="s">
        <v>814</v>
      </c>
      <c r="B138" s="1" t="s">
        <v>444</v>
      </c>
      <c r="C138" s="157" t="s">
        <v>10611</v>
      </c>
      <c r="D138" s="157" t="s">
        <v>10610</v>
      </c>
    </row>
    <row r="139" hidden="1">
      <c r="A139" s="157" t="s">
        <v>834</v>
      </c>
      <c r="B139" s="1" t="s">
        <v>448</v>
      </c>
      <c r="C139" s="157" t="s">
        <v>10611</v>
      </c>
      <c r="D139" s="157" t="s">
        <v>10610</v>
      </c>
    </row>
    <row r="140" hidden="1">
      <c r="A140" s="157" t="s">
        <v>3185</v>
      </c>
      <c r="B140" s="1" t="s">
        <v>3186</v>
      </c>
      <c r="C140" s="157" t="s">
        <v>10614</v>
      </c>
      <c r="D140" s="157" t="s">
        <v>10610</v>
      </c>
    </row>
    <row r="141" hidden="1">
      <c r="A141" s="157" t="s">
        <v>850</v>
      </c>
      <c r="B141" s="1" t="s">
        <v>35</v>
      </c>
      <c r="C141" s="157" t="s">
        <v>10615</v>
      </c>
      <c r="D141" s="157" t="s">
        <v>10610</v>
      </c>
    </row>
    <row r="142" hidden="1">
      <c r="A142" s="157" t="s">
        <v>869</v>
      </c>
      <c r="B142" s="1" t="s">
        <v>452</v>
      </c>
      <c r="C142" s="157" t="s">
        <v>10615</v>
      </c>
      <c r="D142" s="157" t="s">
        <v>10610</v>
      </c>
    </row>
    <row r="143" hidden="1">
      <c r="A143" s="157" t="s">
        <v>3187</v>
      </c>
      <c r="B143" s="1" t="s">
        <v>121</v>
      </c>
      <c r="C143" s="157" t="s">
        <v>10610</v>
      </c>
      <c r="D143" s="157" t="s">
        <v>10610</v>
      </c>
    </row>
    <row r="144" hidden="1">
      <c r="A144" s="157" t="s">
        <v>2938</v>
      </c>
      <c r="B144" s="1" t="s">
        <v>37</v>
      </c>
      <c r="C144" s="157" t="s">
        <v>10611</v>
      </c>
      <c r="D144" s="157" t="s">
        <v>10610</v>
      </c>
    </row>
    <row r="145" hidden="1">
      <c r="A145" s="157" t="s">
        <v>2941</v>
      </c>
      <c r="B145" s="1" t="s">
        <v>124</v>
      </c>
      <c r="C145" s="157" t="s">
        <v>10619</v>
      </c>
      <c r="D145" s="157" t="s">
        <v>10610</v>
      </c>
    </row>
    <row r="146" hidden="1">
      <c r="A146" s="157" t="s">
        <v>892</v>
      </c>
      <c r="B146" s="1" t="s">
        <v>86</v>
      </c>
      <c r="C146" s="157" t="s">
        <v>10618</v>
      </c>
      <c r="D146" s="157" t="s">
        <v>10610</v>
      </c>
    </row>
    <row r="147" hidden="1">
      <c r="A147" s="157" t="s">
        <v>914</v>
      </c>
      <c r="B147" s="1" t="s">
        <v>454</v>
      </c>
      <c r="C147" s="157" t="s">
        <v>10611</v>
      </c>
      <c r="D147" s="157" t="s">
        <v>10610</v>
      </c>
    </row>
    <row r="148" hidden="1">
      <c r="A148" s="157" t="s">
        <v>938</v>
      </c>
      <c r="B148" s="1" t="s">
        <v>89</v>
      </c>
      <c r="C148" s="157" t="s">
        <v>10611</v>
      </c>
      <c r="D148" s="157" t="s">
        <v>10610</v>
      </c>
    </row>
    <row r="149" hidden="1">
      <c r="A149" s="157" t="s">
        <v>976</v>
      </c>
      <c r="B149" s="1" t="s">
        <v>456</v>
      </c>
      <c r="C149" s="157" t="s">
        <v>10611</v>
      </c>
      <c r="D149" s="157" t="s">
        <v>10610</v>
      </c>
    </row>
    <row r="150" hidden="1">
      <c r="A150" s="157" t="s">
        <v>1017</v>
      </c>
      <c r="B150" s="1" t="s">
        <v>458</v>
      </c>
      <c r="C150" s="157" t="s">
        <v>10611</v>
      </c>
      <c r="D150" s="157" t="s">
        <v>10610</v>
      </c>
    </row>
    <row r="151" hidden="1">
      <c r="A151" s="157" t="s">
        <v>1074</v>
      </c>
      <c r="B151" s="1" t="s">
        <v>460</v>
      </c>
      <c r="C151" s="157" t="s">
        <v>10615</v>
      </c>
      <c r="D151" s="157" t="s">
        <v>10610</v>
      </c>
    </row>
    <row r="152" hidden="1">
      <c r="A152" s="157" t="s">
        <v>1130</v>
      </c>
      <c r="B152" s="1" t="s">
        <v>462</v>
      </c>
      <c r="C152" s="157" t="s">
        <v>10615</v>
      </c>
      <c r="D152" s="157" t="s">
        <v>10610</v>
      </c>
    </row>
    <row r="153" hidden="1">
      <c r="A153" s="157" t="s">
        <v>1191</v>
      </c>
      <c r="B153" s="1" t="s">
        <v>464</v>
      </c>
      <c r="C153" s="157" t="s">
        <v>10615</v>
      </c>
      <c r="D153" s="157" t="s">
        <v>10610</v>
      </c>
    </row>
    <row r="154" hidden="1">
      <c r="A154" s="157" t="s">
        <v>1206</v>
      </c>
      <c r="B154" s="1" t="s">
        <v>466</v>
      </c>
      <c r="C154" s="157" t="s">
        <v>10615</v>
      </c>
      <c r="D154" s="157" t="s">
        <v>10610</v>
      </c>
    </row>
    <row r="155" hidden="1">
      <c r="A155" s="157" t="s">
        <v>3188</v>
      </c>
      <c r="B155" s="1" t="s">
        <v>80</v>
      </c>
      <c r="C155" s="157" t="s">
        <v>10610</v>
      </c>
      <c r="D155" s="157" t="s">
        <v>10610</v>
      </c>
    </row>
    <row r="156" hidden="1">
      <c r="A156" s="157" t="s">
        <v>2954</v>
      </c>
      <c r="B156" s="1" t="s">
        <v>85</v>
      </c>
      <c r="C156" s="157" t="s">
        <v>10610</v>
      </c>
      <c r="D156" s="157" t="s">
        <v>10610</v>
      </c>
    </row>
    <row r="157" hidden="1">
      <c r="A157" s="157" t="s">
        <v>3189</v>
      </c>
      <c r="B157" s="1" t="s">
        <v>87</v>
      </c>
      <c r="C157" s="157" t="s">
        <v>10610</v>
      </c>
      <c r="D157" s="157" t="s">
        <v>10610</v>
      </c>
    </row>
    <row r="158" hidden="1">
      <c r="A158" s="157" t="s">
        <v>3190</v>
      </c>
      <c r="B158" s="1" t="s">
        <v>90</v>
      </c>
      <c r="C158" s="157" t="s">
        <v>10610</v>
      </c>
      <c r="D158" s="157" t="s">
        <v>10610</v>
      </c>
    </row>
    <row r="159" hidden="1">
      <c r="A159" s="157" t="s">
        <v>1261</v>
      </c>
      <c r="B159" s="1" t="s">
        <v>810</v>
      </c>
      <c r="C159" s="157" t="s">
        <v>10619</v>
      </c>
      <c r="D159" s="157" t="s">
        <v>10610</v>
      </c>
    </row>
    <row r="160" hidden="1">
      <c r="A160" s="157" t="s">
        <v>2957</v>
      </c>
      <c r="B160" s="1" t="s">
        <v>39</v>
      </c>
      <c r="C160" s="157" t="s">
        <v>10619</v>
      </c>
      <c r="D160" s="157" t="s">
        <v>10610</v>
      </c>
    </row>
    <row r="161" hidden="1">
      <c r="A161" s="157" t="s">
        <v>3191</v>
      </c>
      <c r="B161" s="1" t="s">
        <v>92</v>
      </c>
      <c r="C161" s="157" t="s">
        <v>10610</v>
      </c>
      <c r="D161" s="157" t="s">
        <v>10610</v>
      </c>
    </row>
    <row r="162" hidden="1">
      <c r="A162" s="157" t="s">
        <v>2958</v>
      </c>
      <c r="B162" s="1" t="s">
        <v>503</v>
      </c>
      <c r="C162" s="157" t="s">
        <v>10610</v>
      </c>
      <c r="D162" s="157" t="s">
        <v>10610</v>
      </c>
    </row>
    <row r="163" hidden="1">
      <c r="A163" s="157" t="s">
        <v>1323</v>
      </c>
      <c r="B163" s="1" t="s">
        <v>469</v>
      </c>
      <c r="C163" s="157" t="s">
        <v>10615</v>
      </c>
      <c r="D163" s="157" t="s">
        <v>10610</v>
      </c>
    </row>
    <row r="164" hidden="1">
      <c r="A164" s="157" t="s">
        <v>2962</v>
      </c>
      <c r="B164" s="1" t="s">
        <v>505</v>
      </c>
      <c r="C164" s="157" t="s">
        <v>10615</v>
      </c>
      <c r="D164" s="157" t="s">
        <v>10610</v>
      </c>
    </row>
    <row r="165" hidden="1">
      <c r="A165" s="157" t="s">
        <v>1364</v>
      </c>
      <c r="B165" s="1" t="s">
        <v>41</v>
      </c>
      <c r="C165" s="157" t="s">
        <v>10614</v>
      </c>
      <c r="D165" s="157" t="s">
        <v>10610</v>
      </c>
    </row>
    <row r="166" hidden="1">
      <c r="A166" s="157" t="s">
        <v>2422</v>
      </c>
      <c r="B166" s="1" t="s">
        <v>208</v>
      </c>
      <c r="C166" s="157" t="s">
        <v>10618</v>
      </c>
      <c r="D166" s="157" t="s">
        <v>10610</v>
      </c>
    </row>
    <row r="167" hidden="1">
      <c r="A167" s="157" t="s">
        <v>2883</v>
      </c>
      <c r="B167" s="1" t="s">
        <v>529</v>
      </c>
      <c r="C167" s="157" t="s">
        <v>10614</v>
      </c>
      <c r="D167" s="157" t="s">
        <v>10610</v>
      </c>
    </row>
    <row r="168" hidden="1">
      <c r="A168" s="157" t="s">
        <v>2884</v>
      </c>
      <c r="B168" s="1" t="s">
        <v>531</v>
      </c>
      <c r="C168" s="157" t="s">
        <v>10619</v>
      </c>
      <c r="D168" s="157" t="s">
        <v>10610</v>
      </c>
    </row>
    <row r="169" hidden="1">
      <c r="A169" s="157" t="s">
        <v>2886</v>
      </c>
      <c r="B169" s="1" t="s">
        <v>534</v>
      </c>
      <c r="C169" s="157" t="s">
        <v>10614</v>
      </c>
      <c r="D169" s="157" t="s">
        <v>10610</v>
      </c>
    </row>
    <row r="170" hidden="1">
      <c r="A170" s="157" t="s">
        <v>2960</v>
      </c>
      <c r="B170" s="1" t="s">
        <v>43</v>
      </c>
      <c r="C170" s="157" t="s">
        <v>10614</v>
      </c>
      <c r="D170" s="157" t="s">
        <v>10610</v>
      </c>
    </row>
    <row r="171" hidden="1">
      <c r="A171" s="157" t="s">
        <v>2971</v>
      </c>
      <c r="B171" s="1" t="s">
        <v>45</v>
      </c>
      <c r="C171" s="157" t="s">
        <v>10619</v>
      </c>
      <c r="D171" s="157" t="s">
        <v>10610</v>
      </c>
    </row>
    <row r="172" hidden="1">
      <c r="A172" s="157" t="s">
        <v>2972</v>
      </c>
      <c r="B172" s="1" t="s">
        <v>47</v>
      </c>
      <c r="C172" s="157" t="s">
        <v>10614</v>
      </c>
      <c r="D172" s="157" t="s">
        <v>10610</v>
      </c>
    </row>
    <row r="173" hidden="1">
      <c r="A173" s="157" t="s">
        <v>2973</v>
      </c>
      <c r="B173" s="1" t="s">
        <v>95</v>
      </c>
      <c r="C173" s="157" t="s">
        <v>10610</v>
      </c>
      <c r="D173" s="157" t="s">
        <v>10610</v>
      </c>
    </row>
    <row r="174" hidden="1">
      <c r="A174" s="157" t="s">
        <v>2974</v>
      </c>
      <c r="B174" s="1" t="s">
        <v>648</v>
      </c>
      <c r="C174" s="157" t="s">
        <v>10619</v>
      </c>
      <c r="D174" s="157" t="s">
        <v>10610</v>
      </c>
    </row>
    <row r="175" hidden="1">
      <c r="A175" s="157" t="s">
        <v>2975</v>
      </c>
      <c r="B175" s="1" t="s">
        <v>127</v>
      </c>
      <c r="C175" s="157" t="s">
        <v>10619</v>
      </c>
      <c r="D175" s="157" t="s">
        <v>10610</v>
      </c>
    </row>
    <row r="176" hidden="1">
      <c r="A176" s="157" t="s">
        <v>2976</v>
      </c>
      <c r="B176" s="1" t="s">
        <v>651</v>
      </c>
      <c r="C176" s="157" t="s">
        <v>10610</v>
      </c>
      <c r="D176" s="157" t="s">
        <v>10610</v>
      </c>
    </row>
    <row r="177" hidden="1">
      <c r="A177" s="157" t="s">
        <v>2977</v>
      </c>
      <c r="B177" s="1" t="s">
        <v>50</v>
      </c>
      <c r="C177" s="157" t="s">
        <v>10614</v>
      </c>
      <c r="D177" s="157" t="s">
        <v>10610</v>
      </c>
    </row>
    <row r="178" hidden="1">
      <c r="A178" s="157" t="s">
        <v>2424</v>
      </c>
      <c r="B178" s="1" t="s">
        <v>287</v>
      </c>
      <c r="C178" s="157" t="s">
        <v>10611</v>
      </c>
      <c r="D178" s="157" t="s">
        <v>10610</v>
      </c>
    </row>
    <row r="179" hidden="1">
      <c r="A179" s="157" t="s">
        <v>2959</v>
      </c>
      <c r="B179" s="1" t="s">
        <v>53</v>
      </c>
      <c r="C179" s="157" t="s">
        <v>10615</v>
      </c>
      <c r="D179" s="157" t="s">
        <v>10610</v>
      </c>
    </row>
    <row r="180" hidden="1">
      <c r="A180" s="157" t="s">
        <v>2979</v>
      </c>
      <c r="B180" s="1" t="s">
        <v>62</v>
      </c>
      <c r="C180" s="157" t="s">
        <v>10620</v>
      </c>
      <c r="D180" s="157" t="s">
        <v>10610</v>
      </c>
    </row>
    <row r="181" hidden="1">
      <c r="A181" s="157" t="s">
        <v>2980</v>
      </c>
      <c r="B181" s="1" t="s">
        <v>64</v>
      </c>
      <c r="C181" s="157" t="s">
        <v>10619</v>
      </c>
      <c r="D181" s="157" t="s">
        <v>10610</v>
      </c>
    </row>
    <row r="182" hidden="1">
      <c r="A182" s="157" t="s">
        <v>2981</v>
      </c>
      <c r="B182" s="1" t="s">
        <v>56</v>
      </c>
      <c r="C182" s="157" t="s">
        <v>10614</v>
      </c>
      <c r="D182" s="157" t="s">
        <v>10610</v>
      </c>
    </row>
    <row r="183" hidden="1">
      <c r="A183" s="157" t="s">
        <v>2887</v>
      </c>
      <c r="B183" s="1" t="s">
        <v>536</v>
      </c>
      <c r="C183" s="157" t="s">
        <v>10615</v>
      </c>
      <c r="D183" s="157" t="s">
        <v>10610</v>
      </c>
    </row>
    <row r="184" hidden="1">
      <c r="A184" s="157" t="s">
        <v>2982</v>
      </c>
      <c r="B184" s="1" t="s">
        <v>659</v>
      </c>
      <c r="C184" s="157" t="s">
        <v>10614</v>
      </c>
      <c r="D184" s="157" t="s">
        <v>10610</v>
      </c>
    </row>
    <row r="185" hidden="1">
      <c r="A185" s="157" t="s">
        <v>2983</v>
      </c>
      <c r="B185" s="1" t="s">
        <v>661</v>
      </c>
      <c r="C185" s="157" t="s">
        <v>10615</v>
      </c>
      <c r="D185" s="157" t="s">
        <v>10610</v>
      </c>
    </row>
    <row r="186" hidden="1">
      <c r="A186" s="157" t="s">
        <v>2984</v>
      </c>
      <c r="B186" s="1" t="s">
        <v>663</v>
      </c>
      <c r="C186" s="157" t="s">
        <v>10614</v>
      </c>
      <c r="D186" s="157" t="s">
        <v>10610</v>
      </c>
    </row>
    <row r="187" hidden="1">
      <c r="A187" s="157" t="s">
        <v>2985</v>
      </c>
      <c r="B187" s="1" t="s">
        <v>666</v>
      </c>
      <c r="C187" s="157" t="s">
        <v>10614</v>
      </c>
      <c r="D187" s="157" t="s">
        <v>10610</v>
      </c>
    </row>
    <row r="188" hidden="1">
      <c r="A188" s="157" t="s">
        <v>2888</v>
      </c>
      <c r="B188" s="1" t="s">
        <v>538</v>
      </c>
      <c r="C188" s="157" t="s">
        <v>10614</v>
      </c>
      <c r="D188" s="157" t="s">
        <v>10610</v>
      </c>
    </row>
    <row r="189" hidden="1">
      <c r="A189" s="157" t="s">
        <v>2889</v>
      </c>
      <c r="B189" s="1" t="s">
        <v>540</v>
      </c>
      <c r="C189" s="157" t="s">
        <v>10614</v>
      </c>
      <c r="D189" s="157" t="s">
        <v>10610</v>
      </c>
    </row>
    <row r="190" hidden="1">
      <c r="A190" s="157" t="s">
        <v>2986</v>
      </c>
      <c r="B190" s="1" t="s">
        <v>668</v>
      </c>
      <c r="C190" s="157" t="s">
        <v>10614</v>
      </c>
      <c r="D190" s="157" t="s">
        <v>10610</v>
      </c>
    </row>
    <row r="191" hidden="1">
      <c r="A191" s="157" t="s">
        <v>2890</v>
      </c>
      <c r="B191" s="1" t="s">
        <v>542</v>
      </c>
      <c r="C191" s="157" t="s">
        <v>10614</v>
      </c>
      <c r="D191" s="157" t="s">
        <v>10610</v>
      </c>
    </row>
    <row r="192" hidden="1">
      <c r="A192" s="157" t="s">
        <v>3200</v>
      </c>
      <c r="B192" s="1" t="s">
        <v>142</v>
      </c>
      <c r="C192" s="157" t="s">
        <v>10610</v>
      </c>
      <c r="D192" s="157" t="s">
        <v>10610</v>
      </c>
    </row>
    <row r="193" hidden="1">
      <c r="A193" s="157" t="s">
        <v>3201</v>
      </c>
      <c r="B193" s="1" t="s">
        <v>145</v>
      </c>
      <c r="C193" s="157" t="s">
        <v>10610</v>
      </c>
      <c r="D193" s="157" t="s">
        <v>10610</v>
      </c>
    </row>
    <row r="194" hidden="1">
      <c r="A194" s="157" t="s">
        <v>3202</v>
      </c>
      <c r="B194" s="1" t="s">
        <v>148</v>
      </c>
      <c r="C194" s="157" t="s">
        <v>10610</v>
      </c>
      <c r="D194" s="157" t="s">
        <v>10610</v>
      </c>
    </row>
    <row r="195" hidden="1">
      <c r="A195" s="157" t="s">
        <v>2891</v>
      </c>
      <c r="B195" s="1" t="s">
        <v>98</v>
      </c>
      <c r="C195" s="157" t="s">
        <v>10619</v>
      </c>
      <c r="D195" s="157" t="s">
        <v>10610</v>
      </c>
    </row>
    <row r="196" hidden="1">
      <c r="A196" s="157" t="s">
        <v>2987</v>
      </c>
      <c r="B196" s="1" t="s">
        <v>670</v>
      </c>
      <c r="C196" s="157" t="s">
        <v>10620</v>
      </c>
      <c r="D196" s="157" t="s">
        <v>10610</v>
      </c>
    </row>
    <row r="197" hidden="1">
      <c r="A197" s="157" t="s">
        <v>2988</v>
      </c>
      <c r="B197" s="1" t="s">
        <v>672</v>
      </c>
      <c r="C197" s="157" t="s">
        <v>10620</v>
      </c>
      <c r="D197" s="157" t="s">
        <v>10610</v>
      </c>
    </row>
    <row r="198" hidden="1">
      <c r="A198" s="157" t="s">
        <v>2990</v>
      </c>
      <c r="B198" s="1" t="s">
        <v>101</v>
      </c>
      <c r="C198" s="157" t="s">
        <v>10620</v>
      </c>
      <c r="D198" s="157" t="s">
        <v>10610</v>
      </c>
    </row>
    <row r="199" hidden="1">
      <c r="A199" s="157" t="s">
        <v>2892</v>
      </c>
      <c r="B199" s="1" t="s">
        <v>103</v>
      </c>
      <c r="C199" s="157" t="s">
        <v>10614</v>
      </c>
      <c r="D199" s="157" t="s">
        <v>10610</v>
      </c>
    </row>
    <row r="200" hidden="1">
      <c r="A200" s="157" t="s">
        <v>2893</v>
      </c>
      <c r="B200" s="1" t="s">
        <v>105</v>
      </c>
      <c r="C200" s="157" t="s">
        <v>10614</v>
      </c>
      <c r="D200" s="157" t="s">
        <v>10610</v>
      </c>
    </row>
    <row r="201" hidden="1">
      <c r="A201" s="157" t="s">
        <v>2991</v>
      </c>
      <c r="B201" s="1" t="s">
        <v>130</v>
      </c>
      <c r="C201" s="157" t="s">
        <v>10614</v>
      </c>
      <c r="D201" s="157" t="s">
        <v>10610</v>
      </c>
    </row>
    <row r="202" hidden="1">
      <c r="A202" s="157" t="s">
        <v>2894</v>
      </c>
      <c r="B202" s="1" t="s">
        <v>547</v>
      </c>
      <c r="C202" s="157" t="s">
        <v>10614</v>
      </c>
      <c r="D202" s="157" t="s">
        <v>10610</v>
      </c>
    </row>
    <row r="203" hidden="1">
      <c r="A203" s="157" t="s">
        <v>2963</v>
      </c>
      <c r="B203" s="1" t="s">
        <v>508</v>
      </c>
      <c r="C203" s="157" t="s">
        <v>10614</v>
      </c>
      <c r="D203" s="157" t="s">
        <v>10610</v>
      </c>
    </row>
    <row r="204" hidden="1">
      <c r="A204" s="157" t="s">
        <v>2968</v>
      </c>
      <c r="B204" s="1" t="s">
        <v>510</v>
      </c>
      <c r="C204" s="157" t="s">
        <v>10614</v>
      </c>
      <c r="D204" s="157" t="s">
        <v>10610</v>
      </c>
    </row>
    <row r="205" hidden="1">
      <c r="A205" s="157" t="s">
        <v>2969</v>
      </c>
      <c r="B205" s="1" t="s">
        <v>513</v>
      </c>
      <c r="C205" s="157" t="s">
        <v>10614</v>
      </c>
      <c r="D205" s="157" t="s">
        <v>10610</v>
      </c>
    </row>
    <row r="206" hidden="1">
      <c r="A206" s="157" t="s">
        <v>2970</v>
      </c>
      <c r="B206" s="1" t="s">
        <v>515</v>
      </c>
      <c r="C206" s="157" t="s">
        <v>10614</v>
      </c>
      <c r="D206" s="157" t="s">
        <v>10610</v>
      </c>
    </row>
    <row r="207" hidden="1">
      <c r="A207" s="157" t="s">
        <v>2882</v>
      </c>
      <c r="B207" s="1" t="s">
        <v>550</v>
      </c>
      <c r="C207" s="157" t="s">
        <v>10614</v>
      </c>
      <c r="D207" s="157" t="s">
        <v>10610</v>
      </c>
    </row>
    <row r="208" hidden="1">
      <c r="A208" s="157" t="s">
        <v>3203</v>
      </c>
      <c r="B208" s="1" t="s">
        <v>151</v>
      </c>
      <c r="C208" s="157" t="s">
        <v>10610</v>
      </c>
      <c r="D208" s="157" t="s">
        <v>10610</v>
      </c>
    </row>
    <row r="209" hidden="1">
      <c r="A209" s="157" t="s">
        <v>3204</v>
      </c>
      <c r="B209" s="1" t="s">
        <v>154</v>
      </c>
      <c r="C209" s="157" t="s">
        <v>10610</v>
      </c>
      <c r="D209" s="157" t="s">
        <v>10610</v>
      </c>
    </row>
    <row r="210" hidden="1">
      <c r="A210" s="157" t="s">
        <v>3205</v>
      </c>
      <c r="B210" s="1" t="s">
        <v>3206</v>
      </c>
      <c r="C210" s="157" t="s">
        <v>10610</v>
      </c>
      <c r="D210" s="157" t="s">
        <v>10610</v>
      </c>
    </row>
    <row r="211" hidden="1">
      <c r="A211" s="157" t="s">
        <v>2895</v>
      </c>
      <c r="B211" s="1" t="s">
        <v>553</v>
      </c>
      <c r="C211" s="157" t="s">
        <v>10614</v>
      </c>
      <c r="D211" s="157" t="s">
        <v>10610</v>
      </c>
    </row>
    <row r="212" hidden="1">
      <c r="A212" s="157" t="s">
        <v>2992</v>
      </c>
      <c r="B212" s="1" t="s">
        <v>676</v>
      </c>
      <c r="C212" s="157" t="s">
        <v>10614</v>
      </c>
      <c r="D212" s="157" t="s">
        <v>10610</v>
      </c>
    </row>
    <row r="213" hidden="1">
      <c r="A213" s="157" t="s">
        <v>2993</v>
      </c>
      <c r="B213" s="1" t="s">
        <v>107</v>
      </c>
      <c r="C213" s="157" t="s">
        <v>10619</v>
      </c>
      <c r="D213" s="157" t="s">
        <v>10610</v>
      </c>
    </row>
    <row r="214" hidden="1">
      <c r="A214" s="157" t="s">
        <v>3207</v>
      </c>
      <c r="B214" s="1" t="s">
        <v>3208</v>
      </c>
      <c r="C214" s="157" t="s">
        <v>10610</v>
      </c>
      <c r="D214" s="157" t="s">
        <v>10610</v>
      </c>
    </row>
    <row r="215" hidden="1">
      <c r="A215" s="157" t="s">
        <v>3209</v>
      </c>
      <c r="B215" s="1" t="s">
        <v>3210</v>
      </c>
      <c r="C215" s="157" t="s">
        <v>10614</v>
      </c>
      <c r="D215" s="157" t="s">
        <v>10610</v>
      </c>
    </row>
    <row r="216" hidden="1">
      <c r="A216" s="157" t="s">
        <v>3211</v>
      </c>
      <c r="B216" s="1" t="s">
        <v>3212</v>
      </c>
      <c r="C216" s="157" t="s">
        <v>10614</v>
      </c>
      <c r="D216" s="157" t="s">
        <v>10610</v>
      </c>
    </row>
    <row r="217" hidden="1">
      <c r="A217" s="157" t="s">
        <v>3213</v>
      </c>
      <c r="B217" s="1" t="s">
        <v>3214</v>
      </c>
      <c r="C217" s="157" t="s">
        <v>10610</v>
      </c>
      <c r="D217" s="157" t="s">
        <v>10610</v>
      </c>
    </row>
    <row r="218" hidden="1">
      <c r="A218" s="157" t="s">
        <v>3215</v>
      </c>
      <c r="B218" s="1" t="s">
        <v>3216</v>
      </c>
      <c r="C218" s="157" t="s">
        <v>10614</v>
      </c>
      <c r="D218" s="157" t="s">
        <v>10610</v>
      </c>
    </row>
    <row r="219" hidden="1">
      <c r="A219" s="157" t="s">
        <v>3217</v>
      </c>
      <c r="B219" s="1" t="s">
        <v>3218</v>
      </c>
      <c r="C219" s="157" t="s">
        <v>10614</v>
      </c>
      <c r="D219" s="157" t="s">
        <v>10610</v>
      </c>
    </row>
    <row r="220" hidden="1">
      <c r="A220" s="157" t="s">
        <v>3219</v>
      </c>
      <c r="B220" s="1" t="s">
        <v>3220</v>
      </c>
      <c r="C220" s="157" t="s">
        <v>10614</v>
      </c>
      <c r="D220" s="157" t="s">
        <v>10610</v>
      </c>
    </row>
    <row r="221" hidden="1">
      <c r="A221" s="157" t="s">
        <v>3221</v>
      </c>
      <c r="B221" s="1" t="s">
        <v>3222</v>
      </c>
      <c r="C221" s="157" t="s">
        <v>10614</v>
      </c>
      <c r="D221" s="157" t="s">
        <v>10610</v>
      </c>
    </row>
    <row r="222" hidden="1">
      <c r="A222" s="157" t="s">
        <v>3223</v>
      </c>
      <c r="B222" s="1" t="s">
        <v>3224</v>
      </c>
      <c r="C222" s="157" t="s">
        <v>10614</v>
      </c>
      <c r="D222" s="157" t="s">
        <v>10610</v>
      </c>
    </row>
    <row r="223" hidden="1">
      <c r="A223" s="157" t="s">
        <v>3225</v>
      </c>
      <c r="B223" s="1" t="s">
        <v>3226</v>
      </c>
      <c r="C223" s="157" t="s">
        <v>10615</v>
      </c>
      <c r="D223" s="157" t="s">
        <v>10610</v>
      </c>
    </row>
    <row r="224" hidden="1">
      <c r="A224" s="157" t="s">
        <v>3227</v>
      </c>
      <c r="B224" s="1" t="s">
        <v>3228</v>
      </c>
      <c r="C224" s="157" t="s">
        <v>10615</v>
      </c>
      <c r="D224" s="157" t="s">
        <v>10610</v>
      </c>
    </row>
    <row r="225" hidden="1">
      <c r="A225" s="157" t="s">
        <v>3229</v>
      </c>
      <c r="B225" s="1" t="s">
        <v>3230</v>
      </c>
      <c r="C225" s="157" t="s">
        <v>10615</v>
      </c>
      <c r="D225" s="157" t="s">
        <v>10610</v>
      </c>
    </row>
    <row r="226" hidden="1">
      <c r="A226" s="157" t="s">
        <v>3231</v>
      </c>
      <c r="B226" s="1" t="s">
        <v>3232</v>
      </c>
      <c r="C226" s="157" t="s">
        <v>10615</v>
      </c>
      <c r="D226" s="157" t="s">
        <v>10610</v>
      </c>
    </row>
    <row r="227" hidden="1">
      <c r="A227" s="157" t="s">
        <v>3233</v>
      </c>
      <c r="B227" s="1" t="s">
        <v>3234</v>
      </c>
      <c r="C227" s="157" t="s">
        <v>10615</v>
      </c>
      <c r="D227" s="157" t="s">
        <v>10610</v>
      </c>
    </row>
    <row r="228" hidden="1">
      <c r="A228" s="157" t="s">
        <v>3235</v>
      </c>
      <c r="B228" s="1" t="s">
        <v>3236</v>
      </c>
      <c r="C228" s="157" t="s">
        <v>10615</v>
      </c>
      <c r="D228" s="157" t="s">
        <v>10610</v>
      </c>
    </row>
    <row r="229" hidden="1">
      <c r="A229" s="157" t="s">
        <v>3237</v>
      </c>
      <c r="B229" s="1" t="s">
        <v>3238</v>
      </c>
      <c r="C229" s="157" t="s">
        <v>10614</v>
      </c>
      <c r="D229" s="157" t="s">
        <v>10610</v>
      </c>
    </row>
    <row r="230" hidden="1">
      <c r="A230" s="157" t="s">
        <v>3239</v>
      </c>
      <c r="B230" s="1" t="s">
        <v>3240</v>
      </c>
      <c r="C230" s="157" t="s">
        <v>10611</v>
      </c>
      <c r="D230" s="157" t="s">
        <v>10610</v>
      </c>
    </row>
    <row r="231" hidden="1">
      <c r="A231" s="157" t="s">
        <v>3241</v>
      </c>
      <c r="B231" s="1" t="s">
        <v>3242</v>
      </c>
      <c r="C231" s="157" t="s">
        <v>10615</v>
      </c>
      <c r="D231" s="157" t="s">
        <v>10610</v>
      </c>
    </row>
    <row r="232" hidden="1">
      <c r="A232" s="157" t="s">
        <v>3243</v>
      </c>
      <c r="B232" s="1" t="s">
        <v>3244</v>
      </c>
      <c r="C232" s="157" t="s">
        <v>10614</v>
      </c>
      <c r="D232" s="157" t="s">
        <v>10610</v>
      </c>
    </row>
    <row r="233" hidden="1">
      <c r="A233" s="157" t="s">
        <v>3245</v>
      </c>
      <c r="B233" s="1" t="s">
        <v>3246</v>
      </c>
      <c r="C233" s="157" t="s">
        <v>10614</v>
      </c>
      <c r="D233" s="157" t="s">
        <v>10610</v>
      </c>
    </row>
    <row r="234" hidden="1">
      <c r="A234" s="157" t="s">
        <v>3247</v>
      </c>
      <c r="B234" s="1" t="s">
        <v>3248</v>
      </c>
      <c r="C234" s="157" t="s">
        <v>10614</v>
      </c>
      <c r="D234" s="157" t="s">
        <v>10610</v>
      </c>
    </row>
    <row r="235" hidden="1">
      <c r="A235" s="157" t="s">
        <v>3249</v>
      </c>
      <c r="B235" s="1" t="s">
        <v>3250</v>
      </c>
      <c r="C235" s="157" t="s">
        <v>10614</v>
      </c>
      <c r="D235" s="157" t="s">
        <v>10610</v>
      </c>
    </row>
    <row r="236" hidden="1">
      <c r="A236" s="157" t="s">
        <v>3251</v>
      </c>
      <c r="B236" s="1" t="s">
        <v>3252</v>
      </c>
      <c r="C236" s="157" t="s">
        <v>10614</v>
      </c>
      <c r="D236" s="157" t="s">
        <v>10610</v>
      </c>
    </row>
    <row r="237" hidden="1">
      <c r="A237" s="157" t="s">
        <v>3253</v>
      </c>
      <c r="B237" s="1" t="s">
        <v>3254</v>
      </c>
      <c r="C237" s="157" t="s">
        <v>10614</v>
      </c>
      <c r="D237" s="157" t="s">
        <v>10610</v>
      </c>
    </row>
    <row r="238" hidden="1">
      <c r="A238" s="157" t="s">
        <v>3255</v>
      </c>
      <c r="B238" s="1" t="s">
        <v>3256</v>
      </c>
      <c r="C238" s="157" t="s">
        <v>10614</v>
      </c>
      <c r="D238" s="157" t="s">
        <v>10610</v>
      </c>
    </row>
    <row r="239" hidden="1">
      <c r="A239" s="157" t="s">
        <v>10621</v>
      </c>
      <c r="B239" s="1" t="s">
        <v>10622</v>
      </c>
      <c r="C239" s="157" t="s">
        <v>10614</v>
      </c>
      <c r="D239" s="157" t="s">
        <v>10610</v>
      </c>
    </row>
    <row r="240" hidden="1">
      <c r="A240" s="157" t="s">
        <v>10623</v>
      </c>
      <c r="B240" s="1" t="s">
        <v>10624</v>
      </c>
      <c r="C240" s="157" t="s">
        <v>10615</v>
      </c>
      <c r="D240" s="157" t="s">
        <v>10610</v>
      </c>
    </row>
    <row r="241" hidden="1">
      <c r="A241" s="157" t="s">
        <v>3257</v>
      </c>
      <c r="B241" s="1" t="s">
        <v>3258</v>
      </c>
      <c r="C241" s="157" t="s">
        <v>10615</v>
      </c>
      <c r="D241" s="157" t="s">
        <v>10610</v>
      </c>
    </row>
    <row r="242" hidden="1">
      <c r="A242" s="157" t="s">
        <v>3259</v>
      </c>
      <c r="B242" s="1" t="s">
        <v>3260</v>
      </c>
      <c r="C242" s="157" t="s">
        <v>10610</v>
      </c>
      <c r="D242" s="157" t="s">
        <v>10610</v>
      </c>
    </row>
    <row r="243" hidden="1">
      <c r="A243" s="157" t="s">
        <v>3261</v>
      </c>
      <c r="B243" s="1" t="s">
        <v>3262</v>
      </c>
      <c r="C243" s="157" t="s">
        <v>10611</v>
      </c>
      <c r="D243" s="157" t="s">
        <v>10610</v>
      </c>
    </row>
    <row r="244" hidden="1">
      <c r="A244" s="157" t="s">
        <v>2425</v>
      </c>
      <c r="B244" s="1" t="s">
        <v>296</v>
      </c>
      <c r="C244" s="157" t="s">
        <v>10618</v>
      </c>
      <c r="D244" s="157" t="s">
        <v>10610</v>
      </c>
    </row>
    <row r="245" hidden="1">
      <c r="A245" s="157" t="s">
        <v>2432</v>
      </c>
      <c r="B245" s="1" t="s">
        <v>298</v>
      </c>
      <c r="C245" s="157" t="s">
        <v>10618</v>
      </c>
      <c r="D245" s="157" t="s">
        <v>10610</v>
      </c>
    </row>
    <row r="246" hidden="1">
      <c r="A246" s="157" t="s">
        <v>2434</v>
      </c>
      <c r="B246" s="1" t="s">
        <v>299</v>
      </c>
      <c r="C246" s="157" t="s">
        <v>10618</v>
      </c>
      <c r="D246" s="157" t="s">
        <v>10610</v>
      </c>
    </row>
    <row r="247" hidden="1">
      <c r="A247" s="157" t="s">
        <v>3265</v>
      </c>
      <c r="B247" s="1" t="s">
        <v>3266</v>
      </c>
      <c r="C247" s="157" t="s">
        <v>10615</v>
      </c>
      <c r="D247" s="157" t="s">
        <v>10610</v>
      </c>
    </row>
    <row r="248" hidden="1">
      <c r="A248" s="157" t="s">
        <v>2435</v>
      </c>
      <c r="B248" s="1" t="s">
        <v>302</v>
      </c>
      <c r="C248" s="157" t="s">
        <v>10611</v>
      </c>
      <c r="D248" s="157" t="s">
        <v>10610</v>
      </c>
    </row>
    <row r="249" hidden="1">
      <c r="A249" s="157" t="s">
        <v>2994</v>
      </c>
      <c r="B249" s="1" t="s">
        <v>680</v>
      </c>
      <c r="C249" s="157" t="s">
        <v>10614</v>
      </c>
      <c r="D249" s="157" t="s">
        <v>10610</v>
      </c>
    </row>
    <row r="250" hidden="1">
      <c r="A250" s="157" t="s">
        <v>3269</v>
      </c>
      <c r="B250" s="1" t="s">
        <v>3270</v>
      </c>
      <c r="C250" s="157" t="s">
        <v>10611</v>
      </c>
      <c r="D250" s="157" t="s">
        <v>10610</v>
      </c>
    </row>
    <row r="251" hidden="1">
      <c r="A251" s="157" t="s">
        <v>3271</v>
      </c>
      <c r="B251" s="1" t="s">
        <v>3272</v>
      </c>
      <c r="C251" s="157" t="s">
        <v>10611</v>
      </c>
      <c r="D251" s="157" t="s">
        <v>10610</v>
      </c>
    </row>
    <row r="252" hidden="1">
      <c r="A252" s="157" t="s">
        <v>3273</v>
      </c>
      <c r="B252" s="1" t="s">
        <v>3274</v>
      </c>
      <c r="C252" s="157" t="s">
        <v>10611</v>
      </c>
      <c r="D252" s="157" t="s">
        <v>10610</v>
      </c>
    </row>
    <row r="253" hidden="1">
      <c r="A253" s="157" t="s">
        <v>3275</v>
      </c>
      <c r="B253" s="1" t="s">
        <v>3276</v>
      </c>
      <c r="C253" s="157" t="s">
        <v>10611</v>
      </c>
      <c r="D253" s="157" t="s">
        <v>10610</v>
      </c>
    </row>
    <row r="254" hidden="1">
      <c r="A254" s="157" t="s">
        <v>3277</v>
      </c>
      <c r="B254" s="1" t="s">
        <v>3278</v>
      </c>
      <c r="C254" s="157" t="s">
        <v>10614</v>
      </c>
      <c r="D254" s="157" t="s">
        <v>10610</v>
      </c>
    </row>
    <row r="255" hidden="1">
      <c r="A255" s="157" t="s">
        <v>10625</v>
      </c>
      <c r="B255" s="1" t="s">
        <v>10626</v>
      </c>
      <c r="C255" s="157" t="s">
        <v>10615</v>
      </c>
      <c r="D255" s="157" t="s">
        <v>10610</v>
      </c>
    </row>
    <row r="256" hidden="1">
      <c r="A256" s="157" t="s">
        <v>10627</v>
      </c>
      <c r="B256" s="1" t="s">
        <v>10628</v>
      </c>
      <c r="C256" s="157" t="s">
        <v>10615</v>
      </c>
      <c r="D256" s="157" t="s">
        <v>10610</v>
      </c>
    </row>
    <row r="257" hidden="1">
      <c r="A257" s="157" t="s">
        <v>3279</v>
      </c>
      <c r="B257" s="1" t="s">
        <v>3280</v>
      </c>
      <c r="C257" s="157" t="s">
        <v>10615</v>
      </c>
      <c r="D257" s="157" t="s">
        <v>10610</v>
      </c>
    </row>
    <row r="258" hidden="1">
      <c r="A258" s="157" t="s">
        <v>10629</v>
      </c>
      <c r="B258" s="1" t="s">
        <v>10630</v>
      </c>
      <c r="C258" s="157" t="s">
        <v>10615</v>
      </c>
      <c r="D258" s="157" t="s">
        <v>10610</v>
      </c>
    </row>
    <row r="259" hidden="1">
      <c r="A259" s="157" t="s">
        <v>3281</v>
      </c>
      <c r="B259" s="1" t="s">
        <v>3282</v>
      </c>
      <c r="C259" s="157" t="s">
        <v>10615</v>
      </c>
      <c r="D259" s="157" t="s">
        <v>10610</v>
      </c>
    </row>
    <row r="260" hidden="1">
      <c r="A260" s="157" t="s">
        <v>2438</v>
      </c>
      <c r="B260" s="1" t="s">
        <v>305</v>
      </c>
      <c r="C260" s="157" t="s">
        <v>10618</v>
      </c>
      <c r="D260" s="157" t="s">
        <v>10610</v>
      </c>
    </row>
    <row r="261" hidden="1">
      <c r="A261" s="157" t="s">
        <v>2440</v>
      </c>
      <c r="B261" s="1" t="s">
        <v>307</v>
      </c>
      <c r="C261" s="157" t="s">
        <v>10618</v>
      </c>
      <c r="D261" s="157" t="s">
        <v>10610</v>
      </c>
    </row>
    <row r="262" hidden="1">
      <c r="A262" s="157" t="s">
        <v>2442</v>
      </c>
      <c r="B262" s="1" t="s">
        <v>310</v>
      </c>
      <c r="C262" s="157" t="s">
        <v>10618</v>
      </c>
      <c r="D262" s="157" t="s">
        <v>10610</v>
      </c>
    </row>
    <row r="263" hidden="1">
      <c r="A263" s="157" t="s">
        <v>2445</v>
      </c>
      <c r="B263" s="1" t="s">
        <v>312</v>
      </c>
      <c r="C263" s="157" t="s">
        <v>10618</v>
      </c>
      <c r="D263" s="157" t="s">
        <v>10610</v>
      </c>
    </row>
    <row r="264" hidden="1">
      <c r="A264" s="157" t="s">
        <v>2446</v>
      </c>
      <c r="B264" s="1" t="s">
        <v>314</v>
      </c>
      <c r="C264" s="157" t="s">
        <v>10618</v>
      </c>
      <c r="D264" s="157" t="s">
        <v>10610</v>
      </c>
    </row>
    <row r="265" hidden="1">
      <c r="A265" s="157" t="s">
        <v>2448</v>
      </c>
      <c r="B265" s="1" t="s">
        <v>316</v>
      </c>
      <c r="C265" s="157" t="s">
        <v>10618</v>
      </c>
      <c r="D265" s="157" t="s">
        <v>10610</v>
      </c>
    </row>
    <row r="266" hidden="1">
      <c r="A266" s="157" t="s">
        <v>2453</v>
      </c>
      <c r="B266" s="1" t="s">
        <v>319</v>
      </c>
      <c r="C266" s="157" t="s">
        <v>10618</v>
      </c>
      <c r="D266" s="157" t="s">
        <v>10610</v>
      </c>
    </row>
    <row r="267" hidden="1">
      <c r="A267" s="157" t="s">
        <v>2454</v>
      </c>
      <c r="B267" s="1" t="s">
        <v>321</v>
      </c>
      <c r="C267" s="157" t="s">
        <v>10618</v>
      </c>
      <c r="D267" s="157" t="s">
        <v>10610</v>
      </c>
    </row>
    <row r="268" hidden="1">
      <c r="A268" s="157" t="s">
        <v>2457</v>
      </c>
      <c r="B268" s="1" t="s">
        <v>323</v>
      </c>
      <c r="C268" s="157" t="s">
        <v>10618</v>
      </c>
      <c r="D268" s="157" t="s">
        <v>10610</v>
      </c>
    </row>
    <row r="269" hidden="1">
      <c r="A269" s="157" t="s">
        <v>2460</v>
      </c>
      <c r="B269" s="1" t="s">
        <v>325</v>
      </c>
      <c r="C269" s="157" t="s">
        <v>10618</v>
      </c>
      <c r="D269" s="157" t="s">
        <v>10610</v>
      </c>
    </row>
    <row r="270" hidden="1">
      <c r="A270" s="157" t="s">
        <v>2461</v>
      </c>
      <c r="B270" s="1" t="s">
        <v>327</v>
      </c>
      <c r="C270" s="157" t="s">
        <v>10618</v>
      </c>
      <c r="D270" s="157" t="s">
        <v>10610</v>
      </c>
    </row>
    <row r="271" hidden="1">
      <c r="A271" s="157" t="s">
        <v>2464</v>
      </c>
      <c r="B271" s="1" t="s">
        <v>329</v>
      </c>
      <c r="C271" s="157" t="s">
        <v>10618</v>
      </c>
      <c r="D271" s="157" t="s">
        <v>10610</v>
      </c>
    </row>
    <row r="272" hidden="1">
      <c r="A272" s="157" t="s">
        <v>2465</v>
      </c>
      <c r="B272" s="1" t="s">
        <v>331</v>
      </c>
      <c r="C272" s="157" t="s">
        <v>10618</v>
      </c>
      <c r="D272" s="157" t="s">
        <v>10610</v>
      </c>
    </row>
    <row r="273" hidden="1">
      <c r="A273" s="157" t="s">
        <v>2466</v>
      </c>
      <c r="B273" s="1" t="s">
        <v>333</v>
      </c>
      <c r="C273" s="157" t="s">
        <v>10618</v>
      </c>
      <c r="D273" s="157" t="s">
        <v>10610</v>
      </c>
    </row>
    <row r="274" hidden="1">
      <c r="A274" s="157" t="s">
        <v>2467</v>
      </c>
      <c r="B274" s="1" t="s">
        <v>334</v>
      </c>
      <c r="C274" s="157" t="s">
        <v>10618</v>
      </c>
      <c r="D274" s="157" t="s">
        <v>10610</v>
      </c>
    </row>
    <row r="275" hidden="1">
      <c r="A275" s="157" t="s">
        <v>2896</v>
      </c>
      <c r="B275" s="1" t="s">
        <v>555</v>
      </c>
      <c r="C275" s="157" t="s">
        <v>10611</v>
      </c>
      <c r="D275" s="157" t="s">
        <v>10610</v>
      </c>
    </row>
    <row r="276" hidden="1">
      <c r="A276" s="157" t="s">
        <v>2897</v>
      </c>
      <c r="B276" s="1" t="s">
        <v>558</v>
      </c>
      <c r="C276" s="157" t="s">
        <v>10611</v>
      </c>
      <c r="D276" s="157" t="s">
        <v>10610</v>
      </c>
    </row>
    <row r="277" hidden="1">
      <c r="A277" s="157" t="s">
        <v>2898</v>
      </c>
      <c r="B277" s="1" t="s">
        <v>563</v>
      </c>
      <c r="C277" s="157" t="s">
        <v>10611</v>
      </c>
      <c r="D277" s="157" t="s">
        <v>10610</v>
      </c>
    </row>
    <row r="278" hidden="1">
      <c r="A278" s="157" t="s">
        <v>2899</v>
      </c>
      <c r="B278" s="1" t="s">
        <v>564</v>
      </c>
      <c r="C278" s="157" t="s">
        <v>10611</v>
      </c>
      <c r="D278" s="157" t="s">
        <v>10610</v>
      </c>
    </row>
    <row r="279" hidden="1">
      <c r="A279" s="157" t="s">
        <v>2900</v>
      </c>
      <c r="B279" s="1" t="s">
        <v>565</v>
      </c>
      <c r="C279" s="157" t="s">
        <v>10611</v>
      </c>
      <c r="D279" s="157" t="s">
        <v>10610</v>
      </c>
    </row>
    <row r="280" hidden="1">
      <c r="A280" s="157" t="s">
        <v>10631</v>
      </c>
      <c r="B280" s="1" t="s">
        <v>10632</v>
      </c>
      <c r="C280" s="157" t="s">
        <v>10611</v>
      </c>
      <c r="D280" s="157" t="s">
        <v>10610</v>
      </c>
    </row>
    <row r="281" hidden="1">
      <c r="A281" s="157" t="s">
        <v>3283</v>
      </c>
      <c r="B281" s="1" t="s">
        <v>3284</v>
      </c>
      <c r="C281" s="157" t="s">
        <v>10611</v>
      </c>
      <c r="D281" s="157" t="s">
        <v>10610</v>
      </c>
    </row>
    <row r="282" hidden="1">
      <c r="A282" s="157" t="s">
        <v>10633</v>
      </c>
      <c r="B282" s="1" t="s">
        <v>10634</v>
      </c>
      <c r="C282" s="157" t="s">
        <v>10611</v>
      </c>
      <c r="D282" s="157" t="s">
        <v>10610</v>
      </c>
    </row>
    <row r="283" hidden="1">
      <c r="A283" s="157" t="s">
        <v>3285</v>
      </c>
      <c r="B283" s="1" t="s">
        <v>3286</v>
      </c>
      <c r="C283" s="157" t="s">
        <v>10611</v>
      </c>
      <c r="D283" s="157" t="s">
        <v>10610</v>
      </c>
    </row>
    <row r="284" hidden="1">
      <c r="A284" s="157" t="s">
        <v>10635</v>
      </c>
      <c r="B284" s="1" t="s">
        <v>10636</v>
      </c>
      <c r="C284" s="157" t="s">
        <v>10611</v>
      </c>
      <c r="D284" s="157" t="s">
        <v>10610</v>
      </c>
    </row>
    <row r="285" hidden="1">
      <c r="A285" s="157" t="s">
        <v>10637</v>
      </c>
      <c r="B285" s="1" t="s">
        <v>10638</v>
      </c>
      <c r="C285" s="157" t="s">
        <v>10611</v>
      </c>
      <c r="D285" s="157" t="s">
        <v>10610</v>
      </c>
    </row>
    <row r="286" hidden="1">
      <c r="A286" s="157" t="s">
        <v>10639</v>
      </c>
      <c r="B286" s="1" t="s">
        <v>10640</v>
      </c>
      <c r="C286" s="157" t="s">
        <v>10611</v>
      </c>
      <c r="D286" s="157" t="s">
        <v>10610</v>
      </c>
    </row>
    <row r="287" hidden="1">
      <c r="A287" s="157" t="s">
        <v>3287</v>
      </c>
      <c r="B287" s="1" t="s">
        <v>3288</v>
      </c>
      <c r="C287" s="157" t="s">
        <v>10610</v>
      </c>
      <c r="D287" s="157" t="s">
        <v>10610</v>
      </c>
    </row>
    <row r="288" hidden="1">
      <c r="A288" s="157" t="s">
        <v>3289</v>
      </c>
      <c r="B288" s="1" t="s">
        <v>3290</v>
      </c>
      <c r="C288" s="157" t="s">
        <v>10610</v>
      </c>
      <c r="D288" s="157" t="s">
        <v>10610</v>
      </c>
    </row>
    <row r="289" hidden="1">
      <c r="A289" s="157" t="s">
        <v>3291</v>
      </c>
      <c r="B289" s="1" t="s">
        <v>3292</v>
      </c>
      <c r="C289" s="157" t="s">
        <v>10610</v>
      </c>
      <c r="D289" s="157" t="s">
        <v>10610</v>
      </c>
    </row>
    <row r="290" hidden="1">
      <c r="A290" s="157" t="s">
        <v>3293</v>
      </c>
      <c r="B290" s="1" t="s">
        <v>3294</v>
      </c>
      <c r="C290" s="157" t="s">
        <v>10620</v>
      </c>
      <c r="D290" s="157" t="s">
        <v>10610</v>
      </c>
    </row>
    <row r="291" hidden="1">
      <c r="A291" s="157" t="s">
        <v>3295</v>
      </c>
      <c r="B291" s="1" t="s">
        <v>3296</v>
      </c>
      <c r="C291" s="157" t="s">
        <v>10610</v>
      </c>
      <c r="D291" s="157" t="s">
        <v>10610</v>
      </c>
    </row>
    <row r="292" hidden="1">
      <c r="A292" s="157" t="s">
        <v>3297</v>
      </c>
      <c r="B292" s="1" t="s">
        <v>3298</v>
      </c>
      <c r="C292" s="157" t="s">
        <v>10620</v>
      </c>
      <c r="D292" s="157" t="s">
        <v>10610</v>
      </c>
    </row>
    <row r="293" hidden="1">
      <c r="A293" s="157" t="s">
        <v>3299</v>
      </c>
      <c r="B293" s="1" t="s">
        <v>3300</v>
      </c>
      <c r="C293" s="157" t="s">
        <v>10620</v>
      </c>
      <c r="D293" s="157" t="s">
        <v>10610</v>
      </c>
    </row>
    <row r="294" hidden="1">
      <c r="A294" s="157" t="s">
        <v>3301</v>
      </c>
      <c r="B294" s="1" t="s">
        <v>3302</v>
      </c>
      <c r="C294" s="157" t="s">
        <v>10620</v>
      </c>
      <c r="D294" s="157" t="s">
        <v>10610</v>
      </c>
    </row>
    <row r="295" hidden="1">
      <c r="A295" s="157" t="s">
        <v>3303</v>
      </c>
      <c r="B295" s="1" t="s">
        <v>3304</v>
      </c>
      <c r="C295" s="157" t="s">
        <v>10619</v>
      </c>
      <c r="D295" s="157" t="s">
        <v>10610</v>
      </c>
    </row>
    <row r="296" hidden="1">
      <c r="A296" s="157" t="s">
        <v>3305</v>
      </c>
      <c r="B296" s="1" t="s">
        <v>3306</v>
      </c>
      <c r="C296" s="157" t="s">
        <v>10619</v>
      </c>
      <c r="D296" s="157" t="s">
        <v>10610</v>
      </c>
    </row>
    <row r="297" hidden="1">
      <c r="A297" s="157" t="s">
        <v>3307</v>
      </c>
      <c r="B297" s="1" t="s">
        <v>3308</v>
      </c>
      <c r="C297" s="157" t="s">
        <v>10620</v>
      </c>
      <c r="D297" s="157" t="s">
        <v>10610</v>
      </c>
    </row>
    <row r="298" hidden="1">
      <c r="A298" s="157" t="s">
        <v>3309</v>
      </c>
      <c r="B298" s="1" t="s">
        <v>3310</v>
      </c>
      <c r="C298" s="157" t="s">
        <v>10619</v>
      </c>
      <c r="D298" s="157" t="s">
        <v>10610</v>
      </c>
    </row>
    <row r="299" hidden="1">
      <c r="A299" s="157" t="s">
        <v>3311</v>
      </c>
      <c r="B299" s="1" t="s">
        <v>3312</v>
      </c>
      <c r="C299" s="157" t="s">
        <v>10619</v>
      </c>
      <c r="D299" s="157" t="s">
        <v>10610</v>
      </c>
    </row>
    <row r="300" hidden="1">
      <c r="A300" s="157" t="s">
        <v>3313</v>
      </c>
      <c r="B300" s="1" t="s">
        <v>3314</v>
      </c>
      <c r="C300" s="157" t="s">
        <v>10619</v>
      </c>
      <c r="D300" s="157" t="s">
        <v>10610</v>
      </c>
    </row>
    <row r="301" hidden="1">
      <c r="A301" s="157" t="s">
        <v>3315</v>
      </c>
      <c r="B301" s="1" t="s">
        <v>3316</v>
      </c>
      <c r="C301" s="157" t="s">
        <v>10619</v>
      </c>
      <c r="D301" s="157" t="s">
        <v>10610</v>
      </c>
    </row>
    <row r="302" hidden="1">
      <c r="A302" s="157" t="s">
        <v>3317</v>
      </c>
      <c r="B302" s="1" t="s">
        <v>3318</v>
      </c>
      <c r="C302" s="157" t="s">
        <v>10619</v>
      </c>
      <c r="D302" s="157" t="s">
        <v>10610</v>
      </c>
    </row>
    <row r="303" hidden="1">
      <c r="A303" s="157" t="s">
        <v>3319</v>
      </c>
      <c r="B303" s="1" t="s">
        <v>3320</v>
      </c>
      <c r="C303" s="157" t="s">
        <v>10619</v>
      </c>
      <c r="D303" s="157" t="s">
        <v>10610</v>
      </c>
    </row>
    <row r="304" hidden="1">
      <c r="A304" s="157" t="s">
        <v>3321</v>
      </c>
      <c r="B304" s="1" t="s">
        <v>3322</v>
      </c>
      <c r="C304" s="157" t="s">
        <v>10619</v>
      </c>
      <c r="D304" s="157" t="s">
        <v>10610</v>
      </c>
    </row>
    <row r="305" hidden="1">
      <c r="A305" s="157" t="s">
        <v>3323</v>
      </c>
      <c r="B305" s="1" t="s">
        <v>3324</v>
      </c>
      <c r="C305" s="157" t="s">
        <v>10619</v>
      </c>
      <c r="D305" s="157" t="s">
        <v>10610</v>
      </c>
    </row>
    <row r="306" hidden="1">
      <c r="A306" s="157" t="s">
        <v>3325</v>
      </c>
      <c r="B306" s="1" t="s">
        <v>3326</v>
      </c>
      <c r="C306" s="157" t="s">
        <v>10620</v>
      </c>
      <c r="D306" s="157" t="s">
        <v>10610</v>
      </c>
    </row>
    <row r="307" hidden="1">
      <c r="A307" s="157" t="s">
        <v>3327</v>
      </c>
      <c r="B307" s="1" t="s">
        <v>3328</v>
      </c>
      <c r="C307" s="157" t="s">
        <v>10620</v>
      </c>
      <c r="D307" s="157" t="s">
        <v>10610</v>
      </c>
    </row>
    <row r="308" hidden="1">
      <c r="A308" s="157" t="s">
        <v>3329</v>
      </c>
      <c r="B308" s="1" t="s">
        <v>3330</v>
      </c>
      <c r="C308" s="157" t="s">
        <v>10619</v>
      </c>
      <c r="D308" s="157" t="s">
        <v>10610</v>
      </c>
    </row>
    <row r="309" hidden="1">
      <c r="A309" s="157" t="s">
        <v>3331</v>
      </c>
      <c r="B309" s="1" t="s">
        <v>3332</v>
      </c>
      <c r="C309" s="157" t="s">
        <v>10619</v>
      </c>
      <c r="D309" s="157" t="s">
        <v>10610</v>
      </c>
    </row>
    <row r="310" hidden="1">
      <c r="A310" s="157" t="s">
        <v>3333</v>
      </c>
      <c r="B310" s="1" t="s">
        <v>3334</v>
      </c>
      <c r="C310" s="157" t="s">
        <v>10619</v>
      </c>
      <c r="D310" s="157" t="s">
        <v>10610</v>
      </c>
    </row>
    <row r="311" hidden="1">
      <c r="A311" s="157" t="s">
        <v>2901</v>
      </c>
      <c r="B311" s="1" t="s">
        <v>566</v>
      </c>
      <c r="C311" s="157" t="s">
        <v>10614</v>
      </c>
      <c r="D311" s="157" t="s">
        <v>10610</v>
      </c>
    </row>
    <row r="312" hidden="1">
      <c r="A312" s="157" t="s">
        <v>2902</v>
      </c>
      <c r="B312" s="1" t="s">
        <v>568</v>
      </c>
      <c r="C312" s="157" t="s">
        <v>10615</v>
      </c>
      <c r="D312" s="157" t="s">
        <v>10610</v>
      </c>
    </row>
    <row r="313" hidden="1">
      <c r="A313" s="157" t="s">
        <v>2903</v>
      </c>
      <c r="B313" s="1" t="s">
        <v>570</v>
      </c>
      <c r="C313" s="157" t="s">
        <v>10614</v>
      </c>
      <c r="D313" s="157" t="s">
        <v>10610</v>
      </c>
    </row>
    <row r="314" hidden="1">
      <c r="A314" s="157" t="s">
        <v>3335</v>
      </c>
      <c r="B314" s="1" t="s">
        <v>3336</v>
      </c>
      <c r="C314" s="157" t="s">
        <v>10614</v>
      </c>
      <c r="D314" s="157" t="s">
        <v>10610</v>
      </c>
    </row>
    <row r="315" hidden="1">
      <c r="A315" s="157" t="s">
        <v>3337</v>
      </c>
      <c r="B315" s="1" t="s">
        <v>3338</v>
      </c>
      <c r="C315" s="157" t="s">
        <v>10614</v>
      </c>
      <c r="D315" s="157" t="s">
        <v>10610</v>
      </c>
    </row>
    <row r="316" hidden="1">
      <c r="A316" s="157" t="s">
        <v>3339</v>
      </c>
      <c r="B316" s="1" t="s">
        <v>3340</v>
      </c>
      <c r="C316" s="157" t="s">
        <v>10614</v>
      </c>
      <c r="D316" s="157" t="s">
        <v>10610</v>
      </c>
    </row>
    <row r="317" hidden="1">
      <c r="A317" s="157" t="s">
        <v>3341</v>
      </c>
      <c r="B317" s="1" t="s">
        <v>3342</v>
      </c>
      <c r="C317" s="157" t="s">
        <v>10614</v>
      </c>
      <c r="D317" s="157" t="s">
        <v>10610</v>
      </c>
    </row>
    <row r="318" hidden="1">
      <c r="A318" s="157" t="s">
        <v>3343</v>
      </c>
      <c r="B318" s="1" t="s">
        <v>3344</v>
      </c>
      <c r="C318" s="157" t="s">
        <v>10614</v>
      </c>
      <c r="D318" s="157" t="s">
        <v>10610</v>
      </c>
    </row>
    <row r="319" hidden="1">
      <c r="A319" s="157" t="s">
        <v>3345</v>
      </c>
      <c r="B319" s="1" t="s">
        <v>3346</v>
      </c>
      <c r="C319" s="157" t="s">
        <v>10619</v>
      </c>
      <c r="D319" s="157" t="s">
        <v>10610</v>
      </c>
    </row>
    <row r="320" hidden="1">
      <c r="A320" s="157" t="s">
        <v>3347</v>
      </c>
      <c r="B320" s="1" t="s">
        <v>3348</v>
      </c>
      <c r="C320" s="157" t="s">
        <v>10614</v>
      </c>
      <c r="D320" s="157" t="s">
        <v>10610</v>
      </c>
    </row>
    <row r="321" hidden="1">
      <c r="A321" s="157" t="s">
        <v>3349</v>
      </c>
      <c r="B321" s="1" t="s">
        <v>3350</v>
      </c>
      <c r="C321" s="157" t="s">
        <v>10619</v>
      </c>
      <c r="D321" s="157" t="s">
        <v>10610</v>
      </c>
    </row>
    <row r="322" hidden="1">
      <c r="A322" s="157" t="s">
        <v>3351</v>
      </c>
      <c r="B322" s="1" t="s">
        <v>3352</v>
      </c>
      <c r="C322" s="157" t="s">
        <v>10619</v>
      </c>
      <c r="D322" s="157" t="s">
        <v>10610</v>
      </c>
    </row>
    <row r="323" hidden="1">
      <c r="A323" s="157" t="s">
        <v>3353</v>
      </c>
      <c r="B323" s="1" t="s">
        <v>3354</v>
      </c>
      <c r="C323" s="157" t="s">
        <v>10619</v>
      </c>
      <c r="D323" s="157" t="s">
        <v>10610</v>
      </c>
    </row>
    <row r="324" hidden="1">
      <c r="A324" s="157" t="s">
        <v>3355</v>
      </c>
      <c r="B324" s="1" t="s">
        <v>3356</v>
      </c>
      <c r="C324" s="157" t="s">
        <v>10619</v>
      </c>
      <c r="D324" s="157" t="s">
        <v>10610</v>
      </c>
    </row>
    <row r="325" hidden="1">
      <c r="A325" s="157" t="s">
        <v>3357</v>
      </c>
      <c r="B325" s="1" t="s">
        <v>3358</v>
      </c>
      <c r="C325" s="157" t="s">
        <v>10619</v>
      </c>
      <c r="D325" s="157" t="s">
        <v>10610</v>
      </c>
    </row>
    <row r="326" hidden="1">
      <c r="A326" s="157" t="s">
        <v>3359</v>
      </c>
      <c r="B326" s="1" t="s">
        <v>3360</v>
      </c>
      <c r="C326" s="157" t="s">
        <v>10619</v>
      </c>
      <c r="D326" s="157" t="s">
        <v>10610</v>
      </c>
    </row>
    <row r="327" hidden="1">
      <c r="A327" s="157" t="s">
        <v>3361</v>
      </c>
      <c r="B327" s="1" t="s">
        <v>3362</v>
      </c>
      <c r="C327" s="157" t="s">
        <v>10619</v>
      </c>
      <c r="D327" s="157" t="s">
        <v>10610</v>
      </c>
    </row>
    <row r="328" hidden="1">
      <c r="A328" s="157" t="s">
        <v>3363</v>
      </c>
      <c r="B328" s="1" t="s">
        <v>3364</v>
      </c>
      <c r="C328" s="157" t="s">
        <v>10619</v>
      </c>
      <c r="D328" s="157" t="s">
        <v>10610</v>
      </c>
    </row>
    <row r="329" hidden="1">
      <c r="A329" s="157" t="s">
        <v>3365</v>
      </c>
      <c r="B329" s="1" t="s">
        <v>3366</v>
      </c>
      <c r="C329" s="157" t="s">
        <v>10619</v>
      </c>
      <c r="D329" s="157" t="s">
        <v>10610</v>
      </c>
    </row>
    <row r="330" hidden="1">
      <c r="A330" s="157" t="s">
        <v>3367</v>
      </c>
      <c r="B330" s="1" t="s">
        <v>3368</v>
      </c>
      <c r="C330" s="157" t="s">
        <v>10619</v>
      </c>
      <c r="D330" s="157" t="s">
        <v>10610</v>
      </c>
    </row>
    <row r="331" hidden="1">
      <c r="A331" s="157" t="s">
        <v>3369</v>
      </c>
      <c r="B331" s="1" t="s">
        <v>3370</v>
      </c>
      <c r="C331" s="157" t="s">
        <v>10619</v>
      </c>
      <c r="D331" s="157" t="s">
        <v>10610</v>
      </c>
    </row>
    <row r="332" hidden="1">
      <c r="A332" s="157" t="s">
        <v>3371</v>
      </c>
      <c r="B332" s="1" t="s">
        <v>3372</v>
      </c>
      <c r="C332" s="157" t="s">
        <v>10620</v>
      </c>
      <c r="D332" s="157" t="s">
        <v>10610</v>
      </c>
    </row>
    <row r="333" hidden="1">
      <c r="A333" s="157" t="s">
        <v>10641</v>
      </c>
      <c r="B333" s="1" t="s">
        <v>10642</v>
      </c>
      <c r="C333" s="157" t="s">
        <v>10620</v>
      </c>
      <c r="D333" s="157" t="s">
        <v>10610</v>
      </c>
    </row>
    <row r="334" hidden="1">
      <c r="A334" s="157" t="s">
        <v>3373</v>
      </c>
      <c r="B334" s="1" t="s">
        <v>3374</v>
      </c>
      <c r="C334" s="157" t="s">
        <v>10620</v>
      </c>
      <c r="D334" s="157" t="s">
        <v>10610</v>
      </c>
    </row>
    <row r="335" hidden="1">
      <c r="A335" s="157" t="s">
        <v>3375</v>
      </c>
      <c r="B335" s="1" t="s">
        <v>3376</v>
      </c>
      <c r="C335" s="157" t="s">
        <v>10619</v>
      </c>
      <c r="D335" s="157" t="s">
        <v>10610</v>
      </c>
    </row>
    <row r="336" hidden="1">
      <c r="A336" s="157" t="s">
        <v>3377</v>
      </c>
      <c r="B336" s="1" t="s">
        <v>3378</v>
      </c>
      <c r="C336" s="157" t="s">
        <v>10619</v>
      </c>
      <c r="D336" s="157" t="s">
        <v>10610</v>
      </c>
    </row>
    <row r="337" hidden="1">
      <c r="A337" s="157" t="s">
        <v>3379</v>
      </c>
      <c r="B337" s="1" t="s">
        <v>3380</v>
      </c>
      <c r="C337" s="157" t="s">
        <v>10619</v>
      </c>
      <c r="D337" s="157" t="s">
        <v>10610</v>
      </c>
    </row>
    <row r="338" hidden="1">
      <c r="A338" s="157" t="s">
        <v>3381</v>
      </c>
      <c r="B338" s="1" t="s">
        <v>3382</v>
      </c>
      <c r="C338" s="157" t="s">
        <v>10620</v>
      </c>
      <c r="D338" s="157" t="s">
        <v>10610</v>
      </c>
    </row>
    <row r="339" hidden="1">
      <c r="A339" s="157" t="s">
        <v>3383</v>
      </c>
      <c r="B339" s="1" t="s">
        <v>3384</v>
      </c>
      <c r="C339" s="157" t="s">
        <v>10620</v>
      </c>
      <c r="D339" s="157" t="s">
        <v>10610</v>
      </c>
    </row>
    <row r="340" hidden="1">
      <c r="A340" s="157" t="s">
        <v>3385</v>
      </c>
      <c r="B340" s="1" t="s">
        <v>3386</v>
      </c>
      <c r="C340" s="157" t="s">
        <v>10620</v>
      </c>
      <c r="D340" s="157" t="s">
        <v>10610</v>
      </c>
    </row>
    <row r="341" hidden="1">
      <c r="A341" s="157" t="s">
        <v>3387</v>
      </c>
      <c r="B341" s="1" t="s">
        <v>3388</v>
      </c>
      <c r="C341" s="157" t="s">
        <v>10619</v>
      </c>
      <c r="D341" s="157" t="s">
        <v>10610</v>
      </c>
    </row>
    <row r="342" hidden="1">
      <c r="A342" s="157" t="s">
        <v>3389</v>
      </c>
      <c r="B342" s="1" t="s">
        <v>3390</v>
      </c>
      <c r="C342" s="157" t="s">
        <v>10620</v>
      </c>
      <c r="D342" s="157" t="s">
        <v>10610</v>
      </c>
    </row>
    <row r="343" hidden="1">
      <c r="A343" s="157" t="s">
        <v>3391</v>
      </c>
      <c r="B343" s="1" t="s">
        <v>3392</v>
      </c>
      <c r="C343" s="157" t="s">
        <v>10620</v>
      </c>
      <c r="D343" s="157" t="s">
        <v>10610</v>
      </c>
    </row>
    <row r="344" hidden="1">
      <c r="A344" s="157" t="s">
        <v>3393</v>
      </c>
      <c r="B344" s="1" t="s">
        <v>3394</v>
      </c>
      <c r="C344" s="157" t="s">
        <v>10620</v>
      </c>
      <c r="D344" s="157" t="s">
        <v>10610</v>
      </c>
    </row>
    <row r="345" hidden="1">
      <c r="A345" s="157" t="s">
        <v>3395</v>
      </c>
      <c r="B345" s="1" t="s">
        <v>3396</v>
      </c>
      <c r="C345" s="157" t="s">
        <v>10620</v>
      </c>
      <c r="D345" s="157" t="s">
        <v>10610</v>
      </c>
    </row>
    <row r="346" hidden="1">
      <c r="A346" s="157" t="s">
        <v>3397</v>
      </c>
      <c r="B346" s="1" t="s">
        <v>3398</v>
      </c>
      <c r="C346" s="157" t="s">
        <v>10619</v>
      </c>
      <c r="D346" s="157" t="s">
        <v>10610</v>
      </c>
    </row>
    <row r="347" hidden="1">
      <c r="A347" s="157" t="s">
        <v>3399</v>
      </c>
      <c r="B347" s="1" t="s">
        <v>3400</v>
      </c>
      <c r="C347" s="157" t="s">
        <v>10620</v>
      </c>
      <c r="D347" s="157" t="s">
        <v>10610</v>
      </c>
    </row>
    <row r="348" hidden="1">
      <c r="A348" s="157" t="s">
        <v>3401</v>
      </c>
      <c r="B348" s="1" t="s">
        <v>3402</v>
      </c>
      <c r="C348" s="157" t="s">
        <v>10619</v>
      </c>
      <c r="D348" s="157" t="s">
        <v>10610</v>
      </c>
    </row>
    <row r="349" hidden="1">
      <c r="A349" s="157" t="s">
        <v>3403</v>
      </c>
      <c r="B349" s="1" t="s">
        <v>3404</v>
      </c>
      <c r="C349" s="157" t="s">
        <v>10620</v>
      </c>
      <c r="D349" s="157" t="s">
        <v>10610</v>
      </c>
    </row>
    <row r="350" hidden="1">
      <c r="A350" s="157" t="s">
        <v>3405</v>
      </c>
      <c r="B350" s="1" t="s">
        <v>3406</v>
      </c>
      <c r="C350" s="157" t="s">
        <v>10620</v>
      </c>
      <c r="D350" s="157" t="s">
        <v>10610</v>
      </c>
    </row>
    <row r="351" hidden="1">
      <c r="A351" s="157" t="s">
        <v>3407</v>
      </c>
      <c r="B351" s="1" t="s">
        <v>3408</v>
      </c>
      <c r="C351" s="157" t="s">
        <v>10619</v>
      </c>
      <c r="D351" s="157" t="s">
        <v>10610</v>
      </c>
    </row>
    <row r="352" hidden="1">
      <c r="A352" s="157" t="s">
        <v>3409</v>
      </c>
      <c r="B352" s="1" t="s">
        <v>3410</v>
      </c>
      <c r="C352" s="157" t="s">
        <v>10619</v>
      </c>
      <c r="D352" s="157" t="s">
        <v>10610</v>
      </c>
    </row>
    <row r="353" hidden="1">
      <c r="A353" s="157" t="s">
        <v>3411</v>
      </c>
      <c r="B353" s="1" t="s">
        <v>3412</v>
      </c>
      <c r="C353" s="157" t="s">
        <v>10620</v>
      </c>
      <c r="D353" s="157" t="s">
        <v>10610</v>
      </c>
    </row>
    <row r="354" hidden="1">
      <c r="A354" s="157" t="s">
        <v>3413</v>
      </c>
      <c r="B354" s="1" t="s">
        <v>3414</v>
      </c>
      <c r="C354" s="157" t="s">
        <v>10620</v>
      </c>
      <c r="D354" s="157" t="s">
        <v>10610</v>
      </c>
    </row>
    <row r="355" hidden="1">
      <c r="A355" s="157" t="s">
        <v>3415</v>
      </c>
      <c r="B355" s="1" t="s">
        <v>3416</v>
      </c>
      <c r="C355" s="157" t="s">
        <v>10620</v>
      </c>
      <c r="D355" s="157" t="s">
        <v>10610</v>
      </c>
    </row>
    <row r="356" hidden="1">
      <c r="A356" s="157" t="s">
        <v>3417</v>
      </c>
      <c r="B356" s="1" t="s">
        <v>3418</v>
      </c>
      <c r="C356" s="157" t="s">
        <v>10619</v>
      </c>
      <c r="D356" s="157" t="s">
        <v>10610</v>
      </c>
    </row>
    <row r="357" hidden="1">
      <c r="A357" s="157" t="s">
        <v>3419</v>
      </c>
      <c r="B357" s="1" t="s">
        <v>3420</v>
      </c>
      <c r="C357" s="157" t="s">
        <v>10619</v>
      </c>
      <c r="D357" s="157" t="s">
        <v>10610</v>
      </c>
    </row>
    <row r="358" hidden="1">
      <c r="A358" s="157" t="s">
        <v>3421</v>
      </c>
      <c r="B358" s="1" t="s">
        <v>3422</v>
      </c>
      <c r="C358" s="157" t="s">
        <v>10614</v>
      </c>
      <c r="D358" s="157" t="s">
        <v>10610</v>
      </c>
    </row>
    <row r="359" hidden="1">
      <c r="A359" s="157" t="s">
        <v>3423</v>
      </c>
      <c r="B359" s="1" t="s">
        <v>3424</v>
      </c>
      <c r="C359" s="157" t="s">
        <v>10619</v>
      </c>
      <c r="D359" s="157" t="s">
        <v>10610</v>
      </c>
    </row>
    <row r="360" hidden="1">
      <c r="A360" s="157" t="s">
        <v>3425</v>
      </c>
      <c r="B360" s="1" t="s">
        <v>3426</v>
      </c>
      <c r="C360" s="157" t="s">
        <v>10619</v>
      </c>
      <c r="D360" s="157" t="s">
        <v>10610</v>
      </c>
    </row>
    <row r="361" hidden="1">
      <c r="A361" s="157" t="s">
        <v>3427</v>
      </c>
      <c r="B361" s="1" t="s">
        <v>3428</v>
      </c>
      <c r="C361" s="157" t="s">
        <v>10620</v>
      </c>
      <c r="D361" s="157" t="s">
        <v>10610</v>
      </c>
    </row>
    <row r="362" hidden="1">
      <c r="A362" s="157" t="s">
        <v>3429</v>
      </c>
      <c r="B362" s="1" t="s">
        <v>3430</v>
      </c>
      <c r="C362" s="157" t="s">
        <v>10619</v>
      </c>
      <c r="D362" s="157" t="s">
        <v>10610</v>
      </c>
    </row>
    <row r="363" hidden="1">
      <c r="A363" s="157" t="s">
        <v>3433</v>
      </c>
      <c r="B363" s="1" t="s">
        <v>3434</v>
      </c>
      <c r="C363" s="157" t="s">
        <v>10619</v>
      </c>
      <c r="D363" s="157" t="s">
        <v>10610</v>
      </c>
    </row>
    <row r="364" hidden="1">
      <c r="A364" s="157" t="s">
        <v>3435</v>
      </c>
      <c r="B364" s="1" t="s">
        <v>3436</v>
      </c>
      <c r="C364" s="157" t="s">
        <v>10620</v>
      </c>
      <c r="D364" s="157" t="s">
        <v>10610</v>
      </c>
    </row>
    <row r="365" hidden="1">
      <c r="A365" s="157" t="s">
        <v>3437</v>
      </c>
      <c r="B365" s="1" t="s">
        <v>3438</v>
      </c>
      <c r="C365" s="157" t="s">
        <v>10620</v>
      </c>
      <c r="D365" s="157" t="s">
        <v>10610</v>
      </c>
    </row>
    <row r="366" hidden="1">
      <c r="A366" s="157" t="s">
        <v>3439</v>
      </c>
      <c r="B366" s="1" t="s">
        <v>3440</v>
      </c>
      <c r="C366" s="157" t="s">
        <v>10620</v>
      </c>
      <c r="D366" s="157" t="s">
        <v>10610</v>
      </c>
    </row>
    <row r="367" hidden="1">
      <c r="A367" s="157" t="s">
        <v>3441</v>
      </c>
      <c r="B367" s="1" t="s">
        <v>3442</v>
      </c>
      <c r="C367" s="157" t="s">
        <v>10620</v>
      </c>
      <c r="D367" s="157" t="s">
        <v>10610</v>
      </c>
    </row>
    <row r="368" hidden="1">
      <c r="A368" s="157" t="s">
        <v>3443</v>
      </c>
      <c r="B368" s="1" t="s">
        <v>3444</v>
      </c>
      <c r="C368" s="157" t="s">
        <v>10620</v>
      </c>
      <c r="D368" s="157" t="s">
        <v>10610</v>
      </c>
    </row>
    <row r="369" hidden="1">
      <c r="A369" s="157" t="s">
        <v>3445</v>
      </c>
      <c r="B369" s="1" t="s">
        <v>3446</v>
      </c>
      <c r="C369" s="157" t="s">
        <v>10620</v>
      </c>
      <c r="D369" s="157" t="s">
        <v>10610</v>
      </c>
    </row>
    <row r="370" hidden="1">
      <c r="A370" s="157" t="s">
        <v>3447</v>
      </c>
      <c r="B370" s="1" t="s">
        <v>3448</v>
      </c>
      <c r="C370" s="157" t="s">
        <v>10619</v>
      </c>
      <c r="D370" s="157" t="s">
        <v>10610</v>
      </c>
    </row>
    <row r="371" hidden="1">
      <c r="A371" s="157" t="s">
        <v>3449</v>
      </c>
      <c r="B371" s="1" t="s">
        <v>3450</v>
      </c>
      <c r="C371" s="157" t="s">
        <v>10619</v>
      </c>
      <c r="D371" s="157" t="s">
        <v>10610</v>
      </c>
    </row>
    <row r="372" hidden="1">
      <c r="A372" s="157" t="s">
        <v>3451</v>
      </c>
      <c r="B372" s="1" t="s">
        <v>3452</v>
      </c>
      <c r="C372" s="157" t="s">
        <v>10619</v>
      </c>
      <c r="D372" s="157" t="s">
        <v>10610</v>
      </c>
    </row>
    <row r="373" hidden="1">
      <c r="A373" s="157" t="s">
        <v>3453</v>
      </c>
      <c r="B373" s="1" t="s">
        <v>3454</v>
      </c>
      <c r="C373" s="157" t="s">
        <v>10614</v>
      </c>
      <c r="D373" s="157" t="s">
        <v>10610</v>
      </c>
    </row>
    <row r="374" hidden="1">
      <c r="A374" s="157" t="s">
        <v>3455</v>
      </c>
      <c r="B374" s="1" t="s">
        <v>3456</v>
      </c>
      <c r="C374" s="157" t="s">
        <v>10620</v>
      </c>
      <c r="D374" s="157" t="s">
        <v>10610</v>
      </c>
    </row>
    <row r="375" hidden="1">
      <c r="A375" s="157" t="s">
        <v>3457</v>
      </c>
      <c r="B375" s="1" t="s">
        <v>3458</v>
      </c>
      <c r="C375" s="157" t="s">
        <v>10619</v>
      </c>
      <c r="D375" s="157" t="s">
        <v>10610</v>
      </c>
    </row>
    <row r="376" hidden="1">
      <c r="A376" s="157" t="s">
        <v>3459</v>
      </c>
      <c r="B376" s="1" t="s">
        <v>3460</v>
      </c>
      <c r="C376" s="157" t="s">
        <v>10620</v>
      </c>
      <c r="D376" s="157" t="s">
        <v>10610</v>
      </c>
    </row>
    <row r="377" hidden="1">
      <c r="A377" s="157" t="s">
        <v>3461</v>
      </c>
      <c r="B377" s="1" t="s">
        <v>3462</v>
      </c>
      <c r="C377" s="157" t="s">
        <v>10610</v>
      </c>
      <c r="D377" s="157" t="s">
        <v>10610</v>
      </c>
    </row>
    <row r="378" hidden="1">
      <c r="A378" s="157" t="s">
        <v>3463</v>
      </c>
      <c r="B378" s="1" t="s">
        <v>3464</v>
      </c>
      <c r="C378" s="157" t="s">
        <v>10620</v>
      </c>
      <c r="D378" s="157" t="s">
        <v>10610</v>
      </c>
    </row>
    <row r="379" hidden="1">
      <c r="A379" s="157" t="s">
        <v>3467</v>
      </c>
      <c r="B379" s="1" t="s">
        <v>3468</v>
      </c>
      <c r="C379" s="157" t="s">
        <v>10620</v>
      </c>
      <c r="D379" s="157" t="s">
        <v>10610</v>
      </c>
    </row>
    <row r="380" hidden="1">
      <c r="A380" s="157" t="s">
        <v>3469</v>
      </c>
      <c r="B380" s="1" t="s">
        <v>3470</v>
      </c>
      <c r="C380" s="157" t="s">
        <v>10619</v>
      </c>
      <c r="D380" s="157" t="s">
        <v>10610</v>
      </c>
    </row>
    <row r="381" hidden="1">
      <c r="A381" s="157" t="s">
        <v>3471</v>
      </c>
      <c r="B381" s="1" t="s">
        <v>3472</v>
      </c>
      <c r="C381" s="157" t="s">
        <v>10610</v>
      </c>
      <c r="D381" s="157" t="s">
        <v>10610</v>
      </c>
    </row>
    <row r="382" hidden="1">
      <c r="A382" s="157" t="s">
        <v>3473</v>
      </c>
      <c r="B382" s="1" t="s">
        <v>3474</v>
      </c>
      <c r="C382" s="157" t="s">
        <v>10614</v>
      </c>
      <c r="D382" s="157" t="s">
        <v>10610</v>
      </c>
    </row>
    <row r="383" hidden="1">
      <c r="A383" s="157" t="s">
        <v>3475</v>
      </c>
      <c r="B383" s="1" t="s">
        <v>3476</v>
      </c>
      <c r="C383" s="157" t="s">
        <v>10614</v>
      </c>
      <c r="D383" s="157" t="s">
        <v>10610</v>
      </c>
    </row>
    <row r="384" hidden="1">
      <c r="A384" s="157" t="s">
        <v>3477</v>
      </c>
      <c r="B384" s="1" t="s">
        <v>3478</v>
      </c>
      <c r="C384" s="157" t="s">
        <v>10620</v>
      </c>
      <c r="D384" s="157" t="s">
        <v>10610</v>
      </c>
    </row>
    <row r="385" hidden="1">
      <c r="A385" s="157" t="s">
        <v>3479</v>
      </c>
      <c r="B385" s="1" t="s">
        <v>3480</v>
      </c>
      <c r="C385" s="157" t="s">
        <v>10620</v>
      </c>
      <c r="D385" s="157" t="s">
        <v>10610</v>
      </c>
    </row>
    <row r="386" hidden="1">
      <c r="A386" s="157" t="s">
        <v>3481</v>
      </c>
      <c r="B386" s="1" t="s">
        <v>3482</v>
      </c>
      <c r="C386" s="157" t="s">
        <v>10620</v>
      </c>
      <c r="D386" s="157" t="s">
        <v>10610</v>
      </c>
    </row>
    <row r="387" hidden="1">
      <c r="A387" s="157" t="s">
        <v>3483</v>
      </c>
      <c r="B387" s="1" t="s">
        <v>3484</v>
      </c>
      <c r="C387" s="157" t="s">
        <v>10619</v>
      </c>
      <c r="D387" s="157" t="s">
        <v>10610</v>
      </c>
    </row>
    <row r="388" hidden="1">
      <c r="A388" s="157" t="s">
        <v>3485</v>
      </c>
      <c r="B388" s="1" t="s">
        <v>3486</v>
      </c>
      <c r="C388" s="157" t="s">
        <v>10620</v>
      </c>
      <c r="D388" s="157" t="s">
        <v>10610</v>
      </c>
    </row>
    <row r="389" hidden="1">
      <c r="A389" s="157" t="s">
        <v>3487</v>
      </c>
      <c r="B389" s="1" t="s">
        <v>3488</v>
      </c>
      <c r="C389" s="157" t="s">
        <v>10619</v>
      </c>
      <c r="D389" s="157" t="s">
        <v>10610</v>
      </c>
    </row>
    <row r="390" hidden="1">
      <c r="A390" s="157" t="s">
        <v>3489</v>
      </c>
      <c r="B390" s="1" t="s">
        <v>3490</v>
      </c>
      <c r="C390" s="157" t="s">
        <v>10619</v>
      </c>
      <c r="D390" s="157" t="s">
        <v>10610</v>
      </c>
    </row>
    <row r="391" hidden="1">
      <c r="A391" s="157" t="s">
        <v>3491</v>
      </c>
      <c r="B391" s="1" t="s">
        <v>3492</v>
      </c>
      <c r="C391" s="157" t="s">
        <v>10614</v>
      </c>
      <c r="D391" s="157" t="s">
        <v>10610</v>
      </c>
    </row>
    <row r="392" hidden="1">
      <c r="A392" s="157" t="s">
        <v>3493</v>
      </c>
      <c r="B392" s="1" t="s">
        <v>3494</v>
      </c>
      <c r="C392" s="157" t="s">
        <v>10619</v>
      </c>
      <c r="D392" s="157" t="s">
        <v>10610</v>
      </c>
    </row>
    <row r="393" hidden="1">
      <c r="A393" s="157" t="s">
        <v>3495</v>
      </c>
      <c r="B393" s="1" t="s">
        <v>3496</v>
      </c>
      <c r="C393" s="157" t="s">
        <v>10615</v>
      </c>
      <c r="D393" s="157" t="s">
        <v>10610</v>
      </c>
    </row>
    <row r="394" hidden="1">
      <c r="A394" s="157" t="s">
        <v>3497</v>
      </c>
      <c r="B394" s="1" t="s">
        <v>3498</v>
      </c>
      <c r="C394" s="157" t="s">
        <v>10614</v>
      </c>
      <c r="D394" s="157" t="s">
        <v>10610</v>
      </c>
    </row>
    <row r="395" hidden="1">
      <c r="A395" s="157" t="s">
        <v>3501</v>
      </c>
      <c r="B395" s="1" t="s">
        <v>3502</v>
      </c>
      <c r="C395" s="157" t="s">
        <v>10615</v>
      </c>
      <c r="D395" s="157" t="s">
        <v>10610</v>
      </c>
    </row>
    <row r="396" hidden="1">
      <c r="A396" s="157" t="s">
        <v>3503</v>
      </c>
      <c r="B396" s="1" t="s">
        <v>3504</v>
      </c>
      <c r="C396" s="157" t="s">
        <v>10615</v>
      </c>
      <c r="D396" s="157" t="s">
        <v>10610</v>
      </c>
    </row>
    <row r="397" hidden="1">
      <c r="A397" s="157" t="s">
        <v>3505</v>
      </c>
      <c r="B397" s="1" t="s">
        <v>3506</v>
      </c>
      <c r="C397" s="157" t="s">
        <v>10615</v>
      </c>
      <c r="D397" s="157" t="s">
        <v>10610</v>
      </c>
    </row>
    <row r="398" hidden="1">
      <c r="A398" s="157" t="s">
        <v>3507</v>
      </c>
      <c r="B398" s="1" t="s">
        <v>3508</v>
      </c>
      <c r="C398" s="157" t="s">
        <v>10615</v>
      </c>
      <c r="D398" s="157" t="s">
        <v>10610</v>
      </c>
    </row>
    <row r="399" hidden="1">
      <c r="A399" s="157" t="s">
        <v>3509</v>
      </c>
      <c r="B399" s="1" t="s">
        <v>3510</v>
      </c>
      <c r="C399" s="157" t="s">
        <v>10615</v>
      </c>
      <c r="D399" s="157" t="s">
        <v>10610</v>
      </c>
    </row>
    <row r="400" hidden="1">
      <c r="A400" s="157" t="s">
        <v>3511</v>
      </c>
      <c r="B400" s="1" t="s">
        <v>3512</v>
      </c>
      <c r="C400" s="157" t="s">
        <v>10615</v>
      </c>
      <c r="D400" s="157" t="s">
        <v>10610</v>
      </c>
    </row>
    <row r="401" hidden="1">
      <c r="A401" s="157" t="s">
        <v>3513</v>
      </c>
      <c r="B401" s="1" t="s">
        <v>3514</v>
      </c>
      <c r="C401" s="157" t="s">
        <v>10614</v>
      </c>
      <c r="D401" s="157" t="s">
        <v>10610</v>
      </c>
    </row>
    <row r="402" hidden="1">
      <c r="A402" s="157" t="s">
        <v>3515</v>
      </c>
      <c r="B402" s="1" t="s">
        <v>3516</v>
      </c>
      <c r="C402" s="157" t="s">
        <v>10614</v>
      </c>
      <c r="D402" s="157" t="s">
        <v>10610</v>
      </c>
    </row>
    <row r="403" hidden="1">
      <c r="A403" s="157" t="s">
        <v>3517</v>
      </c>
      <c r="B403" s="1" t="s">
        <v>3518</v>
      </c>
      <c r="C403" s="157" t="s">
        <v>10614</v>
      </c>
      <c r="D403" s="157" t="s">
        <v>10610</v>
      </c>
    </row>
    <row r="404" hidden="1">
      <c r="A404" s="157" t="s">
        <v>3519</v>
      </c>
      <c r="B404" s="1" t="s">
        <v>3520</v>
      </c>
      <c r="C404" s="157" t="s">
        <v>10614</v>
      </c>
      <c r="D404" s="157" t="s">
        <v>10610</v>
      </c>
    </row>
    <row r="405" hidden="1">
      <c r="A405" s="157" t="s">
        <v>3521</v>
      </c>
      <c r="B405" s="1" t="s">
        <v>3522</v>
      </c>
      <c r="C405" s="157" t="s">
        <v>10614</v>
      </c>
      <c r="D405" s="157" t="s">
        <v>10610</v>
      </c>
    </row>
    <row r="406" hidden="1">
      <c r="A406" s="157" t="s">
        <v>10645</v>
      </c>
      <c r="B406" s="1" t="s">
        <v>10646</v>
      </c>
      <c r="C406" s="157" t="s">
        <v>10614</v>
      </c>
      <c r="D406" s="157" t="s">
        <v>10610</v>
      </c>
    </row>
    <row r="407" hidden="1">
      <c r="A407" s="157" t="s">
        <v>3523</v>
      </c>
      <c r="B407" s="1" t="s">
        <v>3524</v>
      </c>
      <c r="C407" s="157" t="s">
        <v>10614</v>
      </c>
      <c r="D407" s="157" t="s">
        <v>10610</v>
      </c>
    </row>
    <row r="408" hidden="1">
      <c r="A408" s="157" t="s">
        <v>3525</v>
      </c>
      <c r="B408" s="1" t="s">
        <v>3526</v>
      </c>
      <c r="C408" s="157" t="s">
        <v>10620</v>
      </c>
      <c r="D408" s="157" t="s">
        <v>10610</v>
      </c>
    </row>
    <row r="409" hidden="1">
      <c r="A409" s="157" t="s">
        <v>3527</v>
      </c>
      <c r="B409" s="1" t="s">
        <v>3528</v>
      </c>
      <c r="C409" s="157" t="s">
        <v>10619</v>
      </c>
      <c r="D409" s="157" t="s">
        <v>10610</v>
      </c>
    </row>
    <row r="410" hidden="1">
      <c r="A410" s="157" t="s">
        <v>3529</v>
      </c>
      <c r="B410" s="1" t="s">
        <v>3530</v>
      </c>
      <c r="C410" s="157" t="s">
        <v>10614</v>
      </c>
      <c r="D410" s="157" t="s">
        <v>10610</v>
      </c>
    </row>
    <row r="411" hidden="1">
      <c r="A411" s="157" t="s">
        <v>3533</v>
      </c>
      <c r="B411" s="1" t="s">
        <v>3534</v>
      </c>
      <c r="C411" s="157" t="s">
        <v>10619</v>
      </c>
      <c r="D411" s="157" t="s">
        <v>10610</v>
      </c>
    </row>
    <row r="412" hidden="1">
      <c r="A412" s="157" t="s">
        <v>3535</v>
      </c>
      <c r="B412" s="1" t="s">
        <v>3536</v>
      </c>
      <c r="C412" s="157" t="s">
        <v>10619</v>
      </c>
      <c r="D412" s="157" t="s">
        <v>10610</v>
      </c>
    </row>
    <row r="413" hidden="1">
      <c r="A413" s="157" t="s">
        <v>3537</v>
      </c>
      <c r="B413" s="1" t="s">
        <v>3538</v>
      </c>
      <c r="C413" s="157" t="s">
        <v>10619</v>
      </c>
      <c r="D413" s="157" t="s">
        <v>10610</v>
      </c>
    </row>
    <row r="414" hidden="1">
      <c r="A414" s="157" t="s">
        <v>3539</v>
      </c>
      <c r="B414" s="1" t="s">
        <v>3540</v>
      </c>
      <c r="C414" s="157" t="s">
        <v>10614</v>
      </c>
      <c r="D414" s="157" t="s">
        <v>10610</v>
      </c>
    </row>
    <row r="415" hidden="1">
      <c r="A415" s="157" t="s">
        <v>3541</v>
      </c>
      <c r="B415" s="1" t="s">
        <v>3542</v>
      </c>
      <c r="C415" s="157" t="s">
        <v>10619</v>
      </c>
      <c r="D415" s="157" t="s">
        <v>10610</v>
      </c>
    </row>
    <row r="416" hidden="1">
      <c r="A416" s="157" t="s">
        <v>3543</v>
      </c>
      <c r="B416" s="1" t="s">
        <v>3544</v>
      </c>
      <c r="C416" s="157" t="s">
        <v>10619</v>
      </c>
      <c r="D416" s="157" t="s">
        <v>10610</v>
      </c>
    </row>
    <row r="417" hidden="1">
      <c r="A417" s="157" t="s">
        <v>3545</v>
      </c>
      <c r="B417" s="1" t="s">
        <v>3546</v>
      </c>
      <c r="C417" s="157" t="s">
        <v>10619</v>
      </c>
      <c r="D417" s="157" t="s">
        <v>10610</v>
      </c>
    </row>
    <row r="418" hidden="1">
      <c r="A418" s="157" t="s">
        <v>3547</v>
      </c>
      <c r="B418" s="1" t="s">
        <v>3548</v>
      </c>
      <c r="C418" s="157" t="s">
        <v>10619</v>
      </c>
      <c r="D418" s="157" t="s">
        <v>10610</v>
      </c>
    </row>
    <row r="419" hidden="1">
      <c r="A419" s="157" t="s">
        <v>3549</v>
      </c>
      <c r="B419" s="1" t="s">
        <v>3550</v>
      </c>
      <c r="C419" s="157" t="s">
        <v>10619</v>
      </c>
      <c r="D419" s="157" t="s">
        <v>10610</v>
      </c>
    </row>
    <row r="420" hidden="1">
      <c r="A420" s="157" t="s">
        <v>3551</v>
      </c>
      <c r="B420" s="1" t="s">
        <v>3552</v>
      </c>
      <c r="C420" s="157" t="s">
        <v>10619</v>
      </c>
      <c r="D420" s="157" t="s">
        <v>10610</v>
      </c>
    </row>
    <row r="421" hidden="1">
      <c r="A421" s="157" t="s">
        <v>3553</v>
      </c>
      <c r="B421" s="1" t="s">
        <v>3554</v>
      </c>
      <c r="C421" s="157" t="s">
        <v>10619</v>
      </c>
      <c r="D421" s="157" t="s">
        <v>10610</v>
      </c>
    </row>
    <row r="422" hidden="1">
      <c r="A422" s="157" t="s">
        <v>3555</v>
      </c>
      <c r="B422" s="1" t="s">
        <v>3556</v>
      </c>
      <c r="C422" s="157" t="s">
        <v>10619</v>
      </c>
      <c r="D422" s="157" t="s">
        <v>10610</v>
      </c>
    </row>
    <row r="423" hidden="1">
      <c r="A423" s="157" t="s">
        <v>3557</v>
      </c>
      <c r="B423" s="1" t="s">
        <v>3558</v>
      </c>
      <c r="C423" s="157" t="s">
        <v>10614</v>
      </c>
      <c r="D423" s="157" t="s">
        <v>10610</v>
      </c>
    </row>
    <row r="424" hidden="1">
      <c r="A424" s="157" t="s">
        <v>10647</v>
      </c>
      <c r="B424" s="1" t="s">
        <v>10648</v>
      </c>
      <c r="C424" s="157" t="s">
        <v>10619</v>
      </c>
      <c r="D424" s="157" t="s">
        <v>10610</v>
      </c>
    </row>
    <row r="425" hidden="1">
      <c r="A425" s="157" t="s">
        <v>3559</v>
      </c>
      <c r="B425" s="1" t="s">
        <v>3560</v>
      </c>
      <c r="C425" s="157" t="s">
        <v>10619</v>
      </c>
      <c r="D425" s="157" t="s">
        <v>10610</v>
      </c>
    </row>
    <row r="426" hidden="1">
      <c r="A426" s="157" t="s">
        <v>3561</v>
      </c>
      <c r="B426" s="1" t="s">
        <v>3562</v>
      </c>
      <c r="C426" s="157" t="s">
        <v>10619</v>
      </c>
      <c r="D426" s="157" t="s">
        <v>10610</v>
      </c>
    </row>
    <row r="427" hidden="1">
      <c r="A427" s="157" t="s">
        <v>3565</v>
      </c>
      <c r="B427" s="1" t="s">
        <v>3566</v>
      </c>
      <c r="C427" s="157" t="s">
        <v>10619</v>
      </c>
      <c r="D427" s="157" t="s">
        <v>10610</v>
      </c>
    </row>
    <row r="428" hidden="1">
      <c r="A428" s="157" t="s">
        <v>3567</v>
      </c>
      <c r="B428" s="1" t="s">
        <v>3568</v>
      </c>
      <c r="C428" s="157" t="s">
        <v>10619</v>
      </c>
      <c r="D428" s="157" t="s">
        <v>10610</v>
      </c>
    </row>
    <row r="429" hidden="1">
      <c r="A429" s="157" t="s">
        <v>3569</v>
      </c>
      <c r="B429" s="1" t="s">
        <v>3570</v>
      </c>
      <c r="C429" s="157" t="s">
        <v>10619</v>
      </c>
      <c r="D429" s="157" t="s">
        <v>10610</v>
      </c>
    </row>
    <row r="430" hidden="1">
      <c r="A430" s="157" t="s">
        <v>10649</v>
      </c>
      <c r="B430" s="1" t="s">
        <v>10650</v>
      </c>
      <c r="C430" s="157" t="s">
        <v>10619</v>
      </c>
      <c r="D430" s="157" t="s">
        <v>10610</v>
      </c>
    </row>
    <row r="431" hidden="1">
      <c r="A431" s="157" t="s">
        <v>3571</v>
      </c>
      <c r="B431" s="1" t="s">
        <v>3572</v>
      </c>
      <c r="C431" s="157" t="s">
        <v>10619</v>
      </c>
      <c r="D431" s="157" t="s">
        <v>10610</v>
      </c>
    </row>
    <row r="432" hidden="1">
      <c r="A432" s="157" t="s">
        <v>3573</v>
      </c>
      <c r="B432" s="1" t="s">
        <v>3574</v>
      </c>
      <c r="C432" s="157" t="s">
        <v>10619</v>
      </c>
      <c r="D432" s="157" t="s">
        <v>10610</v>
      </c>
    </row>
    <row r="433" hidden="1">
      <c r="A433" s="157" t="s">
        <v>3575</v>
      </c>
      <c r="B433" s="1" t="s">
        <v>3576</v>
      </c>
      <c r="C433" s="157" t="s">
        <v>10614</v>
      </c>
      <c r="D433" s="157" t="s">
        <v>10610</v>
      </c>
    </row>
    <row r="434" hidden="1">
      <c r="A434" s="157" t="s">
        <v>3577</v>
      </c>
      <c r="B434" s="1" t="s">
        <v>3578</v>
      </c>
      <c r="C434" s="157" t="s">
        <v>10619</v>
      </c>
      <c r="D434" s="157" t="s">
        <v>10610</v>
      </c>
    </row>
    <row r="435" hidden="1">
      <c r="A435" s="157" t="s">
        <v>3579</v>
      </c>
      <c r="B435" s="1" t="s">
        <v>3580</v>
      </c>
      <c r="C435" s="157" t="s">
        <v>10614</v>
      </c>
      <c r="D435" s="157" t="s">
        <v>10610</v>
      </c>
    </row>
    <row r="436" hidden="1">
      <c r="A436" s="157" t="s">
        <v>3581</v>
      </c>
      <c r="B436" s="1" t="s">
        <v>3582</v>
      </c>
      <c r="C436" s="157" t="s">
        <v>10619</v>
      </c>
      <c r="D436" s="157" t="s">
        <v>10610</v>
      </c>
    </row>
    <row r="437" hidden="1">
      <c r="A437" s="157" t="s">
        <v>3583</v>
      </c>
      <c r="B437" s="1" t="s">
        <v>3584</v>
      </c>
      <c r="C437" s="157" t="s">
        <v>10619</v>
      </c>
      <c r="D437" s="157" t="s">
        <v>10610</v>
      </c>
    </row>
    <row r="438" hidden="1">
      <c r="A438" s="157" t="s">
        <v>3585</v>
      </c>
      <c r="B438" s="1" t="s">
        <v>3586</v>
      </c>
      <c r="C438" s="157" t="s">
        <v>10619</v>
      </c>
      <c r="D438" s="157" t="s">
        <v>10610</v>
      </c>
    </row>
    <row r="439" hidden="1">
      <c r="A439" s="157" t="s">
        <v>3587</v>
      </c>
      <c r="B439" s="1" t="s">
        <v>3588</v>
      </c>
      <c r="C439" s="157" t="s">
        <v>10619</v>
      </c>
      <c r="D439" s="157" t="s">
        <v>10610</v>
      </c>
    </row>
    <row r="440" hidden="1">
      <c r="A440" s="157" t="s">
        <v>3589</v>
      </c>
      <c r="B440" s="1" t="s">
        <v>3590</v>
      </c>
      <c r="C440" s="157" t="s">
        <v>10619</v>
      </c>
      <c r="D440" s="157" t="s">
        <v>10610</v>
      </c>
    </row>
    <row r="441" hidden="1">
      <c r="A441" s="157" t="s">
        <v>3591</v>
      </c>
      <c r="B441" s="1" t="s">
        <v>3592</v>
      </c>
      <c r="C441" s="157" t="s">
        <v>10619</v>
      </c>
      <c r="D441" s="157" t="s">
        <v>10610</v>
      </c>
    </row>
    <row r="442" hidden="1">
      <c r="A442" s="157" t="s">
        <v>3593</v>
      </c>
      <c r="B442" s="1" t="s">
        <v>3594</v>
      </c>
      <c r="C442" s="157" t="s">
        <v>10619</v>
      </c>
      <c r="D442" s="157" t="s">
        <v>10610</v>
      </c>
    </row>
    <row r="443" hidden="1">
      <c r="A443" s="157" t="s">
        <v>3595</v>
      </c>
      <c r="B443" s="1" t="s">
        <v>3596</v>
      </c>
      <c r="C443" s="157" t="s">
        <v>10619</v>
      </c>
      <c r="D443" s="157" t="s">
        <v>10610</v>
      </c>
    </row>
    <row r="444" hidden="1">
      <c r="A444" s="157" t="s">
        <v>3597</v>
      </c>
      <c r="B444" s="1" t="s">
        <v>3598</v>
      </c>
      <c r="C444" s="157" t="s">
        <v>10614</v>
      </c>
      <c r="D444" s="157" t="s">
        <v>10610</v>
      </c>
    </row>
    <row r="445" hidden="1">
      <c r="A445" s="157" t="s">
        <v>3599</v>
      </c>
      <c r="B445" s="1" t="s">
        <v>3600</v>
      </c>
      <c r="C445" s="157" t="s">
        <v>10619</v>
      </c>
      <c r="D445" s="157" t="s">
        <v>10610</v>
      </c>
    </row>
    <row r="446" hidden="1">
      <c r="A446" s="157" t="s">
        <v>3601</v>
      </c>
      <c r="B446" s="1" t="s">
        <v>3602</v>
      </c>
      <c r="C446" s="157" t="s">
        <v>10619</v>
      </c>
      <c r="D446" s="157" t="s">
        <v>10610</v>
      </c>
    </row>
    <row r="447" hidden="1">
      <c r="A447" s="157" t="s">
        <v>3603</v>
      </c>
      <c r="B447" s="1" t="s">
        <v>3604</v>
      </c>
      <c r="C447" s="157" t="s">
        <v>10619</v>
      </c>
      <c r="D447" s="157" t="s">
        <v>10610</v>
      </c>
    </row>
    <row r="448" hidden="1">
      <c r="A448" s="157" t="s">
        <v>3605</v>
      </c>
      <c r="B448" s="1" t="s">
        <v>3606</v>
      </c>
      <c r="C448" s="157" t="s">
        <v>10619</v>
      </c>
      <c r="D448" s="157" t="s">
        <v>10610</v>
      </c>
    </row>
    <row r="449" hidden="1">
      <c r="A449" s="157" t="s">
        <v>3607</v>
      </c>
      <c r="B449" s="1" t="s">
        <v>3608</v>
      </c>
      <c r="C449" s="157" t="s">
        <v>10619</v>
      </c>
      <c r="D449" s="157" t="s">
        <v>10610</v>
      </c>
    </row>
    <row r="450" hidden="1">
      <c r="A450" s="157" t="s">
        <v>3609</v>
      </c>
      <c r="B450" s="1" t="s">
        <v>3610</v>
      </c>
      <c r="C450" s="157" t="s">
        <v>10614</v>
      </c>
      <c r="D450" s="157" t="s">
        <v>10610</v>
      </c>
    </row>
    <row r="451" hidden="1">
      <c r="A451" s="157" t="s">
        <v>3611</v>
      </c>
      <c r="B451" s="1" t="s">
        <v>3612</v>
      </c>
      <c r="C451" s="157" t="s">
        <v>10619</v>
      </c>
      <c r="D451" s="157" t="s">
        <v>10610</v>
      </c>
    </row>
    <row r="452" hidden="1">
      <c r="A452" s="157" t="s">
        <v>3613</v>
      </c>
      <c r="B452" s="1" t="s">
        <v>3614</v>
      </c>
      <c r="C452" s="157" t="s">
        <v>10619</v>
      </c>
      <c r="D452" s="157" t="s">
        <v>10610</v>
      </c>
    </row>
    <row r="453" hidden="1">
      <c r="A453" s="157" t="s">
        <v>3615</v>
      </c>
      <c r="B453" s="1" t="s">
        <v>3616</v>
      </c>
      <c r="C453" s="157" t="s">
        <v>10619</v>
      </c>
      <c r="D453" s="157" t="s">
        <v>10610</v>
      </c>
    </row>
    <row r="454" hidden="1">
      <c r="A454" s="157" t="s">
        <v>3617</v>
      </c>
      <c r="B454" s="1" t="s">
        <v>3618</v>
      </c>
      <c r="C454" s="157" t="s">
        <v>10614</v>
      </c>
      <c r="D454" s="157" t="s">
        <v>10610</v>
      </c>
    </row>
    <row r="455" hidden="1">
      <c r="A455" s="157" t="s">
        <v>3619</v>
      </c>
      <c r="B455" s="1" t="s">
        <v>3620</v>
      </c>
      <c r="C455" s="157" t="s">
        <v>10619</v>
      </c>
      <c r="D455" s="157" t="s">
        <v>10610</v>
      </c>
    </row>
    <row r="456" hidden="1">
      <c r="A456" s="157" t="s">
        <v>3621</v>
      </c>
      <c r="B456" s="1" t="s">
        <v>3622</v>
      </c>
      <c r="C456" s="157" t="s">
        <v>10614</v>
      </c>
      <c r="D456" s="157" t="s">
        <v>10610</v>
      </c>
    </row>
    <row r="457" hidden="1">
      <c r="A457" s="157" t="s">
        <v>3623</v>
      </c>
      <c r="B457" s="1" t="s">
        <v>3624</v>
      </c>
      <c r="C457" s="157" t="s">
        <v>10619</v>
      </c>
      <c r="D457" s="157" t="s">
        <v>10610</v>
      </c>
    </row>
    <row r="458" hidden="1">
      <c r="A458" s="157" t="s">
        <v>3625</v>
      </c>
      <c r="B458" s="1" t="s">
        <v>3626</v>
      </c>
      <c r="C458" s="157" t="s">
        <v>10614</v>
      </c>
      <c r="D458" s="157" t="s">
        <v>10610</v>
      </c>
    </row>
    <row r="459" hidden="1">
      <c r="A459" s="157" t="s">
        <v>3627</v>
      </c>
      <c r="B459" s="1" t="s">
        <v>3628</v>
      </c>
      <c r="C459" s="157" t="s">
        <v>10619</v>
      </c>
      <c r="D459" s="157" t="s">
        <v>10610</v>
      </c>
    </row>
    <row r="460" hidden="1">
      <c r="A460" s="157" t="s">
        <v>3629</v>
      </c>
      <c r="B460" s="1" t="s">
        <v>3630</v>
      </c>
      <c r="C460" s="157" t="s">
        <v>10614</v>
      </c>
      <c r="D460" s="157" t="s">
        <v>10610</v>
      </c>
    </row>
    <row r="461" hidden="1">
      <c r="A461" s="157" t="s">
        <v>3631</v>
      </c>
      <c r="B461" s="1" t="s">
        <v>3632</v>
      </c>
      <c r="C461" s="157" t="s">
        <v>10619</v>
      </c>
      <c r="D461" s="157" t="s">
        <v>10610</v>
      </c>
    </row>
    <row r="462" hidden="1">
      <c r="A462" s="157" t="s">
        <v>3633</v>
      </c>
      <c r="B462" s="1" t="s">
        <v>3634</v>
      </c>
      <c r="C462" s="157" t="s">
        <v>10619</v>
      </c>
      <c r="D462" s="157" t="s">
        <v>10610</v>
      </c>
    </row>
    <row r="463" hidden="1">
      <c r="A463" s="157" t="s">
        <v>3635</v>
      </c>
      <c r="B463" s="1" t="s">
        <v>3636</v>
      </c>
      <c r="C463" s="157" t="s">
        <v>10619</v>
      </c>
      <c r="D463" s="157" t="s">
        <v>10610</v>
      </c>
    </row>
    <row r="464" hidden="1">
      <c r="A464" s="157" t="s">
        <v>3637</v>
      </c>
      <c r="B464" s="1" t="s">
        <v>3638</v>
      </c>
      <c r="C464" s="157" t="s">
        <v>10614</v>
      </c>
      <c r="D464" s="157" t="s">
        <v>10610</v>
      </c>
    </row>
    <row r="465" hidden="1">
      <c r="A465" s="157" t="s">
        <v>3641</v>
      </c>
      <c r="B465" s="1" t="s">
        <v>3642</v>
      </c>
      <c r="C465" s="157" t="s">
        <v>10614</v>
      </c>
      <c r="D465" s="157" t="s">
        <v>10610</v>
      </c>
    </row>
    <row r="466" hidden="1">
      <c r="A466" s="157" t="s">
        <v>3643</v>
      </c>
      <c r="B466" s="1" t="s">
        <v>3644</v>
      </c>
      <c r="C466" s="157" t="s">
        <v>10619</v>
      </c>
      <c r="D466" s="157" t="s">
        <v>10610</v>
      </c>
    </row>
    <row r="467" hidden="1">
      <c r="A467" s="157" t="s">
        <v>3645</v>
      </c>
      <c r="B467" s="1" t="s">
        <v>3646</v>
      </c>
      <c r="C467" s="157" t="s">
        <v>10614</v>
      </c>
      <c r="D467" s="157" t="s">
        <v>10610</v>
      </c>
    </row>
    <row r="468" hidden="1">
      <c r="A468" s="157" t="s">
        <v>3647</v>
      </c>
      <c r="B468" s="1" t="s">
        <v>3648</v>
      </c>
      <c r="C468" s="157" t="s">
        <v>10614</v>
      </c>
      <c r="D468" s="157" t="s">
        <v>10610</v>
      </c>
    </row>
    <row r="469" hidden="1">
      <c r="A469" s="157" t="s">
        <v>3649</v>
      </c>
      <c r="B469" s="1" t="s">
        <v>3650</v>
      </c>
      <c r="C469" s="157" t="s">
        <v>10614</v>
      </c>
      <c r="D469" s="157" t="s">
        <v>10610</v>
      </c>
    </row>
    <row r="470" hidden="1">
      <c r="A470" s="157" t="s">
        <v>3651</v>
      </c>
      <c r="B470" s="1" t="s">
        <v>3652</v>
      </c>
      <c r="C470" s="157" t="s">
        <v>10614</v>
      </c>
      <c r="D470" s="157" t="s">
        <v>10610</v>
      </c>
    </row>
    <row r="471" hidden="1">
      <c r="A471" s="157" t="s">
        <v>3653</v>
      </c>
      <c r="B471" s="1" t="s">
        <v>3654</v>
      </c>
      <c r="C471" s="157" t="s">
        <v>10614</v>
      </c>
      <c r="D471" s="157" t="s">
        <v>10610</v>
      </c>
    </row>
    <row r="472" hidden="1">
      <c r="A472" s="157" t="s">
        <v>3655</v>
      </c>
      <c r="B472" s="1" t="s">
        <v>3656</v>
      </c>
      <c r="C472" s="157" t="s">
        <v>10614</v>
      </c>
      <c r="D472" s="157" t="s">
        <v>10610</v>
      </c>
    </row>
    <row r="473" hidden="1">
      <c r="A473" s="157" t="s">
        <v>3657</v>
      </c>
      <c r="B473" s="1" t="s">
        <v>3658</v>
      </c>
      <c r="C473" s="157" t="s">
        <v>10615</v>
      </c>
      <c r="D473" s="157" t="s">
        <v>10610</v>
      </c>
    </row>
    <row r="474" hidden="1">
      <c r="A474" s="157" t="s">
        <v>3659</v>
      </c>
      <c r="B474" s="1" t="s">
        <v>3660</v>
      </c>
      <c r="C474" s="157" t="s">
        <v>10614</v>
      </c>
      <c r="D474" s="157" t="s">
        <v>10610</v>
      </c>
    </row>
    <row r="475" hidden="1">
      <c r="A475" s="157" t="s">
        <v>3661</v>
      </c>
      <c r="B475" s="1" t="s">
        <v>3662</v>
      </c>
      <c r="C475" s="157" t="s">
        <v>10614</v>
      </c>
      <c r="D475" s="157" t="s">
        <v>10610</v>
      </c>
    </row>
    <row r="476" hidden="1">
      <c r="A476" s="157" t="s">
        <v>3663</v>
      </c>
      <c r="B476" s="1" t="s">
        <v>3664</v>
      </c>
      <c r="C476" s="157" t="s">
        <v>10614</v>
      </c>
      <c r="D476" s="157" t="s">
        <v>10610</v>
      </c>
    </row>
    <row r="477" hidden="1">
      <c r="A477" s="157" t="s">
        <v>3665</v>
      </c>
      <c r="B477" s="1" t="s">
        <v>3666</v>
      </c>
      <c r="C477" s="157" t="s">
        <v>10619</v>
      </c>
      <c r="D477" s="157" t="s">
        <v>10610</v>
      </c>
    </row>
    <row r="478" hidden="1">
      <c r="A478" s="157" t="s">
        <v>3667</v>
      </c>
      <c r="B478" s="1" t="s">
        <v>3668</v>
      </c>
      <c r="C478" s="157" t="s">
        <v>10614</v>
      </c>
      <c r="D478" s="157" t="s">
        <v>10610</v>
      </c>
    </row>
    <row r="479" hidden="1">
      <c r="A479" s="157" t="s">
        <v>3669</v>
      </c>
      <c r="B479" s="1" t="s">
        <v>3670</v>
      </c>
      <c r="C479" s="157" t="s">
        <v>10619</v>
      </c>
      <c r="D479" s="157" t="s">
        <v>10610</v>
      </c>
    </row>
    <row r="480" hidden="1">
      <c r="A480" s="157" t="s">
        <v>3671</v>
      </c>
      <c r="B480" s="1" t="s">
        <v>3672</v>
      </c>
      <c r="C480" s="157" t="s">
        <v>10619</v>
      </c>
      <c r="D480" s="157" t="s">
        <v>10610</v>
      </c>
    </row>
    <row r="481" hidden="1">
      <c r="A481" s="157" t="s">
        <v>3675</v>
      </c>
      <c r="B481" s="1" t="s">
        <v>3676</v>
      </c>
      <c r="C481" s="157" t="s">
        <v>10614</v>
      </c>
      <c r="D481" s="157" t="s">
        <v>10610</v>
      </c>
    </row>
    <row r="482" hidden="1">
      <c r="A482" s="157" t="s">
        <v>3677</v>
      </c>
      <c r="B482" s="1" t="s">
        <v>3678</v>
      </c>
      <c r="C482" s="157" t="s">
        <v>10614</v>
      </c>
      <c r="D482" s="157" t="s">
        <v>10610</v>
      </c>
    </row>
    <row r="483" hidden="1">
      <c r="A483" s="157" t="s">
        <v>3679</v>
      </c>
      <c r="B483" s="1" t="s">
        <v>3680</v>
      </c>
      <c r="C483" s="157" t="s">
        <v>10614</v>
      </c>
      <c r="D483" s="157" t="s">
        <v>10610</v>
      </c>
    </row>
    <row r="484" hidden="1">
      <c r="A484" s="157" t="s">
        <v>3681</v>
      </c>
      <c r="B484" s="1" t="s">
        <v>3682</v>
      </c>
      <c r="C484" s="157" t="s">
        <v>10619</v>
      </c>
      <c r="D484" s="157" t="s">
        <v>10610</v>
      </c>
    </row>
    <row r="485" hidden="1">
      <c r="A485" s="157" t="s">
        <v>3685</v>
      </c>
      <c r="B485" s="1" t="s">
        <v>3686</v>
      </c>
      <c r="C485" s="157" t="s">
        <v>10619</v>
      </c>
      <c r="D485" s="157" t="s">
        <v>10610</v>
      </c>
    </row>
    <row r="486" hidden="1">
      <c r="A486" s="157" t="s">
        <v>3687</v>
      </c>
      <c r="B486" s="1" t="s">
        <v>3688</v>
      </c>
      <c r="C486" s="157" t="s">
        <v>10619</v>
      </c>
      <c r="D486" s="157" t="s">
        <v>10610</v>
      </c>
    </row>
    <row r="487" hidden="1">
      <c r="A487" s="157" t="s">
        <v>3691</v>
      </c>
      <c r="B487" s="1" t="s">
        <v>3692</v>
      </c>
      <c r="C487" s="157" t="s">
        <v>10614</v>
      </c>
      <c r="D487" s="157" t="s">
        <v>10610</v>
      </c>
    </row>
    <row r="488" hidden="1">
      <c r="A488" s="157" t="s">
        <v>3693</v>
      </c>
      <c r="B488" s="1" t="s">
        <v>3694</v>
      </c>
      <c r="C488" s="157" t="s">
        <v>10614</v>
      </c>
      <c r="D488" s="157" t="s">
        <v>10610</v>
      </c>
    </row>
    <row r="489" hidden="1">
      <c r="A489" s="157" t="s">
        <v>3695</v>
      </c>
      <c r="B489" s="1" t="s">
        <v>3696</v>
      </c>
      <c r="C489" s="157" t="s">
        <v>10614</v>
      </c>
      <c r="D489" s="157" t="s">
        <v>10610</v>
      </c>
    </row>
    <row r="490" hidden="1">
      <c r="A490" s="157" t="s">
        <v>3697</v>
      </c>
      <c r="B490" s="1" t="s">
        <v>3698</v>
      </c>
      <c r="C490" s="157" t="s">
        <v>10614</v>
      </c>
      <c r="D490" s="157" t="s">
        <v>10610</v>
      </c>
    </row>
    <row r="491" hidden="1">
      <c r="A491" s="157" t="s">
        <v>3699</v>
      </c>
      <c r="B491" s="1" t="s">
        <v>3700</v>
      </c>
      <c r="C491" s="157" t="s">
        <v>10614</v>
      </c>
      <c r="D491" s="157" t="s">
        <v>10610</v>
      </c>
    </row>
    <row r="492" hidden="1">
      <c r="A492" s="157" t="s">
        <v>3701</v>
      </c>
      <c r="B492" s="1" t="s">
        <v>3702</v>
      </c>
      <c r="C492" s="157" t="s">
        <v>10615</v>
      </c>
      <c r="D492" s="157" t="s">
        <v>10610</v>
      </c>
    </row>
    <row r="493" hidden="1">
      <c r="A493" s="157" t="s">
        <v>3703</v>
      </c>
      <c r="B493" s="1" t="s">
        <v>3704</v>
      </c>
      <c r="C493" s="157" t="s">
        <v>10615</v>
      </c>
      <c r="D493" s="157" t="s">
        <v>10610</v>
      </c>
    </row>
    <row r="494" hidden="1">
      <c r="A494" s="157" t="s">
        <v>3705</v>
      </c>
      <c r="B494" s="1" t="s">
        <v>3706</v>
      </c>
      <c r="C494" s="157" t="s">
        <v>10615</v>
      </c>
      <c r="D494" s="157" t="s">
        <v>10610</v>
      </c>
    </row>
    <row r="495" hidden="1">
      <c r="A495" s="157" t="s">
        <v>3707</v>
      </c>
      <c r="B495" s="1" t="s">
        <v>3708</v>
      </c>
      <c r="C495" s="157" t="s">
        <v>10615</v>
      </c>
      <c r="D495" s="157" t="s">
        <v>10610</v>
      </c>
    </row>
    <row r="496" hidden="1">
      <c r="A496" s="157" t="s">
        <v>3709</v>
      </c>
      <c r="B496" s="1" t="s">
        <v>3710</v>
      </c>
      <c r="C496" s="157" t="s">
        <v>10614</v>
      </c>
      <c r="D496" s="157" t="s">
        <v>10610</v>
      </c>
    </row>
    <row r="497" hidden="1">
      <c r="A497" s="157" t="s">
        <v>3711</v>
      </c>
      <c r="B497" s="1" t="s">
        <v>3712</v>
      </c>
      <c r="C497" s="157" t="s">
        <v>10615</v>
      </c>
      <c r="D497" s="157" t="s">
        <v>10610</v>
      </c>
    </row>
    <row r="498" hidden="1">
      <c r="A498" s="157" t="s">
        <v>3713</v>
      </c>
      <c r="B498" s="1" t="s">
        <v>3714</v>
      </c>
      <c r="C498" s="157" t="s">
        <v>10615</v>
      </c>
      <c r="D498" s="157" t="s">
        <v>10610</v>
      </c>
    </row>
    <row r="499" hidden="1">
      <c r="A499" s="157" t="s">
        <v>3715</v>
      </c>
      <c r="B499" s="1" t="s">
        <v>3716</v>
      </c>
      <c r="C499" s="157" t="s">
        <v>10615</v>
      </c>
      <c r="D499" s="157" t="s">
        <v>10610</v>
      </c>
    </row>
    <row r="500" hidden="1">
      <c r="A500" s="157" t="s">
        <v>3717</v>
      </c>
      <c r="B500" s="1" t="s">
        <v>3718</v>
      </c>
      <c r="C500" s="157" t="s">
        <v>10615</v>
      </c>
      <c r="D500" s="157" t="s">
        <v>10610</v>
      </c>
    </row>
    <row r="501" hidden="1">
      <c r="A501" s="157" t="s">
        <v>3719</v>
      </c>
      <c r="B501" s="1" t="s">
        <v>3720</v>
      </c>
      <c r="C501" s="157" t="s">
        <v>10615</v>
      </c>
      <c r="D501" s="157" t="s">
        <v>10610</v>
      </c>
    </row>
    <row r="502" hidden="1">
      <c r="A502" s="157" t="s">
        <v>3721</v>
      </c>
      <c r="B502" s="1" t="s">
        <v>3722</v>
      </c>
      <c r="C502" s="157" t="s">
        <v>10615</v>
      </c>
      <c r="D502" s="157" t="s">
        <v>10610</v>
      </c>
    </row>
    <row r="503" hidden="1">
      <c r="A503" s="157" t="s">
        <v>3723</v>
      </c>
      <c r="B503" s="1" t="s">
        <v>3724</v>
      </c>
      <c r="C503" s="157" t="s">
        <v>10615</v>
      </c>
      <c r="D503" s="157" t="s">
        <v>10610</v>
      </c>
    </row>
    <row r="504" hidden="1">
      <c r="A504" s="157" t="s">
        <v>3725</v>
      </c>
      <c r="B504" s="1" t="s">
        <v>3726</v>
      </c>
      <c r="C504" s="157" t="s">
        <v>10615</v>
      </c>
      <c r="D504" s="157" t="s">
        <v>10610</v>
      </c>
    </row>
    <row r="505" hidden="1">
      <c r="A505" s="157" t="s">
        <v>3727</v>
      </c>
      <c r="B505" s="1" t="s">
        <v>3728</v>
      </c>
      <c r="C505" s="157" t="s">
        <v>10615</v>
      </c>
      <c r="D505" s="157" t="s">
        <v>10610</v>
      </c>
    </row>
    <row r="506" hidden="1">
      <c r="A506" s="157" t="s">
        <v>3729</v>
      </c>
      <c r="B506" s="1" t="s">
        <v>3730</v>
      </c>
      <c r="C506" s="157" t="s">
        <v>10615</v>
      </c>
      <c r="D506" s="157" t="s">
        <v>10610</v>
      </c>
    </row>
    <row r="507" hidden="1">
      <c r="A507" s="157" t="s">
        <v>3731</v>
      </c>
      <c r="B507" s="1" t="s">
        <v>3732</v>
      </c>
      <c r="C507" s="157" t="s">
        <v>10615</v>
      </c>
      <c r="D507" s="157" t="s">
        <v>10610</v>
      </c>
    </row>
    <row r="508" hidden="1">
      <c r="A508" s="157" t="s">
        <v>3733</v>
      </c>
      <c r="B508" s="1" t="s">
        <v>3734</v>
      </c>
      <c r="C508" s="157" t="s">
        <v>10615</v>
      </c>
      <c r="D508" s="157" t="s">
        <v>10610</v>
      </c>
    </row>
    <row r="509" hidden="1">
      <c r="A509" s="157" t="s">
        <v>3735</v>
      </c>
      <c r="B509" s="1" t="s">
        <v>3736</v>
      </c>
      <c r="C509" s="157" t="s">
        <v>10615</v>
      </c>
      <c r="D509" s="157" t="s">
        <v>10610</v>
      </c>
    </row>
    <row r="510" hidden="1">
      <c r="A510" s="157" t="s">
        <v>3737</v>
      </c>
      <c r="B510" s="1" t="s">
        <v>3738</v>
      </c>
      <c r="C510" s="157" t="s">
        <v>10615</v>
      </c>
      <c r="D510" s="157" t="s">
        <v>10610</v>
      </c>
    </row>
    <row r="511" hidden="1">
      <c r="A511" s="157" t="s">
        <v>3739</v>
      </c>
      <c r="B511" s="1" t="s">
        <v>3740</v>
      </c>
      <c r="C511" s="157" t="s">
        <v>10615</v>
      </c>
      <c r="D511" s="157" t="s">
        <v>10610</v>
      </c>
    </row>
    <row r="512" hidden="1">
      <c r="A512" s="157" t="s">
        <v>3741</v>
      </c>
      <c r="B512" s="1" t="s">
        <v>3742</v>
      </c>
      <c r="C512" s="157" t="s">
        <v>10615</v>
      </c>
      <c r="D512" s="157" t="s">
        <v>10610</v>
      </c>
    </row>
    <row r="513" hidden="1">
      <c r="A513" s="157" t="s">
        <v>3743</v>
      </c>
      <c r="B513" s="1" t="s">
        <v>3744</v>
      </c>
      <c r="C513" s="157" t="s">
        <v>10615</v>
      </c>
      <c r="D513" s="157" t="s">
        <v>10610</v>
      </c>
    </row>
    <row r="514" hidden="1">
      <c r="A514" s="157" t="s">
        <v>3745</v>
      </c>
      <c r="B514" s="1" t="s">
        <v>3746</v>
      </c>
      <c r="C514" s="157" t="s">
        <v>10614</v>
      </c>
      <c r="D514" s="157" t="s">
        <v>10610</v>
      </c>
    </row>
    <row r="515" hidden="1">
      <c r="A515" s="157" t="s">
        <v>3747</v>
      </c>
      <c r="B515" s="1" t="s">
        <v>3748</v>
      </c>
      <c r="C515" s="157" t="s">
        <v>10614</v>
      </c>
      <c r="D515" s="157" t="s">
        <v>10610</v>
      </c>
    </row>
    <row r="516" hidden="1">
      <c r="A516" s="157" t="s">
        <v>3749</v>
      </c>
      <c r="B516" s="1" t="s">
        <v>3750</v>
      </c>
      <c r="C516" s="157" t="s">
        <v>10615</v>
      </c>
      <c r="D516" s="157" t="s">
        <v>10610</v>
      </c>
    </row>
    <row r="517" hidden="1">
      <c r="A517" s="157" t="s">
        <v>3751</v>
      </c>
      <c r="B517" s="1" t="s">
        <v>3752</v>
      </c>
      <c r="C517" s="157" t="s">
        <v>10614</v>
      </c>
      <c r="D517" s="157" t="s">
        <v>10610</v>
      </c>
    </row>
    <row r="518" hidden="1">
      <c r="A518" s="157" t="s">
        <v>3753</v>
      </c>
      <c r="B518" s="1" t="s">
        <v>3754</v>
      </c>
      <c r="C518" s="157" t="s">
        <v>10615</v>
      </c>
      <c r="D518" s="157" t="s">
        <v>10610</v>
      </c>
    </row>
    <row r="519" hidden="1">
      <c r="A519" s="157" t="s">
        <v>3755</v>
      </c>
      <c r="B519" s="1" t="s">
        <v>3756</v>
      </c>
      <c r="C519" s="157" t="s">
        <v>10614</v>
      </c>
      <c r="D519" s="157" t="s">
        <v>10610</v>
      </c>
    </row>
    <row r="520" hidden="1">
      <c r="A520" s="157" t="s">
        <v>3757</v>
      </c>
      <c r="B520" s="1" t="s">
        <v>3758</v>
      </c>
      <c r="C520" s="157" t="s">
        <v>10614</v>
      </c>
      <c r="D520" s="157" t="s">
        <v>10610</v>
      </c>
    </row>
    <row r="521" hidden="1">
      <c r="A521" s="157" t="s">
        <v>3759</v>
      </c>
      <c r="B521" s="1" t="s">
        <v>3760</v>
      </c>
      <c r="C521" s="157" t="s">
        <v>10615</v>
      </c>
      <c r="D521" s="157" t="s">
        <v>10610</v>
      </c>
    </row>
    <row r="522" hidden="1">
      <c r="A522" s="157" t="s">
        <v>3761</v>
      </c>
      <c r="B522" s="1" t="s">
        <v>3762</v>
      </c>
      <c r="C522" s="157" t="s">
        <v>10614</v>
      </c>
      <c r="D522" s="157" t="s">
        <v>10610</v>
      </c>
    </row>
    <row r="523" hidden="1">
      <c r="A523" s="157" t="s">
        <v>3763</v>
      </c>
      <c r="B523" s="1" t="s">
        <v>3764</v>
      </c>
      <c r="C523" s="157" t="s">
        <v>10620</v>
      </c>
      <c r="D523" s="157" t="s">
        <v>10610</v>
      </c>
    </row>
    <row r="524" hidden="1">
      <c r="A524" s="157" t="s">
        <v>3765</v>
      </c>
      <c r="B524" s="1" t="s">
        <v>3766</v>
      </c>
      <c r="C524" s="157" t="s">
        <v>10619</v>
      </c>
      <c r="D524" s="157" t="s">
        <v>10610</v>
      </c>
    </row>
    <row r="525" hidden="1">
      <c r="A525" s="157" t="s">
        <v>3767</v>
      </c>
      <c r="B525" s="1" t="s">
        <v>3768</v>
      </c>
      <c r="C525" s="157" t="s">
        <v>10619</v>
      </c>
      <c r="D525" s="157" t="s">
        <v>10610</v>
      </c>
    </row>
    <row r="526" hidden="1">
      <c r="A526" s="157" t="s">
        <v>3769</v>
      </c>
      <c r="B526" s="1" t="s">
        <v>3770</v>
      </c>
      <c r="C526" s="157" t="s">
        <v>10619</v>
      </c>
      <c r="D526" s="157" t="s">
        <v>10610</v>
      </c>
    </row>
    <row r="527" hidden="1">
      <c r="A527" s="157" t="s">
        <v>3771</v>
      </c>
      <c r="B527" s="1" t="s">
        <v>3772</v>
      </c>
      <c r="C527" s="157" t="s">
        <v>10619</v>
      </c>
      <c r="D527" s="157" t="s">
        <v>10610</v>
      </c>
    </row>
    <row r="528" hidden="1">
      <c r="A528" s="157" t="s">
        <v>3773</v>
      </c>
      <c r="B528" s="1" t="s">
        <v>3774</v>
      </c>
      <c r="C528" s="157" t="s">
        <v>10619</v>
      </c>
      <c r="D528" s="157" t="s">
        <v>10610</v>
      </c>
    </row>
    <row r="529" hidden="1">
      <c r="A529" s="157" t="s">
        <v>3775</v>
      </c>
      <c r="B529" s="1" t="s">
        <v>3776</v>
      </c>
      <c r="C529" s="157" t="s">
        <v>10619</v>
      </c>
      <c r="D529" s="157" t="s">
        <v>10610</v>
      </c>
    </row>
    <row r="530" hidden="1">
      <c r="A530" s="157" t="s">
        <v>3777</v>
      </c>
      <c r="B530" s="1" t="s">
        <v>3778</v>
      </c>
      <c r="C530" s="157" t="s">
        <v>10619</v>
      </c>
      <c r="D530" s="157" t="s">
        <v>10610</v>
      </c>
    </row>
    <row r="531" hidden="1">
      <c r="A531" s="157" t="s">
        <v>3779</v>
      </c>
      <c r="B531" s="1" t="s">
        <v>3780</v>
      </c>
      <c r="C531" s="157" t="s">
        <v>10614</v>
      </c>
      <c r="D531" s="157" t="s">
        <v>10610</v>
      </c>
    </row>
    <row r="532" hidden="1">
      <c r="A532" s="157" t="s">
        <v>3781</v>
      </c>
      <c r="B532" s="1" t="s">
        <v>3782</v>
      </c>
      <c r="C532" s="157" t="s">
        <v>10614</v>
      </c>
      <c r="D532" s="157" t="s">
        <v>10610</v>
      </c>
    </row>
    <row r="533" hidden="1">
      <c r="A533" s="157" t="s">
        <v>3783</v>
      </c>
      <c r="B533" s="1" t="s">
        <v>3784</v>
      </c>
      <c r="C533" s="157" t="s">
        <v>10614</v>
      </c>
      <c r="D533" s="157" t="s">
        <v>10610</v>
      </c>
    </row>
    <row r="534" hidden="1">
      <c r="A534" s="157" t="s">
        <v>3785</v>
      </c>
      <c r="B534" s="1" t="s">
        <v>3786</v>
      </c>
      <c r="C534" s="157" t="s">
        <v>10614</v>
      </c>
      <c r="D534" s="157" t="s">
        <v>10610</v>
      </c>
    </row>
    <row r="535" hidden="1">
      <c r="A535" s="157" t="s">
        <v>3787</v>
      </c>
      <c r="B535" s="1" t="s">
        <v>3788</v>
      </c>
      <c r="C535" s="157" t="s">
        <v>10619</v>
      </c>
      <c r="D535" s="157" t="s">
        <v>10610</v>
      </c>
    </row>
    <row r="536" hidden="1">
      <c r="A536" s="157" t="s">
        <v>3789</v>
      </c>
      <c r="B536" s="1" t="s">
        <v>3790</v>
      </c>
      <c r="C536" s="157" t="s">
        <v>10619</v>
      </c>
      <c r="D536" s="157" t="s">
        <v>10610</v>
      </c>
    </row>
    <row r="537" hidden="1">
      <c r="A537" s="157" t="s">
        <v>3791</v>
      </c>
      <c r="B537" s="1" t="s">
        <v>3792</v>
      </c>
      <c r="C537" s="157" t="s">
        <v>10614</v>
      </c>
      <c r="D537" s="157" t="s">
        <v>10610</v>
      </c>
    </row>
    <row r="538" hidden="1">
      <c r="A538" s="157" t="s">
        <v>3793</v>
      </c>
      <c r="B538" s="1" t="s">
        <v>3794</v>
      </c>
      <c r="C538" s="157" t="s">
        <v>10614</v>
      </c>
      <c r="D538" s="157" t="s">
        <v>10610</v>
      </c>
    </row>
    <row r="539" hidden="1">
      <c r="A539" s="157" t="s">
        <v>3795</v>
      </c>
      <c r="B539" s="1" t="s">
        <v>3796</v>
      </c>
      <c r="C539" s="157" t="s">
        <v>10614</v>
      </c>
      <c r="D539" s="157" t="s">
        <v>10610</v>
      </c>
    </row>
    <row r="540" hidden="1">
      <c r="A540" s="157" t="s">
        <v>3797</v>
      </c>
      <c r="B540" s="1" t="s">
        <v>3798</v>
      </c>
      <c r="C540" s="157" t="s">
        <v>10614</v>
      </c>
      <c r="D540" s="157" t="s">
        <v>10610</v>
      </c>
    </row>
    <row r="541" hidden="1">
      <c r="A541" s="157" t="s">
        <v>3799</v>
      </c>
      <c r="B541" s="1" t="s">
        <v>3800</v>
      </c>
      <c r="C541" s="157" t="s">
        <v>10610</v>
      </c>
      <c r="D541" s="157" t="s">
        <v>10610</v>
      </c>
    </row>
    <row r="542" hidden="1">
      <c r="A542" s="157" t="s">
        <v>3801</v>
      </c>
      <c r="B542" s="1" t="s">
        <v>3802</v>
      </c>
      <c r="C542" s="157" t="s">
        <v>10619</v>
      </c>
      <c r="D542" s="157" t="s">
        <v>10610</v>
      </c>
    </row>
    <row r="543" hidden="1">
      <c r="A543" s="157" t="s">
        <v>3803</v>
      </c>
      <c r="B543" s="1" t="s">
        <v>3804</v>
      </c>
      <c r="C543" s="157" t="s">
        <v>10614</v>
      </c>
      <c r="D543" s="157" t="s">
        <v>10610</v>
      </c>
    </row>
    <row r="544" hidden="1">
      <c r="A544" s="157" t="s">
        <v>3805</v>
      </c>
      <c r="B544" s="1" t="s">
        <v>3806</v>
      </c>
      <c r="C544" s="157" t="s">
        <v>10619</v>
      </c>
      <c r="D544" s="157" t="s">
        <v>10610</v>
      </c>
    </row>
    <row r="545" hidden="1">
      <c r="A545" s="157" t="s">
        <v>3807</v>
      </c>
      <c r="B545" s="1" t="s">
        <v>3808</v>
      </c>
      <c r="C545" s="157" t="s">
        <v>10614</v>
      </c>
      <c r="D545" s="157" t="s">
        <v>10610</v>
      </c>
    </row>
    <row r="546" hidden="1">
      <c r="A546" s="157" t="s">
        <v>3809</v>
      </c>
      <c r="B546" s="1" t="s">
        <v>3810</v>
      </c>
      <c r="C546" s="157" t="s">
        <v>10614</v>
      </c>
      <c r="D546" s="157" t="s">
        <v>10610</v>
      </c>
    </row>
    <row r="547" hidden="1">
      <c r="A547" s="157" t="s">
        <v>3811</v>
      </c>
      <c r="B547" s="1" t="s">
        <v>3812</v>
      </c>
      <c r="C547" s="157" t="s">
        <v>10615</v>
      </c>
      <c r="D547" s="157" t="s">
        <v>10610</v>
      </c>
    </row>
    <row r="548" hidden="1">
      <c r="A548" s="157" t="s">
        <v>3813</v>
      </c>
      <c r="B548" s="1" t="s">
        <v>3814</v>
      </c>
      <c r="C548" s="157" t="s">
        <v>10615</v>
      </c>
      <c r="D548" s="157" t="s">
        <v>10610</v>
      </c>
    </row>
    <row r="549" hidden="1">
      <c r="A549" s="157" t="s">
        <v>3815</v>
      </c>
      <c r="B549" s="1" t="s">
        <v>3816</v>
      </c>
      <c r="C549" s="157" t="s">
        <v>10614</v>
      </c>
      <c r="D549" s="157" t="s">
        <v>10610</v>
      </c>
    </row>
    <row r="550" hidden="1">
      <c r="A550" s="157" t="s">
        <v>3817</v>
      </c>
      <c r="B550" s="1" t="s">
        <v>3818</v>
      </c>
      <c r="C550" s="157" t="s">
        <v>10615</v>
      </c>
      <c r="D550" s="157" t="s">
        <v>10610</v>
      </c>
    </row>
    <row r="551" hidden="1">
      <c r="A551" s="157" t="s">
        <v>3819</v>
      </c>
      <c r="B551" s="1" t="s">
        <v>3820</v>
      </c>
      <c r="C551" s="157" t="s">
        <v>10614</v>
      </c>
      <c r="D551" s="157" t="s">
        <v>10610</v>
      </c>
    </row>
    <row r="552" hidden="1">
      <c r="A552" s="157" t="s">
        <v>3821</v>
      </c>
      <c r="B552" s="1" t="s">
        <v>3822</v>
      </c>
      <c r="C552" s="157" t="s">
        <v>10615</v>
      </c>
      <c r="D552" s="157" t="s">
        <v>10610</v>
      </c>
    </row>
    <row r="553" hidden="1">
      <c r="A553" s="157" t="s">
        <v>3823</v>
      </c>
      <c r="B553" s="1" t="s">
        <v>3824</v>
      </c>
      <c r="C553" s="157" t="s">
        <v>10614</v>
      </c>
      <c r="D553" s="157" t="s">
        <v>10610</v>
      </c>
    </row>
    <row r="554" hidden="1">
      <c r="A554" s="157" t="s">
        <v>3825</v>
      </c>
      <c r="B554" s="1" t="s">
        <v>3826</v>
      </c>
      <c r="C554" s="157" t="s">
        <v>10614</v>
      </c>
      <c r="D554" s="157" t="s">
        <v>10610</v>
      </c>
    </row>
    <row r="555" hidden="1">
      <c r="A555" s="157" t="s">
        <v>3827</v>
      </c>
      <c r="B555" s="1" t="s">
        <v>3828</v>
      </c>
      <c r="C555" s="157" t="s">
        <v>10614</v>
      </c>
      <c r="D555" s="157" t="s">
        <v>10610</v>
      </c>
    </row>
    <row r="556" hidden="1">
      <c r="A556" s="157" t="s">
        <v>3829</v>
      </c>
      <c r="B556" s="1" t="s">
        <v>3830</v>
      </c>
      <c r="C556" s="157" t="s">
        <v>10619</v>
      </c>
      <c r="D556" s="157" t="s">
        <v>10610</v>
      </c>
    </row>
    <row r="557" hidden="1">
      <c r="A557" s="157" t="s">
        <v>3831</v>
      </c>
      <c r="B557" s="1" t="s">
        <v>3832</v>
      </c>
      <c r="C557" s="157" t="s">
        <v>10619</v>
      </c>
      <c r="D557" s="157" t="s">
        <v>10610</v>
      </c>
    </row>
    <row r="558" hidden="1">
      <c r="A558" s="157" t="s">
        <v>3833</v>
      </c>
      <c r="B558" s="1" t="s">
        <v>3834</v>
      </c>
      <c r="C558" s="157" t="s">
        <v>10619</v>
      </c>
      <c r="D558" s="157" t="s">
        <v>10610</v>
      </c>
    </row>
    <row r="559" hidden="1">
      <c r="A559" s="157" t="s">
        <v>3835</v>
      </c>
      <c r="B559" s="1" t="s">
        <v>3836</v>
      </c>
      <c r="C559" s="157" t="s">
        <v>10619</v>
      </c>
      <c r="D559" s="157" t="s">
        <v>10610</v>
      </c>
    </row>
    <row r="560" hidden="1">
      <c r="A560" s="157" t="s">
        <v>3837</v>
      </c>
      <c r="B560" s="1" t="s">
        <v>3838</v>
      </c>
      <c r="C560" s="157" t="s">
        <v>10619</v>
      </c>
      <c r="D560" s="157" t="s">
        <v>10610</v>
      </c>
    </row>
    <row r="561" hidden="1">
      <c r="A561" s="157" t="s">
        <v>3839</v>
      </c>
      <c r="B561" s="1" t="s">
        <v>3840</v>
      </c>
      <c r="C561" s="157" t="s">
        <v>10619</v>
      </c>
      <c r="D561" s="157" t="s">
        <v>10610</v>
      </c>
    </row>
    <row r="562" hidden="1">
      <c r="A562" s="157" t="s">
        <v>3841</v>
      </c>
      <c r="B562" s="1" t="s">
        <v>3842</v>
      </c>
      <c r="C562" s="157" t="s">
        <v>10614</v>
      </c>
      <c r="D562" s="157" t="s">
        <v>10610</v>
      </c>
    </row>
    <row r="563" hidden="1">
      <c r="A563" s="157" t="s">
        <v>3843</v>
      </c>
      <c r="B563" s="1" t="s">
        <v>3844</v>
      </c>
      <c r="C563" s="157" t="s">
        <v>10614</v>
      </c>
      <c r="D563" s="157" t="s">
        <v>10610</v>
      </c>
    </row>
    <row r="564" hidden="1">
      <c r="A564" s="157" t="s">
        <v>3845</v>
      </c>
      <c r="B564" s="1" t="s">
        <v>3846</v>
      </c>
      <c r="C564" s="157" t="s">
        <v>10614</v>
      </c>
      <c r="D564" s="157" t="s">
        <v>10610</v>
      </c>
    </row>
    <row r="565" hidden="1">
      <c r="A565" s="157" t="s">
        <v>3847</v>
      </c>
      <c r="B565" s="1" t="s">
        <v>3848</v>
      </c>
      <c r="C565" s="157" t="s">
        <v>10610</v>
      </c>
      <c r="D565" s="157" t="s">
        <v>10610</v>
      </c>
    </row>
    <row r="566" hidden="1">
      <c r="A566" s="157" t="s">
        <v>3849</v>
      </c>
      <c r="B566" s="1" t="s">
        <v>3850</v>
      </c>
      <c r="C566" s="157" t="s">
        <v>10614</v>
      </c>
      <c r="D566" s="157" t="s">
        <v>10610</v>
      </c>
    </row>
    <row r="567" hidden="1">
      <c r="A567" s="157" t="s">
        <v>3851</v>
      </c>
      <c r="B567" s="1" t="s">
        <v>3852</v>
      </c>
      <c r="C567" s="157" t="s">
        <v>10614</v>
      </c>
      <c r="D567" s="157" t="s">
        <v>10610</v>
      </c>
    </row>
    <row r="568" hidden="1">
      <c r="A568" s="157" t="s">
        <v>3853</v>
      </c>
      <c r="B568" s="1" t="s">
        <v>3854</v>
      </c>
      <c r="C568" s="157" t="s">
        <v>10614</v>
      </c>
      <c r="D568" s="157" t="s">
        <v>10610</v>
      </c>
    </row>
    <row r="569" hidden="1">
      <c r="A569" s="157" t="s">
        <v>3855</v>
      </c>
      <c r="B569" s="1" t="s">
        <v>3856</v>
      </c>
      <c r="C569" s="157" t="s">
        <v>10614</v>
      </c>
      <c r="D569" s="157" t="s">
        <v>10610</v>
      </c>
    </row>
    <row r="570" hidden="1">
      <c r="A570" s="157" t="s">
        <v>3857</v>
      </c>
      <c r="B570" s="1" t="s">
        <v>3858</v>
      </c>
      <c r="C570" s="157" t="s">
        <v>10614</v>
      </c>
      <c r="D570" s="157" t="s">
        <v>10610</v>
      </c>
    </row>
    <row r="571" hidden="1">
      <c r="A571" s="157" t="s">
        <v>3859</v>
      </c>
      <c r="B571" s="1" t="s">
        <v>3860</v>
      </c>
      <c r="C571" s="157" t="s">
        <v>10614</v>
      </c>
      <c r="D571" s="157" t="s">
        <v>10610</v>
      </c>
    </row>
    <row r="572" hidden="1">
      <c r="A572" s="157" t="s">
        <v>3861</v>
      </c>
      <c r="B572" s="1" t="s">
        <v>3862</v>
      </c>
      <c r="C572" s="157" t="s">
        <v>10614</v>
      </c>
      <c r="D572" s="157" t="s">
        <v>10610</v>
      </c>
    </row>
    <row r="573" hidden="1">
      <c r="A573" s="157" t="s">
        <v>3863</v>
      </c>
      <c r="B573" s="1" t="s">
        <v>3864</v>
      </c>
      <c r="C573" s="157" t="s">
        <v>10614</v>
      </c>
      <c r="D573" s="157" t="s">
        <v>10610</v>
      </c>
    </row>
    <row r="574" hidden="1">
      <c r="A574" s="157" t="s">
        <v>3865</v>
      </c>
      <c r="B574" s="1" t="s">
        <v>3866</v>
      </c>
      <c r="C574" s="157" t="s">
        <v>10614</v>
      </c>
      <c r="D574" s="157" t="s">
        <v>10610</v>
      </c>
    </row>
    <row r="575" hidden="1">
      <c r="A575" s="157" t="s">
        <v>3867</v>
      </c>
      <c r="B575" s="1" t="s">
        <v>3868</v>
      </c>
      <c r="C575" s="157" t="s">
        <v>10614</v>
      </c>
      <c r="D575" s="157" t="s">
        <v>10610</v>
      </c>
    </row>
    <row r="576" hidden="1">
      <c r="A576" s="157" t="s">
        <v>3869</v>
      </c>
      <c r="B576" s="1" t="s">
        <v>3870</v>
      </c>
      <c r="C576" s="157" t="s">
        <v>10614</v>
      </c>
      <c r="D576" s="157" t="s">
        <v>10610</v>
      </c>
    </row>
    <row r="577" hidden="1">
      <c r="A577" s="157" t="s">
        <v>3871</v>
      </c>
      <c r="B577" s="1" t="s">
        <v>3872</v>
      </c>
      <c r="C577" s="157" t="s">
        <v>10615</v>
      </c>
      <c r="D577" s="157" t="s">
        <v>10610</v>
      </c>
    </row>
    <row r="578" hidden="1">
      <c r="A578" s="157" t="s">
        <v>3873</v>
      </c>
      <c r="B578" s="1" t="s">
        <v>3874</v>
      </c>
      <c r="C578" s="157" t="s">
        <v>10615</v>
      </c>
      <c r="D578" s="157" t="s">
        <v>10610</v>
      </c>
    </row>
    <row r="579" hidden="1">
      <c r="A579" s="157" t="s">
        <v>3875</v>
      </c>
      <c r="B579" s="1" t="s">
        <v>3876</v>
      </c>
      <c r="C579" s="157" t="s">
        <v>10615</v>
      </c>
      <c r="D579" s="157" t="s">
        <v>10610</v>
      </c>
    </row>
    <row r="580" hidden="1">
      <c r="A580" s="157" t="s">
        <v>3877</v>
      </c>
      <c r="B580" s="1" t="s">
        <v>3878</v>
      </c>
      <c r="C580" s="157" t="s">
        <v>10615</v>
      </c>
      <c r="D580" s="157" t="s">
        <v>10610</v>
      </c>
    </row>
    <row r="581" hidden="1">
      <c r="A581" s="157" t="s">
        <v>3879</v>
      </c>
      <c r="B581" s="1" t="s">
        <v>3880</v>
      </c>
      <c r="C581" s="157" t="s">
        <v>10615</v>
      </c>
      <c r="D581" s="157" t="s">
        <v>10610</v>
      </c>
    </row>
    <row r="582" hidden="1">
      <c r="A582" s="157" t="s">
        <v>3881</v>
      </c>
      <c r="B582" s="1" t="s">
        <v>3882</v>
      </c>
      <c r="C582" s="157" t="s">
        <v>10615</v>
      </c>
      <c r="D582" s="157" t="s">
        <v>10610</v>
      </c>
    </row>
    <row r="583" hidden="1">
      <c r="A583" s="157" t="s">
        <v>3883</v>
      </c>
      <c r="B583" s="1" t="s">
        <v>3884</v>
      </c>
      <c r="C583" s="157" t="s">
        <v>10615</v>
      </c>
      <c r="D583" s="157" t="s">
        <v>10610</v>
      </c>
    </row>
    <row r="584" hidden="1">
      <c r="A584" s="157" t="s">
        <v>3885</v>
      </c>
      <c r="B584" s="1" t="s">
        <v>3886</v>
      </c>
      <c r="C584" s="157" t="s">
        <v>10610</v>
      </c>
      <c r="D584" s="157" t="s">
        <v>10610</v>
      </c>
    </row>
    <row r="585" hidden="1">
      <c r="A585" s="157" t="s">
        <v>3887</v>
      </c>
      <c r="B585" s="1" t="s">
        <v>3888</v>
      </c>
      <c r="C585" s="157" t="s">
        <v>10610</v>
      </c>
      <c r="D585" s="157" t="s">
        <v>10610</v>
      </c>
    </row>
    <row r="586" hidden="1">
      <c r="A586" s="157" t="s">
        <v>3889</v>
      </c>
      <c r="B586" s="1" t="s">
        <v>3890</v>
      </c>
      <c r="C586" s="157" t="s">
        <v>10610</v>
      </c>
      <c r="D586" s="157" t="s">
        <v>10610</v>
      </c>
    </row>
    <row r="587" hidden="1">
      <c r="A587" s="157" t="s">
        <v>3891</v>
      </c>
      <c r="B587" s="1" t="s">
        <v>3892</v>
      </c>
      <c r="C587" s="157" t="s">
        <v>10610</v>
      </c>
      <c r="D587" s="157" t="s">
        <v>10610</v>
      </c>
    </row>
    <row r="588" hidden="1">
      <c r="A588" s="157" t="s">
        <v>3893</v>
      </c>
      <c r="B588" s="1" t="s">
        <v>3894</v>
      </c>
      <c r="C588" s="157" t="s">
        <v>10610</v>
      </c>
      <c r="D588" s="157" t="s">
        <v>10610</v>
      </c>
    </row>
    <row r="589" hidden="1">
      <c r="A589" s="157" t="s">
        <v>3895</v>
      </c>
      <c r="B589" s="1" t="s">
        <v>3896</v>
      </c>
      <c r="C589" s="157" t="s">
        <v>10610</v>
      </c>
      <c r="D589" s="157" t="s">
        <v>10610</v>
      </c>
    </row>
    <row r="590" hidden="1">
      <c r="A590" s="157" t="s">
        <v>10651</v>
      </c>
      <c r="B590" s="1" t="s">
        <v>10652</v>
      </c>
      <c r="C590" s="157" t="s">
        <v>10610</v>
      </c>
      <c r="D590" s="157" t="s">
        <v>10610</v>
      </c>
    </row>
    <row r="591" hidden="1">
      <c r="A591" s="157" t="s">
        <v>10653</v>
      </c>
      <c r="B591" s="1" t="s">
        <v>10654</v>
      </c>
      <c r="C591" s="157" t="s">
        <v>10610</v>
      </c>
      <c r="D591" s="157" t="s">
        <v>10610</v>
      </c>
    </row>
    <row r="592" hidden="1">
      <c r="A592" s="157" t="s">
        <v>2677</v>
      </c>
      <c r="B592" s="1" t="s">
        <v>210</v>
      </c>
      <c r="C592" s="157" t="s">
        <v>10611</v>
      </c>
      <c r="D592" s="157" t="s">
        <v>10610</v>
      </c>
    </row>
    <row r="593" hidden="1">
      <c r="A593" s="157" t="s">
        <v>2722</v>
      </c>
      <c r="B593" s="1" t="s">
        <v>213</v>
      </c>
      <c r="C593" s="157" t="s">
        <v>10611</v>
      </c>
      <c r="D593" s="157" t="s">
        <v>10610</v>
      </c>
    </row>
    <row r="594" hidden="1">
      <c r="A594" s="157" t="s">
        <v>3897</v>
      </c>
      <c r="B594" s="1" t="s">
        <v>3898</v>
      </c>
      <c r="C594" s="157" t="s">
        <v>10611</v>
      </c>
      <c r="D594" s="157" t="s">
        <v>10610</v>
      </c>
    </row>
    <row r="595" hidden="1">
      <c r="A595" s="157" t="s">
        <v>3899</v>
      </c>
      <c r="B595" s="1" t="s">
        <v>3900</v>
      </c>
      <c r="C595" s="157" t="s">
        <v>10610</v>
      </c>
      <c r="D595" s="157" t="s">
        <v>10610</v>
      </c>
    </row>
    <row r="596" hidden="1">
      <c r="A596" s="157" t="s">
        <v>3903</v>
      </c>
      <c r="B596" s="1" t="s">
        <v>3904</v>
      </c>
      <c r="C596" s="157" t="s">
        <v>10610</v>
      </c>
      <c r="D596" s="157" t="s">
        <v>10610</v>
      </c>
    </row>
    <row r="597" hidden="1">
      <c r="A597" s="157" t="s">
        <v>3907</v>
      </c>
      <c r="B597" s="1" t="s">
        <v>3908</v>
      </c>
      <c r="C597" s="157" t="s">
        <v>10610</v>
      </c>
      <c r="D597" s="157" t="s">
        <v>10610</v>
      </c>
    </row>
    <row r="598" hidden="1">
      <c r="A598" s="157" t="s">
        <v>3909</v>
      </c>
      <c r="B598" s="1" t="s">
        <v>3910</v>
      </c>
      <c r="C598" s="157" t="s">
        <v>10610</v>
      </c>
      <c r="D598" s="157" t="s">
        <v>10610</v>
      </c>
    </row>
    <row r="599" hidden="1">
      <c r="A599" s="157" t="s">
        <v>3911</v>
      </c>
      <c r="B599" s="1" t="s">
        <v>3912</v>
      </c>
      <c r="C599" s="157" t="s">
        <v>10610</v>
      </c>
      <c r="D599" s="157" t="s">
        <v>10610</v>
      </c>
    </row>
    <row r="600" hidden="1">
      <c r="A600" s="157" t="s">
        <v>3913</v>
      </c>
      <c r="B600" s="1" t="s">
        <v>3914</v>
      </c>
      <c r="C600" s="157" t="s">
        <v>10610</v>
      </c>
      <c r="D600" s="157" t="s">
        <v>10610</v>
      </c>
    </row>
    <row r="601" hidden="1">
      <c r="A601" s="157" t="s">
        <v>3915</v>
      </c>
      <c r="B601" s="1" t="s">
        <v>3916</v>
      </c>
      <c r="C601" s="157" t="s">
        <v>10610</v>
      </c>
      <c r="D601" s="157" t="s">
        <v>10610</v>
      </c>
    </row>
    <row r="602" hidden="1">
      <c r="A602" s="157" t="s">
        <v>3917</v>
      </c>
      <c r="B602" s="1" t="s">
        <v>3918</v>
      </c>
      <c r="C602" s="157" t="s">
        <v>10610</v>
      </c>
      <c r="D602" s="157" t="s">
        <v>10610</v>
      </c>
    </row>
    <row r="603" hidden="1">
      <c r="A603" s="157" t="s">
        <v>3919</v>
      </c>
      <c r="B603" s="1" t="s">
        <v>3920</v>
      </c>
      <c r="C603" s="157" t="s">
        <v>10619</v>
      </c>
      <c r="D603" s="157" t="s">
        <v>10610</v>
      </c>
    </row>
    <row r="604" hidden="1">
      <c r="A604" s="157" t="s">
        <v>3921</v>
      </c>
      <c r="B604" s="1" t="s">
        <v>3922</v>
      </c>
      <c r="C604" s="157" t="s">
        <v>10610</v>
      </c>
      <c r="D604" s="157" t="s">
        <v>10610</v>
      </c>
    </row>
    <row r="605" hidden="1">
      <c r="A605" s="157" t="s">
        <v>3923</v>
      </c>
      <c r="B605" s="1" t="s">
        <v>3924</v>
      </c>
      <c r="C605" s="157" t="s">
        <v>10619</v>
      </c>
      <c r="D605" s="157" t="s">
        <v>10610</v>
      </c>
    </row>
    <row r="606" hidden="1">
      <c r="A606" s="157" t="s">
        <v>3925</v>
      </c>
      <c r="B606" s="1" t="s">
        <v>3926</v>
      </c>
      <c r="C606" s="157" t="s">
        <v>10619</v>
      </c>
      <c r="D606" s="157" t="s">
        <v>10610</v>
      </c>
    </row>
    <row r="607" hidden="1">
      <c r="A607" s="157" t="s">
        <v>3927</v>
      </c>
      <c r="B607" s="1" t="s">
        <v>3928</v>
      </c>
      <c r="C607" s="157" t="s">
        <v>10610</v>
      </c>
      <c r="D607" s="157" t="s">
        <v>10610</v>
      </c>
    </row>
    <row r="608" hidden="1">
      <c r="A608" s="157" t="s">
        <v>3929</v>
      </c>
      <c r="B608" s="1" t="s">
        <v>3930</v>
      </c>
      <c r="C608" s="157" t="s">
        <v>10619</v>
      </c>
      <c r="D608" s="157" t="s">
        <v>10610</v>
      </c>
    </row>
    <row r="609" hidden="1">
      <c r="A609" s="157" t="s">
        <v>3931</v>
      </c>
      <c r="B609" s="1" t="s">
        <v>3932</v>
      </c>
      <c r="C609" s="157" t="s">
        <v>10614</v>
      </c>
      <c r="D609" s="157" t="s">
        <v>10610</v>
      </c>
    </row>
    <row r="610" hidden="1">
      <c r="A610" s="157" t="s">
        <v>3933</v>
      </c>
      <c r="B610" s="1" t="s">
        <v>3934</v>
      </c>
      <c r="C610" s="157" t="s">
        <v>10615</v>
      </c>
      <c r="D610" s="157" t="s">
        <v>10610</v>
      </c>
    </row>
    <row r="611" hidden="1">
      <c r="A611" s="157" t="s">
        <v>3935</v>
      </c>
      <c r="B611" s="1" t="s">
        <v>3936</v>
      </c>
      <c r="C611" s="157" t="s">
        <v>10614</v>
      </c>
      <c r="D611" s="157" t="s">
        <v>10610</v>
      </c>
    </row>
    <row r="612" hidden="1">
      <c r="A612" s="157" t="s">
        <v>3937</v>
      </c>
      <c r="B612" s="1" t="s">
        <v>3938</v>
      </c>
      <c r="C612" s="157" t="s">
        <v>10614</v>
      </c>
      <c r="D612" s="157" t="s">
        <v>10610</v>
      </c>
    </row>
    <row r="613" hidden="1">
      <c r="A613" s="157" t="s">
        <v>3939</v>
      </c>
      <c r="B613" s="1" t="s">
        <v>3940</v>
      </c>
      <c r="C613" s="157" t="s">
        <v>10619</v>
      </c>
      <c r="D613" s="157" t="s">
        <v>10610</v>
      </c>
    </row>
    <row r="614" hidden="1">
      <c r="A614" s="157" t="s">
        <v>3943</v>
      </c>
      <c r="B614" s="1" t="s">
        <v>3944</v>
      </c>
      <c r="C614" s="157" t="s">
        <v>10614</v>
      </c>
      <c r="D614" s="157" t="s">
        <v>10610</v>
      </c>
    </row>
    <row r="615" hidden="1">
      <c r="A615" s="157" t="s">
        <v>3946</v>
      </c>
      <c r="B615" s="1" t="s">
        <v>3947</v>
      </c>
      <c r="C615" s="157" t="s">
        <v>10614</v>
      </c>
      <c r="D615" s="157" t="s">
        <v>10610</v>
      </c>
    </row>
    <row r="616" hidden="1">
      <c r="A616" s="157" t="s">
        <v>3948</v>
      </c>
      <c r="B616" s="1" t="s">
        <v>3949</v>
      </c>
      <c r="C616" s="157" t="s">
        <v>10614</v>
      </c>
      <c r="D616" s="157" t="s">
        <v>10610</v>
      </c>
    </row>
    <row r="617" hidden="1">
      <c r="A617" s="157" t="s">
        <v>10655</v>
      </c>
      <c r="B617" s="1" t="s">
        <v>10656</v>
      </c>
      <c r="C617" s="157" t="s">
        <v>10614</v>
      </c>
      <c r="D617" s="157" t="s">
        <v>10610</v>
      </c>
    </row>
    <row r="618" hidden="1">
      <c r="A618" s="157" t="s">
        <v>3950</v>
      </c>
      <c r="B618" s="1" t="s">
        <v>3951</v>
      </c>
      <c r="C618" s="157" t="s">
        <v>10614</v>
      </c>
      <c r="D618" s="157" t="s">
        <v>10610</v>
      </c>
    </row>
    <row r="619" hidden="1">
      <c r="A619" s="157" t="s">
        <v>3952</v>
      </c>
      <c r="B619" s="1" t="s">
        <v>3953</v>
      </c>
      <c r="C619" s="157" t="s">
        <v>10614</v>
      </c>
      <c r="D619" s="157" t="s">
        <v>10610</v>
      </c>
    </row>
    <row r="620" hidden="1">
      <c r="A620" s="157" t="s">
        <v>3954</v>
      </c>
      <c r="B620" s="1" t="s">
        <v>3955</v>
      </c>
      <c r="C620" s="157" t="s">
        <v>10619</v>
      </c>
      <c r="D620" s="157" t="s">
        <v>10610</v>
      </c>
    </row>
    <row r="621" hidden="1">
      <c r="A621" s="157" t="s">
        <v>3956</v>
      </c>
      <c r="B621" s="1" t="s">
        <v>3957</v>
      </c>
      <c r="C621" s="157" t="s">
        <v>10619</v>
      </c>
      <c r="D621" s="157" t="s">
        <v>10610</v>
      </c>
    </row>
    <row r="622" hidden="1">
      <c r="A622" s="157" t="s">
        <v>3958</v>
      </c>
      <c r="B622" s="1" t="s">
        <v>3959</v>
      </c>
      <c r="C622" s="157" t="s">
        <v>10619</v>
      </c>
      <c r="D622" s="157" t="s">
        <v>10610</v>
      </c>
    </row>
    <row r="623" hidden="1">
      <c r="A623" s="157" t="s">
        <v>3960</v>
      </c>
      <c r="B623" s="1" t="s">
        <v>3961</v>
      </c>
      <c r="C623" s="157" t="s">
        <v>10619</v>
      </c>
      <c r="D623" s="157" t="s">
        <v>10610</v>
      </c>
    </row>
    <row r="624" hidden="1">
      <c r="A624" s="157" t="s">
        <v>3962</v>
      </c>
      <c r="B624" s="1" t="s">
        <v>3963</v>
      </c>
      <c r="C624" s="157" t="s">
        <v>10619</v>
      </c>
      <c r="D624" s="157" t="s">
        <v>10610</v>
      </c>
    </row>
    <row r="625" hidden="1">
      <c r="A625" s="157" t="s">
        <v>3964</v>
      </c>
      <c r="B625" s="1" t="s">
        <v>3965</v>
      </c>
      <c r="C625" s="157" t="s">
        <v>10619</v>
      </c>
      <c r="D625" s="157" t="s">
        <v>10610</v>
      </c>
    </row>
    <row r="626" hidden="1">
      <c r="A626" s="157" t="s">
        <v>3966</v>
      </c>
      <c r="B626" s="1" t="s">
        <v>3967</v>
      </c>
      <c r="C626" s="157" t="s">
        <v>10619</v>
      </c>
      <c r="D626" s="157" t="s">
        <v>10610</v>
      </c>
    </row>
    <row r="627" hidden="1">
      <c r="A627" s="157" t="s">
        <v>3968</v>
      </c>
      <c r="B627" s="1" t="s">
        <v>3969</v>
      </c>
      <c r="C627" s="157" t="s">
        <v>10619</v>
      </c>
      <c r="D627" s="157" t="s">
        <v>10610</v>
      </c>
    </row>
    <row r="628" hidden="1">
      <c r="A628" s="157" t="s">
        <v>3970</v>
      </c>
      <c r="B628" s="1" t="s">
        <v>3971</v>
      </c>
      <c r="C628" s="157" t="s">
        <v>10610</v>
      </c>
      <c r="D628" s="157" t="s">
        <v>10610</v>
      </c>
    </row>
    <row r="629" hidden="1">
      <c r="A629" s="157" t="s">
        <v>3972</v>
      </c>
      <c r="B629" s="1" t="s">
        <v>3973</v>
      </c>
      <c r="C629" s="157" t="s">
        <v>10610</v>
      </c>
      <c r="D629" s="157" t="s">
        <v>10610</v>
      </c>
    </row>
    <row r="630" hidden="1">
      <c r="A630" s="157" t="s">
        <v>3974</v>
      </c>
      <c r="B630" s="1" t="s">
        <v>3975</v>
      </c>
      <c r="C630" s="157" t="s">
        <v>10614</v>
      </c>
      <c r="D630" s="157" t="s">
        <v>10610</v>
      </c>
    </row>
    <row r="631" hidden="1">
      <c r="A631" s="157" t="s">
        <v>3976</v>
      </c>
      <c r="B631" s="1" t="s">
        <v>3977</v>
      </c>
      <c r="C631" s="157" t="s">
        <v>10614</v>
      </c>
      <c r="D631" s="157" t="s">
        <v>10610</v>
      </c>
    </row>
    <row r="632" hidden="1">
      <c r="A632" s="157" t="s">
        <v>3978</v>
      </c>
      <c r="B632" s="1" t="s">
        <v>3979</v>
      </c>
      <c r="C632" s="157" t="s">
        <v>10619</v>
      </c>
      <c r="D632" s="157" t="s">
        <v>10610</v>
      </c>
    </row>
    <row r="633" hidden="1">
      <c r="A633" s="157" t="s">
        <v>3980</v>
      </c>
      <c r="B633" s="1" t="s">
        <v>3981</v>
      </c>
      <c r="C633" s="157" t="s">
        <v>10610</v>
      </c>
      <c r="D633" s="157" t="s">
        <v>10610</v>
      </c>
    </row>
    <row r="634" hidden="1">
      <c r="A634" s="157" t="s">
        <v>3982</v>
      </c>
      <c r="B634" s="1" t="s">
        <v>3983</v>
      </c>
      <c r="C634" s="157" t="s">
        <v>10614</v>
      </c>
      <c r="D634" s="157" t="s">
        <v>10610</v>
      </c>
    </row>
    <row r="635" hidden="1">
      <c r="A635" s="157" t="s">
        <v>3984</v>
      </c>
      <c r="B635" s="1" t="s">
        <v>3985</v>
      </c>
      <c r="C635" s="157" t="s">
        <v>10610</v>
      </c>
      <c r="D635" s="157" t="s">
        <v>10610</v>
      </c>
    </row>
    <row r="636" hidden="1">
      <c r="A636" s="157" t="s">
        <v>3986</v>
      </c>
      <c r="B636" s="1" t="s">
        <v>3987</v>
      </c>
      <c r="C636" s="157" t="s">
        <v>10615</v>
      </c>
      <c r="D636" s="157" t="s">
        <v>10610</v>
      </c>
    </row>
    <row r="637" hidden="1">
      <c r="A637" s="157" t="s">
        <v>3988</v>
      </c>
      <c r="B637" s="1" t="s">
        <v>3989</v>
      </c>
      <c r="C637" s="157" t="s">
        <v>10615</v>
      </c>
      <c r="D637" s="157" t="s">
        <v>10610</v>
      </c>
    </row>
    <row r="638" hidden="1">
      <c r="A638" s="157" t="s">
        <v>3990</v>
      </c>
      <c r="B638" s="1" t="s">
        <v>3991</v>
      </c>
      <c r="C638" s="157" t="s">
        <v>10615</v>
      </c>
      <c r="D638" s="157" t="s">
        <v>10610</v>
      </c>
    </row>
    <row r="639" hidden="1">
      <c r="A639" s="157" t="s">
        <v>3992</v>
      </c>
      <c r="B639" s="1" t="s">
        <v>3993</v>
      </c>
      <c r="C639" s="157" t="s">
        <v>10619</v>
      </c>
      <c r="D639" s="157" t="s">
        <v>10610</v>
      </c>
    </row>
    <row r="640" hidden="1">
      <c r="A640" s="157" t="s">
        <v>3994</v>
      </c>
      <c r="B640" s="1" t="s">
        <v>3995</v>
      </c>
      <c r="C640" s="157" t="s">
        <v>10619</v>
      </c>
      <c r="D640" s="157" t="s">
        <v>10610</v>
      </c>
    </row>
    <row r="641" hidden="1">
      <c r="A641" s="157" t="s">
        <v>3996</v>
      </c>
      <c r="B641" s="1" t="s">
        <v>3997</v>
      </c>
      <c r="C641" s="157" t="s">
        <v>10615</v>
      </c>
      <c r="D641" s="157" t="s">
        <v>10610</v>
      </c>
    </row>
    <row r="642" hidden="1">
      <c r="A642" s="157" t="s">
        <v>3998</v>
      </c>
      <c r="B642" s="1" t="s">
        <v>3999</v>
      </c>
      <c r="C642" s="157" t="s">
        <v>10615</v>
      </c>
      <c r="D642" s="157" t="s">
        <v>10610</v>
      </c>
    </row>
    <row r="643" hidden="1">
      <c r="A643" s="157" t="s">
        <v>10657</v>
      </c>
      <c r="B643" s="1" t="s">
        <v>10658</v>
      </c>
      <c r="C643" s="157" t="s">
        <v>10615</v>
      </c>
      <c r="D643" s="157" t="s">
        <v>10610</v>
      </c>
    </row>
    <row r="644" hidden="1">
      <c r="A644" s="157" t="s">
        <v>4000</v>
      </c>
      <c r="B644" s="1" t="s">
        <v>4001</v>
      </c>
      <c r="C644" s="157" t="s">
        <v>10610</v>
      </c>
      <c r="D644" s="157" t="s">
        <v>10610</v>
      </c>
    </row>
    <row r="645" hidden="1">
      <c r="A645" s="157" t="s">
        <v>4002</v>
      </c>
      <c r="B645" s="1" t="s">
        <v>4003</v>
      </c>
      <c r="C645" s="157" t="s">
        <v>10614</v>
      </c>
      <c r="D645" s="157" t="s">
        <v>10610</v>
      </c>
    </row>
    <row r="646" hidden="1">
      <c r="A646" s="157" t="s">
        <v>4004</v>
      </c>
      <c r="B646" s="1" t="s">
        <v>4005</v>
      </c>
      <c r="C646" s="157" t="s">
        <v>10610</v>
      </c>
      <c r="D646" s="157" t="s">
        <v>10610</v>
      </c>
    </row>
    <row r="647" hidden="1">
      <c r="A647" s="157" t="s">
        <v>4006</v>
      </c>
      <c r="B647" s="1" t="s">
        <v>4007</v>
      </c>
      <c r="C647" s="157" t="s">
        <v>10619</v>
      </c>
      <c r="D647" s="157" t="s">
        <v>10610</v>
      </c>
    </row>
    <row r="648" hidden="1">
      <c r="A648" s="157" t="s">
        <v>4008</v>
      </c>
      <c r="B648" s="1" t="s">
        <v>4009</v>
      </c>
      <c r="C648" s="157" t="s">
        <v>10615</v>
      </c>
      <c r="D648" s="157" t="s">
        <v>10610</v>
      </c>
    </row>
    <row r="649" hidden="1">
      <c r="A649" s="157" t="s">
        <v>4010</v>
      </c>
      <c r="B649" s="1" t="s">
        <v>4011</v>
      </c>
      <c r="C649" s="157" t="s">
        <v>10615</v>
      </c>
      <c r="D649" s="157" t="s">
        <v>10610</v>
      </c>
    </row>
    <row r="650" hidden="1">
      <c r="A650" s="157" t="s">
        <v>4012</v>
      </c>
      <c r="B650" s="1" t="s">
        <v>4013</v>
      </c>
      <c r="C650" s="157" t="s">
        <v>10610</v>
      </c>
      <c r="D650" s="157" t="s">
        <v>10610</v>
      </c>
    </row>
    <row r="651" hidden="1">
      <c r="A651" s="157" t="s">
        <v>10659</v>
      </c>
      <c r="B651" s="1" t="s">
        <v>10660</v>
      </c>
      <c r="C651" s="157" t="s">
        <v>10615</v>
      </c>
      <c r="D651" s="157" t="s">
        <v>10610</v>
      </c>
    </row>
    <row r="652" hidden="1">
      <c r="A652" s="157" t="s">
        <v>4014</v>
      </c>
      <c r="B652" s="1" t="s">
        <v>4015</v>
      </c>
      <c r="C652" s="157" t="s">
        <v>10615</v>
      </c>
      <c r="D652" s="157" t="s">
        <v>10610</v>
      </c>
    </row>
    <row r="653" hidden="1">
      <c r="A653" s="157" t="s">
        <v>4016</v>
      </c>
      <c r="B653" s="1" t="s">
        <v>4017</v>
      </c>
      <c r="C653" s="157" t="s">
        <v>10615</v>
      </c>
      <c r="D653" s="157" t="s">
        <v>10610</v>
      </c>
    </row>
    <row r="654" hidden="1">
      <c r="A654" s="157" t="s">
        <v>4018</v>
      </c>
      <c r="B654" s="1" t="s">
        <v>4019</v>
      </c>
      <c r="C654" s="157" t="s">
        <v>10615</v>
      </c>
      <c r="D654" s="157" t="s">
        <v>10610</v>
      </c>
    </row>
    <row r="655" hidden="1">
      <c r="A655" s="157" t="s">
        <v>4020</v>
      </c>
      <c r="B655" s="1" t="s">
        <v>4021</v>
      </c>
      <c r="C655" s="157" t="s">
        <v>10619</v>
      </c>
      <c r="D655" s="157" t="s">
        <v>10610</v>
      </c>
    </row>
    <row r="656" hidden="1">
      <c r="A656" s="157" t="s">
        <v>4024</v>
      </c>
      <c r="B656" s="1" t="s">
        <v>4025</v>
      </c>
      <c r="C656" s="157" t="s">
        <v>10610</v>
      </c>
      <c r="D656" s="157" t="s">
        <v>10610</v>
      </c>
    </row>
    <row r="657" hidden="1">
      <c r="A657" s="157" t="s">
        <v>4026</v>
      </c>
      <c r="B657" s="1" t="s">
        <v>4027</v>
      </c>
      <c r="C657" s="157" t="s">
        <v>10610</v>
      </c>
      <c r="D657" s="157" t="s">
        <v>10610</v>
      </c>
    </row>
    <row r="658" hidden="1">
      <c r="A658" s="157" t="s">
        <v>4028</v>
      </c>
      <c r="B658" s="1" t="s">
        <v>4029</v>
      </c>
      <c r="C658" s="157" t="s">
        <v>10610</v>
      </c>
      <c r="D658" s="157" t="s">
        <v>10610</v>
      </c>
    </row>
    <row r="659" hidden="1">
      <c r="A659" s="157" t="s">
        <v>4030</v>
      </c>
      <c r="B659" s="1" t="s">
        <v>4031</v>
      </c>
      <c r="C659" s="157" t="s">
        <v>10610</v>
      </c>
      <c r="D659" s="157" t="s">
        <v>10610</v>
      </c>
    </row>
    <row r="660" hidden="1">
      <c r="A660" s="157" t="s">
        <v>4032</v>
      </c>
      <c r="B660" s="1" t="s">
        <v>4033</v>
      </c>
      <c r="C660" s="157" t="s">
        <v>10614</v>
      </c>
      <c r="D660" s="157" t="s">
        <v>10610</v>
      </c>
    </row>
    <row r="661" hidden="1">
      <c r="A661" s="157" t="s">
        <v>4034</v>
      </c>
      <c r="B661" s="1" t="s">
        <v>4035</v>
      </c>
      <c r="C661" s="157" t="s">
        <v>10614</v>
      </c>
      <c r="D661" s="157" t="s">
        <v>10610</v>
      </c>
    </row>
    <row r="662" hidden="1">
      <c r="A662" s="157" t="s">
        <v>4036</v>
      </c>
      <c r="B662" s="1" t="s">
        <v>4037</v>
      </c>
      <c r="C662" s="157" t="s">
        <v>10615</v>
      </c>
      <c r="D662" s="157" t="s">
        <v>10610</v>
      </c>
    </row>
    <row r="663" hidden="1">
      <c r="A663" s="157" t="s">
        <v>4038</v>
      </c>
      <c r="B663" s="1" t="s">
        <v>4039</v>
      </c>
      <c r="C663" s="157" t="s">
        <v>10619</v>
      </c>
      <c r="D663" s="157" t="s">
        <v>10610</v>
      </c>
    </row>
    <row r="664" hidden="1">
      <c r="A664" s="157" t="s">
        <v>4040</v>
      </c>
      <c r="B664" s="1" t="s">
        <v>4041</v>
      </c>
      <c r="C664" s="157" t="s">
        <v>10619</v>
      </c>
      <c r="D664" s="157" t="s">
        <v>10610</v>
      </c>
    </row>
    <row r="665" hidden="1">
      <c r="A665" s="157" t="s">
        <v>4042</v>
      </c>
      <c r="B665" s="1" t="s">
        <v>4043</v>
      </c>
      <c r="C665" s="157" t="s">
        <v>10610</v>
      </c>
      <c r="D665" s="157" t="s">
        <v>10610</v>
      </c>
    </row>
    <row r="666" hidden="1">
      <c r="A666" s="157" t="s">
        <v>4044</v>
      </c>
      <c r="B666" s="1" t="s">
        <v>4045</v>
      </c>
      <c r="C666" s="157" t="s">
        <v>10610</v>
      </c>
      <c r="D666" s="157" t="s">
        <v>10610</v>
      </c>
    </row>
    <row r="667" hidden="1">
      <c r="A667" s="157" t="s">
        <v>4046</v>
      </c>
      <c r="B667" s="1" t="s">
        <v>4047</v>
      </c>
      <c r="C667" s="157" t="s">
        <v>10610</v>
      </c>
      <c r="D667" s="157" t="s">
        <v>10610</v>
      </c>
    </row>
    <row r="668" hidden="1">
      <c r="A668" s="157" t="s">
        <v>4048</v>
      </c>
      <c r="B668" s="1" t="s">
        <v>4049</v>
      </c>
      <c r="C668" s="157" t="s">
        <v>10610</v>
      </c>
      <c r="D668" s="157" t="s">
        <v>10610</v>
      </c>
    </row>
    <row r="669" hidden="1">
      <c r="A669" s="157" t="s">
        <v>4052</v>
      </c>
      <c r="B669" s="1" t="s">
        <v>4053</v>
      </c>
      <c r="C669" s="157" t="s">
        <v>10610</v>
      </c>
      <c r="D669" s="157" t="s">
        <v>10610</v>
      </c>
    </row>
    <row r="670" hidden="1">
      <c r="A670" s="157" t="s">
        <v>4054</v>
      </c>
      <c r="B670" s="1" t="s">
        <v>4055</v>
      </c>
      <c r="C670" s="157" t="s">
        <v>10615</v>
      </c>
      <c r="D670" s="157" t="s">
        <v>10610</v>
      </c>
    </row>
    <row r="671" hidden="1">
      <c r="A671" s="157" t="s">
        <v>4056</v>
      </c>
      <c r="B671" s="1" t="s">
        <v>4057</v>
      </c>
      <c r="C671" s="157" t="s">
        <v>10610</v>
      </c>
      <c r="D671" s="157" t="s">
        <v>10610</v>
      </c>
    </row>
    <row r="672" hidden="1">
      <c r="A672" s="157" t="s">
        <v>4058</v>
      </c>
      <c r="B672" s="1" t="s">
        <v>4059</v>
      </c>
      <c r="C672" s="157" t="s">
        <v>10619</v>
      </c>
      <c r="D672" s="157" t="s">
        <v>10610</v>
      </c>
    </row>
    <row r="673" hidden="1">
      <c r="A673" s="157" t="s">
        <v>4060</v>
      </c>
      <c r="B673" s="1" t="s">
        <v>4061</v>
      </c>
      <c r="C673" s="157" t="s">
        <v>10619</v>
      </c>
      <c r="D673" s="157" t="s">
        <v>10610</v>
      </c>
    </row>
    <row r="674" hidden="1">
      <c r="A674" s="157" t="s">
        <v>4062</v>
      </c>
      <c r="B674" s="1" t="s">
        <v>4063</v>
      </c>
      <c r="C674" s="157" t="s">
        <v>10614</v>
      </c>
      <c r="D674" s="157" t="s">
        <v>10610</v>
      </c>
    </row>
    <row r="675" hidden="1">
      <c r="A675" s="157" t="s">
        <v>4064</v>
      </c>
      <c r="B675" s="1" t="s">
        <v>4065</v>
      </c>
      <c r="C675" s="157" t="s">
        <v>10619</v>
      </c>
      <c r="D675" s="157" t="s">
        <v>10610</v>
      </c>
    </row>
    <row r="676" hidden="1">
      <c r="A676" s="157" t="s">
        <v>4066</v>
      </c>
      <c r="B676" s="1" t="s">
        <v>4067</v>
      </c>
      <c r="C676" s="157" t="s">
        <v>10614</v>
      </c>
      <c r="D676" s="157" t="s">
        <v>10610</v>
      </c>
    </row>
    <row r="677" hidden="1">
      <c r="A677" s="157" t="s">
        <v>4068</v>
      </c>
      <c r="B677" s="1" t="s">
        <v>4069</v>
      </c>
      <c r="C677" s="157" t="s">
        <v>10610</v>
      </c>
      <c r="D677" s="157" t="s">
        <v>10610</v>
      </c>
    </row>
    <row r="678" hidden="1">
      <c r="A678" s="157" t="s">
        <v>4070</v>
      </c>
      <c r="B678" s="1" t="s">
        <v>4071</v>
      </c>
      <c r="C678" s="157" t="s">
        <v>10614</v>
      </c>
      <c r="D678" s="157" t="s">
        <v>10610</v>
      </c>
    </row>
    <row r="679" hidden="1">
      <c r="A679" s="157" t="s">
        <v>4072</v>
      </c>
      <c r="B679" s="1" t="s">
        <v>4073</v>
      </c>
      <c r="C679" s="157" t="s">
        <v>10610</v>
      </c>
      <c r="D679" s="157" t="s">
        <v>10610</v>
      </c>
    </row>
    <row r="680" hidden="1">
      <c r="A680" s="157" t="s">
        <v>4074</v>
      </c>
      <c r="B680" s="1" t="s">
        <v>4075</v>
      </c>
      <c r="C680" s="157" t="s">
        <v>10614</v>
      </c>
      <c r="D680" s="157" t="s">
        <v>10610</v>
      </c>
    </row>
    <row r="681" hidden="1">
      <c r="A681" s="157" t="s">
        <v>4076</v>
      </c>
      <c r="B681" s="1" t="s">
        <v>4077</v>
      </c>
      <c r="C681" s="157" t="s">
        <v>10614</v>
      </c>
      <c r="D681" s="157" t="s">
        <v>10610</v>
      </c>
    </row>
    <row r="682" hidden="1">
      <c r="A682" s="157" t="s">
        <v>4078</v>
      </c>
      <c r="B682" s="1" t="s">
        <v>4079</v>
      </c>
      <c r="C682" s="157" t="s">
        <v>10614</v>
      </c>
      <c r="D682" s="157" t="s">
        <v>10610</v>
      </c>
    </row>
    <row r="683" hidden="1">
      <c r="A683" s="157" t="s">
        <v>4080</v>
      </c>
      <c r="B683" s="1" t="s">
        <v>4081</v>
      </c>
      <c r="C683" s="157" t="s">
        <v>10614</v>
      </c>
      <c r="D683" s="157" t="s">
        <v>10610</v>
      </c>
    </row>
    <row r="684" hidden="1">
      <c r="A684" s="157" t="s">
        <v>4082</v>
      </c>
      <c r="B684" s="1" t="s">
        <v>4083</v>
      </c>
      <c r="C684" s="157" t="s">
        <v>10614</v>
      </c>
      <c r="D684" s="157" t="s">
        <v>10610</v>
      </c>
    </row>
    <row r="685" hidden="1">
      <c r="A685" s="157" t="s">
        <v>4084</v>
      </c>
      <c r="B685" s="1" t="s">
        <v>4085</v>
      </c>
      <c r="C685" s="157" t="s">
        <v>10614</v>
      </c>
      <c r="D685" s="157" t="s">
        <v>10610</v>
      </c>
    </row>
    <row r="686" hidden="1">
      <c r="A686" s="157" t="s">
        <v>4086</v>
      </c>
      <c r="B686" s="1" t="s">
        <v>4087</v>
      </c>
      <c r="C686" s="157" t="s">
        <v>10614</v>
      </c>
      <c r="D686" s="157" t="s">
        <v>10610</v>
      </c>
    </row>
    <row r="687" hidden="1">
      <c r="A687" s="157" t="s">
        <v>4088</v>
      </c>
      <c r="B687" s="1" t="s">
        <v>4089</v>
      </c>
      <c r="C687" s="157" t="s">
        <v>10614</v>
      </c>
      <c r="D687" s="157" t="s">
        <v>10610</v>
      </c>
    </row>
    <row r="688" hidden="1">
      <c r="A688" s="157" t="s">
        <v>4090</v>
      </c>
      <c r="B688" s="1" t="s">
        <v>4091</v>
      </c>
      <c r="C688" s="157" t="s">
        <v>10610</v>
      </c>
      <c r="D688" s="157" t="s">
        <v>10610</v>
      </c>
    </row>
    <row r="689" hidden="1">
      <c r="A689" s="157" t="s">
        <v>4092</v>
      </c>
      <c r="B689" s="1" t="s">
        <v>4093</v>
      </c>
      <c r="C689" s="157" t="s">
        <v>10614</v>
      </c>
      <c r="D689" s="157" t="s">
        <v>10610</v>
      </c>
    </row>
    <row r="690" hidden="1">
      <c r="A690" s="157" t="s">
        <v>4096</v>
      </c>
      <c r="B690" s="1" t="s">
        <v>4097</v>
      </c>
      <c r="C690" s="157" t="s">
        <v>10619</v>
      </c>
      <c r="D690" s="157" t="s">
        <v>10610</v>
      </c>
    </row>
    <row r="691" hidden="1">
      <c r="A691" s="157" t="s">
        <v>4098</v>
      </c>
      <c r="B691" s="1" t="s">
        <v>4099</v>
      </c>
      <c r="C691" s="157" t="s">
        <v>10619</v>
      </c>
      <c r="D691" s="157" t="s">
        <v>10610</v>
      </c>
    </row>
    <row r="692" hidden="1">
      <c r="A692" s="157" t="s">
        <v>4100</v>
      </c>
      <c r="B692" s="1" t="s">
        <v>4101</v>
      </c>
      <c r="C692" s="157" t="s">
        <v>10619</v>
      </c>
      <c r="D692" s="157" t="s">
        <v>10610</v>
      </c>
    </row>
    <row r="693" hidden="1">
      <c r="A693" s="157" t="s">
        <v>4102</v>
      </c>
      <c r="B693" s="1" t="s">
        <v>4103</v>
      </c>
      <c r="C693" s="157" t="s">
        <v>10619</v>
      </c>
      <c r="D693" s="157" t="s">
        <v>10610</v>
      </c>
    </row>
    <row r="694" hidden="1">
      <c r="A694" s="157" t="s">
        <v>4104</v>
      </c>
      <c r="B694" s="1" t="s">
        <v>4105</v>
      </c>
      <c r="C694" s="157" t="s">
        <v>10614</v>
      </c>
      <c r="D694" s="157" t="s">
        <v>10610</v>
      </c>
    </row>
    <row r="695" hidden="1">
      <c r="A695" s="157" t="s">
        <v>4106</v>
      </c>
      <c r="B695" s="1" t="s">
        <v>4107</v>
      </c>
      <c r="C695" s="157" t="s">
        <v>10610</v>
      </c>
      <c r="D695" s="157" t="s">
        <v>10610</v>
      </c>
    </row>
    <row r="696" hidden="1">
      <c r="A696" s="157" t="s">
        <v>4108</v>
      </c>
      <c r="B696" s="1" t="s">
        <v>4109</v>
      </c>
      <c r="C696" s="157" t="s">
        <v>10615</v>
      </c>
      <c r="D696" s="157" t="s">
        <v>10610</v>
      </c>
    </row>
    <row r="697" hidden="1">
      <c r="A697" s="157" t="s">
        <v>4110</v>
      </c>
      <c r="B697" s="1" t="s">
        <v>4111</v>
      </c>
      <c r="C697" s="157" t="s">
        <v>10615</v>
      </c>
      <c r="D697" s="157" t="s">
        <v>10610</v>
      </c>
    </row>
    <row r="698" hidden="1">
      <c r="A698" s="157" t="s">
        <v>4112</v>
      </c>
      <c r="B698" s="1" t="s">
        <v>4113</v>
      </c>
      <c r="C698" s="157" t="s">
        <v>10614</v>
      </c>
      <c r="D698" s="157" t="s">
        <v>10610</v>
      </c>
    </row>
    <row r="699" hidden="1">
      <c r="A699" s="157" t="s">
        <v>4114</v>
      </c>
      <c r="B699" s="1" t="s">
        <v>4115</v>
      </c>
      <c r="C699" s="157" t="s">
        <v>10615</v>
      </c>
      <c r="D699" s="157" t="s">
        <v>10610</v>
      </c>
    </row>
    <row r="700" hidden="1">
      <c r="A700" s="157" t="s">
        <v>4116</v>
      </c>
      <c r="B700" s="1" t="s">
        <v>4117</v>
      </c>
      <c r="C700" s="157" t="s">
        <v>10615</v>
      </c>
      <c r="D700" s="157" t="s">
        <v>10610</v>
      </c>
    </row>
    <row r="701" hidden="1">
      <c r="A701" s="157" t="s">
        <v>4120</v>
      </c>
      <c r="B701" s="1" t="s">
        <v>4121</v>
      </c>
      <c r="C701" s="157" t="s">
        <v>10619</v>
      </c>
      <c r="D701" s="157" t="s">
        <v>10610</v>
      </c>
    </row>
    <row r="702" hidden="1">
      <c r="A702" s="157" t="s">
        <v>4122</v>
      </c>
      <c r="B702" s="1" t="s">
        <v>4123</v>
      </c>
      <c r="C702" s="157" t="s">
        <v>10614</v>
      </c>
      <c r="D702" s="157" t="s">
        <v>10610</v>
      </c>
    </row>
    <row r="703" hidden="1">
      <c r="A703" s="157" t="s">
        <v>4124</v>
      </c>
      <c r="B703" s="1" t="s">
        <v>4125</v>
      </c>
      <c r="C703" s="157" t="s">
        <v>10611</v>
      </c>
      <c r="D703" s="157" t="s">
        <v>10610</v>
      </c>
    </row>
    <row r="704" hidden="1">
      <c r="A704" s="157" t="s">
        <v>4126</v>
      </c>
      <c r="B704" s="1" t="s">
        <v>4127</v>
      </c>
      <c r="C704" s="157" t="s">
        <v>10615</v>
      </c>
      <c r="D704" s="157" t="s">
        <v>10610</v>
      </c>
    </row>
    <row r="705" hidden="1">
      <c r="A705" s="157" t="s">
        <v>4130</v>
      </c>
      <c r="B705" s="1" t="s">
        <v>4131</v>
      </c>
      <c r="C705" s="157" t="s">
        <v>10614</v>
      </c>
      <c r="D705" s="157" t="s">
        <v>10610</v>
      </c>
    </row>
    <row r="706" hidden="1">
      <c r="A706" s="157" t="s">
        <v>4132</v>
      </c>
      <c r="B706" s="1" t="s">
        <v>4133</v>
      </c>
      <c r="C706" s="157" t="s">
        <v>10615</v>
      </c>
      <c r="D706" s="157" t="s">
        <v>10610</v>
      </c>
    </row>
    <row r="707" hidden="1">
      <c r="A707" s="157" t="s">
        <v>4134</v>
      </c>
      <c r="B707" s="1" t="s">
        <v>4135</v>
      </c>
      <c r="C707" s="157" t="s">
        <v>10615</v>
      </c>
      <c r="D707" s="157" t="s">
        <v>10610</v>
      </c>
    </row>
    <row r="708" hidden="1">
      <c r="A708" s="157" t="s">
        <v>4136</v>
      </c>
      <c r="B708" s="1" t="s">
        <v>4137</v>
      </c>
      <c r="C708" s="157" t="s">
        <v>10615</v>
      </c>
      <c r="D708" s="157" t="s">
        <v>10610</v>
      </c>
    </row>
    <row r="709" hidden="1">
      <c r="A709" s="157" t="s">
        <v>4138</v>
      </c>
      <c r="B709" s="1" t="s">
        <v>4139</v>
      </c>
      <c r="C709" s="157" t="s">
        <v>10615</v>
      </c>
      <c r="D709" s="157" t="s">
        <v>10610</v>
      </c>
    </row>
    <row r="710" hidden="1">
      <c r="A710" s="157" t="s">
        <v>4140</v>
      </c>
      <c r="B710" s="1" t="s">
        <v>4141</v>
      </c>
      <c r="C710" s="157" t="s">
        <v>10614</v>
      </c>
      <c r="D710" s="157" t="s">
        <v>10610</v>
      </c>
    </row>
    <row r="711" hidden="1">
      <c r="A711" s="157" t="s">
        <v>4142</v>
      </c>
      <c r="B711" s="1" t="s">
        <v>4143</v>
      </c>
      <c r="C711" s="157" t="s">
        <v>10619</v>
      </c>
      <c r="D711" s="157" t="s">
        <v>10610</v>
      </c>
    </row>
    <row r="712" hidden="1">
      <c r="A712" s="157" t="s">
        <v>4144</v>
      </c>
      <c r="B712" s="1" t="s">
        <v>4145</v>
      </c>
      <c r="C712" s="157" t="s">
        <v>10614</v>
      </c>
      <c r="D712" s="157" t="s">
        <v>10610</v>
      </c>
    </row>
    <row r="713" hidden="1">
      <c r="A713" s="157" t="s">
        <v>4146</v>
      </c>
      <c r="B713" s="1" t="s">
        <v>4147</v>
      </c>
      <c r="C713" s="157" t="s">
        <v>10610</v>
      </c>
      <c r="D713" s="157" t="s">
        <v>10610</v>
      </c>
    </row>
    <row r="714" hidden="1">
      <c r="A714" s="157" t="s">
        <v>4148</v>
      </c>
      <c r="B714" s="1" t="s">
        <v>4149</v>
      </c>
      <c r="C714" s="157" t="s">
        <v>10610</v>
      </c>
      <c r="D714" s="157" t="s">
        <v>10610</v>
      </c>
    </row>
    <row r="715" hidden="1">
      <c r="A715" s="157" t="s">
        <v>4150</v>
      </c>
      <c r="B715" s="1" t="s">
        <v>4151</v>
      </c>
      <c r="C715" s="157" t="s">
        <v>10610</v>
      </c>
      <c r="D715" s="157" t="s">
        <v>10610</v>
      </c>
    </row>
    <row r="716" hidden="1">
      <c r="A716" s="157" t="s">
        <v>4152</v>
      </c>
      <c r="B716" s="1" t="s">
        <v>4153</v>
      </c>
      <c r="C716" s="157" t="s">
        <v>10610</v>
      </c>
      <c r="D716" s="157" t="s">
        <v>10610</v>
      </c>
    </row>
    <row r="717" hidden="1">
      <c r="A717" s="157" t="s">
        <v>4154</v>
      </c>
      <c r="B717" s="1" t="s">
        <v>4155</v>
      </c>
      <c r="C717" s="157" t="s">
        <v>10610</v>
      </c>
      <c r="D717" s="157" t="s">
        <v>10610</v>
      </c>
    </row>
    <row r="718" hidden="1">
      <c r="A718" s="157" t="s">
        <v>4156</v>
      </c>
      <c r="B718" s="1" t="s">
        <v>4157</v>
      </c>
      <c r="C718" s="157" t="s">
        <v>10610</v>
      </c>
      <c r="D718" s="157" t="s">
        <v>10610</v>
      </c>
    </row>
    <row r="719" hidden="1">
      <c r="A719" s="157" t="s">
        <v>4158</v>
      </c>
      <c r="B719" s="1" t="s">
        <v>4159</v>
      </c>
      <c r="C719" s="157" t="s">
        <v>10610</v>
      </c>
      <c r="D719" s="157" t="s">
        <v>10610</v>
      </c>
    </row>
    <row r="720" hidden="1">
      <c r="A720" s="157" t="s">
        <v>4160</v>
      </c>
      <c r="B720" s="1" t="s">
        <v>4161</v>
      </c>
      <c r="C720" s="157" t="s">
        <v>10610</v>
      </c>
      <c r="D720" s="157" t="s">
        <v>10610</v>
      </c>
    </row>
    <row r="721" hidden="1">
      <c r="A721" s="157" t="s">
        <v>4162</v>
      </c>
      <c r="B721" s="1" t="s">
        <v>4163</v>
      </c>
      <c r="C721" s="157" t="s">
        <v>10610</v>
      </c>
      <c r="D721" s="157" t="s">
        <v>10610</v>
      </c>
    </row>
    <row r="722" hidden="1">
      <c r="A722" s="157" t="s">
        <v>4164</v>
      </c>
      <c r="B722" s="1" t="s">
        <v>4165</v>
      </c>
      <c r="C722" s="157" t="s">
        <v>10610</v>
      </c>
      <c r="D722" s="157" t="s">
        <v>10610</v>
      </c>
    </row>
    <row r="723" hidden="1">
      <c r="A723" s="157" t="s">
        <v>4166</v>
      </c>
      <c r="B723" s="1" t="s">
        <v>4167</v>
      </c>
      <c r="C723" s="157" t="s">
        <v>10610</v>
      </c>
      <c r="D723" s="157" t="s">
        <v>10610</v>
      </c>
    </row>
    <row r="724" hidden="1">
      <c r="A724" s="157" t="s">
        <v>4168</v>
      </c>
      <c r="B724" s="1" t="s">
        <v>4169</v>
      </c>
      <c r="C724" s="157" t="s">
        <v>10610</v>
      </c>
      <c r="D724" s="157" t="s">
        <v>10610</v>
      </c>
    </row>
    <row r="725" hidden="1">
      <c r="A725" s="157" t="s">
        <v>4172</v>
      </c>
      <c r="B725" s="1" t="s">
        <v>4173</v>
      </c>
      <c r="C725" s="157" t="s">
        <v>10610</v>
      </c>
      <c r="D725" s="157" t="s">
        <v>10610</v>
      </c>
    </row>
    <row r="726" hidden="1">
      <c r="A726" s="157" t="s">
        <v>4174</v>
      </c>
      <c r="B726" s="1" t="s">
        <v>4175</v>
      </c>
      <c r="C726" s="157" t="s">
        <v>10610</v>
      </c>
      <c r="D726" s="157" t="s">
        <v>10610</v>
      </c>
    </row>
    <row r="727" hidden="1">
      <c r="A727" s="157" t="s">
        <v>4176</v>
      </c>
      <c r="B727" s="1" t="s">
        <v>4177</v>
      </c>
      <c r="C727" s="157" t="s">
        <v>10610</v>
      </c>
      <c r="D727" s="157" t="s">
        <v>10610</v>
      </c>
    </row>
    <row r="728" hidden="1">
      <c r="A728" s="157" t="s">
        <v>4178</v>
      </c>
      <c r="B728" s="1" t="s">
        <v>4179</v>
      </c>
      <c r="C728" s="157" t="s">
        <v>10610</v>
      </c>
      <c r="D728" s="157" t="s">
        <v>10610</v>
      </c>
    </row>
    <row r="729" hidden="1">
      <c r="A729" s="157" t="s">
        <v>4182</v>
      </c>
      <c r="B729" s="1" t="s">
        <v>4183</v>
      </c>
      <c r="C729" s="157" t="s">
        <v>10610</v>
      </c>
      <c r="D729" s="157" t="s">
        <v>10610</v>
      </c>
    </row>
    <row r="730" hidden="1">
      <c r="A730" s="157" t="s">
        <v>4184</v>
      </c>
      <c r="B730" s="1" t="s">
        <v>4185</v>
      </c>
      <c r="C730" s="157" t="s">
        <v>10610</v>
      </c>
      <c r="D730" s="157" t="s">
        <v>10610</v>
      </c>
    </row>
    <row r="731" hidden="1">
      <c r="A731" s="157" t="s">
        <v>4186</v>
      </c>
      <c r="B731" s="1" t="s">
        <v>4187</v>
      </c>
      <c r="C731" s="157" t="s">
        <v>10610</v>
      </c>
      <c r="D731" s="157" t="s">
        <v>10610</v>
      </c>
    </row>
    <row r="732" hidden="1">
      <c r="A732" s="157" t="s">
        <v>4188</v>
      </c>
      <c r="B732" s="1" t="s">
        <v>4189</v>
      </c>
      <c r="C732" s="157" t="s">
        <v>10610</v>
      </c>
      <c r="D732" s="157" t="s">
        <v>10610</v>
      </c>
    </row>
    <row r="733" hidden="1">
      <c r="A733" s="157" t="s">
        <v>4190</v>
      </c>
      <c r="B733" s="1" t="s">
        <v>4191</v>
      </c>
      <c r="C733" s="157" t="s">
        <v>10614</v>
      </c>
      <c r="D733" s="157" t="s">
        <v>10610</v>
      </c>
    </row>
    <row r="734" hidden="1">
      <c r="A734" s="157" t="s">
        <v>4192</v>
      </c>
      <c r="B734" s="1" t="s">
        <v>4193</v>
      </c>
      <c r="C734" s="157" t="s">
        <v>10610</v>
      </c>
      <c r="D734" s="157" t="s">
        <v>10610</v>
      </c>
    </row>
    <row r="735" hidden="1">
      <c r="A735" s="157" t="s">
        <v>4194</v>
      </c>
      <c r="B735" s="1" t="s">
        <v>4195</v>
      </c>
      <c r="C735" s="157" t="s">
        <v>10610</v>
      </c>
      <c r="D735" s="157" t="s">
        <v>10610</v>
      </c>
    </row>
    <row r="736" hidden="1">
      <c r="A736" s="157" t="s">
        <v>4196</v>
      </c>
      <c r="B736" s="1" t="s">
        <v>4197</v>
      </c>
      <c r="C736" s="157" t="s">
        <v>10610</v>
      </c>
      <c r="D736" s="157" t="s">
        <v>10610</v>
      </c>
    </row>
    <row r="737" hidden="1">
      <c r="A737" s="157" t="s">
        <v>4198</v>
      </c>
      <c r="B737" s="1" t="s">
        <v>4199</v>
      </c>
      <c r="C737" s="157" t="s">
        <v>10614</v>
      </c>
      <c r="D737" s="157" t="s">
        <v>10610</v>
      </c>
    </row>
    <row r="738" hidden="1">
      <c r="A738" s="157" t="s">
        <v>4200</v>
      </c>
      <c r="B738" s="1" t="s">
        <v>4201</v>
      </c>
      <c r="C738" s="157" t="s">
        <v>10614</v>
      </c>
      <c r="D738" s="157" t="s">
        <v>10610</v>
      </c>
    </row>
    <row r="739" hidden="1">
      <c r="A739" s="157" t="s">
        <v>4202</v>
      </c>
      <c r="B739" s="1" t="s">
        <v>4203</v>
      </c>
      <c r="C739" s="157" t="s">
        <v>10610</v>
      </c>
      <c r="D739" s="157" t="s">
        <v>10610</v>
      </c>
    </row>
    <row r="740" hidden="1">
      <c r="A740" s="157" t="s">
        <v>4204</v>
      </c>
      <c r="B740" s="1" t="s">
        <v>4205</v>
      </c>
      <c r="C740" s="157" t="s">
        <v>10610</v>
      </c>
      <c r="D740" s="157" t="s">
        <v>10610</v>
      </c>
    </row>
    <row r="741" hidden="1">
      <c r="A741" s="157" t="s">
        <v>4206</v>
      </c>
      <c r="B741" s="1" t="s">
        <v>4207</v>
      </c>
      <c r="C741" s="157" t="s">
        <v>10610</v>
      </c>
      <c r="D741" s="157" t="s">
        <v>10610</v>
      </c>
    </row>
    <row r="742" hidden="1">
      <c r="A742" s="157" t="s">
        <v>4208</v>
      </c>
      <c r="B742" s="1" t="s">
        <v>4209</v>
      </c>
      <c r="C742" s="157" t="s">
        <v>10610</v>
      </c>
      <c r="D742" s="157" t="s">
        <v>10610</v>
      </c>
    </row>
    <row r="743" hidden="1">
      <c r="A743" s="157" t="s">
        <v>4210</v>
      </c>
      <c r="B743" s="1" t="s">
        <v>4211</v>
      </c>
      <c r="C743" s="157" t="s">
        <v>10610</v>
      </c>
      <c r="D743" s="157" t="s">
        <v>10610</v>
      </c>
    </row>
    <row r="744" hidden="1">
      <c r="A744" s="157" t="s">
        <v>4212</v>
      </c>
      <c r="B744" s="1" t="s">
        <v>4213</v>
      </c>
      <c r="C744" s="157" t="s">
        <v>10610</v>
      </c>
      <c r="D744" s="157" t="s">
        <v>10610</v>
      </c>
    </row>
    <row r="745" hidden="1">
      <c r="A745" s="157" t="s">
        <v>4214</v>
      </c>
      <c r="B745" s="1" t="s">
        <v>4215</v>
      </c>
      <c r="C745" s="157" t="s">
        <v>10619</v>
      </c>
      <c r="D745" s="157" t="s">
        <v>10610</v>
      </c>
    </row>
    <row r="746" hidden="1">
      <c r="A746" s="157" t="s">
        <v>4216</v>
      </c>
      <c r="B746" s="1" t="s">
        <v>4217</v>
      </c>
      <c r="C746" s="157" t="s">
        <v>10610</v>
      </c>
      <c r="D746" s="157" t="s">
        <v>10610</v>
      </c>
    </row>
    <row r="747" hidden="1">
      <c r="A747" s="157" t="s">
        <v>4218</v>
      </c>
      <c r="B747" s="1" t="s">
        <v>4219</v>
      </c>
      <c r="C747" s="157" t="s">
        <v>10619</v>
      </c>
      <c r="D747" s="157" t="s">
        <v>10610</v>
      </c>
    </row>
    <row r="748" hidden="1">
      <c r="A748" s="157" t="s">
        <v>4220</v>
      </c>
      <c r="B748" s="1" t="s">
        <v>4221</v>
      </c>
      <c r="C748" s="157" t="s">
        <v>10614</v>
      </c>
      <c r="D748" s="157" t="s">
        <v>10610</v>
      </c>
    </row>
    <row r="749" hidden="1">
      <c r="A749" s="157" t="s">
        <v>4222</v>
      </c>
      <c r="B749" s="1" t="s">
        <v>4223</v>
      </c>
      <c r="C749" s="157" t="s">
        <v>10614</v>
      </c>
      <c r="D749" s="157" t="s">
        <v>10610</v>
      </c>
    </row>
    <row r="750" hidden="1">
      <c r="A750" s="157" t="s">
        <v>4224</v>
      </c>
      <c r="B750" s="1" t="s">
        <v>4225</v>
      </c>
      <c r="C750" s="157" t="s">
        <v>10615</v>
      </c>
      <c r="D750" s="157" t="s">
        <v>10610</v>
      </c>
    </row>
    <row r="751" hidden="1">
      <c r="A751" s="157" t="s">
        <v>4226</v>
      </c>
      <c r="B751" s="1" t="s">
        <v>4227</v>
      </c>
      <c r="C751" s="157" t="s">
        <v>10610</v>
      </c>
      <c r="D751" s="157" t="s">
        <v>10610</v>
      </c>
    </row>
    <row r="752" hidden="1">
      <c r="A752" s="157" t="s">
        <v>4228</v>
      </c>
      <c r="B752" s="1" t="s">
        <v>4229</v>
      </c>
      <c r="C752" s="157" t="s">
        <v>10619</v>
      </c>
      <c r="D752" s="157" t="s">
        <v>10610</v>
      </c>
    </row>
    <row r="753" hidden="1">
      <c r="A753" s="157" t="s">
        <v>4230</v>
      </c>
      <c r="B753" s="1" t="s">
        <v>4231</v>
      </c>
      <c r="C753" s="157" t="s">
        <v>10610</v>
      </c>
      <c r="D753" s="157" t="s">
        <v>10610</v>
      </c>
    </row>
    <row r="754" hidden="1">
      <c r="A754" s="157" t="s">
        <v>4232</v>
      </c>
      <c r="B754" s="1" t="s">
        <v>4233</v>
      </c>
      <c r="C754" s="157" t="s">
        <v>10610</v>
      </c>
      <c r="D754" s="157" t="s">
        <v>10610</v>
      </c>
    </row>
    <row r="755" hidden="1">
      <c r="A755" s="157" t="s">
        <v>4234</v>
      </c>
      <c r="B755" s="1" t="s">
        <v>4235</v>
      </c>
      <c r="C755" s="157" t="s">
        <v>10610</v>
      </c>
      <c r="D755" s="157" t="s">
        <v>10610</v>
      </c>
    </row>
    <row r="756" hidden="1">
      <c r="A756" s="157" t="s">
        <v>4236</v>
      </c>
      <c r="B756" s="1" t="s">
        <v>4237</v>
      </c>
      <c r="C756" s="157" t="s">
        <v>10614</v>
      </c>
      <c r="D756" s="157" t="s">
        <v>10610</v>
      </c>
    </row>
    <row r="757" hidden="1">
      <c r="A757" s="157" t="s">
        <v>4238</v>
      </c>
      <c r="B757" s="1" t="s">
        <v>4239</v>
      </c>
      <c r="C757" s="157" t="s">
        <v>10620</v>
      </c>
      <c r="D757" s="157" t="s">
        <v>10610</v>
      </c>
    </row>
    <row r="758" hidden="1">
      <c r="A758" s="157" t="s">
        <v>4242</v>
      </c>
      <c r="B758" s="1" t="s">
        <v>4243</v>
      </c>
      <c r="C758" s="157" t="s">
        <v>10610</v>
      </c>
      <c r="D758" s="157" t="s">
        <v>10610</v>
      </c>
    </row>
    <row r="759" hidden="1">
      <c r="A759" s="157" t="s">
        <v>4244</v>
      </c>
      <c r="B759" s="1" t="s">
        <v>4245</v>
      </c>
      <c r="C759" s="157" t="s">
        <v>10610</v>
      </c>
      <c r="D759" s="157" t="s">
        <v>10610</v>
      </c>
    </row>
    <row r="760" hidden="1">
      <c r="A760" s="157" t="s">
        <v>4246</v>
      </c>
      <c r="B760" s="1" t="s">
        <v>4247</v>
      </c>
      <c r="C760" s="157" t="s">
        <v>10619</v>
      </c>
      <c r="D760" s="157" t="s">
        <v>10610</v>
      </c>
    </row>
    <row r="761" hidden="1">
      <c r="A761" s="157" t="s">
        <v>4248</v>
      </c>
      <c r="B761" s="1" t="s">
        <v>4249</v>
      </c>
      <c r="C761" s="157" t="s">
        <v>10610</v>
      </c>
      <c r="D761" s="157" t="s">
        <v>10610</v>
      </c>
    </row>
    <row r="762" hidden="1">
      <c r="A762" s="157" t="s">
        <v>4250</v>
      </c>
      <c r="B762" s="1" t="s">
        <v>4251</v>
      </c>
      <c r="C762" s="157" t="s">
        <v>10619</v>
      </c>
      <c r="D762" s="157" t="s">
        <v>10610</v>
      </c>
    </row>
    <row r="763" hidden="1">
      <c r="A763" s="157" t="s">
        <v>4252</v>
      </c>
      <c r="B763" s="1" t="s">
        <v>4253</v>
      </c>
      <c r="C763" s="157" t="s">
        <v>10614</v>
      </c>
      <c r="D763" s="157" t="s">
        <v>10610</v>
      </c>
    </row>
    <row r="764" hidden="1">
      <c r="A764" s="157" t="s">
        <v>4256</v>
      </c>
      <c r="B764" s="1" t="s">
        <v>4257</v>
      </c>
      <c r="C764" s="157" t="s">
        <v>10614</v>
      </c>
      <c r="D764" s="157" t="s">
        <v>10610</v>
      </c>
    </row>
    <row r="765" hidden="1">
      <c r="A765" s="157" t="s">
        <v>4258</v>
      </c>
      <c r="B765" s="1" t="s">
        <v>4259</v>
      </c>
      <c r="C765" s="157" t="s">
        <v>10615</v>
      </c>
      <c r="D765" s="157" t="s">
        <v>10610</v>
      </c>
    </row>
    <row r="766" hidden="1">
      <c r="A766" s="157" t="s">
        <v>4260</v>
      </c>
      <c r="B766" s="1" t="s">
        <v>4261</v>
      </c>
      <c r="C766" s="157" t="s">
        <v>10615</v>
      </c>
      <c r="D766" s="157" t="s">
        <v>10610</v>
      </c>
    </row>
    <row r="767" hidden="1">
      <c r="A767" s="157" t="s">
        <v>4262</v>
      </c>
      <c r="B767" s="1" t="s">
        <v>4263</v>
      </c>
      <c r="C767" s="157" t="s">
        <v>10615</v>
      </c>
      <c r="D767" s="157" t="s">
        <v>10610</v>
      </c>
    </row>
    <row r="768" hidden="1">
      <c r="A768" s="157" t="s">
        <v>4264</v>
      </c>
      <c r="B768" s="1" t="s">
        <v>4265</v>
      </c>
      <c r="C768" s="157" t="s">
        <v>10614</v>
      </c>
      <c r="D768" s="157" t="s">
        <v>10610</v>
      </c>
    </row>
    <row r="769" hidden="1">
      <c r="A769" s="157" t="s">
        <v>4266</v>
      </c>
      <c r="B769" s="1" t="s">
        <v>4267</v>
      </c>
      <c r="C769" s="157" t="s">
        <v>10614</v>
      </c>
      <c r="D769" s="157" t="s">
        <v>10610</v>
      </c>
    </row>
    <row r="770" hidden="1">
      <c r="A770" s="157" t="s">
        <v>4268</v>
      </c>
      <c r="B770" s="1" t="s">
        <v>4269</v>
      </c>
      <c r="C770" s="157" t="s">
        <v>10610</v>
      </c>
      <c r="D770" s="157" t="s">
        <v>10610</v>
      </c>
    </row>
    <row r="771" hidden="1">
      <c r="A771" s="157" t="s">
        <v>4270</v>
      </c>
      <c r="B771" s="1" t="s">
        <v>4271</v>
      </c>
      <c r="C771" s="157" t="s">
        <v>10619</v>
      </c>
      <c r="D771" s="157" t="s">
        <v>10610</v>
      </c>
    </row>
    <row r="772" hidden="1">
      <c r="A772" s="157" t="s">
        <v>4274</v>
      </c>
      <c r="B772" s="1" t="s">
        <v>4275</v>
      </c>
      <c r="C772" s="157" t="s">
        <v>10614</v>
      </c>
      <c r="D772" s="157" t="s">
        <v>10610</v>
      </c>
    </row>
    <row r="773" hidden="1">
      <c r="A773" s="157" t="s">
        <v>4276</v>
      </c>
      <c r="B773" s="1" t="s">
        <v>4277</v>
      </c>
      <c r="C773" s="157" t="s">
        <v>10619</v>
      </c>
      <c r="D773" s="157" t="s">
        <v>10610</v>
      </c>
    </row>
    <row r="774" hidden="1">
      <c r="A774" s="157" t="s">
        <v>4278</v>
      </c>
      <c r="B774" s="1" t="s">
        <v>4279</v>
      </c>
      <c r="C774" s="157" t="s">
        <v>10619</v>
      </c>
      <c r="D774" s="157" t="s">
        <v>10610</v>
      </c>
    </row>
    <row r="775" hidden="1">
      <c r="A775" s="157" t="s">
        <v>4280</v>
      </c>
      <c r="B775" s="1" t="s">
        <v>4281</v>
      </c>
      <c r="C775" s="157" t="s">
        <v>10619</v>
      </c>
      <c r="D775" s="157" t="s">
        <v>10610</v>
      </c>
    </row>
    <row r="776" hidden="1">
      <c r="A776" s="157" t="s">
        <v>4282</v>
      </c>
      <c r="B776" s="1" t="s">
        <v>4283</v>
      </c>
      <c r="C776" s="157" t="s">
        <v>10610</v>
      </c>
      <c r="D776" s="157" t="s">
        <v>10610</v>
      </c>
    </row>
    <row r="777" hidden="1">
      <c r="A777" s="157" t="s">
        <v>4284</v>
      </c>
      <c r="B777" s="1" t="s">
        <v>4285</v>
      </c>
      <c r="C777" s="157" t="s">
        <v>10610</v>
      </c>
      <c r="D777" s="157" t="s">
        <v>10610</v>
      </c>
    </row>
    <row r="778" hidden="1">
      <c r="A778" s="157" t="s">
        <v>4286</v>
      </c>
      <c r="B778" s="1" t="s">
        <v>4287</v>
      </c>
      <c r="C778" s="157" t="s">
        <v>10610</v>
      </c>
      <c r="D778" s="157" t="s">
        <v>10610</v>
      </c>
    </row>
    <row r="779" hidden="1">
      <c r="A779" s="157" t="s">
        <v>4288</v>
      </c>
      <c r="B779" s="1" t="s">
        <v>4289</v>
      </c>
      <c r="C779" s="157" t="s">
        <v>10619</v>
      </c>
      <c r="D779" s="157" t="s">
        <v>10610</v>
      </c>
    </row>
    <row r="780" hidden="1">
      <c r="A780" s="157" t="s">
        <v>4291</v>
      </c>
      <c r="B780" s="1" t="s">
        <v>4292</v>
      </c>
      <c r="C780" s="157" t="s">
        <v>10614</v>
      </c>
      <c r="D780" s="157" t="s">
        <v>10610</v>
      </c>
    </row>
    <row r="781" hidden="1">
      <c r="A781" s="157" t="s">
        <v>4293</v>
      </c>
      <c r="B781" s="1" t="s">
        <v>4294</v>
      </c>
      <c r="C781" s="157" t="s">
        <v>10610</v>
      </c>
      <c r="D781" s="157" t="s">
        <v>10610</v>
      </c>
    </row>
    <row r="782" hidden="1">
      <c r="A782" s="157" t="s">
        <v>4295</v>
      </c>
      <c r="B782" s="1" t="s">
        <v>4296</v>
      </c>
      <c r="C782" s="157" t="s">
        <v>10614</v>
      </c>
      <c r="D782" s="157" t="s">
        <v>10610</v>
      </c>
    </row>
    <row r="783" hidden="1">
      <c r="A783" s="157" t="s">
        <v>4298</v>
      </c>
      <c r="B783" s="1" t="s">
        <v>4299</v>
      </c>
      <c r="C783" s="157" t="s">
        <v>10619</v>
      </c>
      <c r="D783" s="157" t="s">
        <v>10610</v>
      </c>
    </row>
    <row r="784" hidden="1">
      <c r="A784" s="157" t="s">
        <v>4300</v>
      </c>
      <c r="B784" s="1" t="s">
        <v>4301</v>
      </c>
      <c r="C784" s="157" t="s">
        <v>10619</v>
      </c>
      <c r="D784" s="157" t="s">
        <v>10610</v>
      </c>
    </row>
    <row r="785" hidden="1">
      <c r="A785" s="157" t="s">
        <v>4302</v>
      </c>
      <c r="B785" s="1" t="s">
        <v>4303</v>
      </c>
      <c r="C785" s="157" t="s">
        <v>10610</v>
      </c>
      <c r="D785" s="157" t="s">
        <v>10610</v>
      </c>
    </row>
    <row r="786" hidden="1">
      <c r="A786" s="157" t="s">
        <v>4304</v>
      </c>
      <c r="B786" s="1" t="s">
        <v>4305</v>
      </c>
      <c r="C786" s="157" t="s">
        <v>10610</v>
      </c>
      <c r="D786" s="157" t="s">
        <v>10610</v>
      </c>
    </row>
    <row r="787" hidden="1">
      <c r="A787" s="157" t="s">
        <v>4306</v>
      </c>
      <c r="B787" s="1" t="s">
        <v>4307</v>
      </c>
      <c r="C787" s="157" t="s">
        <v>10619</v>
      </c>
      <c r="D787" s="157" t="s">
        <v>10610</v>
      </c>
    </row>
    <row r="788" hidden="1">
      <c r="A788" s="157" t="s">
        <v>4308</v>
      </c>
      <c r="B788" s="1" t="s">
        <v>4309</v>
      </c>
      <c r="C788" s="157" t="s">
        <v>10614</v>
      </c>
      <c r="D788" s="157" t="s">
        <v>10610</v>
      </c>
    </row>
    <row r="789" hidden="1">
      <c r="A789" s="157" t="s">
        <v>4310</v>
      </c>
      <c r="B789" s="1" t="s">
        <v>4311</v>
      </c>
      <c r="C789" s="157" t="s">
        <v>10614</v>
      </c>
      <c r="D789" s="157" t="s">
        <v>10610</v>
      </c>
    </row>
    <row r="790" hidden="1">
      <c r="A790" s="157" t="s">
        <v>4312</v>
      </c>
      <c r="B790" s="1" t="s">
        <v>4313</v>
      </c>
      <c r="C790" s="157" t="s">
        <v>10615</v>
      </c>
      <c r="D790" s="157" t="s">
        <v>10610</v>
      </c>
    </row>
    <row r="791" hidden="1">
      <c r="A791" s="157" t="s">
        <v>4314</v>
      </c>
      <c r="B791" s="1" t="s">
        <v>4315</v>
      </c>
      <c r="C791" s="157" t="s">
        <v>10615</v>
      </c>
      <c r="D791" s="157" t="s">
        <v>10610</v>
      </c>
    </row>
    <row r="792" hidden="1">
      <c r="A792" s="157" t="s">
        <v>4316</v>
      </c>
      <c r="B792" s="1" t="s">
        <v>4317</v>
      </c>
      <c r="C792" s="157" t="s">
        <v>10619</v>
      </c>
      <c r="D792" s="157" t="s">
        <v>10610</v>
      </c>
    </row>
    <row r="793" hidden="1">
      <c r="A793" s="157" t="s">
        <v>4318</v>
      </c>
      <c r="B793" s="1" t="s">
        <v>4319</v>
      </c>
      <c r="C793" s="157" t="s">
        <v>10619</v>
      </c>
      <c r="D793" s="157" t="s">
        <v>10610</v>
      </c>
    </row>
    <row r="794" hidden="1">
      <c r="A794" s="157" t="s">
        <v>2995</v>
      </c>
      <c r="B794" s="1" t="s">
        <v>682</v>
      </c>
      <c r="C794" s="157" t="s">
        <v>10614</v>
      </c>
      <c r="D794" s="157" t="s">
        <v>10610</v>
      </c>
    </row>
    <row r="795" hidden="1">
      <c r="A795" s="157" t="s">
        <v>4320</v>
      </c>
      <c r="B795" s="1" t="s">
        <v>4321</v>
      </c>
      <c r="C795" s="157" t="s">
        <v>10614</v>
      </c>
      <c r="D795" s="157" t="s">
        <v>10610</v>
      </c>
    </row>
    <row r="796" hidden="1">
      <c r="A796" s="157" t="s">
        <v>4322</v>
      </c>
      <c r="B796" s="1" t="s">
        <v>4323</v>
      </c>
      <c r="C796" s="157" t="s">
        <v>10610</v>
      </c>
      <c r="D796" s="157" t="s">
        <v>10610</v>
      </c>
    </row>
    <row r="797" hidden="1">
      <c r="A797" s="157" t="s">
        <v>2996</v>
      </c>
      <c r="B797" s="1" t="s">
        <v>684</v>
      </c>
      <c r="C797" s="157" t="s">
        <v>10614</v>
      </c>
      <c r="D797" s="157" t="s">
        <v>10610</v>
      </c>
    </row>
    <row r="798" hidden="1">
      <c r="A798" s="157" t="s">
        <v>4324</v>
      </c>
      <c r="B798" s="1" t="s">
        <v>4325</v>
      </c>
      <c r="C798" s="157" t="s">
        <v>10620</v>
      </c>
      <c r="D798" s="157" t="s">
        <v>10610</v>
      </c>
    </row>
    <row r="799" hidden="1">
      <c r="A799" s="157" t="s">
        <v>4326</v>
      </c>
      <c r="B799" s="1" t="s">
        <v>4327</v>
      </c>
      <c r="C799" s="157" t="s">
        <v>10619</v>
      </c>
      <c r="D799" s="157" t="s">
        <v>10610</v>
      </c>
    </row>
    <row r="800" hidden="1">
      <c r="A800" s="157" t="s">
        <v>4328</v>
      </c>
      <c r="B800" s="1" t="s">
        <v>4329</v>
      </c>
      <c r="C800" s="157" t="s">
        <v>10619</v>
      </c>
      <c r="D800" s="157" t="s">
        <v>10610</v>
      </c>
    </row>
    <row r="801" hidden="1">
      <c r="A801" s="157" t="s">
        <v>4330</v>
      </c>
      <c r="B801" s="1" t="s">
        <v>4331</v>
      </c>
      <c r="C801" s="157" t="s">
        <v>10619</v>
      </c>
      <c r="D801" s="157" t="s">
        <v>10610</v>
      </c>
    </row>
    <row r="802" hidden="1">
      <c r="A802" s="157" t="s">
        <v>4332</v>
      </c>
      <c r="B802" s="1" t="s">
        <v>4333</v>
      </c>
      <c r="C802" s="157" t="s">
        <v>10610</v>
      </c>
      <c r="D802" s="157" t="s">
        <v>10610</v>
      </c>
    </row>
    <row r="803" hidden="1">
      <c r="A803" s="157" t="s">
        <v>4334</v>
      </c>
      <c r="B803" s="1" t="s">
        <v>4335</v>
      </c>
      <c r="C803" s="157" t="s">
        <v>10619</v>
      </c>
      <c r="D803" s="157" t="s">
        <v>10610</v>
      </c>
    </row>
    <row r="804" hidden="1">
      <c r="A804" s="157" t="s">
        <v>4336</v>
      </c>
      <c r="B804" s="1" t="s">
        <v>4337</v>
      </c>
      <c r="C804" s="157" t="s">
        <v>10619</v>
      </c>
      <c r="D804" s="157" t="s">
        <v>10610</v>
      </c>
    </row>
    <row r="805" hidden="1">
      <c r="A805" s="157" t="s">
        <v>4340</v>
      </c>
      <c r="B805" s="1" t="s">
        <v>4341</v>
      </c>
      <c r="C805" s="157" t="s">
        <v>10619</v>
      </c>
      <c r="D805" s="157" t="s">
        <v>10610</v>
      </c>
    </row>
    <row r="806" hidden="1">
      <c r="A806" s="157" t="s">
        <v>4342</v>
      </c>
      <c r="B806" s="1" t="s">
        <v>4343</v>
      </c>
      <c r="C806" s="157" t="s">
        <v>10619</v>
      </c>
      <c r="D806" s="157" t="s">
        <v>10610</v>
      </c>
    </row>
    <row r="807" hidden="1">
      <c r="A807" s="157" t="s">
        <v>4344</v>
      </c>
      <c r="B807" s="1" t="s">
        <v>4345</v>
      </c>
      <c r="C807" s="157" t="s">
        <v>10620</v>
      </c>
      <c r="D807" s="157" t="s">
        <v>10610</v>
      </c>
    </row>
    <row r="808" hidden="1">
      <c r="A808" s="157" t="s">
        <v>4346</v>
      </c>
      <c r="B808" s="1" t="s">
        <v>4347</v>
      </c>
      <c r="C808" s="157" t="s">
        <v>10619</v>
      </c>
      <c r="D808" s="157" t="s">
        <v>10610</v>
      </c>
    </row>
    <row r="809" hidden="1">
      <c r="A809" s="157" t="s">
        <v>4348</v>
      </c>
      <c r="B809" s="1" t="s">
        <v>4349</v>
      </c>
      <c r="C809" s="157" t="s">
        <v>10619</v>
      </c>
      <c r="D809" s="157" t="s">
        <v>10610</v>
      </c>
    </row>
    <row r="810" hidden="1">
      <c r="A810" s="157" t="s">
        <v>4350</v>
      </c>
      <c r="B810" s="1" t="s">
        <v>4351</v>
      </c>
      <c r="C810" s="157" t="s">
        <v>10619</v>
      </c>
      <c r="D810" s="157" t="s">
        <v>10610</v>
      </c>
    </row>
    <row r="811" hidden="1">
      <c r="A811" s="157" t="s">
        <v>4352</v>
      </c>
      <c r="B811" s="1" t="s">
        <v>4353</v>
      </c>
      <c r="C811" s="157" t="s">
        <v>10619</v>
      </c>
      <c r="D811" s="157" t="s">
        <v>10610</v>
      </c>
    </row>
    <row r="812" hidden="1">
      <c r="A812" s="157" t="s">
        <v>4354</v>
      </c>
      <c r="B812" s="1" t="s">
        <v>4355</v>
      </c>
      <c r="C812" s="157" t="s">
        <v>10619</v>
      </c>
      <c r="D812" s="157" t="s">
        <v>10610</v>
      </c>
    </row>
    <row r="813" hidden="1">
      <c r="A813" s="157" t="s">
        <v>4356</v>
      </c>
      <c r="B813" s="1" t="s">
        <v>4357</v>
      </c>
      <c r="C813" s="157" t="s">
        <v>10619</v>
      </c>
      <c r="D813" s="157" t="s">
        <v>10610</v>
      </c>
    </row>
    <row r="814" hidden="1">
      <c r="A814" s="157" t="s">
        <v>4358</v>
      </c>
      <c r="B814" s="1" t="s">
        <v>4359</v>
      </c>
      <c r="C814" s="157" t="s">
        <v>10620</v>
      </c>
      <c r="D814" s="157" t="s">
        <v>10610</v>
      </c>
    </row>
    <row r="815" hidden="1">
      <c r="A815" s="157" t="s">
        <v>4360</v>
      </c>
      <c r="B815" s="1" t="s">
        <v>4361</v>
      </c>
      <c r="C815" s="157" t="s">
        <v>10619</v>
      </c>
      <c r="D815" s="157" t="s">
        <v>10610</v>
      </c>
    </row>
    <row r="816" hidden="1">
      <c r="A816" s="157" t="s">
        <v>4362</v>
      </c>
      <c r="B816" s="1" t="s">
        <v>4363</v>
      </c>
      <c r="C816" s="157" t="s">
        <v>10619</v>
      </c>
      <c r="D816" s="157" t="s">
        <v>10610</v>
      </c>
    </row>
    <row r="817" hidden="1">
      <c r="A817" s="157" t="s">
        <v>4366</v>
      </c>
      <c r="B817" s="1" t="s">
        <v>4367</v>
      </c>
      <c r="C817" s="157" t="s">
        <v>10614</v>
      </c>
      <c r="D817" s="157" t="s">
        <v>10610</v>
      </c>
    </row>
    <row r="818" hidden="1">
      <c r="A818" s="157" t="s">
        <v>4368</v>
      </c>
      <c r="B818" s="1" t="s">
        <v>4369</v>
      </c>
      <c r="C818" s="157" t="s">
        <v>10610</v>
      </c>
      <c r="D818" s="157" t="s">
        <v>10610</v>
      </c>
    </row>
    <row r="819" hidden="1">
      <c r="A819" s="157" t="s">
        <v>4370</v>
      </c>
      <c r="B819" s="1" t="s">
        <v>4371</v>
      </c>
      <c r="C819" s="157" t="s">
        <v>10610</v>
      </c>
      <c r="D819" s="157" t="s">
        <v>10610</v>
      </c>
    </row>
    <row r="820" hidden="1">
      <c r="A820" s="157" t="s">
        <v>4372</v>
      </c>
      <c r="B820" s="1" t="s">
        <v>4373</v>
      </c>
      <c r="C820" s="157" t="s">
        <v>10610</v>
      </c>
      <c r="D820" s="157" t="s">
        <v>10610</v>
      </c>
    </row>
    <row r="821" hidden="1">
      <c r="A821" s="157" t="s">
        <v>4374</v>
      </c>
      <c r="B821" s="1" t="s">
        <v>4375</v>
      </c>
      <c r="C821" s="157" t="s">
        <v>10614</v>
      </c>
      <c r="D821" s="157" t="s">
        <v>10610</v>
      </c>
    </row>
    <row r="822" hidden="1">
      <c r="A822" s="157" t="s">
        <v>4376</v>
      </c>
      <c r="B822" s="1" t="s">
        <v>4377</v>
      </c>
      <c r="C822" s="157" t="s">
        <v>10619</v>
      </c>
      <c r="D822" s="157" t="s">
        <v>10610</v>
      </c>
    </row>
    <row r="823" hidden="1">
      <c r="A823" s="157" t="s">
        <v>4378</v>
      </c>
      <c r="B823" s="1" t="s">
        <v>4379</v>
      </c>
      <c r="C823" s="157" t="s">
        <v>10614</v>
      </c>
      <c r="D823" s="157" t="s">
        <v>10610</v>
      </c>
    </row>
    <row r="824" hidden="1">
      <c r="A824" s="157" t="s">
        <v>4380</v>
      </c>
      <c r="B824" s="1" t="s">
        <v>4381</v>
      </c>
      <c r="C824" s="157" t="s">
        <v>10614</v>
      </c>
      <c r="D824" s="157" t="s">
        <v>10610</v>
      </c>
    </row>
    <row r="825" hidden="1">
      <c r="A825" s="157" t="s">
        <v>4382</v>
      </c>
      <c r="B825" s="1" t="s">
        <v>4383</v>
      </c>
      <c r="C825" s="157" t="s">
        <v>10619</v>
      </c>
      <c r="D825" s="157" t="s">
        <v>10610</v>
      </c>
    </row>
    <row r="826" hidden="1">
      <c r="A826" s="157" t="s">
        <v>2997</v>
      </c>
      <c r="B826" s="1" t="s">
        <v>686</v>
      </c>
      <c r="C826" s="157" t="s">
        <v>10614</v>
      </c>
      <c r="D826" s="157" t="s">
        <v>10610</v>
      </c>
    </row>
    <row r="827" hidden="1">
      <c r="A827" s="157" t="s">
        <v>4384</v>
      </c>
      <c r="B827" s="1" t="s">
        <v>4385</v>
      </c>
      <c r="C827" s="157" t="s">
        <v>10614</v>
      </c>
      <c r="D827" s="157" t="s">
        <v>10610</v>
      </c>
    </row>
    <row r="828" hidden="1">
      <c r="A828" s="157" t="s">
        <v>4386</v>
      </c>
      <c r="B828" s="1" t="s">
        <v>4387</v>
      </c>
      <c r="C828" s="157" t="s">
        <v>10614</v>
      </c>
      <c r="D828" s="157" t="s">
        <v>10610</v>
      </c>
    </row>
    <row r="829" hidden="1">
      <c r="A829" s="157" t="s">
        <v>4388</v>
      </c>
      <c r="B829" s="1" t="s">
        <v>4389</v>
      </c>
      <c r="C829" s="157" t="s">
        <v>10614</v>
      </c>
      <c r="D829" s="157" t="s">
        <v>10610</v>
      </c>
    </row>
    <row r="830" hidden="1">
      <c r="A830" s="157" t="s">
        <v>4390</v>
      </c>
      <c r="B830" s="1" t="s">
        <v>4391</v>
      </c>
      <c r="C830" s="157" t="s">
        <v>10614</v>
      </c>
      <c r="D830" s="157" t="s">
        <v>10610</v>
      </c>
    </row>
    <row r="831" hidden="1">
      <c r="A831" s="157" t="s">
        <v>2998</v>
      </c>
      <c r="B831" s="1" t="s">
        <v>689</v>
      </c>
      <c r="C831" s="157" t="s">
        <v>10619</v>
      </c>
      <c r="D831" s="157" t="s">
        <v>10610</v>
      </c>
    </row>
    <row r="832" hidden="1">
      <c r="A832" s="157" t="s">
        <v>4392</v>
      </c>
      <c r="B832" s="1" t="s">
        <v>4393</v>
      </c>
      <c r="C832" s="157" t="s">
        <v>10610</v>
      </c>
      <c r="D832" s="157" t="s">
        <v>10610</v>
      </c>
    </row>
    <row r="833" hidden="1">
      <c r="A833" s="157" t="s">
        <v>2764</v>
      </c>
      <c r="B833" s="1" t="s">
        <v>404</v>
      </c>
      <c r="C833" s="157" t="s">
        <v>10614</v>
      </c>
      <c r="D833" s="157" t="s">
        <v>10610</v>
      </c>
    </row>
    <row r="834" hidden="1">
      <c r="A834" s="157" t="s">
        <v>4394</v>
      </c>
      <c r="B834" s="1" t="s">
        <v>4395</v>
      </c>
      <c r="C834" s="157" t="s">
        <v>10619</v>
      </c>
      <c r="D834" s="157" t="s">
        <v>10610</v>
      </c>
    </row>
    <row r="835" hidden="1">
      <c r="A835" s="157" t="s">
        <v>4396</v>
      </c>
      <c r="B835" s="1" t="s">
        <v>4397</v>
      </c>
      <c r="C835" s="157" t="s">
        <v>10614</v>
      </c>
      <c r="D835" s="157" t="s">
        <v>10610</v>
      </c>
    </row>
    <row r="836" hidden="1">
      <c r="A836" s="157" t="s">
        <v>4398</v>
      </c>
      <c r="B836" s="1" t="s">
        <v>4399</v>
      </c>
      <c r="C836" s="157" t="s">
        <v>10619</v>
      </c>
      <c r="D836" s="157" t="s">
        <v>10610</v>
      </c>
    </row>
    <row r="837" hidden="1">
      <c r="A837" s="157" t="s">
        <v>4400</v>
      </c>
      <c r="B837" s="1" t="s">
        <v>4401</v>
      </c>
      <c r="C837" s="157" t="s">
        <v>10611</v>
      </c>
      <c r="D837" s="157" t="s">
        <v>10610</v>
      </c>
    </row>
    <row r="838" hidden="1">
      <c r="A838" s="157" t="s">
        <v>4402</v>
      </c>
      <c r="B838" s="1" t="s">
        <v>4403</v>
      </c>
      <c r="C838" s="157" t="s">
        <v>10614</v>
      </c>
      <c r="D838" s="157" t="s">
        <v>10610</v>
      </c>
    </row>
    <row r="839" hidden="1">
      <c r="A839" s="157" t="s">
        <v>4404</v>
      </c>
      <c r="B839" s="1" t="s">
        <v>4405</v>
      </c>
      <c r="C839" s="157" t="s">
        <v>10614</v>
      </c>
      <c r="D839" s="157" t="s">
        <v>10610</v>
      </c>
    </row>
    <row r="840" hidden="1">
      <c r="A840" s="157" t="s">
        <v>4406</v>
      </c>
      <c r="B840" s="1" t="s">
        <v>4407</v>
      </c>
      <c r="C840" s="157" t="s">
        <v>10615</v>
      </c>
      <c r="D840" s="157" t="s">
        <v>10610</v>
      </c>
    </row>
    <row r="841" hidden="1">
      <c r="A841" s="157" t="s">
        <v>4408</v>
      </c>
      <c r="B841" s="1" t="s">
        <v>4409</v>
      </c>
      <c r="C841" s="157" t="s">
        <v>10611</v>
      </c>
      <c r="D841" s="157" t="s">
        <v>10610</v>
      </c>
    </row>
    <row r="842" hidden="1">
      <c r="A842" s="157" t="s">
        <v>4410</v>
      </c>
      <c r="B842" s="1" t="s">
        <v>4411</v>
      </c>
      <c r="C842" s="157" t="s">
        <v>10618</v>
      </c>
      <c r="D842" s="157" t="s">
        <v>10610</v>
      </c>
    </row>
    <row r="843" hidden="1">
      <c r="A843" s="157" t="s">
        <v>4414</v>
      </c>
      <c r="B843" s="1" t="s">
        <v>4415</v>
      </c>
      <c r="C843" s="157" t="s">
        <v>10610</v>
      </c>
      <c r="D843" s="157" t="s">
        <v>10610</v>
      </c>
    </row>
    <row r="844" hidden="1">
      <c r="A844" s="157" t="s">
        <v>4416</v>
      </c>
      <c r="B844" s="1" t="s">
        <v>4417</v>
      </c>
      <c r="C844" s="157" t="s">
        <v>10610</v>
      </c>
      <c r="D844" s="157" t="s">
        <v>10610</v>
      </c>
    </row>
    <row r="845" hidden="1">
      <c r="A845" s="157" t="s">
        <v>4418</v>
      </c>
      <c r="B845" s="1" t="s">
        <v>4419</v>
      </c>
      <c r="C845" s="157" t="s">
        <v>10618</v>
      </c>
      <c r="D845" s="157" t="s">
        <v>10610</v>
      </c>
    </row>
    <row r="846" hidden="1">
      <c r="A846" s="157" t="s">
        <v>4420</v>
      </c>
      <c r="B846" s="1" t="s">
        <v>4421</v>
      </c>
      <c r="C846" s="157" t="s">
        <v>10618</v>
      </c>
      <c r="D846" s="157" t="s">
        <v>10610</v>
      </c>
    </row>
    <row r="847" hidden="1">
      <c r="A847" s="157" t="s">
        <v>4422</v>
      </c>
      <c r="B847" s="1" t="s">
        <v>4423</v>
      </c>
      <c r="C847" s="157" t="s">
        <v>10614</v>
      </c>
      <c r="D847" s="157" t="s">
        <v>10610</v>
      </c>
    </row>
    <row r="848" hidden="1">
      <c r="A848" s="157" t="s">
        <v>4424</v>
      </c>
      <c r="B848" s="1" t="s">
        <v>4425</v>
      </c>
      <c r="C848" s="157" t="s">
        <v>10610</v>
      </c>
      <c r="D848" s="157" t="s">
        <v>10610</v>
      </c>
    </row>
    <row r="849" hidden="1">
      <c r="A849" s="157" t="s">
        <v>4426</v>
      </c>
      <c r="B849" s="1" t="s">
        <v>4427</v>
      </c>
      <c r="C849" s="157" t="s">
        <v>10610</v>
      </c>
      <c r="D849" s="157" t="s">
        <v>10610</v>
      </c>
    </row>
    <row r="850" hidden="1">
      <c r="A850" s="157" t="s">
        <v>4428</v>
      </c>
      <c r="B850" s="1" t="s">
        <v>4429</v>
      </c>
      <c r="C850" s="157" t="s">
        <v>10610</v>
      </c>
      <c r="D850" s="157" t="s">
        <v>10610</v>
      </c>
    </row>
    <row r="851" hidden="1">
      <c r="A851" s="157" t="s">
        <v>4430</v>
      </c>
      <c r="B851" s="1" t="s">
        <v>4431</v>
      </c>
      <c r="C851" s="157" t="s">
        <v>10610</v>
      </c>
      <c r="D851" s="157" t="s">
        <v>10610</v>
      </c>
    </row>
    <row r="852" hidden="1">
      <c r="A852" s="157" t="s">
        <v>4432</v>
      </c>
      <c r="B852" s="1" t="s">
        <v>4433</v>
      </c>
      <c r="C852" s="157" t="s">
        <v>10619</v>
      </c>
      <c r="D852" s="157" t="s">
        <v>10610</v>
      </c>
    </row>
    <row r="853" hidden="1">
      <c r="A853" s="157" t="s">
        <v>4434</v>
      </c>
      <c r="B853" s="1" t="s">
        <v>4435</v>
      </c>
      <c r="C853" s="157" t="s">
        <v>10610</v>
      </c>
      <c r="D853" s="157" t="s">
        <v>10610</v>
      </c>
    </row>
    <row r="854" hidden="1">
      <c r="A854" s="157" t="s">
        <v>4436</v>
      </c>
      <c r="B854" s="1" t="s">
        <v>4437</v>
      </c>
      <c r="C854" s="157" t="s">
        <v>10610</v>
      </c>
      <c r="D854" s="157" t="s">
        <v>10610</v>
      </c>
    </row>
    <row r="855" hidden="1">
      <c r="A855" s="157" t="s">
        <v>4438</v>
      </c>
      <c r="B855" s="1" t="s">
        <v>4439</v>
      </c>
      <c r="C855" s="157" t="s">
        <v>10614</v>
      </c>
      <c r="D855" s="157" t="s">
        <v>10610</v>
      </c>
    </row>
    <row r="856" hidden="1">
      <c r="A856" s="157" t="s">
        <v>4440</v>
      </c>
      <c r="B856" s="1" t="s">
        <v>4441</v>
      </c>
      <c r="C856" s="157" t="s">
        <v>10614</v>
      </c>
      <c r="D856" s="157" t="s">
        <v>10610</v>
      </c>
    </row>
    <row r="857" hidden="1">
      <c r="A857" s="157" t="s">
        <v>4442</v>
      </c>
      <c r="B857" s="1" t="s">
        <v>4443</v>
      </c>
      <c r="C857" s="157" t="s">
        <v>10615</v>
      </c>
      <c r="D857" s="157" t="s">
        <v>10610</v>
      </c>
    </row>
    <row r="858" hidden="1">
      <c r="A858" s="157" t="s">
        <v>4444</v>
      </c>
      <c r="B858" s="1" t="s">
        <v>4445</v>
      </c>
      <c r="C858" s="157" t="s">
        <v>10619</v>
      </c>
      <c r="D858" s="157" t="s">
        <v>10610</v>
      </c>
    </row>
    <row r="859" hidden="1">
      <c r="A859" s="157" t="s">
        <v>4446</v>
      </c>
      <c r="B859" s="1" t="s">
        <v>4447</v>
      </c>
      <c r="C859" s="157" t="s">
        <v>10615</v>
      </c>
      <c r="D859" s="157" t="s">
        <v>10610</v>
      </c>
    </row>
    <row r="860" hidden="1">
      <c r="A860" s="157" t="s">
        <v>4448</v>
      </c>
      <c r="B860" s="1" t="s">
        <v>4449</v>
      </c>
      <c r="C860" s="157" t="s">
        <v>10615</v>
      </c>
      <c r="D860" s="157" t="s">
        <v>10610</v>
      </c>
    </row>
    <row r="861" hidden="1">
      <c r="A861" s="157" t="s">
        <v>4450</v>
      </c>
      <c r="B861" s="1" t="s">
        <v>4451</v>
      </c>
      <c r="C861" s="157" t="s">
        <v>10614</v>
      </c>
      <c r="D861" s="157" t="s">
        <v>10610</v>
      </c>
    </row>
    <row r="862" hidden="1">
      <c r="A862" s="157" t="s">
        <v>4452</v>
      </c>
      <c r="B862" s="1" t="s">
        <v>4453</v>
      </c>
      <c r="C862" s="157" t="s">
        <v>10620</v>
      </c>
      <c r="D862" s="157" t="s">
        <v>10610</v>
      </c>
    </row>
    <row r="863" hidden="1">
      <c r="A863" s="157" t="s">
        <v>4454</v>
      </c>
      <c r="B863" s="1" t="s">
        <v>4455</v>
      </c>
      <c r="C863" s="157" t="s">
        <v>10615</v>
      </c>
      <c r="D863" s="157" t="s">
        <v>10610</v>
      </c>
    </row>
    <row r="864" hidden="1">
      <c r="A864" s="157" t="s">
        <v>4456</v>
      </c>
      <c r="B864" s="1" t="s">
        <v>4457</v>
      </c>
      <c r="C864" s="157" t="s">
        <v>10615</v>
      </c>
      <c r="D864" s="157" t="s">
        <v>10610</v>
      </c>
    </row>
    <row r="865" hidden="1">
      <c r="A865" s="157" t="s">
        <v>4458</v>
      </c>
      <c r="B865" s="1" t="s">
        <v>4459</v>
      </c>
      <c r="C865" s="157" t="s">
        <v>10615</v>
      </c>
      <c r="D865" s="157" t="s">
        <v>10610</v>
      </c>
    </row>
    <row r="866" hidden="1">
      <c r="A866" s="157" t="s">
        <v>4460</v>
      </c>
      <c r="B866" s="1" t="s">
        <v>4461</v>
      </c>
      <c r="C866" s="157" t="s">
        <v>10615</v>
      </c>
      <c r="D866" s="157" t="s">
        <v>10610</v>
      </c>
    </row>
    <row r="867" hidden="1">
      <c r="A867" s="157" t="s">
        <v>4462</v>
      </c>
      <c r="B867" s="1" t="s">
        <v>4463</v>
      </c>
      <c r="C867" s="157" t="s">
        <v>10614</v>
      </c>
      <c r="D867" s="157" t="s">
        <v>10610</v>
      </c>
    </row>
    <row r="868" hidden="1">
      <c r="A868" s="157" t="s">
        <v>4464</v>
      </c>
      <c r="B868" s="1" t="s">
        <v>4465</v>
      </c>
      <c r="C868" s="157" t="s">
        <v>10614</v>
      </c>
      <c r="D868" s="157" t="s">
        <v>10610</v>
      </c>
    </row>
    <row r="869" hidden="1">
      <c r="A869" s="157" t="s">
        <v>4466</v>
      </c>
      <c r="B869" s="1" t="s">
        <v>4467</v>
      </c>
      <c r="C869" s="157" t="s">
        <v>10610</v>
      </c>
      <c r="D869" s="157" t="s">
        <v>10610</v>
      </c>
    </row>
    <row r="870" hidden="1">
      <c r="A870" s="157" t="s">
        <v>4468</v>
      </c>
      <c r="B870" s="1" t="s">
        <v>4469</v>
      </c>
      <c r="C870" s="157" t="s">
        <v>10610</v>
      </c>
      <c r="D870" s="157" t="s">
        <v>10610</v>
      </c>
    </row>
    <row r="871" hidden="1">
      <c r="A871" s="157" t="s">
        <v>4470</v>
      </c>
      <c r="B871" s="1" t="s">
        <v>4471</v>
      </c>
      <c r="C871" s="157" t="s">
        <v>10610</v>
      </c>
      <c r="D871" s="157" t="s">
        <v>10610</v>
      </c>
    </row>
    <row r="872" hidden="1">
      <c r="A872" s="157" t="s">
        <v>4472</v>
      </c>
      <c r="B872" s="1" t="s">
        <v>4473</v>
      </c>
      <c r="C872" s="157" t="s">
        <v>10619</v>
      </c>
      <c r="D872" s="157" t="s">
        <v>10610</v>
      </c>
    </row>
    <row r="873" hidden="1">
      <c r="A873" s="157" t="s">
        <v>4474</v>
      </c>
      <c r="B873" s="1" t="s">
        <v>4475</v>
      </c>
      <c r="C873" s="157" t="s">
        <v>10614</v>
      </c>
      <c r="D873" s="157" t="s">
        <v>10610</v>
      </c>
    </row>
    <row r="874" hidden="1">
      <c r="A874" s="157" t="s">
        <v>4476</v>
      </c>
      <c r="B874" s="1" t="s">
        <v>4477</v>
      </c>
      <c r="C874" s="157" t="s">
        <v>10610</v>
      </c>
      <c r="D874" s="157" t="s">
        <v>10610</v>
      </c>
    </row>
    <row r="875" hidden="1">
      <c r="A875" s="157" t="s">
        <v>4478</v>
      </c>
      <c r="B875" s="1" t="s">
        <v>4479</v>
      </c>
      <c r="C875" s="157" t="s">
        <v>10615</v>
      </c>
      <c r="D875" s="157" t="s">
        <v>10610</v>
      </c>
    </row>
    <row r="876" hidden="1">
      <c r="A876" s="157" t="s">
        <v>4480</v>
      </c>
      <c r="B876" s="1" t="s">
        <v>4481</v>
      </c>
      <c r="C876" s="157" t="s">
        <v>10611</v>
      </c>
      <c r="D876" s="157" t="s">
        <v>10610</v>
      </c>
    </row>
    <row r="877" hidden="1">
      <c r="A877" s="157" t="s">
        <v>4484</v>
      </c>
      <c r="B877" s="1" t="s">
        <v>4485</v>
      </c>
      <c r="C877" s="157" t="s">
        <v>10611</v>
      </c>
      <c r="D877" s="157" t="s">
        <v>10610</v>
      </c>
    </row>
    <row r="878" hidden="1">
      <c r="A878" s="157" t="s">
        <v>4486</v>
      </c>
      <c r="B878" s="1" t="s">
        <v>4487</v>
      </c>
      <c r="C878" s="157" t="s">
        <v>10611</v>
      </c>
      <c r="D878" s="157" t="s">
        <v>10610</v>
      </c>
    </row>
    <row r="879" hidden="1">
      <c r="A879" s="157" t="s">
        <v>4488</v>
      </c>
      <c r="B879" s="1" t="s">
        <v>4489</v>
      </c>
      <c r="C879" s="157" t="s">
        <v>10611</v>
      </c>
      <c r="D879" s="157" t="s">
        <v>10610</v>
      </c>
    </row>
    <row r="880" hidden="1">
      <c r="A880" s="157" t="s">
        <v>4490</v>
      </c>
      <c r="B880" s="1" t="s">
        <v>4491</v>
      </c>
      <c r="C880" s="157" t="s">
        <v>10611</v>
      </c>
      <c r="D880" s="157" t="s">
        <v>10610</v>
      </c>
    </row>
    <row r="881" hidden="1">
      <c r="A881" s="157" t="s">
        <v>4492</v>
      </c>
      <c r="B881" s="1" t="s">
        <v>4493</v>
      </c>
      <c r="C881" s="157" t="s">
        <v>10611</v>
      </c>
      <c r="D881" s="157" t="s">
        <v>10610</v>
      </c>
    </row>
    <row r="882" hidden="1">
      <c r="A882" s="157" t="s">
        <v>4494</v>
      </c>
      <c r="B882" s="1" t="s">
        <v>4495</v>
      </c>
      <c r="C882" s="157" t="s">
        <v>10611</v>
      </c>
      <c r="D882" s="157" t="s">
        <v>10610</v>
      </c>
    </row>
    <row r="883" hidden="1">
      <c r="A883" s="157" t="s">
        <v>4496</v>
      </c>
      <c r="B883" s="1" t="s">
        <v>4497</v>
      </c>
      <c r="C883" s="157" t="s">
        <v>10611</v>
      </c>
      <c r="D883" s="157" t="s">
        <v>10610</v>
      </c>
    </row>
    <row r="884" hidden="1">
      <c r="A884" s="157" t="s">
        <v>4500</v>
      </c>
      <c r="B884" s="1" t="s">
        <v>4501</v>
      </c>
      <c r="C884" s="157" t="s">
        <v>10610</v>
      </c>
      <c r="D884" s="157" t="s">
        <v>10610</v>
      </c>
    </row>
    <row r="885" hidden="1">
      <c r="A885" s="157" t="s">
        <v>4502</v>
      </c>
      <c r="B885" s="1" t="s">
        <v>4503</v>
      </c>
      <c r="C885" s="157" t="s">
        <v>10611</v>
      </c>
      <c r="D885" s="157" t="s">
        <v>10610</v>
      </c>
    </row>
    <row r="886" hidden="1">
      <c r="A886" s="157" t="s">
        <v>4506</v>
      </c>
      <c r="B886" s="1" t="s">
        <v>4507</v>
      </c>
      <c r="C886" s="157" t="s">
        <v>10611</v>
      </c>
      <c r="D886" s="157" t="s">
        <v>10610</v>
      </c>
    </row>
    <row r="887" hidden="1">
      <c r="A887" s="157" t="s">
        <v>4508</v>
      </c>
      <c r="B887" s="1" t="s">
        <v>4509</v>
      </c>
      <c r="C887" s="157" t="s">
        <v>10611</v>
      </c>
      <c r="D887" s="157" t="s">
        <v>10610</v>
      </c>
    </row>
    <row r="888" hidden="1">
      <c r="A888" s="157" t="s">
        <v>4510</v>
      </c>
      <c r="B888" s="1" t="s">
        <v>4511</v>
      </c>
      <c r="C888" s="157" t="s">
        <v>10611</v>
      </c>
      <c r="D888" s="157" t="s">
        <v>10610</v>
      </c>
    </row>
    <row r="889" hidden="1">
      <c r="A889" s="157" t="s">
        <v>4512</v>
      </c>
      <c r="B889" s="1" t="s">
        <v>4513</v>
      </c>
      <c r="C889" s="157" t="s">
        <v>10611</v>
      </c>
      <c r="D889" s="157" t="s">
        <v>10610</v>
      </c>
    </row>
    <row r="890" hidden="1">
      <c r="A890" s="157" t="s">
        <v>4514</v>
      </c>
      <c r="B890" s="1" t="s">
        <v>4515</v>
      </c>
      <c r="C890" s="157" t="s">
        <v>10618</v>
      </c>
      <c r="D890" s="157" t="s">
        <v>10610</v>
      </c>
    </row>
    <row r="891" hidden="1">
      <c r="A891" s="157" t="s">
        <v>4516</v>
      </c>
      <c r="B891" s="1" t="s">
        <v>4517</v>
      </c>
      <c r="C891" s="157" t="s">
        <v>10618</v>
      </c>
      <c r="D891" s="157" t="s">
        <v>10610</v>
      </c>
    </row>
    <row r="892" hidden="1">
      <c r="A892" s="157" t="s">
        <v>4518</v>
      </c>
      <c r="B892" s="1" t="s">
        <v>4519</v>
      </c>
      <c r="C892" s="157" t="s">
        <v>10611</v>
      </c>
      <c r="D892" s="157" t="s">
        <v>10610</v>
      </c>
    </row>
    <row r="893" hidden="1">
      <c r="A893" s="157" t="s">
        <v>4520</v>
      </c>
      <c r="B893" s="1" t="s">
        <v>4521</v>
      </c>
      <c r="C893" s="157" t="s">
        <v>10611</v>
      </c>
      <c r="D893" s="157" t="s">
        <v>10610</v>
      </c>
    </row>
    <row r="894" hidden="1">
      <c r="A894" s="157" t="s">
        <v>4524</v>
      </c>
      <c r="B894" s="1" t="s">
        <v>4525</v>
      </c>
      <c r="C894" s="157" t="s">
        <v>10611</v>
      </c>
      <c r="D894" s="157" t="s">
        <v>10610</v>
      </c>
    </row>
    <row r="895" hidden="1">
      <c r="A895" s="157" t="s">
        <v>4526</v>
      </c>
      <c r="B895" s="1" t="s">
        <v>4527</v>
      </c>
      <c r="C895" s="157" t="s">
        <v>10611</v>
      </c>
      <c r="D895" s="157" t="s">
        <v>10610</v>
      </c>
    </row>
    <row r="896" hidden="1">
      <c r="A896" s="157" t="s">
        <v>4530</v>
      </c>
      <c r="B896" s="1" t="s">
        <v>4531</v>
      </c>
      <c r="C896" s="157" t="s">
        <v>10615</v>
      </c>
      <c r="D896" s="157" t="s">
        <v>10610</v>
      </c>
    </row>
    <row r="897" hidden="1">
      <c r="A897" s="157" t="s">
        <v>4532</v>
      </c>
      <c r="B897" s="1" t="s">
        <v>4533</v>
      </c>
      <c r="C897" s="157" t="s">
        <v>10610</v>
      </c>
      <c r="D897" s="157" t="s">
        <v>10610</v>
      </c>
    </row>
    <row r="898" hidden="1">
      <c r="A898" s="157" t="s">
        <v>4534</v>
      </c>
      <c r="B898" s="1" t="s">
        <v>4535</v>
      </c>
      <c r="C898" s="157" t="s">
        <v>10610</v>
      </c>
      <c r="D898" s="157" t="s">
        <v>10610</v>
      </c>
    </row>
    <row r="899" hidden="1">
      <c r="A899" s="157" t="s">
        <v>4536</v>
      </c>
      <c r="B899" s="1" t="s">
        <v>4537</v>
      </c>
      <c r="C899" s="157" t="s">
        <v>10610</v>
      </c>
      <c r="D899" s="157" t="s">
        <v>10610</v>
      </c>
    </row>
    <row r="900" hidden="1">
      <c r="A900" s="157" t="s">
        <v>4538</v>
      </c>
      <c r="B900" s="1" t="s">
        <v>4539</v>
      </c>
      <c r="C900" s="157" t="s">
        <v>10610</v>
      </c>
      <c r="D900" s="157" t="s">
        <v>10610</v>
      </c>
    </row>
    <row r="901" hidden="1">
      <c r="A901" s="157" t="s">
        <v>4540</v>
      </c>
      <c r="B901" s="1" t="s">
        <v>4541</v>
      </c>
      <c r="C901" s="157" t="s">
        <v>10614</v>
      </c>
      <c r="D901" s="157" t="s">
        <v>10610</v>
      </c>
    </row>
    <row r="902" hidden="1">
      <c r="A902" s="157" t="s">
        <v>4542</v>
      </c>
      <c r="B902" s="1" t="s">
        <v>4543</v>
      </c>
      <c r="C902" s="157" t="s">
        <v>10610</v>
      </c>
      <c r="D902" s="157" t="s">
        <v>10610</v>
      </c>
    </row>
    <row r="903" hidden="1">
      <c r="A903" s="157" t="s">
        <v>4544</v>
      </c>
      <c r="B903" s="1" t="s">
        <v>4545</v>
      </c>
      <c r="C903" s="157" t="s">
        <v>10610</v>
      </c>
      <c r="D903" s="157" t="s">
        <v>10610</v>
      </c>
    </row>
    <row r="904" hidden="1">
      <c r="A904" s="157" t="s">
        <v>4546</v>
      </c>
      <c r="B904" s="1" t="s">
        <v>4547</v>
      </c>
      <c r="C904" s="157" t="s">
        <v>10611</v>
      </c>
      <c r="D904" s="157" t="s">
        <v>10610</v>
      </c>
    </row>
    <row r="905" hidden="1">
      <c r="A905" s="157" t="s">
        <v>4548</v>
      </c>
      <c r="B905" s="1" t="s">
        <v>4549</v>
      </c>
      <c r="C905" s="157" t="s">
        <v>10614</v>
      </c>
      <c r="D905" s="157" t="s">
        <v>10610</v>
      </c>
    </row>
    <row r="906" hidden="1">
      <c r="A906" s="157" t="s">
        <v>10671</v>
      </c>
      <c r="B906" s="1" t="s">
        <v>10672</v>
      </c>
      <c r="C906" s="157" t="s">
        <v>10610</v>
      </c>
      <c r="D906" s="157" t="s">
        <v>10610</v>
      </c>
    </row>
    <row r="907" hidden="1">
      <c r="A907" s="157" t="s">
        <v>4550</v>
      </c>
      <c r="B907" s="1" t="s">
        <v>4551</v>
      </c>
      <c r="C907" s="157" t="s">
        <v>10610</v>
      </c>
      <c r="D907" s="157" t="s">
        <v>10610</v>
      </c>
    </row>
    <row r="908" hidden="1">
      <c r="A908" s="157" t="s">
        <v>4552</v>
      </c>
      <c r="B908" s="1" t="s">
        <v>4553</v>
      </c>
      <c r="C908" s="157" t="s">
        <v>10610</v>
      </c>
      <c r="D908" s="157" t="s">
        <v>10610</v>
      </c>
    </row>
    <row r="909" hidden="1">
      <c r="A909" s="157" t="s">
        <v>4554</v>
      </c>
      <c r="B909" s="1" t="s">
        <v>4555</v>
      </c>
      <c r="C909" s="157" t="s">
        <v>10611</v>
      </c>
      <c r="D909" s="157" t="s">
        <v>10610</v>
      </c>
    </row>
    <row r="910" hidden="1">
      <c r="A910" s="157" t="s">
        <v>4556</v>
      </c>
      <c r="B910" s="1" t="s">
        <v>4557</v>
      </c>
      <c r="C910" s="157" t="s">
        <v>10611</v>
      </c>
      <c r="D910" s="157" t="s">
        <v>10610</v>
      </c>
    </row>
    <row r="911" hidden="1">
      <c r="A911" s="157" t="s">
        <v>4558</v>
      </c>
      <c r="B911" s="1" t="s">
        <v>4559</v>
      </c>
      <c r="C911" s="157" t="s">
        <v>10611</v>
      </c>
      <c r="D911" s="157" t="s">
        <v>10610</v>
      </c>
    </row>
    <row r="912" hidden="1">
      <c r="A912" s="157" t="s">
        <v>4560</v>
      </c>
      <c r="B912" s="1" t="s">
        <v>4561</v>
      </c>
      <c r="C912" s="157" t="s">
        <v>10611</v>
      </c>
      <c r="D912" s="157" t="s">
        <v>10610</v>
      </c>
    </row>
    <row r="913" hidden="1">
      <c r="A913" s="157" t="s">
        <v>4562</v>
      </c>
      <c r="B913" s="1" t="s">
        <v>4563</v>
      </c>
      <c r="C913" s="157" t="s">
        <v>10611</v>
      </c>
      <c r="D913" s="157" t="s">
        <v>10610</v>
      </c>
    </row>
    <row r="914" hidden="1">
      <c r="A914" s="157" t="s">
        <v>4564</v>
      </c>
      <c r="B914" s="1" t="s">
        <v>4565</v>
      </c>
      <c r="C914" s="157" t="s">
        <v>10611</v>
      </c>
      <c r="D914" s="157" t="s">
        <v>10610</v>
      </c>
    </row>
    <row r="915" hidden="1">
      <c r="A915" s="157" t="s">
        <v>4566</v>
      </c>
      <c r="B915" s="1" t="s">
        <v>4567</v>
      </c>
      <c r="C915" s="157" t="s">
        <v>10611</v>
      </c>
      <c r="D915" s="157" t="s">
        <v>10610</v>
      </c>
    </row>
    <row r="916" hidden="1">
      <c r="A916" s="157" t="s">
        <v>10675</v>
      </c>
      <c r="B916" s="1" t="s">
        <v>10677</v>
      </c>
      <c r="C916" s="157" t="s">
        <v>10618</v>
      </c>
      <c r="D916" s="157" t="s">
        <v>10610</v>
      </c>
    </row>
    <row r="917" hidden="1">
      <c r="A917" s="157" t="s">
        <v>10679</v>
      </c>
      <c r="B917" s="1" t="s">
        <v>10680</v>
      </c>
      <c r="C917" s="157" t="s">
        <v>10618</v>
      </c>
      <c r="D917" s="157" t="s">
        <v>10610</v>
      </c>
    </row>
    <row r="918" hidden="1">
      <c r="A918" s="157" t="s">
        <v>4568</v>
      </c>
      <c r="B918" s="1" t="s">
        <v>4569</v>
      </c>
      <c r="C918" s="157" t="s">
        <v>10618</v>
      </c>
      <c r="D918" s="157" t="s">
        <v>10610</v>
      </c>
    </row>
    <row r="919" hidden="1">
      <c r="A919" s="157" t="s">
        <v>10681</v>
      </c>
      <c r="B919" s="1" t="s">
        <v>10682</v>
      </c>
      <c r="C919" s="157" t="s">
        <v>10618</v>
      </c>
      <c r="D919" s="157" t="s">
        <v>10610</v>
      </c>
    </row>
    <row r="920" hidden="1">
      <c r="A920" s="157" t="s">
        <v>4570</v>
      </c>
      <c r="B920" s="1" t="s">
        <v>4571</v>
      </c>
      <c r="C920" s="157" t="s">
        <v>10610</v>
      </c>
      <c r="D920" s="157" t="s">
        <v>10610</v>
      </c>
    </row>
    <row r="921" hidden="1">
      <c r="A921" s="157" t="s">
        <v>4572</v>
      </c>
      <c r="B921" s="1" t="s">
        <v>4573</v>
      </c>
      <c r="C921" s="157" t="s">
        <v>10610</v>
      </c>
      <c r="D921" s="157" t="s">
        <v>10610</v>
      </c>
    </row>
    <row r="922" hidden="1">
      <c r="A922" s="157" t="s">
        <v>10683</v>
      </c>
      <c r="B922" s="1" t="s">
        <v>10684</v>
      </c>
      <c r="C922" s="157" t="s">
        <v>10610</v>
      </c>
      <c r="D922" s="157" t="s">
        <v>10610</v>
      </c>
    </row>
    <row r="923" hidden="1">
      <c r="A923" s="157" t="s">
        <v>4574</v>
      </c>
      <c r="B923" s="1" t="s">
        <v>4575</v>
      </c>
      <c r="C923" s="157" t="s">
        <v>10610</v>
      </c>
      <c r="D923" s="157" t="s">
        <v>10610</v>
      </c>
    </row>
    <row r="924" hidden="1">
      <c r="A924" s="157" t="s">
        <v>4576</v>
      </c>
      <c r="B924" s="1" t="s">
        <v>4577</v>
      </c>
      <c r="C924" s="157" t="s">
        <v>10610</v>
      </c>
      <c r="D924" s="157" t="s">
        <v>10610</v>
      </c>
    </row>
    <row r="925" hidden="1">
      <c r="A925" s="157" t="s">
        <v>4578</v>
      </c>
      <c r="B925" s="1" t="s">
        <v>4579</v>
      </c>
      <c r="C925" s="157" t="s">
        <v>10610</v>
      </c>
      <c r="D925" s="157" t="s">
        <v>10610</v>
      </c>
    </row>
    <row r="926" hidden="1">
      <c r="A926" s="157" t="s">
        <v>4580</v>
      </c>
      <c r="B926" s="1" t="s">
        <v>4581</v>
      </c>
      <c r="C926" s="157" t="s">
        <v>10614</v>
      </c>
      <c r="D926" s="157" t="s">
        <v>10610</v>
      </c>
    </row>
    <row r="927" hidden="1">
      <c r="A927" s="157" t="s">
        <v>4582</v>
      </c>
      <c r="B927" s="1" t="s">
        <v>4583</v>
      </c>
      <c r="C927" s="157" t="s">
        <v>10610</v>
      </c>
      <c r="D927" s="157" t="s">
        <v>10610</v>
      </c>
    </row>
    <row r="928" hidden="1">
      <c r="A928" s="157" t="s">
        <v>4584</v>
      </c>
      <c r="B928" s="1" t="s">
        <v>4585</v>
      </c>
      <c r="C928" s="157" t="s">
        <v>10615</v>
      </c>
      <c r="D928" s="157" t="s">
        <v>10610</v>
      </c>
    </row>
    <row r="929" hidden="1">
      <c r="A929" s="157" t="s">
        <v>4586</v>
      </c>
      <c r="B929" s="1" t="s">
        <v>4587</v>
      </c>
      <c r="C929" s="157" t="s">
        <v>10615</v>
      </c>
      <c r="D929" s="157" t="s">
        <v>10610</v>
      </c>
    </row>
    <row r="930" hidden="1">
      <c r="A930" s="157" t="s">
        <v>4588</v>
      </c>
      <c r="B930" s="1" t="s">
        <v>4589</v>
      </c>
      <c r="C930" s="157" t="s">
        <v>10610</v>
      </c>
      <c r="D930" s="157" t="s">
        <v>10610</v>
      </c>
    </row>
    <row r="931" hidden="1">
      <c r="A931" s="157" t="s">
        <v>4590</v>
      </c>
      <c r="B931" s="1" t="s">
        <v>4591</v>
      </c>
      <c r="C931" s="157" t="s">
        <v>10611</v>
      </c>
      <c r="D931" s="157" t="s">
        <v>10610</v>
      </c>
    </row>
    <row r="932" hidden="1">
      <c r="A932" s="157" t="s">
        <v>4592</v>
      </c>
      <c r="B932" s="1" t="s">
        <v>4593</v>
      </c>
      <c r="C932" s="157" t="s">
        <v>10611</v>
      </c>
      <c r="D932" s="157" t="s">
        <v>10610</v>
      </c>
    </row>
    <row r="933" hidden="1">
      <c r="A933" s="157" t="s">
        <v>4594</v>
      </c>
      <c r="B933" s="1" t="s">
        <v>4595</v>
      </c>
      <c r="C933" s="157" t="s">
        <v>10610</v>
      </c>
      <c r="D933" s="157" t="s">
        <v>10610</v>
      </c>
    </row>
    <row r="934" hidden="1">
      <c r="A934" s="157" t="s">
        <v>4596</v>
      </c>
      <c r="B934" s="1" t="s">
        <v>4597</v>
      </c>
      <c r="C934" s="157" t="s">
        <v>10610</v>
      </c>
      <c r="D934" s="157" t="s">
        <v>10610</v>
      </c>
    </row>
    <row r="935" hidden="1">
      <c r="A935" s="157" t="s">
        <v>4598</v>
      </c>
      <c r="B935" s="1" t="s">
        <v>4599</v>
      </c>
      <c r="C935" s="157" t="s">
        <v>10610</v>
      </c>
      <c r="D935" s="157" t="s">
        <v>10610</v>
      </c>
    </row>
    <row r="936" hidden="1">
      <c r="A936" s="157" t="s">
        <v>4600</v>
      </c>
      <c r="B936" s="1" t="s">
        <v>4601</v>
      </c>
      <c r="C936" s="157" t="s">
        <v>10610</v>
      </c>
      <c r="D936" s="157" t="s">
        <v>10610</v>
      </c>
    </row>
    <row r="937" hidden="1">
      <c r="A937" s="157" t="s">
        <v>4602</v>
      </c>
      <c r="B937" s="1" t="s">
        <v>4603</v>
      </c>
      <c r="C937" s="157" t="s">
        <v>10615</v>
      </c>
      <c r="D937" s="157" t="s">
        <v>10610</v>
      </c>
    </row>
    <row r="938" hidden="1">
      <c r="A938" s="157" t="s">
        <v>4606</v>
      </c>
      <c r="B938" s="1" t="s">
        <v>4607</v>
      </c>
      <c r="C938" s="157" t="s">
        <v>10610</v>
      </c>
      <c r="D938" s="157" t="s">
        <v>10610</v>
      </c>
    </row>
    <row r="939" hidden="1">
      <c r="A939" s="157" t="s">
        <v>4608</v>
      </c>
      <c r="B939" s="1" t="s">
        <v>4609</v>
      </c>
      <c r="C939" s="157" t="s">
        <v>10611</v>
      </c>
      <c r="D939" s="157" t="s">
        <v>10610</v>
      </c>
    </row>
    <row r="940" hidden="1">
      <c r="A940" s="157" t="s">
        <v>4610</v>
      </c>
      <c r="B940" s="1" t="s">
        <v>4611</v>
      </c>
      <c r="C940" s="157" t="s">
        <v>10615</v>
      </c>
      <c r="D940" s="157" t="s">
        <v>10610</v>
      </c>
    </row>
    <row r="941" hidden="1">
      <c r="A941" s="157" t="s">
        <v>4612</v>
      </c>
      <c r="B941" s="1" t="s">
        <v>4613</v>
      </c>
      <c r="C941" s="157" t="s">
        <v>10610</v>
      </c>
      <c r="D941" s="157" t="s">
        <v>10610</v>
      </c>
    </row>
    <row r="942" hidden="1">
      <c r="A942" s="157" t="s">
        <v>4614</v>
      </c>
      <c r="B942" s="1" t="s">
        <v>4615</v>
      </c>
      <c r="C942" s="157" t="s">
        <v>10610</v>
      </c>
      <c r="D942" s="157" t="s">
        <v>10610</v>
      </c>
    </row>
    <row r="943" hidden="1">
      <c r="A943" s="157" t="s">
        <v>4616</v>
      </c>
      <c r="B943" s="1" t="s">
        <v>4617</v>
      </c>
      <c r="C943" s="157" t="s">
        <v>10610</v>
      </c>
      <c r="D943" s="157" t="s">
        <v>10610</v>
      </c>
    </row>
    <row r="944" hidden="1">
      <c r="A944" s="157" t="s">
        <v>4618</v>
      </c>
      <c r="B944" s="1" t="s">
        <v>4619</v>
      </c>
      <c r="C944" s="157" t="s">
        <v>10611</v>
      </c>
      <c r="D944" s="157" t="s">
        <v>10610</v>
      </c>
    </row>
    <row r="945" hidden="1">
      <c r="A945" s="157" t="s">
        <v>4620</v>
      </c>
      <c r="B945" s="1" t="s">
        <v>4621</v>
      </c>
      <c r="C945" s="157" t="s">
        <v>10614</v>
      </c>
      <c r="D945" s="157" t="s">
        <v>10610</v>
      </c>
    </row>
    <row r="946" hidden="1">
      <c r="A946" s="157" t="s">
        <v>4622</v>
      </c>
      <c r="B946" s="1" t="s">
        <v>4623</v>
      </c>
      <c r="C946" s="157" t="s">
        <v>10615</v>
      </c>
      <c r="D946" s="157" t="s">
        <v>10610</v>
      </c>
    </row>
    <row r="947" hidden="1">
      <c r="A947" s="157" t="s">
        <v>4624</v>
      </c>
      <c r="B947" s="1" t="s">
        <v>4625</v>
      </c>
      <c r="C947" s="157" t="s">
        <v>10614</v>
      </c>
      <c r="D947" s="157" t="s">
        <v>10610</v>
      </c>
    </row>
    <row r="948" hidden="1">
      <c r="A948" s="157" t="s">
        <v>4626</v>
      </c>
      <c r="B948" s="1" t="s">
        <v>4627</v>
      </c>
      <c r="C948" s="157" t="s">
        <v>10611</v>
      </c>
      <c r="D948" s="157" t="s">
        <v>10610</v>
      </c>
    </row>
    <row r="949" hidden="1">
      <c r="A949" s="157" t="s">
        <v>4628</v>
      </c>
      <c r="B949" s="1" t="s">
        <v>4629</v>
      </c>
      <c r="C949" s="157" t="s">
        <v>10614</v>
      </c>
      <c r="D949" s="157" t="s">
        <v>10610</v>
      </c>
    </row>
    <row r="950" hidden="1">
      <c r="A950" s="157" t="s">
        <v>4630</v>
      </c>
      <c r="B950" s="1" t="s">
        <v>4631</v>
      </c>
      <c r="C950" s="157" t="s">
        <v>10618</v>
      </c>
      <c r="D950" s="157" t="s">
        <v>10610</v>
      </c>
    </row>
    <row r="951" hidden="1">
      <c r="A951" s="157" t="s">
        <v>4632</v>
      </c>
      <c r="B951" s="1" t="s">
        <v>4633</v>
      </c>
      <c r="C951" s="157" t="s">
        <v>10618</v>
      </c>
      <c r="D951" s="157" t="s">
        <v>10610</v>
      </c>
    </row>
    <row r="952" hidden="1">
      <c r="A952" s="157" t="s">
        <v>4634</v>
      </c>
      <c r="B952" s="1" t="s">
        <v>4635</v>
      </c>
      <c r="C952" s="157" t="s">
        <v>10611</v>
      </c>
      <c r="D952" s="157" t="s">
        <v>10610</v>
      </c>
    </row>
    <row r="953" hidden="1">
      <c r="A953" s="157" t="s">
        <v>4636</v>
      </c>
      <c r="B953" s="1" t="s">
        <v>4637</v>
      </c>
      <c r="C953" s="157" t="s">
        <v>10615</v>
      </c>
      <c r="D953" s="157" t="s">
        <v>10610</v>
      </c>
    </row>
    <row r="954" hidden="1">
      <c r="A954" s="157" t="s">
        <v>4638</v>
      </c>
      <c r="B954" s="1" t="s">
        <v>4639</v>
      </c>
      <c r="C954" s="157" t="s">
        <v>10610</v>
      </c>
      <c r="D954" s="157" t="s">
        <v>10610</v>
      </c>
    </row>
    <row r="955" hidden="1">
      <c r="A955" s="157" t="s">
        <v>4640</v>
      </c>
      <c r="B955" s="1" t="s">
        <v>4641</v>
      </c>
      <c r="C955" s="157" t="s">
        <v>10610</v>
      </c>
      <c r="D955" s="157" t="s">
        <v>10610</v>
      </c>
    </row>
    <row r="956" hidden="1">
      <c r="A956" s="157" t="s">
        <v>4642</v>
      </c>
      <c r="B956" s="1" t="s">
        <v>4643</v>
      </c>
      <c r="C956" s="157" t="s">
        <v>10618</v>
      </c>
      <c r="D956" s="157" t="s">
        <v>10610</v>
      </c>
    </row>
    <row r="957" hidden="1">
      <c r="A957" s="157" t="s">
        <v>4644</v>
      </c>
      <c r="B957" s="1" t="s">
        <v>4645</v>
      </c>
      <c r="C957" s="157" t="s">
        <v>10615</v>
      </c>
      <c r="D957" s="157" t="s">
        <v>10610</v>
      </c>
    </row>
    <row r="958" hidden="1">
      <c r="A958" s="157" t="s">
        <v>4646</v>
      </c>
      <c r="B958" s="1" t="s">
        <v>4647</v>
      </c>
      <c r="C958" s="157" t="s">
        <v>10614</v>
      </c>
      <c r="D958" s="157" t="s">
        <v>10610</v>
      </c>
    </row>
    <row r="959" hidden="1">
      <c r="A959" s="157" t="s">
        <v>4648</v>
      </c>
      <c r="B959" s="1" t="s">
        <v>4649</v>
      </c>
      <c r="C959" s="157" t="s">
        <v>10615</v>
      </c>
      <c r="D959" s="157" t="s">
        <v>10610</v>
      </c>
    </row>
    <row r="960" hidden="1">
      <c r="A960" s="157" t="s">
        <v>4650</v>
      </c>
      <c r="B960" s="1" t="s">
        <v>4651</v>
      </c>
      <c r="C960" s="157" t="s">
        <v>10611</v>
      </c>
      <c r="D960" s="157" t="s">
        <v>10610</v>
      </c>
    </row>
    <row r="961" hidden="1">
      <c r="A961" s="157" t="s">
        <v>4652</v>
      </c>
      <c r="B961" s="1" t="s">
        <v>4653</v>
      </c>
      <c r="C961" s="157" t="s">
        <v>10611</v>
      </c>
      <c r="D961" s="157" t="s">
        <v>10610</v>
      </c>
    </row>
    <row r="962" hidden="1">
      <c r="A962" s="157" t="s">
        <v>4654</v>
      </c>
      <c r="B962" s="1" t="s">
        <v>4655</v>
      </c>
      <c r="C962" s="157" t="s">
        <v>10611</v>
      </c>
      <c r="D962" s="157" t="s">
        <v>10610</v>
      </c>
    </row>
    <row r="963" hidden="1">
      <c r="A963" s="157" t="s">
        <v>10687</v>
      </c>
      <c r="B963" s="1" t="s">
        <v>10688</v>
      </c>
      <c r="C963" s="157" t="s">
        <v>10614</v>
      </c>
      <c r="D963" s="157" t="s">
        <v>10610</v>
      </c>
    </row>
    <row r="964" hidden="1">
      <c r="A964" s="157" t="s">
        <v>4656</v>
      </c>
      <c r="B964" s="1" t="s">
        <v>4657</v>
      </c>
      <c r="C964" s="157" t="s">
        <v>10614</v>
      </c>
      <c r="D964" s="157" t="s">
        <v>10610</v>
      </c>
    </row>
    <row r="965" hidden="1">
      <c r="A965" s="157" t="s">
        <v>4658</v>
      </c>
      <c r="B965" s="1" t="s">
        <v>4659</v>
      </c>
      <c r="C965" s="157" t="s">
        <v>10610</v>
      </c>
      <c r="D965" s="157" t="s">
        <v>10610</v>
      </c>
    </row>
    <row r="966" hidden="1">
      <c r="A966" s="157" t="s">
        <v>4660</v>
      </c>
      <c r="B966" s="1" t="s">
        <v>4661</v>
      </c>
      <c r="C966" s="157" t="s">
        <v>10610</v>
      </c>
      <c r="D966" s="157" t="s">
        <v>10610</v>
      </c>
    </row>
    <row r="967" hidden="1">
      <c r="A967" s="157" t="s">
        <v>4662</v>
      </c>
      <c r="B967" s="1" t="s">
        <v>4663</v>
      </c>
      <c r="C967" s="157" t="s">
        <v>10615</v>
      </c>
      <c r="D967" s="157" t="s">
        <v>10610</v>
      </c>
    </row>
    <row r="968" hidden="1">
      <c r="A968" s="157" t="s">
        <v>4664</v>
      </c>
      <c r="B968" s="1" t="s">
        <v>4665</v>
      </c>
      <c r="C968" s="157" t="s">
        <v>10615</v>
      </c>
      <c r="D968" s="157" t="s">
        <v>10610</v>
      </c>
    </row>
    <row r="969" hidden="1">
      <c r="A969" s="157" t="s">
        <v>10689</v>
      </c>
      <c r="B969" s="1" t="s">
        <v>10690</v>
      </c>
      <c r="C969" s="157" t="s">
        <v>10611</v>
      </c>
      <c r="D969" s="157" t="s">
        <v>10610</v>
      </c>
    </row>
    <row r="970" hidden="1">
      <c r="A970" s="157" t="s">
        <v>4666</v>
      </c>
      <c r="B970" s="1" t="s">
        <v>4667</v>
      </c>
      <c r="C970" s="157" t="s">
        <v>10611</v>
      </c>
      <c r="D970" s="157" t="s">
        <v>10610</v>
      </c>
    </row>
    <row r="971" hidden="1">
      <c r="A971" s="157" t="s">
        <v>4668</v>
      </c>
      <c r="B971" s="1" t="s">
        <v>4669</v>
      </c>
      <c r="C971" s="157" t="s">
        <v>10611</v>
      </c>
      <c r="D971" s="157" t="s">
        <v>10610</v>
      </c>
    </row>
    <row r="972" hidden="1">
      <c r="A972" s="157" t="s">
        <v>4670</v>
      </c>
      <c r="B972" s="1" t="s">
        <v>4671</v>
      </c>
      <c r="C972" s="157" t="s">
        <v>10611</v>
      </c>
      <c r="D972" s="157" t="s">
        <v>10610</v>
      </c>
    </row>
    <row r="973" hidden="1">
      <c r="A973" s="157" t="s">
        <v>4672</v>
      </c>
      <c r="B973" s="1" t="s">
        <v>4673</v>
      </c>
      <c r="C973" s="157" t="s">
        <v>10611</v>
      </c>
      <c r="D973" s="157" t="s">
        <v>10610</v>
      </c>
    </row>
    <row r="974" hidden="1">
      <c r="A974" s="157" t="s">
        <v>4676</v>
      </c>
      <c r="B974" s="1" t="s">
        <v>4677</v>
      </c>
      <c r="C974" s="157" t="s">
        <v>10618</v>
      </c>
      <c r="D974" s="157" t="s">
        <v>10610</v>
      </c>
    </row>
    <row r="975" hidden="1">
      <c r="A975" s="157" t="s">
        <v>4678</v>
      </c>
      <c r="B975" s="1" t="s">
        <v>4679</v>
      </c>
      <c r="C975" s="157" t="s">
        <v>10618</v>
      </c>
      <c r="D975" s="157" t="s">
        <v>10610</v>
      </c>
    </row>
    <row r="976" hidden="1">
      <c r="A976" s="157" t="s">
        <v>4680</v>
      </c>
      <c r="B976" s="1" t="s">
        <v>4681</v>
      </c>
      <c r="C976" s="157" t="s">
        <v>10618</v>
      </c>
      <c r="D976" s="157" t="s">
        <v>10610</v>
      </c>
    </row>
    <row r="977" hidden="1">
      <c r="A977" s="157" t="s">
        <v>4682</v>
      </c>
      <c r="B977" s="1" t="s">
        <v>4683</v>
      </c>
      <c r="C977" s="157" t="s">
        <v>10618</v>
      </c>
      <c r="D977" s="157" t="s">
        <v>10610</v>
      </c>
    </row>
    <row r="978" hidden="1">
      <c r="A978" s="157" t="s">
        <v>4684</v>
      </c>
      <c r="B978" s="1" t="s">
        <v>4685</v>
      </c>
      <c r="C978" s="157" t="s">
        <v>10618</v>
      </c>
      <c r="D978" s="157" t="s">
        <v>10610</v>
      </c>
    </row>
    <row r="979" hidden="1">
      <c r="A979" s="157" t="s">
        <v>4686</v>
      </c>
      <c r="B979" s="1" t="s">
        <v>4687</v>
      </c>
      <c r="C979" s="157" t="s">
        <v>10618</v>
      </c>
      <c r="D979" s="157" t="s">
        <v>10610</v>
      </c>
    </row>
    <row r="980" hidden="1">
      <c r="A980" s="157" t="s">
        <v>4688</v>
      </c>
      <c r="B980" s="1" t="s">
        <v>4689</v>
      </c>
      <c r="C980" s="157" t="s">
        <v>10618</v>
      </c>
      <c r="D980" s="157" t="s">
        <v>10610</v>
      </c>
    </row>
    <row r="981" hidden="1">
      <c r="A981" s="157" t="s">
        <v>4690</v>
      </c>
      <c r="B981" s="1" t="s">
        <v>4691</v>
      </c>
      <c r="C981" s="157" t="s">
        <v>10618</v>
      </c>
      <c r="D981" s="157" t="s">
        <v>10610</v>
      </c>
    </row>
    <row r="982" hidden="1">
      <c r="A982" s="157" t="s">
        <v>4692</v>
      </c>
      <c r="B982" s="1" t="s">
        <v>4693</v>
      </c>
      <c r="C982" s="157" t="s">
        <v>10618</v>
      </c>
      <c r="D982" s="157" t="s">
        <v>10610</v>
      </c>
    </row>
    <row r="983" hidden="1">
      <c r="A983" s="157" t="s">
        <v>4694</v>
      </c>
      <c r="B983" s="1" t="s">
        <v>4695</v>
      </c>
      <c r="C983" s="157" t="s">
        <v>10618</v>
      </c>
      <c r="D983" s="157" t="s">
        <v>10610</v>
      </c>
    </row>
    <row r="984" hidden="1">
      <c r="A984" s="157" t="s">
        <v>4696</v>
      </c>
      <c r="B984" s="1" t="s">
        <v>4697</v>
      </c>
      <c r="C984" s="157" t="s">
        <v>10618</v>
      </c>
      <c r="D984" s="157" t="s">
        <v>10610</v>
      </c>
    </row>
    <row r="985" hidden="1">
      <c r="A985" s="157" t="s">
        <v>4698</v>
      </c>
      <c r="B985" s="1" t="s">
        <v>4699</v>
      </c>
      <c r="C985" s="157" t="s">
        <v>10618</v>
      </c>
      <c r="D985" s="157" t="s">
        <v>10610</v>
      </c>
    </row>
    <row r="986" hidden="1">
      <c r="A986" s="157" t="s">
        <v>4700</v>
      </c>
      <c r="B986" s="1" t="s">
        <v>4701</v>
      </c>
      <c r="C986" s="157" t="s">
        <v>10618</v>
      </c>
      <c r="D986" s="157" t="s">
        <v>10610</v>
      </c>
    </row>
    <row r="987" hidden="1">
      <c r="A987" s="157" t="s">
        <v>4702</v>
      </c>
      <c r="B987" s="1" t="s">
        <v>4703</v>
      </c>
      <c r="C987" s="157" t="s">
        <v>10618</v>
      </c>
      <c r="D987" s="157" t="s">
        <v>10610</v>
      </c>
    </row>
    <row r="988" hidden="1">
      <c r="A988" s="157" t="s">
        <v>10691</v>
      </c>
      <c r="B988" s="1" t="s">
        <v>10692</v>
      </c>
      <c r="C988" s="157" t="s">
        <v>10618</v>
      </c>
      <c r="D988" s="157" t="s">
        <v>10610</v>
      </c>
    </row>
    <row r="989" hidden="1">
      <c r="A989" s="157" t="s">
        <v>10693</v>
      </c>
      <c r="B989" s="1" t="s">
        <v>10694</v>
      </c>
      <c r="C989" s="157" t="s">
        <v>10618</v>
      </c>
      <c r="D989" s="157" t="s">
        <v>10610</v>
      </c>
    </row>
    <row r="990" hidden="1">
      <c r="A990" s="157" t="s">
        <v>4704</v>
      </c>
      <c r="B990" s="1" t="s">
        <v>4705</v>
      </c>
      <c r="C990" s="157" t="s">
        <v>10618</v>
      </c>
      <c r="D990" s="157" t="s">
        <v>10610</v>
      </c>
    </row>
    <row r="991" hidden="1">
      <c r="A991" s="157" t="s">
        <v>4706</v>
      </c>
      <c r="B991" s="1" t="s">
        <v>4707</v>
      </c>
      <c r="C991" s="157" t="s">
        <v>10618</v>
      </c>
      <c r="D991" s="157" t="s">
        <v>10610</v>
      </c>
    </row>
    <row r="992" hidden="1">
      <c r="A992" s="157" t="s">
        <v>4708</v>
      </c>
      <c r="B992" s="1" t="s">
        <v>4709</v>
      </c>
      <c r="C992" s="157" t="s">
        <v>10618</v>
      </c>
      <c r="D992" s="157" t="s">
        <v>10610</v>
      </c>
    </row>
    <row r="993" hidden="1">
      <c r="A993" s="157" t="s">
        <v>4710</v>
      </c>
      <c r="B993" s="1" t="s">
        <v>4711</v>
      </c>
      <c r="C993" s="157" t="s">
        <v>10618</v>
      </c>
      <c r="D993" s="157" t="s">
        <v>10610</v>
      </c>
    </row>
    <row r="994" hidden="1">
      <c r="A994" s="157" t="s">
        <v>4712</v>
      </c>
      <c r="B994" s="1" t="s">
        <v>4713</v>
      </c>
      <c r="C994" s="157" t="s">
        <v>10610</v>
      </c>
      <c r="D994" s="157" t="s">
        <v>10610</v>
      </c>
    </row>
    <row r="995" hidden="1">
      <c r="A995" s="157" t="s">
        <v>4714</v>
      </c>
      <c r="B995" s="1" t="s">
        <v>4715</v>
      </c>
      <c r="C995" s="157" t="s">
        <v>10618</v>
      </c>
      <c r="D995" s="157" t="s">
        <v>10610</v>
      </c>
    </row>
    <row r="996" hidden="1">
      <c r="A996" s="157" t="s">
        <v>4718</v>
      </c>
      <c r="B996" s="1" t="s">
        <v>4719</v>
      </c>
      <c r="C996" s="157" t="s">
        <v>10618</v>
      </c>
      <c r="D996" s="157" t="s">
        <v>10610</v>
      </c>
    </row>
    <row r="997" hidden="1">
      <c r="A997" s="157" t="s">
        <v>4720</v>
      </c>
      <c r="B997" s="1" t="s">
        <v>4721</v>
      </c>
      <c r="C997" s="157" t="s">
        <v>10618</v>
      </c>
      <c r="D997" s="157" t="s">
        <v>10610</v>
      </c>
    </row>
    <row r="998" hidden="1">
      <c r="A998" s="157" t="s">
        <v>4722</v>
      </c>
      <c r="B998" s="1" t="s">
        <v>4723</v>
      </c>
      <c r="C998" s="157" t="s">
        <v>10618</v>
      </c>
      <c r="D998" s="157" t="s">
        <v>10610</v>
      </c>
    </row>
    <row r="999" hidden="1">
      <c r="A999" s="157" t="s">
        <v>4724</v>
      </c>
      <c r="B999" s="1" t="s">
        <v>4725</v>
      </c>
      <c r="C999" s="157" t="s">
        <v>10618</v>
      </c>
      <c r="D999" s="157" t="s">
        <v>10610</v>
      </c>
    </row>
    <row r="1000" hidden="1">
      <c r="A1000" s="157" t="s">
        <v>4726</v>
      </c>
      <c r="B1000" s="1" t="s">
        <v>4727</v>
      </c>
      <c r="C1000" s="157" t="s">
        <v>10618</v>
      </c>
      <c r="D1000" s="157" t="s">
        <v>10610</v>
      </c>
    </row>
    <row r="1001" hidden="1">
      <c r="A1001" s="157" t="s">
        <v>4728</v>
      </c>
      <c r="B1001" s="1" t="s">
        <v>4729</v>
      </c>
      <c r="C1001" s="157" t="s">
        <v>10618</v>
      </c>
      <c r="D1001" s="157" t="s">
        <v>10610</v>
      </c>
    </row>
    <row r="1002" hidden="1">
      <c r="A1002" s="157" t="s">
        <v>4732</v>
      </c>
      <c r="B1002" s="1" t="s">
        <v>4733</v>
      </c>
      <c r="C1002" s="157" t="s">
        <v>10618</v>
      </c>
      <c r="D1002" s="157" t="s">
        <v>10610</v>
      </c>
    </row>
    <row r="1003" hidden="1">
      <c r="A1003" s="157" t="s">
        <v>4734</v>
      </c>
      <c r="B1003" s="1" t="s">
        <v>4735</v>
      </c>
      <c r="C1003" s="157" t="s">
        <v>10618</v>
      </c>
      <c r="D1003" s="157" t="s">
        <v>10610</v>
      </c>
    </row>
    <row r="1004" hidden="1">
      <c r="A1004" s="157" t="s">
        <v>4736</v>
      </c>
      <c r="B1004" s="1" t="s">
        <v>4737</v>
      </c>
      <c r="C1004" s="157" t="s">
        <v>10618</v>
      </c>
      <c r="D1004" s="157" t="s">
        <v>10610</v>
      </c>
    </row>
    <row r="1005" hidden="1">
      <c r="A1005" s="157" t="s">
        <v>4738</v>
      </c>
      <c r="B1005" s="1" t="s">
        <v>4739</v>
      </c>
      <c r="C1005" s="157" t="s">
        <v>10618</v>
      </c>
      <c r="D1005" s="157" t="s">
        <v>10610</v>
      </c>
    </row>
    <row r="1006" hidden="1">
      <c r="A1006" s="157" t="s">
        <v>4740</v>
      </c>
      <c r="B1006" s="1" t="s">
        <v>4741</v>
      </c>
      <c r="C1006" s="157" t="s">
        <v>10618</v>
      </c>
      <c r="D1006" s="157" t="s">
        <v>10610</v>
      </c>
    </row>
    <row r="1007" hidden="1">
      <c r="A1007" s="157" t="s">
        <v>4742</v>
      </c>
      <c r="B1007" s="1" t="s">
        <v>4743</v>
      </c>
      <c r="C1007" s="157" t="s">
        <v>10618</v>
      </c>
      <c r="D1007" s="157" t="s">
        <v>10610</v>
      </c>
    </row>
    <row r="1008" hidden="1">
      <c r="A1008" s="157" t="s">
        <v>4744</v>
      </c>
      <c r="B1008" s="1" t="s">
        <v>4745</v>
      </c>
      <c r="C1008" s="157" t="s">
        <v>10618</v>
      </c>
      <c r="D1008" s="157" t="s">
        <v>10610</v>
      </c>
    </row>
    <row r="1009" hidden="1">
      <c r="A1009" s="157" t="s">
        <v>4746</v>
      </c>
      <c r="B1009" s="1" t="s">
        <v>4747</v>
      </c>
      <c r="C1009" s="157" t="s">
        <v>10618</v>
      </c>
      <c r="D1009" s="157" t="s">
        <v>10610</v>
      </c>
    </row>
    <row r="1010" hidden="1">
      <c r="A1010" s="157" t="s">
        <v>4748</v>
      </c>
      <c r="B1010" s="1" t="s">
        <v>4749</v>
      </c>
      <c r="C1010" s="157" t="s">
        <v>10618</v>
      </c>
      <c r="D1010" s="157" t="s">
        <v>10610</v>
      </c>
    </row>
    <row r="1011" hidden="1">
      <c r="A1011" s="157" t="s">
        <v>4750</v>
      </c>
      <c r="B1011" s="1" t="s">
        <v>4751</v>
      </c>
      <c r="C1011" s="157" t="s">
        <v>10618</v>
      </c>
      <c r="D1011" s="157" t="s">
        <v>10610</v>
      </c>
    </row>
    <row r="1012" hidden="1">
      <c r="A1012" s="157" t="s">
        <v>4752</v>
      </c>
      <c r="B1012" s="1" t="s">
        <v>4753</v>
      </c>
      <c r="C1012" s="157" t="s">
        <v>10618</v>
      </c>
      <c r="D1012" s="157" t="s">
        <v>10610</v>
      </c>
    </row>
    <row r="1013" hidden="1">
      <c r="A1013" s="157" t="s">
        <v>4754</v>
      </c>
      <c r="B1013" s="1" t="s">
        <v>4755</v>
      </c>
      <c r="C1013" s="157" t="s">
        <v>10618</v>
      </c>
      <c r="D1013" s="157" t="s">
        <v>10610</v>
      </c>
    </row>
    <row r="1014" hidden="1">
      <c r="A1014" s="157" t="s">
        <v>4756</v>
      </c>
      <c r="B1014" s="1" t="s">
        <v>4757</v>
      </c>
      <c r="C1014" s="157" t="s">
        <v>10618</v>
      </c>
      <c r="D1014" s="157" t="s">
        <v>10610</v>
      </c>
    </row>
    <row r="1015" hidden="1">
      <c r="A1015" s="157" t="s">
        <v>4758</v>
      </c>
      <c r="B1015" s="1" t="s">
        <v>4759</v>
      </c>
      <c r="C1015" s="157" t="s">
        <v>10618</v>
      </c>
      <c r="D1015" s="157" t="s">
        <v>10610</v>
      </c>
    </row>
    <row r="1016" hidden="1">
      <c r="A1016" s="157" t="s">
        <v>4760</v>
      </c>
      <c r="B1016" s="1" t="s">
        <v>4761</v>
      </c>
      <c r="C1016" s="157" t="s">
        <v>10618</v>
      </c>
      <c r="D1016" s="157" t="s">
        <v>10610</v>
      </c>
    </row>
    <row r="1017" hidden="1">
      <c r="A1017" s="157" t="s">
        <v>4762</v>
      </c>
      <c r="B1017" s="1" t="s">
        <v>4763</v>
      </c>
      <c r="C1017" s="157" t="s">
        <v>10618</v>
      </c>
      <c r="D1017" s="157" t="s">
        <v>10610</v>
      </c>
    </row>
    <row r="1018" hidden="1">
      <c r="A1018" s="157" t="s">
        <v>4764</v>
      </c>
      <c r="B1018" s="1" t="s">
        <v>4765</v>
      </c>
      <c r="C1018" s="157" t="s">
        <v>10618</v>
      </c>
      <c r="D1018" s="157" t="s">
        <v>10610</v>
      </c>
    </row>
    <row r="1019" hidden="1">
      <c r="A1019" s="157" t="s">
        <v>4766</v>
      </c>
      <c r="B1019" s="1" t="s">
        <v>4767</v>
      </c>
      <c r="C1019" s="157" t="s">
        <v>10611</v>
      </c>
      <c r="D1019" s="157" t="s">
        <v>10610</v>
      </c>
    </row>
    <row r="1020" hidden="1">
      <c r="A1020" s="157" t="s">
        <v>4770</v>
      </c>
      <c r="B1020" s="1" t="s">
        <v>4771</v>
      </c>
      <c r="C1020" s="157" t="s">
        <v>10611</v>
      </c>
      <c r="D1020" s="157" t="s">
        <v>10610</v>
      </c>
    </row>
    <row r="1021" hidden="1">
      <c r="A1021" s="157" t="s">
        <v>4772</v>
      </c>
      <c r="B1021" s="1" t="s">
        <v>4773</v>
      </c>
      <c r="C1021" s="157" t="s">
        <v>10611</v>
      </c>
      <c r="D1021" s="157" t="s">
        <v>10610</v>
      </c>
    </row>
    <row r="1022" hidden="1">
      <c r="A1022" s="157" t="s">
        <v>4774</v>
      </c>
      <c r="B1022" s="1" t="s">
        <v>4775</v>
      </c>
      <c r="C1022" s="157" t="s">
        <v>10618</v>
      </c>
      <c r="D1022" s="157" t="s">
        <v>10610</v>
      </c>
    </row>
    <row r="1023" hidden="1">
      <c r="A1023" s="157" t="s">
        <v>4776</v>
      </c>
      <c r="B1023" s="1" t="s">
        <v>4777</v>
      </c>
      <c r="C1023" s="157" t="s">
        <v>10610</v>
      </c>
      <c r="D1023" s="157" t="s">
        <v>10610</v>
      </c>
    </row>
    <row r="1024" hidden="1">
      <c r="A1024" s="157" t="s">
        <v>4778</v>
      </c>
      <c r="B1024" s="1" t="s">
        <v>4779</v>
      </c>
      <c r="C1024" s="157" t="s">
        <v>10610</v>
      </c>
      <c r="D1024" s="157" t="s">
        <v>10610</v>
      </c>
    </row>
    <row r="1025" hidden="1">
      <c r="A1025" s="157" t="s">
        <v>4780</v>
      </c>
      <c r="B1025" s="1" t="s">
        <v>4781</v>
      </c>
      <c r="C1025" s="157" t="s">
        <v>10610</v>
      </c>
      <c r="D1025" s="157" t="s">
        <v>10610</v>
      </c>
    </row>
    <row r="1026" hidden="1">
      <c r="A1026" s="157" t="s">
        <v>4782</v>
      </c>
      <c r="B1026" s="1" t="s">
        <v>4783</v>
      </c>
      <c r="C1026" s="157" t="s">
        <v>10611</v>
      </c>
      <c r="D1026" s="157" t="s">
        <v>10610</v>
      </c>
    </row>
    <row r="1027" hidden="1">
      <c r="A1027" s="157" t="s">
        <v>4786</v>
      </c>
      <c r="B1027" s="1" t="s">
        <v>4787</v>
      </c>
      <c r="C1027" s="157" t="s">
        <v>10618</v>
      </c>
      <c r="D1027" s="157" t="s">
        <v>10610</v>
      </c>
    </row>
    <row r="1028" hidden="1">
      <c r="A1028" s="157" t="s">
        <v>4788</v>
      </c>
      <c r="B1028" s="1" t="s">
        <v>4789</v>
      </c>
      <c r="C1028" s="157" t="s">
        <v>10618</v>
      </c>
      <c r="D1028" s="157" t="s">
        <v>10610</v>
      </c>
    </row>
    <row r="1029" hidden="1">
      <c r="A1029" s="157" t="s">
        <v>4790</v>
      </c>
      <c r="B1029" s="1" t="s">
        <v>4791</v>
      </c>
      <c r="C1029" s="157" t="s">
        <v>10618</v>
      </c>
      <c r="D1029" s="157" t="s">
        <v>10610</v>
      </c>
    </row>
    <row r="1030" hidden="1">
      <c r="A1030" s="157" t="s">
        <v>4792</v>
      </c>
      <c r="B1030" s="1" t="s">
        <v>4793</v>
      </c>
      <c r="C1030" s="157" t="s">
        <v>10618</v>
      </c>
      <c r="D1030" s="157" t="s">
        <v>10610</v>
      </c>
    </row>
    <row r="1031" hidden="1">
      <c r="A1031" s="157" t="s">
        <v>4794</v>
      </c>
      <c r="B1031" s="1" t="s">
        <v>4795</v>
      </c>
      <c r="C1031" s="157" t="s">
        <v>10618</v>
      </c>
      <c r="D1031" s="157" t="s">
        <v>10610</v>
      </c>
    </row>
    <row r="1032" hidden="1">
      <c r="A1032" s="157" t="s">
        <v>4796</v>
      </c>
      <c r="B1032" s="1" t="s">
        <v>4797</v>
      </c>
      <c r="C1032" s="157" t="s">
        <v>10618</v>
      </c>
      <c r="D1032" s="157" t="s">
        <v>10610</v>
      </c>
    </row>
    <row r="1033" hidden="1">
      <c r="A1033" s="157" t="s">
        <v>4798</v>
      </c>
      <c r="B1033" s="1" t="s">
        <v>4799</v>
      </c>
      <c r="C1033" s="157" t="s">
        <v>10618</v>
      </c>
      <c r="D1033" s="157" t="s">
        <v>10610</v>
      </c>
    </row>
    <row r="1034" hidden="1">
      <c r="A1034" s="157" t="s">
        <v>4800</v>
      </c>
      <c r="B1034" s="1" t="s">
        <v>4801</v>
      </c>
      <c r="C1034" s="157" t="s">
        <v>10618</v>
      </c>
      <c r="D1034" s="157" t="s">
        <v>10610</v>
      </c>
    </row>
    <row r="1035" hidden="1">
      <c r="A1035" s="157" t="s">
        <v>4802</v>
      </c>
      <c r="B1035" s="1" t="s">
        <v>4803</v>
      </c>
      <c r="C1035" s="157" t="s">
        <v>10611</v>
      </c>
      <c r="D1035" s="157" t="s">
        <v>10610</v>
      </c>
    </row>
    <row r="1036" hidden="1">
      <c r="A1036" s="157" t="s">
        <v>4804</v>
      </c>
      <c r="B1036" s="1" t="s">
        <v>4805</v>
      </c>
      <c r="C1036" s="157" t="s">
        <v>10611</v>
      </c>
      <c r="D1036" s="157" t="s">
        <v>10610</v>
      </c>
    </row>
    <row r="1037" hidden="1">
      <c r="A1037" s="157" t="s">
        <v>4806</v>
      </c>
      <c r="B1037" s="1" t="s">
        <v>4807</v>
      </c>
      <c r="C1037" s="157" t="s">
        <v>10611</v>
      </c>
      <c r="D1037" s="157" t="s">
        <v>10610</v>
      </c>
    </row>
    <row r="1038" hidden="1">
      <c r="A1038" s="157" t="s">
        <v>10695</v>
      </c>
      <c r="B1038" s="1" t="s">
        <v>10696</v>
      </c>
      <c r="C1038" s="157" t="s">
        <v>10611</v>
      </c>
      <c r="D1038" s="157" t="s">
        <v>10610</v>
      </c>
    </row>
    <row r="1039" hidden="1">
      <c r="A1039" s="157" t="s">
        <v>10697</v>
      </c>
      <c r="B1039" s="1" t="s">
        <v>10698</v>
      </c>
      <c r="C1039" s="157" t="s">
        <v>10611</v>
      </c>
      <c r="D1039" s="157" t="s">
        <v>10610</v>
      </c>
    </row>
    <row r="1040" hidden="1">
      <c r="A1040" s="157" t="s">
        <v>10699</v>
      </c>
      <c r="B1040" s="1" t="s">
        <v>10700</v>
      </c>
      <c r="C1040" s="157" t="s">
        <v>10611</v>
      </c>
      <c r="D1040" s="157" t="s">
        <v>10610</v>
      </c>
    </row>
    <row r="1041" hidden="1">
      <c r="A1041" s="157" t="s">
        <v>4808</v>
      </c>
      <c r="B1041" s="1" t="s">
        <v>4809</v>
      </c>
      <c r="C1041" s="157" t="s">
        <v>10611</v>
      </c>
      <c r="D1041" s="157" t="s">
        <v>10610</v>
      </c>
    </row>
    <row r="1042" hidden="1">
      <c r="A1042" s="157" t="s">
        <v>4810</v>
      </c>
      <c r="B1042" s="1" t="s">
        <v>4811</v>
      </c>
      <c r="C1042" s="157" t="s">
        <v>10618</v>
      </c>
      <c r="D1042" s="157" t="s">
        <v>10610</v>
      </c>
    </row>
    <row r="1043" hidden="1">
      <c r="A1043" s="157" t="s">
        <v>4812</v>
      </c>
      <c r="B1043" s="1" t="s">
        <v>4813</v>
      </c>
      <c r="C1043" s="157" t="s">
        <v>10611</v>
      </c>
      <c r="D1043" s="157" t="s">
        <v>10610</v>
      </c>
    </row>
    <row r="1044" hidden="1">
      <c r="A1044" s="157" t="s">
        <v>4816</v>
      </c>
      <c r="B1044" s="1" t="s">
        <v>4817</v>
      </c>
      <c r="C1044" s="157" t="s">
        <v>10610</v>
      </c>
      <c r="D1044" s="157" t="s">
        <v>10610</v>
      </c>
    </row>
    <row r="1045" hidden="1">
      <c r="A1045" s="157" t="s">
        <v>4818</v>
      </c>
      <c r="B1045" s="1" t="s">
        <v>4819</v>
      </c>
      <c r="C1045" s="157" t="s">
        <v>10611</v>
      </c>
      <c r="D1045" s="157" t="s">
        <v>10610</v>
      </c>
    </row>
    <row r="1046" hidden="1">
      <c r="A1046" s="157" t="s">
        <v>4820</v>
      </c>
      <c r="B1046" s="1" t="s">
        <v>4821</v>
      </c>
      <c r="C1046" s="157" t="s">
        <v>10618</v>
      </c>
      <c r="D1046" s="157" t="s">
        <v>10610</v>
      </c>
    </row>
    <row r="1047" hidden="1">
      <c r="A1047" s="157" t="s">
        <v>4822</v>
      </c>
      <c r="B1047" s="1" t="s">
        <v>4823</v>
      </c>
      <c r="C1047" s="157" t="s">
        <v>10611</v>
      </c>
      <c r="D1047" s="157" t="s">
        <v>10610</v>
      </c>
    </row>
    <row r="1048" hidden="1">
      <c r="A1048" s="157" t="s">
        <v>4826</v>
      </c>
      <c r="B1048" s="1" t="s">
        <v>4827</v>
      </c>
      <c r="C1048" s="157" t="s">
        <v>10610</v>
      </c>
      <c r="D1048" s="157" t="s">
        <v>10610</v>
      </c>
    </row>
    <row r="1049" hidden="1">
      <c r="A1049" s="157" t="s">
        <v>4828</v>
      </c>
      <c r="B1049" s="1" t="s">
        <v>4829</v>
      </c>
      <c r="C1049" s="157" t="s">
        <v>10610</v>
      </c>
      <c r="D1049" s="157" t="s">
        <v>10610</v>
      </c>
    </row>
    <row r="1050" hidden="1">
      <c r="A1050" s="157" t="s">
        <v>4830</v>
      </c>
      <c r="B1050" s="1" t="s">
        <v>4831</v>
      </c>
      <c r="C1050" s="157" t="s">
        <v>10610</v>
      </c>
      <c r="D1050" s="157" t="s">
        <v>10610</v>
      </c>
    </row>
    <row r="1051" hidden="1">
      <c r="A1051" s="157" t="s">
        <v>4832</v>
      </c>
      <c r="B1051" s="1" t="s">
        <v>4833</v>
      </c>
      <c r="C1051" s="157" t="s">
        <v>10610</v>
      </c>
      <c r="D1051" s="157" t="s">
        <v>10610</v>
      </c>
    </row>
    <row r="1052" hidden="1">
      <c r="A1052" s="157" t="s">
        <v>4834</v>
      </c>
      <c r="B1052" s="1" t="s">
        <v>4835</v>
      </c>
      <c r="C1052" s="157" t="s">
        <v>10611</v>
      </c>
      <c r="D1052" s="157" t="s">
        <v>10610</v>
      </c>
    </row>
    <row r="1053" hidden="1">
      <c r="A1053" s="157" t="s">
        <v>4836</v>
      </c>
      <c r="B1053" s="1" t="s">
        <v>4837</v>
      </c>
      <c r="C1053" s="157" t="s">
        <v>10610</v>
      </c>
      <c r="D1053" s="157" t="s">
        <v>10610</v>
      </c>
    </row>
    <row r="1054" hidden="1">
      <c r="A1054" s="157" t="s">
        <v>4838</v>
      </c>
      <c r="B1054" s="1" t="s">
        <v>4839</v>
      </c>
      <c r="C1054" s="157" t="s">
        <v>10610</v>
      </c>
      <c r="D1054" s="157" t="s">
        <v>10610</v>
      </c>
    </row>
    <row r="1055" hidden="1">
      <c r="A1055" s="157" t="s">
        <v>4840</v>
      </c>
      <c r="B1055" s="1" t="s">
        <v>4841</v>
      </c>
      <c r="C1055" s="157" t="s">
        <v>10610</v>
      </c>
      <c r="D1055" s="157" t="s">
        <v>10610</v>
      </c>
    </row>
    <row r="1056" hidden="1">
      <c r="A1056" s="157" t="s">
        <v>4842</v>
      </c>
      <c r="B1056" s="1" t="s">
        <v>4843</v>
      </c>
      <c r="C1056" s="157" t="s">
        <v>10610</v>
      </c>
      <c r="D1056" s="157" t="s">
        <v>10610</v>
      </c>
    </row>
    <row r="1057" hidden="1">
      <c r="A1057" s="157" t="s">
        <v>4844</v>
      </c>
      <c r="B1057" s="1" t="s">
        <v>4845</v>
      </c>
      <c r="C1057" s="157" t="s">
        <v>10610</v>
      </c>
      <c r="D1057" s="157" t="s">
        <v>10610</v>
      </c>
    </row>
    <row r="1058" hidden="1">
      <c r="A1058" s="157" t="s">
        <v>4846</v>
      </c>
      <c r="B1058" s="1" t="s">
        <v>4847</v>
      </c>
      <c r="C1058" s="157" t="s">
        <v>10618</v>
      </c>
      <c r="D1058" s="157" t="s">
        <v>10610</v>
      </c>
    </row>
    <row r="1059" hidden="1">
      <c r="A1059" s="157" t="s">
        <v>10701</v>
      </c>
      <c r="B1059" s="1" t="s">
        <v>10702</v>
      </c>
      <c r="C1059" s="157" t="s">
        <v>10618</v>
      </c>
      <c r="D1059" s="157" t="s">
        <v>10610</v>
      </c>
    </row>
    <row r="1060" hidden="1">
      <c r="A1060" s="157" t="s">
        <v>4848</v>
      </c>
      <c r="B1060" s="1" t="s">
        <v>4849</v>
      </c>
      <c r="C1060" s="157" t="s">
        <v>10618</v>
      </c>
      <c r="D1060" s="157" t="s">
        <v>10610</v>
      </c>
    </row>
    <row r="1061" hidden="1">
      <c r="A1061" s="157" t="s">
        <v>4850</v>
      </c>
      <c r="B1061" s="1" t="s">
        <v>4851</v>
      </c>
      <c r="C1061" s="157" t="s">
        <v>10618</v>
      </c>
      <c r="D1061" s="157" t="s">
        <v>10610</v>
      </c>
    </row>
    <row r="1062" hidden="1">
      <c r="A1062" s="157" t="s">
        <v>4852</v>
      </c>
      <c r="B1062" s="1" t="s">
        <v>4853</v>
      </c>
      <c r="C1062" s="157" t="s">
        <v>10618</v>
      </c>
      <c r="D1062" s="157" t="s">
        <v>10610</v>
      </c>
    </row>
    <row r="1063" hidden="1">
      <c r="A1063" s="157" t="s">
        <v>4854</v>
      </c>
      <c r="B1063" s="1" t="s">
        <v>4855</v>
      </c>
      <c r="C1063" s="157" t="s">
        <v>10618</v>
      </c>
      <c r="D1063" s="157" t="s">
        <v>10610</v>
      </c>
    </row>
    <row r="1064" hidden="1">
      <c r="A1064" s="157" t="s">
        <v>4856</v>
      </c>
      <c r="B1064" s="1" t="s">
        <v>4857</v>
      </c>
      <c r="C1064" s="157" t="s">
        <v>10611</v>
      </c>
      <c r="D1064" s="157" t="s">
        <v>10610</v>
      </c>
    </row>
    <row r="1065" hidden="1">
      <c r="A1065" s="157" t="s">
        <v>4858</v>
      </c>
      <c r="B1065" s="1" t="s">
        <v>4859</v>
      </c>
      <c r="C1065" s="157" t="s">
        <v>10611</v>
      </c>
      <c r="D1065" s="157" t="s">
        <v>10610</v>
      </c>
    </row>
    <row r="1066" hidden="1">
      <c r="A1066" s="157" t="s">
        <v>10703</v>
      </c>
      <c r="B1066" s="1" t="s">
        <v>10704</v>
      </c>
      <c r="C1066" s="157" t="s">
        <v>10618</v>
      </c>
      <c r="D1066" s="157" t="s">
        <v>10610</v>
      </c>
    </row>
    <row r="1067" hidden="1">
      <c r="A1067" s="157" t="s">
        <v>10705</v>
      </c>
      <c r="B1067" s="1" t="s">
        <v>10706</v>
      </c>
      <c r="C1067" s="157" t="s">
        <v>10611</v>
      </c>
      <c r="D1067" s="157" t="s">
        <v>10610</v>
      </c>
    </row>
    <row r="1068" hidden="1">
      <c r="A1068" s="157" t="s">
        <v>10707</v>
      </c>
      <c r="B1068" s="1" t="s">
        <v>10708</v>
      </c>
      <c r="C1068" s="157" t="s">
        <v>10611</v>
      </c>
      <c r="D1068" s="157" t="s">
        <v>10610</v>
      </c>
    </row>
    <row r="1069" hidden="1">
      <c r="A1069" s="157" t="s">
        <v>10709</v>
      </c>
      <c r="B1069" s="1" t="s">
        <v>10710</v>
      </c>
      <c r="C1069" s="157" t="s">
        <v>10611</v>
      </c>
      <c r="D1069" s="157" t="s">
        <v>10610</v>
      </c>
    </row>
    <row r="1070" hidden="1">
      <c r="A1070" s="157" t="s">
        <v>10711</v>
      </c>
      <c r="B1070" s="1" t="s">
        <v>10712</v>
      </c>
      <c r="C1070" s="157" t="s">
        <v>10618</v>
      </c>
      <c r="D1070" s="157" t="s">
        <v>10610</v>
      </c>
    </row>
    <row r="1071" hidden="1">
      <c r="A1071" s="157" t="s">
        <v>10713</v>
      </c>
      <c r="B1071" s="1" t="s">
        <v>10714</v>
      </c>
      <c r="C1071" s="157" t="s">
        <v>10618</v>
      </c>
      <c r="D1071" s="157" t="s">
        <v>10610</v>
      </c>
    </row>
    <row r="1072" hidden="1">
      <c r="A1072" s="157" t="s">
        <v>4860</v>
      </c>
      <c r="B1072" s="1" t="s">
        <v>4861</v>
      </c>
      <c r="C1072" s="157" t="s">
        <v>10618</v>
      </c>
      <c r="D1072" s="157" t="s">
        <v>10610</v>
      </c>
    </row>
    <row r="1073" hidden="1">
      <c r="A1073" s="157" t="s">
        <v>10715</v>
      </c>
      <c r="B1073" s="1" t="s">
        <v>10716</v>
      </c>
      <c r="C1073" s="157" t="s">
        <v>10618</v>
      </c>
      <c r="D1073" s="157" t="s">
        <v>10610</v>
      </c>
    </row>
    <row r="1074" hidden="1">
      <c r="A1074" s="157" t="s">
        <v>4862</v>
      </c>
      <c r="B1074" s="1" t="s">
        <v>4863</v>
      </c>
      <c r="C1074" s="157" t="s">
        <v>10618</v>
      </c>
      <c r="D1074" s="157" t="s">
        <v>10610</v>
      </c>
    </row>
    <row r="1075" hidden="1">
      <c r="A1075" s="157" t="s">
        <v>4864</v>
      </c>
      <c r="B1075" s="1" t="s">
        <v>4865</v>
      </c>
      <c r="C1075" s="157" t="s">
        <v>10618</v>
      </c>
      <c r="D1075" s="157" t="s">
        <v>10610</v>
      </c>
    </row>
    <row r="1076" hidden="1">
      <c r="A1076" s="157" t="s">
        <v>10717</v>
      </c>
      <c r="B1076" s="1" t="s">
        <v>10718</v>
      </c>
      <c r="C1076" s="157" t="s">
        <v>10618</v>
      </c>
      <c r="D1076" s="157" t="s">
        <v>10610</v>
      </c>
    </row>
    <row r="1077" hidden="1">
      <c r="A1077" s="157" t="s">
        <v>4866</v>
      </c>
      <c r="B1077" s="1" t="s">
        <v>4867</v>
      </c>
      <c r="C1077" s="157" t="s">
        <v>10618</v>
      </c>
      <c r="D1077" s="157" t="s">
        <v>10610</v>
      </c>
    </row>
    <row r="1078" hidden="1">
      <c r="A1078" s="157" t="s">
        <v>10719</v>
      </c>
      <c r="B1078" s="1" t="s">
        <v>10720</v>
      </c>
      <c r="C1078" s="157" t="s">
        <v>10618</v>
      </c>
      <c r="D1078" s="157" t="s">
        <v>10610</v>
      </c>
    </row>
    <row r="1079" hidden="1">
      <c r="A1079" s="157" t="s">
        <v>4868</v>
      </c>
      <c r="B1079" s="1" t="s">
        <v>4869</v>
      </c>
      <c r="C1079" s="157" t="s">
        <v>10618</v>
      </c>
      <c r="D1079" s="157" t="s">
        <v>10610</v>
      </c>
    </row>
    <row r="1080" hidden="1">
      <c r="A1080" s="157" t="s">
        <v>4870</v>
      </c>
      <c r="B1080" s="1" t="s">
        <v>4871</v>
      </c>
      <c r="C1080" s="157" t="s">
        <v>10610</v>
      </c>
      <c r="D1080" s="157" t="s">
        <v>10610</v>
      </c>
    </row>
    <row r="1081" hidden="1">
      <c r="A1081" s="157" t="s">
        <v>4872</v>
      </c>
      <c r="B1081" s="1" t="s">
        <v>4873</v>
      </c>
      <c r="C1081" s="157" t="s">
        <v>10610</v>
      </c>
      <c r="D1081" s="157" t="s">
        <v>10610</v>
      </c>
    </row>
    <row r="1082" hidden="1">
      <c r="A1082" s="157" t="s">
        <v>4874</v>
      </c>
      <c r="B1082" s="1" t="s">
        <v>4875</v>
      </c>
      <c r="C1082" s="157" t="s">
        <v>10610</v>
      </c>
      <c r="D1082" s="157" t="s">
        <v>10610</v>
      </c>
    </row>
    <row r="1083" hidden="1">
      <c r="A1083" s="157" t="s">
        <v>4876</v>
      </c>
      <c r="B1083" s="1" t="s">
        <v>4877</v>
      </c>
      <c r="C1083" s="157" t="s">
        <v>10610</v>
      </c>
      <c r="D1083" s="157" t="s">
        <v>10610</v>
      </c>
    </row>
    <row r="1084" hidden="1">
      <c r="A1084" s="157" t="s">
        <v>2904</v>
      </c>
      <c r="B1084" s="1" t="s">
        <v>572</v>
      </c>
      <c r="C1084" s="157" t="s">
        <v>10610</v>
      </c>
      <c r="D1084" s="157" t="s">
        <v>10610</v>
      </c>
    </row>
    <row r="1085" hidden="1">
      <c r="A1085" s="157" t="s">
        <v>2905</v>
      </c>
      <c r="B1085" s="1" t="s">
        <v>574</v>
      </c>
      <c r="C1085" s="157" t="s">
        <v>10610</v>
      </c>
      <c r="D1085" s="157" t="s">
        <v>10610</v>
      </c>
    </row>
    <row r="1086" hidden="1">
      <c r="A1086" s="157" t="s">
        <v>2906</v>
      </c>
      <c r="B1086" s="1" t="s">
        <v>577</v>
      </c>
      <c r="C1086" s="157" t="s">
        <v>10610</v>
      </c>
      <c r="D1086" s="157" t="s">
        <v>10610</v>
      </c>
    </row>
    <row r="1087" hidden="1">
      <c r="A1087" s="157" t="s">
        <v>2907</v>
      </c>
      <c r="B1087" s="1" t="s">
        <v>580</v>
      </c>
      <c r="C1087" s="157" t="s">
        <v>10610</v>
      </c>
      <c r="D1087" s="157" t="s">
        <v>10610</v>
      </c>
    </row>
    <row r="1088" hidden="1">
      <c r="A1088" s="157" t="s">
        <v>4878</v>
      </c>
      <c r="B1088" s="1" t="s">
        <v>4879</v>
      </c>
      <c r="C1088" s="157" t="s">
        <v>10610</v>
      </c>
      <c r="D1088" s="157" t="s">
        <v>10610</v>
      </c>
    </row>
    <row r="1089" hidden="1">
      <c r="A1089" s="157" t="s">
        <v>2908</v>
      </c>
      <c r="B1089" s="1" t="s">
        <v>582</v>
      </c>
      <c r="C1089" s="157" t="s">
        <v>10611</v>
      </c>
      <c r="D1089" s="157" t="s">
        <v>10610</v>
      </c>
    </row>
    <row r="1090" hidden="1">
      <c r="A1090" s="157" t="s">
        <v>2909</v>
      </c>
      <c r="B1090" s="1" t="s">
        <v>584</v>
      </c>
      <c r="C1090" s="157" t="s">
        <v>10615</v>
      </c>
      <c r="D1090" s="157" t="s">
        <v>10610</v>
      </c>
    </row>
    <row r="1091" hidden="1">
      <c r="A1091" s="157" t="s">
        <v>4882</v>
      </c>
      <c r="B1091" s="1" t="s">
        <v>4883</v>
      </c>
      <c r="C1091" s="157" t="s">
        <v>10610</v>
      </c>
      <c r="D1091" s="157" t="s">
        <v>10610</v>
      </c>
    </row>
    <row r="1092" hidden="1">
      <c r="A1092" s="157" t="s">
        <v>4884</v>
      </c>
      <c r="B1092" s="1" t="s">
        <v>4885</v>
      </c>
      <c r="C1092" s="157" t="s">
        <v>10610</v>
      </c>
      <c r="D1092" s="157" t="s">
        <v>10610</v>
      </c>
    </row>
    <row r="1093" hidden="1">
      <c r="A1093" s="157" t="s">
        <v>4886</v>
      </c>
      <c r="B1093" s="1" t="s">
        <v>4887</v>
      </c>
      <c r="C1093" s="157" t="s">
        <v>10610</v>
      </c>
      <c r="D1093" s="157" t="s">
        <v>10610</v>
      </c>
    </row>
    <row r="1094" hidden="1">
      <c r="A1094" s="157" t="s">
        <v>2910</v>
      </c>
      <c r="B1094" s="1" t="s">
        <v>587</v>
      </c>
      <c r="C1094" s="157" t="s">
        <v>10615</v>
      </c>
      <c r="D1094" s="157" t="s">
        <v>10610</v>
      </c>
    </row>
    <row r="1095" hidden="1">
      <c r="A1095" s="157" t="s">
        <v>2911</v>
      </c>
      <c r="B1095" s="1" t="s">
        <v>591</v>
      </c>
      <c r="C1095" s="157" t="s">
        <v>10615</v>
      </c>
      <c r="D1095" s="157" t="s">
        <v>10610</v>
      </c>
    </row>
    <row r="1096" hidden="1">
      <c r="A1096" s="157" t="s">
        <v>2912</v>
      </c>
      <c r="B1096" s="1" t="s">
        <v>593</v>
      </c>
      <c r="C1096" s="157" t="s">
        <v>10615</v>
      </c>
      <c r="D1096" s="157" t="s">
        <v>10610</v>
      </c>
    </row>
    <row r="1097" hidden="1">
      <c r="A1097" s="157" t="s">
        <v>2913</v>
      </c>
      <c r="B1097" s="1" t="s">
        <v>595</v>
      </c>
      <c r="C1097" s="157" t="s">
        <v>10615</v>
      </c>
      <c r="D1097" s="157" t="s">
        <v>10610</v>
      </c>
    </row>
    <row r="1098" hidden="1">
      <c r="A1098" s="157" t="s">
        <v>4889</v>
      </c>
      <c r="B1098" s="1" t="s">
        <v>4890</v>
      </c>
      <c r="C1098" s="157" t="s">
        <v>10610</v>
      </c>
      <c r="D1098" s="157" t="s">
        <v>10610</v>
      </c>
    </row>
    <row r="1099" hidden="1">
      <c r="A1099" s="157" t="s">
        <v>4891</v>
      </c>
      <c r="B1099" s="1" t="s">
        <v>4892</v>
      </c>
      <c r="C1099" s="157" t="s">
        <v>10615</v>
      </c>
      <c r="D1099" s="157" t="s">
        <v>10610</v>
      </c>
    </row>
    <row r="1100" hidden="1">
      <c r="A1100" s="157" t="s">
        <v>4893</v>
      </c>
      <c r="B1100" s="1" t="s">
        <v>4894</v>
      </c>
      <c r="C1100" s="157" t="s">
        <v>10610</v>
      </c>
      <c r="D1100" s="157" t="s">
        <v>10610</v>
      </c>
    </row>
    <row r="1101" hidden="1">
      <c r="A1101" s="157" t="s">
        <v>10721</v>
      </c>
      <c r="B1101" s="1" t="s">
        <v>10722</v>
      </c>
      <c r="C1101" s="157" t="s">
        <v>10610</v>
      </c>
      <c r="D1101" s="157" t="s">
        <v>10610</v>
      </c>
    </row>
    <row r="1102" hidden="1">
      <c r="A1102" s="157" t="s">
        <v>4895</v>
      </c>
      <c r="B1102" s="1" t="s">
        <v>4896</v>
      </c>
      <c r="C1102" s="157" t="s">
        <v>10611</v>
      </c>
      <c r="D1102" s="157" t="s">
        <v>10610</v>
      </c>
    </row>
    <row r="1103" hidden="1">
      <c r="A1103" s="157" t="s">
        <v>4897</v>
      </c>
      <c r="B1103" s="1" t="s">
        <v>4898</v>
      </c>
      <c r="C1103" s="157" t="s">
        <v>10614</v>
      </c>
      <c r="D1103" s="157" t="s">
        <v>10610</v>
      </c>
    </row>
    <row r="1104" hidden="1">
      <c r="A1104" s="157" t="s">
        <v>4899</v>
      </c>
      <c r="B1104" s="1" t="s">
        <v>4900</v>
      </c>
      <c r="C1104" s="157" t="s">
        <v>10611</v>
      </c>
      <c r="D1104" s="157" t="s">
        <v>10610</v>
      </c>
    </row>
    <row r="1105" hidden="1">
      <c r="A1105" s="157" t="s">
        <v>4901</v>
      </c>
      <c r="B1105" s="1" t="s">
        <v>4902</v>
      </c>
      <c r="C1105" s="157" t="s">
        <v>10615</v>
      </c>
      <c r="D1105" s="157" t="s">
        <v>10610</v>
      </c>
    </row>
    <row r="1106" hidden="1">
      <c r="A1106" s="157" t="s">
        <v>4903</v>
      </c>
      <c r="B1106" s="1" t="s">
        <v>4904</v>
      </c>
      <c r="C1106" s="157" t="s">
        <v>10615</v>
      </c>
      <c r="D1106" s="157" t="s">
        <v>10610</v>
      </c>
    </row>
    <row r="1107" hidden="1">
      <c r="A1107" s="157" t="s">
        <v>4905</v>
      </c>
      <c r="B1107" s="1" t="s">
        <v>4815</v>
      </c>
      <c r="C1107" s="157" t="s">
        <v>10615</v>
      </c>
      <c r="D1107" s="157" t="s">
        <v>10610</v>
      </c>
    </row>
    <row r="1108" hidden="1">
      <c r="A1108" s="157" t="s">
        <v>4908</v>
      </c>
      <c r="B1108" s="1" t="s">
        <v>4909</v>
      </c>
      <c r="C1108" s="157" t="s">
        <v>10615</v>
      </c>
      <c r="D1108" s="157" t="s">
        <v>10610</v>
      </c>
    </row>
    <row r="1109" hidden="1">
      <c r="A1109" s="157" t="s">
        <v>2869</v>
      </c>
      <c r="B1109" s="1" t="s">
        <v>424</v>
      </c>
      <c r="C1109" s="157" t="s">
        <v>10615</v>
      </c>
      <c r="D1109" s="157" t="s">
        <v>10610</v>
      </c>
    </row>
    <row r="1110" hidden="1">
      <c r="A1110" s="157" t="s">
        <v>2914</v>
      </c>
      <c r="B1110" s="1" t="s">
        <v>597</v>
      </c>
      <c r="C1110" s="157" t="s">
        <v>10615</v>
      </c>
      <c r="D1110" s="157" t="s">
        <v>10610</v>
      </c>
    </row>
    <row r="1111" hidden="1">
      <c r="A1111" s="157" t="s">
        <v>4910</v>
      </c>
      <c r="B1111" s="1" t="s">
        <v>4911</v>
      </c>
      <c r="C1111" s="157" t="s">
        <v>10615</v>
      </c>
      <c r="D1111" s="157" t="s">
        <v>10610</v>
      </c>
    </row>
    <row r="1112" hidden="1">
      <c r="A1112" s="157" t="s">
        <v>4912</v>
      </c>
      <c r="B1112" s="1" t="s">
        <v>4913</v>
      </c>
      <c r="C1112" s="157" t="s">
        <v>10615</v>
      </c>
      <c r="D1112" s="157" t="s">
        <v>10610</v>
      </c>
    </row>
    <row r="1113" hidden="1">
      <c r="A1113" s="157" t="s">
        <v>4914</v>
      </c>
      <c r="B1113" s="1" t="s">
        <v>4915</v>
      </c>
      <c r="C1113" s="157" t="s">
        <v>10618</v>
      </c>
      <c r="D1113" s="157" t="s">
        <v>10610</v>
      </c>
    </row>
    <row r="1114" hidden="1">
      <c r="A1114" s="157" t="s">
        <v>4916</v>
      </c>
      <c r="B1114" s="1" t="s">
        <v>4917</v>
      </c>
      <c r="C1114" s="157" t="s">
        <v>10615</v>
      </c>
      <c r="D1114" s="157" t="s">
        <v>10610</v>
      </c>
    </row>
    <row r="1115" hidden="1">
      <c r="A1115" s="157" t="s">
        <v>4918</v>
      </c>
      <c r="B1115" s="1" t="s">
        <v>4919</v>
      </c>
      <c r="C1115" s="157" t="s">
        <v>10615</v>
      </c>
      <c r="D1115" s="157" t="s">
        <v>10610</v>
      </c>
    </row>
    <row r="1116" hidden="1">
      <c r="A1116" s="157" t="s">
        <v>4920</v>
      </c>
      <c r="B1116" s="1" t="s">
        <v>4921</v>
      </c>
      <c r="C1116" s="157" t="s">
        <v>10611</v>
      </c>
      <c r="D1116" s="157" t="s">
        <v>10610</v>
      </c>
    </row>
    <row r="1117" hidden="1">
      <c r="A1117" s="157" t="s">
        <v>4922</v>
      </c>
      <c r="B1117" s="1" t="s">
        <v>4923</v>
      </c>
      <c r="C1117" s="157" t="s">
        <v>10615</v>
      </c>
      <c r="D1117" s="157" t="s">
        <v>10610</v>
      </c>
    </row>
    <row r="1118" hidden="1">
      <c r="A1118" s="157" t="s">
        <v>2940</v>
      </c>
      <c r="B1118" s="1" t="s">
        <v>750</v>
      </c>
      <c r="C1118" s="157" t="s">
        <v>10614</v>
      </c>
      <c r="D1118" s="157" t="s">
        <v>10610</v>
      </c>
    </row>
    <row r="1119" hidden="1">
      <c r="A1119" s="157" t="s">
        <v>2870</v>
      </c>
      <c r="B1119" s="1" t="s">
        <v>426</v>
      </c>
      <c r="C1119" s="157" t="s">
        <v>10615</v>
      </c>
      <c r="D1119" s="157" t="s">
        <v>10610</v>
      </c>
    </row>
    <row r="1120" hidden="1">
      <c r="A1120" s="157" t="s">
        <v>2942</v>
      </c>
      <c r="B1120" s="1" t="s">
        <v>753</v>
      </c>
      <c r="C1120" s="157" t="s">
        <v>10618</v>
      </c>
      <c r="D1120" s="157" t="s">
        <v>10610</v>
      </c>
    </row>
    <row r="1121" hidden="1">
      <c r="A1121" s="157" t="s">
        <v>4926</v>
      </c>
      <c r="B1121" s="1" t="s">
        <v>4927</v>
      </c>
      <c r="C1121" s="157" t="s">
        <v>10614</v>
      </c>
      <c r="D1121" s="157" t="s">
        <v>10610</v>
      </c>
    </row>
    <row r="1122" hidden="1">
      <c r="A1122" s="157" t="s">
        <v>4928</v>
      </c>
      <c r="B1122" s="1" t="s">
        <v>4929</v>
      </c>
      <c r="C1122" s="157" t="s">
        <v>10615</v>
      </c>
      <c r="D1122" s="157" t="s">
        <v>10610</v>
      </c>
    </row>
    <row r="1123" hidden="1">
      <c r="A1123" s="157" t="s">
        <v>4930</v>
      </c>
      <c r="B1123" s="1" t="s">
        <v>4931</v>
      </c>
      <c r="C1123" s="157" t="s">
        <v>10618</v>
      </c>
      <c r="D1123" s="157" t="s">
        <v>10610</v>
      </c>
    </row>
    <row r="1124" hidden="1">
      <c r="A1124" s="157" t="s">
        <v>4932</v>
      </c>
      <c r="B1124" s="1" t="s">
        <v>4933</v>
      </c>
      <c r="C1124" s="157" t="s">
        <v>10615</v>
      </c>
      <c r="D1124" s="157" t="s">
        <v>10610</v>
      </c>
    </row>
    <row r="1125" hidden="1">
      <c r="A1125" s="157" t="s">
        <v>4934</v>
      </c>
      <c r="B1125" s="1" t="s">
        <v>4935</v>
      </c>
      <c r="C1125" s="157" t="s">
        <v>10611</v>
      </c>
      <c r="D1125" s="157" t="s">
        <v>10610</v>
      </c>
    </row>
    <row r="1126" hidden="1">
      <c r="A1126" s="157" t="s">
        <v>2999</v>
      </c>
      <c r="B1126" s="1" t="s">
        <v>691</v>
      </c>
      <c r="C1126" s="157" t="s">
        <v>10614</v>
      </c>
      <c r="D1126" s="157" t="s">
        <v>10610</v>
      </c>
    </row>
    <row r="1127" hidden="1">
      <c r="A1127" s="157" t="s">
        <v>4936</v>
      </c>
      <c r="B1127" s="1" t="s">
        <v>4937</v>
      </c>
      <c r="C1127" s="157" t="s">
        <v>10610</v>
      </c>
      <c r="D1127" s="157" t="s">
        <v>10610</v>
      </c>
    </row>
    <row r="1128" hidden="1">
      <c r="A1128" s="157" t="s">
        <v>4938</v>
      </c>
      <c r="B1128" s="1" t="s">
        <v>4939</v>
      </c>
      <c r="C1128" s="157" t="s">
        <v>10610</v>
      </c>
      <c r="D1128" s="157" t="s">
        <v>10610</v>
      </c>
    </row>
    <row r="1129" hidden="1">
      <c r="A1129" s="157" t="s">
        <v>4940</v>
      </c>
      <c r="B1129" s="1" t="s">
        <v>4941</v>
      </c>
      <c r="C1129" s="157" t="s">
        <v>10610</v>
      </c>
      <c r="D1129" s="157" t="s">
        <v>10610</v>
      </c>
    </row>
    <row r="1130" hidden="1">
      <c r="A1130" s="157" t="s">
        <v>4942</v>
      </c>
      <c r="B1130" s="1" t="s">
        <v>4943</v>
      </c>
      <c r="C1130" s="157" t="s">
        <v>10610</v>
      </c>
      <c r="D1130" s="157" t="s">
        <v>10610</v>
      </c>
    </row>
    <row r="1131" hidden="1">
      <c r="A1131" s="157" t="s">
        <v>4944</v>
      </c>
      <c r="B1131" s="1" t="s">
        <v>4945</v>
      </c>
      <c r="C1131" s="157" t="s">
        <v>10619</v>
      </c>
      <c r="D1131" s="157" t="s">
        <v>10610</v>
      </c>
    </row>
    <row r="1132" hidden="1">
      <c r="A1132" s="157" t="s">
        <v>4948</v>
      </c>
      <c r="B1132" s="1" t="s">
        <v>4949</v>
      </c>
      <c r="C1132" s="157" t="s">
        <v>10614</v>
      </c>
      <c r="D1132" s="157" t="s">
        <v>10610</v>
      </c>
    </row>
    <row r="1133" hidden="1">
      <c r="A1133" s="157" t="s">
        <v>2871</v>
      </c>
      <c r="B1133" s="1" t="s">
        <v>409</v>
      </c>
      <c r="C1133" s="157" t="s">
        <v>10618</v>
      </c>
      <c r="D1133" s="157" t="s">
        <v>10610</v>
      </c>
    </row>
    <row r="1134" hidden="1">
      <c r="A1134" s="157" t="s">
        <v>2943</v>
      </c>
      <c r="B1134" s="1" t="s">
        <v>755</v>
      </c>
      <c r="C1134" s="157" t="s">
        <v>10615</v>
      </c>
      <c r="D1134" s="157" t="s">
        <v>10610</v>
      </c>
    </row>
    <row r="1135" hidden="1">
      <c r="A1135" s="157" t="s">
        <v>4950</v>
      </c>
      <c r="B1135" s="1" t="s">
        <v>4951</v>
      </c>
      <c r="C1135" s="157" t="s">
        <v>10615</v>
      </c>
      <c r="D1135" s="157" t="s">
        <v>10610</v>
      </c>
    </row>
    <row r="1136" hidden="1">
      <c r="A1136" s="157" t="s">
        <v>4952</v>
      </c>
      <c r="B1136" s="1" t="s">
        <v>4953</v>
      </c>
      <c r="C1136" s="157" t="s">
        <v>10618</v>
      </c>
      <c r="D1136" s="157" t="s">
        <v>10610</v>
      </c>
    </row>
    <row r="1137" hidden="1">
      <c r="A1137" s="157" t="s">
        <v>4954</v>
      </c>
      <c r="B1137" s="1" t="s">
        <v>4955</v>
      </c>
      <c r="C1137" s="157" t="s">
        <v>10618</v>
      </c>
      <c r="D1137" s="157" t="s">
        <v>10610</v>
      </c>
    </row>
    <row r="1138" hidden="1">
      <c r="A1138" s="157" t="s">
        <v>4956</v>
      </c>
      <c r="B1138" s="1" t="s">
        <v>4957</v>
      </c>
      <c r="C1138" s="157" t="s">
        <v>10615</v>
      </c>
      <c r="D1138" s="157" t="s">
        <v>10610</v>
      </c>
    </row>
    <row r="1139" hidden="1">
      <c r="A1139" s="157" t="s">
        <v>4958</v>
      </c>
      <c r="B1139" s="1" t="s">
        <v>4959</v>
      </c>
      <c r="C1139" s="157" t="s">
        <v>10615</v>
      </c>
      <c r="D1139" s="157" t="s">
        <v>10610</v>
      </c>
    </row>
    <row r="1140" hidden="1">
      <c r="A1140" s="157" t="s">
        <v>4960</v>
      </c>
      <c r="B1140" s="1" t="s">
        <v>4961</v>
      </c>
      <c r="C1140" s="157" t="s">
        <v>10611</v>
      </c>
      <c r="D1140" s="157" t="s">
        <v>10610</v>
      </c>
    </row>
    <row r="1141" hidden="1">
      <c r="A1141" s="157" t="s">
        <v>4962</v>
      </c>
      <c r="B1141" s="1" t="s">
        <v>4963</v>
      </c>
      <c r="C1141" s="157" t="s">
        <v>10614</v>
      </c>
      <c r="D1141" s="157" t="s">
        <v>10610</v>
      </c>
    </row>
    <row r="1142" hidden="1">
      <c r="A1142" s="157" t="s">
        <v>4964</v>
      </c>
      <c r="B1142" s="1" t="s">
        <v>4965</v>
      </c>
      <c r="C1142" s="157" t="s">
        <v>10615</v>
      </c>
      <c r="D1142" s="157" t="s">
        <v>10610</v>
      </c>
    </row>
    <row r="1143" hidden="1">
      <c r="A1143" s="157" t="s">
        <v>2877</v>
      </c>
      <c r="B1143" s="1" t="s">
        <v>414</v>
      </c>
      <c r="C1143" s="157" t="s">
        <v>10618</v>
      </c>
      <c r="D1143" s="157" t="s">
        <v>10610</v>
      </c>
    </row>
    <row r="1144" hidden="1">
      <c r="A1144" s="157" t="s">
        <v>2915</v>
      </c>
      <c r="B1144" s="1" t="s">
        <v>598</v>
      </c>
      <c r="C1144" s="157" t="s">
        <v>10611</v>
      </c>
      <c r="D1144" s="157" t="s">
        <v>10610</v>
      </c>
    </row>
    <row r="1145" hidden="1">
      <c r="A1145" s="157" t="s">
        <v>4966</v>
      </c>
      <c r="B1145" s="1" t="s">
        <v>4967</v>
      </c>
      <c r="C1145" s="157" t="s">
        <v>10615</v>
      </c>
      <c r="D1145" s="157" t="s">
        <v>10610</v>
      </c>
    </row>
    <row r="1146" hidden="1">
      <c r="A1146" s="157" t="s">
        <v>4968</v>
      </c>
      <c r="B1146" s="1" t="s">
        <v>4969</v>
      </c>
      <c r="C1146" s="157" t="s">
        <v>10618</v>
      </c>
      <c r="D1146" s="157" t="s">
        <v>10610</v>
      </c>
    </row>
    <row r="1147" hidden="1">
      <c r="A1147" s="157" t="s">
        <v>4970</v>
      </c>
      <c r="B1147" s="1" t="s">
        <v>4971</v>
      </c>
      <c r="C1147" s="157" t="s">
        <v>10618</v>
      </c>
      <c r="D1147" s="157" t="s">
        <v>10610</v>
      </c>
    </row>
    <row r="1148" hidden="1">
      <c r="A1148" s="157" t="s">
        <v>4972</v>
      </c>
      <c r="B1148" s="1" t="s">
        <v>4973</v>
      </c>
      <c r="C1148" s="157" t="s">
        <v>10618</v>
      </c>
      <c r="D1148" s="157" t="s">
        <v>10610</v>
      </c>
    </row>
    <row r="1149" hidden="1">
      <c r="A1149" s="157" t="s">
        <v>10723</v>
      </c>
      <c r="B1149" s="1" t="s">
        <v>10724</v>
      </c>
      <c r="C1149" s="157" t="s">
        <v>10615</v>
      </c>
      <c r="D1149" s="157" t="s">
        <v>10610</v>
      </c>
    </row>
    <row r="1150" hidden="1">
      <c r="A1150" s="157" t="s">
        <v>4974</v>
      </c>
      <c r="B1150" s="1" t="s">
        <v>4975</v>
      </c>
      <c r="C1150" s="157" t="s">
        <v>10615</v>
      </c>
      <c r="D1150" s="157" t="s">
        <v>10610</v>
      </c>
    </row>
    <row r="1151" hidden="1">
      <c r="A1151" s="157" t="s">
        <v>4976</v>
      </c>
      <c r="B1151" s="1" t="s">
        <v>4977</v>
      </c>
      <c r="C1151" s="157" t="s">
        <v>10615</v>
      </c>
      <c r="D1151" s="157" t="s">
        <v>10610</v>
      </c>
    </row>
    <row r="1152" hidden="1">
      <c r="A1152" s="157" t="s">
        <v>4980</v>
      </c>
      <c r="B1152" s="1" t="s">
        <v>4981</v>
      </c>
      <c r="C1152" s="157" t="s">
        <v>10614</v>
      </c>
      <c r="D1152" s="157" t="s">
        <v>10610</v>
      </c>
    </row>
    <row r="1153" hidden="1">
      <c r="A1153" s="157" t="s">
        <v>2878</v>
      </c>
      <c r="B1153" s="1" t="s">
        <v>428</v>
      </c>
      <c r="C1153" s="157" t="s">
        <v>10610</v>
      </c>
      <c r="D1153" s="157" t="s">
        <v>10610</v>
      </c>
    </row>
    <row r="1154" hidden="1">
      <c r="A1154" s="157" t="s">
        <v>416</v>
      </c>
      <c r="B1154" s="1" t="s">
        <v>21</v>
      </c>
      <c r="C1154" s="157" t="s">
        <v>10610</v>
      </c>
      <c r="D1154" s="157" t="s">
        <v>10610</v>
      </c>
    </row>
    <row r="1155" hidden="1">
      <c r="A1155" s="157" t="s">
        <v>4982</v>
      </c>
      <c r="B1155" s="1" t="s">
        <v>4983</v>
      </c>
      <c r="C1155" s="157" t="s">
        <v>10610</v>
      </c>
      <c r="D1155" s="157" t="s">
        <v>10610</v>
      </c>
    </row>
    <row r="1156" hidden="1">
      <c r="A1156" s="157" t="s">
        <v>4984</v>
      </c>
      <c r="B1156" s="1" t="s">
        <v>4985</v>
      </c>
      <c r="C1156" s="157" t="s">
        <v>10610</v>
      </c>
      <c r="D1156" s="157" t="s">
        <v>10610</v>
      </c>
    </row>
    <row r="1157" hidden="1">
      <c r="A1157" s="157" t="s">
        <v>4986</v>
      </c>
      <c r="B1157" s="1" t="s">
        <v>4987</v>
      </c>
      <c r="C1157" s="157" t="s">
        <v>10610</v>
      </c>
      <c r="D1157" s="157" t="s">
        <v>10610</v>
      </c>
    </row>
    <row r="1158" hidden="1">
      <c r="A1158" s="157" t="s">
        <v>4988</v>
      </c>
      <c r="B1158" s="1" t="s">
        <v>4989</v>
      </c>
      <c r="C1158" s="157" t="s">
        <v>10614</v>
      </c>
      <c r="D1158" s="157" t="s">
        <v>10610</v>
      </c>
    </row>
    <row r="1159" hidden="1">
      <c r="A1159" s="157" t="s">
        <v>4992</v>
      </c>
      <c r="B1159" s="1" t="s">
        <v>4993</v>
      </c>
      <c r="C1159" s="157" t="s">
        <v>10614</v>
      </c>
      <c r="D1159" s="157" t="s">
        <v>10610</v>
      </c>
    </row>
    <row r="1160" hidden="1">
      <c r="A1160" s="157" t="s">
        <v>2879</v>
      </c>
      <c r="B1160" s="1" t="s">
        <v>417</v>
      </c>
      <c r="C1160" s="157" t="s">
        <v>10618</v>
      </c>
      <c r="D1160" s="157" t="s">
        <v>10610</v>
      </c>
    </row>
    <row r="1161" hidden="1">
      <c r="A1161" s="157" t="s">
        <v>2944</v>
      </c>
      <c r="B1161" s="1" t="s">
        <v>756</v>
      </c>
      <c r="C1161" s="157" t="s">
        <v>10614</v>
      </c>
      <c r="D1161" s="157" t="s">
        <v>10610</v>
      </c>
    </row>
    <row r="1162" hidden="1">
      <c r="A1162" s="157" t="s">
        <v>4994</v>
      </c>
      <c r="B1162" s="1" t="s">
        <v>4995</v>
      </c>
      <c r="C1162" s="157" t="s">
        <v>10614</v>
      </c>
      <c r="D1162" s="157" t="s">
        <v>10610</v>
      </c>
    </row>
    <row r="1163" hidden="1">
      <c r="A1163" s="157" t="s">
        <v>4996</v>
      </c>
      <c r="B1163" s="1" t="s">
        <v>4997</v>
      </c>
      <c r="C1163" s="157" t="s">
        <v>10618</v>
      </c>
      <c r="D1163" s="157" t="s">
        <v>10610</v>
      </c>
    </row>
    <row r="1164" hidden="1">
      <c r="A1164" s="157" t="s">
        <v>4998</v>
      </c>
      <c r="B1164" s="1" t="s">
        <v>4999</v>
      </c>
      <c r="C1164" s="157" t="s">
        <v>10615</v>
      </c>
      <c r="D1164" s="157" t="s">
        <v>10610</v>
      </c>
    </row>
    <row r="1165" hidden="1">
      <c r="A1165" s="157" t="s">
        <v>5000</v>
      </c>
      <c r="B1165" s="1" t="s">
        <v>5001</v>
      </c>
      <c r="C1165" s="157" t="s">
        <v>10615</v>
      </c>
      <c r="D1165" s="157" t="s">
        <v>10610</v>
      </c>
    </row>
    <row r="1166" hidden="1">
      <c r="A1166" s="157" t="s">
        <v>5002</v>
      </c>
      <c r="B1166" s="1" t="s">
        <v>5003</v>
      </c>
      <c r="C1166" s="157" t="s">
        <v>10615</v>
      </c>
      <c r="D1166" s="157" t="s">
        <v>10610</v>
      </c>
    </row>
    <row r="1167" hidden="1">
      <c r="A1167" s="157" t="s">
        <v>5004</v>
      </c>
      <c r="B1167" s="1" t="s">
        <v>5005</v>
      </c>
      <c r="C1167" s="157" t="s">
        <v>10615</v>
      </c>
      <c r="D1167" s="157" t="s">
        <v>10610</v>
      </c>
    </row>
    <row r="1168" hidden="1">
      <c r="A1168" s="157" t="s">
        <v>5006</v>
      </c>
      <c r="B1168" s="1" t="s">
        <v>5007</v>
      </c>
      <c r="C1168" s="157" t="s">
        <v>10614</v>
      </c>
      <c r="D1168" s="157" t="s">
        <v>10610</v>
      </c>
    </row>
    <row r="1169" hidden="1">
      <c r="A1169" s="157" t="s">
        <v>442</v>
      </c>
      <c r="B1169" s="1" t="s">
        <v>24</v>
      </c>
      <c r="C1169" s="157" t="s">
        <v>10611</v>
      </c>
      <c r="D1169" s="157" t="s">
        <v>10610</v>
      </c>
    </row>
    <row r="1170" hidden="1">
      <c r="A1170" s="157" t="s">
        <v>5010</v>
      </c>
      <c r="B1170" s="1" t="s">
        <v>5011</v>
      </c>
      <c r="C1170" s="157" t="s">
        <v>10615</v>
      </c>
      <c r="D1170" s="157" t="s">
        <v>10610</v>
      </c>
    </row>
    <row r="1171" hidden="1">
      <c r="A1171" s="157" t="s">
        <v>2885</v>
      </c>
      <c r="B1171" s="1" t="s">
        <v>431</v>
      </c>
      <c r="C1171" s="157" t="s">
        <v>10618</v>
      </c>
      <c r="D1171" s="157" t="s">
        <v>10610</v>
      </c>
    </row>
    <row r="1172" hidden="1">
      <c r="A1172" s="157" t="s">
        <v>476</v>
      </c>
      <c r="B1172" s="1" t="s">
        <v>27</v>
      </c>
      <c r="C1172" s="157" t="s">
        <v>10615</v>
      </c>
      <c r="D1172" s="157" t="s">
        <v>10610</v>
      </c>
    </row>
    <row r="1173" hidden="1">
      <c r="A1173" s="157" t="s">
        <v>5012</v>
      </c>
      <c r="B1173" s="1" t="s">
        <v>5013</v>
      </c>
      <c r="C1173" s="157" t="s">
        <v>10614</v>
      </c>
      <c r="D1173" s="157" t="s">
        <v>10610</v>
      </c>
    </row>
    <row r="1174" hidden="1">
      <c r="A1174" s="157" t="s">
        <v>5014</v>
      </c>
      <c r="B1174" s="1" t="s">
        <v>5015</v>
      </c>
      <c r="C1174" s="157" t="s">
        <v>10611</v>
      </c>
      <c r="D1174" s="157" t="s">
        <v>10610</v>
      </c>
    </row>
    <row r="1175" hidden="1">
      <c r="A1175" s="157" t="s">
        <v>5016</v>
      </c>
      <c r="B1175" s="1" t="s">
        <v>5017</v>
      </c>
      <c r="C1175" s="157" t="s">
        <v>10618</v>
      </c>
      <c r="D1175" s="157" t="s">
        <v>10610</v>
      </c>
    </row>
    <row r="1176" hidden="1">
      <c r="A1176" s="157" t="s">
        <v>5018</v>
      </c>
      <c r="B1176" s="1" t="s">
        <v>5019</v>
      </c>
      <c r="C1176" s="157" t="s">
        <v>10611</v>
      </c>
      <c r="D1176" s="157" t="s">
        <v>10610</v>
      </c>
    </row>
    <row r="1177" hidden="1">
      <c r="A1177" s="157" t="s">
        <v>5020</v>
      </c>
      <c r="B1177" s="1" t="s">
        <v>5021</v>
      </c>
      <c r="C1177" s="157" t="s">
        <v>10615</v>
      </c>
      <c r="D1177" s="157" t="s">
        <v>10610</v>
      </c>
    </row>
    <row r="1178" hidden="1">
      <c r="A1178" s="157" t="s">
        <v>5022</v>
      </c>
      <c r="B1178" s="1" t="s">
        <v>5023</v>
      </c>
      <c r="C1178" s="157" t="s">
        <v>10615</v>
      </c>
      <c r="D1178" s="157" t="s">
        <v>10610</v>
      </c>
    </row>
    <row r="1179" hidden="1">
      <c r="A1179" s="157" t="s">
        <v>5024</v>
      </c>
      <c r="B1179" s="1" t="s">
        <v>5025</v>
      </c>
      <c r="C1179" s="157" t="s">
        <v>10614</v>
      </c>
      <c r="D1179" s="157" t="s">
        <v>10610</v>
      </c>
    </row>
    <row r="1180" hidden="1">
      <c r="A1180" s="157" t="s">
        <v>5026</v>
      </c>
      <c r="B1180" s="1" t="s">
        <v>5027</v>
      </c>
      <c r="C1180" s="157" t="s">
        <v>10610</v>
      </c>
      <c r="D1180" s="157" t="s">
        <v>10610</v>
      </c>
    </row>
    <row r="1181" hidden="1">
      <c r="A1181" s="157" t="s">
        <v>5028</v>
      </c>
      <c r="B1181" s="1" t="s">
        <v>5029</v>
      </c>
      <c r="C1181" s="157" t="s">
        <v>10610</v>
      </c>
      <c r="D1181" s="157" t="s">
        <v>10610</v>
      </c>
    </row>
    <row r="1182" hidden="1">
      <c r="A1182" s="157" t="s">
        <v>5030</v>
      </c>
      <c r="B1182" s="1" t="s">
        <v>5031</v>
      </c>
      <c r="C1182" s="157" t="s">
        <v>10610</v>
      </c>
      <c r="D1182" s="157" t="s">
        <v>10610</v>
      </c>
    </row>
    <row r="1183" hidden="1">
      <c r="A1183" s="157" t="s">
        <v>5032</v>
      </c>
      <c r="B1183" s="1" t="s">
        <v>5033</v>
      </c>
      <c r="C1183" s="157" t="s">
        <v>10610</v>
      </c>
      <c r="D1183" s="157" t="s">
        <v>10610</v>
      </c>
    </row>
    <row r="1184" hidden="1">
      <c r="A1184" s="157" t="s">
        <v>5034</v>
      </c>
      <c r="B1184" s="1" t="s">
        <v>5035</v>
      </c>
      <c r="C1184" s="157" t="s">
        <v>10610</v>
      </c>
      <c r="D1184" s="157" t="s">
        <v>10610</v>
      </c>
    </row>
    <row r="1185" hidden="1">
      <c r="A1185" s="157" t="s">
        <v>5038</v>
      </c>
      <c r="B1185" s="1" t="s">
        <v>5039</v>
      </c>
      <c r="C1185" s="157" t="s">
        <v>10610</v>
      </c>
      <c r="D1185" s="157" t="s">
        <v>10610</v>
      </c>
    </row>
    <row r="1186" hidden="1">
      <c r="A1186" s="157" t="s">
        <v>5040</v>
      </c>
      <c r="B1186" s="1" t="s">
        <v>5041</v>
      </c>
      <c r="C1186" s="157" t="s">
        <v>10610</v>
      </c>
      <c r="D1186" s="157" t="s">
        <v>10610</v>
      </c>
    </row>
    <row r="1187" hidden="1">
      <c r="A1187" s="157" t="s">
        <v>5044</v>
      </c>
      <c r="B1187" s="1" t="s">
        <v>5045</v>
      </c>
      <c r="C1187" s="157" t="s">
        <v>10618</v>
      </c>
      <c r="D1187" s="157" t="s">
        <v>10610</v>
      </c>
    </row>
    <row r="1188" hidden="1">
      <c r="A1188" s="157" t="s">
        <v>5046</v>
      </c>
      <c r="B1188" s="1" t="s">
        <v>5047</v>
      </c>
      <c r="C1188" s="157" t="s">
        <v>10618</v>
      </c>
      <c r="D1188" s="157" t="s">
        <v>10610</v>
      </c>
    </row>
    <row r="1189" hidden="1">
      <c r="A1189" s="157" t="s">
        <v>5048</v>
      </c>
      <c r="B1189" s="1" t="s">
        <v>5049</v>
      </c>
      <c r="C1189" s="157" t="s">
        <v>10618</v>
      </c>
      <c r="D1189" s="157" t="s">
        <v>10610</v>
      </c>
    </row>
    <row r="1190" hidden="1">
      <c r="A1190" s="157" t="s">
        <v>2945</v>
      </c>
      <c r="B1190" s="1" t="s">
        <v>757</v>
      </c>
      <c r="C1190" s="157" t="s">
        <v>10618</v>
      </c>
      <c r="D1190" s="157" t="s">
        <v>10610</v>
      </c>
    </row>
    <row r="1191" hidden="1">
      <c r="A1191" s="157" t="s">
        <v>5050</v>
      </c>
      <c r="B1191" s="1" t="s">
        <v>5051</v>
      </c>
      <c r="C1191" s="157" t="s">
        <v>10618</v>
      </c>
      <c r="D1191" s="157" t="s">
        <v>10610</v>
      </c>
    </row>
    <row r="1192" hidden="1">
      <c r="A1192" s="157" t="s">
        <v>5052</v>
      </c>
      <c r="B1192" s="1" t="s">
        <v>5053</v>
      </c>
      <c r="C1192" s="157" t="s">
        <v>10611</v>
      </c>
      <c r="D1192" s="157" t="s">
        <v>10610</v>
      </c>
    </row>
    <row r="1193" hidden="1">
      <c r="A1193" s="157" t="s">
        <v>5054</v>
      </c>
      <c r="B1193" s="1" t="s">
        <v>5055</v>
      </c>
      <c r="C1193" s="157" t="s">
        <v>10611</v>
      </c>
      <c r="D1193" s="157" t="s">
        <v>10610</v>
      </c>
    </row>
    <row r="1194" hidden="1">
      <c r="A1194" s="157" t="s">
        <v>5056</v>
      </c>
      <c r="B1194" s="1" t="s">
        <v>5057</v>
      </c>
      <c r="C1194" s="157" t="s">
        <v>10615</v>
      </c>
      <c r="D1194" s="157" t="s">
        <v>10610</v>
      </c>
    </row>
    <row r="1195" hidden="1">
      <c r="A1195" s="157" t="s">
        <v>5058</v>
      </c>
      <c r="B1195" s="1" t="s">
        <v>5059</v>
      </c>
      <c r="C1195" s="157" t="s">
        <v>10615</v>
      </c>
      <c r="D1195" s="157" t="s">
        <v>10610</v>
      </c>
    </row>
    <row r="1196" hidden="1">
      <c r="A1196" s="157" t="s">
        <v>2881</v>
      </c>
      <c r="B1196" s="1" t="s">
        <v>418</v>
      </c>
      <c r="C1196" s="157" t="s">
        <v>10618</v>
      </c>
      <c r="D1196" s="157" t="s">
        <v>10610</v>
      </c>
    </row>
    <row r="1197" hidden="1">
      <c r="A1197" s="157" t="s">
        <v>2946</v>
      </c>
      <c r="B1197" s="1" t="s">
        <v>759</v>
      </c>
      <c r="C1197" s="157" t="s">
        <v>10611</v>
      </c>
      <c r="D1197" s="157" t="s">
        <v>10610</v>
      </c>
    </row>
    <row r="1198" hidden="1">
      <c r="A1198" s="157" t="s">
        <v>2947</v>
      </c>
      <c r="B1198" s="1" t="s">
        <v>763</v>
      </c>
      <c r="C1198" s="157" t="s">
        <v>10619</v>
      </c>
      <c r="D1198" s="157" t="s">
        <v>10610</v>
      </c>
    </row>
    <row r="1199" hidden="1">
      <c r="A1199" s="157" t="s">
        <v>2948</v>
      </c>
      <c r="B1199" s="1" t="s">
        <v>766</v>
      </c>
      <c r="C1199" s="157" t="s">
        <v>10615</v>
      </c>
      <c r="D1199" s="157" t="s">
        <v>10610</v>
      </c>
    </row>
    <row r="1200" hidden="1">
      <c r="A1200" s="157" t="s">
        <v>2949</v>
      </c>
      <c r="B1200" s="1" t="s">
        <v>769</v>
      </c>
      <c r="C1200" s="157" t="s">
        <v>10615</v>
      </c>
      <c r="D1200" s="157" t="s">
        <v>10610</v>
      </c>
    </row>
    <row r="1201" hidden="1">
      <c r="A1201" s="157" t="s">
        <v>5062</v>
      </c>
      <c r="B1201" s="1" t="s">
        <v>5063</v>
      </c>
      <c r="C1201" s="157" t="s">
        <v>10615</v>
      </c>
      <c r="D1201" s="157" t="s">
        <v>10610</v>
      </c>
    </row>
    <row r="1202" hidden="1">
      <c r="A1202" s="157" t="s">
        <v>5064</v>
      </c>
      <c r="B1202" s="1" t="s">
        <v>5065</v>
      </c>
      <c r="C1202" s="157" t="s">
        <v>10615</v>
      </c>
      <c r="D1202" s="157" t="s">
        <v>10610</v>
      </c>
    </row>
    <row r="1203" hidden="1">
      <c r="A1203" s="157" t="s">
        <v>5066</v>
      </c>
      <c r="B1203" s="1" t="s">
        <v>5067</v>
      </c>
      <c r="C1203" s="157" t="s">
        <v>10615</v>
      </c>
      <c r="D1203" s="157" t="s">
        <v>10610</v>
      </c>
    </row>
    <row r="1204" hidden="1">
      <c r="A1204" s="157" t="s">
        <v>5068</v>
      </c>
      <c r="B1204" s="1" t="s">
        <v>5069</v>
      </c>
      <c r="C1204" s="157" t="s">
        <v>10615</v>
      </c>
      <c r="D1204" s="157" t="s">
        <v>10610</v>
      </c>
    </row>
    <row r="1205" hidden="1">
      <c r="A1205" s="157" t="s">
        <v>2950</v>
      </c>
      <c r="B1205" s="1" t="s">
        <v>771</v>
      </c>
      <c r="C1205" s="157" t="s">
        <v>10611</v>
      </c>
      <c r="D1205" s="157" t="s">
        <v>10610</v>
      </c>
    </row>
    <row r="1206" hidden="1">
      <c r="A1206" s="157" t="s">
        <v>2916</v>
      </c>
      <c r="B1206" s="1" t="s">
        <v>432</v>
      </c>
      <c r="C1206" s="157" t="s">
        <v>10618</v>
      </c>
      <c r="D1206" s="157" t="s">
        <v>10610</v>
      </c>
    </row>
    <row r="1207" hidden="1">
      <c r="A1207" s="157" t="s">
        <v>2936</v>
      </c>
      <c r="B1207" s="1" t="s">
        <v>434</v>
      </c>
      <c r="C1207" s="157" t="s">
        <v>10618</v>
      </c>
      <c r="D1207" s="157" t="s">
        <v>10610</v>
      </c>
    </row>
    <row r="1208" hidden="1">
      <c r="A1208" s="157" t="s">
        <v>2937</v>
      </c>
      <c r="B1208" s="1" t="s">
        <v>436</v>
      </c>
      <c r="C1208" s="157" t="s">
        <v>10618</v>
      </c>
      <c r="D1208" s="157" t="s">
        <v>10610</v>
      </c>
    </row>
    <row r="1209" hidden="1">
      <c r="A1209" s="157" t="s">
        <v>5072</v>
      </c>
      <c r="B1209" s="1" t="s">
        <v>5073</v>
      </c>
      <c r="C1209" s="157" t="s">
        <v>10615</v>
      </c>
      <c r="D1209" s="157" t="s">
        <v>10610</v>
      </c>
    </row>
    <row r="1210" hidden="1">
      <c r="A1210" s="157" t="s">
        <v>5074</v>
      </c>
      <c r="B1210" s="1" t="s">
        <v>5075</v>
      </c>
      <c r="C1210" s="157" t="s">
        <v>10615</v>
      </c>
      <c r="D1210" s="157" t="s">
        <v>10610</v>
      </c>
    </row>
    <row r="1211" hidden="1">
      <c r="A1211" s="157" t="s">
        <v>2951</v>
      </c>
      <c r="B1211" s="1" t="s">
        <v>772</v>
      </c>
      <c r="C1211" s="157" t="s">
        <v>10611</v>
      </c>
      <c r="D1211" s="157" t="s">
        <v>10610</v>
      </c>
    </row>
    <row r="1212" hidden="1">
      <c r="A1212" s="157" t="s">
        <v>2952</v>
      </c>
      <c r="B1212" s="1" t="s">
        <v>773</v>
      </c>
      <c r="C1212" s="157" t="s">
        <v>10611</v>
      </c>
      <c r="D1212" s="157" t="s">
        <v>10610</v>
      </c>
    </row>
    <row r="1213" hidden="1">
      <c r="A1213" s="157" t="s">
        <v>2953</v>
      </c>
      <c r="B1213" s="1" t="s">
        <v>775</v>
      </c>
      <c r="C1213" s="157" t="s">
        <v>10611</v>
      </c>
      <c r="D1213" s="157" t="s">
        <v>10610</v>
      </c>
    </row>
    <row r="1214" hidden="1">
      <c r="A1214" s="157" t="s">
        <v>2955</v>
      </c>
      <c r="B1214" s="1" t="s">
        <v>797</v>
      </c>
      <c r="C1214" s="157" t="s">
        <v>10615</v>
      </c>
      <c r="D1214" s="157" t="s">
        <v>10610</v>
      </c>
    </row>
    <row r="1215" hidden="1">
      <c r="A1215" s="157" t="s">
        <v>5076</v>
      </c>
      <c r="B1215" s="1" t="s">
        <v>5077</v>
      </c>
      <c r="C1215" s="157" t="s">
        <v>10610</v>
      </c>
      <c r="D1215" s="157" t="s">
        <v>10610</v>
      </c>
    </row>
    <row r="1216" hidden="1">
      <c r="A1216" s="157" t="s">
        <v>5078</v>
      </c>
      <c r="B1216" s="1" t="s">
        <v>5079</v>
      </c>
      <c r="C1216" s="157" t="s">
        <v>10610</v>
      </c>
      <c r="D1216" s="157" t="s">
        <v>10610</v>
      </c>
    </row>
    <row r="1217" hidden="1">
      <c r="A1217" s="157" t="s">
        <v>5080</v>
      </c>
      <c r="B1217" s="1" t="s">
        <v>5081</v>
      </c>
      <c r="C1217" s="157" t="s">
        <v>10610</v>
      </c>
      <c r="D1217" s="157" t="s">
        <v>10610</v>
      </c>
    </row>
    <row r="1218" hidden="1">
      <c r="A1218" s="157" t="s">
        <v>5082</v>
      </c>
      <c r="B1218" s="1" t="s">
        <v>5083</v>
      </c>
      <c r="C1218" s="157" t="s">
        <v>10610</v>
      </c>
      <c r="D1218" s="157" t="s">
        <v>10610</v>
      </c>
    </row>
    <row r="1219" hidden="1">
      <c r="A1219" s="157" t="s">
        <v>5084</v>
      </c>
      <c r="B1219" s="1" t="s">
        <v>5085</v>
      </c>
      <c r="C1219" s="157" t="s">
        <v>10610</v>
      </c>
      <c r="D1219" s="157" t="s">
        <v>10610</v>
      </c>
    </row>
    <row r="1220" hidden="1">
      <c r="A1220" s="157" t="s">
        <v>5086</v>
      </c>
      <c r="B1220" s="1" t="s">
        <v>5087</v>
      </c>
      <c r="C1220" s="157" t="s">
        <v>10610</v>
      </c>
      <c r="D1220" s="157" t="s">
        <v>10610</v>
      </c>
    </row>
    <row r="1221" hidden="1">
      <c r="A1221" s="157" t="s">
        <v>5088</v>
      </c>
      <c r="B1221" s="1" t="s">
        <v>5089</v>
      </c>
      <c r="C1221" s="157" t="s">
        <v>10618</v>
      </c>
      <c r="D1221" s="157" t="s">
        <v>10610</v>
      </c>
    </row>
    <row r="1222" hidden="1">
      <c r="A1222" s="157" t="s">
        <v>500</v>
      </c>
      <c r="B1222" s="1" t="s">
        <v>29</v>
      </c>
      <c r="C1222" s="157" t="s">
        <v>10618</v>
      </c>
      <c r="D1222" s="157" t="s">
        <v>10610</v>
      </c>
    </row>
    <row r="1223" hidden="1">
      <c r="A1223" s="157" t="s">
        <v>5090</v>
      </c>
      <c r="B1223" s="1" t="s">
        <v>5091</v>
      </c>
      <c r="C1223" s="157" t="s">
        <v>10618</v>
      </c>
      <c r="D1223" s="157" t="s">
        <v>10610</v>
      </c>
    </row>
    <row r="1224" hidden="1">
      <c r="A1224" s="157" t="s">
        <v>526</v>
      </c>
      <c r="B1224" s="1" t="s">
        <v>32</v>
      </c>
      <c r="C1224" s="157" t="s">
        <v>10611</v>
      </c>
      <c r="D1224" s="157" t="s">
        <v>10610</v>
      </c>
    </row>
    <row r="1225" hidden="1">
      <c r="A1225" s="157" t="s">
        <v>549</v>
      </c>
      <c r="B1225" s="1" t="s">
        <v>49</v>
      </c>
      <c r="C1225" s="157" t="s">
        <v>10611</v>
      </c>
      <c r="D1225" s="157" t="s">
        <v>10610</v>
      </c>
    </row>
    <row r="1226" hidden="1">
      <c r="A1226" s="157" t="s">
        <v>578</v>
      </c>
      <c r="B1226" s="1" t="s">
        <v>52</v>
      </c>
      <c r="C1226" s="157" t="s">
        <v>10611</v>
      </c>
      <c r="D1226" s="157" t="s">
        <v>10610</v>
      </c>
    </row>
    <row r="1227" hidden="1">
      <c r="A1227" s="157" t="s">
        <v>5092</v>
      </c>
      <c r="B1227" s="1" t="s">
        <v>5093</v>
      </c>
      <c r="C1227" s="157" t="s">
        <v>10611</v>
      </c>
      <c r="D1227" s="157" t="s">
        <v>10610</v>
      </c>
    </row>
    <row r="1228" hidden="1">
      <c r="A1228" s="157" t="s">
        <v>10725</v>
      </c>
      <c r="B1228" s="1" t="s">
        <v>10726</v>
      </c>
      <c r="C1228" s="157" t="s">
        <v>10615</v>
      </c>
      <c r="D1228" s="157" t="s">
        <v>10610</v>
      </c>
    </row>
    <row r="1229" hidden="1">
      <c r="A1229" s="157" t="s">
        <v>5095</v>
      </c>
      <c r="B1229" s="1" t="s">
        <v>5096</v>
      </c>
      <c r="C1229" s="157" t="s">
        <v>10611</v>
      </c>
      <c r="D1229" s="157" t="s">
        <v>10610</v>
      </c>
    </row>
    <row r="1230" hidden="1">
      <c r="A1230" s="157" t="s">
        <v>5097</v>
      </c>
      <c r="B1230" s="1" t="s">
        <v>5098</v>
      </c>
      <c r="C1230" s="157" t="s">
        <v>10614</v>
      </c>
      <c r="D1230" s="157" t="s">
        <v>10610</v>
      </c>
    </row>
    <row r="1231" hidden="1">
      <c r="A1231" s="157" t="s">
        <v>2956</v>
      </c>
      <c r="B1231" s="1" t="s">
        <v>800</v>
      </c>
      <c r="C1231" s="157" t="s">
        <v>10610</v>
      </c>
      <c r="D1231" s="157" t="s">
        <v>10610</v>
      </c>
    </row>
    <row r="1232" hidden="1">
      <c r="A1232" s="157" t="s">
        <v>5099</v>
      </c>
      <c r="B1232" s="1" t="s">
        <v>5100</v>
      </c>
      <c r="C1232" s="157" t="s">
        <v>10614</v>
      </c>
      <c r="D1232" s="157" t="s">
        <v>10610</v>
      </c>
    </row>
    <row r="1233" hidden="1">
      <c r="A1233" s="157" t="s">
        <v>5101</v>
      </c>
      <c r="B1233" s="1" t="s">
        <v>5102</v>
      </c>
      <c r="C1233" s="157" t="s">
        <v>10615</v>
      </c>
      <c r="D1233" s="157" t="s">
        <v>10610</v>
      </c>
    </row>
    <row r="1234" hidden="1">
      <c r="A1234" s="157" t="s">
        <v>5103</v>
      </c>
      <c r="B1234" s="1" t="s">
        <v>5104</v>
      </c>
      <c r="C1234" s="157" t="s">
        <v>10610</v>
      </c>
      <c r="D1234" s="157" t="s">
        <v>10610</v>
      </c>
    </row>
    <row r="1235" hidden="1">
      <c r="A1235" s="157" t="s">
        <v>5105</v>
      </c>
      <c r="B1235" s="1" t="s">
        <v>5106</v>
      </c>
      <c r="C1235" s="157" t="s">
        <v>10610</v>
      </c>
      <c r="D1235" s="157" t="s">
        <v>10610</v>
      </c>
    </row>
    <row r="1236" hidden="1">
      <c r="A1236" s="157" t="s">
        <v>5107</v>
      </c>
      <c r="B1236" s="1" t="s">
        <v>5108</v>
      </c>
      <c r="C1236" s="157" t="s">
        <v>10610</v>
      </c>
      <c r="D1236" s="157" t="s">
        <v>10610</v>
      </c>
    </row>
    <row r="1237" hidden="1">
      <c r="A1237" s="157" t="s">
        <v>5109</v>
      </c>
      <c r="B1237" s="1" t="s">
        <v>5110</v>
      </c>
      <c r="C1237" s="157" t="s">
        <v>10615</v>
      </c>
      <c r="D1237" s="157" t="s">
        <v>10610</v>
      </c>
    </row>
    <row r="1238" hidden="1">
      <c r="A1238" s="157" t="s">
        <v>5111</v>
      </c>
      <c r="B1238" s="1" t="s">
        <v>5043</v>
      </c>
      <c r="C1238" s="157" t="s">
        <v>10614</v>
      </c>
      <c r="D1238" s="157" t="s">
        <v>10610</v>
      </c>
    </row>
    <row r="1239" hidden="1">
      <c r="A1239" s="157" t="s">
        <v>5114</v>
      </c>
      <c r="B1239" s="1" t="s">
        <v>5115</v>
      </c>
      <c r="C1239" s="157" t="s">
        <v>10614</v>
      </c>
      <c r="D1239" s="157" t="s">
        <v>10610</v>
      </c>
    </row>
    <row r="1240" hidden="1">
      <c r="A1240" s="157" t="s">
        <v>5116</v>
      </c>
      <c r="B1240" s="1" t="s">
        <v>5117</v>
      </c>
      <c r="C1240" s="157" t="s">
        <v>10615</v>
      </c>
      <c r="D1240" s="157" t="s">
        <v>10610</v>
      </c>
    </row>
    <row r="1241" hidden="1">
      <c r="A1241" s="157" t="s">
        <v>5118</v>
      </c>
      <c r="B1241" s="1" t="s">
        <v>5119</v>
      </c>
      <c r="C1241" s="157" t="s">
        <v>10614</v>
      </c>
      <c r="D1241" s="157" t="s">
        <v>10610</v>
      </c>
    </row>
    <row r="1242" hidden="1">
      <c r="A1242" s="157" t="s">
        <v>5120</v>
      </c>
      <c r="B1242" s="1" t="s">
        <v>5121</v>
      </c>
      <c r="C1242" s="157" t="s">
        <v>10614</v>
      </c>
      <c r="D1242" s="157" t="s">
        <v>10610</v>
      </c>
    </row>
    <row r="1243" hidden="1">
      <c r="A1243" s="157" t="s">
        <v>5122</v>
      </c>
      <c r="B1243" s="1" t="s">
        <v>5123</v>
      </c>
      <c r="C1243" s="157" t="s">
        <v>10614</v>
      </c>
      <c r="D1243" s="157" t="s">
        <v>10610</v>
      </c>
    </row>
    <row r="1244" hidden="1">
      <c r="A1244" s="157" t="s">
        <v>5124</v>
      </c>
      <c r="B1244" s="1" t="s">
        <v>5125</v>
      </c>
      <c r="C1244" s="157" t="s">
        <v>10614</v>
      </c>
      <c r="D1244" s="157" t="s">
        <v>10610</v>
      </c>
    </row>
    <row r="1245" hidden="1">
      <c r="A1245" s="157" t="s">
        <v>5126</v>
      </c>
      <c r="B1245" s="1" t="s">
        <v>5127</v>
      </c>
      <c r="C1245" s="157" t="s">
        <v>10615</v>
      </c>
      <c r="D1245" s="157" t="s">
        <v>10610</v>
      </c>
    </row>
    <row r="1246" hidden="1">
      <c r="A1246" s="157" t="s">
        <v>5128</v>
      </c>
      <c r="B1246" s="1" t="s">
        <v>5129</v>
      </c>
      <c r="C1246" s="157" t="s">
        <v>10614</v>
      </c>
      <c r="D1246" s="157" t="s">
        <v>10610</v>
      </c>
    </row>
    <row r="1247" hidden="1">
      <c r="A1247" s="157" t="s">
        <v>5130</v>
      </c>
      <c r="B1247" s="1" t="s">
        <v>5131</v>
      </c>
      <c r="C1247" s="157" t="s">
        <v>10614</v>
      </c>
      <c r="D1247" s="157" t="s">
        <v>10610</v>
      </c>
    </row>
    <row r="1248" hidden="1">
      <c r="A1248" s="157" t="s">
        <v>5134</v>
      </c>
      <c r="B1248" s="1" t="s">
        <v>5135</v>
      </c>
      <c r="C1248" s="157" t="s">
        <v>10615</v>
      </c>
      <c r="D1248" s="157" t="s">
        <v>10610</v>
      </c>
    </row>
    <row r="1249" hidden="1">
      <c r="A1249" s="157" t="s">
        <v>5136</v>
      </c>
      <c r="B1249" s="1" t="s">
        <v>5137</v>
      </c>
      <c r="C1249" s="157" t="s">
        <v>10615</v>
      </c>
      <c r="D1249" s="157" t="s">
        <v>10610</v>
      </c>
    </row>
    <row r="1250" hidden="1">
      <c r="A1250" s="157" t="s">
        <v>5138</v>
      </c>
      <c r="B1250" s="1" t="s">
        <v>5139</v>
      </c>
      <c r="C1250" s="157" t="s">
        <v>10611</v>
      </c>
      <c r="D1250" s="157" t="s">
        <v>10610</v>
      </c>
    </row>
    <row r="1251" hidden="1">
      <c r="A1251" s="157" t="s">
        <v>5142</v>
      </c>
      <c r="B1251" s="1" t="s">
        <v>5143</v>
      </c>
      <c r="C1251" s="157" t="s">
        <v>10614</v>
      </c>
      <c r="D1251" s="157" t="s">
        <v>10610</v>
      </c>
    </row>
    <row r="1252" hidden="1">
      <c r="A1252" s="157" t="s">
        <v>5144</v>
      </c>
      <c r="B1252" s="1" t="s">
        <v>5145</v>
      </c>
      <c r="C1252" s="157" t="s">
        <v>10615</v>
      </c>
      <c r="D1252" s="157" t="s">
        <v>10610</v>
      </c>
    </row>
    <row r="1253" hidden="1">
      <c r="A1253" s="157" t="s">
        <v>5146</v>
      </c>
      <c r="B1253" s="1" t="s">
        <v>5147</v>
      </c>
      <c r="C1253" s="157" t="s">
        <v>10615</v>
      </c>
      <c r="D1253" s="157" t="s">
        <v>10610</v>
      </c>
    </row>
    <row r="1254" hidden="1">
      <c r="A1254" s="157" t="s">
        <v>5148</v>
      </c>
      <c r="B1254" s="1" t="s">
        <v>5149</v>
      </c>
      <c r="C1254" s="157" t="s">
        <v>10611</v>
      </c>
      <c r="D1254" s="157" t="s">
        <v>10610</v>
      </c>
    </row>
    <row r="1255" hidden="1">
      <c r="A1255" s="157" t="s">
        <v>5150</v>
      </c>
      <c r="B1255" s="1" t="s">
        <v>5151</v>
      </c>
      <c r="C1255" s="157" t="s">
        <v>10615</v>
      </c>
      <c r="D1255" s="157" t="s">
        <v>10610</v>
      </c>
    </row>
    <row r="1256" hidden="1">
      <c r="A1256" s="157" t="s">
        <v>5152</v>
      </c>
      <c r="B1256" s="1" t="s">
        <v>5141</v>
      </c>
      <c r="C1256" s="157" t="s">
        <v>10615</v>
      </c>
      <c r="D1256" s="157" t="s">
        <v>10610</v>
      </c>
    </row>
    <row r="1257" hidden="1">
      <c r="A1257" s="157" t="s">
        <v>10727</v>
      </c>
      <c r="B1257" s="1" t="s">
        <v>10728</v>
      </c>
      <c r="C1257" s="157" t="s">
        <v>10615</v>
      </c>
      <c r="D1257" s="157" t="s">
        <v>10610</v>
      </c>
    </row>
    <row r="1258" hidden="1">
      <c r="A1258" s="157" t="s">
        <v>10729</v>
      </c>
      <c r="B1258" s="1" t="s">
        <v>10730</v>
      </c>
      <c r="C1258" s="157" t="s">
        <v>10615</v>
      </c>
      <c r="D1258" s="157" t="s">
        <v>10610</v>
      </c>
    </row>
    <row r="1259" hidden="1">
      <c r="A1259" s="157" t="s">
        <v>10731</v>
      </c>
      <c r="B1259" s="1" t="s">
        <v>10732</v>
      </c>
      <c r="C1259" s="157" t="s">
        <v>10615</v>
      </c>
      <c r="D1259" s="157" t="s">
        <v>10610</v>
      </c>
    </row>
    <row r="1260" hidden="1">
      <c r="A1260" s="157" t="s">
        <v>5153</v>
      </c>
      <c r="B1260" s="1" t="s">
        <v>5154</v>
      </c>
      <c r="C1260" s="157" t="s">
        <v>10615</v>
      </c>
      <c r="D1260" s="157" t="s">
        <v>10610</v>
      </c>
    </row>
    <row r="1261" hidden="1">
      <c r="A1261" s="157" t="s">
        <v>5155</v>
      </c>
      <c r="B1261" s="1" t="s">
        <v>5156</v>
      </c>
      <c r="C1261" s="157" t="s">
        <v>10615</v>
      </c>
      <c r="D1261" s="157" t="s">
        <v>10610</v>
      </c>
    </row>
    <row r="1262" hidden="1">
      <c r="A1262" s="157" t="s">
        <v>5157</v>
      </c>
      <c r="B1262" s="1" t="s">
        <v>5158</v>
      </c>
      <c r="C1262" s="157" t="s">
        <v>10619</v>
      </c>
      <c r="D1262" s="157" t="s">
        <v>10610</v>
      </c>
    </row>
    <row r="1263" hidden="1">
      <c r="A1263" s="157" t="s">
        <v>10733</v>
      </c>
      <c r="B1263" s="1" t="s">
        <v>10734</v>
      </c>
      <c r="C1263" s="157" t="s">
        <v>10615</v>
      </c>
      <c r="D1263" s="157" t="s">
        <v>10610</v>
      </c>
    </row>
    <row r="1264" hidden="1">
      <c r="A1264" s="157" t="s">
        <v>10735</v>
      </c>
      <c r="B1264" s="1" t="s">
        <v>10736</v>
      </c>
      <c r="C1264" s="157" t="s">
        <v>10618</v>
      </c>
      <c r="D1264" s="157" t="s">
        <v>10610</v>
      </c>
    </row>
    <row r="1265" hidden="1">
      <c r="A1265" s="157" t="s">
        <v>10737</v>
      </c>
      <c r="B1265" s="1" t="s">
        <v>10738</v>
      </c>
      <c r="C1265" s="157" t="s">
        <v>10618</v>
      </c>
      <c r="D1265" s="157" t="s">
        <v>10610</v>
      </c>
    </row>
    <row r="1266" hidden="1">
      <c r="A1266" s="157" t="s">
        <v>5159</v>
      </c>
      <c r="B1266" s="1" t="s">
        <v>5160</v>
      </c>
      <c r="C1266" s="157" t="s">
        <v>10618</v>
      </c>
      <c r="D1266" s="157" t="s">
        <v>10610</v>
      </c>
    </row>
    <row r="1267" hidden="1">
      <c r="A1267" s="157" t="s">
        <v>5161</v>
      </c>
      <c r="B1267" s="1" t="s">
        <v>5162</v>
      </c>
      <c r="C1267" s="157" t="s">
        <v>10618</v>
      </c>
      <c r="D1267" s="157" t="s">
        <v>10610</v>
      </c>
    </row>
    <row r="1268" hidden="1">
      <c r="A1268" s="157" t="s">
        <v>10739</v>
      </c>
      <c r="B1268" s="1" t="s">
        <v>10740</v>
      </c>
      <c r="C1268" s="157" t="s">
        <v>10618</v>
      </c>
      <c r="D1268" s="157" t="s">
        <v>10610</v>
      </c>
    </row>
    <row r="1269" hidden="1">
      <c r="A1269" s="157" t="s">
        <v>10741</v>
      </c>
      <c r="B1269" s="1" t="s">
        <v>10742</v>
      </c>
      <c r="C1269" s="157" t="s">
        <v>10618</v>
      </c>
      <c r="D1269" s="157" t="s">
        <v>10610</v>
      </c>
    </row>
    <row r="1270" hidden="1">
      <c r="A1270" s="157" t="s">
        <v>10743</v>
      </c>
      <c r="B1270" s="1" t="s">
        <v>10744</v>
      </c>
      <c r="C1270" s="157" t="s">
        <v>10618</v>
      </c>
      <c r="D1270" s="157" t="s">
        <v>10610</v>
      </c>
    </row>
    <row r="1271" hidden="1">
      <c r="A1271" s="157" t="s">
        <v>10745</v>
      </c>
      <c r="B1271" s="1" t="s">
        <v>10746</v>
      </c>
      <c r="C1271" s="157" t="s">
        <v>10618</v>
      </c>
      <c r="D1271" s="157" t="s">
        <v>10610</v>
      </c>
    </row>
    <row r="1272" hidden="1">
      <c r="A1272" s="157" t="s">
        <v>5163</v>
      </c>
      <c r="B1272" s="1" t="s">
        <v>5164</v>
      </c>
      <c r="C1272" s="157" t="s">
        <v>10618</v>
      </c>
      <c r="D1272" s="157" t="s">
        <v>10610</v>
      </c>
    </row>
    <row r="1273" hidden="1">
      <c r="A1273" s="157" t="s">
        <v>5165</v>
      </c>
      <c r="B1273" s="1" t="s">
        <v>5166</v>
      </c>
      <c r="C1273" s="157" t="s">
        <v>10610</v>
      </c>
      <c r="D1273" s="157" t="s">
        <v>10610</v>
      </c>
    </row>
    <row r="1274" hidden="1">
      <c r="A1274" s="157" t="s">
        <v>5167</v>
      </c>
      <c r="B1274" s="1" t="s">
        <v>5168</v>
      </c>
      <c r="C1274" s="157" t="s">
        <v>10615</v>
      </c>
      <c r="D1274" s="157" t="s">
        <v>10610</v>
      </c>
    </row>
    <row r="1275" hidden="1">
      <c r="A1275" s="157" t="s">
        <v>5169</v>
      </c>
      <c r="B1275" s="1" t="s">
        <v>5170</v>
      </c>
      <c r="C1275" s="157" t="s">
        <v>10610</v>
      </c>
      <c r="D1275" s="157" t="s">
        <v>10610</v>
      </c>
    </row>
    <row r="1276" hidden="1">
      <c r="A1276" s="157" t="s">
        <v>5171</v>
      </c>
      <c r="B1276" s="1" t="s">
        <v>5172</v>
      </c>
      <c r="C1276" s="157" t="s">
        <v>10610</v>
      </c>
      <c r="D1276" s="157" t="s">
        <v>10610</v>
      </c>
    </row>
    <row r="1277" hidden="1">
      <c r="A1277" s="157" t="s">
        <v>5173</v>
      </c>
      <c r="B1277" s="1" t="s">
        <v>5174</v>
      </c>
      <c r="C1277" s="157" t="s">
        <v>10615</v>
      </c>
      <c r="D1277" s="157" t="s">
        <v>10610</v>
      </c>
    </row>
    <row r="1278" hidden="1">
      <c r="A1278" s="157" t="s">
        <v>5175</v>
      </c>
      <c r="B1278" s="1" t="s">
        <v>5176</v>
      </c>
      <c r="C1278" s="157" t="s">
        <v>10610</v>
      </c>
      <c r="D1278" s="157" t="s">
        <v>10610</v>
      </c>
    </row>
    <row r="1279" hidden="1">
      <c r="A1279" s="157" t="s">
        <v>5177</v>
      </c>
      <c r="B1279" s="1" t="s">
        <v>5178</v>
      </c>
      <c r="C1279" s="157" t="s">
        <v>10610</v>
      </c>
      <c r="D1279" s="157" t="s">
        <v>10610</v>
      </c>
    </row>
    <row r="1280" hidden="1">
      <c r="A1280" s="157" t="s">
        <v>5179</v>
      </c>
      <c r="B1280" s="1" t="s">
        <v>5180</v>
      </c>
      <c r="C1280" s="157" t="s">
        <v>10614</v>
      </c>
      <c r="D1280" s="157" t="s">
        <v>10610</v>
      </c>
    </row>
    <row r="1281" hidden="1">
      <c r="A1281" s="157" t="s">
        <v>5181</v>
      </c>
      <c r="B1281" s="1" t="s">
        <v>5182</v>
      </c>
      <c r="C1281" s="157" t="s">
        <v>10614</v>
      </c>
      <c r="D1281" s="157" t="s">
        <v>10610</v>
      </c>
    </row>
    <row r="1282" hidden="1">
      <c r="A1282" s="157" t="s">
        <v>5183</v>
      </c>
      <c r="B1282" s="1" t="s">
        <v>5184</v>
      </c>
      <c r="C1282" s="157" t="s">
        <v>10615</v>
      </c>
      <c r="D1282" s="157" t="s">
        <v>10610</v>
      </c>
    </row>
    <row r="1283" hidden="1">
      <c r="A1283" s="157" t="s">
        <v>5185</v>
      </c>
      <c r="B1283" s="1" t="s">
        <v>5186</v>
      </c>
      <c r="C1283" s="157" t="s">
        <v>10615</v>
      </c>
      <c r="D1283" s="157" t="s">
        <v>10610</v>
      </c>
    </row>
    <row r="1284" hidden="1">
      <c r="A1284" s="157" t="s">
        <v>5187</v>
      </c>
      <c r="B1284" s="1" t="s">
        <v>5188</v>
      </c>
      <c r="C1284" s="157" t="s">
        <v>10610</v>
      </c>
      <c r="D1284" s="157" t="s">
        <v>10610</v>
      </c>
    </row>
    <row r="1285" hidden="1">
      <c r="A1285" s="157" t="s">
        <v>5189</v>
      </c>
      <c r="B1285" s="1" t="s">
        <v>5190</v>
      </c>
      <c r="C1285" s="157" t="s">
        <v>10610</v>
      </c>
      <c r="D1285" s="157" t="s">
        <v>10610</v>
      </c>
    </row>
    <row r="1286" hidden="1">
      <c r="A1286" s="157" t="s">
        <v>5191</v>
      </c>
      <c r="B1286" s="1" t="s">
        <v>5192</v>
      </c>
      <c r="C1286" s="157" t="s">
        <v>10615</v>
      </c>
      <c r="D1286" s="157" t="s">
        <v>10610</v>
      </c>
    </row>
    <row r="1287" hidden="1">
      <c r="A1287" s="157" t="s">
        <v>5193</v>
      </c>
      <c r="B1287" s="1" t="s">
        <v>5194</v>
      </c>
      <c r="C1287" s="157" t="s">
        <v>10615</v>
      </c>
      <c r="D1287" s="157" t="s">
        <v>10610</v>
      </c>
    </row>
    <row r="1288" hidden="1">
      <c r="A1288" s="157" t="s">
        <v>5195</v>
      </c>
      <c r="B1288" s="1" t="s">
        <v>5196</v>
      </c>
      <c r="C1288" s="157" t="s">
        <v>10615</v>
      </c>
      <c r="D1288" s="157" t="s">
        <v>10610</v>
      </c>
    </row>
    <row r="1289" hidden="1">
      <c r="A1289" s="157" t="s">
        <v>5197</v>
      </c>
      <c r="B1289" s="1" t="s">
        <v>5198</v>
      </c>
      <c r="C1289" s="157" t="s">
        <v>10610</v>
      </c>
      <c r="D1289" s="157" t="s">
        <v>10610</v>
      </c>
    </row>
    <row r="1290" hidden="1">
      <c r="A1290" s="157" t="s">
        <v>5199</v>
      </c>
      <c r="B1290" s="1" t="s">
        <v>5200</v>
      </c>
      <c r="C1290" s="157" t="s">
        <v>10615</v>
      </c>
      <c r="D1290" s="157" t="s">
        <v>10610</v>
      </c>
    </row>
    <row r="1291" hidden="1">
      <c r="A1291" s="157" t="s">
        <v>5201</v>
      </c>
      <c r="B1291" s="1" t="s">
        <v>5202</v>
      </c>
      <c r="C1291" s="157" t="s">
        <v>10614</v>
      </c>
      <c r="D1291" s="157" t="s">
        <v>10610</v>
      </c>
    </row>
    <row r="1292" hidden="1">
      <c r="A1292" s="157" t="s">
        <v>5203</v>
      </c>
      <c r="B1292" s="1" t="s">
        <v>5204</v>
      </c>
      <c r="C1292" s="157" t="s">
        <v>10614</v>
      </c>
      <c r="D1292" s="157" t="s">
        <v>10610</v>
      </c>
    </row>
    <row r="1293" hidden="1">
      <c r="A1293" s="157" t="s">
        <v>5207</v>
      </c>
      <c r="B1293" s="1" t="s">
        <v>5208</v>
      </c>
      <c r="C1293" s="157" t="s">
        <v>10614</v>
      </c>
      <c r="D1293" s="157" t="s">
        <v>10610</v>
      </c>
    </row>
    <row r="1294" hidden="1">
      <c r="A1294" s="157" t="s">
        <v>5209</v>
      </c>
      <c r="B1294" s="1" t="s">
        <v>5210</v>
      </c>
      <c r="C1294" s="157" t="s">
        <v>10611</v>
      </c>
      <c r="D1294" s="157" t="s">
        <v>10610</v>
      </c>
    </row>
    <row r="1295" hidden="1">
      <c r="A1295" s="157" t="s">
        <v>10747</v>
      </c>
      <c r="B1295" s="1" t="s">
        <v>10748</v>
      </c>
      <c r="C1295" s="157" t="s">
        <v>10611</v>
      </c>
      <c r="D1295" s="157" t="s">
        <v>10610</v>
      </c>
    </row>
    <row r="1296" hidden="1">
      <c r="A1296" s="157" t="s">
        <v>5211</v>
      </c>
      <c r="B1296" s="1" t="s">
        <v>5212</v>
      </c>
      <c r="C1296" s="157" t="s">
        <v>10611</v>
      </c>
      <c r="D1296" s="157" t="s">
        <v>10610</v>
      </c>
    </row>
    <row r="1297" hidden="1">
      <c r="A1297" s="157" t="s">
        <v>5213</v>
      </c>
      <c r="B1297" s="1" t="s">
        <v>5214</v>
      </c>
      <c r="C1297" s="157" t="s">
        <v>10610</v>
      </c>
      <c r="D1297" s="157" t="s">
        <v>10610</v>
      </c>
    </row>
    <row r="1298" hidden="1">
      <c r="A1298" s="157" t="s">
        <v>5215</v>
      </c>
      <c r="B1298" s="1" t="s">
        <v>5216</v>
      </c>
      <c r="C1298" s="157" t="s">
        <v>10610</v>
      </c>
      <c r="D1298" s="157" t="s">
        <v>10610</v>
      </c>
    </row>
    <row r="1299" hidden="1">
      <c r="A1299" s="157" t="s">
        <v>5217</v>
      </c>
      <c r="B1299" s="1" t="s">
        <v>5218</v>
      </c>
      <c r="C1299" s="157" t="s">
        <v>10610</v>
      </c>
      <c r="D1299" s="157" t="s">
        <v>10610</v>
      </c>
    </row>
    <row r="1300" hidden="1">
      <c r="A1300" s="157" t="s">
        <v>5219</v>
      </c>
      <c r="B1300" s="1" t="s">
        <v>5220</v>
      </c>
      <c r="C1300" s="157" t="s">
        <v>10610</v>
      </c>
      <c r="D1300" s="157" t="s">
        <v>10610</v>
      </c>
    </row>
    <row r="1301" hidden="1">
      <c r="A1301" s="157" t="s">
        <v>5221</v>
      </c>
      <c r="B1301" s="1" t="s">
        <v>5222</v>
      </c>
      <c r="C1301" s="157" t="s">
        <v>10614</v>
      </c>
      <c r="D1301" s="157" t="s">
        <v>10610</v>
      </c>
    </row>
    <row r="1302" hidden="1">
      <c r="A1302" s="157" t="s">
        <v>5223</v>
      </c>
      <c r="B1302" s="1" t="s">
        <v>5224</v>
      </c>
      <c r="C1302" s="157" t="s">
        <v>10610</v>
      </c>
      <c r="D1302" s="157" t="s">
        <v>10610</v>
      </c>
    </row>
    <row r="1303" hidden="1">
      <c r="A1303" s="157" t="s">
        <v>5225</v>
      </c>
      <c r="B1303" s="1" t="s">
        <v>5226</v>
      </c>
      <c r="C1303" s="157" t="s">
        <v>10615</v>
      </c>
      <c r="D1303" s="157" t="s">
        <v>10610</v>
      </c>
    </row>
    <row r="1304" hidden="1">
      <c r="A1304" s="157" t="s">
        <v>5227</v>
      </c>
      <c r="B1304" s="1" t="s">
        <v>5228</v>
      </c>
      <c r="C1304" s="157" t="s">
        <v>10615</v>
      </c>
      <c r="D1304" s="157" t="s">
        <v>10610</v>
      </c>
    </row>
    <row r="1305" hidden="1">
      <c r="A1305" s="157" t="s">
        <v>5229</v>
      </c>
      <c r="B1305" s="1" t="s">
        <v>5230</v>
      </c>
      <c r="C1305" s="157" t="s">
        <v>10610</v>
      </c>
      <c r="D1305" s="157" t="s">
        <v>10610</v>
      </c>
    </row>
    <row r="1306" hidden="1">
      <c r="A1306" s="157" t="s">
        <v>5231</v>
      </c>
      <c r="B1306" s="1" t="s">
        <v>5232</v>
      </c>
      <c r="C1306" s="157" t="s">
        <v>10611</v>
      </c>
      <c r="D1306" s="157" t="s">
        <v>10610</v>
      </c>
    </row>
    <row r="1307" hidden="1">
      <c r="A1307" s="157" t="s">
        <v>5233</v>
      </c>
      <c r="B1307" s="1" t="s">
        <v>5234</v>
      </c>
      <c r="C1307" s="157" t="s">
        <v>10618</v>
      </c>
      <c r="D1307" s="157" t="s">
        <v>10610</v>
      </c>
    </row>
    <row r="1308" hidden="1">
      <c r="A1308" s="157" t="s">
        <v>5235</v>
      </c>
      <c r="B1308" s="1" t="s">
        <v>5236</v>
      </c>
      <c r="C1308" s="157" t="s">
        <v>10618</v>
      </c>
      <c r="D1308" s="157" t="s">
        <v>10610</v>
      </c>
    </row>
    <row r="1309" hidden="1">
      <c r="A1309" s="157" t="s">
        <v>5237</v>
      </c>
      <c r="B1309" s="1" t="s">
        <v>5238</v>
      </c>
      <c r="C1309" s="157" t="s">
        <v>10618</v>
      </c>
      <c r="D1309" s="157" t="s">
        <v>10610</v>
      </c>
    </row>
    <row r="1310" hidden="1">
      <c r="A1310" s="157" t="s">
        <v>5239</v>
      </c>
      <c r="B1310" s="1" t="s">
        <v>5240</v>
      </c>
      <c r="C1310" s="157" t="s">
        <v>10618</v>
      </c>
      <c r="D1310" s="157" t="s">
        <v>10610</v>
      </c>
    </row>
    <row r="1311" hidden="1">
      <c r="A1311" s="157" t="s">
        <v>5241</v>
      </c>
      <c r="B1311" s="1" t="s">
        <v>5242</v>
      </c>
      <c r="C1311" s="157" t="s">
        <v>10618</v>
      </c>
      <c r="D1311" s="157" t="s">
        <v>10610</v>
      </c>
    </row>
    <row r="1312" hidden="1">
      <c r="A1312" s="157" t="s">
        <v>5243</v>
      </c>
      <c r="B1312" s="1" t="s">
        <v>5244</v>
      </c>
      <c r="C1312" s="157" t="s">
        <v>10618</v>
      </c>
      <c r="D1312" s="157" t="s">
        <v>10610</v>
      </c>
    </row>
    <row r="1313" hidden="1">
      <c r="A1313" s="157" t="s">
        <v>5245</v>
      </c>
      <c r="B1313" s="1" t="s">
        <v>5246</v>
      </c>
      <c r="C1313" s="157" t="s">
        <v>10618</v>
      </c>
      <c r="D1313" s="157" t="s">
        <v>10610</v>
      </c>
    </row>
    <row r="1314" hidden="1">
      <c r="A1314" s="157" t="s">
        <v>5247</v>
      </c>
      <c r="B1314" s="1" t="s">
        <v>5248</v>
      </c>
      <c r="C1314" s="157" t="s">
        <v>10618</v>
      </c>
      <c r="D1314" s="157" t="s">
        <v>10610</v>
      </c>
    </row>
    <row r="1315" hidden="1">
      <c r="A1315" s="157" t="s">
        <v>5249</v>
      </c>
      <c r="B1315" s="1" t="s">
        <v>5250</v>
      </c>
      <c r="C1315" s="157" t="s">
        <v>10618</v>
      </c>
      <c r="D1315" s="157" t="s">
        <v>10610</v>
      </c>
    </row>
    <row r="1316" hidden="1">
      <c r="A1316" s="157" t="s">
        <v>5251</v>
      </c>
      <c r="B1316" s="1" t="s">
        <v>5252</v>
      </c>
      <c r="C1316" s="157" t="s">
        <v>10618</v>
      </c>
      <c r="D1316" s="157" t="s">
        <v>10610</v>
      </c>
    </row>
    <row r="1317" hidden="1">
      <c r="A1317" s="157" t="s">
        <v>5253</v>
      </c>
      <c r="B1317" s="1" t="s">
        <v>5254</v>
      </c>
      <c r="C1317" s="157" t="s">
        <v>10618</v>
      </c>
      <c r="D1317" s="157" t="s">
        <v>10610</v>
      </c>
    </row>
    <row r="1318" hidden="1">
      <c r="A1318" s="157" t="s">
        <v>5255</v>
      </c>
      <c r="B1318" s="1" t="s">
        <v>5256</v>
      </c>
      <c r="C1318" s="157" t="s">
        <v>10618</v>
      </c>
      <c r="D1318" s="157" t="s">
        <v>10610</v>
      </c>
    </row>
    <row r="1319" hidden="1">
      <c r="A1319" s="157" t="s">
        <v>5257</v>
      </c>
      <c r="B1319" s="1" t="s">
        <v>5258</v>
      </c>
      <c r="C1319" s="157" t="s">
        <v>10618</v>
      </c>
      <c r="D1319" s="157" t="s">
        <v>10610</v>
      </c>
    </row>
    <row r="1320" hidden="1">
      <c r="A1320" s="157" t="s">
        <v>10749</v>
      </c>
      <c r="B1320" s="1" t="s">
        <v>10750</v>
      </c>
      <c r="C1320" s="157" t="s">
        <v>10618</v>
      </c>
      <c r="D1320" s="157" t="s">
        <v>10610</v>
      </c>
    </row>
    <row r="1321" hidden="1">
      <c r="A1321" s="157" t="s">
        <v>5259</v>
      </c>
      <c r="B1321" s="1" t="s">
        <v>5260</v>
      </c>
      <c r="C1321" s="157" t="s">
        <v>10618</v>
      </c>
      <c r="D1321" s="157" t="s">
        <v>10610</v>
      </c>
    </row>
    <row r="1322" hidden="1">
      <c r="A1322" s="157" t="s">
        <v>5261</v>
      </c>
      <c r="B1322" s="1" t="s">
        <v>5262</v>
      </c>
      <c r="C1322" s="157" t="s">
        <v>10618</v>
      </c>
      <c r="D1322" s="157" t="s">
        <v>10610</v>
      </c>
    </row>
    <row r="1323" hidden="1">
      <c r="A1323" s="157" t="s">
        <v>5263</v>
      </c>
      <c r="B1323" s="1" t="s">
        <v>5264</v>
      </c>
      <c r="C1323" s="157" t="s">
        <v>10618</v>
      </c>
      <c r="D1323" s="157" t="s">
        <v>10610</v>
      </c>
    </row>
    <row r="1324" hidden="1">
      <c r="A1324" s="157" t="s">
        <v>5265</v>
      </c>
      <c r="B1324" s="1" t="s">
        <v>5266</v>
      </c>
      <c r="C1324" s="157" t="s">
        <v>10618</v>
      </c>
      <c r="D1324" s="157" t="s">
        <v>10610</v>
      </c>
    </row>
    <row r="1325" hidden="1">
      <c r="A1325" s="157" t="s">
        <v>5267</v>
      </c>
      <c r="B1325" s="1" t="s">
        <v>5268</v>
      </c>
      <c r="C1325" s="157" t="s">
        <v>10618</v>
      </c>
      <c r="D1325" s="157" t="s">
        <v>10610</v>
      </c>
    </row>
    <row r="1326" hidden="1">
      <c r="A1326" s="157" t="s">
        <v>5269</v>
      </c>
      <c r="B1326" s="1" t="s">
        <v>5270</v>
      </c>
      <c r="C1326" s="157" t="s">
        <v>10615</v>
      </c>
      <c r="D1326" s="157" t="s">
        <v>10610</v>
      </c>
    </row>
    <row r="1327" hidden="1">
      <c r="A1327" s="157" t="s">
        <v>5271</v>
      </c>
      <c r="B1327" s="1" t="s">
        <v>5272</v>
      </c>
      <c r="C1327" s="157" t="s">
        <v>10615</v>
      </c>
      <c r="D1327" s="157" t="s">
        <v>10610</v>
      </c>
    </row>
    <row r="1328" hidden="1">
      <c r="A1328" s="157" t="s">
        <v>5273</v>
      </c>
      <c r="B1328" s="1" t="s">
        <v>5274</v>
      </c>
      <c r="C1328" s="157" t="s">
        <v>10615</v>
      </c>
      <c r="D1328" s="157" t="s">
        <v>10610</v>
      </c>
    </row>
    <row r="1329" hidden="1">
      <c r="A1329" s="157" t="s">
        <v>5275</v>
      </c>
      <c r="B1329" s="1" t="s">
        <v>5276</v>
      </c>
      <c r="C1329" s="157" t="s">
        <v>10615</v>
      </c>
      <c r="D1329" s="157" t="s">
        <v>10610</v>
      </c>
    </row>
    <row r="1330" hidden="1">
      <c r="A1330" s="157" t="s">
        <v>5277</v>
      </c>
      <c r="B1330" s="1" t="s">
        <v>5278</v>
      </c>
      <c r="C1330" s="157" t="s">
        <v>10611</v>
      </c>
      <c r="D1330" s="157" t="s">
        <v>10610</v>
      </c>
    </row>
    <row r="1331" hidden="1">
      <c r="A1331" s="157" t="s">
        <v>5279</v>
      </c>
      <c r="B1331" s="1" t="s">
        <v>5280</v>
      </c>
      <c r="C1331" s="157" t="s">
        <v>10611</v>
      </c>
      <c r="D1331" s="157" t="s">
        <v>10610</v>
      </c>
    </row>
    <row r="1332" hidden="1">
      <c r="A1332" s="157" t="s">
        <v>10751</v>
      </c>
      <c r="B1332" s="1" t="s">
        <v>10752</v>
      </c>
      <c r="C1332" s="157" t="s">
        <v>10611</v>
      </c>
      <c r="D1332" s="157" t="s">
        <v>10610</v>
      </c>
    </row>
    <row r="1333" hidden="1">
      <c r="A1333" s="157" t="s">
        <v>5281</v>
      </c>
      <c r="B1333" s="1" t="s">
        <v>5282</v>
      </c>
      <c r="C1333" s="157" t="s">
        <v>10611</v>
      </c>
      <c r="D1333" s="157" t="s">
        <v>10610</v>
      </c>
    </row>
    <row r="1334" hidden="1">
      <c r="A1334" s="157" t="s">
        <v>5283</v>
      </c>
      <c r="B1334" s="1" t="s">
        <v>5284</v>
      </c>
      <c r="C1334" s="157" t="s">
        <v>10611</v>
      </c>
      <c r="D1334" s="157" t="s">
        <v>10610</v>
      </c>
    </row>
    <row r="1335" hidden="1">
      <c r="A1335" s="157" t="s">
        <v>5285</v>
      </c>
      <c r="B1335" s="1" t="s">
        <v>5286</v>
      </c>
      <c r="C1335" s="157" t="s">
        <v>10611</v>
      </c>
      <c r="D1335" s="157" t="s">
        <v>10610</v>
      </c>
    </row>
    <row r="1336" hidden="1">
      <c r="A1336" s="157" t="s">
        <v>5287</v>
      </c>
      <c r="B1336" s="1" t="s">
        <v>5288</v>
      </c>
      <c r="C1336" s="157" t="s">
        <v>10610</v>
      </c>
      <c r="D1336" s="157" t="s">
        <v>10610</v>
      </c>
    </row>
    <row r="1337" hidden="1">
      <c r="A1337" s="157" t="s">
        <v>5289</v>
      </c>
      <c r="B1337" s="1" t="s">
        <v>5290</v>
      </c>
      <c r="C1337" s="157" t="s">
        <v>10610</v>
      </c>
      <c r="D1337" s="157" t="s">
        <v>10610</v>
      </c>
    </row>
    <row r="1338" hidden="1">
      <c r="A1338" s="157" t="s">
        <v>5293</v>
      </c>
      <c r="B1338" s="1" t="s">
        <v>5294</v>
      </c>
      <c r="C1338" s="157" t="s">
        <v>10611</v>
      </c>
      <c r="D1338" s="157" t="s">
        <v>10610</v>
      </c>
    </row>
    <row r="1339" hidden="1">
      <c r="A1339" s="157" t="s">
        <v>5295</v>
      </c>
      <c r="B1339" s="1" t="s">
        <v>5296</v>
      </c>
      <c r="C1339" s="157" t="s">
        <v>10610</v>
      </c>
      <c r="D1339" s="157" t="s">
        <v>10610</v>
      </c>
    </row>
    <row r="1340" hidden="1">
      <c r="A1340" s="157" t="s">
        <v>5297</v>
      </c>
      <c r="B1340" s="1" t="s">
        <v>5298</v>
      </c>
      <c r="C1340" s="157" t="s">
        <v>10611</v>
      </c>
      <c r="D1340" s="157" t="s">
        <v>10610</v>
      </c>
    </row>
    <row r="1341" hidden="1">
      <c r="A1341" s="157" t="s">
        <v>5299</v>
      </c>
      <c r="B1341" s="1" t="s">
        <v>5300</v>
      </c>
      <c r="C1341" s="157" t="s">
        <v>10615</v>
      </c>
      <c r="D1341" s="157" t="s">
        <v>10610</v>
      </c>
    </row>
    <row r="1342" hidden="1">
      <c r="A1342" s="157" t="s">
        <v>5301</v>
      </c>
      <c r="B1342" s="1" t="s">
        <v>5302</v>
      </c>
      <c r="C1342" s="157" t="s">
        <v>10610</v>
      </c>
      <c r="D1342" s="157" t="s">
        <v>10610</v>
      </c>
    </row>
    <row r="1343" hidden="1">
      <c r="A1343" s="157" t="s">
        <v>5303</v>
      </c>
      <c r="B1343" s="1" t="s">
        <v>5304</v>
      </c>
      <c r="C1343" s="157" t="s">
        <v>10611</v>
      </c>
      <c r="D1343" s="157" t="s">
        <v>10610</v>
      </c>
    </row>
    <row r="1344" hidden="1">
      <c r="A1344" s="157" t="s">
        <v>5305</v>
      </c>
      <c r="B1344" s="1" t="s">
        <v>5306</v>
      </c>
      <c r="C1344" s="157" t="s">
        <v>10615</v>
      </c>
      <c r="D1344" s="157" t="s">
        <v>10610</v>
      </c>
    </row>
    <row r="1345" hidden="1">
      <c r="A1345" s="157" t="s">
        <v>5307</v>
      </c>
      <c r="B1345" s="1" t="s">
        <v>5308</v>
      </c>
      <c r="C1345" s="157" t="s">
        <v>10611</v>
      </c>
      <c r="D1345" s="157" t="s">
        <v>10610</v>
      </c>
    </row>
    <row r="1346" hidden="1">
      <c r="A1346" s="157" t="s">
        <v>5309</v>
      </c>
      <c r="B1346" s="1" t="s">
        <v>5310</v>
      </c>
      <c r="C1346" s="157" t="s">
        <v>10611</v>
      </c>
      <c r="D1346" s="157" t="s">
        <v>10610</v>
      </c>
    </row>
    <row r="1347" hidden="1">
      <c r="A1347" s="157" t="s">
        <v>5311</v>
      </c>
      <c r="B1347" s="1" t="s">
        <v>5312</v>
      </c>
      <c r="C1347" s="157" t="s">
        <v>10618</v>
      </c>
      <c r="D1347" s="157" t="s">
        <v>10610</v>
      </c>
    </row>
    <row r="1348" hidden="1">
      <c r="A1348" s="157" t="s">
        <v>5313</v>
      </c>
      <c r="B1348" s="1" t="s">
        <v>5314</v>
      </c>
      <c r="C1348" s="157" t="s">
        <v>10618</v>
      </c>
      <c r="D1348" s="157" t="s">
        <v>10610</v>
      </c>
    </row>
    <row r="1349" hidden="1">
      <c r="A1349" s="157" t="s">
        <v>5315</v>
      </c>
      <c r="B1349" s="1" t="s">
        <v>5316</v>
      </c>
      <c r="C1349" s="157" t="s">
        <v>10611</v>
      </c>
      <c r="D1349" s="157" t="s">
        <v>10610</v>
      </c>
    </row>
    <row r="1350" hidden="1">
      <c r="A1350" s="157" t="s">
        <v>5317</v>
      </c>
      <c r="B1350" s="1" t="s">
        <v>5318</v>
      </c>
      <c r="C1350" s="157" t="s">
        <v>10618</v>
      </c>
      <c r="D1350" s="157" t="s">
        <v>10610</v>
      </c>
    </row>
    <row r="1351" hidden="1">
      <c r="A1351" s="157" t="s">
        <v>5319</v>
      </c>
      <c r="B1351" s="1" t="s">
        <v>5320</v>
      </c>
      <c r="C1351" s="157" t="s">
        <v>10618</v>
      </c>
      <c r="D1351" s="157" t="s">
        <v>10610</v>
      </c>
    </row>
    <row r="1352" hidden="1">
      <c r="A1352" s="157" t="s">
        <v>3000</v>
      </c>
      <c r="B1352" s="1" t="s">
        <v>693</v>
      </c>
      <c r="C1352" s="157" t="s">
        <v>10615</v>
      </c>
      <c r="D1352" s="157" t="s">
        <v>10610</v>
      </c>
    </row>
    <row r="1353" hidden="1">
      <c r="A1353" s="157" t="s">
        <v>3001</v>
      </c>
      <c r="B1353" s="1" t="s">
        <v>695</v>
      </c>
      <c r="C1353" s="157" t="s">
        <v>10615</v>
      </c>
      <c r="D1353" s="157" t="s">
        <v>10610</v>
      </c>
    </row>
    <row r="1354" hidden="1">
      <c r="A1354" s="157" t="s">
        <v>3002</v>
      </c>
      <c r="B1354" s="1" t="s">
        <v>698</v>
      </c>
      <c r="C1354" s="157" t="s">
        <v>10615</v>
      </c>
      <c r="D1354" s="157" t="s">
        <v>10610</v>
      </c>
    </row>
    <row r="1355" hidden="1">
      <c r="A1355" s="157" t="s">
        <v>3003</v>
      </c>
      <c r="B1355" s="1" t="s">
        <v>700</v>
      </c>
      <c r="C1355" s="157" t="s">
        <v>10615</v>
      </c>
      <c r="D1355" s="157" t="s">
        <v>10610</v>
      </c>
    </row>
    <row r="1356" hidden="1">
      <c r="A1356" s="157" t="s">
        <v>5321</v>
      </c>
      <c r="B1356" s="1" t="s">
        <v>5322</v>
      </c>
      <c r="C1356" s="157" t="s">
        <v>10615</v>
      </c>
      <c r="D1356" s="157" t="s">
        <v>10610</v>
      </c>
    </row>
    <row r="1357" hidden="1">
      <c r="A1357" s="157" t="s">
        <v>5323</v>
      </c>
      <c r="B1357" s="1" t="s">
        <v>5324</v>
      </c>
      <c r="C1357" s="157" t="s">
        <v>10610</v>
      </c>
      <c r="D1357" s="157" t="s">
        <v>10610</v>
      </c>
    </row>
    <row r="1358" hidden="1">
      <c r="A1358" s="157" t="s">
        <v>5325</v>
      </c>
      <c r="B1358" s="1" t="s">
        <v>5326</v>
      </c>
      <c r="C1358" s="157" t="s">
        <v>10610</v>
      </c>
      <c r="D1358" s="157" t="s">
        <v>10610</v>
      </c>
    </row>
    <row r="1359" hidden="1">
      <c r="A1359" s="157" t="s">
        <v>5327</v>
      </c>
      <c r="B1359" s="1" t="s">
        <v>5328</v>
      </c>
      <c r="C1359" s="157" t="s">
        <v>10610</v>
      </c>
      <c r="D1359" s="157" t="s">
        <v>10610</v>
      </c>
    </row>
    <row r="1360" hidden="1">
      <c r="A1360" s="157" t="s">
        <v>5329</v>
      </c>
      <c r="B1360" s="1" t="s">
        <v>5330</v>
      </c>
      <c r="C1360" s="157" t="s">
        <v>10615</v>
      </c>
      <c r="D1360" s="157" t="s">
        <v>10610</v>
      </c>
    </row>
    <row r="1361" hidden="1">
      <c r="A1361" s="157" t="s">
        <v>5331</v>
      </c>
      <c r="B1361" s="1" t="s">
        <v>5332</v>
      </c>
      <c r="C1361" s="157" t="s">
        <v>10610</v>
      </c>
      <c r="D1361" s="157" t="s">
        <v>10610</v>
      </c>
    </row>
    <row r="1362" hidden="1">
      <c r="A1362" s="157" t="s">
        <v>5333</v>
      </c>
      <c r="B1362" s="1" t="s">
        <v>5334</v>
      </c>
      <c r="C1362" s="157" t="s">
        <v>10615</v>
      </c>
      <c r="D1362" s="157" t="s">
        <v>10610</v>
      </c>
    </row>
    <row r="1363" hidden="1">
      <c r="A1363" s="157" t="s">
        <v>5335</v>
      </c>
      <c r="B1363" s="1" t="s">
        <v>5336</v>
      </c>
      <c r="C1363" s="157" t="s">
        <v>10610</v>
      </c>
      <c r="D1363" s="157" t="s">
        <v>10610</v>
      </c>
    </row>
    <row r="1364" hidden="1">
      <c r="A1364" s="157" t="s">
        <v>5337</v>
      </c>
      <c r="B1364" s="1" t="s">
        <v>5338</v>
      </c>
      <c r="C1364" s="157" t="s">
        <v>10615</v>
      </c>
      <c r="D1364" s="157" t="s">
        <v>10610</v>
      </c>
    </row>
    <row r="1365" hidden="1">
      <c r="A1365" s="157" t="s">
        <v>5339</v>
      </c>
      <c r="B1365" s="1" t="s">
        <v>5340</v>
      </c>
      <c r="C1365" s="157" t="s">
        <v>10615</v>
      </c>
      <c r="D1365" s="157" t="s">
        <v>10610</v>
      </c>
    </row>
    <row r="1366" hidden="1">
      <c r="A1366" s="157" t="s">
        <v>5341</v>
      </c>
      <c r="B1366" s="1" t="s">
        <v>5342</v>
      </c>
      <c r="C1366" s="157" t="s">
        <v>10614</v>
      </c>
      <c r="D1366" s="157" t="s">
        <v>10610</v>
      </c>
    </row>
    <row r="1367" hidden="1">
      <c r="A1367" s="157" t="s">
        <v>5343</v>
      </c>
      <c r="B1367" s="1" t="s">
        <v>5344</v>
      </c>
      <c r="C1367" s="157" t="s">
        <v>10611</v>
      </c>
      <c r="D1367" s="157" t="s">
        <v>10610</v>
      </c>
    </row>
    <row r="1368" hidden="1">
      <c r="A1368" s="157" t="s">
        <v>5345</v>
      </c>
      <c r="B1368" s="1" t="s">
        <v>5346</v>
      </c>
      <c r="C1368" s="157" t="s">
        <v>10611</v>
      </c>
      <c r="D1368" s="157" t="s">
        <v>10610</v>
      </c>
    </row>
    <row r="1369" hidden="1">
      <c r="A1369" s="157" t="s">
        <v>5349</v>
      </c>
      <c r="B1369" s="1" t="s">
        <v>5350</v>
      </c>
      <c r="C1369" s="157" t="s">
        <v>10615</v>
      </c>
      <c r="D1369" s="157" t="s">
        <v>10610</v>
      </c>
    </row>
    <row r="1370" hidden="1">
      <c r="A1370" s="157" t="s">
        <v>5351</v>
      </c>
      <c r="B1370" s="1" t="s">
        <v>5352</v>
      </c>
      <c r="C1370" s="157" t="s">
        <v>10615</v>
      </c>
      <c r="D1370" s="157" t="s">
        <v>10610</v>
      </c>
    </row>
    <row r="1371" hidden="1">
      <c r="A1371" s="157" t="s">
        <v>5353</v>
      </c>
      <c r="B1371" s="1" t="s">
        <v>5354</v>
      </c>
      <c r="C1371" s="157" t="s">
        <v>10615</v>
      </c>
      <c r="D1371" s="157" t="s">
        <v>10610</v>
      </c>
    </row>
    <row r="1372" hidden="1">
      <c r="A1372" s="157" t="s">
        <v>5355</v>
      </c>
      <c r="B1372" s="1" t="s">
        <v>5356</v>
      </c>
      <c r="C1372" s="157" t="s">
        <v>10610</v>
      </c>
      <c r="D1372" s="157" t="s">
        <v>10610</v>
      </c>
    </row>
    <row r="1373" hidden="1">
      <c r="A1373" s="157" t="s">
        <v>5357</v>
      </c>
      <c r="B1373" s="1" t="s">
        <v>5358</v>
      </c>
      <c r="C1373" s="157" t="s">
        <v>10615</v>
      </c>
      <c r="D1373" s="157" t="s">
        <v>10610</v>
      </c>
    </row>
    <row r="1374" hidden="1">
      <c r="A1374" s="157" t="s">
        <v>5359</v>
      </c>
      <c r="B1374" s="1" t="s">
        <v>5360</v>
      </c>
      <c r="C1374" s="157" t="s">
        <v>10610</v>
      </c>
      <c r="D1374" s="157" t="s">
        <v>10610</v>
      </c>
    </row>
    <row r="1375" hidden="1">
      <c r="A1375" s="157" t="s">
        <v>5361</v>
      </c>
      <c r="B1375" s="1" t="s">
        <v>5362</v>
      </c>
      <c r="C1375" s="157" t="s">
        <v>10611</v>
      </c>
      <c r="D1375" s="157" t="s">
        <v>10610</v>
      </c>
    </row>
    <row r="1376" hidden="1">
      <c r="A1376" s="157" t="s">
        <v>5363</v>
      </c>
      <c r="B1376" s="1" t="s">
        <v>5364</v>
      </c>
      <c r="C1376" s="157" t="s">
        <v>10615</v>
      </c>
      <c r="D1376" s="157" t="s">
        <v>10610</v>
      </c>
    </row>
    <row r="1377" hidden="1">
      <c r="A1377" s="157" t="s">
        <v>5365</v>
      </c>
      <c r="B1377" s="1" t="s">
        <v>5366</v>
      </c>
      <c r="C1377" s="157" t="s">
        <v>10610</v>
      </c>
      <c r="D1377" s="157" t="s">
        <v>10610</v>
      </c>
    </row>
    <row r="1378" hidden="1">
      <c r="A1378" s="157" t="s">
        <v>5367</v>
      </c>
      <c r="B1378" s="1" t="s">
        <v>5368</v>
      </c>
      <c r="C1378" s="157" t="s">
        <v>10615</v>
      </c>
      <c r="D1378" s="157" t="s">
        <v>10610</v>
      </c>
    </row>
    <row r="1379" hidden="1">
      <c r="A1379" s="157" t="s">
        <v>5369</v>
      </c>
      <c r="B1379" s="1" t="s">
        <v>5370</v>
      </c>
      <c r="C1379" s="157" t="s">
        <v>10615</v>
      </c>
      <c r="D1379" s="157" t="s">
        <v>10610</v>
      </c>
    </row>
    <row r="1380" hidden="1">
      <c r="A1380" s="157" t="s">
        <v>5371</v>
      </c>
      <c r="B1380" s="1" t="s">
        <v>5372</v>
      </c>
      <c r="C1380" s="157" t="s">
        <v>10611</v>
      </c>
      <c r="D1380" s="157" t="s">
        <v>10610</v>
      </c>
    </row>
    <row r="1381" hidden="1">
      <c r="A1381" s="157" t="s">
        <v>5373</v>
      </c>
      <c r="B1381" s="1" t="s">
        <v>5374</v>
      </c>
      <c r="C1381" s="157" t="s">
        <v>10618</v>
      </c>
      <c r="D1381" s="157" t="s">
        <v>10610</v>
      </c>
    </row>
    <row r="1382" hidden="1">
      <c r="A1382" s="157" t="s">
        <v>5375</v>
      </c>
      <c r="B1382" s="1" t="s">
        <v>5376</v>
      </c>
      <c r="C1382" s="157" t="s">
        <v>10611</v>
      </c>
      <c r="D1382" s="157" t="s">
        <v>10610</v>
      </c>
    </row>
    <row r="1383" hidden="1">
      <c r="A1383" s="157" t="s">
        <v>5377</v>
      </c>
      <c r="B1383" s="1" t="s">
        <v>5378</v>
      </c>
      <c r="C1383" s="157" t="s">
        <v>10611</v>
      </c>
      <c r="D1383" s="157" t="s">
        <v>10610</v>
      </c>
    </row>
    <row r="1384" hidden="1">
      <c r="A1384" s="157" t="s">
        <v>5379</v>
      </c>
      <c r="B1384" s="1" t="s">
        <v>5380</v>
      </c>
      <c r="C1384" s="157" t="s">
        <v>10611</v>
      </c>
      <c r="D1384" s="157" t="s">
        <v>10610</v>
      </c>
    </row>
    <row r="1385" hidden="1">
      <c r="A1385" s="157" t="s">
        <v>5381</v>
      </c>
      <c r="B1385" s="1" t="s">
        <v>5382</v>
      </c>
      <c r="C1385" s="157" t="s">
        <v>10611</v>
      </c>
      <c r="D1385" s="157" t="s">
        <v>10610</v>
      </c>
    </row>
    <row r="1386" hidden="1">
      <c r="A1386" s="157" t="s">
        <v>5383</v>
      </c>
      <c r="B1386" s="1" t="s">
        <v>5384</v>
      </c>
      <c r="C1386" s="157" t="s">
        <v>10615</v>
      </c>
      <c r="D1386" s="157" t="s">
        <v>10610</v>
      </c>
    </row>
    <row r="1387" hidden="1">
      <c r="A1387" s="157" t="s">
        <v>5385</v>
      </c>
      <c r="B1387" s="1" t="s">
        <v>5386</v>
      </c>
      <c r="C1387" s="157" t="s">
        <v>10610</v>
      </c>
      <c r="D1387" s="157" t="s">
        <v>10610</v>
      </c>
    </row>
    <row r="1388" hidden="1">
      <c r="A1388" s="157" t="s">
        <v>5387</v>
      </c>
      <c r="B1388" s="1" t="s">
        <v>5388</v>
      </c>
      <c r="C1388" s="157" t="s">
        <v>10610</v>
      </c>
      <c r="D1388" s="157" t="s">
        <v>10610</v>
      </c>
    </row>
    <row r="1389" hidden="1">
      <c r="A1389" s="157" t="s">
        <v>5389</v>
      </c>
      <c r="B1389" s="1" t="s">
        <v>5390</v>
      </c>
      <c r="C1389" s="157" t="s">
        <v>10611</v>
      </c>
      <c r="D1389" s="157" t="s">
        <v>10610</v>
      </c>
    </row>
    <row r="1390" hidden="1">
      <c r="A1390" s="157" t="s">
        <v>5391</v>
      </c>
      <c r="B1390" s="1" t="s">
        <v>5392</v>
      </c>
      <c r="C1390" s="157" t="s">
        <v>10611</v>
      </c>
      <c r="D1390" s="157" t="s">
        <v>10610</v>
      </c>
    </row>
    <row r="1391" hidden="1">
      <c r="A1391" s="157" t="s">
        <v>5393</v>
      </c>
      <c r="B1391" s="1" t="s">
        <v>5394</v>
      </c>
      <c r="C1391" s="157" t="s">
        <v>10611</v>
      </c>
      <c r="D1391" s="157" t="s">
        <v>10610</v>
      </c>
    </row>
    <row r="1392" hidden="1">
      <c r="A1392" s="157" t="s">
        <v>5395</v>
      </c>
      <c r="B1392" s="1" t="s">
        <v>5396</v>
      </c>
      <c r="C1392" s="157" t="s">
        <v>10610</v>
      </c>
      <c r="D1392" s="157" t="s">
        <v>10610</v>
      </c>
    </row>
    <row r="1393" hidden="1">
      <c r="A1393" s="157" t="s">
        <v>5397</v>
      </c>
      <c r="B1393" s="1" t="s">
        <v>5398</v>
      </c>
      <c r="C1393" s="157" t="s">
        <v>10615</v>
      </c>
      <c r="D1393" s="157" t="s">
        <v>10610</v>
      </c>
    </row>
    <row r="1394" hidden="1">
      <c r="A1394" s="157" t="s">
        <v>5401</v>
      </c>
      <c r="B1394" s="1" t="s">
        <v>5402</v>
      </c>
      <c r="C1394" s="157" t="s">
        <v>10615</v>
      </c>
      <c r="D1394" s="157" t="s">
        <v>10610</v>
      </c>
    </row>
    <row r="1395" hidden="1">
      <c r="A1395" s="157" t="s">
        <v>5403</v>
      </c>
      <c r="B1395" s="1" t="s">
        <v>5404</v>
      </c>
      <c r="C1395" s="157" t="s">
        <v>10615</v>
      </c>
      <c r="D1395" s="157" t="s">
        <v>10610</v>
      </c>
    </row>
    <row r="1396" hidden="1">
      <c r="A1396" s="157" t="s">
        <v>5405</v>
      </c>
      <c r="B1396" s="1" t="s">
        <v>5406</v>
      </c>
      <c r="C1396" s="157" t="s">
        <v>10615</v>
      </c>
      <c r="D1396" s="157" t="s">
        <v>10610</v>
      </c>
    </row>
    <row r="1397" hidden="1">
      <c r="A1397" s="157" t="s">
        <v>5407</v>
      </c>
      <c r="B1397" s="1" t="s">
        <v>5408</v>
      </c>
      <c r="C1397" s="157" t="s">
        <v>10615</v>
      </c>
      <c r="D1397" s="157" t="s">
        <v>10610</v>
      </c>
    </row>
    <row r="1398" hidden="1">
      <c r="A1398" s="157" t="s">
        <v>5409</v>
      </c>
      <c r="B1398" s="1" t="s">
        <v>5410</v>
      </c>
      <c r="C1398" s="157" t="s">
        <v>10610</v>
      </c>
      <c r="D1398" s="157" t="s">
        <v>10610</v>
      </c>
    </row>
    <row r="1399" hidden="1">
      <c r="A1399" s="157" t="s">
        <v>5411</v>
      </c>
      <c r="B1399" s="1" t="s">
        <v>5412</v>
      </c>
      <c r="C1399" s="157" t="s">
        <v>10610</v>
      </c>
      <c r="D1399" s="157" t="s">
        <v>10610</v>
      </c>
    </row>
    <row r="1400" hidden="1">
      <c r="A1400" s="157" t="s">
        <v>5413</v>
      </c>
      <c r="B1400" s="1" t="s">
        <v>5414</v>
      </c>
      <c r="C1400" s="157" t="s">
        <v>10610</v>
      </c>
      <c r="D1400" s="157" t="s">
        <v>10610</v>
      </c>
    </row>
    <row r="1401" hidden="1">
      <c r="A1401" s="157" t="s">
        <v>5415</v>
      </c>
      <c r="B1401" s="1" t="s">
        <v>5416</v>
      </c>
      <c r="C1401" s="157" t="s">
        <v>10610</v>
      </c>
      <c r="D1401" s="157" t="s">
        <v>10610</v>
      </c>
    </row>
    <row r="1402" hidden="1">
      <c r="A1402" s="157" t="s">
        <v>5417</v>
      </c>
      <c r="B1402" s="1" t="s">
        <v>5418</v>
      </c>
      <c r="C1402" s="157" t="s">
        <v>10615</v>
      </c>
      <c r="D1402" s="157" t="s">
        <v>10610</v>
      </c>
    </row>
    <row r="1403" hidden="1">
      <c r="A1403" s="157" t="s">
        <v>5419</v>
      </c>
      <c r="B1403" s="1" t="s">
        <v>5420</v>
      </c>
      <c r="C1403" s="157" t="s">
        <v>10610</v>
      </c>
      <c r="D1403" s="157" t="s">
        <v>10610</v>
      </c>
    </row>
    <row r="1404" hidden="1">
      <c r="A1404" s="157" t="s">
        <v>5421</v>
      </c>
      <c r="B1404" s="1" t="s">
        <v>5422</v>
      </c>
      <c r="C1404" s="157" t="s">
        <v>10610</v>
      </c>
      <c r="D1404" s="157" t="s">
        <v>10610</v>
      </c>
    </row>
    <row r="1405" hidden="1">
      <c r="A1405" s="157" t="s">
        <v>5423</v>
      </c>
      <c r="B1405" s="1" t="s">
        <v>5424</v>
      </c>
      <c r="C1405" s="157" t="s">
        <v>10610</v>
      </c>
      <c r="D1405" s="157" t="s">
        <v>10610</v>
      </c>
    </row>
    <row r="1406" hidden="1">
      <c r="A1406" s="157" t="s">
        <v>5425</v>
      </c>
      <c r="B1406" s="1" t="s">
        <v>5426</v>
      </c>
      <c r="C1406" s="157" t="s">
        <v>10610</v>
      </c>
      <c r="D1406" s="157" t="s">
        <v>10610</v>
      </c>
    </row>
    <row r="1407" hidden="1">
      <c r="A1407" s="157" t="s">
        <v>5427</v>
      </c>
      <c r="B1407" s="1" t="s">
        <v>5428</v>
      </c>
      <c r="C1407" s="157" t="s">
        <v>10610</v>
      </c>
      <c r="D1407" s="157" t="s">
        <v>10610</v>
      </c>
    </row>
    <row r="1408" hidden="1">
      <c r="A1408" s="157" t="s">
        <v>5429</v>
      </c>
      <c r="B1408" s="1" t="s">
        <v>5430</v>
      </c>
      <c r="C1408" s="157" t="s">
        <v>10610</v>
      </c>
      <c r="D1408" s="157" t="s">
        <v>10610</v>
      </c>
    </row>
    <row r="1409" hidden="1">
      <c r="A1409" s="157" t="s">
        <v>5431</v>
      </c>
      <c r="B1409" s="1" t="s">
        <v>5432</v>
      </c>
      <c r="C1409" s="157" t="s">
        <v>10610</v>
      </c>
      <c r="D1409" s="157" t="s">
        <v>10610</v>
      </c>
    </row>
    <row r="1410" hidden="1">
      <c r="A1410" s="157" t="s">
        <v>5433</v>
      </c>
      <c r="B1410" s="1" t="s">
        <v>5434</v>
      </c>
      <c r="C1410" s="157" t="s">
        <v>10615</v>
      </c>
      <c r="D1410" s="157" t="s">
        <v>10610</v>
      </c>
    </row>
    <row r="1411" hidden="1">
      <c r="A1411" s="157" t="s">
        <v>5435</v>
      </c>
      <c r="B1411" s="1" t="s">
        <v>5436</v>
      </c>
      <c r="C1411" s="157" t="s">
        <v>10610</v>
      </c>
      <c r="D1411" s="157" t="s">
        <v>10610</v>
      </c>
    </row>
    <row r="1412" hidden="1">
      <c r="A1412" s="157" t="s">
        <v>5437</v>
      </c>
      <c r="B1412" s="1" t="s">
        <v>5438</v>
      </c>
      <c r="C1412" s="157" t="s">
        <v>10610</v>
      </c>
      <c r="D1412" s="157" t="s">
        <v>10610</v>
      </c>
    </row>
    <row r="1413" hidden="1">
      <c r="A1413" s="157" t="s">
        <v>5439</v>
      </c>
      <c r="B1413" s="1" t="s">
        <v>5440</v>
      </c>
      <c r="C1413" s="157" t="s">
        <v>10610</v>
      </c>
      <c r="D1413" s="157" t="s">
        <v>10610</v>
      </c>
    </row>
    <row r="1414" hidden="1">
      <c r="A1414" s="157" t="s">
        <v>5443</v>
      </c>
      <c r="B1414" s="1" t="s">
        <v>5444</v>
      </c>
      <c r="C1414" s="157" t="s">
        <v>10610</v>
      </c>
      <c r="D1414" s="157" t="s">
        <v>10610</v>
      </c>
    </row>
    <row r="1415" hidden="1">
      <c r="A1415" s="157" t="s">
        <v>5445</v>
      </c>
      <c r="B1415" s="1" t="s">
        <v>5446</v>
      </c>
      <c r="C1415" s="157" t="s">
        <v>10615</v>
      </c>
      <c r="D1415" s="157" t="s">
        <v>10610</v>
      </c>
    </row>
    <row r="1416" hidden="1">
      <c r="A1416" s="157" t="s">
        <v>5447</v>
      </c>
      <c r="B1416" s="1" t="s">
        <v>5448</v>
      </c>
      <c r="C1416" s="157" t="s">
        <v>10615</v>
      </c>
      <c r="D1416" s="157" t="s">
        <v>10610</v>
      </c>
    </row>
    <row r="1417" hidden="1">
      <c r="A1417" s="157" t="s">
        <v>5449</v>
      </c>
      <c r="B1417" s="1" t="s">
        <v>5450</v>
      </c>
      <c r="C1417" s="157" t="s">
        <v>10615</v>
      </c>
      <c r="D1417" s="157" t="s">
        <v>10610</v>
      </c>
    </row>
    <row r="1418" hidden="1">
      <c r="A1418" s="157" t="s">
        <v>5451</v>
      </c>
      <c r="B1418" s="1" t="s">
        <v>5452</v>
      </c>
      <c r="C1418" s="157" t="s">
        <v>10615</v>
      </c>
      <c r="D1418" s="157" t="s">
        <v>10610</v>
      </c>
    </row>
    <row r="1419" hidden="1">
      <c r="A1419" s="157" t="s">
        <v>5453</v>
      </c>
      <c r="B1419" s="1" t="s">
        <v>5454</v>
      </c>
      <c r="C1419" s="157" t="s">
        <v>10615</v>
      </c>
      <c r="D1419" s="157" t="s">
        <v>10610</v>
      </c>
    </row>
    <row r="1420" hidden="1">
      <c r="A1420" s="157" t="s">
        <v>5455</v>
      </c>
      <c r="B1420" s="1" t="s">
        <v>5456</v>
      </c>
      <c r="C1420" s="157" t="s">
        <v>10610</v>
      </c>
      <c r="D1420" s="157" t="s">
        <v>10610</v>
      </c>
    </row>
    <row r="1421" hidden="1">
      <c r="A1421" s="157" t="s">
        <v>5457</v>
      </c>
      <c r="B1421" s="1" t="s">
        <v>5458</v>
      </c>
      <c r="C1421" s="157" t="s">
        <v>10610</v>
      </c>
      <c r="D1421" s="157" t="s">
        <v>10610</v>
      </c>
    </row>
    <row r="1422" hidden="1">
      <c r="A1422" s="157" t="s">
        <v>5459</v>
      </c>
      <c r="B1422" s="1" t="s">
        <v>5460</v>
      </c>
      <c r="C1422" s="157" t="s">
        <v>10615</v>
      </c>
      <c r="D1422" s="157" t="s">
        <v>10610</v>
      </c>
    </row>
    <row r="1423" hidden="1">
      <c r="A1423" s="157" t="s">
        <v>5463</v>
      </c>
      <c r="B1423" s="1" t="s">
        <v>5464</v>
      </c>
      <c r="C1423" s="157" t="s">
        <v>10611</v>
      </c>
      <c r="D1423" s="157" t="s">
        <v>10610</v>
      </c>
    </row>
    <row r="1424" hidden="1">
      <c r="A1424" s="157" t="s">
        <v>5465</v>
      </c>
      <c r="B1424" s="1" t="s">
        <v>5466</v>
      </c>
      <c r="C1424" s="157" t="s">
        <v>10611</v>
      </c>
      <c r="D1424" s="157" t="s">
        <v>10610</v>
      </c>
    </row>
    <row r="1425" hidden="1">
      <c r="A1425" s="157" t="s">
        <v>5467</v>
      </c>
      <c r="B1425" s="1" t="s">
        <v>5468</v>
      </c>
      <c r="C1425" s="157" t="s">
        <v>10611</v>
      </c>
      <c r="D1425" s="157" t="s">
        <v>10610</v>
      </c>
    </row>
    <row r="1426" hidden="1">
      <c r="A1426" s="157" t="s">
        <v>5469</v>
      </c>
      <c r="B1426" s="1" t="s">
        <v>5470</v>
      </c>
      <c r="C1426" s="157" t="s">
        <v>10611</v>
      </c>
      <c r="D1426" s="157" t="s">
        <v>10610</v>
      </c>
    </row>
    <row r="1427" hidden="1">
      <c r="A1427" s="157" t="s">
        <v>5471</v>
      </c>
      <c r="B1427" s="1" t="s">
        <v>5472</v>
      </c>
      <c r="C1427" s="157" t="s">
        <v>10611</v>
      </c>
      <c r="D1427" s="157" t="s">
        <v>10610</v>
      </c>
    </row>
    <row r="1428" hidden="1">
      <c r="A1428" s="157" t="s">
        <v>5473</v>
      </c>
      <c r="B1428" s="1" t="s">
        <v>5474</v>
      </c>
      <c r="C1428" s="157" t="s">
        <v>10611</v>
      </c>
      <c r="D1428" s="157" t="s">
        <v>10610</v>
      </c>
    </row>
    <row r="1429" hidden="1">
      <c r="A1429" s="157" t="s">
        <v>5475</v>
      </c>
      <c r="B1429" s="1" t="s">
        <v>5476</v>
      </c>
      <c r="C1429" s="157" t="s">
        <v>10611</v>
      </c>
      <c r="D1429" s="157" t="s">
        <v>10610</v>
      </c>
    </row>
    <row r="1430" hidden="1">
      <c r="A1430" s="157" t="s">
        <v>5477</v>
      </c>
      <c r="B1430" s="1" t="s">
        <v>5478</v>
      </c>
      <c r="C1430" s="157" t="s">
        <v>10611</v>
      </c>
      <c r="D1430" s="157" t="s">
        <v>10610</v>
      </c>
    </row>
    <row r="1431" hidden="1">
      <c r="A1431" s="157" t="s">
        <v>5479</v>
      </c>
      <c r="B1431" s="1" t="s">
        <v>5480</v>
      </c>
      <c r="C1431" s="157" t="s">
        <v>10611</v>
      </c>
      <c r="D1431" s="157" t="s">
        <v>10610</v>
      </c>
    </row>
    <row r="1432" hidden="1">
      <c r="A1432" s="157" t="s">
        <v>5481</v>
      </c>
      <c r="B1432" s="1" t="s">
        <v>5482</v>
      </c>
      <c r="C1432" s="157" t="s">
        <v>10611</v>
      </c>
      <c r="D1432" s="157" t="s">
        <v>10610</v>
      </c>
    </row>
    <row r="1433" hidden="1">
      <c r="A1433" s="157" t="s">
        <v>5483</v>
      </c>
      <c r="B1433" s="1" t="s">
        <v>5484</v>
      </c>
      <c r="C1433" s="157" t="s">
        <v>10611</v>
      </c>
      <c r="D1433" s="157" t="s">
        <v>10610</v>
      </c>
    </row>
    <row r="1434" hidden="1">
      <c r="A1434" s="157" t="s">
        <v>5485</v>
      </c>
      <c r="B1434" s="1" t="s">
        <v>5486</v>
      </c>
      <c r="C1434" s="157" t="s">
        <v>10611</v>
      </c>
      <c r="D1434" s="157" t="s">
        <v>10610</v>
      </c>
    </row>
    <row r="1435" hidden="1">
      <c r="A1435" s="157" t="s">
        <v>5487</v>
      </c>
      <c r="B1435" s="1" t="s">
        <v>5488</v>
      </c>
      <c r="C1435" s="157" t="s">
        <v>10611</v>
      </c>
      <c r="D1435" s="157" t="s">
        <v>10610</v>
      </c>
    </row>
    <row r="1436" hidden="1">
      <c r="A1436" s="157" t="s">
        <v>5489</v>
      </c>
      <c r="B1436" s="1" t="s">
        <v>5490</v>
      </c>
      <c r="C1436" s="157" t="s">
        <v>10618</v>
      </c>
      <c r="D1436" s="157" t="s">
        <v>10610</v>
      </c>
    </row>
    <row r="1437" hidden="1">
      <c r="A1437" s="157" t="s">
        <v>5491</v>
      </c>
      <c r="B1437" s="1" t="s">
        <v>5492</v>
      </c>
      <c r="C1437" s="157" t="s">
        <v>10618</v>
      </c>
      <c r="D1437" s="157" t="s">
        <v>10610</v>
      </c>
    </row>
    <row r="1438" hidden="1">
      <c r="A1438" s="157" t="s">
        <v>5493</v>
      </c>
      <c r="B1438" s="1" t="s">
        <v>5494</v>
      </c>
      <c r="C1438" s="157" t="s">
        <v>10618</v>
      </c>
      <c r="D1438" s="157" t="s">
        <v>10610</v>
      </c>
    </row>
    <row r="1439" hidden="1">
      <c r="A1439" s="157" t="s">
        <v>5497</v>
      </c>
      <c r="B1439" s="1" t="s">
        <v>5498</v>
      </c>
      <c r="C1439" s="157" t="s">
        <v>10611</v>
      </c>
      <c r="D1439" s="157" t="s">
        <v>10610</v>
      </c>
    </row>
    <row r="1440" hidden="1">
      <c r="A1440" s="157" t="s">
        <v>5499</v>
      </c>
      <c r="B1440" s="1" t="s">
        <v>5500</v>
      </c>
      <c r="C1440" s="157" t="s">
        <v>10611</v>
      </c>
      <c r="D1440" s="157" t="s">
        <v>10610</v>
      </c>
    </row>
    <row r="1441" hidden="1">
      <c r="A1441" s="157" t="s">
        <v>5501</v>
      </c>
      <c r="B1441" s="1" t="s">
        <v>5502</v>
      </c>
      <c r="C1441" s="157" t="s">
        <v>10611</v>
      </c>
      <c r="D1441" s="157" t="s">
        <v>10610</v>
      </c>
    </row>
    <row r="1442" hidden="1">
      <c r="A1442" s="157" t="s">
        <v>5503</v>
      </c>
      <c r="B1442" s="1" t="s">
        <v>5504</v>
      </c>
      <c r="C1442" s="157" t="s">
        <v>10611</v>
      </c>
      <c r="D1442" s="157" t="s">
        <v>10610</v>
      </c>
    </row>
    <row r="1443" hidden="1">
      <c r="A1443" s="157" t="s">
        <v>5505</v>
      </c>
      <c r="B1443" s="1" t="s">
        <v>5506</v>
      </c>
      <c r="C1443" s="157" t="s">
        <v>10611</v>
      </c>
      <c r="D1443" s="157" t="s">
        <v>10610</v>
      </c>
    </row>
    <row r="1444" hidden="1">
      <c r="A1444" s="157" t="s">
        <v>5507</v>
      </c>
      <c r="B1444" s="1" t="s">
        <v>5508</v>
      </c>
      <c r="C1444" s="157" t="s">
        <v>10611</v>
      </c>
      <c r="D1444" s="157" t="s">
        <v>10610</v>
      </c>
    </row>
    <row r="1445" hidden="1">
      <c r="A1445" s="157" t="s">
        <v>5509</v>
      </c>
      <c r="B1445" s="1" t="s">
        <v>5510</v>
      </c>
      <c r="C1445" s="157" t="s">
        <v>10611</v>
      </c>
      <c r="D1445" s="157" t="s">
        <v>10610</v>
      </c>
    </row>
    <row r="1446" hidden="1">
      <c r="A1446" s="157" t="s">
        <v>5511</v>
      </c>
      <c r="B1446" s="1" t="s">
        <v>5512</v>
      </c>
      <c r="C1446" s="157" t="s">
        <v>10611</v>
      </c>
      <c r="D1446" s="157" t="s">
        <v>10610</v>
      </c>
    </row>
    <row r="1447" hidden="1">
      <c r="A1447" s="157" t="s">
        <v>5513</v>
      </c>
      <c r="B1447" s="1" t="s">
        <v>5514</v>
      </c>
      <c r="C1447" s="157" t="s">
        <v>10611</v>
      </c>
      <c r="D1447" s="157" t="s">
        <v>10610</v>
      </c>
    </row>
    <row r="1448" hidden="1">
      <c r="A1448" s="157" t="s">
        <v>5515</v>
      </c>
      <c r="B1448" s="1" t="s">
        <v>5516</v>
      </c>
      <c r="C1448" s="157" t="s">
        <v>10611</v>
      </c>
      <c r="D1448" s="157" t="s">
        <v>10610</v>
      </c>
    </row>
    <row r="1449" hidden="1">
      <c r="A1449" s="157" t="s">
        <v>5519</v>
      </c>
      <c r="B1449" s="1" t="s">
        <v>5520</v>
      </c>
      <c r="C1449" s="157" t="s">
        <v>10611</v>
      </c>
      <c r="D1449" s="157" t="s">
        <v>10610</v>
      </c>
    </row>
    <row r="1450" hidden="1">
      <c r="A1450" s="157" t="s">
        <v>5521</v>
      </c>
      <c r="B1450" s="1" t="s">
        <v>5522</v>
      </c>
      <c r="C1450" s="157" t="s">
        <v>10611</v>
      </c>
      <c r="D1450" s="157" t="s">
        <v>10610</v>
      </c>
    </row>
    <row r="1451" hidden="1">
      <c r="A1451" s="157" t="s">
        <v>5523</v>
      </c>
      <c r="B1451" s="1" t="s">
        <v>5524</v>
      </c>
      <c r="C1451" s="157" t="s">
        <v>10611</v>
      </c>
      <c r="D1451" s="157" t="s">
        <v>10610</v>
      </c>
    </row>
    <row r="1452" hidden="1">
      <c r="A1452" s="157" t="s">
        <v>5525</v>
      </c>
      <c r="B1452" s="1" t="s">
        <v>5526</v>
      </c>
      <c r="C1452" s="157" t="s">
        <v>10610</v>
      </c>
      <c r="D1452" s="157" t="s">
        <v>10610</v>
      </c>
    </row>
    <row r="1453" hidden="1">
      <c r="A1453" s="157" t="s">
        <v>5529</v>
      </c>
      <c r="B1453" s="1" t="s">
        <v>5530</v>
      </c>
      <c r="C1453" s="157" t="s">
        <v>10611</v>
      </c>
      <c r="D1453" s="157" t="s">
        <v>10610</v>
      </c>
    </row>
    <row r="1454" hidden="1">
      <c r="A1454" s="157" t="s">
        <v>5531</v>
      </c>
      <c r="B1454" s="1" t="s">
        <v>5532</v>
      </c>
      <c r="C1454" s="157" t="s">
        <v>10611</v>
      </c>
      <c r="D1454" s="157" t="s">
        <v>10610</v>
      </c>
    </row>
    <row r="1455" hidden="1">
      <c r="A1455" s="157" t="s">
        <v>5533</v>
      </c>
      <c r="B1455" s="1" t="s">
        <v>5534</v>
      </c>
      <c r="C1455" s="157" t="s">
        <v>10611</v>
      </c>
      <c r="D1455" s="157" t="s">
        <v>10610</v>
      </c>
    </row>
    <row r="1456" hidden="1">
      <c r="A1456" s="157" t="s">
        <v>5535</v>
      </c>
      <c r="B1456" s="1" t="s">
        <v>5536</v>
      </c>
      <c r="C1456" s="157" t="s">
        <v>10611</v>
      </c>
      <c r="D1456" s="157" t="s">
        <v>10610</v>
      </c>
    </row>
    <row r="1457" hidden="1">
      <c r="A1457" s="157" t="s">
        <v>5537</v>
      </c>
      <c r="B1457" s="1" t="s">
        <v>5538</v>
      </c>
      <c r="C1457" s="157" t="s">
        <v>10610</v>
      </c>
      <c r="D1457" s="157" t="s">
        <v>10610</v>
      </c>
    </row>
    <row r="1458" hidden="1">
      <c r="A1458" s="157" t="s">
        <v>5539</v>
      </c>
      <c r="B1458" s="1" t="s">
        <v>5540</v>
      </c>
      <c r="C1458" s="157" t="s">
        <v>10610</v>
      </c>
      <c r="D1458" s="157" t="s">
        <v>10610</v>
      </c>
    </row>
    <row r="1459" hidden="1">
      <c r="A1459" s="157" t="s">
        <v>5541</v>
      </c>
      <c r="B1459" s="1" t="s">
        <v>5542</v>
      </c>
      <c r="C1459" s="157" t="s">
        <v>10610</v>
      </c>
      <c r="D1459" s="157" t="s">
        <v>10610</v>
      </c>
    </row>
    <row r="1460" hidden="1">
      <c r="A1460" s="157" t="s">
        <v>5543</v>
      </c>
      <c r="B1460" s="1" t="s">
        <v>5544</v>
      </c>
      <c r="C1460" s="157" t="s">
        <v>10611</v>
      </c>
      <c r="D1460" s="157" t="s">
        <v>10610</v>
      </c>
    </row>
    <row r="1461" hidden="1">
      <c r="A1461" s="157" t="s">
        <v>5547</v>
      </c>
      <c r="B1461" s="1" t="s">
        <v>5548</v>
      </c>
      <c r="C1461" s="157" t="s">
        <v>10615</v>
      </c>
      <c r="D1461" s="157" t="s">
        <v>10610</v>
      </c>
    </row>
    <row r="1462" hidden="1">
      <c r="A1462" s="157" t="s">
        <v>5549</v>
      </c>
      <c r="B1462" s="1" t="s">
        <v>5550</v>
      </c>
      <c r="C1462" s="157" t="s">
        <v>10615</v>
      </c>
      <c r="D1462" s="157" t="s">
        <v>10610</v>
      </c>
    </row>
    <row r="1463" hidden="1">
      <c r="A1463" s="157" t="s">
        <v>5551</v>
      </c>
      <c r="B1463" s="1" t="s">
        <v>5552</v>
      </c>
      <c r="C1463" s="157" t="s">
        <v>10615</v>
      </c>
      <c r="D1463" s="157" t="s">
        <v>10610</v>
      </c>
    </row>
    <row r="1464" hidden="1">
      <c r="A1464" s="157" t="s">
        <v>5553</v>
      </c>
      <c r="B1464" s="1" t="s">
        <v>5554</v>
      </c>
      <c r="C1464" s="157" t="s">
        <v>10615</v>
      </c>
      <c r="D1464" s="157" t="s">
        <v>10610</v>
      </c>
    </row>
    <row r="1465" hidden="1">
      <c r="A1465" s="157" t="s">
        <v>5557</v>
      </c>
      <c r="B1465" s="1" t="s">
        <v>5558</v>
      </c>
      <c r="C1465" s="157" t="s">
        <v>10615</v>
      </c>
      <c r="D1465" s="157" t="s">
        <v>10610</v>
      </c>
    </row>
    <row r="1466" hidden="1">
      <c r="A1466" s="157" t="s">
        <v>5559</v>
      </c>
      <c r="B1466" s="1" t="s">
        <v>5560</v>
      </c>
      <c r="C1466" s="157" t="s">
        <v>10615</v>
      </c>
      <c r="D1466" s="157" t="s">
        <v>10610</v>
      </c>
    </row>
    <row r="1467" hidden="1">
      <c r="A1467" s="157" t="s">
        <v>5561</v>
      </c>
      <c r="B1467" s="1" t="s">
        <v>5562</v>
      </c>
      <c r="C1467" s="157" t="s">
        <v>10615</v>
      </c>
      <c r="D1467" s="157" t="s">
        <v>10610</v>
      </c>
    </row>
    <row r="1468" hidden="1">
      <c r="A1468" s="157" t="s">
        <v>5563</v>
      </c>
      <c r="B1468" s="1" t="s">
        <v>5564</v>
      </c>
      <c r="C1468" s="157" t="s">
        <v>10614</v>
      </c>
      <c r="D1468" s="157" t="s">
        <v>10610</v>
      </c>
    </row>
    <row r="1469" hidden="1">
      <c r="A1469" s="157" t="s">
        <v>5565</v>
      </c>
      <c r="B1469" s="1" t="s">
        <v>5566</v>
      </c>
      <c r="C1469" s="157" t="s">
        <v>10614</v>
      </c>
      <c r="D1469" s="157" t="s">
        <v>10610</v>
      </c>
    </row>
    <row r="1470" hidden="1">
      <c r="A1470" s="157" t="s">
        <v>5567</v>
      </c>
      <c r="B1470" s="1" t="s">
        <v>5568</v>
      </c>
      <c r="C1470" s="157" t="s">
        <v>10614</v>
      </c>
      <c r="D1470" s="157" t="s">
        <v>10610</v>
      </c>
    </row>
    <row r="1471" hidden="1">
      <c r="A1471" s="157" t="s">
        <v>5569</v>
      </c>
      <c r="B1471" s="1" t="s">
        <v>5570</v>
      </c>
      <c r="C1471" s="157" t="s">
        <v>10614</v>
      </c>
      <c r="D1471" s="157" t="s">
        <v>10610</v>
      </c>
    </row>
    <row r="1472" hidden="1">
      <c r="A1472" s="157" t="s">
        <v>5571</v>
      </c>
      <c r="B1472" s="1" t="s">
        <v>5572</v>
      </c>
      <c r="C1472" s="157" t="s">
        <v>10614</v>
      </c>
      <c r="D1472" s="157" t="s">
        <v>10610</v>
      </c>
    </row>
    <row r="1473" hidden="1">
      <c r="A1473" s="157" t="s">
        <v>5573</v>
      </c>
      <c r="B1473" s="1" t="s">
        <v>5574</v>
      </c>
      <c r="C1473" s="157" t="s">
        <v>10611</v>
      </c>
      <c r="D1473" s="157" t="s">
        <v>10610</v>
      </c>
    </row>
    <row r="1474" hidden="1">
      <c r="A1474" s="157" t="s">
        <v>5575</v>
      </c>
      <c r="B1474" s="1" t="s">
        <v>5576</v>
      </c>
      <c r="C1474" s="157" t="s">
        <v>10615</v>
      </c>
      <c r="D1474" s="157" t="s">
        <v>10610</v>
      </c>
    </row>
    <row r="1475" hidden="1">
      <c r="A1475" s="157" t="s">
        <v>5577</v>
      </c>
      <c r="B1475" s="1" t="s">
        <v>5578</v>
      </c>
      <c r="C1475" s="157" t="s">
        <v>10615</v>
      </c>
      <c r="D1475" s="157" t="s">
        <v>10610</v>
      </c>
    </row>
    <row r="1476" hidden="1">
      <c r="A1476" s="157" t="s">
        <v>5579</v>
      </c>
      <c r="B1476" s="1" t="s">
        <v>5580</v>
      </c>
      <c r="C1476" s="157" t="s">
        <v>10611</v>
      </c>
      <c r="D1476" s="157" t="s">
        <v>10610</v>
      </c>
    </row>
    <row r="1477" hidden="1">
      <c r="A1477" s="157" t="s">
        <v>5581</v>
      </c>
      <c r="B1477" s="1" t="s">
        <v>5582</v>
      </c>
      <c r="C1477" s="157" t="s">
        <v>10615</v>
      </c>
      <c r="D1477" s="157" t="s">
        <v>10610</v>
      </c>
    </row>
    <row r="1478" hidden="1">
      <c r="A1478" s="157" t="s">
        <v>5583</v>
      </c>
      <c r="B1478" s="1" t="s">
        <v>5584</v>
      </c>
      <c r="C1478" s="157" t="s">
        <v>10611</v>
      </c>
      <c r="D1478" s="157" t="s">
        <v>10610</v>
      </c>
    </row>
    <row r="1479" hidden="1">
      <c r="A1479" s="157" t="s">
        <v>5585</v>
      </c>
      <c r="B1479" s="1" t="s">
        <v>5586</v>
      </c>
      <c r="C1479" s="157" t="s">
        <v>10611</v>
      </c>
      <c r="D1479" s="157" t="s">
        <v>10610</v>
      </c>
    </row>
    <row r="1480" hidden="1">
      <c r="A1480" s="157" t="s">
        <v>5589</v>
      </c>
      <c r="B1480" s="1" t="s">
        <v>5590</v>
      </c>
      <c r="C1480" s="157" t="s">
        <v>10615</v>
      </c>
      <c r="D1480" s="157" t="s">
        <v>10610</v>
      </c>
    </row>
    <row r="1481" hidden="1">
      <c r="A1481" s="157" t="s">
        <v>5591</v>
      </c>
      <c r="B1481" s="1" t="s">
        <v>5592</v>
      </c>
      <c r="C1481" s="157" t="s">
        <v>10615</v>
      </c>
      <c r="D1481" s="157" t="s">
        <v>10610</v>
      </c>
    </row>
    <row r="1482" hidden="1">
      <c r="A1482" s="157" t="s">
        <v>5593</v>
      </c>
      <c r="B1482" s="1" t="s">
        <v>5594</v>
      </c>
      <c r="C1482" s="157" t="s">
        <v>10615</v>
      </c>
      <c r="D1482" s="157" t="s">
        <v>10610</v>
      </c>
    </row>
    <row r="1483" hidden="1">
      <c r="A1483" s="157" t="s">
        <v>5595</v>
      </c>
      <c r="B1483" s="1" t="s">
        <v>5596</v>
      </c>
      <c r="C1483" s="157" t="s">
        <v>10610</v>
      </c>
      <c r="D1483" s="157" t="s">
        <v>10610</v>
      </c>
    </row>
    <row r="1484" hidden="1">
      <c r="A1484" s="157" t="s">
        <v>5597</v>
      </c>
      <c r="B1484" s="1" t="s">
        <v>5598</v>
      </c>
      <c r="C1484" s="157" t="s">
        <v>10610</v>
      </c>
      <c r="D1484" s="157" t="s">
        <v>10610</v>
      </c>
    </row>
    <row r="1485" hidden="1">
      <c r="A1485" s="157" t="s">
        <v>5599</v>
      </c>
      <c r="B1485" s="1" t="s">
        <v>5600</v>
      </c>
      <c r="C1485" s="157" t="s">
        <v>10610</v>
      </c>
      <c r="D1485" s="157" t="s">
        <v>10610</v>
      </c>
    </row>
    <row r="1486" hidden="1">
      <c r="A1486" s="157" t="s">
        <v>5601</v>
      </c>
      <c r="B1486" s="1" t="s">
        <v>5602</v>
      </c>
      <c r="C1486" s="157" t="s">
        <v>10615</v>
      </c>
      <c r="D1486" s="157" t="s">
        <v>10610</v>
      </c>
    </row>
    <row r="1487" hidden="1">
      <c r="A1487" s="157" t="s">
        <v>5603</v>
      </c>
      <c r="B1487" s="1" t="s">
        <v>5604</v>
      </c>
      <c r="C1487" s="157" t="s">
        <v>10615</v>
      </c>
      <c r="D1487" s="157" t="s">
        <v>10610</v>
      </c>
    </row>
    <row r="1488" hidden="1">
      <c r="A1488" s="157" t="s">
        <v>5605</v>
      </c>
      <c r="B1488" s="1" t="s">
        <v>5606</v>
      </c>
      <c r="C1488" s="157" t="s">
        <v>10615</v>
      </c>
      <c r="D1488" s="157" t="s">
        <v>10610</v>
      </c>
    </row>
    <row r="1489" hidden="1">
      <c r="A1489" s="157" t="s">
        <v>5607</v>
      </c>
      <c r="B1489" s="1" t="s">
        <v>5608</v>
      </c>
      <c r="C1489" s="157" t="s">
        <v>10615</v>
      </c>
      <c r="D1489" s="157" t="s">
        <v>10610</v>
      </c>
    </row>
    <row r="1490" hidden="1">
      <c r="A1490" s="157" t="s">
        <v>5609</v>
      </c>
      <c r="B1490" s="1" t="s">
        <v>5610</v>
      </c>
      <c r="C1490" s="157" t="s">
        <v>10610</v>
      </c>
      <c r="D1490" s="157" t="s">
        <v>10610</v>
      </c>
    </row>
    <row r="1491" hidden="1">
      <c r="A1491" s="157" t="s">
        <v>5611</v>
      </c>
      <c r="B1491" s="1" t="s">
        <v>5612</v>
      </c>
      <c r="C1491" s="157" t="s">
        <v>10610</v>
      </c>
      <c r="D1491" s="157" t="s">
        <v>10610</v>
      </c>
    </row>
    <row r="1492" hidden="1">
      <c r="A1492" s="157" t="s">
        <v>5613</v>
      </c>
      <c r="B1492" s="1" t="s">
        <v>5614</v>
      </c>
      <c r="C1492" s="157" t="s">
        <v>10618</v>
      </c>
      <c r="D1492" s="157" t="s">
        <v>10610</v>
      </c>
    </row>
    <row r="1493" hidden="1">
      <c r="A1493" s="157" t="s">
        <v>5615</v>
      </c>
      <c r="B1493" s="1" t="s">
        <v>5616</v>
      </c>
      <c r="C1493" s="157" t="s">
        <v>10615</v>
      </c>
      <c r="D1493" s="157" t="s">
        <v>10610</v>
      </c>
    </row>
    <row r="1494" hidden="1">
      <c r="A1494" s="157" t="s">
        <v>5617</v>
      </c>
      <c r="B1494" s="1" t="s">
        <v>5618</v>
      </c>
      <c r="C1494" s="157" t="s">
        <v>10614</v>
      </c>
      <c r="D1494" s="157" t="s">
        <v>10610</v>
      </c>
    </row>
    <row r="1495" hidden="1">
      <c r="A1495" s="157" t="s">
        <v>5619</v>
      </c>
      <c r="B1495" s="1" t="s">
        <v>5620</v>
      </c>
      <c r="C1495" s="157" t="s">
        <v>10614</v>
      </c>
      <c r="D1495" s="157" t="s">
        <v>10610</v>
      </c>
    </row>
    <row r="1496" hidden="1">
      <c r="A1496" s="157" t="s">
        <v>5621</v>
      </c>
      <c r="B1496" s="1" t="s">
        <v>5622</v>
      </c>
      <c r="C1496" s="157" t="s">
        <v>10614</v>
      </c>
      <c r="D1496" s="157" t="s">
        <v>10610</v>
      </c>
    </row>
    <row r="1497" hidden="1">
      <c r="A1497" s="157" t="s">
        <v>5623</v>
      </c>
      <c r="B1497" s="1" t="s">
        <v>5624</v>
      </c>
      <c r="C1497" s="157" t="s">
        <v>10614</v>
      </c>
      <c r="D1497" s="157" t="s">
        <v>10610</v>
      </c>
    </row>
    <row r="1498" hidden="1">
      <c r="A1498" s="157" t="s">
        <v>5625</v>
      </c>
      <c r="B1498" s="1" t="s">
        <v>5626</v>
      </c>
      <c r="C1498" s="157" t="s">
        <v>10614</v>
      </c>
      <c r="D1498" s="157" t="s">
        <v>10610</v>
      </c>
    </row>
    <row r="1499" hidden="1">
      <c r="A1499" s="157" t="s">
        <v>5627</v>
      </c>
      <c r="B1499" s="1" t="s">
        <v>5628</v>
      </c>
      <c r="C1499" s="157" t="s">
        <v>10614</v>
      </c>
      <c r="D1499" s="157" t="s">
        <v>10610</v>
      </c>
    </row>
    <row r="1500" hidden="1">
      <c r="A1500" s="157" t="s">
        <v>5629</v>
      </c>
      <c r="B1500" s="1" t="s">
        <v>5630</v>
      </c>
      <c r="C1500" s="157" t="s">
        <v>10614</v>
      </c>
      <c r="D1500" s="157" t="s">
        <v>10610</v>
      </c>
    </row>
    <row r="1501" hidden="1">
      <c r="A1501" s="157" t="s">
        <v>5631</v>
      </c>
      <c r="B1501" s="1" t="s">
        <v>5632</v>
      </c>
      <c r="C1501" s="157" t="s">
        <v>10614</v>
      </c>
      <c r="D1501" s="157" t="s">
        <v>10610</v>
      </c>
    </row>
    <row r="1502" hidden="1">
      <c r="A1502" s="157" t="s">
        <v>5635</v>
      </c>
      <c r="B1502" s="1" t="s">
        <v>5636</v>
      </c>
      <c r="C1502" s="157" t="s">
        <v>10615</v>
      </c>
      <c r="D1502" s="157" t="s">
        <v>10610</v>
      </c>
    </row>
    <row r="1503" hidden="1">
      <c r="A1503" s="157" t="s">
        <v>5637</v>
      </c>
      <c r="B1503" s="1" t="s">
        <v>5638</v>
      </c>
      <c r="C1503" s="157" t="s">
        <v>10614</v>
      </c>
      <c r="D1503" s="157" t="s">
        <v>10610</v>
      </c>
    </row>
    <row r="1504" hidden="1">
      <c r="A1504" s="157" t="s">
        <v>5639</v>
      </c>
      <c r="B1504" s="1" t="s">
        <v>5640</v>
      </c>
      <c r="C1504" s="157" t="s">
        <v>10610</v>
      </c>
      <c r="D1504" s="157" t="s">
        <v>10610</v>
      </c>
    </row>
    <row r="1505" hidden="1">
      <c r="A1505" s="157" t="s">
        <v>5641</v>
      </c>
      <c r="B1505" s="1" t="s">
        <v>5642</v>
      </c>
      <c r="C1505" s="157" t="s">
        <v>10610</v>
      </c>
      <c r="D1505" s="157" t="s">
        <v>10610</v>
      </c>
    </row>
    <row r="1506" hidden="1">
      <c r="A1506" s="157" t="s">
        <v>5643</v>
      </c>
      <c r="B1506" s="1" t="s">
        <v>5644</v>
      </c>
      <c r="C1506" s="157" t="s">
        <v>10610</v>
      </c>
      <c r="D1506" s="157" t="s">
        <v>10610</v>
      </c>
    </row>
    <row r="1507" hidden="1">
      <c r="A1507" s="157" t="s">
        <v>5645</v>
      </c>
      <c r="B1507" s="1" t="s">
        <v>5646</v>
      </c>
      <c r="C1507" s="157" t="s">
        <v>10610</v>
      </c>
      <c r="D1507" s="157" t="s">
        <v>10610</v>
      </c>
    </row>
    <row r="1508" hidden="1">
      <c r="A1508" s="157" t="s">
        <v>5647</v>
      </c>
      <c r="B1508" s="1" t="s">
        <v>5648</v>
      </c>
      <c r="C1508" s="157" t="s">
        <v>10614</v>
      </c>
      <c r="D1508" s="157" t="s">
        <v>10610</v>
      </c>
    </row>
    <row r="1509" hidden="1">
      <c r="A1509" s="157" t="s">
        <v>5649</v>
      </c>
      <c r="B1509" s="1" t="s">
        <v>5650</v>
      </c>
      <c r="C1509" s="157" t="s">
        <v>10610</v>
      </c>
      <c r="D1509" s="157" t="s">
        <v>10610</v>
      </c>
    </row>
    <row r="1510" hidden="1">
      <c r="A1510" s="157" t="s">
        <v>5651</v>
      </c>
      <c r="B1510" s="1" t="s">
        <v>5652</v>
      </c>
      <c r="C1510" s="157" t="s">
        <v>10610</v>
      </c>
      <c r="D1510" s="157" t="s">
        <v>10610</v>
      </c>
    </row>
    <row r="1511" hidden="1">
      <c r="A1511" s="157" t="s">
        <v>5653</v>
      </c>
      <c r="B1511" s="1" t="s">
        <v>5654</v>
      </c>
      <c r="C1511" s="157" t="s">
        <v>10610</v>
      </c>
      <c r="D1511" s="157" t="s">
        <v>10610</v>
      </c>
    </row>
    <row r="1512" hidden="1">
      <c r="A1512" s="157" t="s">
        <v>5655</v>
      </c>
      <c r="B1512" s="1" t="s">
        <v>5656</v>
      </c>
      <c r="C1512" s="157" t="s">
        <v>10610</v>
      </c>
      <c r="D1512" s="157" t="s">
        <v>10610</v>
      </c>
    </row>
    <row r="1513" hidden="1">
      <c r="A1513" s="157" t="s">
        <v>5657</v>
      </c>
      <c r="B1513" s="1" t="s">
        <v>5658</v>
      </c>
      <c r="C1513" s="157" t="s">
        <v>10610</v>
      </c>
      <c r="D1513" s="157" t="s">
        <v>10610</v>
      </c>
    </row>
    <row r="1514" hidden="1">
      <c r="A1514" s="157" t="s">
        <v>5659</v>
      </c>
      <c r="B1514" s="1" t="s">
        <v>5660</v>
      </c>
      <c r="C1514" s="157" t="s">
        <v>10610</v>
      </c>
      <c r="D1514" s="157" t="s">
        <v>10610</v>
      </c>
    </row>
    <row r="1515" hidden="1">
      <c r="A1515" s="157" t="s">
        <v>5661</v>
      </c>
      <c r="B1515" s="1" t="s">
        <v>5662</v>
      </c>
      <c r="C1515" s="157" t="s">
        <v>10614</v>
      </c>
      <c r="D1515" s="157" t="s">
        <v>10610</v>
      </c>
    </row>
    <row r="1516" hidden="1">
      <c r="A1516" s="157" t="s">
        <v>5663</v>
      </c>
      <c r="B1516" s="1" t="s">
        <v>5664</v>
      </c>
      <c r="C1516" s="157" t="s">
        <v>10610</v>
      </c>
      <c r="D1516" s="157" t="s">
        <v>10610</v>
      </c>
    </row>
    <row r="1517" hidden="1">
      <c r="A1517" s="157" t="s">
        <v>5667</v>
      </c>
      <c r="B1517" s="1" t="s">
        <v>5668</v>
      </c>
      <c r="C1517" s="157" t="s">
        <v>10611</v>
      </c>
      <c r="D1517" s="157" t="s">
        <v>10610</v>
      </c>
    </row>
    <row r="1518" hidden="1">
      <c r="A1518" s="157" t="s">
        <v>5669</v>
      </c>
      <c r="B1518" s="1" t="s">
        <v>5670</v>
      </c>
      <c r="C1518" s="157" t="s">
        <v>10611</v>
      </c>
      <c r="D1518" s="157" t="s">
        <v>10610</v>
      </c>
    </row>
    <row r="1519" hidden="1">
      <c r="A1519" s="157" t="s">
        <v>5671</v>
      </c>
      <c r="B1519" s="1" t="s">
        <v>5672</v>
      </c>
      <c r="C1519" s="157" t="s">
        <v>10611</v>
      </c>
      <c r="D1519" s="157" t="s">
        <v>10610</v>
      </c>
    </row>
    <row r="1520" hidden="1">
      <c r="A1520" s="157" t="s">
        <v>5673</v>
      </c>
      <c r="B1520" s="1" t="s">
        <v>5674</v>
      </c>
      <c r="C1520" s="157" t="s">
        <v>10611</v>
      </c>
      <c r="D1520" s="157" t="s">
        <v>10610</v>
      </c>
    </row>
    <row r="1521" hidden="1">
      <c r="A1521" s="157" t="s">
        <v>5675</v>
      </c>
      <c r="B1521" s="1" t="s">
        <v>5676</v>
      </c>
      <c r="C1521" s="157" t="s">
        <v>10611</v>
      </c>
      <c r="D1521" s="157" t="s">
        <v>10610</v>
      </c>
    </row>
    <row r="1522" hidden="1">
      <c r="A1522" s="157" t="s">
        <v>5679</v>
      </c>
      <c r="B1522" s="1" t="s">
        <v>5680</v>
      </c>
      <c r="C1522" s="157" t="s">
        <v>10611</v>
      </c>
      <c r="D1522" s="157" t="s">
        <v>10610</v>
      </c>
    </row>
    <row r="1523" hidden="1">
      <c r="A1523" s="157" t="s">
        <v>5681</v>
      </c>
      <c r="B1523" s="1" t="s">
        <v>5682</v>
      </c>
      <c r="C1523" s="157" t="s">
        <v>10611</v>
      </c>
      <c r="D1523" s="157" t="s">
        <v>10610</v>
      </c>
    </row>
    <row r="1524" hidden="1">
      <c r="A1524" s="157" t="s">
        <v>5683</v>
      </c>
      <c r="B1524" s="1" t="s">
        <v>5684</v>
      </c>
      <c r="C1524" s="157" t="s">
        <v>10611</v>
      </c>
      <c r="D1524" s="157" t="s">
        <v>10610</v>
      </c>
    </row>
    <row r="1525" hidden="1">
      <c r="A1525" s="157" t="s">
        <v>5685</v>
      </c>
      <c r="B1525" s="1" t="s">
        <v>5686</v>
      </c>
      <c r="C1525" s="157" t="s">
        <v>10611</v>
      </c>
      <c r="D1525" s="157" t="s">
        <v>10610</v>
      </c>
    </row>
    <row r="1526" hidden="1">
      <c r="A1526" s="157" t="s">
        <v>5687</v>
      </c>
      <c r="B1526" s="1" t="s">
        <v>5688</v>
      </c>
      <c r="C1526" s="157" t="s">
        <v>10611</v>
      </c>
      <c r="D1526" s="157" t="s">
        <v>10610</v>
      </c>
    </row>
    <row r="1527" hidden="1">
      <c r="A1527" s="157" t="s">
        <v>5689</v>
      </c>
      <c r="B1527" s="1" t="s">
        <v>5690</v>
      </c>
      <c r="C1527" s="157" t="s">
        <v>10611</v>
      </c>
      <c r="D1527" s="157" t="s">
        <v>10610</v>
      </c>
    </row>
    <row r="1528" hidden="1">
      <c r="A1528" s="157" t="s">
        <v>5691</v>
      </c>
      <c r="B1528" s="1" t="s">
        <v>5692</v>
      </c>
      <c r="C1528" s="157" t="s">
        <v>10611</v>
      </c>
      <c r="D1528" s="157" t="s">
        <v>10610</v>
      </c>
    </row>
    <row r="1529" hidden="1">
      <c r="A1529" s="157" t="s">
        <v>5693</v>
      </c>
      <c r="B1529" s="1" t="s">
        <v>5694</v>
      </c>
      <c r="C1529" s="157" t="s">
        <v>10611</v>
      </c>
      <c r="D1529" s="157" t="s">
        <v>10610</v>
      </c>
    </row>
    <row r="1530" hidden="1">
      <c r="A1530" s="157" t="s">
        <v>5695</v>
      </c>
      <c r="B1530" s="1" t="s">
        <v>5696</v>
      </c>
      <c r="C1530" s="157" t="s">
        <v>10611</v>
      </c>
      <c r="D1530" s="157" t="s">
        <v>10610</v>
      </c>
    </row>
    <row r="1531" hidden="1">
      <c r="A1531" s="157" t="s">
        <v>5697</v>
      </c>
      <c r="B1531" s="1" t="s">
        <v>5698</v>
      </c>
      <c r="C1531" s="157" t="s">
        <v>10611</v>
      </c>
      <c r="D1531" s="157" t="s">
        <v>10610</v>
      </c>
    </row>
    <row r="1532" hidden="1">
      <c r="A1532" s="157" t="s">
        <v>5699</v>
      </c>
      <c r="B1532" s="1" t="s">
        <v>5700</v>
      </c>
      <c r="C1532" s="157" t="s">
        <v>10614</v>
      </c>
      <c r="D1532" s="157" t="s">
        <v>10610</v>
      </c>
    </row>
    <row r="1533" hidden="1">
      <c r="A1533" s="157" t="s">
        <v>5701</v>
      </c>
      <c r="B1533" s="1" t="s">
        <v>5702</v>
      </c>
      <c r="C1533" s="157" t="s">
        <v>10614</v>
      </c>
      <c r="D1533" s="157" t="s">
        <v>10610</v>
      </c>
    </row>
    <row r="1534" hidden="1">
      <c r="A1534" s="157" t="s">
        <v>5703</v>
      </c>
      <c r="B1534" s="1" t="s">
        <v>5704</v>
      </c>
      <c r="C1534" s="157" t="s">
        <v>10614</v>
      </c>
      <c r="D1534" s="157" t="s">
        <v>10610</v>
      </c>
    </row>
    <row r="1535" hidden="1">
      <c r="A1535" s="157" t="s">
        <v>5705</v>
      </c>
      <c r="B1535" s="1" t="s">
        <v>5706</v>
      </c>
      <c r="C1535" s="157" t="s">
        <v>10614</v>
      </c>
      <c r="D1535" s="157" t="s">
        <v>10610</v>
      </c>
    </row>
    <row r="1536" hidden="1">
      <c r="A1536" s="157" t="s">
        <v>5707</v>
      </c>
      <c r="B1536" s="1" t="s">
        <v>5708</v>
      </c>
      <c r="C1536" s="157" t="s">
        <v>10614</v>
      </c>
      <c r="D1536" s="157" t="s">
        <v>10610</v>
      </c>
    </row>
    <row r="1537" hidden="1">
      <c r="A1537" s="157" t="s">
        <v>5709</v>
      </c>
      <c r="B1537" s="1" t="s">
        <v>5710</v>
      </c>
      <c r="C1537" s="157" t="s">
        <v>10615</v>
      </c>
      <c r="D1537" s="157" t="s">
        <v>10610</v>
      </c>
    </row>
    <row r="1538" hidden="1">
      <c r="A1538" s="157" t="s">
        <v>5711</v>
      </c>
      <c r="B1538" s="1" t="s">
        <v>5712</v>
      </c>
      <c r="C1538" s="157" t="s">
        <v>10615</v>
      </c>
      <c r="D1538" s="157" t="s">
        <v>10610</v>
      </c>
    </row>
    <row r="1539" hidden="1">
      <c r="A1539" s="157" t="s">
        <v>5713</v>
      </c>
      <c r="B1539" s="1" t="s">
        <v>5714</v>
      </c>
      <c r="C1539" s="157" t="s">
        <v>10614</v>
      </c>
      <c r="D1539" s="157" t="s">
        <v>10610</v>
      </c>
    </row>
    <row r="1540" hidden="1">
      <c r="A1540" s="157" t="s">
        <v>5715</v>
      </c>
      <c r="B1540" s="1" t="s">
        <v>5716</v>
      </c>
      <c r="C1540" s="157" t="s">
        <v>10614</v>
      </c>
      <c r="D1540" s="157" t="s">
        <v>10610</v>
      </c>
    </row>
    <row r="1541" hidden="1">
      <c r="A1541" s="157" t="s">
        <v>5717</v>
      </c>
      <c r="B1541" s="1" t="s">
        <v>5718</v>
      </c>
      <c r="C1541" s="157" t="s">
        <v>10614</v>
      </c>
      <c r="D1541" s="157" t="s">
        <v>10610</v>
      </c>
    </row>
    <row r="1542" hidden="1">
      <c r="A1542" s="157" t="s">
        <v>5719</v>
      </c>
      <c r="B1542" s="1" t="s">
        <v>5720</v>
      </c>
      <c r="C1542" s="157" t="s">
        <v>10615</v>
      </c>
      <c r="D1542" s="157" t="s">
        <v>10610</v>
      </c>
    </row>
    <row r="1543" hidden="1">
      <c r="A1543" s="157" t="s">
        <v>5721</v>
      </c>
      <c r="B1543" s="1" t="s">
        <v>5722</v>
      </c>
      <c r="C1543" s="157" t="s">
        <v>10614</v>
      </c>
      <c r="D1543" s="157" t="s">
        <v>10610</v>
      </c>
    </row>
    <row r="1544" hidden="1">
      <c r="A1544" s="157" t="s">
        <v>5723</v>
      </c>
      <c r="B1544" s="1" t="s">
        <v>5724</v>
      </c>
      <c r="C1544" s="157" t="s">
        <v>10614</v>
      </c>
      <c r="D1544" s="157" t="s">
        <v>10610</v>
      </c>
    </row>
    <row r="1545" hidden="1">
      <c r="A1545" s="157" t="s">
        <v>5725</v>
      </c>
      <c r="B1545" s="1" t="s">
        <v>5726</v>
      </c>
      <c r="C1545" s="157" t="s">
        <v>10619</v>
      </c>
      <c r="D1545" s="157" t="s">
        <v>10610</v>
      </c>
    </row>
    <row r="1546" hidden="1">
      <c r="A1546" s="157" t="s">
        <v>5727</v>
      </c>
      <c r="B1546" s="1" t="s">
        <v>5728</v>
      </c>
      <c r="C1546" s="157" t="s">
        <v>10619</v>
      </c>
      <c r="D1546" s="157" t="s">
        <v>10610</v>
      </c>
    </row>
    <row r="1547" hidden="1">
      <c r="A1547" s="157" t="s">
        <v>5729</v>
      </c>
      <c r="B1547" s="1" t="s">
        <v>5730</v>
      </c>
      <c r="C1547" s="157" t="s">
        <v>10610</v>
      </c>
      <c r="D1547" s="157" t="s">
        <v>10610</v>
      </c>
    </row>
    <row r="1548" hidden="1">
      <c r="A1548" s="157" t="s">
        <v>5731</v>
      </c>
      <c r="B1548" s="1" t="s">
        <v>5732</v>
      </c>
      <c r="C1548" s="157" t="s">
        <v>10619</v>
      </c>
      <c r="D1548" s="157" t="s">
        <v>10610</v>
      </c>
    </row>
    <row r="1549" hidden="1">
      <c r="A1549" s="157" t="s">
        <v>5733</v>
      </c>
      <c r="B1549" s="1" t="s">
        <v>5734</v>
      </c>
      <c r="C1549" s="157" t="s">
        <v>10619</v>
      </c>
      <c r="D1549" s="157" t="s">
        <v>10610</v>
      </c>
    </row>
    <row r="1550" hidden="1">
      <c r="A1550" s="157" t="s">
        <v>5735</v>
      </c>
      <c r="B1550" s="1" t="s">
        <v>5736</v>
      </c>
      <c r="C1550" s="157" t="s">
        <v>10619</v>
      </c>
      <c r="D1550" s="157" t="s">
        <v>10610</v>
      </c>
    </row>
    <row r="1551" hidden="1">
      <c r="A1551" s="157" t="s">
        <v>5737</v>
      </c>
      <c r="B1551" s="1" t="s">
        <v>5738</v>
      </c>
      <c r="C1551" s="157" t="s">
        <v>10610</v>
      </c>
      <c r="D1551" s="157" t="s">
        <v>10610</v>
      </c>
    </row>
    <row r="1552" hidden="1">
      <c r="A1552" s="157" t="s">
        <v>5739</v>
      </c>
      <c r="B1552" s="1" t="s">
        <v>5740</v>
      </c>
      <c r="C1552" s="157" t="s">
        <v>10610</v>
      </c>
      <c r="D1552" s="157" t="s">
        <v>10610</v>
      </c>
    </row>
    <row r="1553" hidden="1">
      <c r="A1553" s="157" t="s">
        <v>5741</v>
      </c>
      <c r="B1553" s="1" t="s">
        <v>5742</v>
      </c>
      <c r="C1553" s="157" t="s">
        <v>10610</v>
      </c>
      <c r="D1553" s="157" t="s">
        <v>10610</v>
      </c>
    </row>
    <row r="1554" hidden="1">
      <c r="A1554" s="157" t="s">
        <v>5743</v>
      </c>
      <c r="B1554" s="1" t="s">
        <v>5744</v>
      </c>
      <c r="C1554" s="157" t="s">
        <v>10610</v>
      </c>
      <c r="D1554" s="157" t="s">
        <v>10610</v>
      </c>
    </row>
    <row r="1555" hidden="1">
      <c r="A1555" s="157" t="s">
        <v>5745</v>
      </c>
      <c r="B1555" s="1" t="s">
        <v>5746</v>
      </c>
      <c r="C1555" s="157" t="s">
        <v>10619</v>
      </c>
      <c r="D1555" s="157" t="s">
        <v>10610</v>
      </c>
    </row>
    <row r="1556" hidden="1">
      <c r="A1556" s="157" t="s">
        <v>5747</v>
      </c>
      <c r="B1556" s="1" t="s">
        <v>5748</v>
      </c>
      <c r="C1556" s="157" t="s">
        <v>10619</v>
      </c>
      <c r="D1556" s="157" t="s">
        <v>10610</v>
      </c>
    </row>
    <row r="1557" hidden="1">
      <c r="A1557" s="157" t="s">
        <v>5749</v>
      </c>
      <c r="B1557" s="1" t="s">
        <v>5750</v>
      </c>
      <c r="C1557" s="157" t="s">
        <v>10610</v>
      </c>
      <c r="D1557" s="157" t="s">
        <v>10610</v>
      </c>
    </row>
    <row r="1558" hidden="1">
      <c r="A1558" s="157" t="s">
        <v>5751</v>
      </c>
      <c r="B1558" s="1" t="s">
        <v>5752</v>
      </c>
      <c r="C1558" s="157" t="s">
        <v>10610</v>
      </c>
      <c r="D1558" s="157" t="s">
        <v>10610</v>
      </c>
    </row>
    <row r="1559" hidden="1">
      <c r="A1559" s="157" t="s">
        <v>5753</v>
      </c>
      <c r="B1559" s="1" t="s">
        <v>5754</v>
      </c>
      <c r="C1559" s="157" t="s">
        <v>10610</v>
      </c>
      <c r="D1559" s="157" t="s">
        <v>10610</v>
      </c>
    </row>
    <row r="1560" hidden="1">
      <c r="A1560" s="157" t="s">
        <v>5755</v>
      </c>
      <c r="B1560" s="1" t="s">
        <v>5756</v>
      </c>
      <c r="C1560" s="157" t="s">
        <v>10619</v>
      </c>
      <c r="D1560" s="157" t="s">
        <v>10610</v>
      </c>
    </row>
    <row r="1561" hidden="1">
      <c r="A1561" s="157" t="s">
        <v>5757</v>
      </c>
      <c r="B1561" s="1" t="s">
        <v>5758</v>
      </c>
      <c r="C1561" s="157" t="s">
        <v>10619</v>
      </c>
      <c r="D1561" s="157" t="s">
        <v>10610</v>
      </c>
    </row>
    <row r="1562" hidden="1">
      <c r="A1562" s="157" t="s">
        <v>5759</v>
      </c>
      <c r="B1562" s="1" t="s">
        <v>5760</v>
      </c>
      <c r="C1562" s="157" t="s">
        <v>10619</v>
      </c>
      <c r="D1562" s="157" t="s">
        <v>10610</v>
      </c>
    </row>
    <row r="1563" hidden="1">
      <c r="A1563" s="157" t="s">
        <v>5761</v>
      </c>
      <c r="B1563" s="1" t="s">
        <v>5762</v>
      </c>
      <c r="C1563" s="157" t="s">
        <v>10610</v>
      </c>
      <c r="D1563" s="157" t="s">
        <v>10610</v>
      </c>
    </row>
    <row r="1564" hidden="1">
      <c r="A1564" s="157" t="s">
        <v>5763</v>
      </c>
      <c r="B1564" s="1" t="s">
        <v>5764</v>
      </c>
      <c r="C1564" s="157" t="s">
        <v>10619</v>
      </c>
      <c r="D1564" s="157" t="s">
        <v>10610</v>
      </c>
    </row>
    <row r="1565" hidden="1">
      <c r="A1565" s="157" t="s">
        <v>5765</v>
      </c>
      <c r="B1565" s="1" t="s">
        <v>5766</v>
      </c>
      <c r="C1565" s="157" t="s">
        <v>10619</v>
      </c>
      <c r="D1565" s="157" t="s">
        <v>10610</v>
      </c>
    </row>
    <row r="1566" hidden="1">
      <c r="A1566" s="157" t="s">
        <v>5767</v>
      </c>
      <c r="B1566" s="1" t="s">
        <v>5768</v>
      </c>
      <c r="C1566" s="157" t="s">
        <v>10619</v>
      </c>
      <c r="D1566" s="157" t="s">
        <v>10610</v>
      </c>
    </row>
    <row r="1567" hidden="1">
      <c r="A1567" s="157" t="s">
        <v>5769</v>
      </c>
      <c r="B1567" s="1" t="s">
        <v>5770</v>
      </c>
      <c r="C1567" s="157" t="s">
        <v>10619</v>
      </c>
      <c r="D1567" s="157" t="s">
        <v>10610</v>
      </c>
    </row>
    <row r="1568" hidden="1">
      <c r="A1568" s="157" t="s">
        <v>5771</v>
      </c>
      <c r="B1568" s="1" t="s">
        <v>5772</v>
      </c>
      <c r="C1568" s="157" t="s">
        <v>10619</v>
      </c>
      <c r="D1568" s="157" t="s">
        <v>10610</v>
      </c>
    </row>
    <row r="1569" hidden="1">
      <c r="A1569" s="157" t="s">
        <v>5773</v>
      </c>
      <c r="B1569" s="1" t="s">
        <v>5774</v>
      </c>
      <c r="C1569" s="157" t="s">
        <v>10619</v>
      </c>
      <c r="D1569" s="157" t="s">
        <v>10610</v>
      </c>
    </row>
    <row r="1570" hidden="1">
      <c r="A1570" s="157" t="s">
        <v>5775</v>
      </c>
      <c r="B1570" s="1" t="s">
        <v>5776</v>
      </c>
      <c r="C1570" s="157" t="s">
        <v>10619</v>
      </c>
      <c r="D1570" s="157" t="s">
        <v>10610</v>
      </c>
    </row>
    <row r="1571" hidden="1">
      <c r="A1571" s="157" t="s">
        <v>5777</v>
      </c>
      <c r="B1571" s="1" t="s">
        <v>5778</v>
      </c>
      <c r="C1571" s="157" t="s">
        <v>10619</v>
      </c>
      <c r="D1571" s="157" t="s">
        <v>10610</v>
      </c>
    </row>
    <row r="1572" hidden="1">
      <c r="A1572" s="157" t="s">
        <v>5779</v>
      </c>
      <c r="B1572" s="1" t="s">
        <v>5780</v>
      </c>
      <c r="C1572" s="157" t="s">
        <v>10614</v>
      </c>
      <c r="D1572" s="157" t="s">
        <v>10610</v>
      </c>
    </row>
    <row r="1573" hidden="1">
      <c r="A1573" s="157" t="s">
        <v>5781</v>
      </c>
      <c r="B1573" s="1" t="s">
        <v>5782</v>
      </c>
      <c r="C1573" s="157" t="s">
        <v>10619</v>
      </c>
      <c r="D1573" s="157" t="s">
        <v>10610</v>
      </c>
    </row>
    <row r="1574" hidden="1">
      <c r="A1574" s="157" t="s">
        <v>5783</v>
      </c>
      <c r="B1574" s="1" t="s">
        <v>5784</v>
      </c>
      <c r="C1574" s="157" t="s">
        <v>10619</v>
      </c>
      <c r="D1574" s="157" t="s">
        <v>10610</v>
      </c>
    </row>
    <row r="1575" hidden="1">
      <c r="A1575" s="157" t="s">
        <v>5785</v>
      </c>
      <c r="B1575" s="1" t="s">
        <v>5786</v>
      </c>
      <c r="C1575" s="157" t="s">
        <v>10614</v>
      </c>
      <c r="D1575" s="157" t="s">
        <v>10610</v>
      </c>
    </row>
    <row r="1576" hidden="1">
      <c r="A1576" s="157" t="s">
        <v>5787</v>
      </c>
      <c r="B1576" s="1" t="s">
        <v>5788</v>
      </c>
      <c r="C1576" s="157" t="s">
        <v>10619</v>
      </c>
      <c r="D1576" s="157" t="s">
        <v>10610</v>
      </c>
    </row>
    <row r="1577" hidden="1">
      <c r="A1577" s="157" t="s">
        <v>5789</v>
      </c>
      <c r="B1577" s="1" t="s">
        <v>5790</v>
      </c>
      <c r="C1577" s="157" t="s">
        <v>10619</v>
      </c>
      <c r="D1577" s="157" t="s">
        <v>10610</v>
      </c>
    </row>
    <row r="1578" hidden="1">
      <c r="A1578" s="157" t="s">
        <v>5791</v>
      </c>
      <c r="B1578" s="1" t="s">
        <v>5792</v>
      </c>
      <c r="C1578" s="157" t="s">
        <v>10619</v>
      </c>
      <c r="D1578" s="157" t="s">
        <v>10610</v>
      </c>
    </row>
    <row r="1579" hidden="1">
      <c r="A1579" s="157" t="s">
        <v>5793</v>
      </c>
      <c r="B1579" s="1" t="s">
        <v>5794</v>
      </c>
      <c r="C1579" s="157" t="s">
        <v>10619</v>
      </c>
      <c r="D1579" s="157" t="s">
        <v>10610</v>
      </c>
    </row>
    <row r="1580" hidden="1">
      <c r="A1580" s="157" t="s">
        <v>5795</v>
      </c>
      <c r="B1580" s="1" t="s">
        <v>5796</v>
      </c>
      <c r="C1580" s="157" t="s">
        <v>10619</v>
      </c>
      <c r="D1580" s="157" t="s">
        <v>10610</v>
      </c>
    </row>
    <row r="1581" hidden="1">
      <c r="A1581" s="157" t="s">
        <v>5797</v>
      </c>
      <c r="B1581" s="1" t="s">
        <v>5798</v>
      </c>
      <c r="C1581" s="157" t="s">
        <v>10619</v>
      </c>
      <c r="D1581" s="157" t="s">
        <v>10610</v>
      </c>
    </row>
    <row r="1582" hidden="1">
      <c r="A1582" s="157" t="s">
        <v>5801</v>
      </c>
      <c r="B1582" s="1" t="s">
        <v>5802</v>
      </c>
      <c r="C1582" s="157" t="s">
        <v>10611</v>
      </c>
      <c r="D1582" s="157" t="s">
        <v>10610</v>
      </c>
    </row>
    <row r="1583" hidden="1">
      <c r="A1583" s="157" t="s">
        <v>5803</v>
      </c>
      <c r="B1583" s="1" t="s">
        <v>5804</v>
      </c>
      <c r="C1583" s="157" t="s">
        <v>10610</v>
      </c>
      <c r="D1583" s="157" t="s">
        <v>10610</v>
      </c>
    </row>
    <row r="1584" hidden="1">
      <c r="A1584" s="157" t="s">
        <v>5805</v>
      </c>
      <c r="B1584" s="1" t="s">
        <v>5806</v>
      </c>
      <c r="C1584" s="157" t="s">
        <v>10615</v>
      </c>
      <c r="D1584" s="157" t="s">
        <v>10610</v>
      </c>
    </row>
    <row r="1585" hidden="1">
      <c r="A1585" s="157" t="s">
        <v>5807</v>
      </c>
      <c r="B1585" s="1" t="s">
        <v>5808</v>
      </c>
      <c r="C1585" s="157" t="s">
        <v>10610</v>
      </c>
      <c r="D1585" s="157" t="s">
        <v>10610</v>
      </c>
    </row>
    <row r="1586" hidden="1">
      <c r="A1586" s="157" t="s">
        <v>5809</v>
      </c>
      <c r="B1586" s="1" t="s">
        <v>5810</v>
      </c>
      <c r="C1586" s="157" t="s">
        <v>10620</v>
      </c>
      <c r="D1586" s="157" t="s">
        <v>10610</v>
      </c>
    </row>
    <row r="1587" hidden="1">
      <c r="A1587" s="157" t="s">
        <v>5811</v>
      </c>
      <c r="B1587" s="1" t="s">
        <v>5812</v>
      </c>
      <c r="C1587" s="157" t="s">
        <v>10615</v>
      </c>
      <c r="D1587" s="157" t="s">
        <v>10610</v>
      </c>
    </row>
    <row r="1588" hidden="1">
      <c r="A1588" s="157" t="s">
        <v>5813</v>
      </c>
      <c r="B1588" s="1" t="s">
        <v>5814</v>
      </c>
      <c r="C1588" s="157" t="s">
        <v>10615</v>
      </c>
      <c r="D1588" s="157" t="s">
        <v>10610</v>
      </c>
    </row>
    <row r="1589" hidden="1">
      <c r="A1589" s="157" t="s">
        <v>5815</v>
      </c>
      <c r="B1589" s="1" t="s">
        <v>5816</v>
      </c>
      <c r="C1589" s="157" t="s">
        <v>10611</v>
      </c>
      <c r="D1589" s="157" t="s">
        <v>10610</v>
      </c>
    </row>
    <row r="1590" hidden="1">
      <c r="A1590" s="157" t="s">
        <v>5817</v>
      </c>
      <c r="B1590" s="1" t="s">
        <v>5818</v>
      </c>
      <c r="C1590" s="157" t="s">
        <v>10611</v>
      </c>
      <c r="D1590" s="157" t="s">
        <v>10610</v>
      </c>
    </row>
    <row r="1591" hidden="1">
      <c r="A1591" s="157" t="s">
        <v>5819</v>
      </c>
      <c r="B1591" s="1" t="s">
        <v>5820</v>
      </c>
      <c r="C1591" s="157" t="s">
        <v>10611</v>
      </c>
      <c r="D1591" s="157" t="s">
        <v>10610</v>
      </c>
    </row>
    <row r="1592" hidden="1">
      <c r="A1592" s="157" t="s">
        <v>5821</v>
      </c>
      <c r="B1592" s="1" t="s">
        <v>5822</v>
      </c>
      <c r="C1592" s="157" t="s">
        <v>10611</v>
      </c>
      <c r="D1592" s="157" t="s">
        <v>10610</v>
      </c>
    </row>
    <row r="1593" hidden="1">
      <c r="A1593" s="157" t="s">
        <v>5823</v>
      </c>
      <c r="B1593" s="1" t="s">
        <v>5824</v>
      </c>
      <c r="C1593" s="157" t="s">
        <v>10611</v>
      </c>
      <c r="D1593" s="157" t="s">
        <v>10610</v>
      </c>
    </row>
    <row r="1594" hidden="1">
      <c r="A1594" s="157" t="s">
        <v>5825</v>
      </c>
      <c r="B1594" s="1" t="s">
        <v>5826</v>
      </c>
      <c r="C1594" s="157" t="s">
        <v>10611</v>
      </c>
      <c r="D1594" s="157" t="s">
        <v>10610</v>
      </c>
    </row>
    <row r="1595" hidden="1">
      <c r="A1595" s="157" t="s">
        <v>5827</v>
      </c>
      <c r="B1595" s="1" t="s">
        <v>5828</v>
      </c>
      <c r="C1595" s="157" t="s">
        <v>10618</v>
      </c>
      <c r="D1595" s="157" t="s">
        <v>10610</v>
      </c>
    </row>
    <row r="1596" hidden="1">
      <c r="A1596" s="157" t="s">
        <v>5829</v>
      </c>
      <c r="B1596" s="1" t="s">
        <v>5830</v>
      </c>
      <c r="C1596" s="157" t="s">
        <v>10618</v>
      </c>
      <c r="D1596" s="157" t="s">
        <v>10610</v>
      </c>
    </row>
    <row r="1597" hidden="1">
      <c r="A1597" s="157" t="s">
        <v>10758</v>
      </c>
      <c r="B1597" s="1" t="s">
        <v>10759</v>
      </c>
      <c r="C1597" s="157" t="s">
        <v>10618</v>
      </c>
      <c r="D1597" s="157" t="s">
        <v>10610</v>
      </c>
    </row>
    <row r="1598" hidden="1">
      <c r="A1598" s="157" t="s">
        <v>5831</v>
      </c>
      <c r="B1598" s="1" t="s">
        <v>5832</v>
      </c>
      <c r="C1598" s="157" t="s">
        <v>10618</v>
      </c>
      <c r="D1598" s="157" t="s">
        <v>10610</v>
      </c>
    </row>
    <row r="1599" hidden="1">
      <c r="A1599" s="157" t="s">
        <v>5833</v>
      </c>
      <c r="B1599" s="1" t="s">
        <v>5834</v>
      </c>
      <c r="C1599" s="157" t="s">
        <v>10611</v>
      </c>
      <c r="D1599" s="157" t="s">
        <v>10610</v>
      </c>
    </row>
    <row r="1600" hidden="1">
      <c r="A1600" s="157" t="s">
        <v>5835</v>
      </c>
      <c r="B1600" s="1" t="s">
        <v>5836</v>
      </c>
      <c r="C1600" s="157" t="s">
        <v>10611</v>
      </c>
      <c r="D1600" s="157" t="s">
        <v>10610</v>
      </c>
    </row>
    <row r="1601" hidden="1">
      <c r="A1601" s="157" t="s">
        <v>5837</v>
      </c>
      <c r="B1601" s="1" t="s">
        <v>5838</v>
      </c>
      <c r="C1601" s="157" t="s">
        <v>10610</v>
      </c>
      <c r="D1601" s="157" t="s">
        <v>10610</v>
      </c>
    </row>
    <row r="1602" hidden="1">
      <c r="A1602" s="157" t="s">
        <v>5839</v>
      </c>
      <c r="B1602" s="1" t="s">
        <v>5840</v>
      </c>
      <c r="C1602" s="157" t="s">
        <v>10610</v>
      </c>
      <c r="D1602" s="157" t="s">
        <v>10610</v>
      </c>
    </row>
    <row r="1603" hidden="1">
      <c r="A1603" s="157" t="s">
        <v>5841</v>
      </c>
      <c r="B1603" s="1" t="s">
        <v>5842</v>
      </c>
      <c r="C1603" s="157" t="s">
        <v>10610</v>
      </c>
      <c r="D1603" s="157" t="s">
        <v>10610</v>
      </c>
    </row>
    <row r="1604" hidden="1">
      <c r="A1604" s="157" t="s">
        <v>5843</v>
      </c>
      <c r="B1604" s="1" t="s">
        <v>5844</v>
      </c>
      <c r="C1604" s="157" t="s">
        <v>10610</v>
      </c>
      <c r="D1604" s="157" t="s">
        <v>10610</v>
      </c>
    </row>
    <row r="1605" hidden="1">
      <c r="A1605" s="157" t="s">
        <v>5845</v>
      </c>
      <c r="B1605" s="1" t="s">
        <v>5846</v>
      </c>
      <c r="C1605" s="157" t="s">
        <v>10610</v>
      </c>
      <c r="D1605" s="157" t="s">
        <v>10610</v>
      </c>
    </row>
    <row r="1606" hidden="1">
      <c r="A1606" s="157" t="s">
        <v>5847</v>
      </c>
      <c r="B1606" s="1" t="s">
        <v>5848</v>
      </c>
      <c r="C1606" s="157" t="s">
        <v>10610</v>
      </c>
      <c r="D1606" s="157" t="s">
        <v>10610</v>
      </c>
    </row>
    <row r="1607" hidden="1">
      <c r="A1607" s="157" t="s">
        <v>5849</v>
      </c>
      <c r="B1607" s="1" t="s">
        <v>5850</v>
      </c>
      <c r="C1607" s="157" t="s">
        <v>10615</v>
      </c>
      <c r="D1607" s="157" t="s">
        <v>10610</v>
      </c>
    </row>
    <row r="1608" hidden="1">
      <c r="A1608" s="157" t="s">
        <v>5851</v>
      </c>
      <c r="B1608" s="1" t="s">
        <v>5852</v>
      </c>
      <c r="C1608" s="157" t="s">
        <v>10615</v>
      </c>
      <c r="D1608" s="157" t="s">
        <v>10610</v>
      </c>
    </row>
    <row r="1609" hidden="1">
      <c r="A1609" s="157" t="s">
        <v>5853</v>
      </c>
      <c r="B1609" s="1" t="s">
        <v>5854</v>
      </c>
      <c r="C1609" s="157" t="s">
        <v>10615</v>
      </c>
      <c r="D1609" s="157" t="s">
        <v>10610</v>
      </c>
    </row>
    <row r="1610" hidden="1">
      <c r="A1610" s="157" t="s">
        <v>5857</v>
      </c>
      <c r="B1610" s="1" t="s">
        <v>5858</v>
      </c>
      <c r="C1610" s="157" t="s">
        <v>10610</v>
      </c>
      <c r="D1610" s="157" t="s">
        <v>10610</v>
      </c>
    </row>
    <row r="1611" hidden="1">
      <c r="A1611" s="157" t="s">
        <v>5859</v>
      </c>
      <c r="B1611" s="1" t="s">
        <v>5860</v>
      </c>
      <c r="C1611" s="157" t="s">
        <v>10610</v>
      </c>
      <c r="D1611" s="157" t="s">
        <v>10610</v>
      </c>
    </row>
    <row r="1612" hidden="1">
      <c r="A1612" s="157" t="s">
        <v>5861</v>
      </c>
      <c r="B1612" s="1" t="s">
        <v>5862</v>
      </c>
      <c r="C1612" s="157" t="s">
        <v>10610</v>
      </c>
      <c r="D1612" s="157" t="s">
        <v>10610</v>
      </c>
    </row>
    <row r="1613" hidden="1">
      <c r="A1613" s="157" t="s">
        <v>5863</v>
      </c>
      <c r="B1613" s="1" t="s">
        <v>5864</v>
      </c>
      <c r="C1613" s="157" t="s">
        <v>10615</v>
      </c>
      <c r="D1613" s="157" t="s">
        <v>10610</v>
      </c>
    </row>
    <row r="1614" hidden="1">
      <c r="A1614" s="157" t="s">
        <v>5865</v>
      </c>
      <c r="B1614" s="1" t="s">
        <v>5866</v>
      </c>
      <c r="C1614" s="157" t="s">
        <v>10610</v>
      </c>
      <c r="D1614" s="157" t="s">
        <v>10610</v>
      </c>
    </row>
    <row r="1615" hidden="1">
      <c r="A1615" s="157" t="s">
        <v>5867</v>
      </c>
      <c r="B1615" s="1" t="s">
        <v>5868</v>
      </c>
      <c r="C1615" s="157" t="s">
        <v>10610</v>
      </c>
      <c r="D1615" s="157" t="s">
        <v>10610</v>
      </c>
    </row>
    <row r="1616" hidden="1">
      <c r="A1616" s="157" t="s">
        <v>5869</v>
      </c>
      <c r="B1616" s="1" t="s">
        <v>5870</v>
      </c>
      <c r="C1616" s="157" t="s">
        <v>10615</v>
      </c>
      <c r="D1616" s="157" t="s">
        <v>10610</v>
      </c>
    </row>
    <row r="1617" hidden="1">
      <c r="A1617" s="157" t="s">
        <v>5871</v>
      </c>
      <c r="B1617" s="1" t="s">
        <v>5872</v>
      </c>
      <c r="C1617" s="157" t="s">
        <v>10615</v>
      </c>
      <c r="D1617" s="157" t="s">
        <v>10610</v>
      </c>
    </row>
    <row r="1618" hidden="1">
      <c r="A1618" s="157" t="s">
        <v>5873</v>
      </c>
      <c r="B1618" s="1" t="s">
        <v>5874</v>
      </c>
      <c r="C1618" s="157" t="s">
        <v>10615</v>
      </c>
      <c r="D1618" s="157" t="s">
        <v>10610</v>
      </c>
    </row>
    <row r="1619" hidden="1">
      <c r="A1619" s="157" t="s">
        <v>5875</v>
      </c>
      <c r="B1619" s="1" t="s">
        <v>5876</v>
      </c>
      <c r="C1619" s="157" t="s">
        <v>10615</v>
      </c>
      <c r="D1619" s="157" t="s">
        <v>10610</v>
      </c>
    </row>
    <row r="1620" hidden="1">
      <c r="A1620" s="157" t="s">
        <v>5877</v>
      </c>
      <c r="B1620" s="1" t="s">
        <v>5878</v>
      </c>
      <c r="C1620" s="157" t="s">
        <v>10615</v>
      </c>
      <c r="D1620" s="157" t="s">
        <v>10610</v>
      </c>
    </row>
    <row r="1621" hidden="1">
      <c r="A1621" s="157" t="s">
        <v>5879</v>
      </c>
      <c r="B1621" s="1" t="s">
        <v>5880</v>
      </c>
      <c r="C1621" s="157" t="s">
        <v>10615</v>
      </c>
      <c r="D1621" s="157" t="s">
        <v>10610</v>
      </c>
    </row>
    <row r="1622" hidden="1">
      <c r="A1622" s="157" t="s">
        <v>5881</v>
      </c>
      <c r="B1622" s="1" t="s">
        <v>5882</v>
      </c>
      <c r="C1622" s="157" t="s">
        <v>10611</v>
      </c>
      <c r="D1622" s="157" t="s">
        <v>10610</v>
      </c>
    </row>
    <row r="1623" hidden="1">
      <c r="A1623" s="157" t="s">
        <v>5883</v>
      </c>
      <c r="B1623" s="1" t="s">
        <v>5884</v>
      </c>
      <c r="C1623" s="157" t="s">
        <v>10611</v>
      </c>
      <c r="D1623" s="157" t="s">
        <v>10610</v>
      </c>
    </row>
    <row r="1624" hidden="1">
      <c r="A1624" s="157" t="s">
        <v>5885</v>
      </c>
      <c r="B1624" s="1" t="s">
        <v>5886</v>
      </c>
      <c r="C1624" s="157" t="s">
        <v>10611</v>
      </c>
      <c r="D1624" s="157" t="s">
        <v>10610</v>
      </c>
    </row>
    <row r="1625" hidden="1">
      <c r="A1625" s="157" t="s">
        <v>5887</v>
      </c>
      <c r="B1625" s="1" t="s">
        <v>5888</v>
      </c>
      <c r="C1625" s="157" t="s">
        <v>10611</v>
      </c>
      <c r="D1625" s="157" t="s">
        <v>10610</v>
      </c>
    </row>
    <row r="1626" hidden="1">
      <c r="A1626" s="157" t="s">
        <v>5889</v>
      </c>
      <c r="B1626" s="1" t="s">
        <v>5890</v>
      </c>
      <c r="C1626" s="157" t="s">
        <v>10611</v>
      </c>
      <c r="D1626" s="157" t="s">
        <v>10610</v>
      </c>
    </row>
    <row r="1627" hidden="1">
      <c r="A1627" s="157" t="s">
        <v>5891</v>
      </c>
      <c r="B1627" s="1" t="s">
        <v>5892</v>
      </c>
      <c r="C1627" s="157" t="s">
        <v>10611</v>
      </c>
      <c r="D1627" s="157" t="s">
        <v>10610</v>
      </c>
    </row>
    <row r="1628" hidden="1">
      <c r="A1628" s="157" t="s">
        <v>5893</v>
      </c>
      <c r="B1628" s="1" t="s">
        <v>5894</v>
      </c>
      <c r="C1628" s="157" t="s">
        <v>10611</v>
      </c>
      <c r="D1628" s="157" t="s">
        <v>10610</v>
      </c>
    </row>
    <row r="1629" hidden="1">
      <c r="A1629" s="157" t="s">
        <v>5895</v>
      </c>
      <c r="B1629" s="1" t="s">
        <v>5896</v>
      </c>
      <c r="C1629" s="157" t="s">
        <v>10611</v>
      </c>
      <c r="D1629" s="157" t="s">
        <v>10610</v>
      </c>
    </row>
    <row r="1630" hidden="1">
      <c r="A1630" s="157" t="s">
        <v>5897</v>
      </c>
      <c r="B1630" s="1" t="s">
        <v>5898</v>
      </c>
      <c r="C1630" s="157" t="s">
        <v>10611</v>
      </c>
      <c r="D1630" s="157" t="s">
        <v>10610</v>
      </c>
    </row>
    <row r="1631" hidden="1">
      <c r="A1631" s="157" t="s">
        <v>5899</v>
      </c>
      <c r="B1631" s="1" t="s">
        <v>5900</v>
      </c>
      <c r="C1631" s="157" t="s">
        <v>10611</v>
      </c>
      <c r="D1631" s="157" t="s">
        <v>10610</v>
      </c>
    </row>
    <row r="1632" hidden="1">
      <c r="A1632" s="157" t="s">
        <v>5901</v>
      </c>
      <c r="B1632" s="1" t="s">
        <v>5902</v>
      </c>
      <c r="C1632" s="157" t="s">
        <v>10611</v>
      </c>
      <c r="D1632" s="157" t="s">
        <v>10610</v>
      </c>
    </row>
    <row r="1633" hidden="1">
      <c r="A1633" s="157" t="s">
        <v>5903</v>
      </c>
      <c r="B1633" s="1" t="s">
        <v>5904</v>
      </c>
      <c r="C1633" s="157" t="s">
        <v>10611</v>
      </c>
      <c r="D1633" s="157" t="s">
        <v>10610</v>
      </c>
    </row>
    <row r="1634" hidden="1">
      <c r="A1634" s="157" t="s">
        <v>5905</v>
      </c>
      <c r="B1634" s="1" t="s">
        <v>5906</v>
      </c>
      <c r="C1634" s="157" t="s">
        <v>10611</v>
      </c>
      <c r="D1634" s="157" t="s">
        <v>10610</v>
      </c>
    </row>
    <row r="1635" hidden="1">
      <c r="A1635" s="157" t="s">
        <v>5907</v>
      </c>
      <c r="B1635" s="1" t="s">
        <v>5908</v>
      </c>
      <c r="C1635" s="157" t="s">
        <v>10615</v>
      </c>
      <c r="D1635" s="157" t="s">
        <v>10610</v>
      </c>
    </row>
    <row r="1636" hidden="1">
      <c r="A1636" s="157" t="s">
        <v>5909</v>
      </c>
      <c r="B1636" s="1" t="s">
        <v>5910</v>
      </c>
      <c r="C1636" s="157" t="s">
        <v>10615</v>
      </c>
      <c r="D1636" s="157" t="s">
        <v>10610</v>
      </c>
    </row>
    <row r="1637" hidden="1">
      <c r="A1637" s="157" t="s">
        <v>5911</v>
      </c>
      <c r="B1637" s="1" t="s">
        <v>5912</v>
      </c>
      <c r="C1637" s="157" t="s">
        <v>10615</v>
      </c>
      <c r="D1637" s="157" t="s">
        <v>10610</v>
      </c>
    </row>
    <row r="1638" hidden="1">
      <c r="A1638" s="157" t="s">
        <v>5913</v>
      </c>
      <c r="B1638" s="1" t="s">
        <v>5914</v>
      </c>
      <c r="C1638" s="157" t="s">
        <v>10610</v>
      </c>
      <c r="D1638" s="157" t="s">
        <v>10610</v>
      </c>
    </row>
    <row r="1639" hidden="1">
      <c r="A1639" s="157" t="s">
        <v>5915</v>
      </c>
      <c r="B1639" s="1" t="s">
        <v>5916</v>
      </c>
      <c r="C1639" s="157" t="s">
        <v>10615</v>
      </c>
      <c r="D1639" s="157" t="s">
        <v>10610</v>
      </c>
    </row>
    <row r="1640" hidden="1">
      <c r="A1640" s="157" t="s">
        <v>5917</v>
      </c>
      <c r="B1640" s="1" t="s">
        <v>5918</v>
      </c>
      <c r="C1640" s="157" t="s">
        <v>10615</v>
      </c>
      <c r="D1640" s="157" t="s">
        <v>10610</v>
      </c>
    </row>
    <row r="1641" hidden="1">
      <c r="A1641" s="157" t="s">
        <v>5919</v>
      </c>
      <c r="B1641" s="1" t="s">
        <v>5920</v>
      </c>
      <c r="C1641" s="157" t="s">
        <v>10615</v>
      </c>
      <c r="D1641" s="157" t="s">
        <v>10610</v>
      </c>
    </row>
    <row r="1642" hidden="1">
      <c r="A1642" s="157" t="s">
        <v>5921</v>
      </c>
      <c r="B1642" s="1" t="s">
        <v>5922</v>
      </c>
      <c r="C1642" s="157" t="s">
        <v>10615</v>
      </c>
      <c r="D1642" s="157" t="s">
        <v>10610</v>
      </c>
    </row>
    <row r="1643" hidden="1">
      <c r="A1643" s="157" t="s">
        <v>5923</v>
      </c>
      <c r="B1643" s="1" t="s">
        <v>5924</v>
      </c>
      <c r="C1643" s="157" t="s">
        <v>10615</v>
      </c>
      <c r="D1643" s="157" t="s">
        <v>10610</v>
      </c>
    </row>
    <row r="1644" hidden="1">
      <c r="A1644" s="157" t="s">
        <v>5925</v>
      </c>
      <c r="B1644" s="1" t="s">
        <v>5926</v>
      </c>
      <c r="C1644" s="157" t="s">
        <v>10615</v>
      </c>
      <c r="D1644" s="157" t="s">
        <v>10610</v>
      </c>
    </row>
    <row r="1645" hidden="1">
      <c r="A1645" s="157" t="s">
        <v>5927</v>
      </c>
      <c r="B1645" s="1" t="s">
        <v>5928</v>
      </c>
      <c r="C1645" s="157" t="s">
        <v>10615</v>
      </c>
      <c r="D1645" s="157" t="s">
        <v>10610</v>
      </c>
    </row>
    <row r="1646" hidden="1">
      <c r="A1646" s="157" t="s">
        <v>5929</v>
      </c>
      <c r="B1646" s="1" t="s">
        <v>5930</v>
      </c>
      <c r="C1646" s="157" t="s">
        <v>10610</v>
      </c>
      <c r="D1646" s="157" t="s">
        <v>10610</v>
      </c>
    </row>
    <row r="1647" hidden="1">
      <c r="A1647" s="157" t="s">
        <v>5931</v>
      </c>
      <c r="B1647" s="1" t="s">
        <v>5932</v>
      </c>
      <c r="C1647" s="157" t="s">
        <v>10610</v>
      </c>
      <c r="D1647" s="157" t="s">
        <v>10610</v>
      </c>
    </row>
    <row r="1648" hidden="1">
      <c r="A1648" s="157" t="s">
        <v>5933</v>
      </c>
      <c r="B1648" s="1" t="s">
        <v>5934</v>
      </c>
      <c r="C1648" s="157" t="s">
        <v>10610</v>
      </c>
      <c r="D1648" s="157" t="s">
        <v>10610</v>
      </c>
    </row>
    <row r="1649" hidden="1">
      <c r="A1649" s="157" t="s">
        <v>5935</v>
      </c>
      <c r="B1649" s="1" t="s">
        <v>5936</v>
      </c>
      <c r="C1649" s="157" t="s">
        <v>10610</v>
      </c>
      <c r="D1649" s="157" t="s">
        <v>10610</v>
      </c>
    </row>
    <row r="1650" hidden="1">
      <c r="A1650" s="157" t="s">
        <v>5937</v>
      </c>
      <c r="B1650" s="1" t="s">
        <v>5938</v>
      </c>
      <c r="C1650" s="157" t="s">
        <v>10610</v>
      </c>
      <c r="D1650" s="157" t="s">
        <v>10610</v>
      </c>
    </row>
    <row r="1651" hidden="1">
      <c r="A1651" s="157" t="s">
        <v>5939</v>
      </c>
      <c r="B1651" s="1" t="s">
        <v>5940</v>
      </c>
      <c r="C1651" s="157" t="s">
        <v>10611</v>
      </c>
      <c r="D1651" s="157" t="s">
        <v>10610</v>
      </c>
    </row>
    <row r="1652" hidden="1">
      <c r="A1652" s="157" t="s">
        <v>5942</v>
      </c>
      <c r="B1652" s="1" t="s">
        <v>5943</v>
      </c>
      <c r="C1652" s="157" t="s">
        <v>10615</v>
      </c>
      <c r="D1652" s="157" t="s">
        <v>10610</v>
      </c>
    </row>
    <row r="1653" hidden="1">
      <c r="A1653" s="157" t="s">
        <v>5944</v>
      </c>
      <c r="B1653" s="1" t="s">
        <v>5945</v>
      </c>
      <c r="C1653" s="157" t="s">
        <v>10614</v>
      </c>
      <c r="D1653" s="157" t="s">
        <v>10610</v>
      </c>
    </row>
    <row r="1654" hidden="1">
      <c r="A1654" s="157" t="s">
        <v>5946</v>
      </c>
      <c r="B1654" s="1" t="s">
        <v>5947</v>
      </c>
      <c r="C1654" s="157" t="s">
        <v>10615</v>
      </c>
      <c r="D1654" s="157" t="s">
        <v>10610</v>
      </c>
    </row>
    <row r="1655" hidden="1">
      <c r="A1655" s="157" t="s">
        <v>5948</v>
      </c>
      <c r="B1655" s="1" t="s">
        <v>5949</v>
      </c>
      <c r="C1655" s="157" t="s">
        <v>10611</v>
      </c>
      <c r="D1655" s="157" t="s">
        <v>10610</v>
      </c>
    </row>
    <row r="1656" hidden="1">
      <c r="A1656" s="157" t="s">
        <v>5950</v>
      </c>
      <c r="B1656" s="1" t="s">
        <v>5951</v>
      </c>
      <c r="C1656" s="157" t="s">
        <v>10615</v>
      </c>
      <c r="D1656" s="157" t="s">
        <v>10610</v>
      </c>
    </row>
    <row r="1657" hidden="1">
      <c r="A1657" s="157" t="s">
        <v>5952</v>
      </c>
      <c r="B1657" s="1" t="s">
        <v>5953</v>
      </c>
      <c r="C1657" s="157" t="s">
        <v>10610</v>
      </c>
      <c r="D1657" s="157" t="s">
        <v>10610</v>
      </c>
    </row>
    <row r="1658" hidden="1">
      <c r="A1658" s="157" t="s">
        <v>5954</v>
      </c>
      <c r="B1658" s="1" t="s">
        <v>5955</v>
      </c>
      <c r="C1658" s="157" t="s">
        <v>10610</v>
      </c>
      <c r="D1658" s="157" t="s">
        <v>10610</v>
      </c>
    </row>
    <row r="1659" hidden="1">
      <c r="A1659" s="157" t="s">
        <v>5956</v>
      </c>
      <c r="B1659" s="1" t="s">
        <v>5957</v>
      </c>
      <c r="C1659" s="157" t="s">
        <v>10615</v>
      </c>
      <c r="D1659" s="157" t="s">
        <v>10610</v>
      </c>
    </row>
    <row r="1660" hidden="1">
      <c r="A1660" s="157" t="s">
        <v>5958</v>
      </c>
      <c r="B1660" s="1" t="s">
        <v>5959</v>
      </c>
      <c r="C1660" s="157" t="s">
        <v>10611</v>
      </c>
      <c r="D1660" s="157" t="s">
        <v>10610</v>
      </c>
    </row>
    <row r="1661" hidden="1">
      <c r="A1661" s="157" t="s">
        <v>5960</v>
      </c>
      <c r="B1661" s="1" t="s">
        <v>5961</v>
      </c>
      <c r="C1661" s="157" t="s">
        <v>10611</v>
      </c>
      <c r="D1661" s="157" t="s">
        <v>10610</v>
      </c>
    </row>
    <row r="1662" hidden="1">
      <c r="A1662" s="157" t="s">
        <v>5962</v>
      </c>
      <c r="B1662" s="1" t="s">
        <v>5963</v>
      </c>
      <c r="C1662" s="157" t="s">
        <v>10610</v>
      </c>
      <c r="D1662" s="157" t="s">
        <v>10610</v>
      </c>
    </row>
    <row r="1663" hidden="1">
      <c r="A1663" s="157" t="s">
        <v>5964</v>
      </c>
      <c r="B1663" s="1" t="s">
        <v>5965</v>
      </c>
      <c r="C1663" s="157" t="s">
        <v>10615</v>
      </c>
      <c r="D1663" s="157" t="s">
        <v>10610</v>
      </c>
    </row>
    <row r="1664" hidden="1">
      <c r="A1664" s="157" t="s">
        <v>5966</v>
      </c>
      <c r="B1664" s="1" t="s">
        <v>5967</v>
      </c>
      <c r="C1664" s="157" t="s">
        <v>10610</v>
      </c>
      <c r="D1664" s="157" t="s">
        <v>10610</v>
      </c>
    </row>
    <row r="1665" hidden="1">
      <c r="A1665" s="157" t="s">
        <v>5968</v>
      </c>
      <c r="B1665" s="1" t="s">
        <v>5969</v>
      </c>
      <c r="C1665" s="157" t="s">
        <v>10610</v>
      </c>
      <c r="D1665" s="157" t="s">
        <v>10610</v>
      </c>
    </row>
    <row r="1666" hidden="1">
      <c r="A1666" s="157" t="s">
        <v>5970</v>
      </c>
      <c r="B1666" s="1" t="s">
        <v>5971</v>
      </c>
      <c r="C1666" s="157" t="s">
        <v>10615</v>
      </c>
      <c r="D1666" s="157" t="s">
        <v>10610</v>
      </c>
    </row>
    <row r="1667" hidden="1">
      <c r="A1667" s="157" t="s">
        <v>5972</v>
      </c>
      <c r="B1667" s="1" t="s">
        <v>5973</v>
      </c>
      <c r="C1667" s="157" t="s">
        <v>10610</v>
      </c>
      <c r="D1667" s="157" t="s">
        <v>10610</v>
      </c>
    </row>
    <row r="1668" hidden="1">
      <c r="A1668" s="157" t="s">
        <v>5974</v>
      </c>
      <c r="B1668" s="1" t="s">
        <v>5975</v>
      </c>
      <c r="C1668" s="157" t="s">
        <v>10611</v>
      </c>
      <c r="D1668" s="157" t="s">
        <v>10610</v>
      </c>
    </row>
    <row r="1669" hidden="1">
      <c r="A1669" s="157" t="s">
        <v>5976</v>
      </c>
      <c r="B1669" s="1" t="s">
        <v>5977</v>
      </c>
      <c r="C1669" s="157" t="s">
        <v>10611</v>
      </c>
      <c r="D1669" s="157" t="s">
        <v>10610</v>
      </c>
    </row>
    <row r="1670" hidden="1">
      <c r="A1670" s="157" t="s">
        <v>5978</v>
      </c>
      <c r="B1670" s="1" t="s">
        <v>5979</v>
      </c>
      <c r="C1670" s="157" t="s">
        <v>10611</v>
      </c>
      <c r="D1670" s="157" t="s">
        <v>10610</v>
      </c>
    </row>
    <row r="1671" hidden="1">
      <c r="A1671" s="157" t="s">
        <v>5980</v>
      </c>
      <c r="B1671" s="1" t="s">
        <v>5981</v>
      </c>
      <c r="C1671" s="157" t="s">
        <v>10618</v>
      </c>
      <c r="D1671" s="157" t="s">
        <v>10610</v>
      </c>
    </row>
    <row r="1672" hidden="1">
      <c r="A1672" s="157" t="s">
        <v>5982</v>
      </c>
      <c r="B1672" s="1" t="s">
        <v>5983</v>
      </c>
      <c r="C1672" s="157" t="s">
        <v>10618</v>
      </c>
      <c r="D1672" s="157" t="s">
        <v>10610</v>
      </c>
    </row>
    <row r="1673" hidden="1">
      <c r="A1673" s="157" t="s">
        <v>5984</v>
      </c>
      <c r="B1673" s="1" t="s">
        <v>5985</v>
      </c>
      <c r="C1673" s="157" t="s">
        <v>10618</v>
      </c>
      <c r="D1673" s="157" t="s">
        <v>10610</v>
      </c>
    </row>
    <row r="1674" hidden="1">
      <c r="A1674" s="157" t="s">
        <v>5986</v>
      </c>
      <c r="B1674" s="1" t="s">
        <v>5987</v>
      </c>
      <c r="C1674" s="157" t="s">
        <v>10618</v>
      </c>
      <c r="D1674" s="157" t="s">
        <v>10610</v>
      </c>
    </row>
    <row r="1675" hidden="1">
      <c r="A1675" s="157" t="s">
        <v>5988</v>
      </c>
      <c r="B1675" s="1" t="s">
        <v>5989</v>
      </c>
      <c r="C1675" s="157" t="s">
        <v>10618</v>
      </c>
      <c r="D1675" s="157" t="s">
        <v>10610</v>
      </c>
    </row>
    <row r="1676" hidden="1">
      <c r="A1676" s="157" t="s">
        <v>5990</v>
      </c>
      <c r="B1676" s="1" t="s">
        <v>5991</v>
      </c>
      <c r="C1676" s="157" t="s">
        <v>10618</v>
      </c>
      <c r="D1676" s="157" t="s">
        <v>10610</v>
      </c>
    </row>
    <row r="1677" hidden="1">
      <c r="A1677" s="157" t="s">
        <v>10760</v>
      </c>
      <c r="B1677" s="1" t="s">
        <v>10761</v>
      </c>
      <c r="C1677" s="157" t="s">
        <v>10611</v>
      </c>
      <c r="D1677" s="157" t="s">
        <v>10610</v>
      </c>
    </row>
    <row r="1678" hidden="1">
      <c r="A1678" s="157" t="s">
        <v>10762</v>
      </c>
      <c r="B1678" s="1" t="s">
        <v>10763</v>
      </c>
      <c r="C1678" s="157" t="s">
        <v>10611</v>
      </c>
      <c r="D1678" s="157" t="s">
        <v>10610</v>
      </c>
    </row>
    <row r="1679" hidden="1">
      <c r="A1679" s="157" t="s">
        <v>10764</v>
      </c>
      <c r="B1679" s="1" t="s">
        <v>10765</v>
      </c>
      <c r="C1679" s="157" t="s">
        <v>10611</v>
      </c>
      <c r="D1679" s="157" t="s">
        <v>10610</v>
      </c>
    </row>
    <row r="1680" hidden="1">
      <c r="A1680" s="157" t="s">
        <v>10766</v>
      </c>
      <c r="B1680" s="1" t="s">
        <v>10767</v>
      </c>
      <c r="C1680" s="157" t="s">
        <v>10611</v>
      </c>
      <c r="D1680" s="157" t="s">
        <v>10610</v>
      </c>
    </row>
    <row r="1681" hidden="1">
      <c r="A1681" s="157" t="s">
        <v>5992</v>
      </c>
      <c r="B1681" s="1" t="s">
        <v>5993</v>
      </c>
      <c r="C1681" s="157" t="s">
        <v>10611</v>
      </c>
      <c r="D1681" s="157" t="s">
        <v>10610</v>
      </c>
    </row>
    <row r="1682" hidden="1">
      <c r="A1682" s="157" t="s">
        <v>10768</v>
      </c>
      <c r="B1682" s="1" t="s">
        <v>10769</v>
      </c>
      <c r="C1682" s="157" t="s">
        <v>10611</v>
      </c>
      <c r="D1682" s="157" t="s">
        <v>10610</v>
      </c>
    </row>
    <row r="1683" hidden="1">
      <c r="A1683" s="157" t="s">
        <v>10770</v>
      </c>
      <c r="B1683" s="1" t="s">
        <v>10771</v>
      </c>
      <c r="C1683" s="157" t="s">
        <v>10611</v>
      </c>
      <c r="D1683" s="157" t="s">
        <v>10610</v>
      </c>
    </row>
    <row r="1684" hidden="1">
      <c r="A1684" s="157" t="s">
        <v>5994</v>
      </c>
      <c r="B1684" s="1" t="s">
        <v>5995</v>
      </c>
      <c r="C1684" s="157" t="s">
        <v>10611</v>
      </c>
      <c r="D1684" s="157" t="s">
        <v>10610</v>
      </c>
    </row>
    <row r="1685" hidden="1">
      <c r="A1685" s="157" t="s">
        <v>5996</v>
      </c>
      <c r="B1685" s="1" t="s">
        <v>5997</v>
      </c>
      <c r="C1685" s="157" t="s">
        <v>10610</v>
      </c>
      <c r="D1685" s="157" t="s">
        <v>10610</v>
      </c>
    </row>
    <row r="1686" hidden="1">
      <c r="A1686" s="157" t="s">
        <v>5998</v>
      </c>
      <c r="B1686" s="1" t="s">
        <v>5999</v>
      </c>
      <c r="C1686" s="157" t="s">
        <v>10610</v>
      </c>
      <c r="D1686" s="157" t="s">
        <v>10610</v>
      </c>
    </row>
    <row r="1687" hidden="1">
      <c r="A1687" s="157" t="s">
        <v>6000</v>
      </c>
      <c r="B1687" s="1" t="s">
        <v>6001</v>
      </c>
      <c r="C1687" s="157" t="s">
        <v>10611</v>
      </c>
      <c r="D1687" s="157" t="s">
        <v>10610</v>
      </c>
    </row>
    <row r="1688" hidden="1">
      <c r="A1688" s="157" t="s">
        <v>6002</v>
      </c>
      <c r="B1688" s="1" t="s">
        <v>6003</v>
      </c>
      <c r="C1688" s="157" t="s">
        <v>10611</v>
      </c>
      <c r="D1688" s="157" t="s">
        <v>10610</v>
      </c>
    </row>
    <row r="1689" hidden="1">
      <c r="A1689" s="157" t="s">
        <v>6004</v>
      </c>
      <c r="B1689" s="1" t="s">
        <v>6005</v>
      </c>
      <c r="C1689" s="157" t="s">
        <v>10610</v>
      </c>
      <c r="D1689" s="157" t="s">
        <v>10610</v>
      </c>
    </row>
    <row r="1690" hidden="1">
      <c r="A1690" s="157" t="s">
        <v>10772</v>
      </c>
      <c r="B1690" s="1" t="s">
        <v>10773</v>
      </c>
      <c r="C1690" s="157" t="s">
        <v>10610</v>
      </c>
      <c r="D1690" s="157" t="s">
        <v>10610</v>
      </c>
    </row>
    <row r="1691" hidden="1">
      <c r="A1691" s="157" t="s">
        <v>6006</v>
      </c>
      <c r="B1691" s="1" t="s">
        <v>6007</v>
      </c>
      <c r="C1691" s="157" t="s">
        <v>10611</v>
      </c>
      <c r="D1691" s="157" t="s">
        <v>10610</v>
      </c>
    </row>
    <row r="1692" hidden="1">
      <c r="A1692" s="157" t="s">
        <v>6010</v>
      </c>
      <c r="B1692" s="1" t="s">
        <v>6011</v>
      </c>
      <c r="C1692" s="157" t="s">
        <v>10619</v>
      </c>
      <c r="D1692" s="157" t="s">
        <v>10610</v>
      </c>
    </row>
    <row r="1693" hidden="1">
      <c r="A1693" s="157" t="s">
        <v>6012</v>
      </c>
      <c r="B1693" s="1" t="s">
        <v>6013</v>
      </c>
      <c r="C1693" s="157" t="s">
        <v>10619</v>
      </c>
      <c r="D1693" s="157" t="s">
        <v>10610</v>
      </c>
    </row>
    <row r="1694" hidden="1">
      <c r="A1694" s="157" t="s">
        <v>6014</v>
      </c>
      <c r="B1694" s="1" t="s">
        <v>6015</v>
      </c>
      <c r="C1694" s="157" t="s">
        <v>10619</v>
      </c>
      <c r="D1694" s="157" t="s">
        <v>10610</v>
      </c>
    </row>
    <row r="1695" hidden="1">
      <c r="A1695" s="157" t="s">
        <v>6016</v>
      </c>
      <c r="B1695" s="1" t="s">
        <v>6017</v>
      </c>
      <c r="C1695" s="157" t="s">
        <v>10614</v>
      </c>
      <c r="D1695" s="157" t="s">
        <v>10610</v>
      </c>
    </row>
    <row r="1696" hidden="1">
      <c r="A1696" s="157" t="s">
        <v>6018</v>
      </c>
      <c r="B1696" s="1" t="s">
        <v>6019</v>
      </c>
      <c r="C1696" s="157" t="s">
        <v>10614</v>
      </c>
      <c r="D1696" s="157" t="s">
        <v>10610</v>
      </c>
    </row>
    <row r="1697" hidden="1">
      <c r="A1697" s="157" t="s">
        <v>6020</v>
      </c>
      <c r="B1697" s="1" t="s">
        <v>6021</v>
      </c>
      <c r="C1697" s="157" t="s">
        <v>10614</v>
      </c>
      <c r="D1697" s="157" t="s">
        <v>10610</v>
      </c>
    </row>
    <row r="1698" hidden="1">
      <c r="A1698" s="157" t="s">
        <v>6024</v>
      </c>
      <c r="B1698" s="1" t="s">
        <v>6025</v>
      </c>
      <c r="C1698" s="157" t="s">
        <v>10614</v>
      </c>
      <c r="D1698" s="157" t="s">
        <v>10610</v>
      </c>
    </row>
    <row r="1699" hidden="1">
      <c r="A1699" s="157" t="s">
        <v>6026</v>
      </c>
      <c r="B1699" s="1" t="s">
        <v>6027</v>
      </c>
      <c r="C1699" s="157" t="s">
        <v>10614</v>
      </c>
      <c r="D1699" s="157" t="s">
        <v>10610</v>
      </c>
    </row>
    <row r="1700" hidden="1">
      <c r="A1700" s="157" t="s">
        <v>6028</v>
      </c>
      <c r="B1700" s="1" t="s">
        <v>6029</v>
      </c>
      <c r="C1700" s="157" t="s">
        <v>10614</v>
      </c>
      <c r="D1700" s="157" t="s">
        <v>10610</v>
      </c>
    </row>
    <row r="1701" hidden="1">
      <c r="A1701" s="157" t="s">
        <v>6030</v>
      </c>
      <c r="B1701" s="1" t="s">
        <v>6031</v>
      </c>
      <c r="C1701" s="157" t="s">
        <v>10614</v>
      </c>
      <c r="D1701" s="157" t="s">
        <v>10610</v>
      </c>
    </row>
    <row r="1702" hidden="1">
      <c r="A1702" s="157" t="s">
        <v>6032</v>
      </c>
      <c r="B1702" s="1" t="s">
        <v>6033</v>
      </c>
      <c r="C1702" s="157" t="s">
        <v>10614</v>
      </c>
      <c r="D1702" s="157" t="s">
        <v>10610</v>
      </c>
    </row>
    <row r="1703" hidden="1">
      <c r="A1703" s="157" t="s">
        <v>6034</v>
      </c>
      <c r="B1703" s="1" t="s">
        <v>6035</v>
      </c>
      <c r="C1703" s="157" t="s">
        <v>10615</v>
      </c>
      <c r="D1703" s="157" t="s">
        <v>10610</v>
      </c>
    </row>
    <row r="1704" hidden="1">
      <c r="A1704" s="157" t="s">
        <v>6036</v>
      </c>
      <c r="B1704" s="1" t="s">
        <v>6037</v>
      </c>
      <c r="C1704" s="157" t="s">
        <v>10615</v>
      </c>
      <c r="D1704" s="157" t="s">
        <v>10610</v>
      </c>
    </row>
    <row r="1705" hidden="1">
      <c r="A1705" s="157" t="s">
        <v>6038</v>
      </c>
      <c r="B1705" s="1" t="s">
        <v>6039</v>
      </c>
      <c r="C1705" s="157" t="s">
        <v>10614</v>
      </c>
      <c r="D1705" s="157" t="s">
        <v>10610</v>
      </c>
    </row>
    <row r="1706" hidden="1">
      <c r="A1706" s="157" t="s">
        <v>6040</v>
      </c>
      <c r="B1706" s="1" t="s">
        <v>6041</v>
      </c>
      <c r="C1706" s="157" t="s">
        <v>10614</v>
      </c>
      <c r="D1706" s="157" t="s">
        <v>10610</v>
      </c>
    </row>
    <row r="1707" hidden="1">
      <c r="A1707" s="157" t="s">
        <v>6042</v>
      </c>
      <c r="B1707" s="1" t="s">
        <v>6043</v>
      </c>
      <c r="C1707" s="157" t="s">
        <v>10614</v>
      </c>
      <c r="D1707" s="157" t="s">
        <v>10610</v>
      </c>
    </row>
    <row r="1708" hidden="1">
      <c r="A1708" s="157" t="s">
        <v>6044</v>
      </c>
      <c r="B1708" s="1" t="s">
        <v>6045</v>
      </c>
      <c r="C1708" s="157" t="s">
        <v>10615</v>
      </c>
      <c r="D1708" s="157" t="s">
        <v>10610</v>
      </c>
    </row>
    <row r="1709" hidden="1">
      <c r="A1709" s="157" t="s">
        <v>6046</v>
      </c>
      <c r="B1709" s="1" t="s">
        <v>6047</v>
      </c>
      <c r="C1709" s="157" t="s">
        <v>10614</v>
      </c>
      <c r="D1709" s="157" t="s">
        <v>10610</v>
      </c>
    </row>
    <row r="1710" hidden="1">
      <c r="A1710" s="157" t="s">
        <v>6048</v>
      </c>
      <c r="B1710" s="1" t="s">
        <v>6049</v>
      </c>
      <c r="C1710" s="157" t="s">
        <v>10614</v>
      </c>
      <c r="D1710" s="157" t="s">
        <v>10610</v>
      </c>
    </row>
    <row r="1711" hidden="1">
      <c r="A1711" s="157" t="s">
        <v>6050</v>
      </c>
      <c r="B1711" s="1" t="s">
        <v>6051</v>
      </c>
      <c r="C1711" s="157" t="s">
        <v>10614</v>
      </c>
      <c r="D1711" s="157" t="s">
        <v>10610</v>
      </c>
    </row>
    <row r="1712" hidden="1">
      <c r="A1712" s="157" t="s">
        <v>6052</v>
      </c>
      <c r="B1712" s="1" t="s">
        <v>6053</v>
      </c>
      <c r="C1712" s="157" t="s">
        <v>10614</v>
      </c>
      <c r="D1712" s="157" t="s">
        <v>10610</v>
      </c>
    </row>
    <row r="1713" hidden="1">
      <c r="A1713" s="157" t="s">
        <v>6054</v>
      </c>
      <c r="B1713" s="1" t="s">
        <v>6055</v>
      </c>
      <c r="C1713" s="157" t="s">
        <v>10614</v>
      </c>
      <c r="D1713" s="157" t="s">
        <v>10610</v>
      </c>
    </row>
    <row r="1714" hidden="1">
      <c r="A1714" s="157" t="s">
        <v>6056</v>
      </c>
      <c r="B1714" s="1" t="s">
        <v>6057</v>
      </c>
      <c r="C1714" s="157" t="s">
        <v>10614</v>
      </c>
      <c r="D1714" s="157" t="s">
        <v>10610</v>
      </c>
    </row>
    <row r="1715" hidden="1">
      <c r="A1715" s="157" t="s">
        <v>6058</v>
      </c>
      <c r="B1715" s="1" t="s">
        <v>6059</v>
      </c>
      <c r="C1715" s="157" t="s">
        <v>10614</v>
      </c>
      <c r="D1715" s="157" t="s">
        <v>10610</v>
      </c>
    </row>
    <row r="1716" hidden="1">
      <c r="A1716" s="157" t="s">
        <v>6060</v>
      </c>
      <c r="B1716" s="1" t="s">
        <v>6061</v>
      </c>
      <c r="C1716" s="157" t="s">
        <v>10615</v>
      </c>
      <c r="D1716" s="157" t="s">
        <v>10610</v>
      </c>
    </row>
    <row r="1717" hidden="1">
      <c r="A1717" s="157" t="s">
        <v>6062</v>
      </c>
      <c r="B1717" s="1" t="s">
        <v>6063</v>
      </c>
      <c r="C1717" s="157" t="s">
        <v>10614</v>
      </c>
      <c r="D1717" s="157" t="s">
        <v>10610</v>
      </c>
    </row>
    <row r="1718" hidden="1">
      <c r="A1718" s="157" t="s">
        <v>6064</v>
      </c>
      <c r="B1718" s="1" t="s">
        <v>6065</v>
      </c>
      <c r="C1718" s="157" t="s">
        <v>10614</v>
      </c>
      <c r="D1718" s="157" t="s">
        <v>10610</v>
      </c>
    </row>
    <row r="1719" hidden="1">
      <c r="A1719" s="157" t="s">
        <v>6066</v>
      </c>
      <c r="B1719" s="1" t="s">
        <v>6067</v>
      </c>
      <c r="C1719" s="157" t="s">
        <v>10614</v>
      </c>
      <c r="D1719" s="157" t="s">
        <v>10610</v>
      </c>
    </row>
    <row r="1720" hidden="1">
      <c r="A1720" s="157" t="s">
        <v>6068</v>
      </c>
      <c r="B1720" s="1" t="s">
        <v>6069</v>
      </c>
      <c r="C1720" s="157" t="s">
        <v>10615</v>
      </c>
      <c r="D1720" s="157" t="s">
        <v>10610</v>
      </c>
    </row>
    <row r="1721" hidden="1">
      <c r="A1721" s="157" t="s">
        <v>6070</v>
      </c>
      <c r="B1721" s="1" t="s">
        <v>6071</v>
      </c>
      <c r="C1721" s="157" t="s">
        <v>10615</v>
      </c>
      <c r="D1721" s="157" t="s">
        <v>10610</v>
      </c>
    </row>
    <row r="1722" hidden="1">
      <c r="A1722" s="157" t="s">
        <v>6072</v>
      </c>
      <c r="B1722" s="1" t="s">
        <v>6073</v>
      </c>
      <c r="C1722" s="157" t="s">
        <v>10615</v>
      </c>
      <c r="D1722" s="157" t="s">
        <v>10610</v>
      </c>
    </row>
    <row r="1723" hidden="1">
      <c r="A1723" s="157" t="s">
        <v>6076</v>
      </c>
      <c r="B1723" s="1" t="s">
        <v>6077</v>
      </c>
      <c r="C1723" s="157" t="s">
        <v>10615</v>
      </c>
      <c r="D1723" s="157" t="s">
        <v>10610</v>
      </c>
    </row>
    <row r="1724" hidden="1">
      <c r="A1724" s="157" t="s">
        <v>6078</v>
      </c>
      <c r="B1724" s="1" t="s">
        <v>6079</v>
      </c>
      <c r="C1724" s="157" t="s">
        <v>10615</v>
      </c>
      <c r="D1724" s="157" t="s">
        <v>10610</v>
      </c>
    </row>
    <row r="1725" hidden="1">
      <c r="A1725" s="157" t="s">
        <v>6080</v>
      </c>
      <c r="B1725" s="1" t="s">
        <v>6081</v>
      </c>
      <c r="C1725" s="157" t="s">
        <v>10615</v>
      </c>
      <c r="D1725" s="157" t="s">
        <v>10610</v>
      </c>
    </row>
    <row r="1726" hidden="1">
      <c r="A1726" s="157" t="s">
        <v>6082</v>
      </c>
      <c r="B1726" s="1" t="s">
        <v>6083</v>
      </c>
      <c r="C1726" s="157" t="s">
        <v>10615</v>
      </c>
      <c r="D1726" s="157" t="s">
        <v>10610</v>
      </c>
    </row>
    <row r="1727" hidden="1">
      <c r="A1727" s="157" t="s">
        <v>6084</v>
      </c>
      <c r="B1727" s="1" t="s">
        <v>6085</v>
      </c>
      <c r="C1727" s="157" t="s">
        <v>10615</v>
      </c>
      <c r="D1727" s="157" t="s">
        <v>10610</v>
      </c>
    </row>
    <row r="1728" hidden="1">
      <c r="A1728" s="157" t="s">
        <v>6086</v>
      </c>
      <c r="B1728" s="1" t="s">
        <v>6087</v>
      </c>
      <c r="C1728" s="157" t="s">
        <v>10619</v>
      </c>
      <c r="D1728" s="157" t="s">
        <v>10610</v>
      </c>
    </row>
    <row r="1729" hidden="1">
      <c r="A1729" s="157" t="s">
        <v>6090</v>
      </c>
      <c r="B1729" s="1" t="s">
        <v>6091</v>
      </c>
      <c r="C1729" s="157" t="s">
        <v>10619</v>
      </c>
      <c r="D1729" s="157" t="s">
        <v>10610</v>
      </c>
    </row>
    <row r="1730" hidden="1">
      <c r="A1730" s="157" t="s">
        <v>6092</v>
      </c>
      <c r="B1730" s="1" t="s">
        <v>6093</v>
      </c>
      <c r="C1730" s="157" t="s">
        <v>10615</v>
      </c>
      <c r="D1730" s="157" t="s">
        <v>10610</v>
      </c>
    </row>
    <row r="1731" hidden="1">
      <c r="A1731" s="157" t="s">
        <v>6094</v>
      </c>
      <c r="B1731" s="1" t="s">
        <v>6095</v>
      </c>
      <c r="C1731" s="157" t="s">
        <v>10615</v>
      </c>
      <c r="D1731" s="157" t="s">
        <v>10610</v>
      </c>
    </row>
    <row r="1732" hidden="1">
      <c r="A1732" s="157" t="s">
        <v>6096</v>
      </c>
      <c r="B1732" s="1" t="s">
        <v>6097</v>
      </c>
      <c r="C1732" s="157" t="s">
        <v>10615</v>
      </c>
      <c r="D1732" s="157" t="s">
        <v>10610</v>
      </c>
    </row>
    <row r="1733" hidden="1">
      <c r="A1733" s="157" t="s">
        <v>6098</v>
      </c>
      <c r="B1733" s="1" t="s">
        <v>6099</v>
      </c>
      <c r="C1733" s="157" t="s">
        <v>10614</v>
      </c>
      <c r="D1733" s="157" t="s">
        <v>10610</v>
      </c>
    </row>
    <row r="1734" hidden="1">
      <c r="A1734" s="157" t="s">
        <v>6100</v>
      </c>
      <c r="B1734" s="1" t="s">
        <v>6101</v>
      </c>
      <c r="C1734" s="157" t="s">
        <v>10619</v>
      </c>
      <c r="D1734" s="157" t="s">
        <v>10610</v>
      </c>
    </row>
    <row r="1735" hidden="1">
      <c r="A1735" s="157" t="s">
        <v>6102</v>
      </c>
      <c r="B1735" s="1" t="s">
        <v>6103</v>
      </c>
      <c r="C1735" s="157" t="s">
        <v>10615</v>
      </c>
      <c r="D1735" s="157" t="s">
        <v>10610</v>
      </c>
    </row>
    <row r="1736" hidden="1">
      <c r="A1736" s="157" t="s">
        <v>6104</v>
      </c>
      <c r="B1736" s="1" t="s">
        <v>6105</v>
      </c>
      <c r="C1736" s="157" t="s">
        <v>10610</v>
      </c>
      <c r="D1736" s="157" t="s">
        <v>10610</v>
      </c>
    </row>
    <row r="1737" hidden="1">
      <c r="A1737" s="157" t="s">
        <v>6106</v>
      </c>
      <c r="B1737" s="1" t="s">
        <v>6107</v>
      </c>
      <c r="C1737" s="157" t="s">
        <v>10610</v>
      </c>
      <c r="D1737" s="157" t="s">
        <v>10610</v>
      </c>
    </row>
    <row r="1738" hidden="1">
      <c r="A1738" s="157" t="s">
        <v>6108</v>
      </c>
      <c r="B1738" s="1" t="s">
        <v>6109</v>
      </c>
      <c r="C1738" s="157" t="s">
        <v>10619</v>
      </c>
      <c r="D1738" s="157" t="s">
        <v>10610</v>
      </c>
    </row>
    <row r="1739" hidden="1">
      <c r="A1739" s="157" t="s">
        <v>6110</v>
      </c>
      <c r="B1739" s="1" t="s">
        <v>6111</v>
      </c>
      <c r="C1739" s="157" t="s">
        <v>10619</v>
      </c>
      <c r="D1739" s="157" t="s">
        <v>10610</v>
      </c>
    </row>
    <row r="1740" hidden="1">
      <c r="A1740" s="157" t="s">
        <v>6112</v>
      </c>
      <c r="B1740" s="1" t="s">
        <v>6113</v>
      </c>
      <c r="C1740" s="157" t="s">
        <v>10615</v>
      </c>
      <c r="D1740" s="157" t="s">
        <v>10610</v>
      </c>
    </row>
    <row r="1741" hidden="1">
      <c r="A1741" s="157" t="s">
        <v>6114</v>
      </c>
      <c r="B1741" s="1" t="s">
        <v>6115</v>
      </c>
      <c r="C1741" s="157" t="s">
        <v>10615</v>
      </c>
      <c r="D1741" s="157" t="s">
        <v>10610</v>
      </c>
    </row>
    <row r="1742" hidden="1">
      <c r="A1742" s="157" t="s">
        <v>6116</v>
      </c>
      <c r="B1742" s="1" t="s">
        <v>6117</v>
      </c>
      <c r="C1742" s="157" t="s">
        <v>10615</v>
      </c>
      <c r="D1742" s="157" t="s">
        <v>10610</v>
      </c>
    </row>
    <row r="1743" hidden="1">
      <c r="A1743" s="157" t="s">
        <v>6118</v>
      </c>
      <c r="B1743" s="1" t="s">
        <v>6119</v>
      </c>
      <c r="C1743" s="157" t="s">
        <v>10614</v>
      </c>
      <c r="D1743" s="157" t="s">
        <v>10610</v>
      </c>
    </row>
    <row r="1744" hidden="1">
      <c r="A1744" s="157" t="s">
        <v>6120</v>
      </c>
      <c r="B1744" s="1" t="s">
        <v>6121</v>
      </c>
      <c r="C1744" s="157" t="s">
        <v>10614</v>
      </c>
      <c r="D1744" s="157" t="s">
        <v>10610</v>
      </c>
    </row>
    <row r="1745" hidden="1">
      <c r="A1745" s="157" t="s">
        <v>6122</v>
      </c>
      <c r="B1745" s="1" t="s">
        <v>6123</v>
      </c>
      <c r="C1745" s="157" t="s">
        <v>10619</v>
      </c>
      <c r="D1745" s="157" t="s">
        <v>10610</v>
      </c>
    </row>
    <row r="1746" hidden="1">
      <c r="A1746" s="157" t="s">
        <v>6124</v>
      </c>
      <c r="B1746" s="1" t="s">
        <v>6125</v>
      </c>
      <c r="C1746" s="157" t="s">
        <v>10614</v>
      </c>
      <c r="D1746" s="157" t="s">
        <v>10610</v>
      </c>
    </row>
    <row r="1747" hidden="1">
      <c r="A1747" s="157" t="s">
        <v>6126</v>
      </c>
      <c r="B1747" s="1" t="s">
        <v>6127</v>
      </c>
      <c r="C1747" s="157" t="s">
        <v>10618</v>
      </c>
      <c r="D1747" s="157" t="s">
        <v>10610</v>
      </c>
    </row>
    <row r="1748" hidden="1">
      <c r="A1748" s="157" t="s">
        <v>6128</v>
      </c>
      <c r="B1748" s="1" t="s">
        <v>6129</v>
      </c>
      <c r="C1748" s="157" t="s">
        <v>10615</v>
      </c>
      <c r="D1748" s="157" t="s">
        <v>10610</v>
      </c>
    </row>
    <row r="1749" hidden="1">
      <c r="A1749" s="157" t="s">
        <v>6130</v>
      </c>
      <c r="B1749" s="1" t="s">
        <v>6131</v>
      </c>
      <c r="C1749" s="157" t="s">
        <v>10614</v>
      </c>
      <c r="D1749" s="157" t="s">
        <v>10610</v>
      </c>
    </row>
    <row r="1750" hidden="1">
      <c r="A1750" s="157" t="s">
        <v>6132</v>
      </c>
      <c r="B1750" s="1" t="s">
        <v>6133</v>
      </c>
      <c r="C1750" s="157" t="s">
        <v>10615</v>
      </c>
      <c r="D1750" s="157" t="s">
        <v>10610</v>
      </c>
    </row>
    <row r="1751" hidden="1">
      <c r="A1751" s="157" t="s">
        <v>6134</v>
      </c>
      <c r="B1751" s="1" t="s">
        <v>6135</v>
      </c>
      <c r="C1751" s="157" t="s">
        <v>10615</v>
      </c>
      <c r="D1751" s="157" t="s">
        <v>10610</v>
      </c>
    </row>
    <row r="1752" hidden="1">
      <c r="A1752" s="157" t="s">
        <v>6136</v>
      </c>
      <c r="B1752" s="1" t="s">
        <v>6137</v>
      </c>
      <c r="C1752" s="157" t="s">
        <v>10610</v>
      </c>
      <c r="D1752" s="157" t="s">
        <v>10610</v>
      </c>
    </row>
    <row r="1753" hidden="1">
      <c r="A1753" s="157" t="s">
        <v>6138</v>
      </c>
      <c r="B1753" s="1" t="s">
        <v>6139</v>
      </c>
      <c r="C1753" s="157" t="s">
        <v>10614</v>
      </c>
      <c r="D1753" s="157" t="s">
        <v>10610</v>
      </c>
    </row>
    <row r="1754" hidden="1">
      <c r="A1754" s="157" t="s">
        <v>6140</v>
      </c>
      <c r="B1754" s="1" t="s">
        <v>6141</v>
      </c>
      <c r="C1754" s="157" t="s">
        <v>10618</v>
      </c>
      <c r="D1754" s="157" t="s">
        <v>10610</v>
      </c>
    </row>
    <row r="1755" hidden="1">
      <c r="A1755" s="157" t="s">
        <v>6142</v>
      </c>
      <c r="B1755" s="1" t="s">
        <v>6143</v>
      </c>
      <c r="C1755" s="157" t="s">
        <v>10615</v>
      </c>
      <c r="D1755" s="157" t="s">
        <v>10610</v>
      </c>
    </row>
    <row r="1756" hidden="1">
      <c r="A1756" s="157" t="s">
        <v>2487</v>
      </c>
      <c r="B1756" s="1" t="s">
        <v>256</v>
      </c>
      <c r="C1756" s="157" t="s">
        <v>10615</v>
      </c>
      <c r="D1756" s="157" t="s">
        <v>10610</v>
      </c>
    </row>
    <row r="1757" hidden="1">
      <c r="A1757" s="157" t="s">
        <v>6144</v>
      </c>
      <c r="B1757" s="1" t="s">
        <v>6145</v>
      </c>
      <c r="C1757" s="157" t="s">
        <v>10610</v>
      </c>
      <c r="D1757" s="157" t="s">
        <v>10610</v>
      </c>
    </row>
    <row r="1758" hidden="1">
      <c r="A1758" s="157" t="s">
        <v>6146</v>
      </c>
      <c r="B1758" s="1" t="s">
        <v>6147</v>
      </c>
      <c r="C1758" s="157" t="s">
        <v>10610</v>
      </c>
      <c r="D1758" s="157" t="s">
        <v>10610</v>
      </c>
    </row>
    <row r="1759" hidden="1">
      <c r="A1759" s="157" t="s">
        <v>6148</v>
      </c>
      <c r="B1759" s="1" t="s">
        <v>6149</v>
      </c>
      <c r="C1759" s="157" t="s">
        <v>10610</v>
      </c>
      <c r="D1759" s="157" t="s">
        <v>10610</v>
      </c>
    </row>
    <row r="1760" hidden="1">
      <c r="A1760" s="157" t="s">
        <v>6150</v>
      </c>
      <c r="B1760" s="1" t="s">
        <v>6151</v>
      </c>
      <c r="C1760" s="157" t="s">
        <v>10610</v>
      </c>
      <c r="D1760" s="157" t="s">
        <v>10610</v>
      </c>
    </row>
    <row r="1761" hidden="1">
      <c r="A1761" s="157" t="s">
        <v>6152</v>
      </c>
      <c r="B1761" s="1" t="s">
        <v>6154</v>
      </c>
      <c r="C1761" s="157" t="s">
        <v>10615</v>
      </c>
      <c r="D1761" s="157" t="s">
        <v>10610</v>
      </c>
    </row>
    <row r="1762" hidden="1">
      <c r="A1762" s="157" t="s">
        <v>6156</v>
      </c>
      <c r="B1762" s="1" t="s">
        <v>6157</v>
      </c>
      <c r="C1762" s="157" t="s">
        <v>10615</v>
      </c>
      <c r="D1762" s="157" t="s">
        <v>10610</v>
      </c>
    </row>
    <row r="1763" hidden="1">
      <c r="A1763" s="157" t="s">
        <v>6158</v>
      </c>
      <c r="B1763" s="1" t="s">
        <v>6159</v>
      </c>
      <c r="C1763" s="157" t="s">
        <v>10615</v>
      </c>
      <c r="D1763" s="157" t="s">
        <v>10610</v>
      </c>
    </row>
    <row r="1764" hidden="1">
      <c r="A1764" s="157" t="s">
        <v>6160</v>
      </c>
      <c r="B1764" s="1" t="s">
        <v>6161</v>
      </c>
      <c r="C1764" s="157" t="s">
        <v>10615</v>
      </c>
      <c r="D1764" s="157" t="s">
        <v>10610</v>
      </c>
    </row>
    <row r="1765" hidden="1">
      <c r="A1765" s="157" t="s">
        <v>6162</v>
      </c>
      <c r="B1765" s="1" t="s">
        <v>6163</v>
      </c>
      <c r="C1765" s="157" t="s">
        <v>10615</v>
      </c>
      <c r="D1765" s="157" t="s">
        <v>10610</v>
      </c>
    </row>
    <row r="1766" hidden="1">
      <c r="A1766" s="157" t="s">
        <v>6164</v>
      </c>
      <c r="B1766" s="1" t="s">
        <v>6165</v>
      </c>
      <c r="C1766" s="157" t="s">
        <v>10615</v>
      </c>
      <c r="D1766" s="157" t="s">
        <v>10610</v>
      </c>
    </row>
    <row r="1767" hidden="1">
      <c r="A1767" s="157" t="s">
        <v>6166</v>
      </c>
      <c r="B1767" s="1" t="s">
        <v>6167</v>
      </c>
      <c r="C1767" s="157" t="s">
        <v>10610</v>
      </c>
      <c r="D1767" s="157" t="s">
        <v>10610</v>
      </c>
    </row>
    <row r="1768" hidden="1">
      <c r="A1768" s="157" t="s">
        <v>6168</v>
      </c>
      <c r="B1768" s="1" t="s">
        <v>6169</v>
      </c>
      <c r="C1768" s="157" t="s">
        <v>10610</v>
      </c>
      <c r="D1768" s="157" t="s">
        <v>10610</v>
      </c>
    </row>
    <row r="1769" hidden="1">
      <c r="A1769" s="157" t="s">
        <v>6170</v>
      </c>
      <c r="B1769" s="1" t="s">
        <v>6171</v>
      </c>
      <c r="C1769" s="157" t="s">
        <v>10610</v>
      </c>
      <c r="D1769" s="157" t="s">
        <v>10610</v>
      </c>
    </row>
    <row r="1770" hidden="1">
      <c r="A1770" s="157" t="s">
        <v>6172</v>
      </c>
      <c r="B1770" s="1" t="s">
        <v>6173</v>
      </c>
      <c r="C1770" s="157" t="s">
        <v>10615</v>
      </c>
      <c r="D1770" s="157" t="s">
        <v>10610</v>
      </c>
    </row>
    <row r="1771" hidden="1">
      <c r="A1771" s="157" t="s">
        <v>6174</v>
      </c>
      <c r="B1771" s="1" t="s">
        <v>6175</v>
      </c>
      <c r="C1771" s="157" t="s">
        <v>10615</v>
      </c>
      <c r="D1771" s="157" t="s">
        <v>10610</v>
      </c>
    </row>
    <row r="1772" hidden="1">
      <c r="A1772" s="157" t="s">
        <v>6176</v>
      </c>
      <c r="B1772" s="1" t="s">
        <v>6177</v>
      </c>
      <c r="C1772" s="157" t="s">
        <v>10615</v>
      </c>
      <c r="D1772" s="157" t="s">
        <v>10610</v>
      </c>
    </row>
    <row r="1773" hidden="1">
      <c r="A1773" s="157" t="s">
        <v>6178</v>
      </c>
      <c r="B1773" s="1" t="s">
        <v>6179</v>
      </c>
      <c r="C1773" s="157" t="s">
        <v>10615</v>
      </c>
      <c r="D1773" s="157" t="s">
        <v>10610</v>
      </c>
    </row>
    <row r="1774" hidden="1">
      <c r="A1774" s="157" t="s">
        <v>6180</v>
      </c>
      <c r="B1774" s="1" t="s">
        <v>6181</v>
      </c>
      <c r="C1774" s="157" t="s">
        <v>10615</v>
      </c>
      <c r="D1774" s="157" t="s">
        <v>10610</v>
      </c>
    </row>
    <row r="1775" hidden="1">
      <c r="A1775" s="157" t="s">
        <v>6182</v>
      </c>
      <c r="B1775" s="1" t="s">
        <v>6183</v>
      </c>
      <c r="C1775" s="157" t="s">
        <v>10615</v>
      </c>
      <c r="D1775" s="157" t="s">
        <v>10610</v>
      </c>
    </row>
    <row r="1776" hidden="1">
      <c r="A1776" s="157" t="s">
        <v>6184</v>
      </c>
      <c r="B1776" s="1" t="s">
        <v>6185</v>
      </c>
      <c r="C1776" s="157" t="s">
        <v>10615</v>
      </c>
      <c r="D1776" s="157" t="s">
        <v>10610</v>
      </c>
    </row>
    <row r="1777" hidden="1">
      <c r="A1777" s="157" t="s">
        <v>6186</v>
      </c>
      <c r="B1777" s="1" t="s">
        <v>6187</v>
      </c>
      <c r="C1777" s="157" t="s">
        <v>10615</v>
      </c>
      <c r="D1777" s="157" t="s">
        <v>10610</v>
      </c>
    </row>
    <row r="1778" hidden="1">
      <c r="A1778" s="157" t="s">
        <v>6188</v>
      </c>
      <c r="B1778" s="1" t="s">
        <v>6189</v>
      </c>
      <c r="C1778" s="157" t="s">
        <v>10611</v>
      </c>
      <c r="D1778" s="157" t="s">
        <v>10610</v>
      </c>
    </row>
    <row r="1779" hidden="1">
      <c r="A1779" s="157" t="s">
        <v>6190</v>
      </c>
      <c r="B1779" s="1" t="s">
        <v>6191</v>
      </c>
      <c r="C1779" s="157" t="s">
        <v>10611</v>
      </c>
      <c r="D1779" s="157" t="s">
        <v>10610</v>
      </c>
    </row>
    <row r="1780" hidden="1">
      <c r="A1780" s="157" t="s">
        <v>6192</v>
      </c>
      <c r="B1780" s="1" t="s">
        <v>6193</v>
      </c>
      <c r="C1780" s="157" t="s">
        <v>10611</v>
      </c>
      <c r="D1780" s="157" t="s">
        <v>10610</v>
      </c>
    </row>
    <row r="1781" hidden="1">
      <c r="A1781" s="157" t="s">
        <v>6194</v>
      </c>
      <c r="B1781" s="1" t="s">
        <v>6195</v>
      </c>
      <c r="C1781" s="157" t="s">
        <v>10611</v>
      </c>
      <c r="D1781" s="157" t="s">
        <v>10610</v>
      </c>
    </row>
    <row r="1782" hidden="1">
      <c r="A1782" s="157" t="s">
        <v>6196</v>
      </c>
      <c r="B1782" s="1" t="s">
        <v>6197</v>
      </c>
      <c r="C1782" s="157" t="s">
        <v>10611</v>
      </c>
      <c r="D1782" s="157" t="s">
        <v>10610</v>
      </c>
    </row>
    <row r="1783" hidden="1">
      <c r="A1783" s="157" t="s">
        <v>10774</v>
      </c>
      <c r="B1783" s="1" t="s">
        <v>10775</v>
      </c>
      <c r="C1783" s="157" t="s">
        <v>10618</v>
      </c>
      <c r="D1783" s="157" t="s">
        <v>10610</v>
      </c>
    </row>
    <row r="1784" hidden="1">
      <c r="A1784" s="157" t="s">
        <v>6198</v>
      </c>
      <c r="B1784" s="1" t="s">
        <v>6199</v>
      </c>
      <c r="C1784" s="157" t="s">
        <v>10618</v>
      </c>
      <c r="D1784" s="157" t="s">
        <v>10610</v>
      </c>
    </row>
    <row r="1785" hidden="1">
      <c r="A1785" s="157" t="s">
        <v>6200</v>
      </c>
      <c r="B1785" s="1" t="s">
        <v>6201</v>
      </c>
      <c r="C1785" s="157" t="s">
        <v>10615</v>
      </c>
      <c r="D1785" s="157" t="s">
        <v>10610</v>
      </c>
    </row>
    <row r="1786" hidden="1">
      <c r="A1786" s="157" t="s">
        <v>6202</v>
      </c>
      <c r="B1786" s="1" t="s">
        <v>6203</v>
      </c>
      <c r="C1786" s="157" t="s">
        <v>10615</v>
      </c>
      <c r="D1786" s="157" t="s">
        <v>10610</v>
      </c>
    </row>
    <row r="1787" hidden="1">
      <c r="A1787" s="157" t="s">
        <v>6204</v>
      </c>
      <c r="B1787" s="1" t="s">
        <v>6205</v>
      </c>
      <c r="C1787" s="157" t="s">
        <v>10615</v>
      </c>
      <c r="D1787" s="157" t="s">
        <v>10610</v>
      </c>
    </row>
    <row r="1788" hidden="1">
      <c r="A1788" s="157" t="s">
        <v>6206</v>
      </c>
      <c r="B1788" s="1" t="s">
        <v>6207</v>
      </c>
      <c r="C1788" s="157" t="s">
        <v>10615</v>
      </c>
      <c r="D1788" s="157" t="s">
        <v>10610</v>
      </c>
    </row>
    <row r="1789" hidden="1">
      <c r="A1789" s="157" t="s">
        <v>6208</v>
      </c>
      <c r="B1789" s="1" t="s">
        <v>6209</v>
      </c>
      <c r="C1789" s="157" t="s">
        <v>10615</v>
      </c>
      <c r="D1789" s="157" t="s">
        <v>10610</v>
      </c>
    </row>
    <row r="1790" hidden="1">
      <c r="A1790" s="157" t="s">
        <v>6210</v>
      </c>
      <c r="B1790" s="1" t="s">
        <v>6211</v>
      </c>
      <c r="C1790" s="157" t="s">
        <v>10615</v>
      </c>
      <c r="D1790" s="157" t="s">
        <v>10610</v>
      </c>
    </row>
    <row r="1791" hidden="1">
      <c r="A1791" s="157" t="s">
        <v>6212</v>
      </c>
      <c r="B1791" s="1" t="s">
        <v>6213</v>
      </c>
      <c r="C1791" s="157" t="s">
        <v>10615</v>
      </c>
      <c r="D1791" s="157" t="s">
        <v>10610</v>
      </c>
    </row>
    <row r="1792" hidden="1">
      <c r="A1792" s="157" t="s">
        <v>6215</v>
      </c>
      <c r="B1792" s="1" t="s">
        <v>6216</v>
      </c>
      <c r="C1792" s="157" t="s">
        <v>10615</v>
      </c>
      <c r="D1792" s="157" t="s">
        <v>10610</v>
      </c>
    </row>
    <row r="1793" hidden="1">
      <c r="A1793" s="157" t="s">
        <v>6220</v>
      </c>
      <c r="B1793" s="1" t="s">
        <v>6222</v>
      </c>
      <c r="C1793" s="157" t="s">
        <v>10615</v>
      </c>
      <c r="D1793" s="157" t="s">
        <v>10610</v>
      </c>
    </row>
    <row r="1794" hidden="1">
      <c r="A1794" s="157" t="s">
        <v>6224</v>
      </c>
      <c r="B1794" s="1" t="s">
        <v>6225</v>
      </c>
      <c r="C1794" s="157" t="s">
        <v>10615</v>
      </c>
      <c r="D1794" s="157" t="s">
        <v>10610</v>
      </c>
    </row>
    <row r="1795" hidden="1">
      <c r="A1795" s="157" t="s">
        <v>6226</v>
      </c>
      <c r="B1795" s="1" t="s">
        <v>6227</v>
      </c>
      <c r="C1795" s="157" t="s">
        <v>10610</v>
      </c>
      <c r="D1795" s="157" t="s">
        <v>10610</v>
      </c>
    </row>
    <row r="1796" hidden="1">
      <c r="A1796" s="157" t="s">
        <v>6229</v>
      </c>
      <c r="B1796" s="1" t="s">
        <v>6230</v>
      </c>
      <c r="C1796" s="157" t="s">
        <v>10610</v>
      </c>
      <c r="D1796" s="157" t="s">
        <v>10610</v>
      </c>
    </row>
    <row r="1797" hidden="1">
      <c r="A1797" s="157" t="s">
        <v>6231</v>
      </c>
      <c r="B1797" s="1" t="s">
        <v>6232</v>
      </c>
      <c r="C1797" s="157" t="s">
        <v>10610</v>
      </c>
      <c r="D1797" s="157" t="s">
        <v>10610</v>
      </c>
    </row>
    <row r="1798" hidden="1">
      <c r="A1798" s="157" t="s">
        <v>10776</v>
      </c>
      <c r="B1798" s="1" t="s">
        <v>10777</v>
      </c>
      <c r="C1798" s="157" t="s">
        <v>10610</v>
      </c>
      <c r="D1798" s="157" t="s">
        <v>10610</v>
      </c>
    </row>
    <row r="1799" hidden="1">
      <c r="A1799" s="157" t="s">
        <v>6234</v>
      </c>
      <c r="B1799" s="1" t="s">
        <v>6235</v>
      </c>
      <c r="C1799" s="157" t="s">
        <v>10610</v>
      </c>
      <c r="D1799" s="157" t="s">
        <v>10610</v>
      </c>
    </row>
    <row r="1800" hidden="1">
      <c r="A1800" s="157" t="s">
        <v>6237</v>
      </c>
      <c r="B1800" s="1" t="s">
        <v>6238</v>
      </c>
      <c r="C1800" s="157" t="s">
        <v>10615</v>
      </c>
      <c r="D1800" s="157" t="s">
        <v>10610</v>
      </c>
    </row>
    <row r="1801" hidden="1">
      <c r="A1801" s="157" t="s">
        <v>6239</v>
      </c>
      <c r="B1801" s="1" t="s">
        <v>6240</v>
      </c>
      <c r="C1801" s="157" t="s">
        <v>10615</v>
      </c>
      <c r="D1801" s="157" t="s">
        <v>10610</v>
      </c>
    </row>
    <row r="1802" hidden="1">
      <c r="A1802" s="157" t="s">
        <v>6241</v>
      </c>
      <c r="B1802" s="1" t="s">
        <v>6242</v>
      </c>
      <c r="C1802" s="157" t="s">
        <v>10615</v>
      </c>
      <c r="D1802" s="157" t="s">
        <v>10610</v>
      </c>
    </row>
    <row r="1803" hidden="1">
      <c r="A1803" s="157" t="s">
        <v>6245</v>
      </c>
      <c r="B1803" s="1" t="s">
        <v>6246</v>
      </c>
      <c r="C1803" s="157" t="s">
        <v>10615</v>
      </c>
      <c r="D1803" s="157" t="s">
        <v>10610</v>
      </c>
    </row>
    <row r="1804" hidden="1">
      <c r="A1804" s="157" t="s">
        <v>6247</v>
      </c>
      <c r="B1804" s="1" t="s">
        <v>6248</v>
      </c>
      <c r="C1804" s="157" t="s">
        <v>10614</v>
      </c>
      <c r="D1804" s="157" t="s">
        <v>10610</v>
      </c>
    </row>
    <row r="1805" hidden="1">
      <c r="A1805" s="157" t="s">
        <v>6249</v>
      </c>
      <c r="B1805" s="1" t="s">
        <v>6250</v>
      </c>
      <c r="C1805" s="157" t="s">
        <v>10615</v>
      </c>
      <c r="D1805" s="157" t="s">
        <v>10610</v>
      </c>
    </row>
    <row r="1806" hidden="1">
      <c r="A1806" s="157" t="s">
        <v>6251</v>
      </c>
      <c r="B1806" s="1" t="s">
        <v>6252</v>
      </c>
      <c r="C1806" s="157" t="s">
        <v>10610</v>
      </c>
      <c r="D1806" s="157" t="s">
        <v>10610</v>
      </c>
    </row>
    <row r="1807" hidden="1">
      <c r="A1807" s="157" t="s">
        <v>6253</v>
      </c>
      <c r="B1807" s="1" t="s">
        <v>6254</v>
      </c>
      <c r="C1807" s="157" t="s">
        <v>10610</v>
      </c>
      <c r="D1807" s="157" t="s">
        <v>10610</v>
      </c>
    </row>
    <row r="1808" hidden="1">
      <c r="A1808" s="157" t="s">
        <v>6255</v>
      </c>
      <c r="B1808" s="1" t="s">
        <v>6256</v>
      </c>
      <c r="C1808" s="157" t="s">
        <v>10610</v>
      </c>
      <c r="D1808" s="157" t="s">
        <v>10610</v>
      </c>
    </row>
    <row r="1809" hidden="1">
      <c r="A1809" s="157" t="s">
        <v>6257</v>
      </c>
      <c r="B1809" s="1" t="s">
        <v>6258</v>
      </c>
      <c r="C1809" s="157" t="s">
        <v>10615</v>
      </c>
      <c r="D1809" s="157" t="s">
        <v>10610</v>
      </c>
    </row>
    <row r="1810" hidden="1">
      <c r="A1810" s="157" t="s">
        <v>6260</v>
      </c>
      <c r="B1810" s="1" t="s">
        <v>6261</v>
      </c>
      <c r="C1810" s="157" t="s">
        <v>10610</v>
      </c>
      <c r="D1810" s="157" t="s">
        <v>10610</v>
      </c>
    </row>
    <row r="1811" hidden="1">
      <c r="A1811" s="157" t="s">
        <v>6263</v>
      </c>
      <c r="B1811" s="1" t="s">
        <v>6264</v>
      </c>
      <c r="C1811" s="157" t="s">
        <v>10614</v>
      </c>
      <c r="D1811" s="157" t="s">
        <v>10610</v>
      </c>
    </row>
    <row r="1812" hidden="1">
      <c r="A1812" s="157" t="s">
        <v>6267</v>
      </c>
      <c r="B1812" s="1" t="s">
        <v>6268</v>
      </c>
      <c r="C1812" s="157" t="s">
        <v>10615</v>
      </c>
      <c r="D1812" s="157" t="s">
        <v>10610</v>
      </c>
    </row>
    <row r="1813" hidden="1">
      <c r="A1813" s="157" t="s">
        <v>6269</v>
      </c>
      <c r="B1813" s="1" t="s">
        <v>6270</v>
      </c>
      <c r="C1813" s="157" t="s">
        <v>10615</v>
      </c>
      <c r="D1813" s="157" t="s">
        <v>10610</v>
      </c>
    </row>
    <row r="1814" hidden="1">
      <c r="A1814" s="157" t="s">
        <v>6271</v>
      </c>
      <c r="B1814" s="1" t="s">
        <v>6272</v>
      </c>
      <c r="C1814" s="157" t="s">
        <v>10615</v>
      </c>
      <c r="D1814" s="157" t="s">
        <v>10610</v>
      </c>
    </row>
    <row r="1815" hidden="1">
      <c r="A1815" s="157" t="s">
        <v>6273</v>
      </c>
      <c r="B1815" s="1" t="s">
        <v>6274</v>
      </c>
      <c r="C1815" s="157" t="s">
        <v>10615</v>
      </c>
      <c r="D1815" s="157" t="s">
        <v>10610</v>
      </c>
    </row>
    <row r="1816" hidden="1">
      <c r="A1816" s="157" t="s">
        <v>6276</v>
      </c>
      <c r="B1816" s="1" t="s">
        <v>6277</v>
      </c>
      <c r="C1816" s="157" t="s">
        <v>10615</v>
      </c>
      <c r="D1816" s="157" t="s">
        <v>10610</v>
      </c>
    </row>
    <row r="1817" hidden="1">
      <c r="A1817" s="157" t="s">
        <v>6279</v>
      </c>
      <c r="B1817" s="1" t="s">
        <v>6280</v>
      </c>
      <c r="C1817" s="157" t="s">
        <v>10615</v>
      </c>
      <c r="D1817" s="157" t="s">
        <v>10610</v>
      </c>
    </row>
    <row r="1818" hidden="1">
      <c r="A1818" s="157" t="s">
        <v>6281</v>
      </c>
      <c r="B1818" s="1" t="s">
        <v>6282</v>
      </c>
      <c r="C1818" s="157" t="s">
        <v>10615</v>
      </c>
      <c r="D1818" s="157" t="s">
        <v>10610</v>
      </c>
    </row>
    <row r="1819" hidden="1">
      <c r="A1819" s="157" t="s">
        <v>6284</v>
      </c>
      <c r="B1819" s="1" t="s">
        <v>6285</v>
      </c>
      <c r="C1819" s="157" t="s">
        <v>10615</v>
      </c>
      <c r="D1819" s="157" t="s">
        <v>10610</v>
      </c>
    </row>
    <row r="1820" hidden="1">
      <c r="A1820" s="157" t="s">
        <v>6286</v>
      </c>
      <c r="B1820" s="1" t="s">
        <v>6287</v>
      </c>
      <c r="C1820" s="157" t="s">
        <v>10615</v>
      </c>
      <c r="D1820" s="157" t="s">
        <v>10610</v>
      </c>
    </row>
    <row r="1821" hidden="1">
      <c r="A1821" s="157" t="s">
        <v>6288</v>
      </c>
      <c r="B1821" s="1" t="s">
        <v>6289</v>
      </c>
      <c r="C1821" s="157" t="s">
        <v>10615</v>
      </c>
      <c r="D1821" s="157" t="s">
        <v>10610</v>
      </c>
    </row>
    <row r="1822" hidden="1">
      <c r="A1822" s="157" t="s">
        <v>6290</v>
      </c>
      <c r="B1822" s="1" t="s">
        <v>6291</v>
      </c>
      <c r="C1822" s="157" t="s">
        <v>10615</v>
      </c>
      <c r="D1822" s="157" t="s">
        <v>10610</v>
      </c>
    </row>
    <row r="1823" hidden="1">
      <c r="A1823" s="157" t="s">
        <v>6292</v>
      </c>
      <c r="B1823" s="1" t="s">
        <v>6293</v>
      </c>
      <c r="C1823" s="157" t="s">
        <v>10615</v>
      </c>
      <c r="D1823" s="157" t="s">
        <v>10610</v>
      </c>
    </row>
    <row r="1824" hidden="1">
      <c r="A1824" s="157" t="s">
        <v>6294</v>
      </c>
      <c r="B1824" s="1" t="s">
        <v>6295</v>
      </c>
      <c r="C1824" s="157" t="s">
        <v>10615</v>
      </c>
      <c r="D1824" s="157" t="s">
        <v>10610</v>
      </c>
    </row>
    <row r="1825" hidden="1">
      <c r="A1825" s="157" t="s">
        <v>6296</v>
      </c>
      <c r="B1825" s="1" t="s">
        <v>6297</v>
      </c>
      <c r="C1825" s="157" t="s">
        <v>10615</v>
      </c>
      <c r="D1825" s="157" t="s">
        <v>10610</v>
      </c>
    </row>
    <row r="1826" hidden="1">
      <c r="A1826" s="157" t="s">
        <v>6298</v>
      </c>
      <c r="B1826" s="1" t="s">
        <v>6299</v>
      </c>
      <c r="C1826" s="157" t="s">
        <v>10615</v>
      </c>
      <c r="D1826" s="157" t="s">
        <v>10610</v>
      </c>
    </row>
    <row r="1827" hidden="1">
      <c r="A1827" s="157" t="s">
        <v>6300</v>
      </c>
      <c r="B1827" s="1" t="s">
        <v>6301</v>
      </c>
      <c r="C1827" s="157" t="s">
        <v>10614</v>
      </c>
      <c r="D1827" s="157" t="s">
        <v>10610</v>
      </c>
    </row>
    <row r="1828" hidden="1">
      <c r="A1828" s="157" t="s">
        <v>6302</v>
      </c>
      <c r="B1828" s="1" t="s">
        <v>6303</v>
      </c>
      <c r="C1828" s="157" t="s">
        <v>10614</v>
      </c>
      <c r="D1828" s="157" t="s">
        <v>10610</v>
      </c>
    </row>
    <row r="1829" hidden="1">
      <c r="A1829" s="157" t="s">
        <v>10778</v>
      </c>
      <c r="B1829" s="1" t="s">
        <v>10779</v>
      </c>
      <c r="C1829" s="157" t="s">
        <v>10615</v>
      </c>
      <c r="D1829" s="157" t="s">
        <v>10610</v>
      </c>
    </row>
    <row r="1830" hidden="1">
      <c r="A1830" s="157" t="s">
        <v>6304</v>
      </c>
      <c r="B1830" s="1" t="s">
        <v>6305</v>
      </c>
      <c r="C1830" s="157" t="s">
        <v>10615</v>
      </c>
      <c r="D1830" s="157" t="s">
        <v>10610</v>
      </c>
    </row>
    <row r="1831" hidden="1">
      <c r="A1831" s="157" t="s">
        <v>6306</v>
      </c>
      <c r="B1831" s="1" t="s">
        <v>6307</v>
      </c>
      <c r="C1831" s="157" t="s">
        <v>10615</v>
      </c>
      <c r="D1831" s="157" t="s">
        <v>10610</v>
      </c>
    </row>
    <row r="1832" hidden="1">
      <c r="A1832" s="157" t="s">
        <v>6308</v>
      </c>
      <c r="B1832" s="1" t="s">
        <v>6309</v>
      </c>
      <c r="C1832" s="157" t="s">
        <v>10619</v>
      </c>
      <c r="D1832" s="157" t="s">
        <v>10610</v>
      </c>
    </row>
    <row r="1833" hidden="1">
      <c r="A1833" s="157" t="s">
        <v>6310</v>
      </c>
      <c r="B1833" s="1" t="s">
        <v>6311</v>
      </c>
      <c r="C1833" s="157" t="s">
        <v>10614</v>
      </c>
      <c r="D1833" s="157" t="s">
        <v>10610</v>
      </c>
    </row>
    <row r="1834" hidden="1">
      <c r="A1834" s="157" t="s">
        <v>10780</v>
      </c>
      <c r="B1834" s="1" t="s">
        <v>10781</v>
      </c>
      <c r="C1834" s="157" t="s">
        <v>10614</v>
      </c>
      <c r="D1834" s="157" t="s">
        <v>10610</v>
      </c>
    </row>
    <row r="1835" hidden="1">
      <c r="A1835" s="157" t="s">
        <v>6312</v>
      </c>
      <c r="B1835" s="1" t="s">
        <v>6313</v>
      </c>
      <c r="C1835" s="157" t="s">
        <v>10614</v>
      </c>
      <c r="D1835" s="157" t="s">
        <v>10610</v>
      </c>
    </row>
    <row r="1836" hidden="1">
      <c r="A1836" s="157" t="s">
        <v>6314</v>
      </c>
      <c r="B1836" s="1" t="s">
        <v>6315</v>
      </c>
      <c r="C1836" s="157" t="s">
        <v>10615</v>
      </c>
      <c r="D1836" s="157" t="s">
        <v>10610</v>
      </c>
    </row>
    <row r="1837" hidden="1">
      <c r="A1837" s="157" t="s">
        <v>6316</v>
      </c>
      <c r="B1837" s="1" t="s">
        <v>6317</v>
      </c>
      <c r="C1837" s="157" t="s">
        <v>10615</v>
      </c>
      <c r="D1837" s="157" t="s">
        <v>10610</v>
      </c>
    </row>
    <row r="1838" hidden="1">
      <c r="A1838" s="157" t="s">
        <v>6320</v>
      </c>
      <c r="B1838" s="1" t="s">
        <v>6321</v>
      </c>
      <c r="C1838" s="157" t="s">
        <v>10614</v>
      </c>
      <c r="D1838" s="157" t="s">
        <v>10610</v>
      </c>
    </row>
    <row r="1839" hidden="1">
      <c r="A1839" s="157" t="s">
        <v>6322</v>
      </c>
      <c r="B1839" s="1" t="s">
        <v>6323</v>
      </c>
      <c r="C1839" s="157" t="s">
        <v>10610</v>
      </c>
      <c r="D1839" s="157" t="s">
        <v>10610</v>
      </c>
    </row>
    <row r="1840" hidden="1">
      <c r="A1840" s="157" t="s">
        <v>6324</v>
      </c>
      <c r="B1840" s="1" t="s">
        <v>6325</v>
      </c>
      <c r="C1840" s="157" t="s">
        <v>10619</v>
      </c>
      <c r="D1840" s="157" t="s">
        <v>10610</v>
      </c>
    </row>
    <row r="1841" hidden="1">
      <c r="A1841" s="157" t="s">
        <v>6326</v>
      </c>
      <c r="B1841" s="1" t="s">
        <v>6327</v>
      </c>
      <c r="C1841" s="157" t="s">
        <v>10610</v>
      </c>
      <c r="D1841" s="157" t="s">
        <v>10610</v>
      </c>
    </row>
    <row r="1842" hidden="1">
      <c r="A1842" s="157" t="s">
        <v>6328</v>
      </c>
      <c r="B1842" s="1" t="s">
        <v>6329</v>
      </c>
      <c r="C1842" s="157" t="s">
        <v>10614</v>
      </c>
      <c r="D1842" s="157" t="s">
        <v>10610</v>
      </c>
    </row>
    <row r="1843" hidden="1">
      <c r="A1843" s="157" t="s">
        <v>6330</v>
      </c>
      <c r="B1843" s="1" t="s">
        <v>6331</v>
      </c>
      <c r="C1843" s="157" t="s">
        <v>10614</v>
      </c>
      <c r="D1843" s="157" t="s">
        <v>10610</v>
      </c>
    </row>
    <row r="1844" hidden="1">
      <c r="A1844" s="157" t="s">
        <v>6332</v>
      </c>
      <c r="B1844" s="1" t="s">
        <v>6333</v>
      </c>
      <c r="C1844" s="157" t="s">
        <v>10614</v>
      </c>
      <c r="D1844" s="157" t="s">
        <v>10610</v>
      </c>
    </row>
    <row r="1845" hidden="1">
      <c r="A1845" s="157" t="s">
        <v>6334</v>
      </c>
      <c r="B1845" s="1" t="s">
        <v>6335</v>
      </c>
      <c r="C1845" s="157" t="s">
        <v>10614</v>
      </c>
      <c r="D1845" s="157" t="s">
        <v>10610</v>
      </c>
    </row>
    <row r="1846" hidden="1">
      <c r="A1846" s="157" t="s">
        <v>6336</v>
      </c>
      <c r="B1846" s="1" t="s">
        <v>6337</v>
      </c>
      <c r="C1846" s="157" t="s">
        <v>10610</v>
      </c>
      <c r="D1846" s="157" t="s">
        <v>10610</v>
      </c>
    </row>
    <row r="1847" hidden="1">
      <c r="A1847" s="157" t="s">
        <v>6338</v>
      </c>
      <c r="B1847" s="1" t="s">
        <v>6339</v>
      </c>
      <c r="C1847" s="157" t="s">
        <v>10610</v>
      </c>
      <c r="D1847" s="157" t="s">
        <v>10610</v>
      </c>
    </row>
    <row r="1848" hidden="1">
      <c r="A1848" s="157" t="s">
        <v>6340</v>
      </c>
      <c r="B1848" s="1" t="s">
        <v>6341</v>
      </c>
      <c r="C1848" s="157" t="s">
        <v>10614</v>
      </c>
      <c r="D1848" s="157" t="s">
        <v>10610</v>
      </c>
    </row>
    <row r="1849" hidden="1">
      <c r="A1849" s="157" t="s">
        <v>6342</v>
      </c>
      <c r="B1849" s="1" t="s">
        <v>6343</v>
      </c>
      <c r="C1849" s="157" t="s">
        <v>10614</v>
      </c>
      <c r="D1849" s="157" t="s">
        <v>10610</v>
      </c>
    </row>
    <row r="1850" hidden="1">
      <c r="A1850" s="157" t="s">
        <v>6344</v>
      </c>
      <c r="B1850" s="1" t="s">
        <v>6345</v>
      </c>
      <c r="C1850" s="157" t="s">
        <v>10619</v>
      </c>
      <c r="D1850" s="157" t="s">
        <v>10610</v>
      </c>
    </row>
    <row r="1851" hidden="1">
      <c r="A1851" s="157" t="s">
        <v>6346</v>
      </c>
      <c r="B1851" s="1" t="s">
        <v>6347</v>
      </c>
      <c r="C1851" s="157" t="s">
        <v>10614</v>
      </c>
      <c r="D1851" s="157" t="s">
        <v>10610</v>
      </c>
    </row>
    <row r="1852" hidden="1">
      <c r="A1852" s="157" t="s">
        <v>6348</v>
      </c>
      <c r="B1852" s="1" t="s">
        <v>6349</v>
      </c>
      <c r="C1852" s="157" t="s">
        <v>10614</v>
      </c>
      <c r="D1852" s="157" t="s">
        <v>10610</v>
      </c>
    </row>
    <row r="1853" hidden="1">
      <c r="A1853" s="157" t="s">
        <v>6350</v>
      </c>
      <c r="B1853" s="1" t="s">
        <v>6351</v>
      </c>
      <c r="C1853" s="157" t="s">
        <v>10614</v>
      </c>
      <c r="D1853" s="157" t="s">
        <v>10610</v>
      </c>
    </row>
    <row r="1854" hidden="1">
      <c r="A1854" s="157" t="s">
        <v>6352</v>
      </c>
      <c r="B1854" s="1" t="s">
        <v>6353</v>
      </c>
      <c r="C1854" s="157" t="s">
        <v>10614</v>
      </c>
      <c r="D1854" s="157" t="s">
        <v>10610</v>
      </c>
    </row>
    <row r="1855" hidden="1">
      <c r="A1855" s="157" t="s">
        <v>6354</v>
      </c>
      <c r="B1855" s="1" t="s">
        <v>6355</v>
      </c>
      <c r="C1855" s="157" t="s">
        <v>10615</v>
      </c>
      <c r="D1855" s="157" t="s">
        <v>10610</v>
      </c>
    </row>
    <row r="1856" hidden="1">
      <c r="A1856" s="157" t="s">
        <v>6356</v>
      </c>
      <c r="B1856" s="1" t="s">
        <v>6357</v>
      </c>
      <c r="C1856" s="157" t="s">
        <v>10618</v>
      </c>
      <c r="D1856" s="157" t="s">
        <v>10610</v>
      </c>
    </row>
    <row r="1857" hidden="1">
      <c r="A1857" s="157" t="s">
        <v>6358</v>
      </c>
      <c r="B1857" s="1" t="s">
        <v>6359</v>
      </c>
      <c r="C1857" s="157" t="s">
        <v>10611</v>
      </c>
      <c r="D1857" s="157" t="s">
        <v>10610</v>
      </c>
    </row>
    <row r="1858" hidden="1">
      <c r="A1858" s="157" t="s">
        <v>6360</v>
      </c>
      <c r="B1858" s="1" t="s">
        <v>6361</v>
      </c>
      <c r="C1858" s="157" t="s">
        <v>10615</v>
      </c>
      <c r="D1858" s="157" t="s">
        <v>10610</v>
      </c>
    </row>
    <row r="1859" hidden="1">
      <c r="A1859" s="157" t="s">
        <v>6362</v>
      </c>
      <c r="B1859" s="1" t="s">
        <v>6363</v>
      </c>
      <c r="C1859" s="157" t="s">
        <v>10619</v>
      </c>
      <c r="D1859" s="157" t="s">
        <v>10610</v>
      </c>
    </row>
    <row r="1860" hidden="1">
      <c r="A1860" s="157" t="s">
        <v>6364</v>
      </c>
      <c r="B1860" s="1" t="s">
        <v>6365</v>
      </c>
      <c r="C1860" s="157" t="s">
        <v>10611</v>
      </c>
      <c r="D1860" s="157" t="s">
        <v>10610</v>
      </c>
    </row>
    <row r="1861" hidden="1">
      <c r="A1861" s="157" t="s">
        <v>6366</v>
      </c>
      <c r="B1861" s="1" t="s">
        <v>6367</v>
      </c>
      <c r="C1861" s="157" t="s">
        <v>10615</v>
      </c>
      <c r="D1861" s="157" t="s">
        <v>10610</v>
      </c>
    </row>
    <row r="1862" hidden="1">
      <c r="A1862" s="157" t="s">
        <v>6368</v>
      </c>
      <c r="B1862" s="1" t="s">
        <v>6369</v>
      </c>
      <c r="C1862" s="157" t="s">
        <v>10615</v>
      </c>
      <c r="D1862" s="157" t="s">
        <v>10610</v>
      </c>
    </row>
    <row r="1863" hidden="1">
      <c r="A1863" s="157" t="s">
        <v>6370</v>
      </c>
      <c r="B1863" s="1" t="s">
        <v>6371</v>
      </c>
      <c r="C1863" s="157" t="s">
        <v>10615</v>
      </c>
      <c r="D1863" s="157" t="s">
        <v>10610</v>
      </c>
    </row>
    <row r="1864" hidden="1">
      <c r="A1864" s="157" t="s">
        <v>6372</v>
      </c>
      <c r="B1864" s="1" t="s">
        <v>6373</v>
      </c>
      <c r="C1864" s="157" t="s">
        <v>10611</v>
      </c>
      <c r="D1864" s="157" t="s">
        <v>10610</v>
      </c>
    </row>
    <row r="1865" hidden="1">
      <c r="A1865" s="157" t="s">
        <v>6374</v>
      </c>
      <c r="B1865" s="1" t="s">
        <v>6375</v>
      </c>
      <c r="C1865" s="157" t="s">
        <v>10615</v>
      </c>
      <c r="D1865" s="157" t="s">
        <v>10610</v>
      </c>
    </row>
    <row r="1866" hidden="1">
      <c r="A1866" s="157" t="s">
        <v>6376</v>
      </c>
      <c r="B1866" s="1" t="s">
        <v>6377</v>
      </c>
      <c r="C1866" s="157" t="s">
        <v>10615</v>
      </c>
      <c r="D1866" s="157" t="s">
        <v>10610</v>
      </c>
    </row>
    <row r="1867" hidden="1">
      <c r="A1867" s="157" t="s">
        <v>6378</v>
      </c>
      <c r="B1867" s="1" t="s">
        <v>6379</v>
      </c>
      <c r="C1867" s="157" t="s">
        <v>10614</v>
      </c>
      <c r="D1867" s="157" t="s">
        <v>10610</v>
      </c>
    </row>
    <row r="1868" hidden="1">
      <c r="A1868" s="157" t="s">
        <v>6380</v>
      </c>
      <c r="B1868" s="1" t="s">
        <v>6381</v>
      </c>
      <c r="C1868" s="157" t="s">
        <v>10610</v>
      </c>
      <c r="D1868" s="157" t="s">
        <v>10610</v>
      </c>
    </row>
    <row r="1869" hidden="1">
      <c r="A1869" s="157" t="s">
        <v>6382</v>
      </c>
      <c r="B1869" s="1" t="s">
        <v>6383</v>
      </c>
      <c r="C1869" s="157" t="s">
        <v>10614</v>
      </c>
      <c r="D1869" s="157" t="s">
        <v>10610</v>
      </c>
    </row>
    <row r="1870" hidden="1">
      <c r="A1870" s="157" t="s">
        <v>6384</v>
      </c>
      <c r="B1870" s="1" t="s">
        <v>6385</v>
      </c>
      <c r="C1870" s="157" t="s">
        <v>10610</v>
      </c>
      <c r="D1870" s="157" t="s">
        <v>10610</v>
      </c>
    </row>
    <row r="1871" hidden="1">
      <c r="A1871" s="157" t="s">
        <v>6386</v>
      </c>
      <c r="B1871" s="1" t="s">
        <v>6387</v>
      </c>
      <c r="C1871" s="157" t="s">
        <v>10610</v>
      </c>
      <c r="D1871" s="157" t="s">
        <v>10610</v>
      </c>
    </row>
    <row r="1872" hidden="1">
      <c r="A1872" s="157" t="s">
        <v>6388</v>
      </c>
      <c r="B1872" s="1" t="s">
        <v>6389</v>
      </c>
      <c r="C1872" s="157" t="s">
        <v>10619</v>
      </c>
      <c r="D1872" s="157" t="s">
        <v>10610</v>
      </c>
    </row>
    <row r="1873" hidden="1">
      <c r="A1873" s="157" t="s">
        <v>6390</v>
      </c>
      <c r="B1873" s="1" t="s">
        <v>6391</v>
      </c>
      <c r="C1873" s="157" t="s">
        <v>10619</v>
      </c>
      <c r="D1873" s="157" t="s">
        <v>10610</v>
      </c>
    </row>
    <row r="1874" hidden="1">
      <c r="A1874" s="157" t="s">
        <v>6392</v>
      </c>
      <c r="B1874" s="1" t="s">
        <v>6393</v>
      </c>
      <c r="C1874" s="157" t="s">
        <v>10619</v>
      </c>
      <c r="D1874" s="157" t="s">
        <v>10610</v>
      </c>
    </row>
    <row r="1875" hidden="1">
      <c r="A1875" s="157" t="s">
        <v>6394</v>
      </c>
      <c r="B1875" s="1" t="s">
        <v>6395</v>
      </c>
      <c r="C1875" s="157" t="s">
        <v>10619</v>
      </c>
      <c r="D1875" s="157" t="s">
        <v>10610</v>
      </c>
    </row>
    <row r="1876" hidden="1">
      <c r="A1876" s="157" t="s">
        <v>6398</v>
      </c>
      <c r="B1876" s="1" t="s">
        <v>6399</v>
      </c>
      <c r="C1876" s="157" t="s">
        <v>10614</v>
      </c>
      <c r="D1876" s="157" t="s">
        <v>10610</v>
      </c>
    </row>
    <row r="1877" hidden="1">
      <c r="A1877" s="157" t="s">
        <v>6400</v>
      </c>
      <c r="B1877" s="1" t="s">
        <v>6401</v>
      </c>
      <c r="C1877" s="157" t="s">
        <v>10619</v>
      </c>
      <c r="D1877" s="157" t="s">
        <v>10610</v>
      </c>
    </row>
    <row r="1878" hidden="1">
      <c r="A1878" s="157" t="s">
        <v>6402</v>
      </c>
      <c r="B1878" s="1" t="s">
        <v>6403</v>
      </c>
      <c r="C1878" s="157" t="s">
        <v>10610</v>
      </c>
      <c r="D1878" s="157" t="s">
        <v>10610</v>
      </c>
    </row>
    <row r="1879" hidden="1">
      <c r="A1879" s="157" t="s">
        <v>6404</v>
      </c>
      <c r="B1879" s="1" t="s">
        <v>6405</v>
      </c>
      <c r="C1879" s="157" t="s">
        <v>10610</v>
      </c>
      <c r="D1879" s="157" t="s">
        <v>10610</v>
      </c>
    </row>
    <row r="1880" hidden="1">
      <c r="A1880" s="157" t="s">
        <v>6406</v>
      </c>
      <c r="B1880" s="1" t="s">
        <v>6407</v>
      </c>
      <c r="C1880" s="157" t="s">
        <v>10610</v>
      </c>
      <c r="D1880" s="157" t="s">
        <v>10610</v>
      </c>
    </row>
    <row r="1881" hidden="1">
      <c r="A1881" s="157" t="s">
        <v>6408</v>
      </c>
      <c r="B1881" s="1" t="s">
        <v>6409</v>
      </c>
      <c r="C1881" s="157" t="s">
        <v>10610</v>
      </c>
      <c r="D1881" s="157" t="s">
        <v>10610</v>
      </c>
    </row>
    <row r="1882" hidden="1">
      <c r="A1882" s="157" t="s">
        <v>6410</v>
      </c>
      <c r="B1882" s="1" t="s">
        <v>6411</v>
      </c>
      <c r="C1882" s="157" t="s">
        <v>10610</v>
      </c>
      <c r="D1882" s="157" t="s">
        <v>10610</v>
      </c>
    </row>
    <row r="1883" hidden="1">
      <c r="A1883" s="157" t="s">
        <v>6412</v>
      </c>
      <c r="B1883" s="1" t="s">
        <v>6413</v>
      </c>
      <c r="C1883" s="157" t="s">
        <v>10610</v>
      </c>
      <c r="D1883" s="157" t="s">
        <v>10610</v>
      </c>
    </row>
    <row r="1884" hidden="1">
      <c r="A1884" s="157" t="s">
        <v>6414</v>
      </c>
      <c r="B1884" s="1" t="s">
        <v>6415</v>
      </c>
      <c r="C1884" s="157" t="s">
        <v>10610</v>
      </c>
      <c r="D1884" s="157" t="s">
        <v>10610</v>
      </c>
    </row>
    <row r="1885" hidden="1">
      <c r="A1885" s="157" t="s">
        <v>6416</v>
      </c>
      <c r="B1885" s="1" t="s">
        <v>6417</v>
      </c>
      <c r="C1885" s="157" t="s">
        <v>10614</v>
      </c>
      <c r="D1885" s="157" t="s">
        <v>10610</v>
      </c>
    </row>
    <row r="1886" hidden="1">
      <c r="A1886" s="157" t="s">
        <v>6418</v>
      </c>
      <c r="B1886" s="1" t="s">
        <v>6419</v>
      </c>
      <c r="C1886" s="157" t="s">
        <v>10614</v>
      </c>
      <c r="D1886" s="157" t="s">
        <v>10610</v>
      </c>
    </row>
    <row r="1887" hidden="1">
      <c r="A1887" s="157" t="s">
        <v>6420</v>
      </c>
      <c r="B1887" s="1" t="s">
        <v>6421</v>
      </c>
      <c r="C1887" s="157" t="s">
        <v>10614</v>
      </c>
      <c r="D1887" s="157" t="s">
        <v>10610</v>
      </c>
    </row>
    <row r="1888" hidden="1">
      <c r="A1888" s="157" t="s">
        <v>6422</v>
      </c>
      <c r="B1888" s="1" t="s">
        <v>6423</v>
      </c>
      <c r="C1888" s="157" t="s">
        <v>10615</v>
      </c>
      <c r="D1888" s="157" t="s">
        <v>10610</v>
      </c>
    </row>
    <row r="1889" hidden="1">
      <c r="A1889" s="157" t="s">
        <v>6424</v>
      </c>
      <c r="B1889" s="1" t="s">
        <v>6425</v>
      </c>
      <c r="C1889" s="157" t="s">
        <v>10615</v>
      </c>
      <c r="D1889" s="157" t="s">
        <v>10610</v>
      </c>
    </row>
    <row r="1890" hidden="1">
      <c r="A1890" s="157" t="s">
        <v>6426</v>
      </c>
      <c r="B1890" s="1" t="s">
        <v>6427</v>
      </c>
      <c r="C1890" s="157" t="s">
        <v>10615</v>
      </c>
      <c r="D1890" s="157" t="s">
        <v>10610</v>
      </c>
    </row>
    <row r="1891" hidden="1">
      <c r="A1891" s="157" t="s">
        <v>6428</v>
      </c>
      <c r="B1891" s="1" t="s">
        <v>6429</v>
      </c>
      <c r="C1891" s="157" t="s">
        <v>10614</v>
      </c>
      <c r="D1891" s="157" t="s">
        <v>10610</v>
      </c>
    </row>
    <row r="1892" hidden="1">
      <c r="A1892" s="157" t="s">
        <v>6430</v>
      </c>
      <c r="B1892" s="1" t="s">
        <v>6431</v>
      </c>
      <c r="C1892" s="157" t="s">
        <v>10614</v>
      </c>
      <c r="D1892" s="157" t="s">
        <v>10610</v>
      </c>
    </row>
    <row r="1893" hidden="1">
      <c r="A1893" s="157" t="s">
        <v>6432</v>
      </c>
      <c r="B1893" s="1" t="s">
        <v>6433</v>
      </c>
      <c r="C1893" s="157" t="s">
        <v>10614</v>
      </c>
      <c r="D1893" s="157" t="s">
        <v>10610</v>
      </c>
    </row>
    <row r="1894" hidden="1">
      <c r="A1894" s="157" t="s">
        <v>6434</v>
      </c>
      <c r="B1894" s="1" t="s">
        <v>6435</v>
      </c>
      <c r="C1894" s="157" t="s">
        <v>10610</v>
      </c>
      <c r="D1894" s="157" t="s">
        <v>10610</v>
      </c>
    </row>
    <row r="1895" hidden="1">
      <c r="A1895" s="157" t="s">
        <v>6436</v>
      </c>
      <c r="B1895" s="1" t="s">
        <v>6437</v>
      </c>
      <c r="C1895" s="157" t="s">
        <v>10619</v>
      </c>
      <c r="D1895" s="157" t="s">
        <v>10610</v>
      </c>
    </row>
    <row r="1896" hidden="1">
      <c r="A1896" s="157" t="s">
        <v>6438</v>
      </c>
      <c r="B1896" s="1" t="s">
        <v>6439</v>
      </c>
      <c r="C1896" s="157" t="s">
        <v>10614</v>
      </c>
      <c r="D1896" s="157" t="s">
        <v>10610</v>
      </c>
    </row>
    <row r="1897" hidden="1">
      <c r="A1897" s="157" t="s">
        <v>6440</v>
      </c>
      <c r="B1897" s="1" t="s">
        <v>6441</v>
      </c>
      <c r="C1897" s="157" t="s">
        <v>10614</v>
      </c>
      <c r="D1897" s="157" t="s">
        <v>10610</v>
      </c>
    </row>
    <row r="1898" hidden="1">
      <c r="A1898" s="157" t="s">
        <v>6442</v>
      </c>
      <c r="B1898" s="1" t="s">
        <v>6443</v>
      </c>
      <c r="C1898" s="157" t="s">
        <v>10619</v>
      </c>
      <c r="D1898" s="157" t="s">
        <v>10610</v>
      </c>
    </row>
    <row r="1899" hidden="1">
      <c r="A1899" s="157" t="s">
        <v>6446</v>
      </c>
      <c r="B1899" s="1" t="s">
        <v>6447</v>
      </c>
      <c r="C1899" s="157" t="s">
        <v>10615</v>
      </c>
      <c r="D1899" s="157" t="s">
        <v>10610</v>
      </c>
    </row>
    <row r="1900" hidden="1">
      <c r="A1900" s="157" t="s">
        <v>6448</v>
      </c>
      <c r="B1900" s="1" t="s">
        <v>6449</v>
      </c>
      <c r="C1900" s="157" t="s">
        <v>10615</v>
      </c>
      <c r="D1900" s="157" t="s">
        <v>10610</v>
      </c>
    </row>
    <row r="1901" hidden="1">
      <c r="A1901" s="157" t="s">
        <v>6450</v>
      </c>
      <c r="B1901" s="1" t="s">
        <v>6451</v>
      </c>
      <c r="C1901" s="157" t="s">
        <v>10615</v>
      </c>
      <c r="D1901" s="157" t="s">
        <v>10610</v>
      </c>
    </row>
    <row r="1902" hidden="1">
      <c r="A1902" s="157" t="s">
        <v>6452</v>
      </c>
      <c r="B1902" s="1" t="s">
        <v>6453</v>
      </c>
      <c r="C1902" s="157" t="s">
        <v>10615</v>
      </c>
      <c r="D1902" s="157" t="s">
        <v>10610</v>
      </c>
    </row>
    <row r="1903" hidden="1">
      <c r="A1903" s="157" t="s">
        <v>6454</v>
      </c>
      <c r="B1903" s="1" t="s">
        <v>6455</v>
      </c>
      <c r="C1903" s="157" t="s">
        <v>10619</v>
      </c>
      <c r="D1903" s="157" t="s">
        <v>10610</v>
      </c>
    </row>
    <row r="1904" hidden="1">
      <c r="A1904" s="157" t="s">
        <v>6456</v>
      </c>
      <c r="B1904" s="1" t="s">
        <v>6457</v>
      </c>
      <c r="C1904" s="157" t="s">
        <v>10619</v>
      </c>
      <c r="D1904" s="157" t="s">
        <v>10610</v>
      </c>
    </row>
    <row r="1905" hidden="1">
      <c r="A1905" s="157" t="s">
        <v>6458</v>
      </c>
      <c r="B1905" s="1" t="s">
        <v>6459</v>
      </c>
      <c r="C1905" s="157" t="s">
        <v>10619</v>
      </c>
      <c r="D1905" s="157" t="s">
        <v>10610</v>
      </c>
    </row>
    <row r="1906" hidden="1">
      <c r="A1906" s="157" t="s">
        <v>6460</v>
      </c>
      <c r="B1906" s="1" t="s">
        <v>6461</v>
      </c>
      <c r="C1906" s="157" t="s">
        <v>10619</v>
      </c>
      <c r="D1906" s="157" t="s">
        <v>10610</v>
      </c>
    </row>
    <row r="1907" hidden="1">
      <c r="A1907" s="157" t="s">
        <v>6462</v>
      </c>
      <c r="B1907" s="1" t="s">
        <v>6463</v>
      </c>
      <c r="C1907" s="157" t="s">
        <v>10619</v>
      </c>
      <c r="D1907" s="157" t="s">
        <v>10610</v>
      </c>
    </row>
    <row r="1908" hidden="1">
      <c r="A1908" s="157" t="s">
        <v>6464</v>
      </c>
      <c r="B1908" s="1" t="s">
        <v>6465</v>
      </c>
      <c r="C1908" s="157" t="s">
        <v>10619</v>
      </c>
      <c r="D1908" s="157" t="s">
        <v>10610</v>
      </c>
    </row>
    <row r="1909" hidden="1">
      <c r="A1909" s="157" t="s">
        <v>6466</v>
      </c>
      <c r="B1909" s="1" t="s">
        <v>6467</v>
      </c>
      <c r="C1909" s="157" t="s">
        <v>10614</v>
      </c>
      <c r="D1909" s="157" t="s">
        <v>10610</v>
      </c>
    </row>
    <row r="1910" hidden="1">
      <c r="A1910" s="157" t="s">
        <v>6468</v>
      </c>
      <c r="B1910" s="1" t="s">
        <v>6469</v>
      </c>
      <c r="C1910" s="157" t="s">
        <v>10614</v>
      </c>
      <c r="D1910" s="157" t="s">
        <v>10610</v>
      </c>
    </row>
    <row r="1911" hidden="1">
      <c r="A1911" s="157" t="s">
        <v>6470</v>
      </c>
      <c r="B1911" s="1" t="s">
        <v>6471</v>
      </c>
      <c r="C1911" s="157" t="s">
        <v>10614</v>
      </c>
      <c r="D1911" s="157" t="s">
        <v>10610</v>
      </c>
    </row>
    <row r="1912" hidden="1">
      <c r="A1912" s="157" t="s">
        <v>6472</v>
      </c>
      <c r="B1912" s="1" t="s">
        <v>6473</v>
      </c>
      <c r="C1912" s="157" t="s">
        <v>10614</v>
      </c>
      <c r="D1912" s="157" t="s">
        <v>10610</v>
      </c>
    </row>
    <row r="1913" hidden="1">
      <c r="A1913" s="157" t="s">
        <v>6474</v>
      </c>
      <c r="B1913" s="1" t="s">
        <v>6475</v>
      </c>
      <c r="C1913" s="157" t="s">
        <v>10610</v>
      </c>
      <c r="D1913" s="157" t="s">
        <v>10610</v>
      </c>
    </row>
    <row r="1914" hidden="1">
      <c r="A1914" s="157" t="s">
        <v>6476</v>
      </c>
      <c r="B1914" s="1" t="s">
        <v>6477</v>
      </c>
      <c r="C1914" s="157" t="s">
        <v>10615</v>
      </c>
      <c r="D1914" s="157" t="s">
        <v>10610</v>
      </c>
    </row>
    <row r="1915" hidden="1">
      <c r="A1915" s="157" t="s">
        <v>6478</v>
      </c>
      <c r="B1915" s="1" t="s">
        <v>6479</v>
      </c>
      <c r="C1915" s="157" t="s">
        <v>10614</v>
      </c>
      <c r="D1915" s="157" t="s">
        <v>10610</v>
      </c>
    </row>
    <row r="1916" hidden="1">
      <c r="A1916" s="157" t="s">
        <v>6480</v>
      </c>
      <c r="B1916" s="1" t="s">
        <v>6481</v>
      </c>
      <c r="C1916" s="157" t="s">
        <v>10615</v>
      </c>
      <c r="D1916" s="157" t="s">
        <v>10610</v>
      </c>
    </row>
    <row r="1917" hidden="1">
      <c r="A1917" s="157" t="s">
        <v>6482</v>
      </c>
      <c r="B1917" s="1" t="s">
        <v>6483</v>
      </c>
      <c r="C1917" s="157" t="s">
        <v>10614</v>
      </c>
      <c r="D1917" s="157" t="s">
        <v>10610</v>
      </c>
    </row>
    <row r="1918" hidden="1">
      <c r="A1918" s="157" t="s">
        <v>6484</v>
      </c>
      <c r="B1918" s="1" t="s">
        <v>6485</v>
      </c>
      <c r="C1918" s="157" t="s">
        <v>10610</v>
      </c>
      <c r="D1918" s="157" t="s">
        <v>10610</v>
      </c>
    </row>
    <row r="1919" hidden="1">
      <c r="A1919" s="157" t="s">
        <v>6486</v>
      </c>
      <c r="B1919" s="1" t="s">
        <v>6487</v>
      </c>
      <c r="C1919" s="157" t="s">
        <v>10610</v>
      </c>
      <c r="D1919" s="157" t="s">
        <v>10610</v>
      </c>
    </row>
    <row r="1920" hidden="1">
      <c r="A1920" s="157" t="s">
        <v>6488</v>
      </c>
      <c r="B1920" s="1" t="s">
        <v>6489</v>
      </c>
      <c r="C1920" s="157" t="s">
        <v>10610</v>
      </c>
      <c r="D1920" s="157" t="s">
        <v>10610</v>
      </c>
    </row>
    <row r="1921" hidden="1">
      <c r="A1921" s="157" t="s">
        <v>6490</v>
      </c>
      <c r="B1921" s="1" t="s">
        <v>6491</v>
      </c>
      <c r="C1921" s="157" t="s">
        <v>10610</v>
      </c>
      <c r="D1921" s="157" t="s">
        <v>10610</v>
      </c>
    </row>
    <row r="1922" hidden="1">
      <c r="A1922" s="157" t="s">
        <v>6494</v>
      </c>
      <c r="B1922" s="1" t="s">
        <v>6495</v>
      </c>
      <c r="C1922" s="157" t="s">
        <v>10614</v>
      </c>
      <c r="D1922" s="157" t="s">
        <v>10610</v>
      </c>
    </row>
    <row r="1923" hidden="1">
      <c r="A1923" s="157" t="s">
        <v>6496</v>
      </c>
      <c r="B1923" s="1" t="s">
        <v>6497</v>
      </c>
      <c r="C1923" s="157" t="s">
        <v>10610</v>
      </c>
      <c r="D1923" s="157" t="s">
        <v>10610</v>
      </c>
    </row>
    <row r="1924" hidden="1">
      <c r="A1924" s="157" t="s">
        <v>6498</v>
      </c>
      <c r="B1924" s="1" t="s">
        <v>6499</v>
      </c>
      <c r="C1924" s="157" t="s">
        <v>10614</v>
      </c>
      <c r="D1924" s="157" t="s">
        <v>10610</v>
      </c>
    </row>
    <row r="1925" hidden="1">
      <c r="A1925" s="157" t="s">
        <v>6500</v>
      </c>
      <c r="B1925" s="1" t="s">
        <v>6501</v>
      </c>
      <c r="C1925" s="157" t="s">
        <v>10610</v>
      </c>
      <c r="D1925" s="157" t="s">
        <v>10610</v>
      </c>
    </row>
    <row r="1926" hidden="1">
      <c r="A1926" s="157" t="s">
        <v>6502</v>
      </c>
      <c r="B1926" s="1" t="s">
        <v>6503</v>
      </c>
      <c r="C1926" s="157" t="s">
        <v>10614</v>
      </c>
      <c r="D1926" s="157" t="s">
        <v>10610</v>
      </c>
    </row>
    <row r="1927" hidden="1">
      <c r="A1927" s="157" t="s">
        <v>6504</v>
      </c>
      <c r="B1927" s="1" t="s">
        <v>6505</v>
      </c>
      <c r="C1927" s="157" t="s">
        <v>10614</v>
      </c>
      <c r="D1927" s="157" t="s">
        <v>10610</v>
      </c>
    </row>
    <row r="1928" hidden="1">
      <c r="A1928" s="157" t="s">
        <v>6506</v>
      </c>
      <c r="B1928" s="1" t="s">
        <v>6507</v>
      </c>
      <c r="C1928" s="157" t="s">
        <v>10614</v>
      </c>
      <c r="D1928" s="157" t="s">
        <v>10610</v>
      </c>
    </row>
    <row r="1929" hidden="1">
      <c r="A1929" s="157" t="s">
        <v>6508</v>
      </c>
      <c r="B1929" s="1" t="s">
        <v>6509</v>
      </c>
      <c r="C1929" s="157" t="s">
        <v>10614</v>
      </c>
      <c r="D1929" s="157" t="s">
        <v>10610</v>
      </c>
    </row>
    <row r="1930" hidden="1">
      <c r="A1930" s="157" t="s">
        <v>6510</v>
      </c>
      <c r="B1930" s="1" t="s">
        <v>6511</v>
      </c>
      <c r="C1930" s="157" t="s">
        <v>10615</v>
      </c>
      <c r="D1930" s="157" t="s">
        <v>10610</v>
      </c>
    </row>
    <row r="1931" hidden="1">
      <c r="A1931" s="157" t="s">
        <v>6512</v>
      </c>
      <c r="B1931" s="1" t="s">
        <v>6513</v>
      </c>
      <c r="C1931" s="157" t="s">
        <v>10615</v>
      </c>
      <c r="D1931" s="157" t="s">
        <v>10610</v>
      </c>
    </row>
    <row r="1932" hidden="1">
      <c r="A1932" s="157" t="s">
        <v>6514</v>
      </c>
      <c r="B1932" s="1" t="s">
        <v>6515</v>
      </c>
      <c r="C1932" s="157" t="s">
        <v>10615</v>
      </c>
      <c r="D1932" s="157" t="s">
        <v>10610</v>
      </c>
    </row>
    <row r="1933" hidden="1">
      <c r="A1933" s="157" t="s">
        <v>6516</v>
      </c>
      <c r="B1933" s="1" t="s">
        <v>6517</v>
      </c>
      <c r="C1933" s="157" t="s">
        <v>10615</v>
      </c>
      <c r="D1933" s="157" t="s">
        <v>10610</v>
      </c>
    </row>
    <row r="1934" hidden="1">
      <c r="A1934" s="157" t="s">
        <v>6518</v>
      </c>
      <c r="B1934" s="1" t="s">
        <v>6519</v>
      </c>
      <c r="C1934" s="157" t="s">
        <v>10618</v>
      </c>
      <c r="D1934" s="157" t="s">
        <v>10610</v>
      </c>
    </row>
    <row r="1935" hidden="1">
      <c r="A1935" s="157" t="s">
        <v>6520</v>
      </c>
      <c r="B1935" s="1" t="s">
        <v>6521</v>
      </c>
      <c r="C1935" s="157" t="s">
        <v>10614</v>
      </c>
      <c r="D1935" s="157" t="s">
        <v>10610</v>
      </c>
    </row>
    <row r="1936" hidden="1">
      <c r="A1936" s="157" t="s">
        <v>6522</v>
      </c>
      <c r="B1936" s="1" t="s">
        <v>6523</v>
      </c>
      <c r="C1936" s="157" t="s">
        <v>10615</v>
      </c>
      <c r="D1936" s="157" t="s">
        <v>10610</v>
      </c>
    </row>
    <row r="1937" hidden="1">
      <c r="A1937" s="157" t="s">
        <v>6524</v>
      </c>
      <c r="B1937" s="1" t="s">
        <v>6525</v>
      </c>
      <c r="C1937" s="157" t="s">
        <v>10615</v>
      </c>
      <c r="D1937" s="157" t="s">
        <v>10610</v>
      </c>
    </row>
    <row r="1938" hidden="1">
      <c r="A1938" s="157" t="s">
        <v>6526</v>
      </c>
      <c r="B1938" s="1" t="s">
        <v>6527</v>
      </c>
      <c r="C1938" s="157" t="s">
        <v>10610</v>
      </c>
      <c r="D1938" s="157" t="s">
        <v>10610</v>
      </c>
    </row>
    <row r="1939" hidden="1">
      <c r="A1939" s="157" t="s">
        <v>6528</v>
      </c>
      <c r="B1939" s="1" t="s">
        <v>6529</v>
      </c>
      <c r="C1939" s="157" t="s">
        <v>10614</v>
      </c>
      <c r="D1939" s="157" t="s">
        <v>10610</v>
      </c>
    </row>
    <row r="1940" hidden="1">
      <c r="A1940" s="157" t="s">
        <v>6530</v>
      </c>
      <c r="B1940" s="1" t="s">
        <v>6531</v>
      </c>
      <c r="C1940" s="157" t="s">
        <v>10614</v>
      </c>
      <c r="D1940" s="157" t="s">
        <v>10610</v>
      </c>
    </row>
    <row r="1941" hidden="1">
      <c r="A1941" s="157" t="s">
        <v>6532</v>
      </c>
      <c r="B1941" s="1" t="s">
        <v>6533</v>
      </c>
      <c r="C1941" s="157" t="s">
        <v>10614</v>
      </c>
      <c r="D1941" s="157" t="s">
        <v>10610</v>
      </c>
    </row>
    <row r="1942" hidden="1">
      <c r="A1942" s="157" t="s">
        <v>6534</v>
      </c>
      <c r="B1942" s="1" t="s">
        <v>6535</v>
      </c>
      <c r="C1942" s="157" t="s">
        <v>10614</v>
      </c>
      <c r="D1942" s="157" t="s">
        <v>10610</v>
      </c>
    </row>
    <row r="1943" hidden="1">
      <c r="A1943" s="157" t="s">
        <v>6536</v>
      </c>
      <c r="B1943" s="1" t="s">
        <v>6537</v>
      </c>
      <c r="C1943" s="157" t="s">
        <v>10614</v>
      </c>
      <c r="D1943" s="157" t="s">
        <v>10610</v>
      </c>
    </row>
    <row r="1944" hidden="1">
      <c r="A1944" s="157" t="s">
        <v>6538</v>
      </c>
      <c r="B1944" s="1" t="s">
        <v>6539</v>
      </c>
      <c r="C1944" s="157" t="s">
        <v>10610</v>
      </c>
      <c r="D1944" s="157" t="s">
        <v>10610</v>
      </c>
    </row>
    <row r="1945" hidden="1">
      <c r="A1945" s="157" t="s">
        <v>6540</v>
      </c>
      <c r="B1945" s="1" t="s">
        <v>6541</v>
      </c>
      <c r="C1945" s="157" t="s">
        <v>10610</v>
      </c>
      <c r="D1945" s="157" t="s">
        <v>10610</v>
      </c>
    </row>
    <row r="1946" hidden="1">
      <c r="A1946" s="157" t="s">
        <v>6542</v>
      </c>
      <c r="B1946" s="1" t="s">
        <v>6543</v>
      </c>
      <c r="C1946" s="157" t="s">
        <v>10614</v>
      </c>
      <c r="D1946" s="157" t="s">
        <v>10610</v>
      </c>
    </row>
    <row r="1947" hidden="1">
      <c r="A1947" s="157" t="s">
        <v>6544</v>
      </c>
      <c r="B1947" s="1" t="s">
        <v>6545</v>
      </c>
      <c r="C1947" s="157" t="s">
        <v>10614</v>
      </c>
      <c r="D1947" s="157" t="s">
        <v>10610</v>
      </c>
    </row>
    <row r="1948" hidden="1">
      <c r="A1948" s="157" t="s">
        <v>6546</v>
      </c>
      <c r="B1948" s="1" t="s">
        <v>6547</v>
      </c>
      <c r="C1948" s="157" t="s">
        <v>10614</v>
      </c>
      <c r="D1948" s="157" t="s">
        <v>10610</v>
      </c>
    </row>
    <row r="1949" hidden="1">
      <c r="A1949" s="157" t="s">
        <v>6548</v>
      </c>
      <c r="B1949" s="1" t="s">
        <v>6549</v>
      </c>
      <c r="C1949" s="157" t="s">
        <v>10614</v>
      </c>
      <c r="D1949" s="157" t="s">
        <v>10610</v>
      </c>
    </row>
    <row r="1950" hidden="1">
      <c r="A1950" s="157" t="s">
        <v>6550</v>
      </c>
      <c r="B1950" s="1" t="s">
        <v>6551</v>
      </c>
      <c r="C1950" s="157" t="s">
        <v>10614</v>
      </c>
      <c r="D1950" s="157" t="s">
        <v>10610</v>
      </c>
    </row>
    <row r="1951" hidden="1">
      <c r="A1951" s="157" t="s">
        <v>6552</v>
      </c>
      <c r="B1951" s="1" t="s">
        <v>6553</v>
      </c>
      <c r="C1951" s="157" t="s">
        <v>10614</v>
      </c>
      <c r="D1951" s="157" t="s">
        <v>10610</v>
      </c>
    </row>
    <row r="1952" hidden="1">
      <c r="A1952" s="157" t="s">
        <v>6556</v>
      </c>
      <c r="B1952" s="1" t="s">
        <v>6557</v>
      </c>
      <c r="C1952" s="157" t="s">
        <v>10610</v>
      </c>
      <c r="D1952" s="157" t="s">
        <v>10610</v>
      </c>
    </row>
    <row r="1953" hidden="1">
      <c r="A1953" s="157" t="s">
        <v>6558</v>
      </c>
      <c r="B1953" s="1" t="s">
        <v>6559</v>
      </c>
      <c r="C1953" s="157" t="s">
        <v>10610</v>
      </c>
      <c r="D1953" s="157" t="s">
        <v>10610</v>
      </c>
    </row>
    <row r="1954" hidden="1">
      <c r="A1954" s="157" t="s">
        <v>6560</v>
      </c>
      <c r="B1954" s="1" t="s">
        <v>6561</v>
      </c>
      <c r="C1954" s="157" t="s">
        <v>10610</v>
      </c>
      <c r="D1954" s="157" t="s">
        <v>10610</v>
      </c>
    </row>
    <row r="1955" hidden="1">
      <c r="A1955" s="157" t="s">
        <v>6562</v>
      </c>
      <c r="B1955" s="1" t="s">
        <v>6563</v>
      </c>
      <c r="C1955" s="157" t="s">
        <v>10619</v>
      </c>
      <c r="D1955" s="157" t="s">
        <v>10610</v>
      </c>
    </row>
    <row r="1956" hidden="1">
      <c r="A1956" s="157" t="s">
        <v>6565</v>
      </c>
      <c r="B1956" s="1" t="s">
        <v>6566</v>
      </c>
      <c r="C1956" s="157" t="s">
        <v>10614</v>
      </c>
      <c r="D1956" s="157" t="s">
        <v>10610</v>
      </c>
    </row>
    <row r="1957" hidden="1">
      <c r="A1957" s="157" t="s">
        <v>6567</v>
      </c>
      <c r="B1957" s="1" t="s">
        <v>6568</v>
      </c>
      <c r="C1957" s="157" t="s">
        <v>10610</v>
      </c>
      <c r="D1957" s="157" t="s">
        <v>10610</v>
      </c>
    </row>
    <row r="1958" hidden="1">
      <c r="A1958" s="157" t="s">
        <v>6569</v>
      </c>
      <c r="B1958" s="1" t="s">
        <v>6570</v>
      </c>
      <c r="C1958" s="157" t="s">
        <v>10614</v>
      </c>
      <c r="D1958" s="157" t="s">
        <v>10610</v>
      </c>
    </row>
    <row r="1959" hidden="1">
      <c r="A1959" s="157" t="s">
        <v>6571</v>
      </c>
      <c r="B1959" s="1" t="s">
        <v>6572</v>
      </c>
      <c r="C1959" s="157" t="s">
        <v>10614</v>
      </c>
      <c r="D1959" s="157" t="s">
        <v>10610</v>
      </c>
    </row>
    <row r="1960" hidden="1">
      <c r="A1960" s="157" t="s">
        <v>6573</v>
      </c>
      <c r="B1960" s="1" t="s">
        <v>6574</v>
      </c>
      <c r="C1960" s="157" t="s">
        <v>10610</v>
      </c>
      <c r="D1960" s="157" t="s">
        <v>10610</v>
      </c>
    </row>
    <row r="1961" hidden="1">
      <c r="A1961" s="157" t="s">
        <v>6575</v>
      </c>
      <c r="B1961" s="1" t="s">
        <v>6576</v>
      </c>
      <c r="C1961" s="157" t="s">
        <v>10614</v>
      </c>
      <c r="D1961" s="157" t="s">
        <v>10610</v>
      </c>
    </row>
    <row r="1962" hidden="1">
      <c r="A1962" s="157" t="s">
        <v>6577</v>
      </c>
      <c r="B1962" s="1" t="s">
        <v>6578</v>
      </c>
      <c r="C1962" s="157" t="s">
        <v>10614</v>
      </c>
      <c r="D1962" s="157" t="s">
        <v>10610</v>
      </c>
    </row>
    <row r="1963" hidden="1">
      <c r="A1963" s="157" t="s">
        <v>6581</v>
      </c>
      <c r="B1963" s="1" t="s">
        <v>6582</v>
      </c>
      <c r="C1963" s="157" t="s">
        <v>10614</v>
      </c>
      <c r="D1963" s="157" t="s">
        <v>10610</v>
      </c>
    </row>
    <row r="1964" hidden="1">
      <c r="A1964" s="157" t="s">
        <v>6583</v>
      </c>
      <c r="B1964" s="1" t="s">
        <v>6584</v>
      </c>
      <c r="C1964" s="157" t="s">
        <v>10610</v>
      </c>
      <c r="D1964" s="157" t="s">
        <v>10610</v>
      </c>
    </row>
    <row r="1965" hidden="1">
      <c r="A1965" s="157" t="s">
        <v>6585</v>
      </c>
      <c r="B1965" s="1" t="s">
        <v>6586</v>
      </c>
      <c r="C1965" s="157" t="s">
        <v>10619</v>
      </c>
      <c r="D1965" s="157" t="s">
        <v>10610</v>
      </c>
    </row>
    <row r="1966" hidden="1">
      <c r="A1966" s="157" t="s">
        <v>6587</v>
      </c>
      <c r="B1966" s="1" t="s">
        <v>6588</v>
      </c>
      <c r="C1966" s="157" t="s">
        <v>10619</v>
      </c>
      <c r="D1966" s="157" t="s">
        <v>10610</v>
      </c>
    </row>
    <row r="1967" hidden="1">
      <c r="A1967" s="157" t="s">
        <v>6589</v>
      </c>
      <c r="B1967" s="1" t="s">
        <v>6590</v>
      </c>
      <c r="C1967" s="157" t="s">
        <v>10619</v>
      </c>
      <c r="D1967" s="157" t="s">
        <v>10610</v>
      </c>
    </row>
    <row r="1968" hidden="1">
      <c r="A1968" s="157" t="s">
        <v>6591</v>
      </c>
      <c r="B1968" s="1" t="s">
        <v>6592</v>
      </c>
      <c r="C1968" s="157" t="s">
        <v>10614</v>
      </c>
      <c r="D1968" s="157" t="s">
        <v>10610</v>
      </c>
    </row>
    <row r="1969" hidden="1">
      <c r="A1969" s="157" t="s">
        <v>6593</v>
      </c>
      <c r="B1969" s="1" t="s">
        <v>6594</v>
      </c>
      <c r="C1969" s="157" t="s">
        <v>10614</v>
      </c>
      <c r="D1969" s="157" t="s">
        <v>10610</v>
      </c>
    </row>
    <row r="1970" hidden="1">
      <c r="A1970" s="157" t="s">
        <v>6595</v>
      </c>
      <c r="B1970" s="1" t="s">
        <v>6596</v>
      </c>
      <c r="C1970" s="157" t="s">
        <v>10614</v>
      </c>
      <c r="D1970" s="157" t="s">
        <v>10610</v>
      </c>
    </row>
    <row r="1971" hidden="1">
      <c r="A1971" s="157" t="s">
        <v>6597</v>
      </c>
      <c r="B1971" s="1" t="s">
        <v>6598</v>
      </c>
      <c r="C1971" s="157" t="s">
        <v>10619</v>
      </c>
      <c r="D1971" s="157" t="s">
        <v>10610</v>
      </c>
    </row>
    <row r="1972" hidden="1">
      <c r="A1972" s="157" t="s">
        <v>6599</v>
      </c>
      <c r="B1972" s="1" t="s">
        <v>6600</v>
      </c>
      <c r="C1972" s="157" t="s">
        <v>10619</v>
      </c>
      <c r="D1972" s="157" t="s">
        <v>10610</v>
      </c>
    </row>
    <row r="1973" hidden="1">
      <c r="A1973" s="157" t="s">
        <v>6601</v>
      </c>
      <c r="B1973" s="1" t="s">
        <v>6602</v>
      </c>
      <c r="C1973" s="157" t="s">
        <v>10619</v>
      </c>
      <c r="D1973" s="157" t="s">
        <v>10610</v>
      </c>
    </row>
    <row r="1974" hidden="1">
      <c r="A1974" s="157" t="s">
        <v>10782</v>
      </c>
      <c r="B1974" s="1" t="s">
        <v>10783</v>
      </c>
      <c r="C1974" s="157" t="s">
        <v>10619</v>
      </c>
      <c r="D1974" s="157" t="s">
        <v>10610</v>
      </c>
    </row>
    <row r="1975" hidden="1">
      <c r="A1975" s="157" t="s">
        <v>6603</v>
      </c>
      <c r="B1975" s="1" t="s">
        <v>6604</v>
      </c>
      <c r="C1975" s="157" t="s">
        <v>10610</v>
      </c>
      <c r="D1975" s="157" t="s">
        <v>10610</v>
      </c>
    </row>
    <row r="1976" hidden="1">
      <c r="A1976" s="157" t="s">
        <v>6605</v>
      </c>
      <c r="B1976" s="1" t="s">
        <v>6606</v>
      </c>
      <c r="C1976" s="157" t="s">
        <v>10610</v>
      </c>
      <c r="D1976" s="157" t="s">
        <v>10610</v>
      </c>
    </row>
    <row r="1977" hidden="1">
      <c r="A1977" s="157" t="s">
        <v>6607</v>
      </c>
      <c r="B1977" s="1" t="s">
        <v>6608</v>
      </c>
      <c r="C1977" s="157" t="s">
        <v>10619</v>
      </c>
      <c r="D1977" s="157" t="s">
        <v>10610</v>
      </c>
    </row>
    <row r="1978" hidden="1">
      <c r="A1978" s="157" t="s">
        <v>6609</v>
      </c>
      <c r="B1978" s="1" t="s">
        <v>6610</v>
      </c>
      <c r="C1978" s="157" t="s">
        <v>10610</v>
      </c>
      <c r="D1978" s="157" t="s">
        <v>10610</v>
      </c>
    </row>
    <row r="1979" hidden="1">
      <c r="A1979" s="157" t="s">
        <v>6611</v>
      </c>
      <c r="B1979" s="1" t="s">
        <v>6612</v>
      </c>
      <c r="C1979" s="157" t="s">
        <v>10619</v>
      </c>
      <c r="D1979" s="157" t="s">
        <v>10610</v>
      </c>
    </row>
    <row r="1980" hidden="1">
      <c r="A1980" s="157" t="s">
        <v>6613</v>
      </c>
      <c r="B1980" s="1" t="s">
        <v>6614</v>
      </c>
      <c r="C1980" s="157" t="s">
        <v>10619</v>
      </c>
      <c r="D1980" s="157" t="s">
        <v>10610</v>
      </c>
    </row>
    <row r="1981" hidden="1">
      <c r="A1981" s="157" t="s">
        <v>6615</v>
      </c>
      <c r="B1981" s="1" t="s">
        <v>6616</v>
      </c>
      <c r="C1981" s="157" t="s">
        <v>10619</v>
      </c>
      <c r="D1981" s="157" t="s">
        <v>10610</v>
      </c>
    </row>
    <row r="1982" hidden="1">
      <c r="A1982" s="157" t="s">
        <v>6617</v>
      </c>
      <c r="B1982" s="1" t="s">
        <v>6618</v>
      </c>
      <c r="C1982" s="157" t="s">
        <v>10619</v>
      </c>
      <c r="D1982" s="157" t="s">
        <v>10610</v>
      </c>
    </row>
    <row r="1983" hidden="1">
      <c r="A1983" s="157" t="s">
        <v>6619</v>
      </c>
      <c r="B1983" s="1" t="s">
        <v>6620</v>
      </c>
      <c r="C1983" s="157" t="s">
        <v>10619</v>
      </c>
      <c r="D1983" s="157" t="s">
        <v>10610</v>
      </c>
    </row>
    <row r="1984" hidden="1">
      <c r="A1984" s="157" t="s">
        <v>6621</v>
      </c>
      <c r="B1984" s="1" t="s">
        <v>6622</v>
      </c>
      <c r="C1984" s="157" t="s">
        <v>10619</v>
      </c>
      <c r="D1984" s="157" t="s">
        <v>10610</v>
      </c>
    </row>
    <row r="1985" hidden="1">
      <c r="A1985" s="157" t="s">
        <v>6623</v>
      </c>
      <c r="B1985" s="1" t="s">
        <v>6624</v>
      </c>
      <c r="C1985" s="157" t="s">
        <v>10610</v>
      </c>
      <c r="D1985" s="157" t="s">
        <v>10610</v>
      </c>
    </row>
    <row r="1986" hidden="1">
      <c r="A1986" s="157" t="s">
        <v>6625</v>
      </c>
      <c r="B1986" s="1" t="s">
        <v>6626</v>
      </c>
      <c r="C1986" s="157" t="s">
        <v>10619</v>
      </c>
      <c r="D1986" s="157" t="s">
        <v>10610</v>
      </c>
    </row>
    <row r="1987" hidden="1">
      <c r="A1987" s="157" t="s">
        <v>6627</v>
      </c>
      <c r="B1987" s="1" t="s">
        <v>6628</v>
      </c>
      <c r="C1987" s="157" t="s">
        <v>10619</v>
      </c>
      <c r="D1987" s="157" t="s">
        <v>10610</v>
      </c>
    </row>
    <row r="1988" hidden="1">
      <c r="A1988" s="157" t="s">
        <v>6629</v>
      </c>
      <c r="B1988" s="1" t="s">
        <v>6630</v>
      </c>
      <c r="C1988" s="157" t="s">
        <v>10610</v>
      </c>
      <c r="D1988" s="157" t="s">
        <v>10610</v>
      </c>
    </row>
    <row r="1989" hidden="1">
      <c r="A1989" s="157" t="s">
        <v>10784</v>
      </c>
      <c r="B1989" s="1" t="s">
        <v>10785</v>
      </c>
      <c r="C1989" s="157" t="s">
        <v>10610</v>
      </c>
      <c r="D1989" s="157" t="s">
        <v>10610</v>
      </c>
    </row>
    <row r="1990" hidden="1">
      <c r="A1990" s="157" t="s">
        <v>6631</v>
      </c>
      <c r="B1990" s="1" t="s">
        <v>6632</v>
      </c>
      <c r="C1990" s="157" t="s">
        <v>10620</v>
      </c>
      <c r="D1990" s="157" t="s">
        <v>10610</v>
      </c>
    </row>
    <row r="1991" hidden="1">
      <c r="A1991" s="157" t="s">
        <v>6633</v>
      </c>
      <c r="B1991" s="1" t="s">
        <v>6634</v>
      </c>
      <c r="C1991" s="157" t="s">
        <v>10620</v>
      </c>
      <c r="D1991" s="157" t="s">
        <v>10610</v>
      </c>
    </row>
    <row r="1992" hidden="1">
      <c r="A1992" s="157" t="s">
        <v>10786</v>
      </c>
      <c r="B1992" s="1" t="s">
        <v>10787</v>
      </c>
      <c r="C1992" s="157" t="s">
        <v>10610</v>
      </c>
      <c r="D1992" s="157" t="s">
        <v>10610</v>
      </c>
    </row>
    <row r="1993" hidden="1">
      <c r="A1993" s="157" t="s">
        <v>6635</v>
      </c>
      <c r="B1993" s="1" t="s">
        <v>6636</v>
      </c>
      <c r="C1993" s="157" t="s">
        <v>10619</v>
      </c>
      <c r="D1993" s="157" t="s">
        <v>10610</v>
      </c>
    </row>
    <row r="1994" hidden="1">
      <c r="A1994" s="157" t="s">
        <v>6637</v>
      </c>
      <c r="B1994" s="1" t="s">
        <v>6638</v>
      </c>
      <c r="C1994" s="157" t="s">
        <v>10619</v>
      </c>
      <c r="D1994" s="157" t="s">
        <v>10610</v>
      </c>
    </row>
    <row r="1995" hidden="1">
      <c r="A1995" s="157" t="s">
        <v>6639</v>
      </c>
      <c r="B1995" s="1" t="s">
        <v>6640</v>
      </c>
      <c r="C1995" s="157" t="s">
        <v>10619</v>
      </c>
      <c r="D1995" s="157" t="s">
        <v>10610</v>
      </c>
    </row>
    <row r="1996" hidden="1">
      <c r="A1996" s="157" t="s">
        <v>10788</v>
      </c>
      <c r="B1996" s="1" t="s">
        <v>10789</v>
      </c>
      <c r="C1996" s="157" t="s">
        <v>10610</v>
      </c>
      <c r="D1996" s="157" t="s">
        <v>10610</v>
      </c>
    </row>
    <row r="1997" hidden="1">
      <c r="A1997" s="157" t="s">
        <v>10790</v>
      </c>
      <c r="B1997" s="1" t="s">
        <v>10791</v>
      </c>
      <c r="C1997" s="157" t="s">
        <v>10619</v>
      </c>
      <c r="D1997" s="157" t="s">
        <v>10610</v>
      </c>
    </row>
    <row r="1998" hidden="1">
      <c r="A1998" s="157" t="s">
        <v>6641</v>
      </c>
      <c r="B1998" s="1" t="s">
        <v>6642</v>
      </c>
      <c r="C1998" s="157" t="s">
        <v>10619</v>
      </c>
      <c r="D1998" s="157" t="s">
        <v>10610</v>
      </c>
    </row>
    <row r="1999" hidden="1">
      <c r="A1999" s="157" t="s">
        <v>6643</v>
      </c>
      <c r="B1999" s="1" t="s">
        <v>6644</v>
      </c>
      <c r="C1999" s="157" t="s">
        <v>10610</v>
      </c>
      <c r="D1999" s="157" t="s">
        <v>10610</v>
      </c>
    </row>
    <row r="2000" hidden="1">
      <c r="A2000" s="157" t="s">
        <v>6645</v>
      </c>
      <c r="B2000" s="1" t="s">
        <v>6646</v>
      </c>
      <c r="C2000" s="157" t="s">
        <v>10619</v>
      </c>
      <c r="D2000" s="157" t="s">
        <v>10610</v>
      </c>
    </row>
    <row r="2001" hidden="1">
      <c r="A2001" s="157" t="s">
        <v>6647</v>
      </c>
      <c r="B2001" s="1" t="s">
        <v>6648</v>
      </c>
      <c r="C2001" s="157" t="s">
        <v>10619</v>
      </c>
      <c r="D2001" s="157" t="s">
        <v>10610</v>
      </c>
    </row>
    <row r="2002" hidden="1">
      <c r="A2002" s="157" t="s">
        <v>6649</v>
      </c>
      <c r="B2002" s="1" t="s">
        <v>6650</v>
      </c>
      <c r="C2002" s="157" t="s">
        <v>10619</v>
      </c>
      <c r="D2002" s="157" t="s">
        <v>10610</v>
      </c>
    </row>
    <row r="2003" hidden="1">
      <c r="A2003" s="157" t="s">
        <v>10792</v>
      </c>
      <c r="B2003" s="1" t="s">
        <v>10793</v>
      </c>
      <c r="C2003" s="157" t="s">
        <v>10619</v>
      </c>
      <c r="D2003" s="157" t="s">
        <v>10610</v>
      </c>
    </row>
    <row r="2004" hidden="1">
      <c r="A2004" s="157" t="s">
        <v>6651</v>
      </c>
      <c r="B2004" s="1" t="s">
        <v>6652</v>
      </c>
      <c r="C2004" s="157" t="s">
        <v>10619</v>
      </c>
      <c r="D2004" s="157" t="s">
        <v>10610</v>
      </c>
    </row>
    <row r="2005" hidden="1">
      <c r="A2005" s="157" t="s">
        <v>6655</v>
      </c>
      <c r="B2005" s="1" t="s">
        <v>6656</v>
      </c>
      <c r="C2005" s="157" t="s">
        <v>10620</v>
      </c>
      <c r="D2005" s="157" t="s">
        <v>10610</v>
      </c>
    </row>
    <row r="2006" hidden="1">
      <c r="A2006" s="157" t="s">
        <v>6657</v>
      </c>
      <c r="B2006" s="1" t="s">
        <v>6658</v>
      </c>
      <c r="C2006" s="157" t="s">
        <v>10619</v>
      </c>
      <c r="D2006" s="157" t="s">
        <v>10610</v>
      </c>
    </row>
    <row r="2007" hidden="1">
      <c r="A2007" s="157" t="s">
        <v>6660</v>
      </c>
      <c r="B2007" s="1" t="s">
        <v>6661</v>
      </c>
      <c r="C2007" s="157" t="s">
        <v>10610</v>
      </c>
      <c r="D2007" s="157" t="s">
        <v>10610</v>
      </c>
    </row>
    <row r="2008" hidden="1">
      <c r="A2008" s="157" t="s">
        <v>6662</v>
      </c>
      <c r="B2008" s="1" t="s">
        <v>6663</v>
      </c>
      <c r="C2008" s="157" t="s">
        <v>10619</v>
      </c>
      <c r="D2008" s="157" t="s">
        <v>10610</v>
      </c>
    </row>
    <row r="2009" hidden="1">
      <c r="A2009" s="157" t="s">
        <v>6664</v>
      </c>
      <c r="B2009" s="1" t="s">
        <v>6665</v>
      </c>
      <c r="C2009" s="157" t="s">
        <v>10614</v>
      </c>
      <c r="D2009" s="157" t="s">
        <v>10610</v>
      </c>
    </row>
    <row r="2010" hidden="1">
      <c r="A2010" s="157" t="s">
        <v>6666</v>
      </c>
      <c r="B2010" s="1" t="s">
        <v>6667</v>
      </c>
      <c r="C2010" s="157" t="s">
        <v>10620</v>
      </c>
      <c r="D2010" s="157" t="s">
        <v>10610</v>
      </c>
    </row>
    <row r="2011" hidden="1">
      <c r="A2011" s="157" t="s">
        <v>6668</v>
      </c>
      <c r="B2011" s="1" t="s">
        <v>6669</v>
      </c>
      <c r="C2011" s="157" t="s">
        <v>10614</v>
      </c>
      <c r="D2011" s="157" t="s">
        <v>10610</v>
      </c>
    </row>
    <row r="2012" hidden="1">
      <c r="A2012" s="157" t="s">
        <v>6670</v>
      </c>
      <c r="B2012" s="1" t="s">
        <v>6671</v>
      </c>
      <c r="C2012" s="157" t="s">
        <v>10614</v>
      </c>
      <c r="D2012" s="157" t="s">
        <v>10610</v>
      </c>
    </row>
    <row r="2013" hidden="1">
      <c r="A2013" s="157" t="s">
        <v>6672</v>
      </c>
      <c r="B2013" s="1" t="s">
        <v>6673</v>
      </c>
      <c r="C2013" s="157" t="s">
        <v>10614</v>
      </c>
      <c r="D2013" s="157" t="s">
        <v>10610</v>
      </c>
    </row>
    <row r="2014" hidden="1">
      <c r="A2014" s="157" t="s">
        <v>6674</v>
      </c>
      <c r="B2014" s="1" t="s">
        <v>6675</v>
      </c>
      <c r="C2014" s="157" t="s">
        <v>10611</v>
      </c>
      <c r="D2014" s="157" t="s">
        <v>10610</v>
      </c>
    </row>
    <row r="2015" hidden="1">
      <c r="A2015" s="157" t="s">
        <v>6676</v>
      </c>
      <c r="B2015" s="1" t="s">
        <v>6677</v>
      </c>
      <c r="C2015" s="157" t="s">
        <v>10614</v>
      </c>
      <c r="D2015" s="157" t="s">
        <v>10610</v>
      </c>
    </row>
    <row r="2016" hidden="1">
      <c r="A2016" s="157" t="s">
        <v>6678</v>
      </c>
      <c r="B2016" s="1" t="s">
        <v>6679</v>
      </c>
      <c r="C2016" s="157" t="s">
        <v>10614</v>
      </c>
      <c r="D2016" s="157" t="s">
        <v>10610</v>
      </c>
    </row>
    <row r="2017" hidden="1">
      <c r="A2017" s="157" t="s">
        <v>6680</v>
      </c>
      <c r="B2017" s="1" t="s">
        <v>6681</v>
      </c>
      <c r="C2017" s="157" t="s">
        <v>10610</v>
      </c>
      <c r="D2017" s="157" t="s">
        <v>10610</v>
      </c>
    </row>
    <row r="2018" hidden="1">
      <c r="A2018" s="157" t="s">
        <v>6682</v>
      </c>
      <c r="B2018" s="1" t="s">
        <v>6683</v>
      </c>
      <c r="C2018" s="157" t="s">
        <v>10619</v>
      </c>
      <c r="D2018" s="157" t="s">
        <v>10610</v>
      </c>
    </row>
    <row r="2019" hidden="1">
      <c r="A2019" s="157" t="s">
        <v>6684</v>
      </c>
      <c r="B2019" s="1" t="s">
        <v>6685</v>
      </c>
      <c r="C2019" s="157" t="s">
        <v>10619</v>
      </c>
      <c r="D2019" s="157" t="s">
        <v>10610</v>
      </c>
    </row>
    <row r="2020" hidden="1">
      <c r="A2020" s="157" t="s">
        <v>6686</v>
      </c>
      <c r="B2020" s="1" t="s">
        <v>6687</v>
      </c>
      <c r="C2020" s="157" t="s">
        <v>10610</v>
      </c>
      <c r="D2020" s="157" t="s">
        <v>10610</v>
      </c>
    </row>
    <row r="2021" hidden="1">
      <c r="A2021" s="157" t="s">
        <v>6688</v>
      </c>
      <c r="B2021" s="1" t="s">
        <v>6689</v>
      </c>
      <c r="C2021" s="157" t="s">
        <v>10619</v>
      </c>
      <c r="D2021" s="157" t="s">
        <v>10610</v>
      </c>
    </row>
    <row r="2022" hidden="1">
      <c r="A2022" s="157" t="s">
        <v>10794</v>
      </c>
      <c r="B2022" s="1" t="s">
        <v>10795</v>
      </c>
      <c r="C2022" s="157" t="s">
        <v>10619</v>
      </c>
      <c r="D2022" s="157" t="s">
        <v>10610</v>
      </c>
    </row>
    <row r="2023" hidden="1">
      <c r="A2023" s="157" t="s">
        <v>6690</v>
      </c>
      <c r="B2023" s="1" t="s">
        <v>6691</v>
      </c>
      <c r="C2023" s="157" t="s">
        <v>10619</v>
      </c>
      <c r="D2023" s="157" t="s">
        <v>10610</v>
      </c>
    </row>
    <row r="2024" hidden="1">
      <c r="A2024" s="157" t="s">
        <v>6692</v>
      </c>
      <c r="B2024" s="1" t="s">
        <v>6693</v>
      </c>
      <c r="C2024" s="157" t="s">
        <v>10619</v>
      </c>
      <c r="D2024" s="157" t="s">
        <v>10610</v>
      </c>
    </row>
    <row r="2025" hidden="1">
      <c r="A2025" s="157" t="s">
        <v>6694</v>
      </c>
      <c r="B2025" s="1" t="s">
        <v>6695</v>
      </c>
      <c r="C2025" s="157" t="s">
        <v>10619</v>
      </c>
      <c r="D2025" s="157" t="s">
        <v>10610</v>
      </c>
    </row>
    <row r="2026" hidden="1">
      <c r="A2026" s="157" t="s">
        <v>6696</v>
      </c>
      <c r="B2026" s="1" t="s">
        <v>6697</v>
      </c>
      <c r="C2026" s="157" t="s">
        <v>10615</v>
      </c>
      <c r="D2026" s="157" t="s">
        <v>10610</v>
      </c>
    </row>
    <row r="2027" hidden="1">
      <c r="A2027" s="157" t="s">
        <v>6698</v>
      </c>
      <c r="B2027" s="1" t="s">
        <v>6699</v>
      </c>
      <c r="C2027" s="157" t="s">
        <v>10615</v>
      </c>
      <c r="D2027" s="157" t="s">
        <v>10610</v>
      </c>
    </row>
    <row r="2028" hidden="1">
      <c r="A2028" s="157" t="s">
        <v>6700</v>
      </c>
      <c r="B2028" s="1" t="s">
        <v>6701</v>
      </c>
      <c r="C2028" s="157" t="s">
        <v>10619</v>
      </c>
      <c r="D2028" s="157" t="s">
        <v>10610</v>
      </c>
    </row>
    <row r="2029" hidden="1">
      <c r="A2029" s="157" t="s">
        <v>6702</v>
      </c>
      <c r="B2029" s="1" t="s">
        <v>6703</v>
      </c>
      <c r="C2029" s="157" t="s">
        <v>10615</v>
      </c>
      <c r="D2029" s="157" t="s">
        <v>10610</v>
      </c>
    </row>
    <row r="2030" hidden="1">
      <c r="A2030" s="157" t="s">
        <v>6704</v>
      </c>
      <c r="B2030" s="1" t="s">
        <v>6705</v>
      </c>
      <c r="C2030" s="157" t="s">
        <v>10615</v>
      </c>
      <c r="D2030" s="157" t="s">
        <v>10610</v>
      </c>
    </row>
    <row r="2031" hidden="1">
      <c r="A2031" s="157" t="s">
        <v>6706</v>
      </c>
      <c r="B2031" s="1" t="s">
        <v>6707</v>
      </c>
      <c r="C2031" s="157" t="s">
        <v>10614</v>
      </c>
      <c r="D2031" s="157" t="s">
        <v>10610</v>
      </c>
    </row>
    <row r="2032" hidden="1">
      <c r="A2032" s="157" t="s">
        <v>6708</v>
      </c>
      <c r="B2032" s="1" t="s">
        <v>6709</v>
      </c>
      <c r="C2032" s="157" t="s">
        <v>10614</v>
      </c>
      <c r="D2032" s="157" t="s">
        <v>10610</v>
      </c>
    </row>
    <row r="2033" hidden="1">
      <c r="A2033" s="157" t="s">
        <v>6710</v>
      </c>
      <c r="B2033" s="1" t="s">
        <v>6711</v>
      </c>
      <c r="C2033" s="157" t="s">
        <v>10614</v>
      </c>
      <c r="D2033" s="157" t="s">
        <v>10610</v>
      </c>
    </row>
    <row r="2034" hidden="1">
      <c r="A2034" s="157" t="s">
        <v>6712</v>
      </c>
      <c r="B2034" s="1" t="s">
        <v>6713</v>
      </c>
      <c r="C2034" s="157" t="s">
        <v>10614</v>
      </c>
      <c r="D2034" s="157" t="s">
        <v>10610</v>
      </c>
    </row>
    <row r="2035" hidden="1">
      <c r="A2035" s="157" t="s">
        <v>6714</v>
      </c>
      <c r="B2035" s="1" t="s">
        <v>6715</v>
      </c>
      <c r="C2035" s="157" t="s">
        <v>10614</v>
      </c>
      <c r="D2035" s="157" t="s">
        <v>10610</v>
      </c>
    </row>
    <row r="2036" hidden="1">
      <c r="A2036" s="157" t="s">
        <v>6716</v>
      </c>
      <c r="B2036" s="1" t="s">
        <v>6717</v>
      </c>
      <c r="C2036" s="157" t="s">
        <v>10615</v>
      </c>
      <c r="D2036" s="157" t="s">
        <v>10610</v>
      </c>
    </row>
    <row r="2037" hidden="1">
      <c r="A2037" s="157" t="s">
        <v>6718</v>
      </c>
      <c r="B2037" s="1" t="s">
        <v>6719</v>
      </c>
      <c r="C2037" s="157" t="s">
        <v>10615</v>
      </c>
      <c r="D2037" s="157" t="s">
        <v>10610</v>
      </c>
    </row>
    <row r="2038" hidden="1">
      <c r="A2038" s="157" t="s">
        <v>6720</v>
      </c>
      <c r="B2038" s="1" t="s">
        <v>6721</v>
      </c>
      <c r="C2038" s="157" t="s">
        <v>10614</v>
      </c>
      <c r="D2038" s="157" t="s">
        <v>10610</v>
      </c>
    </row>
    <row r="2039" hidden="1">
      <c r="A2039" s="157" t="s">
        <v>6722</v>
      </c>
      <c r="B2039" s="1" t="s">
        <v>6723</v>
      </c>
      <c r="C2039" s="157" t="s">
        <v>10615</v>
      </c>
      <c r="D2039" s="157" t="s">
        <v>10610</v>
      </c>
    </row>
    <row r="2040" hidden="1">
      <c r="A2040" s="157" t="s">
        <v>6724</v>
      </c>
      <c r="B2040" s="1" t="s">
        <v>6725</v>
      </c>
      <c r="C2040" s="157" t="s">
        <v>10614</v>
      </c>
      <c r="D2040" s="157" t="s">
        <v>10610</v>
      </c>
    </row>
    <row r="2041" hidden="1">
      <c r="A2041" s="157" t="s">
        <v>6726</v>
      </c>
      <c r="B2041" s="1" t="s">
        <v>6727</v>
      </c>
      <c r="C2041" s="157" t="s">
        <v>10615</v>
      </c>
      <c r="D2041" s="157" t="s">
        <v>10610</v>
      </c>
    </row>
    <row r="2042" hidden="1">
      <c r="A2042" s="157" t="s">
        <v>6728</v>
      </c>
      <c r="B2042" s="1" t="s">
        <v>6729</v>
      </c>
      <c r="C2042" s="157" t="s">
        <v>10614</v>
      </c>
      <c r="D2042" s="157" t="s">
        <v>10610</v>
      </c>
    </row>
    <row r="2043" hidden="1">
      <c r="A2043" s="157" t="s">
        <v>6730</v>
      </c>
      <c r="B2043" s="1" t="s">
        <v>6731</v>
      </c>
      <c r="C2043" s="157" t="s">
        <v>10615</v>
      </c>
      <c r="D2043" s="157" t="s">
        <v>10610</v>
      </c>
    </row>
    <row r="2044" hidden="1">
      <c r="A2044" s="157" t="s">
        <v>6732</v>
      </c>
      <c r="B2044" s="1" t="s">
        <v>6733</v>
      </c>
      <c r="C2044" s="157" t="s">
        <v>10614</v>
      </c>
      <c r="D2044" s="157" t="s">
        <v>10610</v>
      </c>
    </row>
    <row r="2045" hidden="1">
      <c r="A2045" s="157" t="s">
        <v>6734</v>
      </c>
      <c r="B2045" s="1" t="s">
        <v>6735</v>
      </c>
      <c r="C2045" s="157" t="s">
        <v>10615</v>
      </c>
      <c r="D2045" s="157" t="s">
        <v>10610</v>
      </c>
    </row>
    <row r="2046" hidden="1">
      <c r="A2046" s="157" t="s">
        <v>6736</v>
      </c>
      <c r="B2046" s="1" t="s">
        <v>6737</v>
      </c>
      <c r="C2046" s="157" t="s">
        <v>10615</v>
      </c>
      <c r="D2046" s="157" t="s">
        <v>10610</v>
      </c>
    </row>
    <row r="2047" hidden="1">
      <c r="A2047" s="157" t="s">
        <v>6738</v>
      </c>
      <c r="B2047" s="1" t="s">
        <v>6739</v>
      </c>
      <c r="C2047" s="157" t="s">
        <v>10615</v>
      </c>
      <c r="D2047" s="157" t="s">
        <v>10610</v>
      </c>
    </row>
    <row r="2048" hidden="1">
      <c r="A2048" s="157" t="s">
        <v>6740</v>
      </c>
      <c r="B2048" s="1" t="s">
        <v>6741</v>
      </c>
      <c r="C2048" s="157" t="s">
        <v>10615</v>
      </c>
      <c r="D2048" s="157" t="s">
        <v>10610</v>
      </c>
    </row>
    <row r="2049" hidden="1">
      <c r="A2049" s="157" t="s">
        <v>6742</v>
      </c>
      <c r="B2049" s="1" t="s">
        <v>6743</v>
      </c>
      <c r="C2049" s="157" t="s">
        <v>10615</v>
      </c>
      <c r="D2049" s="157" t="s">
        <v>10610</v>
      </c>
    </row>
    <row r="2050" hidden="1">
      <c r="A2050" s="157" t="s">
        <v>6744</v>
      </c>
      <c r="B2050" s="1" t="s">
        <v>6745</v>
      </c>
      <c r="C2050" s="157" t="s">
        <v>10615</v>
      </c>
      <c r="D2050" s="157" t="s">
        <v>10610</v>
      </c>
    </row>
    <row r="2051" hidden="1">
      <c r="A2051" s="157" t="s">
        <v>6746</v>
      </c>
      <c r="B2051" s="1" t="s">
        <v>6747</v>
      </c>
      <c r="C2051" s="157" t="s">
        <v>10614</v>
      </c>
      <c r="D2051" s="157" t="s">
        <v>10610</v>
      </c>
    </row>
    <row r="2052" hidden="1">
      <c r="A2052" s="157" t="s">
        <v>10796</v>
      </c>
      <c r="B2052" s="1" t="s">
        <v>10797</v>
      </c>
      <c r="C2052" s="157" t="s">
        <v>10614</v>
      </c>
      <c r="D2052" s="157" t="s">
        <v>10610</v>
      </c>
    </row>
    <row r="2053" hidden="1">
      <c r="A2053" s="157" t="s">
        <v>6748</v>
      </c>
      <c r="B2053" s="1" t="s">
        <v>6749</v>
      </c>
      <c r="C2053" s="157" t="s">
        <v>10614</v>
      </c>
      <c r="D2053" s="157" t="s">
        <v>10610</v>
      </c>
    </row>
    <row r="2054" hidden="1">
      <c r="A2054" s="157" t="s">
        <v>6750</v>
      </c>
      <c r="B2054" s="1" t="s">
        <v>6751</v>
      </c>
      <c r="C2054" s="157" t="s">
        <v>10614</v>
      </c>
      <c r="D2054" s="157" t="s">
        <v>10610</v>
      </c>
    </row>
    <row r="2055" hidden="1">
      <c r="A2055" s="157" t="s">
        <v>6752</v>
      </c>
      <c r="B2055" s="1" t="s">
        <v>6753</v>
      </c>
      <c r="C2055" s="157" t="s">
        <v>10614</v>
      </c>
      <c r="D2055" s="157" t="s">
        <v>10610</v>
      </c>
    </row>
    <row r="2056" hidden="1">
      <c r="A2056" s="157" t="s">
        <v>6754</v>
      </c>
      <c r="B2056" s="1" t="s">
        <v>6755</v>
      </c>
      <c r="C2056" s="157" t="s">
        <v>10614</v>
      </c>
      <c r="D2056" s="157" t="s">
        <v>10610</v>
      </c>
    </row>
    <row r="2057" hidden="1">
      <c r="A2057" s="157" t="s">
        <v>6756</v>
      </c>
      <c r="B2057" s="1" t="s">
        <v>6757</v>
      </c>
      <c r="C2057" s="157" t="s">
        <v>10614</v>
      </c>
      <c r="D2057" s="157" t="s">
        <v>10610</v>
      </c>
    </row>
    <row r="2058" hidden="1">
      <c r="A2058" s="157" t="s">
        <v>6758</v>
      </c>
      <c r="B2058" s="1" t="s">
        <v>6759</v>
      </c>
      <c r="C2058" s="157" t="s">
        <v>10615</v>
      </c>
      <c r="D2058" s="157" t="s">
        <v>10610</v>
      </c>
    </row>
    <row r="2059" hidden="1">
      <c r="A2059" s="157" t="s">
        <v>6760</v>
      </c>
      <c r="B2059" s="1" t="s">
        <v>6761</v>
      </c>
      <c r="C2059" s="157" t="s">
        <v>10614</v>
      </c>
      <c r="D2059" s="157" t="s">
        <v>10610</v>
      </c>
    </row>
    <row r="2060" hidden="1">
      <c r="A2060" s="157" t="s">
        <v>6762</v>
      </c>
      <c r="B2060" s="1" t="s">
        <v>6763</v>
      </c>
      <c r="C2060" s="157" t="s">
        <v>10614</v>
      </c>
      <c r="D2060" s="157" t="s">
        <v>10610</v>
      </c>
    </row>
    <row r="2061" hidden="1">
      <c r="A2061" s="157" t="s">
        <v>6764</v>
      </c>
      <c r="B2061" s="1" t="s">
        <v>6765</v>
      </c>
      <c r="C2061" s="157" t="s">
        <v>10615</v>
      </c>
      <c r="D2061" s="157" t="s">
        <v>10610</v>
      </c>
    </row>
    <row r="2062" hidden="1">
      <c r="A2062" s="157" t="s">
        <v>6766</v>
      </c>
      <c r="B2062" s="1" t="s">
        <v>6767</v>
      </c>
      <c r="C2062" s="157" t="s">
        <v>10614</v>
      </c>
      <c r="D2062" s="157" t="s">
        <v>10610</v>
      </c>
    </row>
    <row r="2063" hidden="1">
      <c r="A2063" s="157" t="s">
        <v>6768</v>
      </c>
      <c r="B2063" s="1" t="s">
        <v>6769</v>
      </c>
      <c r="C2063" s="157" t="s">
        <v>10614</v>
      </c>
      <c r="D2063" s="157" t="s">
        <v>10610</v>
      </c>
    </row>
    <row r="2064" hidden="1">
      <c r="A2064" s="157" t="s">
        <v>6770</v>
      </c>
      <c r="B2064" s="1" t="s">
        <v>6771</v>
      </c>
      <c r="C2064" s="157" t="s">
        <v>10614</v>
      </c>
      <c r="D2064" s="157" t="s">
        <v>10610</v>
      </c>
    </row>
    <row r="2065" hidden="1">
      <c r="A2065" s="157" t="s">
        <v>6772</v>
      </c>
      <c r="B2065" s="1" t="s">
        <v>6773</v>
      </c>
      <c r="C2065" s="157" t="s">
        <v>10614</v>
      </c>
      <c r="D2065" s="157" t="s">
        <v>10610</v>
      </c>
    </row>
    <row r="2066" hidden="1">
      <c r="A2066" s="157" t="s">
        <v>6774</v>
      </c>
      <c r="B2066" s="1" t="s">
        <v>6775</v>
      </c>
      <c r="C2066" s="157" t="s">
        <v>10614</v>
      </c>
      <c r="D2066" s="157" t="s">
        <v>10610</v>
      </c>
    </row>
    <row r="2067" hidden="1">
      <c r="A2067" s="157" t="s">
        <v>6776</v>
      </c>
      <c r="B2067" s="1" t="s">
        <v>6777</v>
      </c>
      <c r="C2067" s="157" t="s">
        <v>10614</v>
      </c>
      <c r="D2067" s="157" t="s">
        <v>10610</v>
      </c>
    </row>
    <row r="2068" hidden="1">
      <c r="A2068" s="157" t="s">
        <v>6778</v>
      </c>
      <c r="B2068" s="1" t="s">
        <v>6779</v>
      </c>
      <c r="C2068" s="157" t="s">
        <v>10619</v>
      </c>
      <c r="D2068" s="157" t="s">
        <v>10610</v>
      </c>
    </row>
    <row r="2069" hidden="1">
      <c r="A2069" s="157" t="s">
        <v>6780</v>
      </c>
      <c r="B2069" s="1" t="s">
        <v>6781</v>
      </c>
      <c r="C2069" s="157" t="s">
        <v>10619</v>
      </c>
      <c r="D2069" s="157" t="s">
        <v>10610</v>
      </c>
    </row>
    <row r="2070" hidden="1">
      <c r="A2070" s="157" t="s">
        <v>6782</v>
      </c>
      <c r="B2070" s="1" t="s">
        <v>6783</v>
      </c>
      <c r="C2070" s="157" t="s">
        <v>10620</v>
      </c>
      <c r="D2070" s="157" t="s">
        <v>10610</v>
      </c>
    </row>
    <row r="2071" hidden="1">
      <c r="A2071" s="157" t="s">
        <v>6784</v>
      </c>
      <c r="B2071" s="1" t="s">
        <v>6785</v>
      </c>
      <c r="C2071" s="157" t="s">
        <v>10619</v>
      </c>
      <c r="D2071" s="157" t="s">
        <v>10610</v>
      </c>
    </row>
    <row r="2072" hidden="1">
      <c r="A2072" s="157" t="s">
        <v>6786</v>
      </c>
      <c r="B2072" s="1" t="s">
        <v>6787</v>
      </c>
      <c r="C2072" s="157" t="s">
        <v>10619</v>
      </c>
      <c r="D2072" s="157" t="s">
        <v>10610</v>
      </c>
    </row>
    <row r="2073" hidden="1">
      <c r="A2073" s="157" t="s">
        <v>6788</v>
      </c>
      <c r="B2073" s="1" t="s">
        <v>6789</v>
      </c>
      <c r="C2073" s="157" t="s">
        <v>10620</v>
      </c>
      <c r="D2073" s="157" t="s">
        <v>10610</v>
      </c>
    </row>
    <row r="2074" hidden="1">
      <c r="A2074" s="157" t="s">
        <v>6790</v>
      </c>
      <c r="B2074" s="1" t="s">
        <v>6791</v>
      </c>
      <c r="C2074" s="157" t="s">
        <v>10620</v>
      </c>
      <c r="D2074" s="157" t="s">
        <v>10610</v>
      </c>
    </row>
    <row r="2075" hidden="1">
      <c r="A2075" s="157" t="s">
        <v>6792</v>
      </c>
      <c r="B2075" s="1" t="s">
        <v>6793</v>
      </c>
      <c r="C2075" s="157" t="s">
        <v>10620</v>
      </c>
      <c r="D2075" s="157" t="s">
        <v>10610</v>
      </c>
    </row>
    <row r="2076" hidden="1">
      <c r="A2076" s="157" t="s">
        <v>6794</v>
      </c>
      <c r="B2076" s="1" t="s">
        <v>6795</v>
      </c>
      <c r="C2076" s="157" t="s">
        <v>10614</v>
      </c>
      <c r="D2076" s="157" t="s">
        <v>10610</v>
      </c>
    </row>
    <row r="2077" hidden="1">
      <c r="A2077" s="157" t="s">
        <v>6796</v>
      </c>
      <c r="B2077" s="1" t="s">
        <v>6797</v>
      </c>
      <c r="C2077" s="157" t="s">
        <v>10614</v>
      </c>
      <c r="D2077" s="157" t="s">
        <v>10610</v>
      </c>
    </row>
    <row r="2078" hidden="1">
      <c r="A2078" s="157" t="s">
        <v>6798</v>
      </c>
      <c r="B2078" s="1" t="s">
        <v>6799</v>
      </c>
      <c r="C2078" s="157" t="s">
        <v>10614</v>
      </c>
      <c r="D2078" s="157" t="s">
        <v>10610</v>
      </c>
    </row>
    <row r="2079" hidden="1">
      <c r="A2079" s="157" t="s">
        <v>6800</v>
      </c>
      <c r="B2079" s="1" t="s">
        <v>6801</v>
      </c>
      <c r="C2079" s="157" t="s">
        <v>10614</v>
      </c>
      <c r="D2079" s="157" t="s">
        <v>10610</v>
      </c>
    </row>
    <row r="2080" hidden="1">
      <c r="A2080" s="157" t="s">
        <v>6802</v>
      </c>
      <c r="B2080" s="1" t="s">
        <v>6803</v>
      </c>
      <c r="C2080" s="157" t="s">
        <v>10614</v>
      </c>
      <c r="D2080" s="157" t="s">
        <v>10610</v>
      </c>
    </row>
    <row r="2081" hidden="1">
      <c r="A2081" s="157" t="s">
        <v>6804</v>
      </c>
      <c r="B2081" s="1" t="s">
        <v>6805</v>
      </c>
      <c r="C2081" s="157" t="s">
        <v>10619</v>
      </c>
      <c r="D2081" s="157" t="s">
        <v>10610</v>
      </c>
    </row>
    <row r="2082" hidden="1">
      <c r="A2082" s="157" t="s">
        <v>6806</v>
      </c>
      <c r="B2082" s="1" t="s">
        <v>6807</v>
      </c>
      <c r="C2082" s="157" t="s">
        <v>10614</v>
      </c>
      <c r="D2082" s="157" t="s">
        <v>10610</v>
      </c>
    </row>
    <row r="2083" hidden="1">
      <c r="A2083" s="157" t="s">
        <v>6808</v>
      </c>
      <c r="B2083" s="1" t="s">
        <v>6809</v>
      </c>
      <c r="C2083" s="157" t="s">
        <v>10614</v>
      </c>
      <c r="D2083" s="157" t="s">
        <v>10610</v>
      </c>
    </row>
    <row r="2084" hidden="1">
      <c r="A2084" s="157" t="s">
        <v>6810</v>
      </c>
      <c r="B2084" s="1" t="s">
        <v>6811</v>
      </c>
      <c r="C2084" s="157" t="s">
        <v>10614</v>
      </c>
      <c r="D2084" s="157" t="s">
        <v>10610</v>
      </c>
    </row>
    <row r="2085" hidden="1">
      <c r="A2085" s="157" t="s">
        <v>6812</v>
      </c>
      <c r="B2085" s="1" t="s">
        <v>6813</v>
      </c>
      <c r="C2085" s="157" t="s">
        <v>10614</v>
      </c>
      <c r="D2085" s="157" t="s">
        <v>10610</v>
      </c>
    </row>
    <row r="2086" hidden="1">
      <c r="A2086" s="157" t="s">
        <v>6814</v>
      </c>
      <c r="B2086" s="1" t="s">
        <v>6815</v>
      </c>
      <c r="C2086" s="157" t="s">
        <v>10614</v>
      </c>
      <c r="D2086" s="157" t="s">
        <v>10610</v>
      </c>
    </row>
    <row r="2087" hidden="1">
      <c r="A2087" s="157" t="s">
        <v>6816</v>
      </c>
      <c r="B2087" s="1" t="s">
        <v>6817</v>
      </c>
      <c r="C2087" s="157" t="s">
        <v>10614</v>
      </c>
      <c r="D2087" s="157" t="s">
        <v>10610</v>
      </c>
    </row>
    <row r="2088" hidden="1">
      <c r="A2088" s="157" t="s">
        <v>6818</v>
      </c>
      <c r="B2088" s="1" t="s">
        <v>6819</v>
      </c>
      <c r="C2088" s="157" t="s">
        <v>10610</v>
      </c>
      <c r="D2088" s="157" t="s">
        <v>10610</v>
      </c>
    </row>
    <row r="2089" hidden="1">
      <c r="A2089" s="157" t="s">
        <v>6820</v>
      </c>
      <c r="B2089" s="1" t="s">
        <v>6821</v>
      </c>
      <c r="C2089" s="157" t="s">
        <v>10610</v>
      </c>
      <c r="D2089" s="157" t="s">
        <v>10610</v>
      </c>
    </row>
    <row r="2090" hidden="1">
      <c r="A2090" s="157" t="s">
        <v>6822</v>
      </c>
      <c r="B2090" s="1" t="s">
        <v>6823</v>
      </c>
      <c r="C2090" s="157" t="s">
        <v>10619</v>
      </c>
      <c r="D2090" s="157" t="s">
        <v>10610</v>
      </c>
    </row>
    <row r="2091" hidden="1">
      <c r="A2091" s="157" t="s">
        <v>6824</v>
      </c>
      <c r="B2091" s="1" t="s">
        <v>6825</v>
      </c>
      <c r="C2091" s="157" t="s">
        <v>10614</v>
      </c>
      <c r="D2091" s="157" t="s">
        <v>10610</v>
      </c>
    </row>
    <row r="2092" hidden="1">
      <c r="A2092" s="157" t="s">
        <v>6826</v>
      </c>
      <c r="B2092" s="1" t="s">
        <v>6827</v>
      </c>
      <c r="C2092" s="157" t="s">
        <v>10614</v>
      </c>
      <c r="D2092" s="157" t="s">
        <v>10610</v>
      </c>
    </row>
    <row r="2093" hidden="1">
      <c r="A2093" s="157" t="s">
        <v>6828</v>
      </c>
      <c r="B2093" s="1" t="s">
        <v>6829</v>
      </c>
      <c r="C2093" s="157" t="s">
        <v>10614</v>
      </c>
      <c r="D2093" s="157" t="s">
        <v>10610</v>
      </c>
    </row>
    <row r="2094" hidden="1">
      <c r="A2094" s="157" t="s">
        <v>6830</v>
      </c>
      <c r="B2094" s="1" t="s">
        <v>6831</v>
      </c>
      <c r="C2094" s="157" t="s">
        <v>10614</v>
      </c>
      <c r="D2094" s="157" t="s">
        <v>10610</v>
      </c>
    </row>
    <row r="2095" hidden="1">
      <c r="A2095" s="157" t="s">
        <v>6832</v>
      </c>
      <c r="B2095" s="1" t="s">
        <v>6833</v>
      </c>
      <c r="C2095" s="157" t="s">
        <v>10614</v>
      </c>
      <c r="D2095" s="157" t="s">
        <v>10610</v>
      </c>
    </row>
    <row r="2096" hidden="1">
      <c r="A2096" s="157" t="s">
        <v>6834</v>
      </c>
      <c r="B2096" s="1" t="s">
        <v>6835</v>
      </c>
      <c r="C2096" s="157" t="s">
        <v>10620</v>
      </c>
      <c r="D2096" s="157" t="s">
        <v>10610</v>
      </c>
    </row>
    <row r="2097" hidden="1">
      <c r="A2097" s="157" t="s">
        <v>6838</v>
      </c>
      <c r="B2097" s="1" t="s">
        <v>6839</v>
      </c>
      <c r="C2097" s="157" t="s">
        <v>10610</v>
      </c>
      <c r="D2097" s="157" t="s">
        <v>10610</v>
      </c>
    </row>
    <row r="2098" hidden="1">
      <c r="A2098" s="157" t="s">
        <v>6840</v>
      </c>
      <c r="B2098" s="1" t="s">
        <v>6841</v>
      </c>
      <c r="C2098" s="157" t="s">
        <v>10620</v>
      </c>
      <c r="D2098" s="157" t="s">
        <v>10610</v>
      </c>
    </row>
    <row r="2099" hidden="1">
      <c r="A2099" s="157" t="s">
        <v>6842</v>
      </c>
      <c r="B2099" s="1" t="s">
        <v>6843</v>
      </c>
      <c r="C2099" s="157" t="s">
        <v>10620</v>
      </c>
      <c r="D2099" s="157" t="s">
        <v>10610</v>
      </c>
    </row>
    <row r="2100" hidden="1">
      <c r="A2100" s="157" t="s">
        <v>6844</v>
      </c>
      <c r="B2100" s="1" t="s">
        <v>6845</v>
      </c>
      <c r="C2100" s="157" t="s">
        <v>10620</v>
      </c>
      <c r="D2100" s="157" t="s">
        <v>10610</v>
      </c>
    </row>
    <row r="2101" hidden="1">
      <c r="A2101" s="157" t="s">
        <v>6846</v>
      </c>
      <c r="B2101" s="1" t="s">
        <v>6847</v>
      </c>
      <c r="C2101" s="157" t="s">
        <v>10619</v>
      </c>
      <c r="D2101" s="157" t="s">
        <v>10610</v>
      </c>
    </row>
    <row r="2102" hidden="1">
      <c r="A2102" s="157" t="s">
        <v>6848</v>
      </c>
      <c r="B2102" s="1" t="s">
        <v>6849</v>
      </c>
      <c r="C2102" s="157" t="s">
        <v>10620</v>
      </c>
      <c r="D2102" s="157" t="s">
        <v>10610</v>
      </c>
    </row>
    <row r="2103" hidden="1">
      <c r="A2103" s="157" t="s">
        <v>6850</v>
      </c>
      <c r="B2103" s="1" t="s">
        <v>6851</v>
      </c>
      <c r="C2103" s="157" t="s">
        <v>10620</v>
      </c>
      <c r="D2103" s="157" t="s">
        <v>10610</v>
      </c>
    </row>
    <row r="2104" hidden="1">
      <c r="A2104" s="157" t="s">
        <v>6852</v>
      </c>
      <c r="B2104" s="1" t="s">
        <v>6853</v>
      </c>
      <c r="C2104" s="157" t="s">
        <v>10610</v>
      </c>
      <c r="D2104" s="157" t="s">
        <v>10610</v>
      </c>
    </row>
    <row r="2105" hidden="1">
      <c r="A2105" s="157" t="s">
        <v>6854</v>
      </c>
      <c r="B2105" s="1" t="s">
        <v>6855</v>
      </c>
      <c r="C2105" s="157" t="s">
        <v>10620</v>
      </c>
      <c r="D2105" s="157" t="s">
        <v>10610</v>
      </c>
    </row>
    <row r="2106" hidden="1">
      <c r="A2106" s="157" t="s">
        <v>6856</v>
      </c>
      <c r="B2106" s="1" t="s">
        <v>6857</v>
      </c>
      <c r="C2106" s="157" t="s">
        <v>10620</v>
      </c>
      <c r="D2106" s="157" t="s">
        <v>10610</v>
      </c>
    </row>
    <row r="2107" hidden="1">
      <c r="A2107" s="157" t="s">
        <v>6858</v>
      </c>
      <c r="B2107" s="1" t="s">
        <v>6859</v>
      </c>
      <c r="C2107" s="157" t="s">
        <v>10619</v>
      </c>
      <c r="D2107" s="157" t="s">
        <v>10610</v>
      </c>
    </row>
    <row r="2108" hidden="1">
      <c r="A2108" s="157" t="s">
        <v>6860</v>
      </c>
      <c r="B2108" s="1" t="s">
        <v>6861</v>
      </c>
      <c r="C2108" s="157" t="s">
        <v>10619</v>
      </c>
      <c r="D2108" s="157" t="s">
        <v>10610</v>
      </c>
    </row>
    <row r="2109" hidden="1">
      <c r="A2109" s="157" t="s">
        <v>6862</v>
      </c>
      <c r="B2109" s="1" t="s">
        <v>6863</v>
      </c>
      <c r="C2109" s="157" t="s">
        <v>10620</v>
      </c>
      <c r="D2109" s="157" t="s">
        <v>10610</v>
      </c>
    </row>
    <row r="2110" hidden="1">
      <c r="A2110" s="157" t="s">
        <v>6864</v>
      </c>
      <c r="B2110" s="1" t="s">
        <v>6865</v>
      </c>
      <c r="C2110" s="157" t="s">
        <v>10614</v>
      </c>
      <c r="D2110" s="157" t="s">
        <v>10610</v>
      </c>
    </row>
    <row r="2111" hidden="1">
      <c r="A2111" s="157" t="s">
        <v>6866</v>
      </c>
      <c r="B2111" s="1" t="s">
        <v>6867</v>
      </c>
      <c r="C2111" s="157" t="s">
        <v>10620</v>
      </c>
      <c r="D2111" s="157" t="s">
        <v>10610</v>
      </c>
    </row>
    <row r="2112" hidden="1">
      <c r="A2112" s="157" t="s">
        <v>6870</v>
      </c>
      <c r="B2112" s="1" t="s">
        <v>6871</v>
      </c>
      <c r="C2112" s="157" t="s">
        <v>10614</v>
      </c>
      <c r="D2112" s="157" t="s">
        <v>10610</v>
      </c>
    </row>
    <row r="2113" hidden="1">
      <c r="A2113" s="157" t="s">
        <v>6872</v>
      </c>
      <c r="B2113" s="1" t="s">
        <v>6873</v>
      </c>
      <c r="C2113" s="157" t="s">
        <v>10610</v>
      </c>
      <c r="D2113" s="157" t="s">
        <v>10610</v>
      </c>
    </row>
    <row r="2114" hidden="1">
      <c r="A2114" s="157" t="s">
        <v>6874</v>
      </c>
      <c r="B2114" s="1" t="s">
        <v>6875</v>
      </c>
      <c r="C2114" s="157" t="s">
        <v>10610</v>
      </c>
      <c r="D2114" s="157" t="s">
        <v>10610</v>
      </c>
    </row>
    <row r="2115" hidden="1">
      <c r="A2115" s="157" t="s">
        <v>6876</v>
      </c>
      <c r="B2115" s="1" t="s">
        <v>6877</v>
      </c>
      <c r="C2115" s="157" t="s">
        <v>10614</v>
      </c>
      <c r="D2115" s="157" t="s">
        <v>10610</v>
      </c>
    </row>
    <row r="2116" hidden="1">
      <c r="A2116" s="157" t="s">
        <v>6878</v>
      </c>
      <c r="B2116" s="1" t="s">
        <v>6879</v>
      </c>
      <c r="C2116" s="157" t="s">
        <v>10614</v>
      </c>
      <c r="D2116" s="157" t="s">
        <v>10610</v>
      </c>
    </row>
    <row r="2117" hidden="1">
      <c r="A2117" s="157" t="s">
        <v>6880</v>
      </c>
      <c r="B2117" s="1" t="s">
        <v>6881</v>
      </c>
      <c r="C2117" s="157" t="s">
        <v>10620</v>
      </c>
      <c r="D2117" s="157" t="s">
        <v>10610</v>
      </c>
    </row>
    <row r="2118" hidden="1">
      <c r="A2118" s="157" t="s">
        <v>6882</v>
      </c>
      <c r="B2118" s="1" t="s">
        <v>6883</v>
      </c>
      <c r="C2118" s="157" t="s">
        <v>10610</v>
      </c>
      <c r="D2118" s="157" t="s">
        <v>10610</v>
      </c>
    </row>
    <row r="2119" hidden="1">
      <c r="A2119" s="157" t="s">
        <v>6884</v>
      </c>
      <c r="B2119" s="1" t="s">
        <v>6885</v>
      </c>
      <c r="C2119" s="157" t="s">
        <v>10619</v>
      </c>
      <c r="D2119" s="157" t="s">
        <v>10610</v>
      </c>
    </row>
    <row r="2120" hidden="1">
      <c r="A2120" s="157" t="s">
        <v>6886</v>
      </c>
      <c r="B2120" s="1" t="s">
        <v>6887</v>
      </c>
      <c r="C2120" s="157" t="s">
        <v>10619</v>
      </c>
      <c r="D2120" s="157" t="s">
        <v>10610</v>
      </c>
    </row>
    <row r="2121" hidden="1">
      <c r="A2121" s="157" t="s">
        <v>6888</v>
      </c>
      <c r="B2121" s="1" t="s">
        <v>6889</v>
      </c>
      <c r="C2121" s="157" t="s">
        <v>10614</v>
      </c>
      <c r="D2121" s="157" t="s">
        <v>10610</v>
      </c>
    </row>
    <row r="2122" hidden="1">
      <c r="A2122" s="157" t="s">
        <v>6890</v>
      </c>
      <c r="B2122" s="1" t="s">
        <v>6891</v>
      </c>
      <c r="C2122" s="157" t="s">
        <v>10620</v>
      </c>
      <c r="D2122" s="157" t="s">
        <v>10610</v>
      </c>
    </row>
    <row r="2123" hidden="1">
      <c r="A2123" s="157" t="s">
        <v>6892</v>
      </c>
      <c r="B2123" s="1" t="s">
        <v>6893</v>
      </c>
      <c r="C2123" s="157" t="s">
        <v>10614</v>
      </c>
      <c r="D2123" s="157" t="s">
        <v>10610</v>
      </c>
    </row>
    <row r="2124" hidden="1">
      <c r="A2124" s="157" t="s">
        <v>6894</v>
      </c>
      <c r="B2124" s="1" t="s">
        <v>6895</v>
      </c>
      <c r="C2124" s="157" t="s">
        <v>10615</v>
      </c>
      <c r="D2124" s="157" t="s">
        <v>10610</v>
      </c>
    </row>
    <row r="2125" hidden="1">
      <c r="A2125" s="157" t="s">
        <v>6896</v>
      </c>
      <c r="B2125" s="1" t="s">
        <v>6897</v>
      </c>
      <c r="C2125" s="157" t="s">
        <v>10615</v>
      </c>
      <c r="D2125" s="157" t="s">
        <v>10610</v>
      </c>
    </row>
    <row r="2126" hidden="1">
      <c r="A2126" s="157" t="s">
        <v>6898</v>
      </c>
      <c r="B2126" s="1" t="s">
        <v>6899</v>
      </c>
      <c r="C2126" s="157" t="s">
        <v>10615</v>
      </c>
      <c r="D2126" s="157" t="s">
        <v>10610</v>
      </c>
    </row>
    <row r="2127" hidden="1">
      <c r="A2127" s="157" t="s">
        <v>6900</v>
      </c>
      <c r="B2127" s="1" t="s">
        <v>6901</v>
      </c>
      <c r="C2127" s="157" t="s">
        <v>10615</v>
      </c>
      <c r="D2127" s="157" t="s">
        <v>10610</v>
      </c>
    </row>
    <row r="2128" hidden="1">
      <c r="A2128" s="157" t="s">
        <v>6902</v>
      </c>
      <c r="B2128" s="1" t="s">
        <v>6903</v>
      </c>
      <c r="C2128" s="157" t="s">
        <v>10615</v>
      </c>
      <c r="D2128" s="157" t="s">
        <v>10610</v>
      </c>
    </row>
    <row r="2129" hidden="1">
      <c r="A2129" s="157" t="s">
        <v>6904</v>
      </c>
      <c r="B2129" s="1" t="s">
        <v>6905</v>
      </c>
      <c r="C2129" s="157" t="s">
        <v>10615</v>
      </c>
      <c r="D2129" s="157" t="s">
        <v>10610</v>
      </c>
    </row>
    <row r="2130" hidden="1">
      <c r="A2130" s="157" t="s">
        <v>6906</v>
      </c>
      <c r="B2130" s="1" t="s">
        <v>6907</v>
      </c>
      <c r="C2130" s="157" t="s">
        <v>10611</v>
      </c>
      <c r="D2130" s="157" t="s">
        <v>10610</v>
      </c>
    </row>
    <row r="2131" hidden="1">
      <c r="A2131" s="157" t="s">
        <v>6908</v>
      </c>
      <c r="B2131" s="1" t="s">
        <v>6909</v>
      </c>
      <c r="C2131" s="157" t="s">
        <v>10611</v>
      </c>
      <c r="D2131" s="157" t="s">
        <v>10610</v>
      </c>
    </row>
    <row r="2132" hidden="1">
      <c r="A2132" s="157" t="s">
        <v>6910</v>
      </c>
      <c r="B2132" s="1" t="s">
        <v>6911</v>
      </c>
      <c r="C2132" s="157" t="s">
        <v>10611</v>
      </c>
      <c r="D2132" s="157" t="s">
        <v>10610</v>
      </c>
    </row>
    <row r="2133" hidden="1">
      <c r="A2133" s="157" t="s">
        <v>6912</v>
      </c>
      <c r="B2133" s="1" t="s">
        <v>6913</v>
      </c>
      <c r="C2133" s="157" t="s">
        <v>10611</v>
      </c>
      <c r="D2133" s="157" t="s">
        <v>10610</v>
      </c>
    </row>
    <row r="2134" hidden="1">
      <c r="A2134" s="157" t="s">
        <v>6914</v>
      </c>
      <c r="B2134" s="1" t="s">
        <v>6915</v>
      </c>
      <c r="C2134" s="157" t="s">
        <v>10618</v>
      </c>
      <c r="D2134" s="157" t="s">
        <v>10610</v>
      </c>
    </row>
    <row r="2135" hidden="1">
      <c r="A2135" s="157" t="s">
        <v>6916</v>
      </c>
      <c r="B2135" s="1" t="s">
        <v>6917</v>
      </c>
      <c r="C2135" s="157" t="s">
        <v>10615</v>
      </c>
      <c r="D2135" s="157" t="s">
        <v>10610</v>
      </c>
    </row>
    <row r="2136" hidden="1">
      <c r="A2136" s="157" t="s">
        <v>6918</v>
      </c>
      <c r="B2136" s="1" t="s">
        <v>6919</v>
      </c>
      <c r="C2136" s="157" t="s">
        <v>10620</v>
      </c>
      <c r="D2136" s="157" t="s">
        <v>10610</v>
      </c>
    </row>
    <row r="2137" hidden="1">
      <c r="A2137" s="157" t="s">
        <v>6920</v>
      </c>
      <c r="B2137" s="1" t="s">
        <v>6921</v>
      </c>
      <c r="C2137" s="157" t="s">
        <v>10620</v>
      </c>
      <c r="D2137" s="157" t="s">
        <v>10610</v>
      </c>
    </row>
    <row r="2138" hidden="1">
      <c r="A2138" s="157" t="s">
        <v>6922</v>
      </c>
      <c r="B2138" s="1" t="s">
        <v>6923</v>
      </c>
      <c r="C2138" s="157" t="s">
        <v>10620</v>
      </c>
      <c r="D2138" s="157" t="s">
        <v>10610</v>
      </c>
    </row>
    <row r="2139" hidden="1">
      <c r="A2139" s="157" t="s">
        <v>6924</v>
      </c>
      <c r="B2139" s="1" t="s">
        <v>6925</v>
      </c>
      <c r="C2139" s="157" t="s">
        <v>10614</v>
      </c>
      <c r="D2139" s="157" t="s">
        <v>10610</v>
      </c>
    </row>
    <row r="2140" hidden="1">
      <c r="A2140" s="157" t="s">
        <v>6926</v>
      </c>
      <c r="B2140" s="1" t="s">
        <v>6927</v>
      </c>
      <c r="C2140" s="157" t="s">
        <v>10614</v>
      </c>
      <c r="D2140" s="157" t="s">
        <v>10610</v>
      </c>
    </row>
    <row r="2141" hidden="1">
      <c r="A2141" s="157" t="s">
        <v>6928</v>
      </c>
      <c r="B2141" s="1" t="s">
        <v>6929</v>
      </c>
      <c r="C2141" s="157" t="s">
        <v>10614</v>
      </c>
      <c r="D2141" s="157" t="s">
        <v>10610</v>
      </c>
    </row>
    <row r="2142" hidden="1">
      <c r="A2142" s="157" t="s">
        <v>6930</v>
      </c>
      <c r="B2142" s="1" t="s">
        <v>6931</v>
      </c>
      <c r="C2142" s="157" t="s">
        <v>10614</v>
      </c>
      <c r="D2142" s="157" t="s">
        <v>10610</v>
      </c>
    </row>
    <row r="2143" hidden="1">
      <c r="A2143" s="157" t="s">
        <v>6932</v>
      </c>
      <c r="B2143" s="1" t="s">
        <v>6933</v>
      </c>
      <c r="C2143" s="157" t="s">
        <v>10614</v>
      </c>
      <c r="D2143" s="157" t="s">
        <v>10610</v>
      </c>
    </row>
    <row r="2144" hidden="1">
      <c r="A2144" s="157" t="s">
        <v>6934</v>
      </c>
      <c r="B2144" s="1" t="s">
        <v>6935</v>
      </c>
      <c r="C2144" s="157" t="s">
        <v>10614</v>
      </c>
      <c r="D2144" s="157" t="s">
        <v>10610</v>
      </c>
    </row>
    <row r="2145" hidden="1">
      <c r="A2145" s="157" t="s">
        <v>6936</v>
      </c>
      <c r="B2145" s="1" t="s">
        <v>6937</v>
      </c>
      <c r="C2145" s="157" t="s">
        <v>10614</v>
      </c>
      <c r="D2145" s="157" t="s">
        <v>10610</v>
      </c>
    </row>
    <row r="2146" hidden="1">
      <c r="A2146" s="157" t="s">
        <v>6939</v>
      </c>
      <c r="B2146" s="1" t="s">
        <v>6940</v>
      </c>
      <c r="C2146" s="157" t="s">
        <v>10614</v>
      </c>
      <c r="D2146" s="157" t="s">
        <v>10610</v>
      </c>
    </row>
    <row r="2147" hidden="1">
      <c r="A2147" s="157" t="s">
        <v>6941</v>
      </c>
      <c r="B2147" s="1" t="s">
        <v>6942</v>
      </c>
      <c r="C2147" s="157" t="s">
        <v>10614</v>
      </c>
      <c r="D2147" s="157" t="s">
        <v>10610</v>
      </c>
    </row>
    <row r="2148" hidden="1">
      <c r="A2148" s="157" t="s">
        <v>6943</v>
      </c>
      <c r="B2148" s="1" t="s">
        <v>6944</v>
      </c>
      <c r="C2148" s="157" t="s">
        <v>10620</v>
      </c>
      <c r="D2148" s="157" t="s">
        <v>10610</v>
      </c>
    </row>
    <row r="2149" hidden="1">
      <c r="A2149" s="157" t="s">
        <v>6945</v>
      </c>
      <c r="B2149" s="1" t="s">
        <v>6946</v>
      </c>
      <c r="C2149" s="157" t="s">
        <v>10620</v>
      </c>
      <c r="D2149" s="157" t="s">
        <v>10610</v>
      </c>
    </row>
    <row r="2150" hidden="1">
      <c r="A2150" s="157" t="s">
        <v>6947</v>
      </c>
      <c r="B2150" s="1" t="s">
        <v>6948</v>
      </c>
      <c r="C2150" s="157" t="s">
        <v>10610</v>
      </c>
      <c r="D2150" s="157" t="s">
        <v>10610</v>
      </c>
    </row>
    <row r="2151" hidden="1">
      <c r="A2151" s="157" t="s">
        <v>6949</v>
      </c>
      <c r="B2151" s="1" t="s">
        <v>6950</v>
      </c>
      <c r="C2151" s="157" t="s">
        <v>10610</v>
      </c>
      <c r="D2151" s="157" t="s">
        <v>10610</v>
      </c>
    </row>
    <row r="2152" hidden="1">
      <c r="A2152" s="157" t="s">
        <v>6951</v>
      </c>
      <c r="B2152" s="1" t="s">
        <v>6952</v>
      </c>
      <c r="C2152" s="157" t="s">
        <v>10610</v>
      </c>
      <c r="D2152" s="157" t="s">
        <v>10610</v>
      </c>
    </row>
    <row r="2153" hidden="1">
      <c r="A2153" s="157" t="s">
        <v>6953</v>
      </c>
      <c r="B2153" s="1" t="s">
        <v>6954</v>
      </c>
      <c r="C2153" s="157" t="s">
        <v>10610</v>
      </c>
      <c r="D2153" s="157" t="s">
        <v>10610</v>
      </c>
    </row>
    <row r="2154" hidden="1">
      <c r="A2154" s="157" t="s">
        <v>10798</v>
      </c>
      <c r="B2154" s="1" t="s">
        <v>10799</v>
      </c>
      <c r="C2154" s="157" t="s">
        <v>10610</v>
      </c>
      <c r="D2154" s="157" t="s">
        <v>10610</v>
      </c>
    </row>
    <row r="2155" hidden="1">
      <c r="A2155" s="157" t="s">
        <v>6955</v>
      </c>
      <c r="B2155" s="1" t="s">
        <v>6956</v>
      </c>
      <c r="C2155" s="157" t="s">
        <v>10610</v>
      </c>
      <c r="D2155" s="157" t="s">
        <v>10610</v>
      </c>
    </row>
    <row r="2156" hidden="1">
      <c r="A2156" s="157" t="s">
        <v>6957</v>
      </c>
      <c r="B2156" s="1" t="s">
        <v>6958</v>
      </c>
      <c r="C2156" s="157" t="s">
        <v>10610</v>
      </c>
      <c r="D2156" s="157" t="s">
        <v>10610</v>
      </c>
    </row>
    <row r="2157" hidden="1">
      <c r="A2157" s="157" t="s">
        <v>6959</v>
      </c>
      <c r="B2157" s="1" t="s">
        <v>6960</v>
      </c>
      <c r="C2157" s="157" t="s">
        <v>10619</v>
      </c>
      <c r="D2157" s="157" t="s">
        <v>10610</v>
      </c>
    </row>
    <row r="2158" hidden="1">
      <c r="A2158" s="157" t="s">
        <v>6961</v>
      </c>
      <c r="B2158" s="1" t="s">
        <v>6962</v>
      </c>
      <c r="C2158" s="157" t="s">
        <v>10610</v>
      </c>
      <c r="D2158" s="157" t="s">
        <v>10610</v>
      </c>
    </row>
    <row r="2159" hidden="1">
      <c r="A2159" s="157" t="s">
        <v>6963</v>
      </c>
      <c r="B2159" s="1" t="s">
        <v>6964</v>
      </c>
      <c r="C2159" s="157" t="s">
        <v>10620</v>
      </c>
      <c r="D2159" s="157" t="s">
        <v>10610</v>
      </c>
    </row>
    <row r="2160" hidden="1">
      <c r="A2160" s="157" t="s">
        <v>6965</v>
      </c>
      <c r="B2160" s="1" t="s">
        <v>6966</v>
      </c>
      <c r="C2160" s="157" t="s">
        <v>10614</v>
      </c>
      <c r="D2160" s="157" t="s">
        <v>10610</v>
      </c>
    </row>
    <row r="2161" hidden="1">
      <c r="A2161" s="157" t="s">
        <v>6967</v>
      </c>
      <c r="B2161" s="1" t="s">
        <v>6968</v>
      </c>
      <c r="C2161" s="157" t="s">
        <v>10619</v>
      </c>
      <c r="D2161" s="157" t="s">
        <v>10610</v>
      </c>
    </row>
    <row r="2162" hidden="1">
      <c r="A2162" s="157" t="s">
        <v>6971</v>
      </c>
      <c r="B2162" s="1" t="s">
        <v>6972</v>
      </c>
      <c r="C2162" s="157" t="s">
        <v>10610</v>
      </c>
      <c r="D2162" s="157" t="s">
        <v>10610</v>
      </c>
    </row>
    <row r="2163" hidden="1">
      <c r="A2163" s="157" t="s">
        <v>6973</v>
      </c>
      <c r="B2163" s="1" t="s">
        <v>6974</v>
      </c>
      <c r="C2163" s="157" t="s">
        <v>10610</v>
      </c>
      <c r="D2163" s="157" t="s">
        <v>10610</v>
      </c>
    </row>
    <row r="2164" hidden="1">
      <c r="A2164" s="157" t="s">
        <v>6975</v>
      </c>
      <c r="B2164" s="1" t="s">
        <v>6976</v>
      </c>
      <c r="C2164" s="157" t="s">
        <v>10619</v>
      </c>
      <c r="D2164" s="157" t="s">
        <v>10610</v>
      </c>
    </row>
    <row r="2165" hidden="1">
      <c r="A2165" s="157" t="s">
        <v>6977</v>
      </c>
      <c r="B2165" s="1" t="s">
        <v>6978</v>
      </c>
      <c r="C2165" s="157" t="s">
        <v>10620</v>
      </c>
      <c r="D2165" s="157" t="s">
        <v>10610</v>
      </c>
    </row>
    <row r="2166" hidden="1">
      <c r="A2166" s="157" t="s">
        <v>6979</v>
      </c>
      <c r="B2166" s="1" t="s">
        <v>6980</v>
      </c>
      <c r="C2166" s="157" t="s">
        <v>10620</v>
      </c>
      <c r="D2166" s="157" t="s">
        <v>10610</v>
      </c>
    </row>
    <row r="2167" hidden="1">
      <c r="A2167" s="157" t="s">
        <v>6981</v>
      </c>
      <c r="B2167" s="1" t="s">
        <v>6982</v>
      </c>
      <c r="C2167" s="157" t="s">
        <v>10610</v>
      </c>
      <c r="D2167" s="157" t="s">
        <v>10610</v>
      </c>
    </row>
    <row r="2168" hidden="1">
      <c r="A2168" s="157" t="s">
        <v>6983</v>
      </c>
      <c r="B2168" s="1" t="s">
        <v>6984</v>
      </c>
      <c r="C2168" s="157" t="s">
        <v>10610</v>
      </c>
      <c r="D2168" s="157" t="s">
        <v>10610</v>
      </c>
    </row>
    <row r="2169" hidden="1">
      <c r="A2169" s="157" t="s">
        <v>6985</v>
      </c>
      <c r="B2169" s="1" t="s">
        <v>6986</v>
      </c>
      <c r="C2169" s="157" t="s">
        <v>10620</v>
      </c>
      <c r="D2169" s="157" t="s">
        <v>10610</v>
      </c>
    </row>
    <row r="2170" hidden="1">
      <c r="A2170" s="157" t="s">
        <v>6987</v>
      </c>
      <c r="B2170" s="1" t="s">
        <v>6988</v>
      </c>
      <c r="C2170" s="157" t="s">
        <v>10619</v>
      </c>
      <c r="D2170" s="157" t="s">
        <v>10610</v>
      </c>
    </row>
    <row r="2171" hidden="1">
      <c r="A2171" s="157" t="s">
        <v>6989</v>
      </c>
      <c r="B2171" s="1" t="s">
        <v>6990</v>
      </c>
      <c r="C2171" s="157" t="s">
        <v>10620</v>
      </c>
      <c r="D2171" s="157" t="s">
        <v>10610</v>
      </c>
    </row>
    <row r="2172" hidden="1">
      <c r="A2172" s="157" t="s">
        <v>6991</v>
      </c>
      <c r="B2172" s="1" t="s">
        <v>6992</v>
      </c>
      <c r="C2172" s="157" t="s">
        <v>10620</v>
      </c>
      <c r="D2172" s="157" t="s">
        <v>10610</v>
      </c>
    </row>
    <row r="2173" hidden="1">
      <c r="A2173" s="157" t="s">
        <v>6993</v>
      </c>
      <c r="B2173" s="1" t="s">
        <v>6994</v>
      </c>
      <c r="C2173" s="157" t="s">
        <v>10620</v>
      </c>
      <c r="D2173" s="157" t="s">
        <v>10610</v>
      </c>
    </row>
    <row r="2174" hidden="1">
      <c r="A2174" s="157" t="s">
        <v>6995</v>
      </c>
      <c r="B2174" s="1" t="s">
        <v>6996</v>
      </c>
      <c r="C2174" s="157" t="s">
        <v>10620</v>
      </c>
      <c r="D2174" s="157" t="s">
        <v>10610</v>
      </c>
    </row>
    <row r="2175" hidden="1">
      <c r="A2175" s="157" t="s">
        <v>6997</v>
      </c>
      <c r="B2175" s="1" t="s">
        <v>6998</v>
      </c>
      <c r="C2175" s="157" t="s">
        <v>10619</v>
      </c>
      <c r="D2175" s="157" t="s">
        <v>10610</v>
      </c>
    </row>
    <row r="2176" hidden="1">
      <c r="A2176" s="157" t="s">
        <v>7001</v>
      </c>
      <c r="B2176" s="1" t="s">
        <v>7000</v>
      </c>
      <c r="C2176" s="157" t="s">
        <v>10614</v>
      </c>
      <c r="D2176" s="157" t="s">
        <v>10610</v>
      </c>
    </row>
    <row r="2177" hidden="1">
      <c r="A2177" s="157" t="s">
        <v>7002</v>
      </c>
      <c r="B2177" s="1" t="s">
        <v>7003</v>
      </c>
      <c r="C2177" s="157" t="s">
        <v>10614</v>
      </c>
      <c r="D2177" s="157" t="s">
        <v>10610</v>
      </c>
    </row>
    <row r="2178" hidden="1">
      <c r="A2178" s="157" t="s">
        <v>7004</v>
      </c>
      <c r="B2178" s="1" t="s">
        <v>7005</v>
      </c>
      <c r="C2178" s="157" t="s">
        <v>10619</v>
      </c>
      <c r="D2178" s="157" t="s">
        <v>10610</v>
      </c>
    </row>
    <row r="2179" hidden="1">
      <c r="A2179" s="157" t="s">
        <v>7006</v>
      </c>
      <c r="B2179" s="1" t="s">
        <v>7007</v>
      </c>
      <c r="C2179" s="157" t="s">
        <v>10614</v>
      </c>
      <c r="D2179" s="157" t="s">
        <v>10610</v>
      </c>
    </row>
    <row r="2180" hidden="1">
      <c r="A2180" s="157" t="s">
        <v>7009</v>
      </c>
      <c r="B2180" s="1" t="s">
        <v>7010</v>
      </c>
      <c r="C2180" s="157" t="s">
        <v>10614</v>
      </c>
      <c r="D2180" s="157" t="s">
        <v>10610</v>
      </c>
    </row>
    <row r="2181" hidden="1">
      <c r="A2181" s="157" t="s">
        <v>7012</v>
      </c>
      <c r="B2181" s="1" t="s">
        <v>7013</v>
      </c>
      <c r="C2181" s="157" t="s">
        <v>10614</v>
      </c>
      <c r="D2181" s="157" t="s">
        <v>10610</v>
      </c>
    </row>
    <row r="2182" hidden="1">
      <c r="A2182" s="157" t="s">
        <v>7014</v>
      </c>
      <c r="B2182" s="1" t="s">
        <v>7015</v>
      </c>
      <c r="C2182" s="157" t="s">
        <v>10615</v>
      </c>
      <c r="D2182" s="157" t="s">
        <v>10610</v>
      </c>
    </row>
    <row r="2183" hidden="1">
      <c r="A2183" s="157" t="s">
        <v>7016</v>
      </c>
      <c r="B2183" s="1" t="s">
        <v>7017</v>
      </c>
      <c r="C2183" s="157" t="s">
        <v>10615</v>
      </c>
      <c r="D2183" s="157" t="s">
        <v>10610</v>
      </c>
    </row>
    <row r="2184" hidden="1">
      <c r="A2184" s="157" t="s">
        <v>7018</v>
      </c>
      <c r="B2184" s="1" t="s">
        <v>7019</v>
      </c>
      <c r="C2184" s="157" t="s">
        <v>10615</v>
      </c>
      <c r="D2184" s="157" t="s">
        <v>10610</v>
      </c>
    </row>
    <row r="2185" hidden="1">
      <c r="A2185" s="157" t="s">
        <v>7020</v>
      </c>
      <c r="B2185" s="1" t="s">
        <v>7021</v>
      </c>
      <c r="C2185" s="157" t="s">
        <v>10615</v>
      </c>
      <c r="D2185" s="157" t="s">
        <v>10610</v>
      </c>
    </row>
    <row r="2186" hidden="1">
      <c r="A2186" s="157" t="s">
        <v>7022</v>
      </c>
      <c r="B2186" s="1" t="s">
        <v>7023</v>
      </c>
      <c r="C2186" s="157" t="s">
        <v>10619</v>
      </c>
      <c r="D2186" s="157" t="s">
        <v>10610</v>
      </c>
    </row>
    <row r="2187" hidden="1">
      <c r="A2187" s="157" t="s">
        <v>7024</v>
      </c>
      <c r="B2187" s="1" t="s">
        <v>7025</v>
      </c>
      <c r="C2187" s="157" t="s">
        <v>10614</v>
      </c>
      <c r="D2187" s="157" t="s">
        <v>10610</v>
      </c>
    </row>
    <row r="2188" hidden="1">
      <c r="A2188" s="157" t="s">
        <v>7026</v>
      </c>
      <c r="B2188" s="1" t="s">
        <v>7027</v>
      </c>
      <c r="C2188" s="157" t="s">
        <v>10614</v>
      </c>
      <c r="D2188" s="157" t="s">
        <v>10610</v>
      </c>
    </row>
    <row r="2189" hidden="1">
      <c r="A2189" s="157" t="s">
        <v>7028</v>
      </c>
      <c r="B2189" s="1" t="s">
        <v>7029</v>
      </c>
      <c r="C2189" s="157" t="s">
        <v>10614</v>
      </c>
      <c r="D2189" s="157" t="s">
        <v>10610</v>
      </c>
    </row>
    <row r="2190" hidden="1">
      <c r="A2190" s="157" t="s">
        <v>7030</v>
      </c>
      <c r="B2190" s="1" t="s">
        <v>7031</v>
      </c>
      <c r="C2190" s="157" t="s">
        <v>10614</v>
      </c>
      <c r="D2190" s="157" t="s">
        <v>10610</v>
      </c>
    </row>
    <row r="2191" hidden="1">
      <c r="A2191" s="157" t="s">
        <v>7032</v>
      </c>
      <c r="B2191" s="1" t="s">
        <v>7033</v>
      </c>
      <c r="C2191" s="157" t="s">
        <v>10620</v>
      </c>
      <c r="D2191" s="157" t="s">
        <v>10610</v>
      </c>
    </row>
    <row r="2192" hidden="1">
      <c r="A2192" s="157" t="s">
        <v>7034</v>
      </c>
      <c r="B2192" s="1" t="s">
        <v>7035</v>
      </c>
      <c r="C2192" s="157" t="s">
        <v>10614</v>
      </c>
      <c r="D2192" s="157" t="s">
        <v>10610</v>
      </c>
    </row>
    <row r="2193" hidden="1">
      <c r="A2193" s="157" t="s">
        <v>7036</v>
      </c>
      <c r="B2193" s="1" t="s">
        <v>7037</v>
      </c>
      <c r="C2193" s="157" t="s">
        <v>10614</v>
      </c>
      <c r="D2193" s="157" t="s">
        <v>10610</v>
      </c>
    </row>
    <row r="2194" hidden="1">
      <c r="A2194" s="157" t="s">
        <v>7038</v>
      </c>
      <c r="B2194" s="1" t="s">
        <v>7039</v>
      </c>
      <c r="C2194" s="157" t="s">
        <v>10619</v>
      </c>
      <c r="D2194" s="157" t="s">
        <v>10610</v>
      </c>
    </row>
    <row r="2195" hidden="1">
      <c r="A2195" s="157" t="s">
        <v>7040</v>
      </c>
      <c r="B2195" s="1" t="s">
        <v>7041</v>
      </c>
      <c r="C2195" s="157" t="s">
        <v>10614</v>
      </c>
      <c r="D2195" s="157" t="s">
        <v>10610</v>
      </c>
    </row>
    <row r="2196" hidden="1">
      <c r="A2196" s="157" t="s">
        <v>7042</v>
      </c>
      <c r="B2196" s="1" t="s">
        <v>7043</v>
      </c>
      <c r="C2196" s="157" t="s">
        <v>10619</v>
      </c>
      <c r="D2196" s="157" t="s">
        <v>10610</v>
      </c>
    </row>
    <row r="2197" hidden="1">
      <c r="A2197" s="157" t="s">
        <v>7044</v>
      </c>
      <c r="B2197" s="1" t="s">
        <v>7045</v>
      </c>
      <c r="C2197" s="157" t="s">
        <v>10620</v>
      </c>
      <c r="D2197" s="157" t="s">
        <v>10610</v>
      </c>
    </row>
    <row r="2198" hidden="1">
      <c r="A2198" s="157" t="s">
        <v>7046</v>
      </c>
      <c r="B2198" s="1" t="s">
        <v>7047</v>
      </c>
      <c r="C2198" s="157" t="s">
        <v>10620</v>
      </c>
      <c r="D2198" s="157" t="s">
        <v>10610</v>
      </c>
    </row>
    <row r="2199" hidden="1">
      <c r="A2199" s="157" t="s">
        <v>7048</v>
      </c>
      <c r="B2199" s="1" t="s">
        <v>7049</v>
      </c>
      <c r="C2199" s="157" t="s">
        <v>10610</v>
      </c>
      <c r="D2199" s="157" t="s">
        <v>10610</v>
      </c>
    </row>
    <row r="2200" hidden="1">
      <c r="A2200" s="157" t="s">
        <v>7050</v>
      </c>
      <c r="B2200" s="1" t="s">
        <v>7051</v>
      </c>
      <c r="C2200" s="157" t="s">
        <v>10610</v>
      </c>
      <c r="D2200" s="157" t="s">
        <v>10610</v>
      </c>
    </row>
    <row r="2201" hidden="1">
      <c r="A2201" s="157" t="s">
        <v>7052</v>
      </c>
      <c r="B2201" s="1" t="s">
        <v>7053</v>
      </c>
      <c r="C2201" s="157" t="s">
        <v>10620</v>
      </c>
      <c r="D2201" s="157" t="s">
        <v>10610</v>
      </c>
    </row>
    <row r="2202" hidden="1">
      <c r="A2202" s="157" t="s">
        <v>7054</v>
      </c>
      <c r="B2202" s="1" t="s">
        <v>7055</v>
      </c>
      <c r="C2202" s="157" t="s">
        <v>10620</v>
      </c>
      <c r="D2202" s="157" t="s">
        <v>10610</v>
      </c>
    </row>
    <row r="2203" hidden="1">
      <c r="A2203" s="157" t="s">
        <v>7056</v>
      </c>
      <c r="B2203" s="1" t="s">
        <v>7057</v>
      </c>
      <c r="C2203" s="157" t="s">
        <v>10620</v>
      </c>
      <c r="D2203" s="157" t="s">
        <v>10610</v>
      </c>
    </row>
    <row r="2204" hidden="1">
      <c r="A2204" s="157" t="s">
        <v>7058</v>
      </c>
      <c r="B2204" s="1" t="s">
        <v>7059</v>
      </c>
      <c r="C2204" s="157" t="s">
        <v>10620</v>
      </c>
      <c r="D2204" s="157" t="s">
        <v>10610</v>
      </c>
    </row>
    <row r="2205" hidden="1">
      <c r="A2205" s="157" t="s">
        <v>7060</v>
      </c>
      <c r="B2205" s="1" t="s">
        <v>7061</v>
      </c>
      <c r="C2205" s="157" t="s">
        <v>10610</v>
      </c>
      <c r="D2205" s="157" t="s">
        <v>10610</v>
      </c>
    </row>
    <row r="2206" hidden="1">
      <c r="A2206" s="157" t="s">
        <v>7062</v>
      </c>
      <c r="B2206" s="1" t="s">
        <v>7063</v>
      </c>
      <c r="C2206" s="157" t="s">
        <v>10620</v>
      </c>
      <c r="D2206" s="157" t="s">
        <v>10610</v>
      </c>
    </row>
    <row r="2207" hidden="1">
      <c r="A2207" s="157" t="s">
        <v>7064</v>
      </c>
      <c r="B2207" s="1" t="s">
        <v>7065</v>
      </c>
      <c r="C2207" s="157" t="s">
        <v>10620</v>
      </c>
      <c r="D2207" s="157" t="s">
        <v>10610</v>
      </c>
    </row>
    <row r="2208" hidden="1">
      <c r="A2208" s="157" t="s">
        <v>7066</v>
      </c>
      <c r="B2208" s="1" t="s">
        <v>7067</v>
      </c>
      <c r="C2208" s="157" t="s">
        <v>10620</v>
      </c>
      <c r="D2208" s="157" t="s">
        <v>10610</v>
      </c>
    </row>
    <row r="2209" hidden="1">
      <c r="A2209" s="157" t="s">
        <v>7068</v>
      </c>
      <c r="B2209" s="1" t="s">
        <v>7069</v>
      </c>
      <c r="C2209" s="157" t="s">
        <v>10620</v>
      </c>
      <c r="D2209" s="157" t="s">
        <v>10610</v>
      </c>
    </row>
    <row r="2210" hidden="1">
      <c r="A2210" s="157" t="s">
        <v>7070</v>
      </c>
      <c r="B2210" s="1" t="s">
        <v>7071</v>
      </c>
      <c r="C2210" s="157" t="s">
        <v>10620</v>
      </c>
      <c r="D2210" s="157" t="s">
        <v>10610</v>
      </c>
    </row>
    <row r="2211" hidden="1">
      <c r="A2211" s="157" t="s">
        <v>7072</v>
      </c>
      <c r="B2211" s="1" t="s">
        <v>7073</v>
      </c>
      <c r="C2211" s="157" t="s">
        <v>10619</v>
      </c>
      <c r="D2211" s="157" t="s">
        <v>10610</v>
      </c>
    </row>
    <row r="2212" hidden="1">
      <c r="A2212" s="157" t="s">
        <v>7074</v>
      </c>
      <c r="B2212" s="1" t="s">
        <v>7075</v>
      </c>
      <c r="C2212" s="157" t="s">
        <v>10611</v>
      </c>
      <c r="D2212" s="157" t="s">
        <v>10610</v>
      </c>
    </row>
    <row r="2213" hidden="1">
      <c r="A2213" s="157" t="s">
        <v>7076</v>
      </c>
      <c r="B2213" s="1" t="s">
        <v>7077</v>
      </c>
      <c r="C2213" s="157" t="s">
        <v>10614</v>
      </c>
      <c r="D2213" s="157" t="s">
        <v>10610</v>
      </c>
    </row>
    <row r="2214" hidden="1">
      <c r="A2214" s="157" t="s">
        <v>7078</v>
      </c>
      <c r="B2214" s="1" t="s">
        <v>7079</v>
      </c>
      <c r="C2214" s="157" t="s">
        <v>10614</v>
      </c>
      <c r="D2214" s="157" t="s">
        <v>10610</v>
      </c>
    </row>
    <row r="2215" hidden="1">
      <c r="A2215" s="157" t="s">
        <v>7080</v>
      </c>
      <c r="B2215" s="1" t="s">
        <v>7081</v>
      </c>
      <c r="C2215" s="157" t="s">
        <v>10620</v>
      </c>
      <c r="D2215" s="157" t="s">
        <v>10610</v>
      </c>
    </row>
    <row r="2216" hidden="1">
      <c r="A2216" s="157" t="s">
        <v>7082</v>
      </c>
      <c r="B2216" s="1" t="s">
        <v>7083</v>
      </c>
      <c r="C2216" s="157" t="s">
        <v>10614</v>
      </c>
      <c r="D2216" s="157" t="s">
        <v>10610</v>
      </c>
    </row>
    <row r="2217" hidden="1">
      <c r="A2217" s="157" t="s">
        <v>7084</v>
      </c>
      <c r="B2217" s="1" t="s">
        <v>7085</v>
      </c>
      <c r="C2217" s="157" t="s">
        <v>10620</v>
      </c>
      <c r="D2217" s="157" t="s">
        <v>10610</v>
      </c>
    </row>
    <row r="2218" hidden="1">
      <c r="A2218" s="157" t="s">
        <v>7086</v>
      </c>
      <c r="B2218" s="1" t="s">
        <v>7087</v>
      </c>
      <c r="C2218" s="157" t="s">
        <v>10620</v>
      </c>
      <c r="D2218" s="157" t="s">
        <v>10610</v>
      </c>
    </row>
    <row r="2219" hidden="1">
      <c r="A2219" s="157" t="s">
        <v>7088</v>
      </c>
      <c r="B2219" s="1" t="s">
        <v>7089</v>
      </c>
      <c r="C2219" s="157" t="s">
        <v>10620</v>
      </c>
      <c r="D2219" s="157" t="s">
        <v>10610</v>
      </c>
    </row>
    <row r="2220" hidden="1">
      <c r="A2220" s="157" t="s">
        <v>7092</v>
      </c>
      <c r="B2220" s="1" t="s">
        <v>7093</v>
      </c>
      <c r="C2220" s="157" t="s">
        <v>10610</v>
      </c>
      <c r="D2220" s="157" t="s">
        <v>10610</v>
      </c>
    </row>
    <row r="2221" hidden="1">
      <c r="A2221" s="157" t="s">
        <v>7094</v>
      </c>
      <c r="B2221" s="1" t="s">
        <v>7095</v>
      </c>
      <c r="C2221" s="157" t="s">
        <v>10610</v>
      </c>
      <c r="D2221" s="157" t="s">
        <v>10610</v>
      </c>
    </row>
    <row r="2222" hidden="1">
      <c r="A2222" s="157" t="s">
        <v>7096</v>
      </c>
      <c r="B2222" s="1" t="s">
        <v>7097</v>
      </c>
      <c r="C2222" s="157" t="s">
        <v>10610</v>
      </c>
      <c r="D2222" s="157" t="s">
        <v>10610</v>
      </c>
    </row>
    <row r="2223" hidden="1">
      <c r="A2223" s="157" t="s">
        <v>7098</v>
      </c>
      <c r="B2223" s="1" t="s">
        <v>7099</v>
      </c>
      <c r="C2223" s="157" t="s">
        <v>10610</v>
      </c>
      <c r="D2223" s="157" t="s">
        <v>10610</v>
      </c>
    </row>
    <row r="2224" hidden="1">
      <c r="A2224" s="157" t="s">
        <v>7100</v>
      </c>
      <c r="B2224" s="1" t="s">
        <v>7101</v>
      </c>
      <c r="C2224" s="157" t="s">
        <v>10610</v>
      </c>
      <c r="D2224" s="157" t="s">
        <v>10610</v>
      </c>
    </row>
    <row r="2225" hidden="1">
      <c r="A2225" s="157" t="s">
        <v>7102</v>
      </c>
      <c r="B2225" s="1" t="s">
        <v>7103</v>
      </c>
      <c r="C2225" s="157" t="s">
        <v>10610</v>
      </c>
      <c r="D2225" s="157" t="s">
        <v>10610</v>
      </c>
    </row>
    <row r="2226" hidden="1">
      <c r="A2226" s="157" t="s">
        <v>7104</v>
      </c>
      <c r="B2226" s="1" t="s">
        <v>7105</v>
      </c>
      <c r="C2226" s="157" t="s">
        <v>10610</v>
      </c>
      <c r="D2226" s="157" t="s">
        <v>10610</v>
      </c>
    </row>
    <row r="2227" hidden="1">
      <c r="A2227" s="157" t="s">
        <v>7106</v>
      </c>
      <c r="B2227" s="1" t="s">
        <v>7107</v>
      </c>
      <c r="C2227" s="157" t="s">
        <v>10610</v>
      </c>
      <c r="D2227" s="157" t="s">
        <v>10610</v>
      </c>
    </row>
    <row r="2228" hidden="1">
      <c r="A2228" s="157" t="s">
        <v>7108</v>
      </c>
      <c r="B2228" s="1" t="s">
        <v>7109</v>
      </c>
      <c r="C2228" s="157" t="s">
        <v>10610</v>
      </c>
      <c r="D2228" s="157" t="s">
        <v>10610</v>
      </c>
    </row>
    <row r="2229" hidden="1">
      <c r="A2229" s="157" t="s">
        <v>7110</v>
      </c>
      <c r="B2229" s="1" t="s">
        <v>7111</v>
      </c>
      <c r="C2229" s="157" t="s">
        <v>10610</v>
      </c>
      <c r="D2229" s="157" t="s">
        <v>10610</v>
      </c>
    </row>
    <row r="2230" hidden="1">
      <c r="A2230" s="157" t="s">
        <v>7112</v>
      </c>
      <c r="B2230" s="1" t="s">
        <v>7113</v>
      </c>
      <c r="C2230" s="157" t="s">
        <v>10610</v>
      </c>
      <c r="D2230" s="157" t="s">
        <v>10610</v>
      </c>
    </row>
    <row r="2231" hidden="1">
      <c r="A2231" s="157" t="s">
        <v>7114</v>
      </c>
      <c r="B2231" s="1" t="s">
        <v>7115</v>
      </c>
      <c r="C2231" s="157" t="s">
        <v>10610</v>
      </c>
      <c r="D2231" s="157" t="s">
        <v>10610</v>
      </c>
    </row>
    <row r="2232" hidden="1">
      <c r="A2232" s="157" t="s">
        <v>7116</v>
      </c>
      <c r="B2232" s="1" t="s">
        <v>7117</v>
      </c>
      <c r="C2232" s="157" t="s">
        <v>10610</v>
      </c>
      <c r="D2232" s="157" t="s">
        <v>10610</v>
      </c>
    </row>
    <row r="2233" hidden="1">
      <c r="A2233" s="157" t="s">
        <v>7118</v>
      </c>
      <c r="B2233" s="1" t="s">
        <v>7119</v>
      </c>
      <c r="C2233" s="157" t="s">
        <v>10610</v>
      </c>
      <c r="D2233" s="157" t="s">
        <v>10610</v>
      </c>
    </row>
    <row r="2234" hidden="1">
      <c r="A2234" s="157" t="s">
        <v>7120</v>
      </c>
      <c r="B2234" s="1" t="s">
        <v>7121</v>
      </c>
      <c r="C2234" s="157" t="s">
        <v>10610</v>
      </c>
      <c r="D2234" s="157" t="s">
        <v>10610</v>
      </c>
    </row>
    <row r="2235" hidden="1">
      <c r="A2235" s="157" t="s">
        <v>7122</v>
      </c>
      <c r="B2235" s="1" t="s">
        <v>7123</v>
      </c>
      <c r="C2235" s="157" t="s">
        <v>10610</v>
      </c>
      <c r="D2235" s="157" t="s">
        <v>10610</v>
      </c>
    </row>
    <row r="2236" hidden="1">
      <c r="A2236" s="157" t="s">
        <v>7124</v>
      </c>
      <c r="B2236" s="1" t="s">
        <v>7125</v>
      </c>
      <c r="C2236" s="157" t="s">
        <v>10610</v>
      </c>
      <c r="D2236" s="157" t="s">
        <v>10610</v>
      </c>
    </row>
    <row r="2237" hidden="1">
      <c r="A2237" s="157" t="s">
        <v>7126</v>
      </c>
      <c r="B2237" s="1" t="s">
        <v>7127</v>
      </c>
      <c r="C2237" s="157" t="s">
        <v>10610</v>
      </c>
      <c r="D2237" s="157" t="s">
        <v>10610</v>
      </c>
    </row>
    <row r="2238" hidden="1">
      <c r="A2238" s="157" t="s">
        <v>7128</v>
      </c>
      <c r="B2238" s="1" t="s">
        <v>7129</v>
      </c>
      <c r="C2238" s="157" t="s">
        <v>10610</v>
      </c>
      <c r="D2238" s="157" t="s">
        <v>10610</v>
      </c>
    </row>
    <row r="2239" hidden="1">
      <c r="A2239" s="157" t="s">
        <v>7130</v>
      </c>
      <c r="B2239" s="1" t="s">
        <v>7131</v>
      </c>
      <c r="C2239" s="157" t="s">
        <v>10610</v>
      </c>
      <c r="D2239" s="157" t="s">
        <v>10610</v>
      </c>
    </row>
    <row r="2240" hidden="1">
      <c r="A2240" s="157" t="s">
        <v>7132</v>
      </c>
      <c r="B2240" s="1" t="s">
        <v>7133</v>
      </c>
      <c r="C2240" s="157" t="s">
        <v>10610</v>
      </c>
      <c r="D2240" s="157" t="s">
        <v>10610</v>
      </c>
    </row>
    <row r="2241" hidden="1">
      <c r="A2241" s="157" t="s">
        <v>7134</v>
      </c>
      <c r="B2241" s="1" t="s">
        <v>7135</v>
      </c>
      <c r="C2241" s="157" t="s">
        <v>10610</v>
      </c>
      <c r="D2241" s="157" t="s">
        <v>10610</v>
      </c>
    </row>
    <row r="2242" hidden="1">
      <c r="A2242" s="157" t="s">
        <v>7136</v>
      </c>
      <c r="B2242" s="1" t="s">
        <v>7137</v>
      </c>
      <c r="C2242" s="157" t="s">
        <v>10610</v>
      </c>
      <c r="D2242" s="157" t="s">
        <v>10610</v>
      </c>
    </row>
    <row r="2243" hidden="1">
      <c r="A2243" s="157" t="s">
        <v>7138</v>
      </c>
      <c r="B2243" s="1" t="s">
        <v>7139</v>
      </c>
      <c r="C2243" s="157" t="s">
        <v>10610</v>
      </c>
      <c r="D2243" s="157" t="s">
        <v>10610</v>
      </c>
    </row>
    <row r="2244" hidden="1">
      <c r="A2244" s="157" t="s">
        <v>7140</v>
      </c>
      <c r="B2244" s="1" t="s">
        <v>7141</v>
      </c>
      <c r="C2244" s="157" t="s">
        <v>10610</v>
      </c>
      <c r="D2244" s="157" t="s">
        <v>10610</v>
      </c>
    </row>
    <row r="2245" hidden="1">
      <c r="A2245" s="157" t="s">
        <v>7142</v>
      </c>
      <c r="B2245" s="1" t="s">
        <v>7143</v>
      </c>
      <c r="C2245" s="157" t="s">
        <v>10610</v>
      </c>
      <c r="D2245" s="157" t="s">
        <v>10610</v>
      </c>
    </row>
    <row r="2246" hidden="1">
      <c r="A2246" s="157" t="s">
        <v>7144</v>
      </c>
      <c r="B2246" s="1" t="s">
        <v>7145</v>
      </c>
      <c r="C2246" s="157" t="s">
        <v>10610</v>
      </c>
      <c r="D2246" s="157" t="s">
        <v>10610</v>
      </c>
    </row>
    <row r="2247" hidden="1">
      <c r="A2247" s="157" t="s">
        <v>7146</v>
      </c>
      <c r="B2247" s="1" t="s">
        <v>7147</v>
      </c>
      <c r="C2247" s="157" t="s">
        <v>10610</v>
      </c>
      <c r="D2247" s="157" t="s">
        <v>10610</v>
      </c>
    </row>
    <row r="2248" hidden="1">
      <c r="A2248" s="157" t="s">
        <v>7148</v>
      </c>
      <c r="B2248" s="1" t="s">
        <v>7149</v>
      </c>
      <c r="C2248" s="157" t="s">
        <v>10610</v>
      </c>
      <c r="D2248" s="157" t="s">
        <v>10610</v>
      </c>
    </row>
    <row r="2249" hidden="1">
      <c r="A2249" s="157" t="s">
        <v>7150</v>
      </c>
      <c r="B2249" s="1" t="s">
        <v>7151</v>
      </c>
      <c r="C2249" s="157" t="s">
        <v>10610</v>
      </c>
      <c r="D2249" s="157" t="s">
        <v>10610</v>
      </c>
    </row>
    <row r="2250" hidden="1">
      <c r="A2250" s="157" t="s">
        <v>7152</v>
      </c>
      <c r="B2250" s="1" t="s">
        <v>7153</v>
      </c>
      <c r="C2250" s="157" t="s">
        <v>10614</v>
      </c>
      <c r="D2250" s="157" t="s">
        <v>10610</v>
      </c>
    </row>
    <row r="2251" hidden="1">
      <c r="A2251" s="157" t="s">
        <v>7154</v>
      </c>
      <c r="B2251" s="1" t="s">
        <v>7155</v>
      </c>
      <c r="C2251" s="157" t="s">
        <v>10610</v>
      </c>
      <c r="D2251" s="157" t="s">
        <v>10610</v>
      </c>
    </row>
    <row r="2252" hidden="1">
      <c r="A2252" s="157" t="s">
        <v>7158</v>
      </c>
      <c r="B2252" s="1" t="s">
        <v>7159</v>
      </c>
      <c r="C2252" s="157" t="s">
        <v>10614</v>
      </c>
      <c r="D2252" s="157" t="s">
        <v>10610</v>
      </c>
    </row>
    <row r="2253" hidden="1">
      <c r="A2253" s="157" t="s">
        <v>7160</v>
      </c>
      <c r="B2253" s="1" t="s">
        <v>7161</v>
      </c>
      <c r="C2253" s="157" t="s">
        <v>10614</v>
      </c>
      <c r="D2253" s="157" t="s">
        <v>10610</v>
      </c>
    </row>
    <row r="2254" hidden="1">
      <c r="A2254" s="157" t="s">
        <v>7162</v>
      </c>
      <c r="B2254" s="1" t="s">
        <v>7163</v>
      </c>
      <c r="C2254" s="157" t="s">
        <v>10614</v>
      </c>
      <c r="D2254" s="157" t="s">
        <v>10610</v>
      </c>
    </row>
    <row r="2255" hidden="1">
      <c r="A2255" s="157" t="s">
        <v>7164</v>
      </c>
      <c r="B2255" s="1" t="s">
        <v>7165</v>
      </c>
      <c r="C2255" s="157" t="s">
        <v>10614</v>
      </c>
      <c r="D2255" s="157" t="s">
        <v>10610</v>
      </c>
    </row>
    <row r="2256" hidden="1">
      <c r="A2256" s="157" t="s">
        <v>7166</v>
      </c>
      <c r="B2256" s="1" t="s">
        <v>7167</v>
      </c>
      <c r="C2256" s="157" t="s">
        <v>10614</v>
      </c>
      <c r="D2256" s="157" t="s">
        <v>10610</v>
      </c>
    </row>
    <row r="2257" hidden="1">
      <c r="A2257" s="157" t="s">
        <v>7168</v>
      </c>
      <c r="B2257" s="1" t="s">
        <v>7169</v>
      </c>
      <c r="C2257" s="157" t="s">
        <v>10614</v>
      </c>
      <c r="D2257" s="157" t="s">
        <v>10610</v>
      </c>
    </row>
    <row r="2258" hidden="1">
      <c r="A2258" s="157" t="s">
        <v>7170</v>
      </c>
      <c r="B2258" s="1" t="s">
        <v>7171</v>
      </c>
      <c r="C2258" s="157" t="s">
        <v>10614</v>
      </c>
      <c r="D2258" s="157" t="s">
        <v>10610</v>
      </c>
    </row>
    <row r="2259" hidden="1">
      <c r="A2259" s="157" t="s">
        <v>7174</v>
      </c>
      <c r="B2259" s="1" t="s">
        <v>7175</v>
      </c>
      <c r="C2259" s="157" t="s">
        <v>10610</v>
      </c>
      <c r="D2259" s="157" t="s">
        <v>10610</v>
      </c>
    </row>
    <row r="2260" hidden="1">
      <c r="A2260" s="157" t="s">
        <v>7176</v>
      </c>
      <c r="B2260" s="1" t="s">
        <v>7177</v>
      </c>
      <c r="C2260" s="157" t="s">
        <v>10610</v>
      </c>
      <c r="D2260" s="157" t="s">
        <v>10610</v>
      </c>
    </row>
    <row r="2261" hidden="1">
      <c r="A2261" s="157" t="s">
        <v>7178</v>
      </c>
      <c r="B2261" s="1" t="s">
        <v>7179</v>
      </c>
      <c r="C2261" s="157" t="s">
        <v>10610</v>
      </c>
      <c r="D2261" s="157" t="s">
        <v>10610</v>
      </c>
    </row>
    <row r="2262" hidden="1">
      <c r="A2262" s="157" t="s">
        <v>7180</v>
      </c>
      <c r="B2262" s="1" t="s">
        <v>7181</v>
      </c>
      <c r="C2262" s="157" t="s">
        <v>10610</v>
      </c>
      <c r="D2262" s="157" t="s">
        <v>10610</v>
      </c>
    </row>
    <row r="2263" hidden="1">
      <c r="A2263" s="157" t="s">
        <v>7182</v>
      </c>
      <c r="B2263" s="1" t="s">
        <v>7183</v>
      </c>
      <c r="C2263" s="157" t="s">
        <v>10610</v>
      </c>
      <c r="D2263" s="157" t="s">
        <v>10610</v>
      </c>
    </row>
    <row r="2264" hidden="1">
      <c r="A2264" s="157" t="s">
        <v>7184</v>
      </c>
      <c r="B2264" s="1" t="s">
        <v>7185</v>
      </c>
      <c r="C2264" s="157" t="s">
        <v>10610</v>
      </c>
      <c r="D2264" s="157" t="s">
        <v>10610</v>
      </c>
    </row>
    <row r="2265" hidden="1">
      <c r="A2265" s="157" t="s">
        <v>7186</v>
      </c>
      <c r="B2265" s="1" t="s">
        <v>7187</v>
      </c>
      <c r="C2265" s="157" t="s">
        <v>10610</v>
      </c>
      <c r="D2265" s="157" t="s">
        <v>10610</v>
      </c>
    </row>
    <row r="2266" hidden="1">
      <c r="A2266" s="157" t="s">
        <v>7188</v>
      </c>
      <c r="B2266" s="1" t="s">
        <v>7189</v>
      </c>
      <c r="C2266" s="157" t="s">
        <v>10610</v>
      </c>
      <c r="D2266" s="157" t="s">
        <v>10610</v>
      </c>
    </row>
    <row r="2267" hidden="1">
      <c r="A2267" s="157" t="s">
        <v>7190</v>
      </c>
      <c r="B2267" s="1" t="s">
        <v>7191</v>
      </c>
      <c r="C2267" s="157" t="s">
        <v>10615</v>
      </c>
      <c r="D2267" s="157" t="s">
        <v>10610</v>
      </c>
    </row>
    <row r="2268" hidden="1">
      <c r="A2268" s="157" t="s">
        <v>7192</v>
      </c>
      <c r="B2268" s="1" t="s">
        <v>7193</v>
      </c>
      <c r="C2268" s="157" t="s">
        <v>10610</v>
      </c>
      <c r="D2268" s="157" t="s">
        <v>10610</v>
      </c>
    </row>
    <row r="2269" hidden="1">
      <c r="A2269" s="157" t="s">
        <v>7194</v>
      </c>
      <c r="B2269" s="1" t="s">
        <v>7195</v>
      </c>
      <c r="C2269" s="157" t="s">
        <v>10610</v>
      </c>
      <c r="D2269" s="157" t="s">
        <v>10610</v>
      </c>
    </row>
    <row r="2270" hidden="1">
      <c r="A2270" s="157" t="s">
        <v>7196</v>
      </c>
      <c r="B2270" s="1" t="s">
        <v>7197</v>
      </c>
      <c r="C2270" s="157" t="s">
        <v>10610</v>
      </c>
      <c r="D2270" s="157" t="s">
        <v>10610</v>
      </c>
    </row>
    <row r="2271" hidden="1">
      <c r="A2271" s="157" t="s">
        <v>7200</v>
      </c>
      <c r="B2271" s="1" t="s">
        <v>7201</v>
      </c>
      <c r="C2271" s="157" t="s">
        <v>10614</v>
      </c>
      <c r="D2271" s="157" t="s">
        <v>10610</v>
      </c>
    </row>
    <row r="2272" hidden="1">
      <c r="A2272" s="157" t="s">
        <v>7202</v>
      </c>
      <c r="B2272" s="1" t="s">
        <v>7203</v>
      </c>
      <c r="C2272" s="157" t="s">
        <v>10619</v>
      </c>
      <c r="D2272" s="157" t="s">
        <v>10610</v>
      </c>
    </row>
    <row r="2273" hidden="1">
      <c r="A2273" s="157" t="s">
        <v>7204</v>
      </c>
      <c r="B2273" s="1" t="s">
        <v>7205</v>
      </c>
      <c r="C2273" s="157" t="s">
        <v>10614</v>
      </c>
      <c r="D2273" s="157" t="s">
        <v>10610</v>
      </c>
    </row>
    <row r="2274" hidden="1">
      <c r="A2274" s="157" t="s">
        <v>7206</v>
      </c>
      <c r="B2274" s="1" t="s">
        <v>7207</v>
      </c>
      <c r="C2274" s="157" t="s">
        <v>10614</v>
      </c>
      <c r="D2274" s="157" t="s">
        <v>10610</v>
      </c>
    </row>
    <row r="2275" hidden="1">
      <c r="A2275" s="157" t="s">
        <v>7208</v>
      </c>
      <c r="B2275" s="1" t="s">
        <v>7209</v>
      </c>
      <c r="C2275" s="157" t="s">
        <v>10610</v>
      </c>
      <c r="D2275" s="157" t="s">
        <v>10610</v>
      </c>
    </row>
    <row r="2276" hidden="1">
      <c r="A2276" s="157" t="s">
        <v>7210</v>
      </c>
      <c r="B2276" s="1" t="s">
        <v>7211</v>
      </c>
      <c r="C2276" s="157" t="s">
        <v>10610</v>
      </c>
      <c r="D2276" s="157" t="s">
        <v>10610</v>
      </c>
    </row>
    <row r="2277" hidden="1">
      <c r="A2277" s="157" t="s">
        <v>7212</v>
      </c>
      <c r="B2277" s="1" t="s">
        <v>7213</v>
      </c>
      <c r="C2277" s="157" t="s">
        <v>10610</v>
      </c>
      <c r="D2277" s="157" t="s">
        <v>10610</v>
      </c>
    </row>
    <row r="2278" hidden="1">
      <c r="A2278" s="157" t="s">
        <v>7214</v>
      </c>
      <c r="B2278" s="1" t="s">
        <v>7215</v>
      </c>
      <c r="C2278" s="157" t="s">
        <v>10610</v>
      </c>
      <c r="D2278" s="157" t="s">
        <v>10610</v>
      </c>
    </row>
    <row r="2279" hidden="1">
      <c r="A2279" s="157" t="s">
        <v>7216</v>
      </c>
      <c r="B2279" s="1" t="s">
        <v>7217</v>
      </c>
      <c r="C2279" s="157" t="s">
        <v>10610</v>
      </c>
      <c r="D2279" s="157" t="s">
        <v>10610</v>
      </c>
    </row>
    <row r="2280" hidden="1">
      <c r="A2280" s="157" t="s">
        <v>7218</v>
      </c>
      <c r="B2280" s="1" t="s">
        <v>7219</v>
      </c>
      <c r="C2280" s="157" t="s">
        <v>10610</v>
      </c>
      <c r="D2280" s="157" t="s">
        <v>10610</v>
      </c>
    </row>
    <row r="2281" hidden="1">
      <c r="A2281" s="157" t="s">
        <v>7220</v>
      </c>
      <c r="B2281" s="1" t="s">
        <v>7221</v>
      </c>
      <c r="C2281" s="157" t="s">
        <v>10614</v>
      </c>
      <c r="D2281" s="157" t="s">
        <v>10610</v>
      </c>
    </row>
    <row r="2282" hidden="1">
      <c r="A2282" s="157" t="s">
        <v>7222</v>
      </c>
      <c r="B2282" s="1" t="s">
        <v>7223</v>
      </c>
      <c r="C2282" s="157" t="s">
        <v>10610</v>
      </c>
      <c r="D2282" s="157" t="s">
        <v>10610</v>
      </c>
    </row>
    <row r="2283" hidden="1">
      <c r="A2283" s="157" t="s">
        <v>7224</v>
      </c>
      <c r="B2283" s="1" t="s">
        <v>7173</v>
      </c>
      <c r="C2283" s="157" t="s">
        <v>10620</v>
      </c>
      <c r="D2283" s="157" t="s">
        <v>10610</v>
      </c>
    </row>
    <row r="2284" hidden="1">
      <c r="A2284" s="157" t="s">
        <v>7225</v>
      </c>
      <c r="B2284" s="1" t="s">
        <v>7226</v>
      </c>
      <c r="C2284" s="157" t="s">
        <v>10614</v>
      </c>
      <c r="D2284" s="157" t="s">
        <v>10610</v>
      </c>
    </row>
    <row r="2285" hidden="1">
      <c r="A2285" s="157" t="s">
        <v>7227</v>
      </c>
      <c r="B2285" s="1" t="s">
        <v>7228</v>
      </c>
      <c r="C2285" s="157" t="s">
        <v>10614</v>
      </c>
      <c r="D2285" s="157" t="s">
        <v>10610</v>
      </c>
    </row>
    <row r="2286" hidden="1">
      <c r="A2286" s="157" t="s">
        <v>7229</v>
      </c>
      <c r="B2286" s="1" t="s">
        <v>7230</v>
      </c>
      <c r="C2286" s="157" t="s">
        <v>10614</v>
      </c>
      <c r="D2286" s="157" t="s">
        <v>10610</v>
      </c>
    </row>
    <row r="2287" hidden="1">
      <c r="A2287" s="157" t="s">
        <v>7231</v>
      </c>
      <c r="B2287" s="1" t="s">
        <v>7232</v>
      </c>
      <c r="C2287" s="157" t="s">
        <v>10619</v>
      </c>
      <c r="D2287" s="157" t="s">
        <v>10610</v>
      </c>
    </row>
    <row r="2288" hidden="1">
      <c r="A2288" s="157" t="s">
        <v>7233</v>
      </c>
      <c r="B2288" s="1" t="s">
        <v>7234</v>
      </c>
      <c r="C2288" s="157" t="s">
        <v>10614</v>
      </c>
      <c r="D2288" s="157" t="s">
        <v>10610</v>
      </c>
    </row>
    <row r="2289" hidden="1">
      <c r="A2289" s="157" t="s">
        <v>7235</v>
      </c>
      <c r="B2289" s="1" t="s">
        <v>7236</v>
      </c>
      <c r="C2289" s="157" t="s">
        <v>10615</v>
      </c>
      <c r="D2289" s="157" t="s">
        <v>10610</v>
      </c>
    </row>
    <row r="2290" hidden="1">
      <c r="A2290" s="157" t="s">
        <v>7237</v>
      </c>
      <c r="B2290" s="1" t="s">
        <v>7238</v>
      </c>
      <c r="C2290" s="157" t="s">
        <v>10615</v>
      </c>
      <c r="D2290" s="157" t="s">
        <v>10610</v>
      </c>
    </row>
    <row r="2291" hidden="1">
      <c r="A2291" s="157" t="s">
        <v>7239</v>
      </c>
      <c r="B2291" s="1" t="s">
        <v>7240</v>
      </c>
      <c r="C2291" s="157" t="s">
        <v>10615</v>
      </c>
      <c r="D2291" s="157" t="s">
        <v>10610</v>
      </c>
    </row>
    <row r="2292" hidden="1">
      <c r="A2292" s="157" t="s">
        <v>7241</v>
      </c>
      <c r="B2292" s="1" t="s">
        <v>7242</v>
      </c>
      <c r="C2292" s="157" t="s">
        <v>10615</v>
      </c>
      <c r="D2292" s="157" t="s">
        <v>10610</v>
      </c>
    </row>
    <row r="2293" hidden="1">
      <c r="A2293" s="157" t="s">
        <v>7243</v>
      </c>
      <c r="B2293" s="1" t="s">
        <v>7244</v>
      </c>
      <c r="C2293" s="157" t="s">
        <v>10615</v>
      </c>
      <c r="D2293" s="157" t="s">
        <v>10610</v>
      </c>
    </row>
    <row r="2294" hidden="1">
      <c r="A2294" s="157" t="s">
        <v>7245</v>
      </c>
      <c r="B2294" s="1" t="s">
        <v>7246</v>
      </c>
      <c r="C2294" s="157" t="s">
        <v>10615</v>
      </c>
      <c r="D2294" s="157" t="s">
        <v>10610</v>
      </c>
    </row>
    <row r="2295" hidden="1">
      <c r="A2295" s="157" t="s">
        <v>7247</v>
      </c>
      <c r="B2295" s="1" t="s">
        <v>7248</v>
      </c>
      <c r="C2295" s="157" t="s">
        <v>10615</v>
      </c>
      <c r="D2295" s="157" t="s">
        <v>10610</v>
      </c>
    </row>
    <row r="2296" hidden="1">
      <c r="A2296" s="157" t="s">
        <v>7249</v>
      </c>
      <c r="B2296" s="1" t="s">
        <v>7250</v>
      </c>
      <c r="C2296" s="157" t="s">
        <v>10615</v>
      </c>
      <c r="D2296" s="157" t="s">
        <v>10610</v>
      </c>
    </row>
    <row r="2297" hidden="1">
      <c r="A2297" s="157" t="s">
        <v>7251</v>
      </c>
      <c r="B2297" s="1" t="s">
        <v>7252</v>
      </c>
      <c r="C2297" s="157" t="s">
        <v>10615</v>
      </c>
      <c r="D2297" s="157" t="s">
        <v>10610</v>
      </c>
    </row>
    <row r="2298" hidden="1">
      <c r="A2298" s="157" t="s">
        <v>7253</v>
      </c>
      <c r="B2298" s="1" t="s">
        <v>7254</v>
      </c>
      <c r="C2298" s="157" t="s">
        <v>10614</v>
      </c>
      <c r="D2298" s="157" t="s">
        <v>10610</v>
      </c>
    </row>
    <row r="2299" hidden="1">
      <c r="A2299" s="157" t="s">
        <v>7255</v>
      </c>
      <c r="B2299" s="1" t="s">
        <v>7256</v>
      </c>
      <c r="C2299" s="157" t="s">
        <v>10615</v>
      </c>
      <c r="D2299" s="157" t="s">
        <v>10610</v>
      </c>
    </row>
    <row r="2300" hidden="1">
      <c r="A2300" s="157" t="s">
        <v>7257</v>
      </c>
      <c r="B2300" s="1" t="s">
        <v>7258</v>
      </c>
      <c r="C2300" s="157" t="s">
        <v>10615</v>
      </c>
      <c r="D2300" s="157" t="s">
        <v>10610</v>
      </c>
    </row>
    <row r="2301" hidden="1">
      <c r="A2301" s="157" t="s">
        <v>7259</v>
      </c>
      <c r="B2301" s="1" t="s">
        <v>7260</v>
      </c>
      <c r="C2301" s="157" t="s">
        <v>10615</v>
      </c>
      <c r="D2301" s="157" t="s">
        <v>10610</v>
      </c>
    </row>
    <row r="2302" hidden="1">
      <c r="A2302" s="157" t="s">
        <v>7261</v>
      </c>
      <c r="B2302" s="1" t="s">
        <v>7262</v>
      </c>
      <c r="C2302" s="157" t="s">
        <v>10615</v>
      </c>
      <c r="D2302" s="157" t="s">
        <v>10610</v>
      </c>
    </row>
    <row r="2303" hidden="1">
      <c r="A2303" s="157" t="s">
        <v>7263</v>
      </c>
      <c r="B2303" s="1" t="s">
        <v>7264</v>
      </c>
      <c r="C2303" s="157" t="s">
        <v>10615</v>
      </c>
      <c r="D2303" s="157" t="s">
        <v>10610</v>
      </c>
    </row>
    <row r="2304" hidden="1">
      <c r="A2304" s="157" t="s">
        <v>7265</v>
      </c>
      <c r="B2304" s="1" t="s">
        <v>7266</v>
      </c>
      <c r="C2304" s="157" t="s">
        <v>10614</v>
      </c>
      <c r="D2304" s="157" t="s">
        <v>10610</v>
      </c>
    </row>
    <row r="2305" hidden="1">
      <c r="A2305" s="157" t="s">
        <v>7267</v>
      </c>
      <c r="B2305" s="1" t="s">
        <v>7268</v>
      </c>
      <c r="C2305" s="157" t="s">
        <v>10614</v>
      </c>
      <c r="D2305" s="157" t="s">
        <v>10610</v>
      </c>
    </row>
    <row r="2306" hidden="1">
      <c r="A2306" s="157" t="s">
        <v>7269</v>
      </c>
      <c r="B2306" s="1" t="s">
        <v>7270</v>
      </c>
      <c r="C2306" s="157" t="s">
        <v>10615</v>
      </c>
      <c r="D2306" s="157" t="s">
        <v>10610</v>
      </c>
    </row>
    <row r="2307" hidden="1">
      <c r="A2307" s="157" t="s">
        <v>2917</v>
      </c>
      <c r="B2307" s="1" t="s">
        <v>600</v>
      </c>
      <c r="C2307" s="157" t="s">
        <v>10614</v>
      </c>
      <c r="D2307" s="157" t="s">
        <v>10610</v>
      </c>
    </row>
    <row r="2308" hidden="1">
      <c r="A2308" s="157" t="s">
        <v>7273</v>
      </c>
      <c r="B2308" s="1" t="s">
        <v>7274</v>
      </c>
      <c r="C2308" s="157" t="s">
        <v>10610</v>
      </c>
      <c r="D2308" s="157" t="s">
        <v>10610</v>
      </c>
    </row>
    <row r="2309" hidden="1">
      <c r="A2309" s="157" t="s">
        <v>2918</v>
      </c>
      <c r="B2309" s="1" t="s">
        <v>602</v>
      </c>
      <c r="C2309" s="157" t="s">
        <v>10615</v>
      </c>
      <c r="D2309" s="157" t="s">
        <v>10610</v>
      </c>
    </row>
    <row r="2310" hidden="1">
      <c r="A2310" s="157" t="s">
        <v>7275</v>
      </c>
      <c r="B2310" s="1" t="s">
        <v>7276</v>
      </c>
      <c r="C2310" s="157" t="s">
        <v>10610</v>
      </c>
      <c r="D2310" s="157" t="s">
        <v>10610</v>
      </c>
    </row>
    <row r="2311" hidden="1">
      <c r="A2311" s="157" t="s">
        <v>2919</v>
      </c>
      <c r="B2311" s="1" t="s">
        <v>604</v>
      </c>
      <c r="C2311" s="157" t="s">
        <v>10615</v>
      </c>
      <c r="D2311" s="157" t="s">
        <v>10610</v>
      </c>
    </row>
    <row r="2312" hidden="1">
      <c r="A2312" s="157" t="s">
        <v>7277</v>
      </c>
      <c r="B2312" s="1" t="s">
        <v>7278</v>
      </c>
      <c r="C2312" s="157" t="s">
        <v>10610</v>
      </c>
      <c r="D2312" s="157" t="s">
        <v>10610</v>
      </c>
    </row>
    <row r="2313" hidden="1">
      <c r="A2313" s="157" t="s">
        <v>2920</v>
      </c>
      <c r="B2313" s="1" t="s">
        <v>606</v>
      </c>
      <c r="C2313" s="157" t="s">
        <v>10615</v>
      </c>
      <c r="D2313" s="157" t="s">
        <v>10610</v>
      </c>
    </row>
    <row r="2314" hidden="1">
      <c r="A2314" s="157" t="s">
        <v>2921</v>
      </c>
      <c r="B2314" s="1" t="s">
        <v>609</v>
      </c>
      <c r="C2314" s="157" t="s">
        <v>10614</v>
      </c>
      <c r="D2314" s="157" t="s">
        <v>10610</v>
      </c>
    </row>
    <row r="2315" hidden="1">
      <c r="A2315" s="157" t="s">
        <v>7279</v>
      </c>
      <c r="B2315" s="1" t="s">
        <v>7280</v>
      </c>
      <c r="C2315" s="157" t="s">
        <v>10610</v>
      </c>
      <c r="D2315" s="157" t="s">
        <v>10610</v>
      </c>
    </row>
    <row r="2316" hidden="1">
      <c r="A2316" s="157" t="s">
        <v>2922</v>
      </c>
      <c r="B2316" s="1" t="s">
        <v>612</v>
      </c>
      <c r="C2316" s="157" t="s">
        <v>10615</v>
      </c>
      <c r="D2316" s="157" t="s">
        <v>10610</v>
      </c>
    </row>
    <row r="2317" hidden="1">
      <c r="A2317" s="157" t="s">
        <v>7281</v>
      </c>
      <c r="B2317" s="1" t="s">
        <v>7282</v>
      </c>
      <c r="C2317" s="157" t="s">
        <v>10615</v>
      </c>
      <c r="D2317" s="157" t="s">
        <v>10610</v>
      </c>
    </row>
    <row r="2318" hidden="1">
      <c r="A2318" s="157" t="s">
        <v>7283</v>
      </c>
      <c r="B2318" s="1" t="s">
        <v>7284</v>
      </c>
      <c r="C2318" s="157" t="s">
        <v>10615</v>
      </c>
      <c r="D2318" s="157" t="s">
        <v>10610</v>
      </c>
    </row>
    <row r="2319" hidden="1">
      <c r="A2319" s="157" t="s">
        <v>7285</v>
      </c>
      <c r="B2319" s="1" t="s">
        <v>7286</v>
      </c>
      <c r="C2319" s="157" t="s">
        <v>10610</v>
      </c>
      <c r="D2319" s="157" t="s">
        <v>10610</v>
      </c>
    </row>
    <row r="2320" hidden="1">
      <c r="A2320" s="157" t="s">
        <v>7287</v>
      </c>
      <c r="B2320" s="1" t="s">
        <v>7288</v>
      </c>
      <c r="C2320" s="157" t="s">
        <v>10614</v>
      </c>
      <c r="D2320" s="157" t="s">
        <v>10610</v>
      </c>
    </row>
    <row r="2321" hidden="1">
      <c r="A2321" s="157" t="s">
        <v>7289</v>
      </c>
      <c r="B2321" s="1" t="s">
        <v>7290</v>
      </c>
      <c r="C2321" s="157" t="s">
        <v>10610</v>
      </c>
      <c r="D2321" s="157" t="s">
        <v>10610</v>
      </c>
    </row>
    <row r="2322" hidden="1">
      <c r="A2322" s="157" t="s">
        <v>7291</v>
      </c>
      <c r="B2322" s="1" t="s">
        <v>7292</v>
      </c>
      <c r="C2322" s="157" t="s">
        <v>10610</v>
      </c>
      <c r="D2322" s="157" t="s">
        <v>10610</v>
      </c>
    </row>
    <row r="2323" hidden="1">
      <c r="A2323" s="157" t="s">
        <v>7293</v>
      </c>
      <c r="B2323" s="1" t="s">
        <v>7294</v>
      </c>
      <c r="C2323" s="157" t="s">
        <v>10619</v>
      </c>
      <c r="D2323" s="157" t="s">
        <v>10610</v>
      </c>
    </row>
    <row r="2324" hidden="1">
      <c r="A2324" s="157" t="s">
        <v>7295</v>
      </c>
      <c r="B2324" s="1" t="s">
        <v>7296</v>
      </c>
      <c r="C2324" s="157" t="s">
        <v>10619</v>
      </c>
      <c r="D2324" s="157" t="s">
        <v>10610</v>
      </c>
    </row>
    <row r="2325" hidden="1">
      <c r="A2325" s="157" t="s">
        <v>7299</v>
      </c>
      <c r="B2325" s="1" t="s">
        <v>7300</v>
      </c>
      <c r="C2325" s="157" t="s">
        <v>10619</v>
      </c>
      <c r="D2325" s="157" t="s">
        <v>10610</v>
      </c>
    </row>
    <row r="2326" hidden="1">
      <c r="A2326" s="157" t="s">
        <v>7301</v>
      </c>
      <c r="B2326" s="1" t="s">
        <v>7302</v>
      </c>
      <c r="C2326" s="157" t="s">
        <v>10614</v>
      </c>
      <c r="D2326" s="157" t="s">
        <v>10610</v>
      </c>
    </row>
    <row r="2327" hidden="1">
      <c r="A2327" s="157" t="s">
        <v>7303</v>
      </c>
      <c r="B2327" s="1" t="s">
        <v>7304</v>
      </c>
      <c r="C2327" s="157" t="s">
        <v>10614</v>
      </c>
      <c r="D2327" s="157" t="s">
        <v>10610</v>
      </c>
    </row>
    <row r="2328" hidden="1">
      <c r="A2328" s="157" t="s">
        <v>7305</v>
      </c>
      <c r="B2328" s="1" t="s">
        <v>7306</v>
      </c>
      <c r="C2328" s="157" t="s">
        <v>10614</v>
      </c>
      <c r="D2328" s="157" t="s">
        <v>10610</v>
      </c>
    </row>
    <row r="2329" hidden="1">
      <c r="A2329" s="157" t="s">
        <v>7307</v>
      </c>
      <c r="B2329" s="1" t="s">
        <v>7308</v>
      </c>
      <c r="C2329" s="157" t="s">
        <v>10619</v>
      </c>
      <c r="D2329" s="157" t="s">
        <v>10610</v>
      </c>
    </row>
    <row r="2330" hidden="1">
      <c r="A2330" s="157" t="s">
        <v>7309</v>
      </c>
      <c r="B2330" s="1" t="s">
        <v>7310</v>
      </c>
      <c r="C2330" s="157" t="s">
        <v>10615</v>
      </c>
      <c r="D2330" s="157" t="s">
        <v>10610</v>
      </c>
    </row>
    <row r="2331" hidden="1">
      <c r="A2331" s="157" t="s">
        <v>7311</v>
      </c>
      <c r="B2331" s="1" t="s">
        <v>7312</v>
      </c>
      <c r="C2331" s="157" t="s">
        <v>10614</v>
      </c>
      <c r="D2331" s="157" t="s">
        <v>10610</v>
      </c>
    </row>
    <row r="2332" hidden="1">
      <c r="A2332" s="157" t="s">
        <v>7313</v>
      </c>
      <c r="B2332" s="1" t="s">
        <v>7314</v>
      </c>
      <c r="C2332" s="157" t="s">
        <v>10615</v>
      </c>
      <c r="D2332" s="157" t="s">
        <v>10610</v>
      </c>
    </row>
    <row r="2333" hidden="1">
      <c r="A2333" s="157" t="s">
        <v>7315</v>
      </c>
      <c r="B2333" s="1" t="s">
        <v>7316</v>
      </c>
      <c r="C2333" s="157" t="s">
        <v>10614</v>
      </c>
      <c r="D2333" s="157" t="s">
        <v>10610</v>
      </c>
    </row>
    <row r="2334" hidden="1">
      <c r="A2334" s="157" t="s">
        <v>7317</v>
      </c>
      <c r="B2334" s="1" t="s">
        <v>7318</v>
      </c>
      <c r="C2334" s="157" t="s">
        <v>10619</v>
      </c>
      <c r="D2334" s="157" t="s">
        <v>10610</v>
      </c>
    </row>
    <row r="2335" hidden="1">
      <c r="A2335" s="157" t="s">
        <v>7321</v>
      </c>
      <c r="B2335" s="1" t="s">
        <v>7322</v>
      </c>
      <c r="C2335" s="157" t="s">
        <v>10619</v>
      </c>
      <c r="D2335" s="157" t="s">
        <v>10610</v>
      </c>
    </row>
    <row r="2336" hidden="1">
      <c r="A2336" s="157" t="s">
        <v>7323</v>
      </c>
      <c r="B2336" s="1" t="s">
        <v>7324</v>
      </c>
      <c r="C2336" s="157" t="s">
        <v>10619</v>
      </c>
      <c r="D2336" s="157" t="s">
        <v>10610</v>
      </c>
    </row>
    <row r="2337" hidden="1">
      <c r="A2337" s="157" t="s">
        <v>7325</v>
      </c>
      <c r="B2337" s="1" t="s">
        <v>7326</v>
      </c>
      <c r="C2337" s="157" t="s">
        <v>10614</v>
      </c>
      <c r="D2337" s="157" t="s">
        <v>10610</v>
      </c>
    </row>
    <row r="2338" hidden="1">
      <c r="A2338" s="157" t="s">
        <v>7327</v>
      </c>
      <c r="B2338" s="1" t="s">
        <v>7328</v>
      </c>
      <c r="C2338" s="157" t="s">
        <v>10614</v>
      </c>
      <c r="D2338" s="157" t="s">
        <v>10610</v>
      </c>
    </row>
    <row r="2339" hidden="1">
      <c r="A2339" s="157" t="s">
        <v>7329</v>
      </c>
      <c r="B2339" s="1" t="s">
        <v>7330</v>
      </c>
      <c r="C2339" s="157" t="s">
        <v>10619</v>
      </c>
      <c r="D2339" s="157" t="s">
        <v>10610</v>
      </c>
    </row>
    <row r="2340" hidden="1">
      <c r="A2340" s="157" t="s">
        <v>7331</v>
      </c>
      <c r="B2340" s="1" t="s">
        <v>7332</v>
      </c>
      <c r="C2340" s="157" t="s">
        <v>10615</v>
      </c>
      <c r="D2340" s="157" t="s">
        <v>10610</v>
      </c>
    </row>
    <row r="2341" hidden="1">
      <c r="A2341" s="157" t="s">
        <v>7333</v>
      </c>
      <c r="B2341" s="1" t="s">
        <v>7334</v>
      </c>
      <c r="C2341" s="157" t="s">
        <v>10619</v>
      </c>
      <c r="D2341" s="157" t="s">
        <v>10610</v>
      </c>
    </row>
    <row r="2342" hidden="1">
      <c r="A2342" s="157" t="s">
        <v>7335</v>
      </c>
      <c r="B2342" s="1" t="s">
        <v>7336</v>
      </c>
      <c r="C2342" s="157" t="s">
        <v>10614</v>
      </c>
      <c r="D2342" s="157" t="s">
        <v>10610</v>
      </c>
    </row>
    <row r="2343" hidden="1">
      <c r="A2343" s="157" t="s">
        <v>7337</v>
      </c>
      <c r="B2343" s="1" t="s">
        <v>7338</v>
      </c>
      <c r="C2343" s="157" t="s">
        <v>10619</v>
      </c>
      <c r="D2343" s="157" t="s">
        <v>10610</v>
      </c>
    </row>
    <row r="2344" hidden="1">
      <c r="A2344" s="157" t="s">
        <v>7339</v>
      </c>
      <c r="B2344" s="1" t="s">
        <v>7340</v>
      </c>
      <c r="C2344" s="157" t="s">
        <v>10619</v>
      </c>
      <c r="D2344" s="157" t="s">
        <v>10610</v>
      </c>
    </row>
    <row r="2345" hidden="1">
      <c r="A2345" s="157" t="s">
        <v>7343</v>
      </c>
      <c r="B2345" s="1" t="s">
        <v>7344</v>
      </c>
      <c r="C2345" s="157" t="s">
        <v>10619</v>
      </c>
      <c r="D2345" s="157" t="s">
        <v>10610</v>
      </c>
    </row>
    <row r="2346" hidden="1">
      <c r="A2346" s="157" t="s">
        <v>7345</v>
      </c>
      <c r="B2346" s="1" t="s">
        <v>7346</v>
      </c>
      <c r="C2346" s="157" t="s">
        <v>10614</v>
      </c>
      <c r="D2346" s="157" t="s">
        <v>10610</v>
      </c>
    </row>
    <row r="2347" hidden="1">
      <c r="A2347" s="157" t="s">
        <v>7347</v>
      </c>
      <c r="B2347" s="1" t="s">
        <v>7348</v>
      </c>
      <c r="C2347" s="157" t="s">
        <v>10614</v>
      </c>
      <c r="D2347" s="157" t="s">
        <v>10610</v>
      </c>
    </row>
    <row r="2348" hidden="1">
      <c r="A2348" s="157" t="s">
        <v>7349</v>
      </c>
      <c r="B2348" s="1" t="s">
        <v>7350</v>
      </c>
      <c r="C2348" s="157" t="s">
        <v>10614</v>
      </c>
      <c r="D2348" s="157" t="s">
        <v>10610</v>
      </c>
    </row>
    <row r="2349" hidden="1">
      <c r="A2349" s="157" t="s">
        <v>7351</v>
      </c>
      <c r="B2349" s="1" t="s">
        <v>7352</v>
      </c>
      <c r="C2349" s="157" t="s">
        <v>10619</v>
      </c>
      <c r="D2349" s="157" t="s">
        <v>10610</v>
      </c>
    </row>
    <row r="2350" hidden="1">
      <c r="A2350" s="157" t="s">
        <v>7353</v>
      </c>
      <c r="B2350" s="1" t="s">
        <v>7354</v>
      </c>
      <c r="C2350" s="157" t="s">
        <v>10615</v>
      </c>
      <c r="D2350" s="157" t="s">
        <v>10610</v>
      </c>
    </row>
    <row r="2351" hidden="1">
      <c r="A2351" s="157" t="s">
        <v>7355</v>
      </c>
      <c r="B2351" s="1" t="s">
        <v>7356</v>
      </c>
      <c r="C2351" s="157" t="s">
        <v>10614</v>
      </c>
      <c r="D2351" s="157" t="s">
        <v>10610</v>
      </c>
    </row>
    <row r="2352" hidden="1">
      <c r="A2352" s="157" t="s">
        <v>7357</v>
      </c>
      <c r="B2352" s="1" t="s">
        <v>7358</v>
      </c>
      <c r="C2352" s="157" t="s">
        <v>10615</v>
      </c>
      <c r="D2352" s="157" t="s">
        <v>10610</v>
      </c>
    </row>
    <row r="2353" hidden="1">
      <c r="A2353" s="157" t="s">
        <v>7359</v>
      </c>
      <c r="B2353" s="1" t="s">
        <v>7360</v>
      </c>
      <c r="C2353" s="157" t="s">
        <v>10619</v>
      </c>
      <c r="D2353" s="157" t="s">
        <v>10610</v>
      </c>
    </row>
    <row r="2354" hidden="1">
      <c r="A2354" s="157" t="s">
        <v>7361</v>
      </c>
      <c r="B2354" s="1" t="s">
        <v>7362</v>
      </c>
      <c r="C2354" s="157" t="s">
        <v>10619</v>
      </c>
      <c r="D2354" s="157" t="s">
        <v>10610</v>
      </c>
    </row>
    <row r="2355" hidden="1">
      <c r="A2355" s="157" t="s">
        <v>7365</v>
      </c>
      <c r="B2355" s="1" t="s">
        <v>7366</v>
      </c>
      <c r="C2355" s="157" t="s">
        <v>10619</v>
      </c>
      <c r="D2355" s="157" t="s">
        <v>10610</v>
      </c>
    </row>
    <row r="2356" hidden="1">
      <c r="A2356" s="157" t="s">
        <v>7367</v>
      </c>
      <c r="B2356" s="1" t="s">
        <v>7368</v>
      </c>
      <c r="C2356" s="157" t="s">
        <v>10614</v>
      </c>
      <c r="D2356" s="157" t="s">
        <v>10610</v>
      </c>
    </row>
    <row r="2357" hidden="1">
      <c r="A2357" s="157" t="s">
        <v>7369</v>
      </c>
      <c r="B2357" s="1" t="s">
        <v>7370</v>
      </c>
      <c r="C2357" s="157" t="s">
        <v>10614</v>
      </c>
      <c r="D2357" s="157" t="s">
        <v>10610</v>
      </c>
    </row>
    <row r="2358" hidden="1">
      <c r="A2358" s="157" t="s">
        <v>7371</v>
      </c>
      <c r="B2358" s="1" t="s">
        <v>7372</v>
      </c>
      <c r="C2358" s="157" t="s">
        <v>10614</v>
      </c>
      <c r="D2358" s="157" t="s">
        <v>10610</v>
      </c>
    </row>
    <row r="2359" hidden="1">
      <c r="A2359" s="157" t="s">
        <v>7373</v>
      </c>
      <c r="B2359" s="1" t="s">
        <v>7374</v>
      </c>
      <c r="C2359" s="157" t="s">
        <v>10619</v>
      </c>
      <c r="D2359" s="157" t="s">
        <v>10610</v>
      </c>
    </row>
    <row r="2360" hidden="1">
      <c r="A2360" s="157" t="s">
        <v>7375</v>
      </c>
      <c r="B2360" s="1" t="s">
        <v>7376</v>
      </c>
      <c r="C2360" s="157" t="s">
        <v>10615</v>
      </c>
      <c r="D2360" s="157" t="s">
        <v>10610</v>
      </c>
    </row>
    <row r="2361" hidden="1">
      <c r="A2361" s="157" t="s">
        <v>7377</v>
      </c>
      <c r="B2361" s="1" t="s">
        <v>7378</v>
      </c>
      <c r="C2361" s="157" t="s">
        <v>10614</v>
      </c>
      <c r="D2361" s="157" t="s">
        <v>10610</v>
      </c>
    </row>
    <row r="2362" hidden="1">
      <c r="A2362" s="157" t="s">
        <v>7379</v>
      </c>
      <c r="B2362" s="1" t="s">
        <v>7380</v>
      </c>
      <c r="C2362" s="157" t="s">
        <v>10615</v>
      </c>
      <c r="D2362" s="157" t="s">
        <v>10610</v>
      </c>
    </row>
    <row r="2363" hidden="1">
      <c r="A2363" s="157" t="s">
        <v>7381</v>
      </c>
      <c r="B2363" s="1" t="s">
        <v>7382</v>
      </c>
      <c r="C2363" s="157" t="s">
        <v>10614</v>
      </c>
      <c r="D2363" s="157" t="s">
        <v>10610</v>
      </c>
    </row>
    <row r="2364" hidden="1">
      <c r="A2364" s="157" t="s">
        <v>7383</v>
      </c>
      <c r="B2364" s="1" t="s">
        <v>7384</v>
      </c>
      <c r="C2364" s="157" t="s">
        <v>10614</v>
      </c>
      <c r="D2364" s="157" t="s">
        <v>10610</v>
      </c>
    </row>
    <row r="2365" hidden="1">
      <c r="A2365" s="157" t="s">
        <v>7387</v>
      </c>
      <c r="B2365" s="1" t="s">
        <v>7388</v>
      </c>
      <c r="C2365" s="157" t="s">
        <v>10614</v>
      </c>
      <c r="D2365" s="157" t="s">
        <v>10610</v>
      </c>
    </row>
    <row r="2366" hidden="1">
      <c r="A2366" s="157" t="s">
        <v>7389</v>
      </c>
      <c r="B2366" s="1" t="s">
        <v>7390</v>
      </c>
      <c r="C2366" s="157" t="s">
        <v>10615</v>
      </c>
      <c r="D2366" s="157" t="s">
        <v>10610</v>
      </c>
    </row>
    <row r="2367" hidden="1">
      <c r="A2367" s="157" t="s">
        <v>7391</v>
      </c>
      <c r="B2367" s="1" t="s">
        <v>7392</v>
      </c>
      <c r="C2367" s="157" t="s">
        <v>10614</v>
      </c>
      <c r="D2367" s="157" t="s">
        <v>10610</v>
      </c>
    </row>
    <row r="2368" hidden="1">
      <c r="A2368" s="157" t="s">
        <v>7393</v>
      </c>
      <c r="B2368" s="1" t="s">
        <v>7394</v>
      </c>
      <c r="C2368" s="157" t="s">
        <v>10614</v>
      </c>
      <c r="D2368" s="157" t="s">
        <v>10610</v>
      </c>
    </row>
    <row r="2369" hidden="1">
      <c r="A2369" s="157" t="s">
        <v>7395</v>
      </c>
      <c r="B2369" s="1" t="s">
        <v>7396</v>
      </c>
      <c r="C2369" s="157" t="s">
        <v>10619</v>
      </c>
      <c r="D2369" s="157" t="s">
        <v>10610</v>
      </c>
    </row>
    <row r="2370" hidden="1">
      <c r="A2370" s="157" t="s">
        <v>7397</v>
      </c>
      <c r="B2370" s="1" t="s">
        <v>7398</v>
      </c>
      <c r="C2370" s="157" t="s">
        <v>10615</v>
      </c>
      <c r="D2370" s="157" t="s">
        <v>10610</v>
      </c>
    </row>
    <row r="2371" hidden="1">
      <c r="A2371" s="157" t="s">
        <v>7399</v>
      </c>
      <c r="B2371" s="1" t="s">
        <v>7400</v>
      </c>
      <c r="C2371" s="157" t="s">
        <v>10614</v>
      </c>
      <c r="D2371" s="157" t="s">
        <v>10610</v>
      </c>
    </row>
    <row r="2372" hidden="1">
      <c r="A2372" s="157" t="s">
        <v>7401</v>
      </c>
      <c r="B2372" s="1" t="s">
        <v>7402</v>
      </c>
      <c r="C2372" s="157" t="s">
        <v>10615</v>
      </c>
      <c r="D2372" s="157" t="s">
        <v>10610</v>
      </c>
    </row>
    <row r="2373" hidden="1">
      <c r="A2373" s="157" t="s">
        <v>7403</v>
      </c>
      <c r="B2373" s="1" t="s">
        <v>7404</v>
      </c>
      <c r="C2373" s="157" t="s">
        <v>10614</v>
      </c>
      <c r="D2373" s="157" t="s">
        <v>10610</v>
      </c>
    </row>
    <row r="2374" hidden="1">
      <c r="A2374" s="157" t="s">
        <v>7405</v>
      </c>
      <c r="B2374" s="1" t="s">
        <v>7406</v>
      </c>
      <c r="C2374" s="157" t="s">
        <v>10614</v>
      </c>
      <c r="D2374" s="157" t="s">
        <v>10610</v>
      </c>
    </row>
    <row r="2375" hidden="1">
      <c r="A2375" s="157" t="s">
        <v>7407</v>
      </c>
      <c r="B2375" s="1" t="s">
        <v>7408</v>
      </c>
      <c r="C2375" s="157" t="s">
        <v>10614</v>
      </c>
      <c r="D2375" s="157" t="s">
        <v>10610</v>
      </c>
    </row>
    <row r="2376" hidden="1">
      <c r="A2376" s="157" t="s">
        <v>7409</v>
      </c>
      <c r="B2376" s="1" t="s">
        <v>7410</v>
      </c>
      <c r="C2376" s="157" t="s">
        <v>10619</v>
      </c>
      <c r="D2376" s="157" t="s">
        <v>10610</v>
      </c>
    </row>
    <row r="2377" hidden="1">
      <c r="A2377" s="157" t="s">
        <v>7411</v>
      </c>
      <c r="B2377" s="1" t="s">
        <v>7412</v>
      </c>
      <c r="C2377" s="157" t="s">
        <v>10619</v>
      </c>
      <c r="D2377" s="157" t="s">
        <v>10610</v>
      </c>
    </row>
    <row r="2378" hidden="1">
      <c r="A2378" s="157" t="s">
        <v>7413</v>
      </c>
      <c r="B2378" s="1" t="s">
        <v>7414</v>
      </c>
      <c r="C2378" s="157" t="s">
        <v>10619</v>
      </c>
      <c r="D2378" s="157" t="s">
        <v>10610</v>
      </c>
    </row>
    <row r="2379" hidden="1">
      <c r="A2379" s="157" t="s">
        <v>7415</v>
      </c>
      <c r="B2379" s="1" t="s">
        <v>7416</v>
      </c>
      <c r="C2379" s="157" t="s">
        <v>10619</v>
      </c>
      <c r="D2379" s="157" t="s">
        <v>10610</v>
      </c>
    </row>
    <row r="2380" hidden="1">
      <c r="A2380" s="157" t="s">
        <v>7417</v>
      </c>
      <c r="B2380" s="1" t="s">
        <v>7418</v>
      </c>
      <c r="C2380" s="157" t="s">
        <v>10619</v>
      </c>
      <c r="D2380" s="157" t="s">
        <v>10610</v>
      </c>
    </row>
    <row r="2381" hidden="1">
      <c r="A2381" s="157" t="s">
        <v>7419</v>
      </c>
      <c r="B2381" s="1" t="s">
        <v>7420</v>
      </c>
      <c r="C2381" s="157" t="s">
        <v>10619</v>
      </c>
      <c r="D2381" s="157" t="s">
        <v>10610</v>
      </c>
    </row>
    <row r="2382" hidden="1">
      <c r="A2382" s="157" t="s">
        <v>7421</v>
      </c>
      <c r="B2382" s="1" t="s">
        <v>7422</v>
      </c>
      <c r="C2382" s="157" t="s">
        <v>10619</v>
      </c>
      <c r="D2382" s="157" t="s">
        <v>10610</v>
      </c>
    </row>
    <row r="2383" hidden="1">
      <c r="A2383" s="157" t="s">
        <v>7425</v>
      </c>
      <c r="B2383" s="1" t="s">
        <v>7426</v>
      </c>
      <c r="C2383" s="157" t="s">
        <v>10614</v>
      </c>
      <c r="D2383" s="157" t="s">
        <v>10610</v>
      </c>
    </row>
    <row r="2384" hidden="1">
      <c r="A2384" s="157" t="s">
        <v>7427</v>
      </c>
      <c r="B2384" s="1" t="s">
        <v>7428</v>
      </c>
      <c r="C2384" s="157" t="s">
        <v>10614</v>
      </c>
      <c r="D2384" s="157" t="s">
        <v>10610</v>
      </c>
    </row>
    <row r="2385" hidden="1">
      <c r="A2385" s="157" t="s">
        <v>7429</v>
      </c>
      <c r="B2385" s="1" t="s">
        <v>7430</v>
      </c>
      <c r="C2385" s="157" t="s">
        <v>10614</v>
      </c>
      <c r="D2385" s="157" t="s">
        <v>10610</v>
      </c>
    </row>
    <row r="2386" hidden="1">
      <c r="A2386" s="157" t="s">
        <v>7431</v>
      </c>
      <c r="B2386" s="1" t="s">
        <v>7432</v>
      </c>
      <c r="C2386" s="157" t="s">
        <v>10614</v>
      </c>
      <c r="D2386" s="157" t="s">
        <v>10610</v>
      </c>
    </row>
    <row r="2387" hidden="1">
      <c r="A2387" s="157" t="s">
        <v>7433</v>
      </c>
      <c r="B2387" s="1" t="s">
        <v>7434</v>
      </c>
      <c r="C2387" s="157" t="s">
        <v>10619</v>
      </c>
      <c r="D2387" s="157" t="s">
        <v>10610</v>
      </c>
    </row>
    <row r="2388" hidden="1">
      <c r="A2388" s="157" t="s">
        <v>7435</v>
      </c>
      <c r="B2388" s="1" t="s">
        <v>7436</v>
      </c>
      <c r="C2388" s="157" t="s">
        <v>10615</v>
      </c>
      <c r="D2388" s="157" t="s">
        <v>10610</v>
      </c>
    </row>
    <row r="2389" hidden="1">
      <c r="A2389" s="157" t="s">
        <v>7437</v>
      </c>
      <c r="B2389" s="1" t="s">
        <v>7438</v>
      </c>
      <c r="C2389" s="157" t="s">
        <v>10615</v>
      </c>
      <c r="D2389" s="157" t="s">
        <v>10610</v>
      </c>
    </row>
    <row r="2390" hidden="1">
      <c r="A2390" s="157" t="s">
        <v>7439</v>
      </c>
      <c r="B2390" s="1" t="s">
        <v>7440</v>
      </c>
      <c r="C2390" s="157" t="s">
        <v>10615</v>
      </c>
      <c r="D2390" s="157" t="s">
        <v>10610</v>
      </c>
    </row>
    <row r="2391" hidden="1">
      <c r="A2391" s="157" t="s">
        <v>7441</v>
      </c>
      <c r="B2391" s="1" t="s">
        <v>7442</v>
      </c>
      <c r="C2391" s="157" t="s">
        <v>10614</v>
      </c>
      <c r="D2391" s="157" t="s">
        <v>10610</v>
      </c>
    </row>
    <row r="2392" hidden="1">
      <c r="A2392" s="157" t="s">
        <v>7443</v>
      </c>
      <c r="B2392" s="1" t="s">
        <v>7444</v>
      </c>
      <c r="C2392" s="157" t="s">
        <v>10614</v>
      </c>
      <c r="D2392" s="157" t="s">
        <v>10610</v>
      </c>
    </row>
    <row r="2393" hidden="1">
      <c r="A2393" s="157" t="s">
        <v>7447</v>
      </c>
      <c r="B2393" s="1" t="s">
        <v>7448</v>
      </c>
      <c r="C2393" s="157" t="s">
        <v>10615</v>
      </c>
      <c r="D2393" s="157" t="s">
        <v>10610</v>
      </c>
    </row>
    <row r="2394" hidden="1">
      <c r="A2394" s="157" t="s">
        <v>7449</v>
      </c>
      <c r="B2394" s="1" t="s">
        <v>7450</v>
      </c>
      <c r="C2394" s="157" t="s">
        <v>10619</v>
      </c>
      <c r="D2394" s="157" t="s">
        <v>10610</v>
      </c>
    </row>
    <row r="2395" hidden="1">
      <c r="A2395" s="157" t="s">
        <v>7451</v>
      </c>
      <c r="B2395" s="1" t="s">
        <v>7452</v>
      </c>
      <c r="C2395" s="157" t="s">
        <v>10619</v>
      </c>
      <c r="D2395" s="157" t="s">
        <v>10610</v>
      </c>
    </row>
    <row r="2396" hidden="1">
      <c r="A2396" s="157" t="s">
        <v>7453</v>
      </c>
      <c r="B2396" s="1" t="s">
        <v>7454</v>
      </c>
      <c r="C2396" s="157" t="s">
        <v>10619</v>
      </c>
      <c r="D2396" s="157" t="s">
        <v>10610</v>
      </c>
    </row>
    <row r="2397" hidden="1">
      <c r="A2397" s="157" t="s">
        <v>7455</v>
      </c>
      <c r="B2397" s="1" t="s">
        <v>7456</v>
      </c>
      <c r="C2397" s="157" t="s">
        <v>10619</v>
      </c>
      <c r="D2397" s="157" t="s">
        <v>10610</v>
      </c>
    </row>
    <row r="2398" hidden="1">
      <c r="A2398" s="157" t="s">
        <v>7457</v>
      </c>
      <c r="B2398" s="1" t="s">
        <v>7458</v>
      </c>
      <c r="C2398" s="157" t="s">
        <v>10619</v>
      </c>
      <c r="D2398" s="157" t="s">
        <v>10610</v>
      </c>
    </row>
    <row r="2399" hidden="1">
      <c r="A2399" s="157" t="s">
        <v>7459</v>
      </c>
      <c r="B2399" s="1" t="s">
        <v>7460</v>
      </c>
      <c r="C2399" s="157" t="s">
        <v>10619</v>
      </c>
      <c r="D2399" s="157" t="s">
        <v>10610</v>
      </c>
    </row>
    <row r="2400" hidden="1">
      <c r="A2400" s="157" t="s">
        <v>7461</v>
      </c>
      <c r="B2400" s="1" t="s">
        <v>7462</v>
      </c>
      <c r="C2400" s="157" t="s">
        <v>10619</v>
      </c>
      <c r="D2400" s="157" t="s">
        <v>10610</v>
      </c>
    </row>
    <row r="2401" hidden="1">
      <c r="A2401" s="157" t="s">
        <v>7463</v>
      </c>
      <c r="B2401" s="1" t="s">
        <v>7464</v>
      </c>
      <c r="C2401" s="157" t="s">
        <v>10619</v>
      </c>
      <c r="D2401" s="157" t="s">
        <v>10610</v>
      </c>
    </row>
    <row r="2402" hidden="1">
      <c r="A2402" s="157" t="s">
        <v>7465</v>
      </c>
      <c r="B2402" s="1" t="s">
        <v>7466</v>
      </c>
      <c r="C2402" s="157" t="s">
        <v>10619</v>
      </c>
      <c r="D2402" s="157" t="s">
        <v>10610</v>
      </c>
    </row>
    <row r="2403" hidden="1">
      <c r="A2403" s="157" t="s">
        <v>7469</v>
      </c>
      <c r="B2403" s="1" t="s">
        <v>7470</v>
      </c>
      <c r="C2403" s="157" t="s">
        <v>10619</v>
      </c>
      <c r="D2403" s="157" t="s">
        <v>10610</v>
      </c>
    </row>
    <row r="2404" hidden="1">
      <c r="A2404" s="157" t="s">
        <v>1410</v>
      </c>
      <c r="B2404" s="1" t="s">
        <v>471</v>
      </c>
      <c r="C2404" s="157" t="s">
        <v>10614</v>
      </c>
      <c r="D2404" s="157" t="s">
        <v>10610</v>
      </c>
    </row>
    <row r="2405" hidden="1">
      <c r="A2405" s="157" t="s">
        <v>7471</v>
      </c>
      <c r="B2405" s="1" t="s">
        <v>7472</v>
      </c>
      <c r="C2405" s="157" t="s">
        <v>10614</v>
      </c>
      <c r="D2405" s="157" t="s">
        <v>10610</v>
      </c>
    </row>
    <row r="2406" hidden="1">
      <c r="A2406" s="157" t="s">
        <v>7473</v>
      </c>
      <c r="B2406" s="1" t="s">
        <v>7474</v>
      </c>
      <c r="C2406" s="157" t="s">
        <v>10614</v>
      </c>
      <c r="D2406" s="157" t="s">
        <v>10610</v>
      </c>
    </row>
    <row r="2407" hidden="1">
      <c r="A2407" s="157" t="s">
        <v>7475</v>
      </c>
      <c r="B2407" s="1" t="s">
        <v>7476</v>
      </c>
      <c r="C2407" s="157" t="s">
        <v>10619</v>
      </c>
      <c r="D2407" s="157" t="s">
        <v>10610</v>
      </c>
    </row>
    <row r="2408" hidden="1">
      <c r="A2408" s="157" t="s">
        <v>7477</v>
      </c>
      <c r="B2408" s="1" t="s">
        <v>7478</v>
      </c>
      <c r="C2408" s="157" t="s">
        <v>10615</v>
      </c>
      <c r="D2408" s="157" t="s">
        <v>10610</v>
      </c>
    </row>
    <row r="2409" hidden="1">
      <c r="A2409" s="157" t="s">
        <v>7479</v>
      </c>
      <c r="B2409" s="1" t="s">
        <v>7480</v>
      </c>
      <c r="C2409" s="157" t="s">
        <v>10614</v>
      </c>
      <c r="D2409" s="157" t="s">
        <v>10610</v>
      </c>
    </row>
    <row r="2410" hidden="1">
      <c r="A2410" s="157" t="s">
        <v>7481</v>
      </c>
      <c r="B2410" s="1" t="s">
        <v>7482</v>
      </c>
      <c r="C2410" s="157" t="s">
        <v>10614</v>
      </c>
      <c r="D2410" s="157" t="s">
        <v>10610</v>
      </c>
    </row>
    <row r="2411" hidden="1">
      <c r="A2411" s="157" t="s">
        <v>7483</v>
      </c>
      <c r="B2411" s="1" t="s">
        <v>7484</v>
      </c>
      <c r="C2411" s="157" t="s">
        <v>10614</v>
      </c>
      <c r="D2411" s="157" t="s">
        <v>10610</v>
      </c>
    </row>
    <row r="2412" hidden="1">
      <c r="A2412" s="157" t="s">
        <v>7485</v>
      </c>
      <c r="B2412" s="1" t="s">
        <v>7486</v>
      </c>
      <c r="C2412" s="157" t="s">
        <v>10614</v>
      </c>
      <c r="D2412" s="157" t="s">
        <v>10610</v>
      </c>
    </row>
    <row r="2413" hidden="1">
      <c r="A2413" s="157" t="s">
        <v>7489</v>
      </c>
      <c r="B2413" s="1" t="s">
        <v>7490</v>
      </c>
      <c r="C2413" s="157" t="s">
        <v>10614</v>
      </c>
      <c r="D2413" s="157" t="s">
        <v>10610</v>
      </c>
    </row>
    <row r="2414" hidden="1">
      <c r="A2414" s="157" t="s">
        <v>1455</v>
      </c>
      <c r="B2414" s="1" t="s">
        <v>473</v>
      </c>
      <c r="C2414" s="157" t="s">
        <v>10611</v>
      </c>
      <c r="D2414" s="157" t="s">
        <v>10610</v>
      </c>
    </row>
    <row r="2415" hidden="1">
      <c r="A2415" s="157" t="s">
        <v>7491</v>
      </c>
      <c r="B2415" s="1" t="s">
        <v>7492</v>
      </c>
      <c r="C2415" s="157" t="s">
        <v>10614</v>
      </c>
      <c r="D2415" s="157" t="s">
        <v>10610</v>
      </c>
    </row>
    <row r="2416" hidden="1">
      <c r="A2416" s="157" t="s">
        <v>7493</v>
      </c>
      <c r="B2416" s="1" t="s">
        <v>7494</v>
      </c>
      <c r="C2416" s="157" t="s">
        <v>10614</v>
      </c>
      <c r="D2416" s="157" t="s">
        <v>10610</v>
      </c>
    </row>
    <row r="2417" hidden="1">
      <c r="A2417" s="157" t="s">
        <v>7495</v>
      </c>
      <c r="B2417" s="1" t="s">
        <v>7496</v>
      </c>
      <c r="C2417" s="157" t="s">
        <v>10614</v>
      </c>
      <c r="D2417" s="157" t="s">
        <v>10610</v>
      </c>
    </row>
    <row r="2418" hidden="1">
      <c r="A2418" s="157" t="s">
        <v>7497</v>
      </c>
      <c r="B2418" s="1" t="s">
        <v>7498</v>
      </c>
      <c r="C2418" s="157" t="s">
        <v>10615</v>
      </c>
      <c r="D2418" s="157" t="s">
        <v>10610</v>
      </c>
    </row>
    <row r="2419" hidden="1">
      <c r="A2419" s="157" t="s">
        <v>7499</v>
      </c>
      <c r="B2419" s="1" t="s">
        <v>7500</v>
      </c>
      <c r="C2419" s="157" t="s">
        <v>10614</v>
      </c>
      <c r="D2419" s="157" t="s">
        <v>10610</v>
      </c>
    </row>
    <row r="2420" hidden="1">
      <c r="A2420" s="157" t="s">
        <v>7501</v>
      </c>
      <c r="B2420" s="1" t="s">
        <v>7502</v>
      </c>
      <c r="C2420" s="157" t="s">
        <v>10614</v>
      </c>
      <c r="D2420" s="157" t="s">
        <v>10610</v>
      </c>
    </row>
    <row r="2421" hidden="1">
      <c r="A2421" s="157" t="s">
        <v>7503</v>
      </c>
      <c r="B2421" s="1" t="s">
        <v>7504</v>
      </c>
      <c r="C2421" s="157" t="s">
        <v>10614</v>
      </c>
      <c r="D2421" s="157" t="s">
        <v>10610</v>
      </c>
    </row>
    <row r="2422" hidden="1">
      <c r="A2422" s="157" t="s">
        <v>7505</v>
      </c>
      <c r="B2422" s="1" t="s">
        <v>7506</v>
      </c>
      <c r="C2422" s="157" t="s">
        <v>10614</v>
      </c>
      <c r="D2422" s="157" t="s">
        <v>10610</v>
      </c>
    </row>
    <row r="2423" hidden="1">
      <c r="A2423" s="157" t="s">
        <v>7509</v>
      </c>
      <c r="B2423" s="1" t="s">
        <v>7510</v>
      </c>
      <c r="C2423" s="157" t="s">
        <v>10615</v>
      </c>
      <c r="D2423" s="157" t="s">
        <v>10610</v>
      </c>
    </row>
    <row r="2424" hidden="1">
      <c r="A2424" s="157" t="s">
        <v>7511</v>
      </c>
      <c r="B2424" s="1" t="s">
        <v>7512</v>
      </c>
      <c r="C2424" s="157" t="s">
        <v>10614</v>
      </c>
      <c r="D2424" s="157" t="s">
        <v>10610</v>
      </c>
    </row>
    <row r="2425" hidden="1">
      <c r="A2425" s="157" t="s">
        <v>7513</v>
      </c>
      <c r="B2425" s="1" t="s">
        <v>7514</v>
      </c>
      <c r="C2425" s="157" t="s">
        <v>10615</v>
      </c>
      <c r="D2425" s="157" t="s">
        <v>10610</v>
      </c>
    </row>
    <row r="2426" hidden="1">
      <c r="A2426" s="157" t="s">
        <v>7515</v>
      </c>
      <c r="B2426" s="1" t="s">
        <v>7516</v>
      </c>
      <c r="C2426" s="157" t="s">
        <v>10615</v>
      </c>
      <c r="D2426" s="157" t="s">
        <v>10610</v>
      </c>
    </row>
    <row r="2427" hidden="1">
      <c r="A2427" s="157" t="s">
        <v>7517</v>
      </c>
      <c r="B2427" s="1" t="s">
        <v>7518</v>
      </c>
      <c r="C2427" s="157" t="s">
        <v>10619</v>
      </c>
      <c r="D2427" s="157" t="s">
        <v>10610</v>
      </c>
    </row>
    <row r="2428" hidden="1">
      <c r="A2428" s="157" t="s">
        <v>7519</v>
      </c>
      <c r="B2428" s="1" t="s">
        <v>7520</v>
      </c>
      <c r="C2428" s="157" t="s">
        <v>10615</v>
      </c>
      <c r="D2428" s="157" t="s">
        <v>10610</v>
      </c>
    </row>
    <row r="2429" hidden="1">
      <c r="A2429" s="157" t="s">
        <v>7521</v>
      </c>
      <c r="B2429" s="1" t="s">
        <v>7522</v>
      </c>
      <c r="C2429" s="157" t="s">
        <v>10614</v>
      </c>
      <c r="D2429" s="157" t="s">
        <v>10610</v>
      </c>
    </row>
    <row r="2430" hidden="1">
      <c r="A2430" s="157" t="s">
        <v>7523</v>
      </c>
      <c r="B2430" s="1" t="s">
        <v>7524</v>
      </c>
      <c r="C2430" s="157" t="s">
        <v>10614</v>
      </c>
      <c r="D2430" s="157" t="s">
        <v>10610</v>
      </c>
    </row>
    <row r="2431" hidden="1">
      <c r="A2431" s="157" t="s">
        <v>7525</v>
      </c>
      <c r="B2431" s="1" t="s">
        <v>7526</v>
      </c>
      <c r="C2431" s="157" t="s">
        <v>10614</v>
      </c>
      <c r="D2431" s="157" t="s">
        <v>10610</v>
      </c>
    </row>
    <row r="2432" hidden="1">
      <c r="A2432" s="157" t="s">
        <v>7527</v>
      </c>
      <c r="B2432" s="1" t="s">
        <v>7528</v>
      </c>
      <c r="C2432" s="157" t="s">
        <v>10614</v>
      </c>
      <c r="D2432" s="157" t="s">
        <v>10610</v>
      </c>
    </row>
    <row r="2433" hidden="1">
      <c r="A2433" s="157" t="s">
        <v>7531</v>
      </c>
      <c r="B2433" s="1" t="s">
        <v>7532</v>
      </c>
      <c r="C2433" s="157" t="s">
        <v>10619</v>
      </c>
      <c r="D2433" s="157" t="s">
        <v>10610</v>
      </c>
    </row>
    <row r="2434" hidden="1">
      <c r="A2434" s="157" t="s">
        <v>7533</v>
      </c>
      <c r="B2434" s="1" t="s">
        <v>7534</v>
      </c>
      <c r="C2434" s="157" t="s">
        <v>10619</v>
      </c>
      <c r="D2434" s="157" t="s">
        <v>10610</v>
      </c>
    </row>
    <row r="2435" hidden="1">
      <c r="A2435" s="157" t="s">
        <v>7535</v>
      </c>
      <c r="B2435" s="1" t="s">
        <v>7536</v>
      </c>
      <c r="C2435" s="157" t="s">
        <v>10619</v>
      </c>
      <c r="D2435" s="157" t="s">
        <v>10610</v>
      </c>
    </row>
    <row r="2436" hidden="1">
      <c r="A2436" s="157" t="s">
        <v>7537</v>
      </c>
      <c r="B2436" s="1" t="s">
        <v>7538</v>
      </c>
      <c r="C2436" s="157" t="s">
        <v>10614</v>
      </c>
      <c r="D2436" s="157" t="s">
        <v>10610</v>
      </c>
    </row>
    <row r="2437" hidden="1">
      <c r="A2437" s="157" t="s">
        <v>7539</v>
      </c>
      <c r="B2437" s="1" t="s">
        <v>7540</v>
      </c>
      <c r="C2437" s="157" t="s">
        <v>10619</v>
      </c>
      <c r="D2437" s="157" t="s">
        <v>10610</v>
      </c>
    </row>
    <row r="2438" hidden="1">
      <c r="A2438" s="157" t="s">
        <v>7541</v>
      </c>
      <c r="B2438" s="1" t="s">
        <v>7542</v>
      </c>
      <c r="C2438" s="157" t="s">
        <v>10615</v>
      </c>
      <c r="D2438" s="157" t="s">
        <v>10610</v>
      </c>
    </row>
    <row r="2439" hidden="1">
      <c r="A2439" s="157" t="s">
        <v>7543</v>
      </c>
      <c r="B2439" s="1" t="s">
        <v>7544</v>
      </c>
      <c r="C2439" s="157" t="s">
        <v>10614</v>
      </c>
      <c r="D2439" s="157" t="s">
        <v>10610</v>
      </c>
    </row>
    <row r="2440" hidden="1">
      <c r="A2440" s="157" t="s">
        <v>7545</v>
      </c>
      <c r="B2440" s="1" t="s">
        <v>7546</v>
      </c>
      <c r="C2440" s="157" t="s">
        <v>10615</v>
      </c>
      <c r="D2440" s="157" t="s">
        <v>10610</v>
      </c>
    </row>
    <row r="2441" hidden="1">
      <c r="A2441" s="157" t="s">
        <v>7547</v>
      </c>
      <c r="B2441" s="1" t="s">
        <v>7548</v>
      </c>
      <c r="C2441" s="157" t="s">
        <v>10614</v>
      </c>
      <c r="D2441" s="157" t="s">
        <v>10610</v>
      </c>
    </row>
    <row r="2442" hidden="1">
      <c r="A2442" s="157" t="s">
        <v>7549</v>
      </c>
      <c r="B2442" s="1" t="s">
        <v>7550</v>
      </c>
      <c r="C2442" s="157" t="s">
        <v>10614</v>
      </c>
      <c r="D2442" s="157" t="s">
        <v>10610</v>
      </c>
    </row>
    <row r="2443" hidden="1">
      <c r="A2443" s="157" t="s">
        <v>7551</v>
      </c>
      <c r="B2443" s="1" t="s">
        <v>7552</v>
      </c>
      <c r="C2443" s="157" t="s">
        <v>10614</v>
      </c>
      <c r="D2443" s="157" t="s">
        <v>10610</v>
      </c>
    </row>
    <row r="2444" hidden="1">
      <c r="A2444" s="157" t="s">
        <v>7553</v>
      </c>
      <c r="B2444" s="1" t="s">
        <v>7554</v>
      </c>
      <c r="C2444" s="157" t="s">
        <v>10614</v>
      </c>
      <c r="D2444" s="157" t="s">
        <v>10610</v>
      </c>
    </row>
    <row r="2445" hidden="1">
      <c r="A2445" s="157" t="s">
        <v>7555</v>
      </c>
      <c r="B2445" s="1" t="s">
        <v>7556</v>
      </c>
      <c r="C2445" s="157" t="s">
        <v>10614</v>
      </c>
      <c r="D2445" s="157" t="s">
        <v>10610</v>
      </c>
    </row>
    <row r="2446" hidden="1">
      <c r="A2446" s="157" t="s">
        <v>7557</v>
      </c>
      <c r="B2446" s="1" t="s">
        <v>7558</v>
      </c>
      <c r="C2446" s="157" t="s">
        <v>10619</v>
      </c>
      <c r="D2446" s="157" t="s">
        <v>10610</v>
      </c>
    </row>
    <row r="2447" hidden="1">
      <c r="A2447" s="157" t="s">
        <v>7559</v>
      </c>
      <c r="B2447" s="1" t="s">
        <v>7560</v>
      </c>
      <c r="C2447" s="157" t="s">
        <v>10614</v>
      </c>
      <c r="D2447" s="157" t="s">
        <v>10610</v>
      </c>
    </row>
    <row r="2448" hidden="1">
      <c r="A2448" s="157" t="s">
        <v>7561</v>
      </c>
      <c r="B2448" s="1" t="s">
        <v>7562</v>
      </c>
      <c r="C2448" s="157" t="s">
        <v>10614</v>
      </c>
      <c r="D2448" s="157" t="s">
        <v>10610</v>
      </c>
    </row>
    <row r="2449" hidden="1">
      <c r="A2449" s="157" t="s">
        <v>7563</v>
      </c>
      <c r="B2449" s="1" t="s">
        <v>7564</v>
      </c>
      <c r="C2449" s="157" t="s">
        <v>10619</v>
      </c>
      <c r="D2449" s="157" t="s">
        <v>10610</v>
      </c>
    </row>
    <row r="2450" hidden="1">
      <c r="A2450" s="157" t="s">
        <v>7565</v>
      </c>
      <c r="B2450" s="1" t="s">
        <v>7566</v>
      </c>
      <c r="C2450" s="157" t="s">
        <v>10620</v>
      </c>
      <c r="D2450" s="157" t="s">
        <v>10610</v>
      </c>
    </row>
    <row r="2451" hidden="1">
      <c r="A2451" s="157" t="s">
        <v>7569</v>
      </c>
      <c r="B2451" s="1" t="s">
        <v>7570</v>
      </c>
      <c r="C2451" s="157" t="s">
        <v>10619</v>
      </c>
      <c r="D2451" s="157" t="s">
        <v>10610</v>
      </c>
    </row>
    <row r="2452" hidden="1">
      <c r="A2452" s="157" t="s">
        <v>7571</v>
      </c>
      <c r="B2452" s="1" t="s">
        <v>7572</v>
      </c>
      <c r="C2452" s="157" t="s">
        <v>10614</v>
      </c>
      <c r="D2452" s="157" t="s">
        <v>10610</v>
      </c>
    </row>
    <row r="2453" hidden="1">
      <c r="A2453" s="157" t="s">
        <v>7573</v>
      </c>
      <c r="B2453" s="1" t="s">
        <v>7574</v>
      </c>
      <c r="C2453" s="157" t="s">
        <v>10614</v>
      </c>
      <c r="D2453" s="157" t="s">
        <v>10610</v>
      </c>
    </row>
    <row r="2454" hidden="1">
      <c r="A2454" s="157" t="s">
        <v>7575</v>
      </c>
      <c r="B2454" s="1" t="s">
        <v>7576</v>
      </c>
      <c r="C2454" s="157" t="s">
        <v>10620</v>
      </c>
      <c r="D2454" s="157" t="s">
        <v>10610</v>
      </c>
    </row>
    <row r="2455" hidden="1">
      <c r="A2455" s="157" t="s">
        <v>7577</v>
      </c>
      <c r="B2455" s="1" t="s">
        <v>7578</v>
      </c>
      <c r="C2455" s="157" t="s">
        <v>10615</v>
      </c>
      <c r="D2455" s="157" t="s">
        <v>10610</v>
      </c>
    </row>
    <row r="2456" hidden="1">
      <c r="A2456" s="157" t="s">
        <v>7579</v>
      </c>
      <c r="B2456" s="1" t="s">
        <v>7580</v>
      </c>
      <c r="C2456" s="157" t="s">
        <v>10615</v>
      </c>
      <c r="D2456" s="157" t="s">
        <v>10610</v>
      </c>
    </row>
    <row r="2457" hidden="1">
      <c r="A2457" s="157" t="s">
        <v>7581</v>
      </c>
      <c r="B2457" s="1" t="s">
        <v>7582</v>
      </c>
      <c r="C2457" s="157" t="s">
        <v>10620</v>
      </c>
      <c r="D2457" s="157" t="s">
        <v>10610</v>
      </c>
    </row>
    <row r="2458" hidden="1">
      <c r="A2458" s="157" t="s">
        <v>7583</v>
      </c>
      <c r="B2458" s="1" t="s">
        <v>7584</v>
      </c>
      <c r="C2458" s="157" t="s">
        <v>10614</v>
      </c>
      <c r="D2458" s="157" t="s">
        <v>10610</v>
      </c>
    </row>
    <row r="2459" hidden="1">
      <c r="A2459" s="157" t="s">
        <v>7587</v>
      </c>
      <c r="B2459" s="1" t="s">
        <v>7588</v>
      </c>
      <c r="C2459" s="157" t="s">
        <v>10614</v>
      </c>
      <c r="D2459" s="157" t="s">
        <v>10610</v>
      </c>
    </row>
    <row r="2460" hidden="1">
      <c r="A2460" s="157" t="s">
        <v>7589</v>
      </c>
      <c r="B2460" s="1" t="s">
        <v>7590</v>
      </c>
      <c r="C2460" s="157" t="s">
        <v>10614</v>
      </c>
      <c r="D2460" s="157" t="s">
        <v>10610</v>
      </c>
    </row>
    <row r="2461" hidden="1">
      <c r="A2461" s="157" t="s">
        <v>7591</v>
      </c>
      <c r="B2461" s="1" t="s">
        <v>7592</v>
      </c>
      <c r="C2461" s="157" t="s">
        <v>10614</v>
      </c>
      <c r="D2461" s="157" t="s">
        <v>10610</v>
      </c>
    </row>
    <row r="2462" hidden="1">
      <c r="A2462" s="157" t="s">
        <v>7593</v>
      </c>
      <c r="B2462" s="1" t="s">
        <v>7594</v>
      </c>
      <c r="C2462" s="157" t="s">
        <v>10614</v>
      </c>
      <c r="D2462" s="157" t="s">
        <v>10610</v>
      </c>
    </row>
    <row r="2463" hidden="1">
      <c r="A2463" s="157" t="s">
        <v>7595</v>
      </c>
      <c r="B2463" s="1" t="s">
        <v>7596</v>
      </c>
      <c r="C2463" s="157" t="s">
        <v>10619</v>
      </c>
      <c r="D2463" s="157" t="s">
        <v>10610</v>
      </c>
    </row>
    <row r="2464" hidden="1">
      <c r="A2464" s="157" t="s">
        <v>7597</v>
      </c>
      <c r="B2464" s="1" t="s">
        <v>7598</v>
      </c>
      <c r="C2464" s="157" t="s">
        <v>10615</v>
      </c>
      <c r="D2464" s="157" t="s">
        <v>10610</v>
      </c>
    </row>
    <row r="2465" hidden="1">
      <c r="A2465" s="157" t="s">
        <v>7599</v>
      </c>
      <c r="B2465" s="1" t="s">
        <v>7600</v>
      </c>
      <c r="C2465" s="157" t="s">
        <v>10615</v>
      </c>
      <c r="D2465" s="157" t="s">
        <v>10610</v>
      </c>
    </row>
    <row r="2466" hidden="1">
      <c r="A2466" s="157" t="s">
        <v>7601</v>
      </c>
      <c r="B2466" s="1" t="s">
        <v>7602</v>
      </c>
      <c r="C2466" s="157" t="s">
        <v>10615</v>
      </c>
      <c r="D2466" s="157" t="s">
        <v>10610</v>
      </c>
    </row>
    <row r="2467" hidden="1">
      <c r="A2467" s="157" t="s">
        <v>7603</v>
      </c>
      <c r="B2467" s="1" t="s">
        <v>7604</v>
      </c>
      <c r="C2467" s="157" t="s">
        <v>10614</v>
      </c>
      <c r="D2467" s="157" t="s">
        <v>10610</v>
      </c>
    </row>
    <row r="2468" hidden="1">
      <c r="A2468" s="157" t="s">
        <v>7605</v>
      </c>
      <c r="B2468" s="1" t="s">
        <v>7606</v>
      </c>
      <c r="C2468" s="157" t="s">
        <v>10614</v>
      </c>
      <c r="D2468" s="157" t="s">
        <v>10610</v>
      </c>
    </row>
    <row r="2469" hidden="1">
      <c r="A2469" s="157" t="s">
        <v>7609</v>
      </c>
      <c r="B2469" s="1" t="s">
        <v>7610</v>
      </c>
      <c r="C2469" s="157" t="s">
        <v>10614</v>
      </c>
      <c r="D2469" s="157" t="s">
        <v>10610</v>
      </c>
    </row>
    <row r="2470" hidden="1">
      <c r="A2470" s="157" t="s">
        <v>7611</v>
      </c>
      <c r="B2470" s="1" t="s">
        <v>7612</v>
      </c>
      <c r="C2470" s="157" t="s">
        <v>10614</v>
      </c>
      <c r="D2470" s="157" t="s">
        <v>10610</v>
      </c>
    </row>
    <row r="2471" hidden="1">
      <c r="A2471" s="157" t="s">
        <v>7613</v>
      </c>
      <c r="B2471" s="1" t="s">
        <v>7614</v>
      </c>
      <c r="C2471" s="157" t="s">
        <v>10614</v>
      </c>
      <c r="D2471" s="157" t="s">
        <v>10610</v>
      </c>
    </row>
    <row r="2472" hidden="1">
      <c r="A2472" s="157" t="s">
        <v>7615</v>
      </c>
      <c r="B2472" s="1" t="s">
        <v>7616</v>
      </c>
      <c r="C2472" s="157" t="s">
        <v>10614</v>
      </c>
      <c r="D2472" s="157" t="s">
        <v>10610</v>
      </c>
    </row>
    <row r="2473" hidden="1">
      <c r="A2473" s="157" t="s">
        <v>7617</v>
      </c>
      <c r="B2473" s="1" t="s">
        <v>7618</v>
      </c>
      <c r="C2473" s="157" t="s">
        <v>10619</v>
      </c>
      <c r="D2473" s="157" t="s">
        <v>10610</v>
      </c>
    </row>
    <row r="2474" hidden="1">
      <c r="A2474" s="157" t="s">
        <v>7619</v>
      </c>
      <c r="B2474" s="1" t="s">
        <v>7620</v>
      </c>
      <c r="C2474" s="157" t="s">
        <v>10615</v>
      </c>
      <c r="D2474" s="157" t="s">
        <v>10610</v>
      </c>
    </row>
    <row r="2475" hidden="1">
      <c r="A2475" s="157" t="s">
        <v>7621</v>
      </c>
      <c r="B2475" s="1" t="s">
        <v>7622</v>
      </c>
      <c r="C2475" s="157" t="s">
        <v>10615</v>
      </c>
      <c r="D2475" s="157" t="s">
        <v>10610</v>
      </c>
    </row>
    <row r="2476" hidden="1">
      <c r="A2476" s="157" t="s">
        <v>7623</v>
      </c>
      <c r="B2476" s="1" t="s">
        <v>7624</v>
      </c>
      <c r="C2476" s="157" t="s">
        <v>10615</v>
      </c>
      <c r="D2476" s="157" t="s">
        <v>10610</v>
      </c>
    </row>
    <row r="2477" hidden="1">
      <c r="A2477" s="157" t="s">
        <v>7625</v>
      </c>
      <c r="B2477" s="1" t="s">
        <v>7626</v>
      </c>
      <c r="C2477" s="157" t="s">
        <v>10614</v>
      </c>
      <c r="D2477" s="157" t="s">
        <v>10610</v>
      </c>
    </row>
    <row r="2478" hidden="1">
      <c r="A2478" s="157" t="s">
        <v>7627</v>
      </c>
      <c r="B2478" s="1" t="s">
        <v>7628</v>
      </c>
      <c r="C2478" s="157" t="s">
        <v>10614</v>
      </c>
      <c r="D2478" s="157" t="s">
        <v>10610</v>
      </c>
    </row>
    <row r="2479" hidden="1">
      <c r="A2479" s="157" t="s">
        <v>7631</v>
      </c>
      <c r="B2479" s="1" t="s">
        <v>7632</v>
      </c>
      <c r="C2479" s="157" t="s">
        <v>10619</v>
      </c>
      <c r="D2479" s="157" t="s">
        <v>10610</v>
      </c>
    </row>
    <row r="2480" hidden="1">
      <c r="A2480" s="157" t="s">
        <v>7633</v>
      </c>
      <c r="B2480" s="1" t="s">
        <v>7634</v>
      </c>
      <c r="C2480" s="157" t="s">
        <v>10619</v>
      </c>
      <c r="D2480" s="157" t="s">
        <v>10610</v>
      </c>
    </row>
    <row r="2481" hidden="1">
      <c r="A2481" s="157" t="s">
        <v>7635</v>
      </c>
      <c r="B2481" s="1" t="s">
        <v>7636</v>
      </c>
      <c r="C2481" s="157" t="s">
        <v>10619</v>
      </c>
      <c r="D2481" s="157" t="s">
        <v>10610</v>
      </c>
    </row>
    <row r="2482" hidden="1">
      <c r="A2482" s="157" t="s">
        <v>7637</v>
      </c>
      <c r="B2482" s="1" t="s">
        <v>7638</v>
      </c>
      <c r="C2482" s="157" t="s">
        <v>10619</v>
      </c>
      <c r="D2482" s="157" t="s">
        <v>10610</v>
      </c>
    </row>
    <row r="2483" hidden="1">
      <c r="A2483" s="157" t="s">
        <v>7639</v>
      </c>
      <c r="B2483" s="1" t="s">
        <v>7640</v>
      </c>
      <c r="C2483" s="157" t="s">
        <v>10619</v>
      </c>
      <c r="D2483" s="157" t="s">
        <v>10610</v>
      </c>
    </row>
    <row r="2484" hidden="1">
      <c r="A2484" s="157" t="s">
        <v>7641</v>
      </c>
      <c r="B2484" s="1" t="s">
        <v>7642</v>
      </c>
      <c r="C2484" s="157" t="s">
        <v>10614</v>
      </c>
      <c r="D2484" s="157" t="s">
        <v>10610</v>
      </c>
    </row>
    <row r="2485" hidden="1">
      <c r="A2485" s="157" t="s">
        <v>7643</v>
      </c>
      <c r="B2485" s="1" t="s">
        <v>7644</v>
      </c>
      <c r="C2485" s="157" t="s">
        <v>10619</v>
      </c>
      <c r="D2485" s="157" t="s">
        <v>10610</v>
      </c>
    </row>
    <row r="2486" hidden="1">
      <c r="A2486" s="157" t="s">
        <v>7645</v>
      </c>
      <c r="B2486" s="1" t="s">
        <v>7646</v>
      </c>
      <c r="C2486" s="157" t="s">
        <v>10619</v>
      </c>
      <c r="D2486" s="157" t="s">
        <v>10610</v>
      </c>
    </row>
    <row r="2487" hidden="1">
      <c r="A2487" s="157" t="s">
        <v>7647</v>
      </c>
      <c r="B2487" s="1" t="s">
        <v>7648</v>
      </c>
      <c r="C2487" s="157" t="s">
        <v>10619</v>
      </c>
      <c r="D2487" s="157" t="s">
        <v>10610</v>
      </c>
    </row>
    <row r="2488" hidden="1">
      <c r="A2488" s="157" t="s">
        <v>7649</v>
      </c>
      <c r="B2488" s="1" t="s">
        <v>7651</v>
      </c>
      <c r="C2488" s="157" t="s">
        <v>10619</v>
      </c>
      <c r="D2488" s="157" t="s">
        <v>10610</v>
      </c>
    </row>
    <row r="2489" hidden="1">
      <c r="A2489" s="157" t="s">
        <v>7656</v>
      </c>
      <c r="B2489" s="1" t="s">
        <v>7657</v>
      </c>
      <c r="C2489" s="157" t="s">
        <v>10619</v>
      </c>
      <c r="D2489" s="157" t="s">
        <v>10610</v>
      </c>
    </row>
    <row r="2490" hidden="1">
      <c r="A2490" s="157" t="s">
        <v>7658</v>
      </c>
      <c r="B2490" s="1" t="s">
        <v>7659</v>
      </c>
      <c r="C2490" s="157" t="s">
        <v>10614</v>
      </c>
      <c r="D2490" s="157" t="s">
        <v>10610</v>
      </c>
    </row>
    <row r="2491" hidden="1">
      <c r="A2491" s="157" t="s">
        <v>7660</v>
      </c>
      <c r="B2491" s="1" t="s">
        <v>7661</v>
      </c>
      <c r="C2491" s="157" t="s">
        <v>10619</v>
      </c>
      <c r="D2491" s="157" t="s">
        <v>10610</v>
      </c>
    </row>
    <row r="2492" hidden="1">
      <c r="A2492" s="157" t="s">
        <v>7663</v>
      </c>
      <c r="B2492" s="1" t="s">
        <v>7664</v>
      </c>
      <c r="C2492" s="157" t="s">
        <v>10614</v>
      </c>
      <c r="D2492" s="157" t="s">
        <v>10610</v>
      </c>
    </row>
    <row r="2493" hidden="1">
      <c r="A2493" s="157" t="s">
        <v>7667</v>
      </c>
      <c r="B2493" s="1" t="s">
        <v>7668</v>
      </c>
      <c r="C2493" s="157" t="s">
        <v>10619</v>
      </c>
      <c r="D2493" s="157" t="s">
        <v>10610</v>
      </c>
    </row>
    <row r="2494" hidden="1">
      <c r="A2494" s="157" t="s">
        <v>7670</v>
      </c>
      <c r="B2494" s="1" t="s">
        <v>7671</v>
      </c>
      <c r="C2494" s="157" t="s">
        <v>10614</v>
      </c>
      <c r="D2494" s="157" t="s">
        <v>10610</v>
      </c>
    </row>
    <row r="2495" hidden="1">
      <c r="A2495" s="157" t="s">
        <v>7672</v>
      </c>
      <c r="B2495" s="1" t="s">
        <v>7673</v>
      </c>
      <c r="C2495" s="157" t="s">
        <v>10619</v>
      </c>
      <c r="D2495" s="157" t="s">
        <v>10610</v>
      </c>
    </row>
    <row r="2496" hidden="1">
      <c r="A2496" s="157" t="s">
        <v>7674</v>
      </c>
      <c r="B2496" s="1" t="s">
        <v>7675</v>
      </c>
      <c r="C2496" s="157" t="s">
        <v>10619</v>
      </c>
      <c r="D2496" s="157" t="s">
        <v>10610</v>
      </c>
    </row>
    <row r="2497" hidden="1">
      <c r="A2497" s="157" t="s">
        <v>7678</v>
      </c>
      <c r="B2497" s="1" t="s">
        <v>7679</v>
      </c>
      <c r="C2497" s="157" t="s">
        <v>10619</v>
      </c>
      <c r="D2497" s="157" t="s">
        <v>10610</v>
      </c>
    </row>
    <row r="2498" hidden="1">
      <c r="A2498" s="157" t="s">
        <v>7681</v>
      </c>
      <c r="B2498" s="1" t="s">
        <v>7682</v>
      </c>
      <c r="C2498" s="157" t="s">
        <v>10619</v>
      </c>
      <c r="D2498" s="157" t="s">
        <v>10610</v>
      </c>
    </row>
    <row r="2499" hidden="1">
      <c r="A2499" s="157" t="s">
        <v>7683</v>
      </c>
      <c r="B2499" s="1" t="s">
        <v>7684</v>
      </c>
      <c r="C2499" s="157" t="s">
        <v>10619</v>
      </c>
      <c r="D2499" s="157" t="s">
        <v>10610</v>
      </c>
    </row>
    <row r="2500" hidden="1">
      <c r="A2500" s="157" t="s">
        <v>7685</v>
      </c>
      <c r="B2500" s="1" t="s">
        <v>7686</v>
      </c>
      <c r="C2500" s="157" t="s">
        <v>10619</v>
      </c>
      <c r="D2500" s="157" t="s">
        <v>10610</v>
      </c>
    </row>
    <row r="2501" hidden="1">
      <c r="A2501" s="157" t="s">
        <v>7687</v>
      </c>
      <c r="B2501" s="1" t="s">
        <v>7689</v>
      </c>
      <c r="C2501" s="157" t="s">
        <v>10619</v>
      </c>
      <c r="D2501" s="157" t="s">
        <v>10610</v>
      </c>
    </row>
    <row r="2502" hidden="1">
      <c r="A2502" s="157" t="s">
        <v>7690</v>
      </c>
      <c r="B2502" s="1" t="s">
        <v>7691</v>
      </c>
      <c r="C2502" s="157" t="s">
        <v>10619</v>
      </c>
      <c r="D2502" s="157" t="s">
        <v>10610</v>
      </c>
    </row>
    <row r="2503" hidden="1">
      <c r="A2503" s="157" t="s">
        <v>10801</v>
      </c>
      <c r="B2503" s="1" t="s">
        <v>10802</v>
      </c>
      <c r="C2503" s="157" t="s">
        <v>10619</v>
      </c>
      <c r="D2503" s="157" t="s">
        <v>10610</v>
      </c>
    </row>
    <row r="2504" hidden="1">
      <c r="A2504" s="157" t="s">
        <v>7692</v>
      </c>
      <c r="B2504" s="1" t="s">
        <v>7693</v>
      </c>
      <c r="C2504" s="157" t="s">
        <v>10619</v>
      </c>
      <c r="D2504" s="157" t="s">
        <v>10610</v>
      </c>
    </row>
    <row r="2505" hidden="1">
      <c r="A2505" s="157" t="s">
        <v>7694</v>
      </c>
      <c r="B2505" s="1" t="s">
        <v>7695</v>
      </c>
      <c r="C2505" s="157" t="s">
        <v>10619</v>
      </c>
      <c r="D2505" s="157" t="s">
        <v>10610</v>
      </c>
    </row>
    <row r="2506" hidden="1">
      <c r="A2506" s="157" t="s">
        <v>7696</v>
      </c>
      <c r="B2506" s="1" t="s">
        <v>7697</v>
      </c>
      <c r="C2506" s="157" t="s">
        <v>10619</v>
      </c>
      <c r="D2506" s="157" t="s">
        <v>10610</v>
      </c>
    </row>
    <row r="2507" hidden="1">
      <c r="A2507" s="157" t="s">
        <v>7698</v>
      </c>
      <c r="B2507" s="1" t="s">
        <v>7699</v>
      </c>
      <c r="C2507" s="157" t="s">
        <v>10619</v>
      </c>
      <c r="D2507" s="157" t="s">
        <v>10610</v>
      </c>
    </row>
    <row r="2508" hidden="1">
      <c r="A2508" s="157" t="s">
        <v>7700</v>
      </c>
      <c r="B2508" s="1" t="s">
        <v>7701</v>
      </c>
      <c r="C2508" s="157" t="s">
        <v>10619</v>
      </c>
      <c r="D2508" s="157" t="s">
        <v>10610</v>
      </c>
    </row>
    <row r="2509" hidden="1">
      <c r="A2509" s="157" t="s">
        <v>7704</v>
      </c>
      <c r="B2509" s="1" t="s">
        <v>7705</v>
      </c>
      <c r="C2509" s="157" t="s">
        <v>10619</v>
      </c>
      <c r="D2509" s="157" t="s">
        <v>10610</v>
      </c>
    </row>
    <row r="2510" hidden="1">
      <c r="A2510" s="157" t="s">
        <v>7706</v>
      </c>
      <c r="B2510" s="1" t="s">
        <v>7707</v>
      </c>
      <c r="C2510" s="157" t="s">
        <v>10619</v>
      </c>
      <c r="D2510" s="157" t="s">
        <v>10610</v>
      </c>
    </row>
    <row r="2511" hidden="1">
      <c r="A2511" s="157" t="s">
        <v>7708</v>
      </c>
      <c r="B2511" s="1" t="s">
        <v>7709</v>
      </c>
      <c r="C2511" s="157" t="s">
        <v>10619</v>
      </c>
      <c r="D2511" s="157" t="s">
        <v>10610</v>
      </c>
    </row>
    <row r="2512" hidden="1">
      <c r="A2512" s="157" t="s">
        <v>7711</v>
      </c>
      <c r="B2512" s="1" t="s">
        <v>7712</v>
      </c>
      <c r="C2512" s="157" t="s">
        <v>10619</v>
      </c>
      <c r="D2512" s="157" t="s">
        <v>10610</v>
      </c>
    </row>
    <row r="2513" hidden="1">
      <c r="A2513" s="157" t="s">
        <v>7713</v>
      </c>
      <c r="B2513" s="1" t="s">
        <v>7714</v>
      </c>
      <c r="C2513" s="157" t="s">
        <v>10619</v>
      </c>
      <c r="D2513" s="157" t="s">
        <v>10610</v>
      </c>
    </row>
    <row r="2514" hidden="1">
      <c r="A2514" s="157" t="s">
        <v>7715</v>
      </c>
      <c r="B2514" s="1" t="s">
        <v>7716</v>
      </c>
      <c r="C2514" s="157" t="s">
        <v>10619</v>
      </c>
      <c r="D2514" s="157" t="s">
        <v>10610</v>
      </c>
    </row>
    <row r="2515" hidden="1">
      <c r="A2515" s="157" t="s">
        <v>7718</v>
      </c>
      <c r="B2515" s="1" t="s">
        <v>7719</v>
      </c>
      <c r="C2515" s="157" t="s">
        <v>10619</v>
      </c>
      <c r="D2515" s="157" t="s">
        <v>10610</v>
      </c>
    </row>
    <row r="2516" hidden="1">
      <c r="A2516" s="157" t="s">
        <v>7720</v>
      </c>
      <c r="B2516" s="1" t="s">
        <v>7721</v>
      </c>
      <c r="C2516" s="157" t="s">
        <v>10619</v>
      </c>
      <c r="D2516" s="157" t="s">
        <v>10610</v>
      </c>
    </row>
    <row r="2517" hidden="1">
      <c r="A2517" s="157" t="s">
        <v>10803</v>
      </c>
      <c r="B2517" s="1" t="s">
        <v>10804</v>
      </c>
      <c r="C2517" s="157" t="s">
        <v>10619</v>
      </c>
      <c r="D2517" s="157" t="s">
        <v>10610</v>
      </c>
    </row>
    <row r="2518" hidden="1">
      <c r="A2518" s="157" t="s">
        <v>7722</v>
      </c>
      <c r="B2518" s="1" t="s">
        <v>7723</v>
      </c>
      <c r="C2518" s="157" t="s">
        <v>10620</v>
      </c>
      <c r="D2518" s="157" t="s">
        <v>10610</v>
      </c>
    </row>
    <row r="2519" hidden="1">
      <c r="A2519" s="157" t="s">
        <v>7726</v>
      </c>
      <c r="B2519" s="1" t="s">
        <v>7728</v>
      </c>
      <c r="C2519" s="157" t="s">
        <v>10610</v>
      </c>
      <c r="D2519" s="157" t="s">
        <v>10610</v>
      </c>
    </row>
    <row r="2520" hidden="1">
      <c r="A2520" s="157" t="s">
        <v>7729</v>
      </c>
      <c r="B2520" s="1" t="s">
        <v>7730</v>
      </c>
      <c r="C2520" s="157" t="s">
        <v>10610</v>
      </c>
      <c r="D2520" s="157" t="s">
        <v>10610</v>
      </c>
    </row>
    <row r="2521" hidden="1">
      <c r="A2521" s="157" t="s">
        <v>7731</v>
      </c>
      <c r="B2521" s="1" t="s">
        <v>7732</v>
      </c>
      <c r="C2521" s="157" t="s">
        <v>10610</v>
      </c>
      <c r="D2521" s="157" t="s">
        <v>10610</v>
      </c>
    </row>
    <row r="2522" hidden="1">
      <c r="A2522" s="157" t="s">
        <v>7733</v>
      </c>
      <c r="B2522" s="1" t="s">
        <v>7735</v>
      </c>
      <c r="C2522" s="157" t="s">
        <v>10610</v>
      </c>
      <c r="D2522" s="157" t="s">
        <v>10610</v>
      </c>
    </row>
    <row r="2523" hidden="1">
      <c r="A2523" s="157" t="s">
        <v>7738</v>
      </c>
      <c r="B2523" s="1" t="s">
        <v>7739</v>
      </c>
      <c r="C2523" s="157" t="s">
        <v>10610</v>
      </c>
      <c r="D2523" s="157" t="s">
        <v>10610</v>
      </c>
    </row>
    <row r="2524" hidden="1">
      <c r="A2524" s="157" t="s">
        <v>7740</v>
      </c>
      <c r="B2524" s="1" t="s">
        <v>7741</v>
      </c>
      <c r="C2524" s="157" t="s">
        <v>10610</v>
      </c>
      <c r="D2524" s="157" t="s">
        <v>10610</v>
      </c>
    </row>
    <row r="2525" hidden="1">
      <c r="A2525" s="157" t="s">
        <v>7742</v>
      </c>
      <c r="B2525" s="1" t="s">
        <v>7743</v>
      </c>
      <c r="C2525" s="157" t="s">
        <v>10610</v>
      </c>
      <c r="D2525" s="157" t="s">
        <v>10610</v>
      </c>
    </row>
    <row r="2526" hidden="1">
      <c r="A2526" s="157" t="s">
        <v>7744</v>
      </c>
      <c r="B2526" s="1" t="s">
        <v>7745</v>
      </c>
      <c r="C2526" s="157" t="s">
        <v>10610</v>
      </c>
      <c r="D2526" s="157" t="s">
        <v>10610</v>
      </c>
    </row>
    <row r="2527" hidden="1">
      <c r="A2527" s="157" t="s">
        <v>7748</v>
      </c>
      <c r="B2527" s="1" t="s">
        <v>7749</v>
      </c>
      <c r="C2527" s="157" t="s">
        <v>10610</v>
      </c>
      <c r="D2527" s="157" t="s">
        <v>10610</v>
      </c>
    </row>
    <row r="2528" hidden="1">
      <c r="A2528" s="157" t="s">
        <v>7750</v>
      </c>
      <c r="B2528" s="1" t="s">
        <v>7751</v>
      </c>
      <c r="C2528" s="157" t="s">
        <v>10610</v>
      </c>
      <c r="D2528" s="157" t="s">
        <v>10610</v>
      </c>
    </row>
    <row r="2529" hidden="1">
      <c r="A2529" s="157" t="s">
        <v>7754</v>
      </c>
      <c r="B2529" s="1" t="s">
        <v>7755</v>
      </c>
      <c r="C2529" s="157" t="s">
        <v>10619</v>
      </c>
      <c r="D2529" s="157" t="s">
        <v>10610</v>
      </c>
    </row>
    <row r="2530" hidden="1">
      <c r="A2530" s="157" t="s">
        <v>7756</v>
      </c>
      <c r="B2530" s="1" t="s">
        <v>7757</v>
      </c>
      <c r="C2530" s="157" t="s">
        <v>10619</v>
      </c>
      <c r="D2530" s="157" t="s">
        <v>10610</v>
      </c>
    </row>
    <row r="2531" hidden="1">
      <c r="A2531" s="157" t="s">
        <v>7758</v>
      </c>
      <c r="B2531" s="1" t="s">
        <v>7759</v>
      </c>
      <c r="C2531" s="157" t="s">
        <v>10619</v>
      </c>
      <c r="D2531" s="157" t="s">
        <v>10610</v>
      </c>
    </row>
    <row r="2532" hidden="1">
      <c r="A2532" s="157" t="s">
        <v>7762</v>
      </c>
      <c r="B2532" s="1" t="s">
        <v>7763</v>
      </c>
      <c r="C2532" s="157" t="s">
        <v>10619</v>
      </c>
      <c r="D2532" s="157" t="s">
        <v>10610</v>
      </c>
    </row>
    <row r="2533" hidden="1">
      <c r="A2533" s="157" t="s">
        <v>7764</v>
      </c>
      <c r="B2533" s="1" t="s">
        <v>7765</v>
      </c>
      <c r="C2533" s="157" t="s">
        <v>10619</v>
      </c>
      <c r="D2533" s="157" t="s">
        <v>10610</v>
      </c>
    </row>
    <row r="2534" hidden="1">
      <c r="A2534" s="157" t="s">
        <v>7767</v>
      </c>
      <c r="B2534" s="1" t="s">
        <v>7768</v>
      </c>
      <c r="C2534" s="157" t="s">
        <v>10615</v>
      </c>
      <c r="D2534" s="157" t="s">
        <v>10610</v>
      </c>
    </row>
    <row r="2535" hidden="1">
      <c r="A2535" s="157" t="s">
        <v>7769</v>
      </c>
      <c r="B2535" s="1" t="s">
        <v>7770</v>
      </c>
      <c r="C2535" s="157" t="s">
        <v>10615</v>
      </c>
      <c r="D2535" s="157" t="s">
        <v>10610</v>
      </c>
    </row>
    <row r="2536" hidden="1">
      <c r="A2536" s="157" t="s">
        <v>7771</v>
      </c>
      <c r="B2536" s="1" t="s">
        <v>7772</v>
      </c>
      <c r="C2536" s="157" t="s">
        <v>10614</v>
      </c>
      <c r="D2536" s="157" t="s">
        <v>10610</v>
      </c>
    </row>
    <row r="2537" hidden="1">
      <c r="A2537" s="157" t="s">
        <v>7773</v>
      </c>
      <c r="B2537" s="1" t="s">
        <v>7774</v>
      </c>
      <c r="C2537" s="157" t="s">
        <v>10619</v>
      </c>
      <c r="D2537" s="157" t="s">
        <v>10610</v>
      </c>
    </row>
    <row r="2538" hidden="1">
      <c r="A2538" s="157" t="s">
        <v>7775</v>
      </c>
      <c r="B2538" s="1" t="s">
        <v>7776</v>
      </c>
      <c r="C2538" s="157" t="s">
        <v>10614</v>
      </c>
      <c r="D2538" s="157" t="s">
        <v>10610</v>
      </c>
    </row>
    <row r="2539" hidden="1">
      <c r="A2539" s="157" t="s">
        <v>7779</v>
      </c>
      <c r="B2539" s="1" t="s">
        <v>7780</v>
      </c>
      <c r="C2539" s="157" t="s">
        <v>10619</v>
      </c>
      <c r="D2539" s="157" t="s">
        <v>10610</v>
      </c>
    </row>
    <row r="2540" hidden="1">
      <c r="A2540" s="157" t="s">
        <v>7781</v>
      </c>
      <c r="B2540" s="1" t="s">
        <v>7782</v>
      </c>
      <c r="C2540" s="157" t="s">
        <v>10614</v>
      </c>
      <c r="D2540" s="157" t="s">
        <v>10610</v>
      </c>
    </row>
    <row r="2541" hidden="1">
      <c r="A2541" s="157" t="s">
        <v>7783</v>
      </c>
      <c r="B2541" s="1" t="s">
        <v>7784</v>
      </c>
      <c r="C2541" s="157" t="s">
        <v>10614</v>
      </c>
      <c r="D2541" s="157" t="s">
        <v>10610</v>
      </c>
    </row>
    <row r="2542" hidden="1">
      <c r="A2542" s="157" t="s">
        <v>7785</v>
      </c>
      <c r="B2542" s="1" t="s">
        <v>7786</v>
      </c>
      <c r="C2542" s="157" t="s">
        <v>10619</v>
      </c>
      <c r="D2542" s="157" t="s">
        <v>10610</v>
      </c>
    </row>
    <row r="2543" hidden="1">
      <c r="A2543" s="157" t="s">
        <v>7787</v>
      </c>
      <c r="B2543" s="1" t="s">
        <v>7788</v>
      </c>
      <c r="C2543" s="157" t="s">
        <v>10619</v>
      </c>
      <c r="D2543" s="157" t="s">
        <v>10610</v>
      </c>
    </row>
    <row r="2544" hidden="1">
      <c r="A2544" s="157" t="s">
        <v>7789</v>
      </c>
      <c r="B2544" s="1" t="s">
        <v>7790</v>
      </c>
      <c r="C2544" s="157" t="s">
        <v>10615</v>
      </c>
      <c r="D2544" s="157" t="s">
        <v>10610</v>
      </c>
    </row>
    <row r="2545" hidden="1">
      <c r="A2545" s="157" t="s">
        <v>7791</v>
      </c>
      <c r="B2545" s="1" t="s">
        <v>7792</v>
      </c>
      <c r="C2545" s="157" t="s">
        <v>10615</v>
      </c>
      <c r="D2545" s="157" t="s">
        <v>10610</v>
      </c>
    </row>
    <row r="2546" hidden="1">
      <c r="A2546" s="157" t="s">
        <v>7793</v>
      </c>
      <c r="B2546" s="1" t="s">
        <v>7794</v>
      </c>
      <c r="C2546" s="157" t="s">
        <v>10619</v>
      </c>
      <c r="D2546" s="157" t="s">
        <v>10610</v>
      </c>
    </row>
    <row r="2547" hidden="1">
      <c r="A2547" s="157" t="s">
        <v>7795</v>
      </c>
      <c r="B2547" s="1" t="s">
        <v>7796</v>
      </c>
      <c r="C2547" s="157" t="s">
        <v>10619</v>
      </c>
      <c r="D2547" s="157" t="s">
        <v>10610</v>
      </c>
    </row>
    <row r="2548" hidden="1">
      <c r="A2548" s="157" t="s">
        <v>7797</v>
      </c>
      <c r="B2548" s="1" t="s">
        <v>7798</v>
      </c>
      <c r="C2548" s="157" t="s">
        <v>10619</v>
      </c>
      <c r="D2548" s="157" t="s">
        <v>10610</v>
      </c>
    </row>
    <row r="2549" hidden="1">
      <c r="A2549" s="157" t="s">
        <v>7801</v>
      </c>
      <c r="B2549" s="1" t="s">
        <v>7802</v>
      </c>
      <c r="C2549" s="157" t="s">
        <v>10614</v>
      </c>
      <c r="D2549" s="157" t="s">
        <v>10610</v>
      </c>
    </row>
    <row r="2550" hidden="1">
      <c r="A2550" s="157" t="s">
        <v>7803</v>
      </c>
      <c r="B2550" s="1" t="s">
        <v>7804</v>
      </c>
      <c r="C2550" s="157" t="s">
        <v>10614</v>
      </c>
      <c r="D2550" s="157" t="s">
        <v>10610</v>
      </c>
    </row>
    <row r="2551" hidden="1">
      <c r="A2551" s="157" t="s">
        <v>7805</v>
      </c>
      <c r="B2551" s="1" t="s">
        <v>7806</v>
      </c>
      <c r="C2551" s="157" t="s">
        <v>10614</v>
      </c>
      <c r="D2551" s="157" t="s">
        <v>10610</v>
      </c>
    </row>
    <row r="2552" hidden="1">
      <c r="A2552" s="157" t="s">
        <v>7807</v>
      </c>
      <c r="B2552" s="1" t="s">
        <v>7808</v>
      </c>
      <c r="C2552" s="157" t="s">
        <v>10614</v>
      </c>
      <c r="D2552" s="157" t="s">
        <v>10610</v>
      </c>
    </row>
    <row r="2553" hidden="1">
      <c r="A2553" s="157" t="s">
        <v>7809</v>
      </c>
      <c r="B2553" s="1" t="s">
        <v>7810</v>
      </c>
      <c r="C2553" s="157" t="s">
        <v>10619</v>
      </c>
      <c r="D2553" s="157" t="s">
        <v>10610</v>
      </c>
    </row>
    <row r="2554" hidden="1">
      <c r="A2554" s="157" t="s">
        <v>7811</v>
      </c>
      <c r="B2554" s="1" t="s">
        <v>7812</v>
      </c>
      <c r="C2554" s="157" t="s">
        <v>10615</v>
      </c>
      <c r="D2554" s="157" t="s">
        <v>10610</v>
      </c>
    </row>
    <row r="2555" hidden="1">
      <c r="A2555" s="157" t="s">
        <v>7814</v>
      </c>
      <c r="B2555" s="1" t="s">
        <v>7815</v>
      </c>
      <c r="C2555" s="157" t="s">
        <v>10615</v>
      </c>
      <c r="D2555" s="157" t="s">
        <v>10610</v>
      </c>
    </row>
    <row r="2556" hidden="1">
      <c r="A2556" s="157" t="s">
        <v>7816</v>
      </c>
      <c r="B2556" s="1" t="s">
        <v>7817</v>
      </c>
      <c r="C2556" s="157" t="s">
        <v>10614</v>
      </c>
      <c r="D2556" s="157" t="s">
        <v>10610</v>
      </c>
    </row>
    <row r="2557" hidden="1">
      <c r="A2557" s="157" t="s">
        <v>7818</v>
      </c>
      <c r="B2557" s="1" t="s">
        <v>7819</v>
      </c>
      <c r="C2557" s="157" t="s">
        <v>10614</v>
      </c>
      <c r="D2557" s="157" t="s">
        <v>10610</v>
      </c>
    </row>
    <row r="2558" hidden="1">
      <c r="A2558" s="157" t="s">
        <v>7820</v>
      </c>
      <c r="B2558" s="1" t="s">
        <v>7821</v>
      </c>
      <c r="C2558" s="157" t="s">
        <v>10614</v>
      </c>
      <c r="D2558" s="157" t="s">
        <v>10610</v>
      </c>
    </row>
    <row r="2559" hidden="1">
      <c r="A2559" s="157" t="s">
        <v>7825</v>
      </c>
      <c r="B2559" s="1" t="s">
        <v>7826</v>
      </c>
      <c r="C2559" s="157" t="s">
        <v>10619</v>
      </c>
      <c r="D2559" s="157" t="s">
        <v>10610</v>
      </c>
    </row>
    <row r="2560" hidden="1">
      <c r="A2560" s="157" t="s">
        <v>7828</v>
      </c>
      <c r="B2560" s="1" t="s">
        <v>7829</v>
      </c>
      <c r="C2560" s="157" t="s">
        <v>10620</v>
      </c>
      <c r="D2560" s="157" t="s">
        <v>10610</v>
      </c>
    </row>
    <row r="2561" hidden="1">
      <c r="A2561" s="157" t="s">
        <v>7830</v>
      </c>
      <c r="B2561" s="1" t="s">
        <v>7831</v>
      </c>
      <c r="C2561" s="157" t="s">
        <v>10620</v>
      </c>
      <c r="D2561" s="157" t="s">
        <v>10610</v>
      </c>
    </row>
    <row r="2562" hidden="1">
      <c r="A2562" s="157" t="s">
        <v>7832</v>
      </c>
      <c r="B2562" s="1" t="s">
        <v>7834</v>
      </c>
      <c r="C2562" s="157" t="s">
        <v>10614</v>
      </c>
      <c r="D2562" s="157" t="s">
        <v>10610</v>
      </c>
    </row>
    <row r="2563" hidden="1">
      <c r="A2563" s="157" t="s">
        <v>7835</v>
      </c>
      <c r="B2563" s="1" t="s">
        <v>7836</v>
      </c>
      <c r="C2563" s="157" t="s">
        <v>10614</v>
      </c>
      <c r="D2563" s="157" t="s">
        <v>10610</v>
      </c>
    </row>
    <row r="2564" hidden="1">
      <c r="A2564" s="157" t="s">
        <v>7837</v>
      </c>
      <c r="B2564" s="1" t="s">
        <v>7838</v>
      </c>
      <c r="C2564" s="157" t="s">
        <v>10620</v>
      </c>
      <c r="D2564" s="157" t="s">
        <v>10610</v>
      </c>
    </row>
    <row r="2565" hidden="1">
      <c r="A2565" s="157" t="s">
        <v>7842</v>
      </c>
      <c r="B2565" s="1" t="s">
        <v>7843</v>
      </c>
      <c r="C2565" s="157" t="s">
        <v>10620</v>
      </c>
      <c r="D2565" s="157" t="s">
        <v>10610</v>
      </c>
    </row>
    <row r="2566" hidden="1">
      <c r="A2566" s="157" t="s">
        <v>7844</v>
      </c>
      <c r="B2566" s="1" t="s">
        <v>7845</v>
      </c>
      <c r="C2566" s="157" t="s">
        <v>10614</v>
      </c>
      <c r="D2566" s="157" t="s">
        <v>10610</v>
      </c>
    </row>
    <row r="2567" hidden="1">
      <c r="A2567" s="157" t="s">
        <v>7846</v>
      </c>
      <c r="B2567" s="1" t="s">
        <v>7847</v>
      </c>
      <c r="C2567" s="157" t="s">
        <v>10619</v>
      </c>
      <c r="D2567" s="157" t="s">
        <v>10610</v>
      </c>
    </row>
    <row r="2568" hidden="1">
      <c r="A2568" s="157" t="s">
        <v>7848</v>
      </c>
      <c r="B2568" s="1" t="s">
        <v>7849</v>
      </c>
      <c r="C2568" s="157" t="s">
        <v>10615</v>
      </c>
      <c r="D2568" s="157" t="s">
        <v>10610</v>
      </c>
    </row>
    <row r="2569" hidden="1">
      <c r="A2569" s="157" t="s">
        <v>7852</v>
      </c>
      <c r="B2569" s="1" t="s">
        <v>7853</v>
      </c>
      <c r="C2569" s="157" t="s">
        <v>10619</v>
      </c>
      <c r="D2569" s="157" t="s">
        <v>10610</v>
      </c>
    </row>
    <row r="2570" hidden="1">
      <c r="A2570" s="157" t="s">
        <v>7854</v>
      </c>
      <c r="B2570" s="1" t="s">
        <v>7855</v>
      </c>
      <c r="C2570" s="157" t="s">
        <v>10619</v>
      </c>
      <c r="D2570" s="157" t="s">
        <v>10610</v>
      </c>
    </row>
    <row r="2571" hidden="1">
      <c r="A2571" s="157" t="s">
        <v>7858</v>
      </c>
      <c r="B2571" s="1" t="s">
        <v>7859</v>
      </c>
      <c r="C2571" s="157" t="s">
        <v>10619</v>
      </c>
      <c r="D2571" s="157" t="s">
        <v>10610</v>
      </c>
    </row>
    <row r="2572" hidden="1">
      <c r="A2572" s="157" t="s">
        <v>7861</v>
      </c>
      <c r="B2572" s="1" t="s">
        <v>7862</v>
      </c>
      <c r="C2572" s="157" t="s">
        <v>10614</v>
      </c>
      <c r="D2572" s="157" t="s">
        <v>10610</v>
      </c>
    </row>
    <row r="2573" hidden="1">
      <c r="A2573" s="157" t="s">
        <v>7863</v>
      </c>
      <c r="B2573" s="1" t="s">
        <v>7864</v>
      </c>
      <c r="C2573" s="157" t="s">
        <v>10614</v>
      </c>
      <c r="D2573" s="157" t="s">
        <v>10610</v>
      </c>
    </row>
    <row r="2574" hidden="1">
      <c r="A2574" s="157" t="s">
        <v>7865</v>
      </c>
      <c r="B2574" s="1" t="s">
        <v>7866</v>
      </c>
      <c r="C2574" s="157" t="s">
        <v>10619</v>
      </c>
      <c r="D2574" s="157" t="s">
        <v>10610</v>
      </c>
    </row>
    <row r="2575" hidden="1">
      <c r="A2575" s="157" t="s">
        <v>7867</v>
      </c>
      <c r="B2575" s="1" t="s">
        <v>7868</v>
      </c>
      <c r="C2575" s="157" t="s">
        <v>10620</v>
      </c>
      <c r="D2575" s="157" t="s">
        <v>10610</v>
      </c>
    </row>
    <row r="2576" hidden="1">
      <c r="A2576" s="157" t="s">
        <v>7869</v>
      </c>
      <c r="B2576" s="1" t="s">
        <v>7870</v>
      </c>
      <c r="C2576" s="157" t="s">
        <v>10615</v>
      </c>
      <c r="D2576" s="157" t="s">
        <v>10610</v>
      </c>
    </row>
    <row r="2577" hidden="1">
      <c r="A2577" s="157" t="s">
        <v>7871</v>
      </c>
      <c r="B2577" s="1" t="s">
        <v>7872</v>
      </c>
      <c r="C2577" s="157" t="s">
        <v>10614</v>
      </c>
      <c r="D2577" s="157" t="s">
        <v>10610</v>
      </c>
    </row>
    <row r="2578" hidden="1">
      <c r="A2578" s="157" t="s">
        <v>7873</v>
      </c>
      <c r="B2578" s="1" t="s">
        <v>7875</v>
      </c>
      <c r="C2578" s="157" t="s">
        <v>10614</v>
      </c>
      <c r="D2578" s="157" t="s">
        <v>10610</v>
      </c>
    </row>
    <row r="2579" hidden="1">
      <c r="A2579" s="157" t="s">
        <v>7876</v>
      </c>
      <c r="B2579" s="1" t="s">
        <v>7877</v>
      </c>
      <c r="C2579" s="157" t="s">
        <v>10619</v>
      </c>
      <c r="D2579" s="157" t="s">
        <v>10610</v>
      </c>
    </row>
    <row r="2580" hidden="1">
      <c r="A2580" s="157" t="s">
        <v>7878</v>
      </c>
      <c r="B2580" s="1" t="s">
        <v>7879</v>
      </c>
      <c r="C2580" s="157" t="s">
        <v>10619</v>
      </c>
      <c r="D2580" s="157" t="s">
        <v>10610</v>
      </c>
    </row>
    <row r="2581" hidden="1">
      <c r="A2581" s="157" t="s">
        <v>7882</v>
      </c>
      <c r="B2581" s="1" t="s">
        <v>7883</v>
      </c>
      <c r="C2581" s="157" t="s">
        <v>10610</v>
      </c>
      <c r="D2581" s="157" t="s">
        <v>10610</v>
      </c>
    </row>
    <row r="2582" hidden="1">
      <c r="A2582" s="157" t="s">
        <v>7884</v>
      </c>
      <c r="B2582" s="1" t="s">
        <v>7885</v>
      </c>
      <c r="C2582" s="157" t="s">
        <v>10610</v>
      </c>
      <c r="D2582" s="157" t="s">
        <v>10610</v>
      </c>
    </row>
    <row r="2583" hidden="1">
      <c r="A2583" s="157" t="s">
        <v>7886</v>
      </c>
      <c r="B2583" s="1" t="s">
        <v>7887</v>
      </c>
      <c r="C2583" s="157" t="s">
        <v>10610</v>
      </c>
      <c r="D2583" s="157" t="s">
        <v>10610</v>
      </c>
    </row>
    <row r="2584" hidden="1">
      <c r="A2584" s="157" t="s">
        <v>7889</v>
      </c>
      <c r="B2584" s="1" t="s">
        <v>7890</v>
      </c>
      <c r="C2584" s="157" t="s">
        <v>10610</v>
      </c>
      <c r="D2584" s="157" t="s">
        <v>10610</v>
      </c>
    </row>
    <row r="2585" hidden="1">
      <c r="A2585" s="157" t="s">
        <v>7891</v>
      </c>
      <c r="B2585" s="1" t="s">
        <v>7892</v>
      </c>
      <c r="C2585" s="157" t="s">
        <v>10610</v>
      </c>
      <c r="D2585" s="157" t="s">
        <v>10610</v>
      </c>
    </row>
    <row r="2586" hidden="1">
      <c r="A2586" s="157" t="s">
        <v>7893</v>
      </c>
      <c r="B2586" s="1" t="s">
        <v>7894</v>
      </c>
      <c r="C2586" s="157" t="s">
        <v>10610</v>
      </c>
      <c r="D2586" s="157" t="s">
        <v>10610</v>
      </c>
    </row>
    <row r="2587" hidden="1">
      <c r="A2587" s="157" t="s">
        <v>7895</v>
      </c>
      <c r="B2587" s="1" t="s">
        <v>7896</v>
      </c>
      <c r="C2587" s="157" t="s">
        <v>10610</v>
      </c>
      <c r="D2587" s="157" t="s">
        <v>10610</v>
      </c>
    </row>
    <row r="2588" hidden="1">
      <c r="A2588" s="157" t="s">
        <v>7897</v>
      </c>
      <c r="B2588" s="1" t="s">
        <v>7898</v>
      </c>
      <c r="C2588" s="157" t="s">
        <v>10610</v>
      </c>
      <c r="D2588" s="157" t="s">
        <v>10610</v>
      </c>
    </row>
    <row r="2589" hidden="1">
      <c r="A2589" s="157" t="s">
        <v>7899</v>
      </c>
      <c r="B2589" s="1" t="s">
        <v>7900</v>
      </c>
      <c r="C2589" s="157" t="s">
        <v>10610</v>
      </c>
      <c r="D2589" s="157" t="s">
        <v>10610</v>
      </c>
    </row>
    <row r="2590" hidden="1">
      <c r="A2590" s="157" t="s">
        <v>7901</v>
      </c>
      <c r="B2590" s="1" t="s">
        <v>7902</v>
      </c>
      <c r="C2590" s="157" t="s">
        <v>10610</v>
      </c>
      <c r="D2590" s="157" t="s">
        <v>10610</v>
      </c>
    </row>
    <row r="2591" hidden="1">
      <c r="A2591" s="157" t="s">
        <v>7905</v>
      </c>
      <c r="B2591" s="1" t="s">
        <v>7906</v>
      </c>
      <c r="C2591" s="157" t="s">
        <v>10614</v>
      </c>
      <c r="D2591" s="157" t="s">
        <v>10610</v>
      </c>
    </row>
    <row r="2592" hidden="1">
      <c r="A2592" s="157" t="s">
        <v>7907</v>
      </c>
      <c r="B2592" s="1" t="s">
        <v>7908</v>
      </c>
      <c r="C2592" s="157" t="s">
        <v>10614</v>
      </c>
      <c r="D2592" s="157" t="s">
        <v>10610</v>
      </c>
    </row>
    <row r="2593" hidden="1">
      <c r="A2593" s="157" t="s">
        <v>7909</v>
      </c>
      <c r="B2593" s="1" t="s">
        <v>7910</v>
      </c>
      <c r="C2593" s="157" t="s">
        <v>10614</v>
      </c>
      <c r="D2593" s="157" t="s">
        <v>10610</v>
      </c>
    </row>
    <row r="2594" hidden="1">
      <c r="A2594" s="157" t="s">
        <v>7911</v>
      </c>
      <c r="B2594" s="1" t="s">
        <v>7912</v>
      </c>
      <c r="C2594" s="157" t="s">
        <v>10614</v>
      </c>
      <c r="D2594" s="157" t="s">
        <v>10610</v>
      </c>
    </row>
    <row r="2595" hidden="1">
      <c r="A2595" s="157" t="s">
        <v>7913</v>
      </c>
      <c r="B2595" s="1" t="s">
        <v>7914</v>
      </c>
      <c r="C2595" s="157" t="s">
        <v>10619</v>
      </c>
      <c r="D2595" s="157" t="s">
        <v>10610</v>
      </c>
    </row>
    <row r="2596" hidden="1">
      <c r="A2596" s="157" t="s">
        <v>7915</v>
      </c>
      <c r="B2596" s="1" t="s">
        <v>7916</v>
      </c>
      <c r="C2596" s="157" t="s">
        <v>10615</v>
      </c>
      <c r="D2596" s="157" t="s">
        <v>10610</v>
      </c>
    </row>
    <row r="2597" hidden="1">
      <c r="A2597" s="157" t="s">
        <v>7917</v>
      </c>
      <c r="B2597" s="1" t="s">
        <v>7918</v>
      </c>
      <c r="C2597" s="157" t="s">
        <v>10614</v>
      </c>
      <c r="D2597" s="157" t="s">
        <v>10610</v>
      </c>
    </row>
    <row r="2598" hidden="1">
      <c r="A2598" s="157" t="s">
        <v>7919</v>
      </c>
      <c r="B2598" s="1" t="s">
        <v>7920</v>
      </c>
      <c r="C2598" s="157" t="s">
        <v>10614</v>
      </c>
      <c r="D2598" s="157" t="s">
        <v>10610</v>
      </c>
    </row>
    <row r="2599" hidden="1">
      <c r="A2599" s="157" t="s">
        <v>7921</v>
      </c>
      <c r="B2599" s="1" t="s">
        <v>7922</v>
      </c>
      <c r="C2599" s="157" t="s">
        <v>10619</v>
      </c>
      <c r="D2599" s="157" t="s">
        <v>10610</v>
      </c>
    </row>
    <row r="2600" hidden="1">
      <c r="A2600" s="157" t="s">
        <v>7923</v>
      </c>
      <c r="B2600" s="1" t="s">
        <v>7924</v>
      </c>
      <c r="C2600" s="157" t="s">
        <v>10619</v>
      </c>
      <c r="D2600" s="157" t="s">
        <v>10610</v>
      </c>
    </row>
    <row r="2601" hidden="1">
      <c r="A2601" s="157" t="s">
        <v>7930</v>
      </c>
      <c r="B2601" s="1" t="s">
        <v>7931</v>
      </c>
      <c r="C2601" s="157" t="s">
        <v>10619</v>
      </c>
      <c r="D2601" s="157" t="s">
        <v>10610</v>
      </c>
    </row>
    <row r="2602" hidden="1">
      <c r="A2602" s="157" t="s">
        <v>7932</v>
      </c>
      <c r="B2602" s="1" t="s">
        <v>7933</v>
      </c>
      <c r="C2602" s="157" t="s">
        <v>10619</v>
      </c>
      <c r="D2602" s="157" t="s">
        <v>10610</v>
      </c>
    </row>
    <row r="2603" hidden="1">
      <c r="A2603" s="157" t="s">
        <v>7934</v>
      </c>
      <c r="B2603" s="1" t="s">
        <v>7935</v>
      </c>
      <c r="C2603" s="157" t="s">
        <v>10619</v>
      </c>
      <c r="D2603" s="157" t="s">
        <v>10610</v>
      </c>
    </row>
    <row r="2604" hidden="1">
      <c r="A2604" s="157" t="s">
        <v>7936</v>
      </c>
      <c r="B2604" s="1" t="s">
        <v>7937</v>
      </c>
      <c r="C2604" s="157" t="s">
        <v>10620</v>
      </c>
      <c r="D2604" s="157" t="s">
        <v>10610</v>
      </c>
    </row>
    <row r="2605" hidden="1">
      <c r="A2605" s="157" t="s">
        <v>7938</v>
      </c>
      <c r="B2605" s="1" t="s">
        <v>7939</v>
      </c>
      <c r="C2605" s="157" t="s">
        <v>10620</v>
      </c>
      <c r="D2605" s="157" t="s">
        <v>10610</v>
      </c>
    </row>
    <row r="2606" hidden="1">
      <c r="A2606" s="157" t="s">
        <v>7940</v>
      </c>
      <c r="B2606" s="1" t="s">
        <v>7941</v>
      </c>
      <c r="C2606" s="157" t="s">
        <v>10619</v>
      </c>
      <c r="D2606" s="157" t="s">
        <v>10610</v>
      </c>
    </row>
    <row r="2607" hidden="1">
      <c r="A2607" s="157" t="s">
        <v>7942</v>
      </c>
      <c r="B2607" s="1" t="s">
        <v>7943</v>
      </c>
      <c r="C2607" s="157" t="s">
        <v>10619</v>
      </c>
      <c r="D2607" s="157" t="s">
        <v>10610</v>
      </c>
    </row>
    <row r="2608" hidden="1">
      <c r="A2608" s="157" t="s">
        <v>7944</v>
      </c>
      <c r="B2608" s="1" t="s">
        <v>7945</v>
      </c>
      <c r="C2608" s="157" t="s">
        <v>10619</v>
      </c>
      <c r="D2608" s="157" t="s">
        <v>10610</v>
      </c>
    </row>
    <row r="2609" hidden="1">
      <c r="A2609" s="157" t="s">
        <v>7946</v>
      </c>
      <c r="B2609" s="1" t="s">
        <v>7947</v>
      </c>
      <c r="C2609" s="157" t="s">
        <v>10619</v>
      </c>
      <c r="D2609" s="157" t="s">
        <v>10610</v>
      </c>
    </row>
    <row r="2610" hidden="1">
      <c r="A2610" s="157" t="s">
        <v>7948</v>
      </c>
      <c r="B2610" s="1" t="s">
        <v>7949</v>
      </c>
      <c r="C2610" s="157" t="s">
        <v>10619</v>
      </c>
      <c r="D2610" s="157" t="s">
        <v>10610</v>
      </c>
    </row>
    <row r="2611" hidden="1">
      <c r="A2611" s="157" t="s">
        <v>7952</v>
      </c>
      <c r="B2611" s="1" t="s">
        <v>7953</v>
      </c>
      <c r="C2611" s="157" t="s">
        <v>10620</v>
      </c>
      <c r="D2611" s="157" t="s">
        <v>10610</v>
      </c>
    </row>
    <row r="2612" hidden="1">
      <c r="A2612" s="157" t="s">
        <v>7954</v>
      </c>
      <c r="B2612" s="1" t="s">
        <v>7955</v>
      </c>
      <c r="C2612" s="157" t="s">
        <v>10619</v>
      </c>
      <c r="D2612" s="157" t="s">
        <v>10610</v>
      </c>
    </row>
    <row r="2613" hidden="1">
      <c r="A2613" s="157" t="s">
        <v>7956</v>
      </c>
      <c r="B2613" s="1" t="s">
        <v>7957</v>
      </c>
      <c r="C2613" s="157" t="s">
        <v>10619</v>
      </c>
      <c r="D2613" s="157" t="s">
        <v>10610</v>
      </c>
    </row>
    <row r="2614" hidden="1">
      <c r="A2614" s="157" t="s">
        <v>7958</v>
      </c>
      <c r="B2614" s="1" t="s">
        <v>7959</v>
      </c>
      <c r="C2614" s="157" t="s">
        <v>10619</v>
      </c>
      <c r="D2614" s="157" t="s">
        <v>10610</v>
      </c>
    </row>
    <row r="2615" hidden="1">
      <c r="A2615" s="157" t="s">
        <v>7960</v>
      </c>
      <c r="B2615" s="1" t="s">
        <v>7961</v>
      </c>
      <c r="C2615" s="157" t="s">
        <v>10619</v>
      </c>
      <c r="D2615" s="157" t="s">
        <v>10610</v>
      </c>
    </row>
    <row r="2616" hidden="1">
      <c r="A2616" s="157" t="s">
        <v>7962</v>
      </c>
      <c r="B2616" s="1" t="s">
        <v>7963</v>
      </c>
      <c r="C2616" s="157" t="s">
        <v>10615</v>
      </c>
      <c r="D2616" s="157" t="s">
        <v>10610</v>
      </c>
    </row>
    <row r="2617" hidden="1">
      <c r="A2617" s="157" t="s">
        <v>7964</v>
      </c>
      <c r="B2617" s="1" t="s">
        <v>7965</v>
      </c>
      <c r="C2617" s="157" t="s">
        <v>10614</v>
      </c>
      <c r="D2617" s="157" t="s">
        <v>10610</v>
      </c>
    </row>
    <row r="2618" hidden="1">
      <c r="A2618" s="157" t="s">
        <v>7966</v>
      </c>
      <c r="B2618" s="1" t="s">
        <v>7967</v>
      </c>
      <c r="C2618" s="157" t="s">
        <v>10619</v>
      </c>
      <c r="D2618" s="157" t="s">
        <v>10610</v>
      </c>
    </row>
    <row r="2619" hidden="1">
      <c r="A2619" s="157" t="s">
        <v>7968</v>
      </c>
      <c r="B2619" s="1" t="s">
        <v>7969</v>
      </c>
      <c r="C2619" s="157" t="s">
        <v>10619</v>
      </c>
      <c r="D2619" s="157" t="s">
        <v>10610</v>
      </c>
    </row>
    <row r="2620" hidden="1">
      <c r="A2620" s="157" t="s">
        <v>7970</v>
      </c>
      <c r="B2620" s="1" t="s">
        <v>7971</v>
      </c>
      <c r="C2620" s="157" t="s">
        <v>10619</v>
      </c>
      <c r="D2620" s="157" t="s">
        <v>10610</v>
      </c>
    </row>
    <row r="2621" hidden="1">
      <c r="A2621" s="157" t="s">
        <v>7974</v>
      </c>
      <c r="B2621" s="1" t="s">
        <v>7975</v>
      </c>
      <c r="C2621" s="157" t="s">
        <v>10619</v>
      </c>
      <c r="D2621" s="157" t="s">
        <v>10610</v>
      </c>
    </row>
    <row r="2622" hidden="1">
      <c r="A2622" s="157" t="s">
        <v>7976</v>
      </c>
      <c r="B2622" s="1" t="s">
        <v>7977</v>
      </c>
      <c r="C2622" s="157" t="s">
        <v>10611</v>
      </c>
      <c r="D2622" s="157" t="s">
        <v>10610</v>
      </c>
    </row>
    <row r="2623" hidden="1">
      <c r="A2623" s="157" t="s">
        <v>7978</v>
      </c>
      <c r="B2623" s="1" t="s">
        <v>7979</v>
      </c>
      <c r="C2623" s="157" t="s">
        <v>10615</v>
      </c>
      <c r="D2623" s="157" t="s">
        <v>10610</v>
      </c>
    </row>
    <row r="2624" hidden="1">
      <c r="A2624" s="157" t="s">
        <v>7980</v>
      </c>
      <c r="B2624" s="1" t="s">
        <v>7981</v>
      </c>
      <c r="C2624" s="157" t="s">
        <v>10615</v>
      </c>
      <c r="D2624" s="157" t="s">
        <v>10610</v>
      </c>
    </row>
    <row r="2625" hidden="1">
      <c r="A2625" s="157" t="s">
        <v>7982</v>
      </c>
      <c r="B2625" s="1" t="s">
        <v>7983</v>
      </c>
      <c r="C2625" s="157" t="s">
        <v>10614</v>
      </c>
      <c r="D2625" s="157" t="s">
        <v>10610</v>
      </c>
    </row>
    <row r="2626" hidden="1">
      <c r="A2626" s="157" t="s">
        <v>7984</v>
      </c>
      <c r="B2626" s="1" t="s">
        <v>7985</v>
      </c>
      <c r="C2626" s="157" t="s">
        <v>10611</v>
      </c>
      <c r="D2626" s="157" t="s">
        <v>10610</v>
      </c>
    </row>
    <row r="2627" hidden="1">
      <c r="A2627" s="157" t="s">
        <v>7986</v>
      </c>
      <c r="B2627" s="1" t="s">
        <v>7987</v>
      </c>
      <c r="C2627" s="157" t="s">
        <v>10615</v>
      </c>
      <c r="D2627" s="157" t="s">
        <v>10610</v>
      </c>
    </row>
    <row r="2628" hidden="1">
      <c r="A2628" s="157" t="s">
        <v>7988</v>
      </c>
      <c r="B2628" s="1" t="s">
        <v>7989</v>
      </c>
      <c r="C2628" s="157" t="s">
        <v>10615</v>
      </c>
      <c r="D2628" s="157" t="s">
        <v>10610</v>
      </c>
    </row>
    <row r="2629" hidden="1">
      <c r="A2629" s="157" t="s">
        <v>7990</v>
      </c>
      <c r="B2629" s="1" t="s">
        <v>7991</v>
      </c>
      <c r="C2629" s="157" t="s">
        <v>10619</v>
      </c>
      <c r="D2629" s="157" t="s">
        <v>10610</v>
      </c>
    </row>
    <row r="2630" hidden="1">
      <c r="A2630" s="157" t="s">
        <v>7992</v>
      </c>
      <c r="B2630" s="1" t="s">
        <v>7993</v>
      </c>
      <c r="C2630" s="157" t="s">
        <v>10615</v>
      </c>
      <c r="D2630" s="157" t="s">
        <v>10610</v>
      </c>
    </row>
    <row r="2631" hidden="1">
      <c r="A2631" s="157" t="s">
        <v>7996</v>
      </c>
      <c r="B2631" s="1" t="s">
        <v>7997</v>
      </c>
      <c r="C2631" s="157" t="s">
        <v>10619</v>
      </c>
      <c r="D2631" s="157" t="s">
        <v>10610</v>
      </c>
    </row>
    <row r="2632" hidden="1">
      <c r="A2632" s="157" t="s">
        <v>7998</v>
      </c>
      <c r="B2632" s="1" t="s">
        <v>7999</v>
      </c>
      <c r="C2632" s="157" t="s">
        <v>10615</v>
      </c>
      <c r="D2632" s="157" t="s">
        <v>10610</v>
      </c>
    </row>
    <row r="2633" hidden="1">
      <c r="A2633" s="157" t="s">
        <v>8000</v>
      </c>
      <c r="B2633" s="1" t="s">
        <v>8001</v>
      </c>
      <c r="C2633" s="157" t="s">
        <v>10614</v>
      </c>
      <c r="D2633" s="157" t="s">
        <v>10610</v>
      </c>
    </row>
    <row r="2634" hidden="1">
      <c r="A2634" s="157" t="s">
        <v>8002</v>
      </c>
      <c r="B2634" s="1" t="s">
        <v>8003</v>
      </c>
      <c r="C2634" s="157" t="s">
        <v>10614</v>
      </c>
      <c r="D2634" s="157" t="s">
        <v>10610</v>
      </c>
    </row>
    <row r="2635" hidden="1">
      <c r="A2635" s="157" t="s">
        <v>8004</v>
      </c>
      <c r="B2635" s="1" t="s">
        <v>8005</v>
      </c>
      <c r="C2635" s="157" t="s">
        <v>10619</v>
      </c>
      <c r="D2635" s="157" t="s">
        <v>10610</v>
      </c>
    </row>
    <row r="2636" hidden="1">
      <c r="A2636" s="157" t="s">
        <v>8006</v>
      </c>
      <c r="B2636" s="1" t="s">
        <v>8007</v>
      </c>
      <c r="C2636" s="157" t="s">
        <v>10614</v>
      </c>
      <c r="D2636" s="157" t="s">
        <v>10610</v>
      </c>
    </row>
    <row r="2637" hidden="1">
      <c r="A2637" s="157" t="s">
        <v>8008</v>
      </c>
      <c r="B2637" s="1" t="s">
        <v>8009</v>
      </c>
      <c r="C2637" s="157" t="s">
        <v>10614</v>
      </c>
      <c r="D2637" s="157" t="s">
        <v>10610</v>
      </c>
    </row>
    <row r="2638" hidden="1">
      <c r="A2638" s="157" t="s">
        <v>8010</v>
      </c>
      <c r="B2638" s="1" t="s">
        <v>8011</v>
      </c>
      <c r="C2638" s="157" t="s">
        <v>10614</v>
      </c>
      <c r="D2638" s="157" t="s">
        <v>10610</v>
      </c>
    </row>
    <row r="2639" hidden="1">
      <c r="A2639" s="157" t="s">
        <v>8012</v>
      </c>
      <c r="B2639" s="1" t="s">
        <v>8013</v>
      </c>
      <c r="C2639" s="157" t="s">
        <v>10619</v>
      </c>
      <c r="D2639" s="157" t="s">
        <v>10610</v>
      </c>
    </row>
    <row r="2640" hidden="1">
      <c r="A2640" s="157" t="s">
        <v>8014</v>
      </c>
      <c r="B2640" s="1" t="s">
        <v>8015</v>
      </c>
      <c r="C2640" s="157" t="s">
        <v>10620</v>
      </c>
      <c r="D2640" s="157" t="s">
        <v>10610</v>
      </c>
    </row>
    <row r="2641" hidden="1">
      <c r="A2641" s="157" t="s">
        <v>8018</v>
      </c>
      <c r="B2641" s="1" t="s">
        <v>8019</v>
      </c>
      <c r="C2641" s="157" t="s">
        <v>10619</v>
      </c>
      <c r="D2641" s="157" t="s">
        <v>10610</v>
      </c>
    </row>
    <row r="2642" hidden="1">
      <c r="A2642" s="157" t="s">
        <v>8020</v>
      </c>
      <c r="B2642" s="1" t="s">
        <v>8021</v>
      </c>
      <c r="C2642" s="157" t="s">
        <v>10614</v>
      </c>
      <c r="D2642" s="157" t="s">
        <v>10610</v>
      </c>
    </row>
    <row r="2643" hidden="1">
      <c r="A2643" s="157" t="s">
        <v>8022</v>
      </c>
      <c r="B2643" s="1" t="s">
        <v>8023</v>
      </c>
      <c r="C2643" s="157" t="s">
        <v>10619</v>
      </c>
      <c r="D2643" s="157" t="s">
        <v>10610</v>
      </c>
    </row>
    <row r="2644" hidden="1">
      <c r="A2644" s="157" t="s">
        <v>8024</v>
      </c>
      <c r="B2644" s="1" t="s">
        <v>8025</v>
      </c>
      <c r="C2644" s="157" t="s">
        <v>10619</v>
      </c>
      <c r="D2644" s="157" t="s">
        <v>10610</v>
      </c>
    </row>
    <row r="2645" hidden="1">
      <c r="A2645" s="157" t="s">
        <v>8026</v>
      </c>
      <c r="B2645" s="1" t="s">
        <v>8027</v>
      </c>
      <c r="C2645" s="157" t="s">
        <v>10620</v>
      </c>
      <c r="D2645" s="157" t="s">
        <v>10610</v>
      </c>
    </row>
    <row r="2646" hidden="1">
      <c r="A2646" s="157" t="s">
        <v>8028</v>
      </c>
      <c r="B2646" s="1" t="s">
        <v>8029</v>
      </c>
      <c r="C2646" s="157" t="s">
        <v>10615</v>
      </c>
      <c r="D2646" s="157" t="s">
        <v>10610</v>
      </c>
    </row>
    <row r="2647" hidden="1">
      <c r="A2647" s="157" t="s">
        <v>8030</v>
      </c>
      <c r="B2647" s="1" t="s">
        <v>8031</v>
      </c>
      <c r="C2647" s="157" t="s">
        <v>10615</v>
      </c>
      <c r="D2647" s="157" t="s">
        <v>10610</v>
      </c>
    </row>
    <row r="2648" hidden="1">
      <c r="A2648" s="157" t="s">
        <v>8032</v>
      </c>
      <c r="B2648" s="1" t="s">
        <v>8033</v>
      </c>
      <c r="C2648" s="157" t="s">
        <v>10614</v>
      </c>
      <c r="D2648" s="157" t="s">
        <v>10610</v>
      </c>
    </row>
    <row r="2649" hidden="1">
      <c r="A2649" s="157" t="s">
        <v>8034</v>
      </c>
      <c r="B2649" s="1" t="s">
        <v>8035</v>
      </c>
      <c r="C2649" s="157" t="s">
        <v>10619</v>
      </c>
      <c r="D2649" s="157" t="s">
        <v>10610</v>
      </c>
    </row>
    <row r="2650" hidden="1">
      <c r="A2650" s="157" t="s">
        <v>8036</v>
      </c>
      <c r="B2650" s="1" t="s">
        <v>8037</v>
      </c>
      <c r="C2650" s="157" t="s">
        <v>10619</v>
      </c>
      <c r="D2650" s="157" t="s">
        <v>10610</v>
      </c>
    </row>
    <row r="2651" hidden="1">
      <c r="A2651" s="157" t="s">
        <v>8040</v>
      </c>
      <c r="B2651" s="1" t="s">
        <v>8041</v>
      </c>
      <c r="C2651" s="157" t="s">
        <v>10619</v>
      </c>
      <c r="D2651" s="157" t="s">
        <v>10610</v>
      </c>
    </row>
    <row r="2652" hidden="1">
      <c r="A2652" s="157" t="s">
        <v>8042</v>
      </c>
      <c r="B2652" s="1" t="s">
        <v>8043</v>
      </c>
      <c r="C2652" s="157" t="s">
        <v>10614</v>
      </c>
      <c r="D2652" s="157" t="s">
        <v>10610</v>
      </c>
    </row>
    <row r="2653" hidden="1">
      <c r="A2653" s="157" t="s">
        <v>8044</v>
      </c>
      <c r="B2653" s="1" t="s">
        <v>8045</v>
      </c>
      <c r="C2653" s="157" t="s">
        <v>10614</v>
      </c>
      <c r="D2653" s="157" t="s">
        <v>10610</v>
      </c>
    </row>
    <row r="2654" hidden="1">
      <c r="A2654" s="157" t="s">
        <v>8046</v>
      </c>
      <c r="B2654" s="1" t="s">
        <v>8047</v>
      </c>
      <c r="C2654" s="157" t="s">
        <v>10619</v>
      </c>
      <c r="D2654" s="157" t="s">
        <v>10610</v>
      </c>
    </row>
    <row r="2655" hidden="1">
      <c r="A2655" s="157" t="s">
        <v>8048</v>
      </c>
      <c r="B2655" s="1" t="s">
        <v>8049</v>
      </c>
      <c r="C2655" s="157" t="s">
        <v>10619</v>
      </c>
      <c r="D2655" s="157" t="s">
        <v>10610</v>
      </c>
    </row>
    <row r="2656" hidden="1">
      <c r="A2656" s="157" t="s">
        <v>8050</v>
      </c>
      <c r="B2656" s="1" t="s">
        <v>8051</v>
      </c>
      <c r="C2656" s="157" t="s">
        <v>10614</v>
      </c>
      <c r="D2656" s="157" t="s">
        <v>10610</v>
      </c>
    </row>
    <row r="2657" hidden="1">
      <c r="A2657" s="157" t="s">
        <v>8052</v>
      </c>
      <c r="B2657" s="1" t="s">
        <v>8053</v>
      </c>
      <c r="C2657" s="157" t="s">
        <v>10615</v>
      </c>
      <c r="D2657" s="157" t="s">
        <v>10610</v>
      </c>
    </row>
    <row r="2658" hidden="1">
      <c r="A2658" s="157" t="s">
        <v>8054</v>
      </c>
      <c r="B2658" s="1" t="s">
        <v>8055</v>
      </c>
      <c r="C2658" s="157" t="s">
        <v>10614</v>
      </c>
      <c r="D2658" s="157" t="s">
        <v>10610</v>
      </c>
    </row>
    <row r="2659" hidden="1">
      <c r="A2659" s="157" t="s">
        <v>8056</v>
      </c>
      <c r="B2659" s="1" t="s">
        <v>8057</v>
      </c>
      <c r="C2659" s="157" t="s">
        <v>10614</v>
      </c>
      <c r="D2659" s="157" t="s">
        <v>10610</v>
      </c>
    </row>
    <row r="2660" hidden="1">
      <c r="A2660" s="157" t="s">
        <v>8058</v>
      </c>
      <c r="B2660" s="1" t="s">
        <v>8059</v>
      </c>
      <c r="C2660" s="157" t="s">
        <v>10619</v>
      </c>
      <c r="D2660" s="157" t="s">
        <v>10610</v>
      </c>
    </row>
    <row r="2661" hidden="1">
      <c r="A2661" s="157" t="s">
        <v>2989</v>
      </c>
      <c r="B2661" s="1" t="s">
        <v>516</v>
      </c>
      <c r="C2661" s="157" t="s">
        <v>10619</v>
      </c>
      <c r="D2661" s="157" t="s">
        <v>10610</v>
      </c>
    </row>
    <row r="2662" hidden="1">
      <c r="A2662" s="157" t="s">
        <v>3004</v>
      </c>
      <c r="B2662" s="1" t="s">
        <v>518</v>
      </c>
      <c r="C2662" s="157" t="s">
        <v>10615</v>
      </c>
      <c r="D2662" s="157" t="s">
        <v>10610</v>
      </c>
    </row>
    <row r="2663" hidden="1">
      <c r="A2663" s="157" t="s">
        <v>8062</v>
      </c>
      <c r="B2663" s="1" t="s">
        <v>8063</v>
      </c>
      <c r="C2663" s="157" t="s">
        <v>10610</v>
      </c>
      <c r="D2663" s="157" t="s">
        <v>10610</v>
      </c>
    </row>
    <row r="2664" hidden="1">
      <c r="A2664" s="157" t="s">
        <v>2964</v>
      </c>
      <c r="B2664" s="1" t="s">
        <v>474</v>
      </c>
      <c r="C2664" s="157" t="s">
        <v>10615</v>
      </c>
      <c r="D2664" s="157" t="s">
        <v>10610</v>
      </c>
    </row>
    <row r="2665" hidden="1">
      <c r="A2665" s="157" t="s">
        <v>2965</v>
      </c>
      <c r="B2665" s="1" t="s">
        <v>477</v>
      </c>
      <c r="C2665" s="157" t="s">
        <v>10615</v>
      </c>
      <c r="D2665" s="157" t="s">
        <v>10610</v>
      </c>
    </row>
    <row r="2666" hidden="1">
      <c r="A2666" s="157" t="s">
        <v>3023</v>
      </c>
      <c r="B2666" s="1" t="s">
        <v>524</v>
      </c>
      <c r="C2666" s="157" t="s">
        <v>10615</v>
      </c>
      <c r="D2666" s="157" t="s">
        <v>10610</v>
      </c>
    </row>
    <row r="2667" hidden="1">
      <c r="A2667" s="157" t="s">
        <v>8064</v>
      </c>
      <c r="B2667" s="1" t="s">
        <v>8065</v>
      </c>
      <c r="C2667" s="157" t="s">
        <v>10614</v>
      </c>
      <c r="D2667" s="157" t="s">
        <v>10610</v>
      </c>
    </row>
    <row r="2668" hidden="1">
      <c r="A2668" s="157" t="s">
        <v>8068</v>
      </c>
      <c r="B2668" s="1" t="s">
        <v>8069</v>
      </c>
      <c r="C2668" s="157" t="s">
        <v>10619</v>
      </c>
      <c r="D2668" s="157" t="s">
        <v>10610</v>
      </c>
    </row>
    <row r="2669" hidden="1">
      <c r="A2669" s="157" t="s">
        <v>8070</v>
      </c>
      <c r="B2669" s="1" t="s">
        <v>8071</v>
      </c>
      <c r="C2669" s="157" t="s">
        <v>10615</v>
      </c>
      <c r="D2669" s="157" t="s">
        <v>10610</v>
      </c>
    </row>
    <row r="2670" hidden="1">
      <c r="A2670" s="157" t="s">
        <v>8072</v>
      </c>
      <c r="B2670" s="1" t="s">
        <v>8073</v>
      </c>
      <c r="C2670" s="157" t="s">
        <v>10614</v>
      </c>
      <c r="D2670" s="157" t="s">
        <v>10610</v>
      </c>
    </row>
    <row r="2671" hidden="1">
      <c r="A2671" s="157" t="s">
        <v>8074</v>
      </c>
      <c r="B2671" s="1" t="s">
        <v>8075</v>
      </c>
      <c r="C2671" s="157" t="s">
        <v>10614</v>
      </c>
      <c r="D2671" s="157" t="s">
        <v>10610</v>
      </c>
    </row>
    <row r="2672" hidden="1">
      <c r="A2672" s="157" t="s">
        <v>8076</v>
      </c>
      <c r="B2672" s="1" t="s">
        <v>8077</v>
      </c>
      <c r="C2672" s="157" t="s">
        <v>10619</v>
      </c>
      <c r="D2672" s="157" t="s">
        <v>10610</v>
      </c>
    </row>
    <row r="2673" hidden="1">
      <c r="A2673" s="157" t="s">
        <v>8078</v>
      </c>
      <c r="B2673" s="1" t="s">
        <v>8079</v>
      </c>
      <c r="C2673" s="157" t="s">
        <v>10615</v>
      </c>
      <c r="D2673" s="157" t="s">
        <v>10610</v>
      </c>
    </row>
    <row r="2674" hidden="1">
      <c r="A2674" s="157" t="s">
        <v>8080</v>
      </c>
      <c r="B2674" s="1" t="s">
        <v>8081</v>
      </c>
      <c r="C2674" s="157" t="s">
        <v>10615</v>
      </c>
      <c r="D2674" s="157" t="s">
        <v>10610</v>
      </c>
    </row>
    <row r="2675" hidden="1">
      <c r="A2675" s="157" t="s">
        <v>8082</v>
      </c>
      <c r="B2675" s="1" t="s">
        <v>8083</v>
      </c>
      <c r="C2675" s="157" t="s">
        <v>10614</v>
      </c>
      <c r="D2675" s="157" t="s">
        <v>10610</v>
      </c>
    </row>
    <row r="2676" hidden="1">
      <c r="A2676" s="157" t="s">
        <v>8084</v>
      </c>
      <c r="B2676" s="1" t="s">
        <v>8085</v>
      </c>
      <c r="C2676" s="157" t="s">
        <v>10619</v>
      </c>
      <c r="D2676" s="157" t="s">
        <v>10610</v>
      </c>
    </row>
    <row r="2677" hidden="1">
      <c r="A2677" s="157" t="s">
        <v>8086</v>
      </c>
      <c r="B2677" s="1" t="s">
        <v>8087</v>
      </c>
      <c r="C2677" s="157" t="s">
        <v>10619</v>
      </c>
      <c r="D2677" s="157" t="s">
        <v>10610</v>
      </c>
    </row>
    <row r="2678" hidden="1">
      <c r="A2678" s="157" t="s">
        <v>8091</v>
      </c>
      <c r="B2678" s="1" t="s">
        <v>8092</v>
      </c>
      <c r="C2678" s="157" t="s">
        <v>10619</v>
      </c>
      <c r="D2678" s="157" t="s">
        <v>10610</v>
      </c>
    </row>
    <row r="2679" hidden="1">
      <c r="A2679" s="157" t="s">
        <v>8093</v>
      </c>
      <c r="B2679" s="1" t="s">
        <v>8094</v>
      </c>
      <c r="C2679" s="157" t="s">
        <v>10615</v>
      </c>
      <c r="D2679" s="157" t="s">
        <v>10610</v>
      </c>
    </row>
    <row r="2680" hidden="1">
      <c r="A2680" s="157" t="s">
        <v>8095</v>
      </c>
      <c r="B2680" s="1" t="s">
        <v>8096</v>
      </c>
      <c r="C2680" s="157" t="s">
        <v>10614</v>
      </c>
      <c r="D2680" s="157" t="s">
        <v>10610</v>
      </c>
    </row>
    <row r="2681" hidden="1">
      <c r="A2681" s="157" t="s">
        <v>8097</v>
      </c>
      <c r="B2681" s="1" t="s">
        <v>8098</v>
      </c>
      <c r="C2681" s="157" t="s">
        <v>10614</v>
      </c>
      <c r="D2681" s="157" t="s">
        <v>10610</v>
      </c>
    </row>
    <row r="2682" hidden="1">
      <c r="A2682" s="157" t="s">
        <v>8099</v>
      </c>
      <c r="B2682" s="1" t="s">
        <v>8100</v>
      </c>
      <c r="C2682" s="157" t="s">
        <v>10619</v>
      </c>
      <c r="D2682" s="157" t="s">
        <v>10610</v>
      </c>
    </row>
    <row r="2683" hidden="1">
      <c r="A2683" s="157" t="s">
        <v>8101</v>
      </c>
      <c r="B2683" s="1" t="s">
        <v>8102</v>
      </c>
      <c r="C2683" s="157" t="s">
        <v>10611</v>
      </c>
      <c r="D2683" s="157" t="s">
        <v>10610</v>
      </c>
    </row>
    <row r="2684" hidden="1">
      <c r="A2684" s="157" t="s">
        <v>8103</v>
      </c>
      <c r="B2684" s="1" t="s">
        <v>8104</v>
      </c>
      <c r="C2684" s="157" t="s">
        <v>10615</v>
      </c>
      <c r="D2684" s="157" t="s">
        <v>10610</v>
      </c>
    </row>
    <row r="2685" hidden="1">
      <c r="A2685" s="157" t="s">
        <v>8105</v>
      </c>
      <c r="B2685" s="1" t="s">
        <v>8106</v>
      </c>
      <c r="C2685" s="157" t="s">
        <v>10615</v>
      </c>
      <c r="D2685" s="157" t="s">
        <v>10610</v>
      </c>
    </row>
    <row r="2686" hidden="1">
      <c r="A2686" s="157" t="s">
        <v>8107</v>
      </c>
      <c r="B2686" s="1" t="s">
        <v>8108</v>
      </c>
      <c r="C2686" s="157" t="s">
        <v>10619</v>
      </c>
      <c r="D2686" s="157" t="s">
        <v>10610</v>
      </c>
    </row>
    <row r="2687" hidden="1">
      <c r="A2687" s="157" t="s">
        <v>8109</v>
      </c>
      <c r="B2687" s="1" t="s">
        <v>8110</v>
      </c>
      <c r="C2687" s="157" t="s">
        <v>10619</v>
      </c>
      <c r="D2687" s="157" t="s">
        <v>10610</v>
      </c>
    </row>
    <row r="2688" hidden="1">
      <c r="A2688" s="157" t="s">
        <v>8113</v>
      </c>
      <c r="B2688" s="1" t="s">
        <v>8114</v>
      </c>
      <c r="C2688" s="157" t="s">
        <v>10619</v>
      </c>
      <c r="D2688" s="157" t="s">
        <v>10610</v>
      </c>
    </row>
    <row r="2689" hidden="1">
      <c r="A2689" s="157" t="s">
        <v>8115</v>
      </c>
      <c r="B2689" s="1" t="s">
        <v>8116</v>
      </c>
      <c r="C2689" s="157" t="s">
        <v>10614</v>
      </c>
      <c r="D2689" s="157" t="s">
        <v>10610</v>
      </c>
    </row>
    <row r="2690" hidden="1">
      <c r="A2690" s="157" t="s">
        <v>8117</v>
      </c>
      <c r="B2690" s="1" t="s">
        <v>8118</v>
      </c>
      <c r="C2690" s="157" t="s">
        <v>10614</v>
      </c>
      <c r="D2690" s="157" t="s">
        <v>10610</v>
      </c>
    </row>
    <row r="2691" hidden="1">
      <c r="A2691" s="157" t="s">
        <v>8119</v>
      </c>
      <c r="B2691" s="1" t="s">
        <v>8120</v>
      </c>
      <c r="C2691" s="157" t="s">
        <v>10619</v>
      </c>
      <c r="D2691" s="157" t="s">
        <v>10610</v>
      </c>
    </row>
    <row r="2692" hidden="1">
      <c r="A2692" s="157" t="s">
        <v>8121</v>
      </c>
      <c r="B2692" s="1" t="s">
        <v>8122</v>
      </c>
      <c r="C2692" s="157" t="s">
        <v>10619</v>
      </c>
      <c r="D2692" s="157" t="s">
        <v>10610</v>
      </c>
    </row>
    <row r="2693" hidden="1">
      <c r="A2693" s="157" t="s">
        <v>8123</v>
      </c>
      <c r="B2693" s="1" t="s">
        <v>8124</v>
      </c>
      <c r="C2693" s="157" t="s">
        <v>10615</v>
      </c>
      <c r="D2693" s="157" t="s">
        <v>10610</v>
      </c>
    </row>
    <row r="2694" hidden="1">
      <c r="A2694" s="157" t="s">
        <v>8125</v>
      </c>
      <c r="B2694" s="1" t="s">
        <v>8126</v>
      </c>
      <c r="C2694" s="157" t="s">
        <v>10614</v>
      </c>
      <c r="D2694" s="157" t="s">
        <v>10610</v>
      </c>
    </row>
    <row r="2695" hidden="1">
      <c r="A2695" s="157" t="s">
        <v>8127</v>
      </c>
      <c r="B2695" s="1" t="s">
        <v>8128</v>
      </c>
      <c r="C2695" s="157" t="s">
        <v>10614</v>
      </c>
      <c r="D2695" s="157" t="s">
        <v>10610</v>
      </c>
    </row>
    <row r="2696" hidden="1">
      <c r="A2696" s="157" t="s">
        <v>8129</v>
      </c>
      <c r="B2696" s="1" t="s">
        <v>8130</v>
      </c>
      <c r="C2696" s="157" t="s">
        <v>10619</v>
      </c>
      <c r="D2696" s="157" t="s">
        <v>10610</v>
      </c>
    </row>
    <row r="2697" hidden="1">
      <c r="A2697" s="157" t="s">
        <v>8131</v>
      </c>
      <c r="B2697" s="1" t="s">
        <v>8132</v>
      </c>
      <c r="C2697" s="157" t="s">
        <v>10619</v>
      </c>
      <c r="D2697" s="157" t="s">
        <v>10610</v>
      </c>
    </row>
    <row r="2698" hidden="1">
      <c r="A2698" s="157" t="s">
        <v>1516</v>
      </c>
      <c r="B2698" s="1" t="s">
        <v>94</v>
      </c>
      <c r="C2698" s="157" t="s">
        <v>10611</v>
      </c>
      <c r="D2698" s="157" t="s">
        <v>10610</v>
      </c>
    </row>
    <row r="2699" hidden="1">
      <c r="A2699" s="157" t="s">
        <v>1537</v>
      </c>
      <c r="B2699" s="1" t="s">
        <v>97</v>
      </c>
      <c r="C2699" s="157" t="s">
        <v>10618</v>
      </c>
      <c r="D2699" s="157" t="s">
        <v>10610</v>
      </c>
    </row>
    <row r="2700" hidden="1">
      <c r="A2700" s="157" t="s">
        <v>1576</v>
      </c>
      <c r="B2700" s="1" t="s">
        <v>99</v>
      </c>
      <c r="C2700" s="157" t="s">
        <v>10611</v>
      </c>
      <c r="D2700" s="157" t="s">
        <v>10610</v>
      </c>
    </row>
    <row r="2701" hidden="1">
      <c r="A2701" s="157" t="s">
        <v>1608</v>
      </c>
      <c r="B2701" s="1" t="s">
        <v>102</v>
      </c>
      <c r="C2701" s="157" t="s">
        <v>10611</v>
      </c>
      <c r="D2701" s="157" t="s">
        <v>10610</v>
      </c>
    </row>
    <row r="2702" hidden="1">
      <c r="A2702" s="157" t="s">
        <v>1661</v>
      </c>
      <c r="B2702" s="1" t="s">
        <v>111</v>
      </c>
      <c r="C2702" s="157" t="s">
        <v>10611</v>
      </c>
      <c r="D2702" s="157" t="s">
        <v>10610</v>
      </c>
    </row>
    <row r="2703" hidden="1">
      <c r="A2703" s="157" t="s">
        <v>1714</v>
      </c>
      <c r="B2703" s="1" t="s">
        <v>116</v>
      </c>
      <c r="C2703" s="157" t="s">
        <v>10611</v>
      </c>
      <c r="D2703" s="157" t="s">
        <v>10610</v>
      </c>
    </row>
    <row r="2704" hidden="1">
      <c r="A2704" s="157" t="s">
        <v>1760</v>
      </c>
      <c r="B2704" s="1" t="s">
        <v>120</v>
      </c>
      <c r="C2704" s="157" t="s">
        <v>10611</v>
      </c>
      <c r="D2704" s="157" t="s">
        <v>10610</v>
      </c>
    </row>
    <row r="2705" hidden="1">
      <c r="A2705" s="157" t="s">
        <v>1805</v>
      </c>
      <c r="B2705" s="1" t="s">
        <v>123</v>
      </c>
      <c r="C2705" s="157" t="s">
        <v>10611</v>
      </c>
      <c r="D2705" s="157" t="s">
        <v>10610</v>
      </c>
    </row>
    <row r="2706" hidden="1">
      <c r="A2706" s="157" t="s">
        <v>1848</v>
      </c>
      <c r="B2706" s="1" t="s">
        <v>126</v>
      </c>
      <c r="C2706" s="157" t="s">
        <v>10611</v>
      </c>
      <c r="D2706" s="157" t="s">
        <v>10610</v>
      </c>
    </row>
    <row r="2707" hidden="1">
      <c r="A2707" s="157" t="s">
        <v>8135</v>
      </c>
      <c r="B2707" s="1" t="s">
        <v>8136</v>
      </c>
      <c r="C2707" s="157" t="s">
        <v>10615</v>
      </c>
      <c r="D2707" s="157" t="s">
        <v>10610</v>
      </c>
    </row>
    <row r="2708" hidden="1">
      <c r="A2708" s="157" t="s">
        <v>8137</v>
      </c>
      <c r="B2708" s="1" t="s">
        <v>8138</v>
      </c>
      <c r="C2708" s="157" t="s">
        <v>10615</v>
      </c>
      <c r="D2708" s="157" t="s">
        <v>10610</v>
      </c>
    </row>
    <row r="2709" hidden="1">
      <c r="A2709" s="157" t="s">
        <v>8139</v>
      </c>
      <c r="B2709" s="1" t="s">
        <v>8140</v>
      </c>
      <c r="C2709" s="157" t="s">
        <v>10614</v>
      </c>
      <c r="D2709" s="157" t="s">
        <v>10610</v>
      </c>
    </row>
    <row r="2710" hidden="1">
      <c r="A2710" s="157" t="s">
        <v>8141</v>
      </c>
      <c r="B2710" s="1" t="s">
        <v>8142</v>
      </c>
      <c r="C2710" s="157" t="s">
        <v>10614</v>
      </c>
      <c r="D2710" s="157" t="s">
        <v>10610</v>
      </c>
    </row>
    <row r="2711" hidden="1">
      <c r="A2711" s="157" t="s">
        <v>8143</v>
      </c>
      <c r="B2711" s="1" t="s">
        <v>8144</v>
      </c>
      <c r="C2711" s="157" t="s">
        <v>10619</v>
      </c>
      <c r="D2711" s="157" t="s">
        <v>10610</v>
      </c>
    </row>
    <row r="2712" hidden="1">
      <c r="A2712" s="157" t="s">
        <v>8145</v>
      </c>
      <c r="B2712" s="1" t="s">
        <v>8146</v>
      </c>
      <c r="C2712" s="157" t="s">
        <v>10614</v>
      </c>
      <c r="D2712" s="157" t="s">
        <v>10610</v>
      </c>
    </row>
    <row r="2713" hidden="1">
      <c r="A2713" s="157" t="s">
        <v>8147</v>
      </c>
      <c r="B2713" s="1" t="s">
        <v>8148</v>
      </c>
      <c r="C2713" s="157" t="s">
        <v>10614</v>
      </c>
      <c r="D2713" s="157" t="s">
        <v>10610</v>
      </c>
    </row>
    <row r="2714" hidden="1">
      <c r="A2714" s="157" t="s">
        <v>8149</v>
      </c>
      <c r="B2714" s="1" t="s">
        <v>8150</v>
      </c>
      <c r="C2714" s="157" t="s">
        <v>10614</v>
      </c>
      <c r="D2714" s="157" t="s">
        <v>10610</v>
      </c>
    </row>
    <row r="2715" hidden="1">
      <c r="A2715" s="157" t="s">
        <v>8153</v>
      </c>
      <c r="B2715" s="1" t="s">
        <v>8154</v>
      </c>
      <c r="C2715" s="157" t="s">
        <v>10614</v>
      </c>
      <c r="D2715" s="157" t="s">
        <v>10610</v>
      </c>
    </row>
    <row r="2716" hidden="1">
      <c r="A2716" s="157" t="s">
        <v>8155</v>
      </c>
      <c r="B2716" s="1" t="s">
        <v>8156</v>
      </c>
      <c r="C2716" s="157" t="s">
        <v>10615</v>
      </c>
      <c r="D2716" s="157" t="s">
        <v>10610</v>
      </c>
    </row>
    <row r="2717" hidden="1">
      <c r="A2717" s="157" t="s">
        <v>8157</v>
      </c>
      <c r="B2717" s="1" t="s">
        <v>8158</v>
      </c>
      <c r="C2717" s="157" t="s">
        <v>10615</v>
      </c>
      <c r="D2717" s="157" t="s">
        <v>10610</v>
      </c>
    </row>
    <row r="2718" hidden="1">
      <c r="A2718" s="157" t="s">
        <v>8159</v>
      </c>
      <c r="B2718" s="1" t="s">
        <v>8160</v>
      </c>
      <c r="C2718" s="157" t="s">
        <v>10614</v>
      </c>
      <c r="D2718" s="157" t="s">
        <v>10610</v>
      </c>
    </row>
    <row r="2719" hidden="1">
      <c r="A2719" s="157" t="s">
        <v>8161</v>
      </c>
      <c r="B2719" s="1" t="s">
        <v>8162</v>
      </c>
      <c r="C2719" s="157" t="s">
        <v>10614</v>
      </c>
      <c r="D2719" s="157" t="s">
        <v>10610</v>
      </c>
    </row>
    <row r="2720" hidden="1">
      <c r="A2720" s="157" t="s">
        <v>8163</v>
      </c>
      <c r="B2720" s="1" t="s">
        <v>8164</v>
      </c>
      <c r="C2720" s="157" t="s">
        <v>10614</v>
      </c>
      <c r="D2720" s="157" t="s">
        <v>10610</v>
      </c>
    </row>
    <row r="2721" hidden="1">
      <c r="A2721" s="157" t="s">
        <v>6153</v>
      </c>
      <c r="B2721" s="1" t="s">
        <v>6155</v>
      </c>
      <c r="C2721" s="157" t="s">
        <v>10614</v>
      </c>
      <c r="D2721" s="157" t="s">
        <v>10610</v>
      </c>
    </row>
    <row r="2722" hidden="1">
      <c r="A2722" s="157" t="s">
        <v>8165</v>
      </c>
      <c r="B2722" s="1" t="s">
        <v>8166</v>
      </c>
      <c r="C2722" s="157" t="s">
        <v>10614</v>
      </c>
      <c r="D2722" s="157" t="s">
        <v>10610</v>
      </c>
    </row>
    <row r="2723" hidden="1">
      <c r="A2723" s="157" t="s">
        <v>8167</v>
      </c>
      <c r="B2723" s="1" t="s">
        <v>8168</v>
      </c>
      <c r="C2723" s="157" t="s">
        <v>10614</v>
      </c>
      <c r="D2723" s="157" t="s">
        <v>10610</v>
      </c>
    </row>
    <row r="2724" hidden="1">
      <c r="A2724" s="157" t="s">
        <v>8169</v>
      </c>
      <c r="B2724" s="1" t="s">
        <v>8170</v>
      </c>
      <c r="C2724" s="157" t="s">
        <v>10614</v>
      </c>
      <c r="D2724" s="157" t="s">
        <v>10610</v>
      </c>
    </row>
    <row r="2725" hidden="1">
      <c r="A2725" s="157" t="s">
        <v>1897</v>
      </c>
      <c r="B2725" s="1" t="s">
        <v>129</v>
      </c>
      <c r="C2725" s="157" t="s">
        <v>10611</v>
      </c>
      <c r="D2725" s="157" t="s">
        <v>10610</v>
      </c>
    </row>
    <row r="2726" hidden="1">
      <c r="A2726" s="157" t="s">
        <v>1935</v>
      </c>
      <c r="B2726" s="1" t="s">
        <v>134</v>
      </c>
      <c r="C2726" s="157" t="s">
        <v>10611</v>
      </c>
      <c r="D2726" s="157" t="s">
        <v>10610</v>
      </c>
    </row>
    <row r="2727" hidden="1">
      <c r="A2727" s="157" t="s">
        <v>1946</v>
      </c>
      <c r="B2727" s="1" t="s">
        <v>138</v>
      </c>
      <c r="C2727" s="157" t="s">
        <v>10611</v>
      </c>
      <c r="D2727" s="157" t="s">
        <v>10610</v>
      </c>
    </row>
    <row r="2728" hidden="1">
      <c r="A2728" s="157" t="s">
        <v>1988</v>
      </c>
      <c r="B2728" s="1" t="s">
        <v>143</v>
      </c>
      <c r="C2728" s="157" t="s">
        <v>10611</v>
      </c>
      <c r="D2728" s="157" t="s">
        <v>10610</v>
      </c>
    </row>
    <row r="2729" hidden="1">
      <c r="A2729" s="157" t="s">
        <v>2036</v>
      </c>
      <c r="B2729" s="1" t="s">
        <v>146</v>
      </c>
      <c r="C2729" s="157" t="s">
        <v>10611</v>
      </c>
      <c r="D2729" s="157" t="s">
        <v>10610</v>
      </c>
    </row>
    <row r="2730" hidden="1">
      <c r="A2730" s="157" t="s">
        <v>2086</v>
      </c>
      <c r="B2730" s="1" t="s">
        <v>149</v>
      </c>
      <c r="C2730" s="157" t="s">
        <v>10611</v>
      </c>
      <c r="D2730" s="157" t="s">
        <v>10610</v>
      </c>
    </row>
    <row r="2731" hidden="1">
      <c r="A2731" s="157" t="s">
        <v>2123</v>
      </c>
      <c r="B2731" s="1" t="s">
        <v>152</v>
      </c>
      <c r="C2731" s="157" t="s">
        <v>10611</v>
      </c>
      <c r="D2731" s="157" t="s">
        <v>10610</v>
      </c>
    </row>
    <row r="2732" hidden="1">
      <c r="A2732" s="157" t="s">
        <v>2133</v>
      </c>
      <c r="B2732" s="1" t="s">
        <v>158</v>
      </c>
      <c r="C2732" s="157" t="s">
        <v>10611</v>
      </c>
      <c r="D2732" s="157" t="s">
        <v>10610</v>
      </c>
    </row>
    <row r="2733" hidden="1">
      <c r="A2733" s="157" t="s">
        <v>2135</v>
      </c>
      <c r="B2733" s="1" t="s">
        <v>161</v>
      </c>
      <c r="C2733" s="157" t="s">
        <v>10611</v>
      </c>
      <c r="D2733" s="157" t="s">
        <v>10610</v>
      </c>
    </row>
    <row r="2734" hidden="1">
      <c r="A2734" s="157" t="s">
        <v>2138</v>
      </c>
      <c r="B2734" s="1" t="s">
        <v>163</v>
      </c>
      <c r="C2734" s="157" t="s">
        <v>10615</v>
      </c>
      <c r="D2734" s="157" t="s">
        <v>10610</v>
      </c>
    </row>
    <row r="2735" hidden="1">
      <c r="A2735" s="157" t="s">
        <v>8175</v>
      </c>
      <c r="B2735" s="1" t="s">
        <v>8176</v>
      </c>
      <c r="C2735" s="157" t="s">
        <v>10611</v>
      </c>
      <c r="D2735" s="157" t="s">
        <v>10610</v>
      </c>
    </row>
    <row r="2736" hidden="1">
      <c r="A2736" s="157" t="s">
        <v>8177</v>
      </c>
      <c r="B2736" s="1" t="s">
        <v>8178</v>
      </c>
      <c r="C2736" s="157" t="s">
        <v>10615</v>
      </c>
      <c r="D2736" s="157" t="s">
        <v>10610</v>
      </c>
    </row>
    <row r="2737" hidden="1">
      <c r="A2737" s="157" t="s">
        <v>8179</v>
      </c>
      <c r="B2737" s="1" t="s">
        <v>8180</v>
      </c>
      <c r="C2737" s="157" t="s">
        <v>10615</v>
      </c>
      <c r="D2737" s="157" t="s">
        <v>10610</v>
      </c>
    </row>
    <row r="2738" hidden="1">
      <c r="A2738" s="157" t="s">
        <v>8181</v>
      </c>
      <c r="B2738" s="1" t="s">
        <v>8182</v>
      </c>
      <c r="C2738" s="157" t="s">
        <v>10615</v>
      </c>
      <c r="D2738" s="157" t="s">
        <v>10610</v>
      </c>
    </row>
    <row r="2739" hidden="1">
      <c r="A2739" s="157" t="s">
        <v>8183</v>
      </c>
      <c r="B2739" s="1" t="s">
        <v>8184</v>
      </c>
      <c r="C2739" s="157" t="s">
        <v>10615</v>
      </c>
      <c r="D2739" s="157" t="s">
        <v>10610</v>
      </c>
    </row>
    <row r="2740" hidden="1">
      <c r="A2740" s="157" t="s">
        <v>8185</v>
      </c>
      <c r="B2740" s="1" t="s">
        <v>8186</v>
      </c>
      <c r="C2740" s="157" t="s">
        <v>10615</v>
      </c>
      <c r="D2740" s="157" t="s">
        <v>10610</v>
      </c>
    </row>
    <row r="2741" hidden="1">
      <c r="A2741" s="157" t="s">
        <v>8187</v>
      </c>
      <c r="B2741" s="1" t="s">
        <v>8188</v>
      </c>
      <c r="C2741" s="157" t="s">
        <v>10615</v>
      </c>
      <c r="D2741" s="157" t="s">
        <v>10610</v>
      </c>
    </row>
    <row r="2742" hidden="1">
      <c r="A2742" s="157" t="s">
        <v>8189</v>
      </c>
      <c r="B2742" s="1" t="s">
        <v>8190</v>
      </c>
      <c r="C2742" s="157" t="s">
        <v>10614</v>
      </c>
      <c r="D2742" s="157" t="s">
        <v>10610</v>
      </c>
    </row>
    <row r="2743" hidden="1">
      <c r="A2743" s="157" t="s">
        <v>8191</v>
      </c>
      <c r="B2743" s="1" t="s">
        <v>8192</v>
      </c>
      <c r="C2743" s="157" t="s">
        <v>10611</v>
      </c>
      <c r="D2743" s="157" t="s">
        <v>10610</v>
      </c>
    </row>
    <row r="2744" hidden="1">
      <c r="A2744" s="157" t="s">
        <v>8193</v>
      </c>
      <c r="B2744" s="1" t="s">
        <v>8194</v>
      </c>
      <c r="C2744" s="157" t="s">
        <v>10611</v>
      </c>
      <c r="D2744" s="157" t="s">
        <v>10610</v>
      </c>
    </row>
    <row r="2745" hidden="1">
      <c r="A2745" s="157" t="s">
        <v>8195</v>
      </c>
      <c r="B2745" s="1" t="s">
        <v>8196</v>
      </c>
      <c r="C2745" s="157" t="s">
        <v>10611</v>
      </c>
      <c r="D2745" s="157" t="s">
        <v>10610</v>
      </c>
    </row>
    <row r="2746" hidden="1">
      <c r="A2746" s="157" t="s">
        <v>8197</v>
      </c>
      <c r="B2746" s="1" t="s">
        <v>8198</v>
      </c>
      <c r="C2746" s="157" t="s">
        <v>10611</v>
      </c>
      <c r="D2746" s="157" t="s">
        <v>10610</v>
      </c>
    </row>
    <row r="2747" hidden="1">
      <c r="A2747" s="157" t="s">
        <v>8199</v>
      </c>
      <c r="B2747" s="1" t="s">
        <v>8200</v>
      </c>
      <c r="C2747" s="157" t="s">
        <v>10611</v>
      </c>
      <c r="D2747" s="157" t="s">
        <v>10610</v>
      </c>
    </row>
    <row r="2748" hidden="1">
      <c r="A2748" s="157" t="s">
        <v>8201</v>
      </c>
      <c r="B2748" s="1" t="s">
        <v>8202</v>
      </c>
      <c r="C2748" s="157" t="s">
        <v>10611</v>
      </c>
      <c r="D2748" s="157" t="s">
        <v>10610</v>
      </c>
    </row>
    <row r="2749" hidden="1">
      <c r="A2749" s="157" t="s">
        <v>8203</v>
      </c>
      <c r="B2749" s="1" t="s">
        <v>8204</v>
      </c>
      <c r="C2749" s="157" t="s">
        <v>10614</v>
      </c>
      <c r="D2749" s="157" t="s">
        <v>10610</v>
      </c>
    </row>
    <row r="2750" hidden="1">
      <c r="A2750" s="157" t="s">
        <v>8205</v>
      </c>
      <c r="B2750" s="1" t="s">
        <v>8206</v>
      </c>
      <c r="C2750" s="157" t="s">
        <v>10611</v>
      </c>
      <c r="D2750" s="157" t="s">
        <v>10610</v>
      </c>
    </row>
    <row r="2751" hidden="1">
      <c r="A2751" s="157" t="s">
        <v>8207</v>
      </c>
      <c r="B2751" s="1" t="s">
        <v>8208</v>
      </c>
      <c r="C2751" s="157" t="s">
        <v>10615</v>
      </c>
      <c r="D2751" s="157" t="s">
        <v>10610</v>
      </c>
    </row>
    <row r="2752" hidden="1">
      <c r="A2752" s="157" t="s">
        <v>8209</v>
      </c>
      <c r="B2752" s="1" t="s">
        <v>8210</v>
      </c>
      <c r="C2752" s="157" t="s">
        <v>10615</v>
      </c>
      <c r="D2752" s="157" t="s">
        <v>10610</v>
      </c>
    </row>
    <row r="2753" hidden="1">
      <c r="A2753" s="157" t="s">
        <v>8211</v>
      </c>
      <c r="B2753" s="1" t="s">
        <v>8212</v>
      </c>
      <c r="C2753" s="157" t="s">
        <v>10615</v>
      </c>
      <c r="D2753" s="157" t="s">
        <v>10610</v>
      </c>
    </row>
    <row r="2754" hidden="1">
      <c r="A2754" s="157" t="s">
        <v>8213</v>
      </c>
      <c r="B2754" s="1" t="s">
        <v>8214</v>
      </c>
      <c r="C2754" s="157" t="s">
        <v>10615</v>
      </c>
      <c r="D2754" s="157" t="s">
        <v>10610</v>
      </c>
    </row>
    <row r="2755" hidden="1">
      <c r="A2755" s="157" t="s">
        <v>2149</v>
      </c>
      <c r="B2755" s="1" t="s">
        <v>484</v>
      </c>
      <c r="C2755" s="157" t="s">
        <v>10615</v>
      </c>
      <c r="D2755" s="157" t="s">
        <v>10610</v>
      </c>
    </row>
    <row r="2756" hidden="1">
      <c r="A2756" s="157" t="s">
        <v>8215</v>
      </c>
      <c r="B2756" s="1" t="s">
        <v>8216</v>
      </c>
      <c r="C2756" s="157" t="s">
        <v>10614</v>
      </c>
      <c r="D2756" s="157" t="s">
        <v>10610</v>
      </c>
    </row>
    <row r="2757" hidden="1">
      <c r="A2757" s="157" t="s">
        <v>8217</v>
      </c>
      <c r="B2757" s="1" t="s">
        <v>8218</v>
      </c>
      <c r="C2757" s="157" t="s">
        <v>10614</v>
      </c>
      <c r="D2757" s="157" t="s">
        <v>10610</v>
      </c>
    </row>
    <row r="2758" hidden="1">
      <c r="A2758" s="157" t="s">
        <v>8219</v>
      </c>
      <c r="B2758" s="1" t="s">
        <v>8220</v>
      </c>
      <c r="C2758" s="157" t="s">
        <v>10615</v>
      </c>
      <c r="D2758" s="157" t="s">
        <v>10610</v>
      </c>
    </row>
    <row r="2759" hidden="1">
      <c r="A2759" s="157" t="s">
        <v>8221</v>
      </c>
      <c r="B2759" s="1" t="s">
        <v>8222</v>
      </c>
      <c r="C2759" s="157" t="s">
        <v>10619</v>
      </c>
      <c r="D2759" s="157" t="s">
        <v>10610</v>
      </c>
    </row>
    <row r="2760" hidden="1">
      <c r="A2760" s="157" t="s">
        <v>8223</v>
      </c>
      <c r="B2760" s="1" t="s">
        <v>8224</v>
      </c>
      <c r="C2760" s="157" t="s">
        <v>10619</v>
      </c>
      <c r="D2760" s="157" t="s">
        <v>10610</v>
      </c>
    </row>
    <row r="2761" hidden="1">
      <c r="A2761" s="157" t="s">
        <v>8225</v>
      </c>
      <c r="B2761" s="1" t="s">
        <v>8226</v>
      </c>
      <c r="C2761" s="157" t="s">
        <v>10619</v>
      </c>
      <c r="D2761" s="157" t="s">
        <v>10610</v>
      </c>
    </row>
    <row r="2762" hidden="1">
      <c r="A2762" s="157" t="s">
        <v>8229</v>
      </c>
      <c r="B2762" s="1" t="s">
        <v>8230</v>
      </c>
      <c r="C2762" s="157" t="s">
        <v>10611</v>
      </c>
      <c r="D2762" s="157" t="s">
        <v>10610</v>
      </c>
    </row>
    <row r="2763" hidden="1">
      <c r="A2763" s="157" t="s">
        <v>8231</v>
      </c>
      <c r="B2763" s="1" t="s">
        <v>8232</v>
      </c>
      <c r="C2763" s="157" t="s">
        <v>10611</v>
      </c>
      <c r="D2763" s="157" t="s">
        <v>10610</v>
      </c>
    </row>
    <row r="2764" hidden="1">
      <c r="A2764" s="157" t="s">
        <v>8233</v>
      </c>
      <c r="B2764" s="1" t="s">
        <v>8234</v>
      </c>
      <c r="C2764" s="157" t="s">
        <v>10615</v>
      </c>
      <c r="D2764" s="157" t="s">
        <v>10610</v>
      </c>
    </row>
    <row r="2765" hidden="1">
      <c r="A2765" s="157" t="s">
        <v>8235</v>
      </c>
      <c r="B2765" s="1" t="s">
        <v>8236</v>
      </c>
      <c r="C2765" s="157" t="s">
        <v>10615</v>
      </c>
      <c r="D2765" s="157" t="s">
        <v>10610</v>
      </c>
    </row>
    <row r="2766" hidden="1">
      <c r="A2766" s="157" t="s">
        <v>8237</v>
      </c>
      <c r="B2766" s="1" t="s">
        <v>8238</v>
      </c>
      <c r="C2766" s="157" t="s">
        <v>10615</v>
      </c>
      <c r="D2766" s="157" t="s">
        <v>10610</v>
      </c>
    </row>
    <row r="2767" hidden="1">
      <c r="A2767" s="157" t="s">
        <v>8239</v>
      </c>
      <c r="B2767" s="1" t="s">
        <v>8240</v>
      </c>
      <c r="C2767" s="157" t="s">
        <v>10614</v>
      </c>
      <c r="D2767" s="157" t="s">
        <v>10610</v>
      </c>
    </row>
    <row r="2768" hidden="1">
      <c r="A2768" s="157" t="s">
        <v>8243</v>
      </c>
      <c r="B2768" s="1" t="s">
        <v>8244</v>
      </c>
      <c r="C2768" s="157" t="s">
        <v>10610</v>
      </c>
      <c r="D2768" s="157" t="s">
        <v>10610</v>
      </c>
    </row>
    <row r="2769" hidden="1">
      <c r="A2769" s="157" t="s">
        <v>8245</v>
      </c>
      <c r="B2769" s="1" t="s">
        <v>8246</v>
      </c>
      <c r="C2769" s="157" t="s">
        <v>10610</v>
      </c>
      <c r="D2769" s="157" t="s">
        <v>10610</v>
      </c>
    </row>
    <row r="2770" hidden="1">
      <c r="A2770" s="157" t="s">
        <v>8247</v>
      </c>
      <c r="B2770" s="1" t="s">
        <v>8248</v>
      </c>
      <c r="C2770" s="157" t="s">
        <v>10614</v>
      </c>
      <c r="D2770" s="157" t="s">
        <v>10610</v>
      </c>
    </row>
    <row r="2771" hidden="1">
      <c r="A2771" s="157" t="s">
        <v>8249</v>
      </c>
      <c r="B2771" s="1" t="s">
        <v>8250</v>
      </c>
      <c r="C2771" s="157" t="s">
        <v>10619</v>
      </c>
      <c r="D2771" s="157" t="s">
        <v>10610</v>
      </c>
    </row>
    <row r="2772" hidden="1">
      <c r="A2772" s="157" t="s">
        <v>8251</v>
      </c>
      <c r="B2772" s="1" t="s">
        <v>8252</v>
      </c>
      <c r="C2772" s="157" t="s">
        <v>10619</v>
      </c>
      <c r="D2772" s="157" t="s">
        <v>10610</v>
      </c>
    </row>
    <row r="2773" hidden="1">
      <c r="A2773" s="157" t="s">
        <v>8253</v>
      </c>
      <c r="B2773" s="1" t="s">
        <v>8254</v>
      </c>
      <c r="C2773" s="157" t="s">
        <v>10614</v>
      </c>
      <c r="D2773" s="157" t="s">
        <v>10610</v>
      </c>
    </row>
    <row r="2774" hidden="1">
      <c r="A2774" s="157" t="s">
        <v>8255</v>
      </c>
      <c r="B2774" s="1" t="s">
        <v>8256</v>
      </c>
      <c r="C2774" s="157" t="s">
        <v>10614</v>
      </c>
      <c r="D2774" s="157" t="s">
        <v>10610</v>
      </c>
    </row>
    <row r="2775" hidden="1">
      <c r="A2775" s="157" t="s">
        <v>8257</v>
      </c>
      <c r="B2775" s="1" t="s">
        <v>8258</v>
      </c>
      <c r="C2775" s="157" t="s">
        <v>10619</v>
      </c>
      <c r="D2775" s="157" t="s">
        <v>10610</v>
      </c>
    </row>
    <row r="2776" hidden="1">
      <c r="A2776" s="157" t="s">
        <v>8259</v>
      </c>
      <c r="B2776" s="1" t="s">
        <v>8260</v>
      </c>
      <c r="C2776" s="157" t="s">
        <v>10619</v>
      </c>
      <c r="D2776" s="157" t="s">
        <v>10610</v>
      </c>
    </row>
    <row r="2777" hidden="1">
      <c r="A2777" s="157" t="s">
        <v>8261</v>
      </c>
      <c r="B2777" s="1" t="s">
        <v>8262</v>
      </c>
      <c r="C2777" s="157" t="s">
        <v>10620</v>
      </c>
      <c r="D2777" s="157" t="s">
        <v>10610</v>
      </c>
    </row>
    <row r="2778" hidden="1">
      <c r="A2778" s="157" t="s">
        <v>8263</v>
      </c>
      <c r="B2778" s="1" t="s">
        <v>8264</v>
      </c>
      <c r="C2778" s="157" t="s">
        <v>10619</v>
      </c>
      <c r="D2778" s="157" t="s">
        <v>10610</v>
      </c>
    </row>
    <row r="2779" hidden="1">
      <c r="A2779" s="157" t="s">
        <v>8265</v>
      </c>
      <c r="B2779" s="1" t="s">
        <v>8266</v>
      </c>
      <c r="C2779" s="157" t="s">
        <v>10619</v>
      </c>
      <c r="D2779" s="157" t="s">
        <v>10610</v>
      </c>
    </row>
    <row r="2780" hidden="1">
      <c r="A2780" s="157" t="s">
        <v>8267</v>
      </c>
      <c r="B2780" s="1" t="s">
        <v>8268</v>
      </c>
      <c r="C2780" s="157" t="s">
        <v>10610</v>
      </c>
      <c r="D2780" s="157" t="s">
        <v>10610</v>
      </c>
    </row>
    <row r="2781" hidden="1">
      <c r="A2781" s="157" t="s">
        <v>8269</v>
      </c>
      <c r="B2781" s="1" t="s">
        <v>8270</v>
      </c>
      <c r="C2781" s="157" t="s">
        <v>10619</v>
      </c>
      <c r="D2781" s="157" t="s">
        <v>10610</v>
      </c>
    </row>
    <row r="2782" hidden="1">
      <c r="A2782" s="157" t="s">
        <v>8271</v>
      </c>
      <c r="B2782" s="1" t="s">
        <v>8272</v>
      </c>
      <c r="C2782" s="157" t="s">
        <v>10619</v>
      </c>
      <c r="D2782" s="157" t="s">
        <v>10610</v>
      </c>
    </row>
    <row r="2783" hidden="1">
      <c r="A2783" s="157" t="s">
        <v>8273</v>
      </c>
      <c r="B2783" s="1" t="s">
        <v>8274</v>
      </c>
      <c r="C2783" s="157" t="s">
        <v>10615</v>
      </c>
      <c r="D2783" s="157" t="s">
        <v>10610</v>
      </c>
    </row>
    <row r="2784" hidden="1">
      <c r="A2784" s="157" t="s">
        <v>8275</v>
      </c>
      <c r="B2784" s="1" t="s">
        <v>8276</v>
      </c>
      <c r="C2784" s="157" t="s">
        <v>10619</v>
      </c>
      <c r="D2784" s="157" t="s">
        <v>10610</v>
      </c>
    </row>
    <row r="2785" hidden="1">
      <c r="A2785" s="157" t="s">
        <v>8277</v>
      </c>
      <c r="B2785" s="1" t="s">
        <v>8278</v>
      </c>
      <c r="C2785" s="157" t="s">
        <v>10620</v>
      </c>
      <c r="D2785" s="157" t="s">
        <v>10610</v>
      </c>
    </row>
    <row r="2786" hidden="1">
      <c r="A2786" s="157" t="s">
        <v>8279</v>
      </c>
      <c r="B2786" s="1" t="s">
        <v>8280</v>
      </c>
      <c r="C2786" s="157" t="s">
        <v>10619</v>
      </c>
      <c r="D2786" s="157" t="s">
        <v>10610</v>
      </c>
    </row>
    <row r="2787" hidden="1">
      <c r="A2787" s="157" t="s">
        <v>8281</v>
      </c>
      <c r="B2787" s="1" t="s">
        <v>8282</v>
      </c>
      <c r="C2787" s="157" t="s">
        <v>10619</v>
      </c>
      <c r="D2787" s="157" t="s">
        <v>10610</v>
      </c>
    </row>
    <row r="2788" hidden="1">
      <c r="A2788" s="157" t="s">
        <v>8283</v>
      </c>
      <c r="B2788" s="1" t="s">
        <v>8284</v>
      </c>
      <c r="C2788" s="157" t="s">
        <v>10620</v>
      </c>
      <c r="D2788" s="157" t="s">
        <v>10610</v>
      </c>
    </row>
    <row r="2789" hidden="1">
      <c r="A2789" s="157" t="s">
        <v>8285</v>
      </c>
      <c r="B2789" s="1" t="s">
        <v>8286</v>
      </c>
      <c r="C2789" s="157" t="s">
        <v>10619</v>
      </c>
      <c r="D2789" s="157" t="s">
        <v>10610</v>
      </c>
    </row>
    <row r="2790" hidden="1">
      <c r="A2790" s="157" t="s">
        <v>8287</v>
      </c>
      <c r="B2790" s="1" t="s">
        <v>8288</v>
      </c>
      <c r="C2790" s="157" t="s">
        <v>10619</v>
      </c>
      <c r="D2790" s="157" t="s">
        <v>10610</v>
      </c>
    </row>
    <row r="2791" hidden="1">
      <c r="A2791" s="157" t="s">
        <v>8289</v>
      </c>
      <c r="B2791" s="1" t="s">
        <v>8290</v>
      </c>
      <c r="C2791" s="157" t="s">
        <v>10619</v>
      </c>
      <c r="D2791" s="157" t="s">
        <v>10610</v>
      </c>
    </row>
    <row r="2792" hidden="1">
      <c r="A2792" s="157" t="s">
        <v>8291</v>
      </c>
      <c r="B2792" s="1" t="s">
        <v>8292</v>
      </c>
      <c r="C2792" s="157" t="s">
        <v>10619</v>
      </c>
      <c r="D2792" s="157" t="s">
        <v>10610</v>
      </c>
    </row>
    <row r="2793" hidden="1">
      <c r="A2793" s="157" t="s">
        <v>8293</v>
      </c>
      <c r="B2793" s="1" t="s">
        <v>8294</v>
      </c>
      <c r="C2793" s="157" t="s">
        <v>10619</v>
      </c>
      <c r="D2793" s="157" t="s">
        <v>10610</v>
      </c>
    </row>
    <row r="2794" hidden="1">
      <c r="A2794" s="157" t="s">
        <v>8295</v>
      </c>
      <c r="B2794" s="1" t="s">
        <v>8296</v>
      </c>
      <c r="C2794" s="157" t="s">
        <v>10619</v>
      </c>
      <c r="D2794" s="157" t="s">
        <v>10610</v>
      </c>
    </row>
    <row r="2795" hidden="1">
      <c r="A2795" s="157" t="s">
        <v>8297</v>
      </c>
      <c r="B2795" s="1" t="s">
        <v>8298</v>
      </c>
      <c r="C2795" s="157" t="s">
        <v>10619</v>
      </c>
      <c r="D2795" s="157" t="s">
        <v>10610</v>
      </c>
    </row>
    <row r="2796" hidden="1">
      <c r="A2796" s="157" t="s">
        <v>8299</v>
      </c>
      <c r="B2796" s="1" t="s">
        <v>8300</v>
      </c>
      <c r="C2796" s="157" t="s">
        <v>10619</v>
      </c>
      <c r="D2796" s="157" t="s">
        <v>10610</v>
      </c>
    </row>
    <row r="2797" hidden="1">
      <c r="A2797" s="157" t="s">
        <v>8301</v>
      </c>
      <c r="B2797" s="1" t="s">
        <v>8302</v>
      </c>
      <c r="C2797" s="157" t="s">
        <v>10619</v>
      </c>
      <c r="D2797" s="157" t="s">
        <v>10610</v>
      </c>
    </row>
    <row r="2798" hidden="1">
      <c r="A2798" s="157" t="s">
        <v>8303</v>
      </c>
      <c r="B2798" s="1" t="s">
        <v>8304</v>
      </c>
      <c r="C2798" s="157" t="s">
        <v>10619</v>
      </c>
      <c r="D2798" s="157" t="s">
        <v>10610</v>
      </c>
    </row>
    <row r="2799" hidden="1">
      <c r="A2799" s="157" t="s">
        <v>8305</v>
      </c>
      <c r="B2799" s="1" t="s">
        <v>8306</v>
      </c>
      <c r="C2799" s="157" t="s">
        <v>10619</v>
      </c>
      <c r="D2799" s="157" t="s">
        <v>10610</v>
      </c>
    </row>
    <row r="2800" hidden="1">
      <c r="A2800" s="157" t="s">
        <v>8307</v>
      </c>
      <c r="B2800" s="1" t="s">
        <v>8308</v>
      </c>
      <c r="C2800" s="157" t="s">
        <v>10620</v>
      </c>
      <c r="D2800" s="157" t="s">
        <v>10610</v>
      </c>
    </row>
    <row r="2801" hidden="1">
      <c r="A2801" s="157" t="s">
        <v>8309</v>
      </c>
      <c r="B2801" s="1" t="s">
        <v>8310</v>
      </c>
      <c r="C2801" s="157" t="s">
        <v>10619</v>
      </c>
      <c r="D2801" s="157" t="s">
        <v>10610</v>
      </c>
    </row>
    <row r="2802" hidden="1">
      <c r="A2802" s="157" t="s">
        <v>8311</v>
      </c>
      <c r="B2802" s="1" t="s">
        <v>8312</v>
      </c>
      <c r="C2802" s="157" t="s">
        <v>10619</v>
      </c>
      <c r="D2802" s="157" t="s">
        <v>10610</v>
      </c>
    </row>
    <row r="2803" hidden="1">
      <c r="A2803" s="157" t="s">
        <v>8313</v>
      </c>
      <c r="B2803" s="1" t="s">
        <v>8314</v>
      </c>
      <c r="C2803" s="157" t="s">
        <v>10619</v>
      </c>
      <c r="D2803" s="157" t="s">
        <v>10610</v>
      </c>
    </row>
    <row r="2804" hidden="1">
      <c r="A2804" s="157" t="s">
        <v>8315</v>
      </c>
      <c r="B2804" s="1" t="s">
        <v>8316</v>
      </c>
      <c r="C2804" s="157" t="s">
        <v>10619</v>
      </c>
      <c r="D2804" s="157" t="s">
        <v>10610</v>
      </c>
    </row>
    <row r="2805" hidden="1">
      <c r="A2805" s="157" t="s">
        <v>2923</v>
      </c>
      <c r="B2805" s="1" t="s">
        <v>614</v>
      </c>
      <c r="C2805" s="157" t="s">
        <v>10619</v>
      </c>
      <c r="D2805" s="157" t="s">
        <v>10610</v>
      </c>
    </row>
    <row r="2806" hidden="1">
      <c r="A2806" s="157" t="s">
        <v>2924</v>
      </c>
      <c r="B2806" s="1" t="s">
        <v>616</v>
      </c>
      <c r="C2806" s="157" t="s">
        <v>10614</v>
      </c>
      <c r="D2806" s="157" t="s">
        <v>10610</v>
      </c>
    </row>
    <row r="2807" hidden="1">
      <c r="A2807" s="157" t="s">
        <v>8317</v>
      </c>
      <c r="B2807" s="1" t="s">
        <v>8318</v>
      </c>
      <c r="C2807" s="157" t="s">
        <v>10619</v>
      </c>
      <c r="D2807" s="157" t="s">
        <v>10610</v>
      </c>
    </row>
    <row r="2808" hidden="1">
      <c r="A2808" s="157" t="s">
        <v>2925</v>
      </c>
      <c r="B2808" s="1" t="s">
        <v>618</v>
      </c>
      <c r="C2808" s="157" t="s">
        <v>10619</v>
      </c>
      <c r="D2808" s="157" t="s">
        <v>10610</v>
      </c>
    </row>
    <row r="2809" hidden="1">
      <c r="A2809" s="157" t="s">
        <v>8319</v>
      </c>
      <c r="B2809" s="1" t="s">
        <v>8320</v>
      </c>
      <c r="C2809" s="157" t="s">
        <v>10619</v>
      </c>
      <c r="D2809" s="157" t="s">
        <v>10610</v>
      </c>
    </row>
    <row r="2810" hidden="1">
      <c r="A2810" s="157" t="s">
        <v>8321</v>
      </c>
      <c r="B2810" s="1" t="s">
        <v>8322</v>
      </c>
      <c r="C2810" s="157" t="s">
        <v>10619</v>
      </c>
      <c r="D2810" s="157" t="s">
        <v>10610</v>
      </c>
    </row>
    <row r="2811" hidden="1">
      <c r="A2811" s="157" t="s">
        <v>8323</v>
      </c>
      <c r="B2811" s="1" t="s">
        <v>8324</v>
      </c>
      <c r="C2811" s="157" t="s">
        <v>10619</v>
      </c>
      <c r="D2811" s="157" t="s">
        <v>10610</v>
      </c>
    </row>
    <row r="2812" hidden="1">
      <c r="A2812" s="157" t="s">
        <v>8325</v>
      </c>
      <c r="B2812" s="1" t="s">
        <v>8326</v>
      </c>
      <c r="C2812" s="157" t="s">
        <v>10614</v>
      </c>
      <c r="D2812" s="157" t="s">
        <v>10610</v>
      </c>
    </row>
    <row r="2813" hidden="1">
      <c r="A2813" s="157" t="s">
        <v>8327</v>
      </c>
      <c r="B2813" s="1" t="s">
        <v>8328</v>
      </c>
      <c r="C2813" s="157" t="s">
        <v>10619</v>
      </c>
      <c r="D2813" s="157" t="s">
        <v>10610</v>
      </c>
    </row>
    <row r="2814" hidden="1">
      <c r="A2814" s="157" t="s">
        <v>8329</v>
      </c>
      <c r="B2814" s="1" t="s">
        <v>8330</v>
      </c>
      <c r="C2814" s="157" t="s">
        <v>10614</v>
      </c>
      <c r="D2814" s="157" t="s">
        <v>10610</v>
      </c>
    </row>
    <row r="2815" hidden="1">
      <c r="A2815" s="157" t="s">
        <v>8331</v>
      </c>
      <c r="B2815" s="1" t="s">
        <v>8332</v>
      </c>
      <c r="C2815" s="157" t="s">
        <v>10614</v>
      </c>
      <c r="D2815" s="157" t="s">
        <v>10610</v>
      </c>
    </row>
    <row r="2816" hidden="1">
      <c r="A2816" s="157" t="s">
        <v>8333</v>
      </c>
      <c r="B2816" s="1" t="s">
        <v>8334</v>
      </c>
      <c r="C2816" s="157" t="s">
        <v>10619</v>
      </c>
      <c r="D2816" s="157" t="s">
        <v>10610</v>
      </c>
    </row>
    <row r="2817" hidden="1">
      <c r="A2817" s="157" t="s">
        <v>8335</v>
      </c>
      <c r="B2817" s="1" t="s">
        <v>8336</v>
      </c>
      <c r="C2817" s="157" t="s">
        <v>10619</v>
      </c>
      <c r="D2817" s="157" t="s">
        <v>10610</v>
      </c>
    </row>
    <row r="2818" hidden="1">
      <c r="A2818" s="157" t="s">
        <v>8337</v>
      </c>
      <c r="B2818" s="1" t="s">
        <v>8338</v>
      </c>
      <c r="C2818" s="157" t="s">
        <v>10619</v>
      </c>
      <c r="D2818" s="157" t="s">
        <v>10610</v>
      </c>
    </row>
    <row r="2819" hidden="1">
      <c r="A2819" s="157" t="s">
        <v>2926</v>
      </c>
      <c r="B2819" s="1" t="s">
        <v>620</v>
      </c>
      <c r="C2819" s="157" t="s">
        <v>10619</v>
      </c>
      <c r="D2819" s="157" t="s">
        <v>10610</v>
      </c>
    </row>
    <row r="2820" hidden="1">
      <c r="A2820" s="157" t="s">
        <v>8339</v>
      </c>
      <c r="B2820" s="1" t="s">
        <v>8340</v>
      </c>
      <c r="C2820" s="157" t="s">
        <v>10619</v>
      </c>
      <c r="D2820" s="157" t="s">
        <v>10610</v>
      </c>
    </row>
    <row r="2821" hidden="1">
      <c r="A2821" s="157" t="s">
        <v>8341</v>
      </c>
      <c r="B2821" s="1" t="s">
        <v>8342</v>
      </c>
      <c r="C2821" s="157" t="s">
        <v>10619</v>
      </c>
      <c r="D2821" s="157" t="s">
        <v>10610</v>
      </c>
    </row>
    <row r="2822" hidden="1">
      <c r="A2822" s="157" t="s">
        <v>8343</v>
      </c>
      <c r="B2822" s="1" t="s">
        <v>8344</v>
      </c>
      <c r="C2822" s="157" t="s">
        <v>10619</v>
      </c>
      <c r="D2822" s="157" t="s">
        <v>10610</v>
      </c>
    </row>
    <row r="2823" hidden="1">
      <c r="A2823" s="157" t="s">
        <v>8345</v>
      </c>
      <c r="B2823" s="1" t="s">
        <v>8346</v>
      </c>
      <c r="C2823" s="157" t="s">
        <v>10610</v>
      </c>
      <c r="D2823" s="157" t="s">
        <v>10610</v>
      </c>
    </row>
    <row r="2824" hidden="1">
      <c r="A2824" s="157" t="s">
        <v>8347</v>
      </c>
      <c r="B2824" s="1" t="s">
        <v>8348</v>
      </c>
      <c r="C2824" s="157" t="s">
        <v>10610</v>
      </c>
      <c r="D2824" s="157" t="s">
        <v>10610</v>
      </c>
    </row>
    <row r="2825" hidden="1">
      <c r="A2825" s="157" t="s">
        <v>8349</v>
      </c>
      <c r="B2825" s="1" t="s">
        <v>8350</v>
      </c>
      <c r="C2825" s="157" t="s">
        <v>10610</v>
      </c>
      <c r="D2825" s="157" t="s">
        <v>10610</v>
      </c>
    </row>
    <row r="2826" hidden="1">
      <c r="A2826" s="157" t="s">
        <v>8351</v>
      </c>
      <c r="B2826" s="1" t="s">
        <v>8352</v>
      </c>
      <c r="C2826" s="157" t="s">
        <v>10610</v>
      </c>
      <c r="D2826" s="157" t="s">
        <v>10610</v>
      </c>
    </row>
    <row r="2827" hidden="1">
      <c r="A2827" s="157" t="s">
        <v>8353</v>
      </c>
      <c r="B2827" s="1" t="s">
        <v>8354</v>
      </c>
      <c r="C2827" s="157" t="s">
        <v>10610</v>
      </c>
      <c r="D2827" s="157" t="s">
        <v>10610</v>
      </c>
    </row>
    <row r="2828" hidden="1">
      <c r="A2828" s="157" t="s">
        <v>8355</v>
      </c>
      <c r="B2828" s="1" t="s">
        <v>8356</v>
      </c>
      <c r="C2828" s="157" t="s">
        <v>10619</v>
      </c>
      <c r="D2828" s="157" t="s">
        <v>10610</v>
      </c>
    </row>
    <row r="2829" hidden="1">
      <c r="A2829" s="157" t="s">
        <v>8357</v>
      </c>
      <c r="B2829" s="1" t="s">
        <v>8358</v>
      </c>
      <c r="C2829" s="157" t="s">
        <v>10614</v>
      </c>
      <c r="D2829" s="157" t="s">
        <v>10610</v>
      </c>
    </row>
    <row r="2830" hidden="1">
      <c r="A2830" s="157" t="s">
        <v>8359</v>
      </c>
      <c r="B2830" s="1" t="s">
        <v>8360</v>
      </c>
      <c r="C2830" s="157" t="s">
        <v>10614</v>
      </c>
      <c r="D2830" s="157" t="s">
        <v>10610</v>
      </c>
    </row>
    <row r="2831" hidden="1">
      <c r="A2831" s="157" t="s">
        <v>8361</v>
      </c>
      <c r="B2831" s="1" t="s">
        <v>8362</v>
      </c>
      <c r="C2831" s="157" t="s">
        <v>10619</v>
      </c>
      <c r="D2831" s="157" t="s">
        <v>10610</v>
      </c>
    </row>
    <row r="2832" hidden="1">
      <c r="A2832" s="157" t="s">
        <v>8363</v>
      </c>
      <c r="B2832" s="1" t="s">
        <v>8364</v>
      </c>
      <c r="C2832" s="157" t="s">
        <v>10619</v>
      </c>
      <c r="D2832" s="157" t="s">
        <v>10610</v>
      </c>
    </row>
    <row r="2833" hidden="1">
      <c r="A2833" s="157" t="s">
        <v>8365</v>
      </c>
      <c r="B2833" s="1" t="s">
        <v>8366</v>
      </c>
      <c r="C2833" s="157" t="s">
        <v>10619</v>
      </c>
      <c r="D2833" s="157" t="s">
        <v>10610</v>
      </c>
    </row>
    <row r="2834" hidden="1">
      <c r="A2834" s="157" t="s">
        <v>8367</v>
      </c>
      <c r="B2834" s="1" t="s">
        <v>8368</v>
      </c>
      <c r="C2834" s="157" t="s">
        <v>10614</v>
      </c>
      <c r="D2834" s="157" t="s">
        <v>10610</v>
      </c>
    </row>
    <row r="2835" hidden="1">
      <c r="A2835" s="157" t="s">
        <v>2927</v>
      </c>
      <c r="B2835" s="1" t="s">
        <v>622</v>
      </c>
      <c r="C2835" s="157" t="s">
        <v>10619</v>
      </c>
      <c r="D2835" s="157" t="s">
        <v>10610</v>
      </c>
    </row>
    <row r="2836" hidden="1">
      <c r="A2836" s="157" t="s">
        <v>8369</v>
      </c>
      <c r="B2836" s="1" t="s">
        <v>8370</v>
      </c>
      <c r="C2836" s="157" t="s">
        <v>10615</v>
      </c>
      <c r="D2836" s="157" t="s">
        <v>10610</v>
      </c>
    </row>
    <row r="2837" hidden="1">
      <c r="A2837" s="157" t="s">
        <v>2928</v>
      </c>
      <c r="B2837" s="1" t="s">
        <v>624</v>
      </c>
      <c r="C2837" s="157" t="s">
        <v>10619</v>
      </c>
      <c r="D2837" s="157" t="s">
        <v>10610</v>
      </c>
    </row>
    <row r="2838" hidden="1">
      <c r="A2838" s="157" t="s">
        <v>3005</v>
      </c>
      <c r="B2838" s="1" t="s">
        <v>702</v>
      </c>
      <c r="C2838" s="157" t="s">
        <v>10614</v>
      </c>
      <c r="D2838" s="157" t="s">
        <v>10610</v>
      </c>
    </row>
    <row r="2839" hidden="1">
      <c r="A2839" s="157" t="s">
        <v>8371</v>
      </c>
      <c r="B2839" s="1" t="s">
        <v>8372</v>
      </c>
      <c r="C2839" s="157" t="s">
        <v>10619</v>
      </c>
      <c r="D2839" s="157" t="s">
        <v>10610</v>
      </c>
    </row>
    <row r="2840" hidden="1">
      <c r="A2840" s="157" t="s">
        <v>8373</v>
      </c>
      <c r="B2840" s="1" t="s">
        <v>8374</v>
      </c>
      <c r="C2840" s="157" t="s">
        <v>10620</v>
      </c>
      <c r="D2840" s="157" t="s">
        <v>10610</v>
      </c>
    </row>
    <row r="2841" hidden="1">
      <c r="A2841" s="157" t="s">
        <v>8375</v>
      </c>
      <c r="B2841" s="1" t="s">
        <v>8376</v>
      </c>
      <c r="C2841" s="157" t="s">
        <v>10619</v>
      </c>
      <c r="D2841" s="157" t="s">
        <v>10610</v>
      </c>
    </row>
    <row r="2842" hidden="1">
      <c r="A2842" s="157" t="s">
        <v>8377</v>
      </c>
      <c r="B2842" s="1" t="s">
        <v>8378</v>
      </c>
      <c r="C2842" s="157" t="s">
        <v>10619</v>
      </c>
      <c r="D2842" s="157" t="s">
        <v>10610</v>
      </c>
    </row>
    <row r="2843" hidden="1">
      <c r="A2843" s="157" t="s">
        <v>8379</v>
      </c>
      <c r="B2843" s="1" t="s">
        <v>8380</v>
      </c>
      <c r="C2843" s="157" t="s">
        <v>10619</v>
      </c>
      <c r="D2843" s="157" t="s">
        <v>10610</v>
      </c>
    </row>
    <row r="2844" hidden="1">
      <c r="A2844" s="157" t="s">
        <v>8381</v>
      </c>
      <c r="B2844" s="1" t="s">
        <v>8382</v>
      </c>
      <c r="C2844" s="157" t="s">
        <v>10619</v>
      </c>
      <c r="D2844" s="157" t="s">
        <v>10610</v>
      </c>
    </row>
    <row r="2845" hidden="1">
      <c r="A2845" s="157" t="s">
        <v>8383</v>
      </c>
      <c r="B2845" s="1" t="s">
        <v>8384</v>
      </c>
      <c r="C2845" s="157" t="s">
        <v>10619</v>
      </c>
      <c r="D2845" s="157" t="s">
        <v>10610</v>
      </c>
    </row>
    <row r="2846" hidden="1">
      <c r="A2846" s="157" t="s">
        <v>8385</v>
      </c>
      <c r="B2846" s="1" t="s">
        <v>8386</v>
      </c>
      <c r="C2846" s="157" t="s">
        <v>10615</v>
      </c>
      <c r="D2846" s="157" t="s">
        <v>10610</v>
      </c>
    </row>
    <row r="2847" hidden="1">
      <c r="A2847" s="157" t="s">
        <v>3006</v>
      </c>
      <c r="B2847" s="1" t="s">
        <v>704</v>
      </c>
      <c r="C2847" s="157" t="s">
        <v>10619</v>
      </c>
      <c r="D2847" s="157" t="s">
        <v>10610</v>
      </c>
    </row>
    <row r="2848" hidden="1">
      <c r="A2848" s="157" t="s">
        <v>8387</v>
      </c>
      <c r="B2848" s="1" t="s">
        <v>8388</v>
      </c>
      <c r="C2848" s="157" t="s">
        <v>10619</v>
      </c>
      <c r="D2848" s="157" t="s">
        <v>10610</v>
      </c>
    </row>
    <row r="2849" hidden="1">
      <c r="A2849" s="157" t="s">
        <v>8389</v>
      </c>
      <c r="B2849" s="1" t="s">
        <v>8390</v>
      </c>
      <c r="C2849" s="157" t="s">
        <v>10619</v>
      </c>
      <c r="D2849" s="157" t="s">
        <v>10610</v>
      </c>
    </row>
    <row r="2850" hidden="1">
      <c r="A2850" s="157" t="s">
        <v>8391</v>
      </c>
      <c r="B2850" s="1" t="s">
        <v>8392</v>
      </c>
      <c r="C2850" s="157" t="s">
        <v>10619</v>
      </c>
      <c r="D2850" s="157" t="s">
        <v>10610</v>
      </c>
    </row>
    <row r="2851" hidden="1">
      <c r="A2851" s="157" t="s">
        <v>8393</v>
      </c>
      <c r="B2851" s="1" t="s">
        <v>8394</v>
      </c>
      <c r="C2851" s="157" t="s">
        <v>10619</v>
      </c>
      <c r="D2851" s="157" t="s">
        <v>10610</v>
      </c>
    </row>
    <row r="2852" hidden="1">
      <c r="A2852" s="157" t="s">
        <v>8395</v>
      </c>
      <c r="B2852" s="1" t="s">
        <v>8396</v>
      </c>
      <c r="C2852" s="157" t="s">
        <v>10615</v>
      </c>
      <c r="D2852" s="157" t="s">
        <v>10610</v>
      </c>
    </row>
    <row r="2853" hidden="1">
      <c r="A2853" s="157" t="s">
        <v>8397</v>
      </c>
      <c r="B2853" s="1" t="s">
        <v>8398</v>
      </c>
      <c r="C2853" s="157" t="s">
        <v>10619</v>
      </c>
      <c r="D2853" s="157" t="s">
        <v>10610</v>
      </c>
    </row>
    <row r="2854" hidden="1">
      <c r="A2854" s="157" t="s">
        <v>8399</v>
      </c>
      <c r="B2854" s="1" t="s">
        <v>8400</v>
      </c>
      <c r="C2854" s="157" t="s">
        <v>10619</v>
      </c>
      <c r="D2854" s="157" t="s">
        <v>10610</v>
      </c>
    </row>
    <row r="2855" hidden="1">
      <c r="A2855" s="157" t="s">
        <v>2929</v>
      </c>
      <c r="B2855" s="1" t="s">
        <v>626</v>
      </c>
      <c r="C2855" s="157" t="s">
        <v>10619</v>
      </c>
      <c r="D2855" s="157" t="s">
        <v>10610</v>
      </c>
    </row>
    <row r="2856" hidden="1">
      <c r="A2856" s="157" t="s">
        <v>2930</v>
      </c>
      <c r="B2856" s="1" t="s">
        <v>630</v>
      </c>
      <c r="C2856" s="157" t="s">
        <v>10619</v>
      </c>
      <c r="D2856" s="157" t="s">
        <v>10610</v>
      </c>
    </row>
    <row r="2857" hidden="1">
      <c r="A2857" s="157" t="s">
        <v>3007</v>
      </c>
      <c r="B2857" s="1" t="s">
        <v>707</v>
      </c>
      <c r="C2857" s="157" t="s">
        <v>10619</v>
      </c>
      <c r="D2857" s="157" t="s">
        <v>10610</v>
      </c>
    </row>
    <row r="2858" hidden="1">
      <c r="A2858" s="157" t="s">
        <v>3008</v>
      </c>
      <c r="B2858" s="1" t="s">
        <v>710</v>
      </c>
      <c r="C2858" s="157" t="s">
        <v>10614</v>
      </c>
      <c r="D2858" s="157" t="s">
        <v>10610</v>
      </c>
    </row>
    <row r="2859" hidden="1">
      <c r="A2859" s="157" t="s">
        <v>2931</v>
      </c>
      <c r="B2859" s="1" t="s">
        <v>631</v>
      </c>
      <c r="C2859" s="157" t="s">
        <v>10614</v>
      </c>
      <c r="D2859" s="157" t="s">
        <v>10610</v>
      </c>
    </row>
    <row r="2860" hidden="1">
      <c r="A2860" s="157" t="s">
        <v>2932</v>
      </c>
      <c r="B2860" s="1" t="s">
        <v>633</v>
      </c>
      <c r="C2860" s="157" t="s">
        <v>10614</v>
      </c>
      <c r="D2860" s="157" t="s">
        <v>10610</v>
      </c>
    </row>
    <row r="2861" hidden="1">
      <c r="A2861" s="157" t="s">
        <v>2933</v>
      </c>
      <c r="B2861" s="1" t="s">
        <v>635</v>
      </c>
      <c r="C2861" s="157" t="s">
        <v>10615</v>
      </c>
      <c r="D2861" s="157" t="s">
        <v>10610</v>
      </c>
    </row>
    <row r="2862" hidden="1">
      <c r="A2862" s="157" t="s">
        <v>3009</v>
      </c>
      <c r="B2862" s="1" t="s">
        <v>712</v>
      </c>
      <c r="C2862" s="157" t="s">
        <v>10614</v>
      </c>
      <c r="D2862" s="157" t="s">
        <v>10610</v>
      </c>
    </row>
    <row r="2863" hidden="1">
      <c r="A2863" s="157" t="s">
        <v>8401</v>
      </c>
      <c r="B2863" s="1" t="s">
        <v>8402</v>
      </c>
      <c r="C2863" s="157" t="s">
        <v>10614</v>
      </c>
      <c r="D2863" s="157" t="s">
        <v>10610</v>
      </c>
    </row>
    <row r="2864" hidden="1">
      <c r="A2864" s="157" t="s">
        <v>8403</v>
      </c>
      <c r="B2864" s="1" t="s">
        <v>8404</v>
      </c>
      <c r="C2864" s="157" t="s">
        <v>10619</v>
      </c>
      <c r="D2864" s="157" t="s">
        <v>10610</v>
      </c>
    </row>
    <row r="2865" hidden="1">
      <c r="A2865" s="157" t="s">
        <v>8405</v>
      </c>
      <c r="B2865" s="1" t="s">
        <v>8406</v>
      </c>
      <c r="C2865" s="157" t="s">
        <v>10614</v>
      </c>
      <c r="D2865" s="157" t="s">
        <v>10610</v>
      </c>
    </row>
    <row r="2866" hidden="1">
      <c r="A2866" s="157" t="s">
        <v>8407</v>
      </c>
      <c r="B2866" s="1" t="s">
        <v>8408</v>
      </c>
      <c r="C2866" s="157" t="s">
        <v>10614</v>
      </c>
      <c r="D2866" s="157" t="s">
        <v>10610</v>
      </c>
    </row>
    <row r="2867" hidden="1">
      <c r="A2867" s="157" t="s">
        <v>3010</v>
      </c>
      <c r="B2867" s="1" t="s">
        <v>714</v>
      </c>
      <c r="C2867" s="157" t="s">
        <v>10614</v>
      </c>
      <c r="D2867" s="157" t="s">
        <v>10610</v>
      </c>
    </row>
    <row r="2868" hidden="1">
      <c r="A2868" s="157" t="s">
        <v>8409</v>
      </c>
      <c r="B2868" s="1" t="s">
        <v>8410</v>
      </c>
      <c r="C2868" s="157" t="s">
        <v>10615</v>
      </c>
      <c r="D2868" s="157" t="s">
        <v>10610</v>
      </c>
    </row>
    <row r="2869" hidden="1">
      <c r="A2869" s="157" t="s">
        <v>3011</v>
      </c>
      <c r="B2869" s="1" t="s">
        <v>717</v>
      </c>
      <c r="C2869" s="157" t="s">
        <v>10619</v>
      </c>
      <c r="D2869" s="157" t="s">
        <v>10610</v>
      </c>
    </row>
    <row r="2870" hidden="1">
      <c r="A2870" s="157" t="s">
        <v>3012</v>
      </c>
      <c r="B2870" s="1" t="s">
        <v>719</v>
      </c>
      <c r="C2870" s="157" t="s">
        <v>10619</v>
      </c>
      <c r="D2870" s="157" t="s">
        <v>10610</v>
      </c>
    </row>
    <row r="2871" hidden="1">
      <c r="A2871" s="157" t="s">
        <v>3013</v>
      </c>
      <c r="B2871" s="1" t="s">
        <v>721</v>
      </c>
      <c r="C2871" s="157" t="s">
        <v>10614</v>
      </c>
      <c r="D2871" s="157" t="s">
        <v>10610</v>
      </c>
    </row>
    <row r="2872" hidden="1">
      <c r="A2872" s="157" t="s">
        <v>8411</v>
      </c>
      <c r="B2872" s="1" t="s">
        <v>109</v>
      </c>
      <c r="C2872" s="157" t="s">
        <v>10619</v>
      </c>
      <c r="D2872" s="157" t="s">
        <v>10610</v>
      </c>
    </row>
    <row r="2873" hidden="1">
      <c r="A2873" s="157" t="s">
        <v>8412</v>
      </c>
      <c r="B2873" s="1" t="s">
        <v>8413</v>
      </c>
      <c r="C2873" s="157" t="s">
        <v>10619</v>
      </c>
      <c r="D2873" s="157" t="s">
        <v>10610</v>
      </c>
    </row>
    <row r="2874" hidden="1">
      <c r="A2874" s="157" t="s">
        <v>3014</v>
      </c>
      <c r="B2874" s="1" t="s">
        <v>723</v>
      </c>
      <c r="C2874" s="157" t="s">
        <v>10619</v>
      </c>
      <c r="D2874" s="157" t="s">
        <v>10610</v>
      </c>
    </row>
    <row r="2875" hidden="1">
      <c r="A2875" s="157" t="s">
        <v>8414</v>
      </c>
      <c r="B2875" s="1" t="s">
        <v>8415</v>
      </c>
      <c r="C2875" s="157" t="s">
        <v>10610</v>
      </c>
      <c r="D2875" s="157" t="s">
        <v>10610</v>
      </c>
    </row>
    <row r="2876" hidden="1">
      <c r="A2876" s="157" t="s">
        <v>8416</v>
      </c>
      <c r="B2876" s="1" t="s">
        <v>8417</v>
      </c>
      <c r="C2876" s="157" t="s">
        <v>10610</v>
      </c>
      <c r="D2876" s="157" t="s">
        <v>10610</v>
      </c>
    </row>
    <row r="2877" hidden="1">
      <c r="A2877" s="157" t="s">
        <v>8418</v>
      </c>
      <c r="B2877" s="1" t="s">
        <v>8419</v>
      </c>
      <c r="C2877" s="157" t="s">
        <v>10610</v>
      </c>
      <c r="D2877" s="157" t="s">
        <v>10610</v>
      </c>
    </row>
    <row r="2878" hidden="1">
      <c r="A2878" s="157" t="s">
        <v>8420</v>
      </c>
      <c r="B2878" s="1" t="s">
        <v>8421</v>
      </c>
      <c r="C2878" s="157" t="s">
        <v>10610</v>
      </c>
      <c r="D2878" s="157" t="s">
        <v>10610</v>
      </c>
    </row>
    <row r="2879" hidden="1">
      <c r="A2879" s="157" t="s">
        <v>8422</v>
      </c>
      <c r="B2879" s="1" t="s">
        <v>8423</v>
      </c>
      <c r="C2879" s="157" t="s">
        <v>10610</v>
      </c>
      <c r="D2879" s="157" t="s">
        <v>10610</v>
      </c>
    </row>
    <row r="2880" hidden="1">
      <c r="A2880" s="157" t="s">
        <v>8424</v>
      </c>
      <c r="B2880" s="1" t="s">
        <v>8425</v>
      </c>
      <c r="C2880" s="157" t="s">
        <v>10619</v>
      </c>
      <c r="D2880" s="157" t="s">
        <v>10610</v>
      </c>
    </row>
    <row r="2881" hidden="1">
      <c r="A2881" s="157" t="s">
        <v>8428</v>
      </c>
      <c r="B2881" s="1" t="s">
        <v>8429</v>
      </c>
      <c r="C2881" s="157" t="s">
        <v>10619</v>
      </c>
      <c r="D2881" s="157" t="s">
        <v>10610</v>
      </c>
    </row>
    <row r="2882" hidden="1">
      <c r="A2882" s="157" t="s">
        <v>8430</v>
      </c>
      <c r="B2882" s="1" t="s">
        <v>8431</v>
      </c>
      <c r="C2882" s="157" t="s">
        <v>10619</v>
      </c>
      <c r="D2882" s="157" t="s">
        <v>10610</v>
      </c>
    </row>
    <row r="2883" hidden="1">
      <c r="A2883" s="157" t="s">
        <v>8432</v>
      </c>
      <c r="B2883" s="1" t="s">
        <v>8433</v>
      </c>
      <c r="C2883" s="157" t="s">
        <v>10619</v>
      </c>
      <c r="D2883" s="157" t="s">
        <v>10610</v>
      </c>
    </row>
    <row r="2884" hidden="1">
      <c r="A2884" s="157" t="s">
        <v>8434</v>
      </c>
      <c r="B2884" s="1" t="s">
        <v>8435</v>
      </c>
      <c r="C2884" s="157" t="s">
        <v>10615</v>
      </c>
      <c r="D2884" s="157" t="s">
        <v>10610</v>
      </c>
    </row>
    <row r="2885" hidden="1">
      <c r="A2885" s="157" t="s">
        <v>8436</v>
      </c>
      <c r="B2885" s="1" t="s">
        <v>8437</v>
      </c>
      <c r="C2885" s="157" t="s">
        <v>10614</v>
      </c>
      <c r="D2885" s="157" t="s">
        <v>10610</v>
      </c>
    </row>
    <row r="2886" hidden="1">
      <c r="A2886" s="157" t="s">
        <v>8438</v>
      </c>
      <c r="B2886" s="1" t="s">
        <v>8439</v>
      </c>
      <c r="C2886" s="157" t="s">
        <v>10615</v>
      </c>
      <c r="D2886" s="157" t="s">
        <v>10610</v>
      </c>
    </row>
    <row r="2887" hidden="1">
      <c r="A2887" s="157" t="s">
        <v>8440</v>
      </c>
      <c r="B2887" s="1" t="s">
        <v>8441</v>
      </c>
      <c r="C2887" s="157" t="s">
        <v>10615</v>
      </c>
      <c r="D2887" s="157" t="s">
        <v>10610</v>
      </c>
    </row>
    <row r="2888" hidden="1">
      <c r="A2888" s="157" t="s">
        <v>8442</v>
      </c>
      <c r="B2888" s="1" t="s">
        <v>8443</v>
      </c>
      <c r="C2888" s="157" t="s">
        <v>10615</v>
      </c>
      <c r="D2888" s="157" t="s">
        <v>10610</v>
      </c>
    </row>
    <row r="2889" hidden="1">
      <c r="A2889" s="157" t="s">
        <v>8444</v>
      </c>
      <c r="B2889" s="1" t="s">
        <v>8445</v>
      </c>
      <c r="C2889" s="157" t="s">
        <v>10611</v>
      </c>
      <c r="D2889" s="157" t="s">
        <v>10610</v>
      </c>
    </row>
    <row r="2890" hidden="1">
      <c r="A2890" s="157" t="s">
        <v>8446</v>
      </c>
      <c r="B2890" s="1" t="s">
        <v>8447</v>
      </c>
      <c r="C2890" s="157" t="s">
        <v>10615</v>
      </c>
      <c r="D2890" s="157" t="s">
        <v>10610</v>
      </c>
    </row>
    <row r="2891" hidden="1">
      <c r="A2891" s="157" t="s">
        <v>8450</v>
      </c>
      <c r="B2891" s="1" t="s">
        <v>8451</v>
      </c>
      <c r="C2891" s="157" t="s">
        <v>10614</v>
      </c>
      <c r="D2891" s="157" t="s">
        <v>10610</v>
      </c>
    </row>
    <row r="2892" hidden="1">
      <c r="A2892" s="157" t="s">
        <v>3015</v>
      </c>
      <c r="B2892" s="1" t="s">
        <v>725</v>
      </c>
      <c r="C2892" s="157" t="s">
        <v>10615</v>
      </c>
      <c r="D2892" s="157" t="s">
        <v>10610</v>
      </c>
    </row>
    <row r="2893" hidden="1">
      <c r="A2893" s="157" t="s">
        <v>8452</v>
      </c>
      <c r="B2893" s="1" t="s">
        <v>8453</v>
      </c>
      <c r="C2893" s="157" t="s">
        <v>10615</v>
      </c>
      <c r="D2893" s="157" t="s">
        <v>10610</v>
      </c>
    </row>
    <row r="2894" hidden="1">
      <c r="A2894" s="157" t="s">
        <v>8454</v>
      </c>
      <c r="B2894" s="1" t="s">
        <v>8455</v>
      </c>
      <c r="C2894" s="157" t="s">
        <v>10615</v>
      </c>
      <c r="D2894" s="157" t="s">
        <v>10610</v>
      </c>
    </row>
    <row r="2895" hidden="1">
      <c r="A2895" s="157" t="s">
        <v>8456</v>
      </c>
      <c r="B2895" s="1" t="s">
        <v>8457</v>
      </c>
      <c r="C2895" s="157" t="s">
        <v>10615</v>
      </c>
      <c r="D2895" s="157" t="s">
        <v>10610</v>
      </c>
    </row>
    <row r="2896" hidden="1">
      <c r="A2896" s="157" t="s">
        <v>2934</v>
      </c>
      <c r="B2896" s="1" t="s">
        <v>637</v>
      </c>
      <c r="C2896" s="157" t="s">
        <v>10611</v>
      </c>
      <c r="D2896" s="157" t="s">
        <v>10610</v>
      </c>
    </row>
    <row r="2897" hidden="1">
      <c r="A2897" s="157" t="s">
        <v>8458</v>
      </c>
      <c r="B2897" s="1" t="s">
        <v>8459</v>
      </c>
      <c r="C2897" s="157" t="s">
        <v>10611</v>
      </c>
      <c r="D2897" s="157" t="s">
        <v>10610</v>
      </c>
    </row>
    <row r="2898" hidden="1">
      <c r="A2898" s="157" t="s">
        <v>2935</v>
      </c>
      <c r="B2898" s="1" t="s">
        <v>640</v>
      </c>
      <c r="C2898" s="157" t="s">
        <v>10611</v>
      </c>
      <c r="D2898" s="157" t="s">
        <v>10610</v>
      </c>
    </row>
    <row r="2899" hidden="1">
      <c r="A2899" s="157" t="s">
        <v>8460</v>
      </c>
      <c r="B2899" s="1" t="s">
        <v>8461</v>
      </c>
      <c r="C2899" s="157" t="s">
        <v>10618</v>
      </c>
      <c r="D2899" s="157" t="s">
        <v>10610</v>
      </c>
    </row>
    <row r="2900" hidden="1">
      <c r="A2900" s="157" t="s">
        <v>8462</v>
      </c>
      <c r="B2900" s="1" t="s">
        <v>8463</v>
      </c>
      <c r="C2900" s="157" t="s">
        <v>10611</v>
      </c>
      <c r="D2900" s="157" t="s">
        <v>10610</v>
      </c>
    </row>
    <row r="2901" hidden="1">
      <c r="A2901" s="157" t="s">
        <v>8464</v>
      </c>
      <c r="B2901" s="1" t="s">
        <v>8465</v>
      </c>
      <c r="C2901" s="157" t="s">
        <v>10611</v>
      </c>
      <c r="D2901" s="157" t="s">
        <v>10610</v>
      </c>
    </row>
    <row r="2902" hidden="1">
      <c r="A2902" s="157" t="s">
        <v>8466</v>
      </c>
      <c r="B2902" s="1" t="s">
        <v>8467</v>
      </c>
      <c r="C2902" s="157" t="s">
        <v>10611</v>
      </c>
      <c r="D2902" s="157" t="s">
        <v>10610</v>
      </c>
    </row>
    <row r="2903" hidden="1">
      <c r="A2903" s="157" t="s">
        <v>8468</v>
      </c>
      <c r="B2903" s="1" t="s">
        <v>8469</v>
      </c>
      <c r="C2903" s="157" t="s">
        <v>10611</v>
      </c>
      <c r="D2903" s="157" t="s">
        <v>10610</v>
      </c>
    </row>
    <row r="2904" hidden="1">
      <c r="A2904" s="157" t="s">
        <v>8470</v>
      </c>
      <c r="B2904" s="1" t="s">
        <v>8471</v>
      </c>
      <c r="C2904" s="157" t="s">
        <v>10611</v>
      </c>
      <c r="D2904" s="157" t="s">
        <v>10610</v>
      </c>
    </row>
    <row r="2905" hidden="1">
      <c r="A2905" s="157" t="s">
        <v>8472</v>
      </c>
      <c r="B2905" s="1" t="s">
        <v>8473</v>
      </c>
      <c r="C2905" s="157" t="s">
        <v>10614</v>
      </c>
      <c r="D2905" s="157" t="s">
        <v>10610</v>
      </c>
    </row>
    <row r="2906" hidden="1">
      <c r="A2906" s="157" t="s">
        <v>8474</v>
      </c>
      <c r="B2906" s="1" t="s">
        <v>8475</v>
      </c>
      <c r="C2906" s="157" t="s">
        <v>10611</v>
      </c>
      <c r="D2906" s="157" t="s">
        <v>10610</v>
      </c>
    </row>
    <row r="2907" hidden="1">
      <c r="A2907" s="157" t="s">
        <v>8476</v>
      </c>
      <c r="B2907" s="1" t="s">
        <v>8477</v>
      </c>
      <c r="C2907" s="157" t="s">
        <v>10611</v>
      </c>
      <c r="D2907" s="157" t="s">
        <v>10610</v>
      </c>
    </row>
    <row r="2908" hidden="1">
      <c r="A2908" s="157" t="s">
        <v>8478</v>
      </c>
      <c r="B2908" s="1" t="s">
        <v>8479</v>
      </c>
      <c r="C2908" s="157" t="s">
        <v>10618</v>
      </c>
      <c r="D2908" s="157" t="s">
        <v>10610</v>
      </c>
    </row>
    <row r="2909" hidden="1">
      <c r="A2909" s="157" t="s">
        <v>8480</v>
      </c>
      <c r="B2909" s="1" t="s">
        <v>8481</v>
      </c>
      <c r="C2909" s="157" t="s">
        <v>10619</v>
      </c>
      <c r="D2909" s="157" t="s">
        <v>10610</v>
      </c>
    </row>
    <row r="2910" hidden="1">
      <c r="A2910" s="157" t="s">
        <v>8482</v>
      </c>
      <c r="B2910" s="1" t="s">
        <v>8483</v>
      </c>
      <c r="C2910" s="157" t="s">
        <v>10619</v>
      </c>
      <c r="D2910" s="157" t="s">
        <v>10610</v>
      </c>
    </row>
    <row r="2911" hidden="1">
      <c r="A2911" s="157" t="s">
        <v>8484</v>
      </c>
      <c r="B2911" s="1" t="s">
        <v>8485</v>
      </c>
      <c r="C2911" s="157" t="s">
        <v>10610</v>
      </c>
      <c r="D2911" s="157" t="s">
        <v>10610</v>
      </c>
    </row>
    <row r="2912" hidden="1">
      <c r="A2912" s="157" t="s">
        <v>8486</v>
      </c>
      <c r="B2912" s="1" t="s">
        <v>8487</v>
      </c>
      <c r="C2912" s="157" t="s">
        <v>10610</v>
      </c>
      <c r="D2912" s="157" t="s">
        <v>10610</v>
      </c>
    </row>
    <row r="2913" hidden="1">
      <c r="A2913" s="157" t="s">
        <v>8488</v>
      </c>
      <c r="B2913" s="1" t="s">
        <v>8489</v>
      </c>
      <c r="C2913" s="157" t="s">
        <v>10610</v>
      </c>
      <c r="D2913" s="157" t="s">
        <v>10610</v>
      </c>
    </row>
    <row r="2914" hidden="1">
      <c r="A2914" s="157" t="s">
        <v>8490</v>
      </c>
      <c r="B2914" s="1" t="s">
        <v>8491</v>
      </c>
      <c r="C2914" s="157" t="s">
        <v>10610</v>
      </c>
      <c r="D2914" s="157" t="s">
        <v>10610</v>
      </c>
    </row>
    <row r="2915" hidden="1">
      <c r="A2915" s="157" t="s">
        <v>8492</v>
      </c>
      <c r="B2915" s="1" t="s">
        <v>8493</v>
      </c>
      <c r="C2915" s="157" t="s">
        <v>10614</v>
      </c>
      <c r="D2915" s="157" t="s">
        <v>10610</v>
      </c>
    </row>
    <row r="2916" hidden="1">
      <c r="A2916" s="157" t="s">
        <v>8494</v>
      </c>
      <c r="B2916" s="1" t="s">
        <v>8495</v>
      </c>
      <c r="C2916" s="157" t="s">
        <v>10610</v>
      </c>
      <c r="D2916" s="157" t="s">
        <v>10610</v>
      </c>
    </row>
    <row r="2917" hidden="1">
      <c r="A2917" s="157" t="s">
        <v>8496</v>
      </c>
      <c r="B2917" s="1" t="s">
        <v>8497</v>
      </c>
      <c r="C2917" s="157" t="s">
        <v>10610</v>
      </c>
      <c r="D2917" s="157" t="s">
        <v>10610</v>
      </c>
    </row>
    <row r="2918" hidden="1">
      <c r="A2918" s="157" t="s">
        <v>8498</v>
      </c>
      <c r="B2918" s="1" t="s">
        <v>8499</v>
      </c>
      <c r="C2918" s="157" t="s">
        <v>10610</v>
      </c>
      <c r="D2918" s="157" t="s">
        <v>10610</v>
      </c>
    </row>
    <row r="2919" hidden="1">
      <c r="A2919" s="157" t="s">
        <v>8500</v>
      </c>
      <c r="B2919" s="1" t="s">
        <v>8501</v>
      </c>
      <c r="C2919" s="157" t="s">
        <v>10614</v>
      </c>
      <c r="D2919" s="157" t="s">
        <v>10610</v>
      </c>
    </row>
    <row r="2920" hidden="1">
      <c r="A2920" s="157" t="s">
        <v>8502</v>
      </c>
      <c r="B2920" s="1" t="s">
        <v>8503</v>
      </c>
      <c r="C2920" s="157" t="s">
        <v>10610</v>
      </c>
      <c r="D2920" s="157" t="s">
        <v>10610</v>
      </c>
    </row>
    <row r="2921" hidden="1">
      <c r="A2921" s="157" t="s">
        <v>8504</v>
      </c>
      <c r="B2921" s="1" t="s">
        <v>8505</v>
      </c>
      <c r="C2921" s="157" t="s">
        <v>10610</v>
      </c>
      <c r="D2921" s="157" t="s">
        <v>10610</v>
      </c>
    </row>
    <row r="2922" hidden="1">
      <c r="A2922" s="157" t="s">
        <v>8506</v>
      </c>
      <c r="B2922" s="1" t="s">
        <v>8507</v>
      </c>
      <c r="C2922" s="157" t="s">
        <v>10610</v>
      </c>
      <c r="D2922" s="157" t="s">
        <v>10610</v>
      </c>
    </row>
    <row r="2923" hidden="1">
      <c r="A2923" s="157" t="s">
        <v>8508</v>
      </c>
      <c r="B2923" s="1" t="s">
        <v>8509</v>
      </c>
      <c r="C2923" s="157" t="s">
        <v>10610</v>
      </c>
      <c r="D2923" s="157" t="s">
        <v>10610</v>
      </c>
    </row>
    <row r="2924" hidden="1">
      <c r="A2924" s="157" t="s">
        <v>8510</v>
      </c>
      <c r="B2924" s="1" t="s">
        <v>8511</v>
      </c>
      <c r="C2924" s="157" t="s">
        <v>10610</v>
      </c>
      <c r="D2924" s="157" t="s">
        <v>10610</v>
      </c>
    </row>
    <row r="2925" hidden="1">
      <c r="A2925" s="157" t="s">
        <v>8512</v>
      </c>
      <c r="B2925" s="1" t="s">
        <v>8513</v>
      </c>
      <c r="C2925" s="157" t="s">
        <v>10610</v>
      </c>
      <c r="D2925" s="157" t="s">
        <v>10610</v>
      </c>
    </row>
    <row r="2926" hidden="1">
      <c r="A2926" s="157" t="s">
        <v>8514</v>
      </c>
      <c r="B2926" s="1" t="s">
        <v>8515</v>
      </c>
      <c r="C2926" s="157" t="s">
        <v>10610</v>
      </c>
      <c r="D2926" s="157" t="s">
        <v>10610</v>
      </c>
    </row>
    <row r="2927" hidden="1">
      <c r="A2927" s="157" t="s">
        <v>2155</v>
      </c>
      <c r="B2927" s="1" t="s">
        <v>486</v>
      </c>
      <c r="C2927" s="157" t="s">
        <v>10610</v>
      </c>
      <c r="D2927" s="157" t="s">
        <v>10610</v>
      </c>
    </row>
    <row r="2928" hidden="1">
      <c r="A2928" s="157" t="s">
        <v>2158</v>
      </c>
      <c r="B2928" s="1" t="s">
        <v>166</v>
      </c>
      <c r="C2928" s="157" t="s">
        <v>10614</v>
      </c>
      <c r="D2928" s="157" t="s">
        <v>10610</v>
      </c>
    </row>
    <row r="2929" hidden="1">
      <c r="A2929" s="157" t="s">
        <v>2161</v>
      </c>
      <c r="B2929" s="1" t="s">
        <v>169</v>
      </c>
      <c r="C2929" s="157" t="s">
        <v>10614</v>
      </c>
      <c r="D2929" s="157" t="s">
        <v>10610</v>
      </c>
    </row>
    <row r="2930" hidden="1">
      <c r="A2930" s="157" t="s">
        <v>2164</v>
      </c>
      <c r="B2930" s="1" t="s">
        <v>172</v>
      </c>
      <c r="C2930" s="157" t="s">
        <v>10615</v>
      </c>
      <c r="D2930" s="157" t="s">
        <v>10610</v>
      </c>
    </row>
    <row r="2931" hidden="1">
      <c r="A2931" s="157" t="s">
        <v>2167</v>
      </c>
      <c r="B2931" s="1" t="s">
        <v>175</v>
      </c>
      <c r="C2931" s="157" t="s">
        <v>10615</v>
      </c>
      <c r="D2931" s="157" t="s">
        <v>10610</v>
      </c>
    </row>
    <row r="2932" hidden="1">
      <c r="A2932" s="157" t="s">
        <v>2169</v>
      </c>
      <c r="B2932" s="1" t="s">
        <v>180</v>
      </c>
      <c r="C2932" s="157" t="s">
        <v>10615</v>
      </c>
      <c r="D2932" s="157" t="s">
        <v>10610</v>
      </c>
    </row>
    <row r="2933" hidden="1">
      <c r="A2933" s="157" t="s">
        <v>2170</v>
      </c>
      <c r="B2933" s="1" t="s">
        <v>183</v>
      </c>
      <c r="C2933" s="157" t="s">
        <v>10615</v>
      </c>
      <c r="D2933" s="157" t="s">
        <v>10610</v>
      </c>
    </row>
    <row r="2934" hidden="1">
      <c r="A2934" s="157" t="s">
        <v>2173</v>
      </c>
      <c r="B2934" s="1" t="s">
        <v>187</v>
      </c>
      <c r="C2934" s="157" t="s">
        <v>10615</v>
      </c>
      <c r="D2934" s="157" t="s">
        <v>10610</v>
      </c>
    </row>
    <row r="2935" hidden="1">
      <c r="A2935" s="157" t="s">
        <v>2175</v>
      </c>
      <c r="B2935" s="1" t="s">
        <v>189</v>
      </c>
      <c r="C2935" s="157" t="s">
        <v>10615</v>
      </c>
      <c r="D2935" s="157" t="s">
        <v>10610</v>
      </c>
    </row>
    <row r="2936" hidden="1">
      <c r="A2936" s="157" t="s">
        <v>2176</v>
      </c>
      <c r="B2936" s="1" t="s">
        <v>194</v>
      </c>
      <c r="C2936" s="157" t="s">
        <v>10615</v>
      </c>
      <c r="D2936" s="157" t="s">
        <v>10610</v>
      </c>
    </row>
    <row r="2937" hidden="1">
      <c r="A2937" s="157" t="s">
        <v>2178</v>
      </c>
      <c r="B2937" s="1" t="s">
        <v>197</v>
      </c>
      <c r="C2937" s="157" t="s">
        <v>10614</v>
      </c>
      <c r="D2937" s="157" t="s">
        <v>10610</v>
      </c>
    </row>
    <row r="2938" hidden="1">
      <c r="A2938" s="157" t="s">
        <v>8516</v>
      </c>
      <c r="B2938" s="1" t="s">
        <v>8517</v>
      </c>
      <c r="C2938" s="157" t="s">
        <v>10610</v>
      </c>
      <c r="D2938" s="157" t="s">
        <v>10610</v>
      </c>
    </row>
    <row r="2939" hidden="1">
      <c r="A2939" s="157" t="s">
        <v>8518</v>
      </c>
      <c r="B2939" s="1" t="s">
        <v>8519</v>
      </c>
      <c r="C2939" s="157" t="s">
        <v>10610</v>
      </c>
      <c r="D2939" s="157" t="s">
        <v>10610</v>
      </c>
    </row>
    <row r="2940" hidden="1">
      <c r="A2940" s="157" t="s">
        <v>8520</v>
      </c>
      <c r="B2940" s="1" t="s">
        <v>8521</v>
      </c>
      <c r="C2940" s="157" t="s">
        <v>10610</v>
      </c>
      <c r="D2940" s="157" t="s">
        <v>10610</v>
      </c>
    </row>
    <row r="2941" hidden="1">
      <c r="A2941" s="157" t="s">
        <v>2186</v>
      </c>
      <c r="B2941" s="1" t="s">
        <v>488</v>
      </c>
      <c r="C2941" s="157" t="s">
        <v>10619</v>
      </c>
      <c r="D2941" s="157" t="s">
        <v>10610</v>
      </c>
    </row>
    <row r="2942" hidden="1">
      <c r="A2942" s="157" t="s">
        <v>8524</v>
      </c>
      <c r="B2942" s="1" t="s">
        <v>8525</v>
      </c>
      <c r="C2942" s="157" t="s">
        <v>10619</v>
      </c>
      <c r="D2942" s="157" t="s">
        <v>10610</v>
      </c>
    </row>
    <row r="2943" hidden="1">
      <c r="A2943" s="157" t="s">
        <v>2206</v>
      </c>
      <c r="B2943" s="1" t="s">
        <v>490</v>
      </c>
      <c r="C2943" s="157" t="s">
        <v>10610</v>
      </c>
      <c r="D2943" s="157" t="s">
        <v>10610</v>
      </c>
    </row>
    <row r="2944" hidden="1">
      <c r="A2944" s="157" t="s">
        <v>8526</v>
      </c>
      <c r="B2944" s="1" t="s">
        <v>8527</v>
      </c>
      <c r="C2944" s="157" t="s">
        <v>10615</v>
      </c>
      <c r="D2944" s="157" t="s">
        <v>10610</v>
      </c>
    </row>
    <row r="2945" hidden="1">
      <c r="A2945" s="157" t="s">
        <v>2207</v>
      </c>
      <c r="B2945" s="1" t="s">
        <v>493</v>
      </c>
      <c r="C2945" s="157" t="s">
        <v>10610</v>
      </c>
      <c r="D2945" s="157" t="s">
        <v>10610</v>
      </c>
    </row>
    <row r="2946" hidden="1">
      <c r="A2946" s="157" t="s">
        <v>8528</v>
      </c>
      <c r="B2946" s="1" t="s">
        <v>8529</v>
      </c>
      <c r="C2946" s="157" t="s">
        <v>10619</v>
      </c>
      <c r="D2946" s="157" t="s">
        <v>10610</v>
      </c>
    </row>
    <row r="2947" hidden="1">
      <c r="A2947" s="157" t="s">
        <v>8530</v>
      </c>
      <c r="B2947" s="1" t="s">
        <v>8531</v>
      </c>
      <c r="C2947" s="157" t="s">
        <v>10619</v>
      </c>
      <c r="D2947" s="157" t="s">
        <v>10610</v>
      </c>
    </row>
    <row r="2948" hidden="1">
      <c r="A2948" s="157" t="s">
        <v>8532</v>
      </c>
      <c r="B2948" s="1" t="s">
        <v>8533</v>
      </c>
      <c r="C2948" s="157" t="s">
        <v>10611</v>
      </c>
      <c r="D2948" s="157" t="s">
        <v>10610</v>
      </c>
    </row>
    <row r="2949" hidden="1">
      <c r="A2949" s="157" t="s">
        <v>8534</v>
      </c>
      <c r="B2949" s="1" t="s">
        <v>8535</v>
      </c>
      <c r="C2949" s="157" t="s">
        <v>10611</v>
      </c>
      <c r="D2949" s="157" t="s">
        <v>10610</v>
      </c>
    </row>
    <row r="2950" hidden="1">
      <c r="A2950" s="157" t="s">
        <v>8536</v>
      </c>
      <c r="B2950" s="1" t="s">
        <v>8537</v>
      </c>
      <c r="C2950" s="157" t="s">
        <v>10620</v>
      </c>
      <c r="D2950" s="157" t="s">
        <v>10610</v>
      </c>
    </row>
    <row r="2951" hidden="1">
      <c r="A2951" s="157" t="s">
        <v>8540</v>
      </c>
      <c r="B2951" s="1" t="s">
        <v>8541</v>
      </c>
      <c r="C2951" s="157" t="s">
        <v>10610</v>
      </c>
      <c r="D2951" s="157" t="s">
        <v>10610</v>
      </c>
    </row>
    <row r="2952" hidden="1">
      <c r="A2952" s="157" t="s">
        <v>8542</v>
      </c>
      <c r="B2952" s="1" t="s">
        <v>8543</v>
      </c>
      <c r="C2952" s="157" t="s">
        <v>10610</v>
      </c>
      <c r="D2952" s="157" t="s">
        <v>10610</v>
      </c>
    </row>
    <row r="2953" hidden="1">
      <c r="A2953" s="157" t="s">
        <v>8544</v>
      </c>
      <c r="B2953" s="1" t="s">
        <v>8545</v>
      </c>
      <c r="C2953" s="157" t="s">
        <v>10619</v>
      </c>
      <c r="D2953" s="157" t="s">
        <v>10610</v>
      </c>
    </row>
    <row r="2954" hidden="1">
      <c r="A2954" s="157" t="s">
        <v>8546</v>
      </c>
      <c r="B2954" s="1" t="s">
        <v>8547</v>
      </c>
      <c r="C2954" s="157" t="s">
        <v>10610</v>
      </c>
      <c r="D2954" s="157" t="s">
        <v>10610</v>
      </c>
    </row>
    <row r="2955" hidden="1">
      <c r="A2955" s="157" t="s">
        <v>8550</v>
      </c>
      <c r="B2955" s="1" t="s">
        <v>8551</v>
      </c>
      <c r="C2955" s="157" t="s">
        <v>10619</v>
      </c>
      <c r="D2955" s="157" t="s">
        <v>10610</v>
      </c>
    </row>
    <row r="2956" hidden="1">
      <c r="A2956" s="157" t="s">
        <v>8552</v>
      </c>
      <c r="B2956" s="1" t="s">
        <v>8553</v>
      </c>
      <c r="C2956" s="157" t="s">
        <v>10619</v>
      </c>
      <c r="D2956" s="157" t="s">
        <v>10610</v>
      </c>
    </row>
    <row r="2957" hidden="1">
      <c r="A2957" s="157" t="s">
        <v>8554</v>
      </c>
      <c r="B2957" s="1" t="s">
        <v>8555</v>
      </c>
      <c r="C2957" s="157" t="s">
        <v>10614</v>
      </c>
      <c r="D2957" s="157" t="s">
        <v>10610</v>
      </c>
    </row>
    <row r="2958" hidden="1">
      <c r="A2958" s="157" t="s">
        <v>8556</v>
      </c>
      <c r="B2958" s="1" t="s">
        <v>8557</v>
      </c>
      <c r="C2958" s="157" t="s">
        <v>10614</v>
      </c>
      <c r="D2958" s="157" t="s">
        <v>10610</v>
      </c>
    </row>
    <row r="2959" hidden="1">
      <c r="A2959" s="157" t="s">
        <v>8558</v>
      </c>
      <c r="B2959" s="1" t="s">
        <v>8559</v>
      </c>
      <c r="C2959" s="157" t="s">
        <v>10614</v>
      </c>
      <c r="D2959" s="157" t="s">
        <v>10610</v>
      </c>
    </row>
    <row r="2960" hidden="1">
      <c r="A2960" s="157" t="s">
        <v>8560</v>
      </c>
      <c r="B2960" s="1" t="s">
        <v>8561</v>
      </c>
      <c r="C2960" s="157" t="s">
        <v>10619</v>
      </c>
      <c r="D2960" s="157" t="s">
        <v>10610</v>
      </c>
    </row>
    <row r="2961" hidden="1">
      <c r="A2961" s="157" t="s">
        <v>8562</v>
      </c>
      <c r="B2961" s="1" t="s">
        <v>8563</v>
      </c>
      <c r="C2961" s="157" t="s">
        <v>10614</v>
      </c>
      <c r="D2961" s="157" t="s">
        <v>10610</v>
      </c>
    </row>
    <row r="2962" hidden="1">
      <c r="A2962" s="157" t="s">
        <v>8564</v>
      </c>
      <c r="B2962" s="1" t="s">
        <v>8565</v>
      </c>
      <c r="C2962" s="157" t="s">
        <v>10615</v>
      </c>
      <c r="D2962" s="157" t="s">
        <v>10610</v>
      </c>
    </row>
    <row r="2963" hidden="1">
      <c r="A2963" s="157" t="s">
        <v>8566</v>
      </c>
      <c r="B2963" s="1" t="s">
        <v>8567</v>
      </c>
      <c r="C2963" s="157" t="s">
        <v>10614</v>
      </c>
      <c r="D2963" s="157" t="s">
        <v>10610</v>
      </c>
    </row>
    <row r="2964" hidden="1">
      <c r="A2964" s="157" t="s">
        <v>8568</v>
      </c>
      <c r="B2964" s="1" t="s">
        <v>8569</v>
      </c>
      <c r="C2964" s="157" t="s">
        <v>10614</v>
      </c>
      <c r="D2964" s="157" t="s">
        <v>10610</v>
      </c>
    </row>
    <row r="2965" hidden="1">
      <c r="A2965" s="157" t="s">
        <v>8570</v>
      </c>
      <c r="B2965" s="1" t="s">
        <v>8571</v>
      </c>
      <c r="C2965" s="157" t="s">
        <v>10614</v>
      </c>
      <c r="D2965" s="157" t="s">
        <v>10610</v>
      </c>
    </row>
    <row r="2966" hidden="1">
      <c r="A2966" s="157" t="s">
        <v>8572</v>
      </c>
      <c r="B2966" s="1" t="s">
        <v>8573</v>
      </c>
      <c r="C2966" s="157" t="s">
        <v>10614</v>
      </c>
      <c r="D2966" s="157" t="s">
        <v>10610</v>
      </c>
    </row>
    <row r="2967" hidden="1">
      <c r="A2967" s="157" t="s">
        <v>8574</v>
      </c>
      <c r="B2967" s="1" t="s">
        <v>8575</v>
      </c>
      <c r="C2967" s="157" t="s">
        <v>10614</v>
      </c>
      <c r="D2967" s="157" t="s">
        <v>10610</v>
      </c>
    </row>
    <row r="2968" hidden="1">
      <c r="A2968" s="157" t="s">
        <v>8576</v>
      </c>
      <c r="B2968" s="1" t="s">
        <v>8577</v>
      </c>
      <c r="C2968" s="157" t="s">
        <v>10615</v>
      </c>
      <c r="D2968" s="157" t="s">
        <v>10610</v>
      </c>
    </row>
    <row r="2969" hidden="1">
      <c r="A2969" s="157" t="s">
        <v>8578</v>
      </c>
      <c r="B2969" s="1" t="s">
        <v>8579</v>
      </c>
      <c r="C2969" s="157" t="s">
        <v>10615</v>
      </c>
      <c r="D2969" s="157" t="s">
        <v>10610</v>
      </c>
    </row>
    <row r="2970" hidden="1">
      <c r="A2970" s="157" t="s">
        <v>8580</v>
      </c>
      <c r="B2970" s="1" t="s">
        <v>8581</v>
      </c>
      <c r="C2970" s="157" t="s">
        <v>10615</v>
      </c>
      <c r="D2970" s="157" t="s">
        <v>10610</v>
      </c>
    </row>
    <row r="2971" hidden="1">
      <c r="A2971" s="157" t="s">
        <v>8582</v>
      </c>
      <c r="B2971" s="1" t="s">
        <v>8583</v>
      </c>
      <c r="C2971" s="157" t="s">
        <v>10615</v>
      </c>
      <c r="D2971" s="157" t="s">
        <v>10610</v>
      </c>
    </row>
    <row r="2972" hidden="1">
      <c r="A2972" s="157" t="s">
        <v>8584</v>
      </c>
      <c r="B2972" s="1" t="s">
        <v>8585</v>
      </c>
      <c r="C2972" s="157" t="s">
        <v>10615</v>
      </c>
      <c r="D2972" s="157" t="s">
        <v>10610</v>
      </c>
    </row>
    <row r="2973" hidden="1">
      <c r="A2973" s="157" t="s">
        <v>8586</v>
      </c>
      <c r="B2973" s="1" t="s">
        <v>8587</v>
      </c>
      <c r="C2973" s="157" t="s">
        <v>10615</v>
      </c>
      <c r="D2973" s="157" t="s">
        <v>10610</v>
      </c>
    </row>
    <row r="2974" hidden="1">
      <c r="A2974" s="157" t="s">
        <v>8588</v>
      </c>
      <c r="B2974" s="1" t="s">
        <v>8589</v>
      </c>
      <c r="C2974" s="157" t="s">
        <v>10615</v>
      </c>
      <c r="D2974" s="157" t="s">
        <v>10610</v>
      </c>
    </row>
    <row r="2975" hidden="1">
      <c r="A2975" s="157" t="s">
        <v>8592</v>
      </c>
      <c r="B2975" s="1" t="s">
        <v>8593</v>
      </c>
      <c r="C2975" s="157" t="s">
        <v>10619</v>
      </c>
      <c r="D2975" s="157" t="s">
        <v>10610</v>
      </c>
    </row>
    <row r="2976" hidden="1">
      <c r="A2976" s="157" t="s">
        <v>10805</v>
      </c>
      <c r="B2976" s="1" t="s">
        <v>10806</v>
      </c>
      <c r="C2976" s="157" t="s">
        <v>10610</v>
      </c>
      <c r="D2976" s="157" t="s">
        <v>10610</v>
      </c>
    </row>
    <row r="2977" hidden="1">
      <c r="A2977" s="157" t="s">
        <v>8594</v>
      </c>
      <c r="B2977" s="1" t="s">
        <v>8595</v>
      </c>
      <c r="C2977" s="157" t="s">
        <v>10610</v>
      </c>
      <c r="D2977" s="157" t="s">
        <v>10610</v>
      </c>
    </row>
    <row r="2978" hidden="1">
      <c r="A2978" s="157" t="s">
        <v>8596</v>
      </c>
      <c r="B2978" s="1" t="s">
        <v>8597</v>
      </c>
      <c r="C2978" s="157" t="s">
        <v>10619</v>
      </c>
      <c r="D2978" s="157" t="s">
        <v>10610</v>
      </c>
    </row>
    <row r="2979" hidden="1">
      <c r="A2979" s="157" t="s">
        <v>8598</v>
      </c>
      <c r="B2979" s="1" t="s">
        <v>8599</v>
      </c>
      <c r="C2979" s="157" t="s">
        <v>10619</v>
      </c>
      <c r="D2979" s="157" t="s">
        <v>10610</v>
      </c>
    </row>
    <row r="2980" hidden="1">
      <c r="A2980" s="157" t="s">
        <v>8602</v>
      </c>
      <c r="B2980" s="1" t="s">
        <v>8603</v>
      </c>
      <c r="C2980" s="157" t="s">
        <v>10619</v>
      </c>
      <c r="D2980" s="157" t="s">
        <v>10610</v>
      </c>
    </row>
    <row r="2981" hidden="1">
      <c r="A2981" s="157" t="s">
        <v>8606</v>
      </c>
      <c r="B2981" s="1" t="s">
        <v>8607</v>
      </c>
      <c r="C2981" s="157" t="s">
        <v>10619</v>
      </c>
      <c r="D2981" s="157" t="s">
        <v>10610</v>
      </c>
    </row>
    <row r="2982" hidden="1">
      <c r="A2982" s="157" t="s">
        <v>8608</v>
      </c>
      <c r="B2982" s="1" t="s">
        <v>8609</v>
      </c>
      <c r="C2982" s="157" t="s">
        <v>10619</v>
      </c>
      <c r="D2982" s="157" t="s">
        <v>10610</v>
      </c>
    </row>
    <row r="2983" hidden="1">
      <c r="A2983" s="157" t="s">
        <v>8610</v>
      </c>
      <c r="B2983" s="1" t="s">
        <v>8611</v>
      </c>
      <c r="C2983" s="157" t="s">
        <v>10619</v>
      </c>
      <c r="D2983" s="157" t="s">
        <v>10610</v>
      </c>
    </row>
    <row r="2984" hidden="1">
      <c r="A2984" s="157" t="s">
        <v>8612</v>
      </c>
      <c r="B2984" s="1" t="s">
        <v>8613</v>
      </c>
      <c r="C2984" s="157" t="s">
        <v>10619</v>
      </c>
      <c r="D2984" s="157" t="s">
        <v>10610</v>
      </c>
    </row>
    <row r="2985" hidden="1">
      <c r="A2985" s="157" t="s">
        <v>8614</v>
      </c>
      <c r="B2985" s="1" t="s">
        <v>8615</v>
      </c>
      <c r="C2985" s="157" t="s">
        <v>10619</v>
      </c>
      <c r="D2985" s="157" t="s">
        <v>10610</v>
      </c>
    </row>
    <row r="2986" hidden="1">
      <c r="A2986" s="157" t="s">
        <v>8616</v>
      </c>
      <c r="B2986" s="1" t="s">
        <v>8617</v>
      </c>
      <c r="C2986" s="157" t="s">
        <v>10619</v>
      </c>
      <c r="D2986" s="157" t="s">
        <v>10610</v>
      </c>
    </row>
    <row r="2987" hidden="1">
      <c r="A2987" s="157" t="s">
        <v>8618</v>
      </c>
      <c r="B2987" s="1" t="s">
        <v>8619</v>
      </c>
      <c r="C2987" s="157" t="s">
        <v>10619</v>
      </c>
      <c r="D2987" s="157" t="s">
        <v>10610</v>
      </c>
    </row>
    <row r="2988" hidden="1">
      <c r="A2988" s="157" t="s">
        <v>8620</v>
      </c>
      <c r="B2988" s="1" t="s">
        <v>8621</v>
      </c>
      <c r="C2988" s="157" t="s">
        <v>10619</v>
      </c>
      <c r="D2988" s="157" t="s">
        <v>10610</v>
      </c>
    </row>
    <row r="2989" hidden="1">
      <c r="A2989" s="157" t="s">
        <v>8622</v>
      </c>
      <c r="B2989" s="1" t="s">
        <v>8623</v>
      </c>
      <c r="C2989" s="157" t="s">
        <v>10610</v>
      </c>
      <c r="D2989" s="157" t="s">
        <v>10610</v>
      </c>
    </row>
    <row r="2990" hidden="1">
      <c r="A2990" s="157" t="s">
        <v>8624</v>
      </c>
      <c r="B2990" s="1" t="s">
        <v>8625</v>
      </c>
      <c r="C2990" s="157" t="s">
        <v>10614</v>
      </c>
      <c r="D2990" s="157" t="s">
        <v>10610</v>
      </c>
    </row>
    <row r="2991" hidden="1">
      <c r="A2991" s="157" t="s">
        <v>8626</v>
      </c>
      <c r="B2991" s="1" t="s">
        <v>8627</v>
      </c>
      <c r="C2991" s="157" t="s">
        <v>10614</v>
      </c>
      <c r="D2991" s="157" t="s">
        <v>10610</v>
      </c>
    </row>
    <row r="2992" hidden="1">
      <c r="A2992" s="157" t="s">
        <v>8628</v>
      </c>
      <c r="B2992" s="1" t="s">
        <v>8629</v>
      </c>
      <c r="C2992" s="157" t="s">
        <v>10614</v>
      </c>
      <c r="D2992" s="157" t="s">
        <v>10610</v>
      </c>
    </row>
    <row r="2993" hidden="1">
      <c r="A2993" s="157" t="s">
        <v>8630</v>
      </c>
      <c r="B2993" s="1" t="s">
        <v>8631</v>
      </c>
      <c r="C2993" s="157" t="s">
        <v>10614</v>
      </c>
      <c r="D2993" s="157" t="s">
        <v>10610</v>
      </c>
    </row>
    <row r="2994" hidden="1">
      <c r="A2994" s="157" t="s">
        <v>8632</v>
      </c>
      <c r="B2994" s="1" t="s">
        <v>8633</v>
      </c>
      <c r="C2994" s="157" t="s">
        <v>10614</v>
      </c>
      <c r="D2994" s="157" t="s">
        <v>10610</v>
      </c>
    </row>
    <row r="2995" hidden="1">
      <c r="A2995" s="157" t="s">
        <v>8634</v>
      </c>
      <c r="B2995" s="1" t="s">
        <v>8635</v>
      </c>
      <c r="C2995" s="157" t="s">
        <v>10619</v>
      </c>
      <c r="D2995" s="157" t="s">
        <v>10610</v>
      </c>
    </row>
    <row r="2996" hidden="1">
      <c r="A2996" s="157" t="s">
        <v>8636</v>
      </c>
      <c r="B2996" s="1" t="s">
        <v>8637</v>
      </c>
      <c r="C2996" s="157" t="s">
        <v>10619</v>
      </c>
      <c r="D2996" s="157" t="s">
        <v>10610</v>
      </c>
    </row>
    <row r="2997" hidden="1">
      <c r="A2997" s="157" t="s">
        <v>8638</v>
      </c>
      <c r="B2997" s="1" t="s">
        <v>8639</v>
      </c>
      <c r="C2997" s="157" t="s">
        <v>10610</v>
      </c>
      <c r="D2997" s="157" t="s">
        <v>10610</v>
      </c>
    </row>
    <row r="2998" hidden="1">
      <c r="A2998" s="157" t="s">
        <v>8640</v>
      </c>
      <c r="B2998" s="1" t="s">
        <v>8641</v>
      </c>
      <c r="C2998" s="157" t="s">
        <v>10610</v>
      </c>
      <c r="D2998" s="157" t="s">
        <v>10610</v>
      </c>
    </row>
    <row r="2999" hidden="1">
      <c r="A2999" s="157" t="s">
        <v>8642</v>
      </c>
      <c r="B2999" s="1" t="s">
        <v>8643</v>
      </c>
      <c r="C2999" s="157" t="s">
        <v>10619</v>
      </c>
      <c r="D2999" s="157" t="s">
        <v>10610</v>
      </c>
    </row>
    <row r="3000" hidden="1">
      <c r="A3000" s="157" t="s">
        <v>8644</v>
      </c>
      <c r="B3000" s="1" t="s">
        <v>8645</v>
      </c>
      <c r="C3000" s="157" t="s">
        <v>10619</v>
      </c>
      <c r="D3000" s="157" t="s">
        <v>10610</v>
      </c>
    </row>
    <row r="3001" hidden="1">
      <c r="A3001" s="157" t="s">
        <v>8646</v>
      </c>
      <c r="B3001" s="1" t="s">
        <v>8647</v>
      </c>
      <c r="C3001" s="157" t="s">
        <v>10619</v>
      </c>
      <c r="D3001" s="157" t="s">
        <v>10610</v>
      </c>
    </row>
    <row r="3002" hidden="1">
      <c r="A3002" s="157" t="s">
        <v>8648</v>
      </c>
      <c r="B3002" s="1" t="s">
        <v>8649</v>
      </c>
      <c r="C3002" s="157" t="s">
        <v>10619</v>
      </c>
      <c r="D3002" s="157" t="s">
        <v>10610</v>
      </c>
    </row>
    <row r="3003" hidden="1">
      <c r="A3003" s="157" t="s">
        <v>8650</v>
      </c>
      <c r="B3003" s="1" t="s">
        <v>8651</v>
      </c>
      <c r="C3003" s="157" t="s">
        <v>10619</v>
      </c>
      <c r="D3003" s="157" t="s">
        <v>10610</v>
      </c>
    </row>
    <row r="3004" hidden="1">
      <c r="A3004" s="157" t="s">
        <v>8652</v>
      </c>
      <c r="B3004" s="1" t="s">
        <v>8653</v>
      </c>
      <c r="C3004" s="157" t="s">
        <v>10610</v>
      </c>
      <c r="D3004" s="157" t="s">
        <v>10610</v>
      </c>
    </row>
    <row r="3005" hidden="1">
      <c r="A3005" s="157" t="s">
        <v>8654</v>
      </c>
      <c r="B3005" s="1" t="s">
        <v>8655</v>
      </c>
      <c r="C3005" s="157" t="s">
        <v>10610</v>
      </c>
      <c r="D3005" s="157" t="s">
        <v>10610</v>
      </c>
    </row>
    <row r="3006" hidden="1">
      <c r="A3006" s="157" t="s">
        <v>8656</v>
      </c>
      <c r="B3006" s="1" t="s">
        <v>8657</v>
      </c>
      <c r="C3006" s="157" t="s">
        <v>10610</v>
      </c>
      <c r="D3006" s="157" t="s">
        <v>10610</v>
      </c>
    </row>
    <row r="3007" hidden="1">
      <c r="A3007" s="157" t="s">
        <v>8658</v>
      </c>
      <c r="B3007" s="1" t="s">
        <v>8659</v>
      </c>
      <c r="C3007" s="157" t="s">
        <v>10610</v>
      </c>
      <c r="D3007" s="157" t="s">
        <v>10610</v>
      </c>
    </row>
    <row r="3008" hidden="1">
      <c r="A3008" s="157" t="s">
        <v>8660</v>
      </c>
      <c r="B3008" s="1" t="s">
        <v>8661</v>
      </c>
      <c r="C3008" s="157" t="s">
        <v>10610</v>
      </c>
      <c r="D3008" s="157" t="s">
        <v>10610</v>
      </c>
    </row>
    <row r="3009" hidden="1">
      <c r="A3009" s="157" t="s">
        <v>8662</v>
      </c>
      <c r="B3009" s="1" t="s">
        <v>8663</v>
      </c>
      <c r="C3009" s="157" t="s">
        <v>10610</v>
      </c>
      <c r="D3009" s="157" t="s">
        <v>10610</v>
      </c>
    </row>
    <row r="3010" hidden="1">
      <c r="A3010" s="157" t="s">
        <v>8664</v>
      </c>
      <c r="B3010" s="1" t="s">
        <v>8665</v>
      </c>
      <c r="C3010" s="157" t="s">
        <v>10610</v>
      </c>
      <c r="D3010" s="157" t="s">
        <v>10610</v>
      </c>
    </row>
    <row r="3011" hidden="1">
      <c r="A3011" s="157" t="s">
        <v>8666</v>
      </c>
      <c r="B3011" s="1" t="s">
        <v>8667</v>
      </c>
      <c r="C3011" s="157" t="s">
        <v>10610</v>
      </c>
      <c r="D3011" s="157" t="s">
        <v>10610</v>
      </c>
    </row>
    <row r="3012" hidden="1">
      <c r="A3012" s="157" t="s">
        <v>8668</v>
      </c>
      <c r="B3012" s="1" t="s">
        <v>8669</v>
      </c>
      <c r="C3012" s="157" t="s">
        <v>10610</v>
      </c>
      <c r="D3012" s="157" t="s">
        <v>10610</v>
      </c>
    </row>
    <row r="3013" hidden="1">
      <c r="A3013" s="157" t="s">
        <v>8670</v>
      </c>
      <c r="B3013" s="1" t="s">
        <v>8671</v>
      </c>
      <c r="C3013" s="157" t="s">
        <v>10610</v>
      </c>
      <c r="D3013" s="157" t="s">
        <v>10610</v>
      </c>
    </row>
    <row r="3014" hidden="1">
      <c r="A3014" s="157" t="s">
        <v>8672</v>
      </c>
      <c r="B3014" s="1" t="s">
        <v>8673</v>
      </c>
      <c r="C3014" s="157" t="s">
        <v>10619</v>
      </c>
      <c r="D3014" s="157" t="s">
        <v>10610</v>
      </c>
    </row>
    <row r="3015" hidden="1">
      <c r="A3015" s="157" t="s">
        <v>3016</v>
      </c>
      <c r="B3015" s="1" t="s">
        <v>110</v>
      </c>
      <c r="C3015" s="157" t="s">
        <v>10615</v>
      </c>
      <c r="D3015" s="157" t="s">
        <v>10610</v>
      </c>
    </row>
    <row r="3016" hidden="1">
      <c r="A3016" s="157" t="s">
        <v>8674</v>
      </c>
      <c r="B3016" s="1" t="s">
        <v>8675</v>
      </c>
      <c r="C3016" s="157" t="s">
        <v>10610</v>
      </c>
      <c r="D3016" s="157" t="s">
        <v>10610</v>
      </c>
    </row>
    <row r="3017" hidden="1">
      <c r="A3017" s="157" t="s">
        <v>8676</v>
      </c>
      <c r="B3017" s="1" t="s">
        <v>8677</v>
      </c>
      <c r="C3017" s="157" t="s">
        <v>10610</v>
      </c>
      <c r="D3017" s="157" t="s">
        <v>10610</v>
      </c>
    </row>
    <row r="3018" hidden="1">
      <c r="A3018" s="157" t="s">
        <v>8678</v>
      </c>
      <c r="B3018" s="1" t="s">
        <v>8679</v>
      </c>
      <c r="C3018" s="157" t="s">
        <v>10614</v>
      </c>
      <c r="D3018" s="157" t="s">
        <v>10610</v>
      </c>
    </row>
    <row r="3019" hidden="1">
      <c r="A3019" s="157" t="s">
        <v>8680</v>
      </c>
      <c r="B3019" s="1" t="s">
        <v>8681</v>
      </c>
      <c r="C3019" s="157" t="s">
        <v>10610</v>
      </c>
      <c r="D3019" s="157" t="s">
        <v>10610</v>
      </c>
    </row>
    <row r="3020" hidden="1">
      <c r="A3020" s="157" t="s">
        <v>8682</v>
      </c>
      <c r="B3020" s="1" t="s">
        <v>8683</v>
      </c>
      <c r="C3020" s="157" t="s">
        <v>10610</v>
      </c>
      <c r="D3020" s="157" t="s">
        <v>10610</v>
      </c>
    </row>
    <row r="3021" hidden="1">
      <c r="A3021" s="157" t="s">
        <v>8684</v>
      </c>
      <c r="B3021" s="1" t="s">
        <v>8685</v>
      </c>
      <c r="C3021" s="157" t="s">
        <v>10610</v>
      </c>
      <c r="D3021" s="157" t="s">
        <v>10610</v>
      </c>
    </row>
    <row r="3022" hidden="1">
      <c r="A3022" s="157" t="s">
        <v>8686</v>
      </c>
      <c r="B3022" s="1" t="s">
        <v>8687</v>
      </c>
      <c r="C3022" s="157" t="s">
        <v>10610</v>
      </c>
      <c r="D3022" s="157" t="s">
        <v>10610</v>
      </c>
    </row>
    <row r="3023" hidden="1">
      <c r="A3023" s="157" t="s">
        <v>8688</v>
      </c>
      <c r="B3023" s="1" t="s">
        <v>8689</v>
      </c>
      <c r="C3023" s="157" t="s">
        <v>10614</v>
      </c>
      <c r="D3023" s="157" t="s">
        <v>10610</v>
      </c>
    </row>
    <row r="3024" hidden="1">
      <c r="A3024" s="157" t="s">
        <v>8690</v>
      </c>
      <c r="B3024" s="1" t="s">
        <v>8691</v>
      </c>
      <c r="C3024" s="157" t="s">
        <v>10610</v>
      </c>
      <c r="D3024" s="157" t="s">
        <v>10610</v>
      </c>
    </row>
    <row r="3025" hidden="1">
      <c r="A3025" s="157" t="s">
        <v>8692</v>
      </c>
      <c r="B3025" s="1" t="s">
        <v>8693</v>
      </c>
      <c r="C3025" s="157" t="s">
        <v>10610</v>
      </c>
      <c r="D3025" s="157" t="s">
        <v>10610</v>
      </c>
    </row>
    <row r="3026" hidden="1">
      <c r="A3026" s="157" t="s">
        <v>8696</v>
      </c>
      <c r="B3026" s="1" t="s">
        <v>8697</v>
      </c>
      <c r="C3026" s="157" t="s">
        <v>10615</v>
      </c>
      <c r="D3026" s="157" t="s">
        <v>10610</v>
      </c>
    </row>
    <row r="3027" hidden="1">
      <c r="A3027" s="157" t="s">
        <v>8698</v>
      </c>
      <c r="B3027" s="1" t="s">
        <v>8699</v>
      </c>
      <c r="C3027" s="157" t="s">
        <v>10614</v>
      </c>
      <c r="D3027" s="157" t="s">
        <v>10610</v>
      </c>
    </row>
    <row r="3028" hidden="1">
      <c r="A3028" s="157" t="s">
        <v>8700</v>
      </c>
      <c r="B3028" s="1" t="s">
        <v>8701</v>
      </c>
      <c r="C3028" s="157" t="s">
        <v>10614</v>
      </c>
      <c r="D3028" s="157" t="s">
        <v>10610</v>
      </c>
    </row>
    <row r="3029" hidden="1">
      <c r="A3029" s="157" t="s">
        <v>8702</v>
      </c>
      <c r="B3029" s="1" t="s">
        <v>8703</v>
      </c>
      <c r="C3029" s="157" t="s">
        <v>10615</v>
      </c>
      <c r="D3029" s="157" t="s">
        <v>10610</v>
      </c>
    </row>
    <row r="3030" hidden="1">
      <c r="A3030" s="157" t="s">
        <v>8704</v>
      </c>
      <c r="B3030" s="1" t="s">
        <v>8705</v>
      </c>
      <c r="C3030" s="157" t="s">
        <v>10610</v>
      </c>
      <c r="D3030" s="157" t="s">
        <v>10610</v>
      </c>
    </row>
    <row r="3031" hidden="1">
      <c r="A3031" s="157" t="s">
        <v>8706</v>
      </c>
      <c r="B3031" s="1" t="s">
        <v>8707</v>
      </c>
      <c r="C3031" s="157" t="s">
        <v>10614</v>
      </c>
      <c r="D3031" s="157" t="s">
        <v>10610</v>
      </c>
    </row>
    <row r="3032" hidden="1">
      <c r="A3032" s="157" t="s">
        <v>8708</v>
      </c>
      <c r="B3032" s="1" t="s">
        <v>8709</v>
      </c>
      <c r="C3032" s="157" t="s">
        <v>10614</v>
      </c>
      <c r="D3032" s="157" t="s">
        <v>10610</v>
      </c>
    </row>
    <row r="3033" hidden="1">
      <c r="A3033" s="157" t="s">
        <v>8710</v>
      </c>
      <c r="B3033" s="1" t="s">
        <v>8711</v>
      </c>
      <c r="C3033" s="157" t="s">
        <v>10614</v>
      </c>
      <c r="D3033" s="157" t="s">
        <v>10610</v>
      </c>
    </row>
    <row r="3034" hidden="1">
      <c r="A3034" s="157" t="s">
        <v>8712</v>
      </c>
      <c r="B3034" s="1" t="s">
        <v>8713</v>
      </c>
      <c r="C3034" s="157" t="s">
        <v>10615</v>
      </c>
      <c r="D3034" s="157" t="s">
        <v>10610</v>
      </c>
    </row>
    <row r="3035" hidden="1">
      <c r="A3035" s="157" t="s">
        <v>8716</v>
      </c>
      <c r="B3035" s="1" t="s">
        <v>8717</v>
      </c>
      <c r="C3035" s="157" t="s">
        <v>10615</v>
      </c>
      <c r="D3035" s="157" t="s">
        <v>10610</v>
      </c>
    </row>
    <row r="3036" hidden="1">
      <c r="A3036" s="157" t="s">
        <v>8718</v>
      </c>
      <c r="B3036" s="1" t="s">
        <v>8719</v>
      </c>
      <c r="C3036" s="157" t="s">
        <v>10615</v>
      </c>
      <c r="D3036" s="157" t="s">
        <v>10610</v>
      </c>
    </row>
    <row r="3037" hidden="1">
      <c r="A3037" s="157" t="s">
        <v>8720</v>
      </c>
      <c r="B3037" s="1" t="s">
        <v>8721</v>
      </c>
      <c r="C3037" s="157" t="s">
        <v>10615</v>
      </c>
      <c r="D3037" s="157" t="s">
        <v>10610</v>
      </c>
    </row>
    <row r="3038" hidden="1">
      <c r="A3038" s="157" t="s">
        <v>8722</v>
      </c>
      <c r="B3038" s="1" t="s">
        <v>8723</v>
      </c>
      <c r="C3038" s="157" t="s">
        <v>10619</v>
      </c>
      <c r="D3038" s="157" t="s">
        <v>10610</v>
      </c>
    </row>
    <row r="3039" hidden="1">
      <c r="A3039" s="157" t="s">
        <v>8724</v>
      </c>
      <c r="B3039" s="1" t="s">
        <v>8725</v>
      </c>
      <c r="C3039" s="157" t="s">
        <v>10615</v>
      </c>
      <c r="D3039" s="157" t="s">
        <v>10610</v>
      </c>
    </row>
    <row r="3040" hidden="1">
      <c r="A3040" s="157" t="s">
        <v>8726</v>
      </c>
      <c r="B3040" s="1" t="s">
        <v>8727</v>
      </c>
      <c r="C3040" s="157" t="s">
        <v>10615</v>
      </c>
      <c r="D3040" s="157" t="s">
        <v>10610</v>
      </c>
    </row>
    <row r="3041" hidden="1">
      <c r="A3041" s="157" t="s">
        <v>3017</v>
      </c>
      <c r="B3041" s="1" t="s">
        <v>729</v>
      </c>
      <c r="C3041" s="157" t="s">
        <v>10614</v>
      </c>
      <c r="D3041" s="157" t="s">
        <v>10610</v>
      </c>
    </row>
    <row r="3042" hidden="1">
      <c r="A3042" s="157" t="s">
        <v>8728</v>
      </c>
      <c r="B3042" s="1" t="s">
        <v>8729</v>
      </c>
      <c r="C3042" s="157" t="s">
        <v>10619</v>
      </c>
      <c r="D3042" s="157" t="s">
        <v>10610</v>
      </c>
    </row>
    <row r="3043" hidden="1">
      <c r="A3043" s="157" t="s">
        <v>8730</v>
      </c>
      <c r="B3043" s="1" t="s">
        <v>8731</v>
      </c>
      <c r="C3043" s="157" t="s">
        <v>10619</v>
      </c>
      <c r="D3043" s="157" t="s">
        <v>10610</v>
      </c>
    </row>
    <row r="3044" hidden="1">
      <c r="A3044" s="157" t="s">
        <v>8732</v>
      </c>
      <c r="B3044" s="1" t="s">
        <v>8733</v>
      </c>
      <c r="C3044" s="157" t="s">
        <v>10619</v>
      </c>
      <c r="D3044" s="157" t="s">
        <v>10610</v>
      </c>
    </row>
    <row r="3045" hidden="1">
      <c r="A3045" s="157" t="s">
        <v>8734</v>
      </c>
      <c r="B3045" s="1" t="s">
        <v>8735</v>
      </c>
      <c r="C3045" s="157" t="s">
        <v>10614</v>
      </c>
      <c r="D3045" s="157" t="s">
        <v>10610</v>
      </c>
    </row>
    <row r="3046" hidden="1">
      <c r="A3046" s="157" t="s">
        <v>8736</v>
      </c>
      <c r="B3046" s="1" t="s">
        <v>8737</v>
      </c>
      <c r="C3046" s="157" t="s">
        <v>10620</v>
      </c>
      <c r="D3046" s="157" t="s">
        <v>10610</v>
      </c>
    </row>
    <row r="3047" hidden="1">
      <c r="A3047" s="157" t="s">
        <v>8740</v>
      </c>
      <c r="B3047" s="1" t="s">
        <v>8741</v>
      </c>
      <c r="C3047" s="157" t="s">
        <v>10619</v>
      </c>
      <c r="D3047" s="157" t="s">
        <v>10610</v>
      </c>
    </row>
    <row r="3048" hidden="1">
      <c r="A3048" s="157" t="s">
        <v>8746</v>
      </c>
      <c r="B3048" s="1" t="s">
        <v>8747</v>
      </c>
      <c r="C3048" s="157" t="s">
        <v>10615</v>
      </c>
      <c r="D3048" s="157" t="s">
        <v>10610</v>
      </c>
    </row>
    <row r="3049" hidden="1">
      <c r="A3049" s="157" t="s">
        <v>8748</v>
      </c>
      <c r="B3049" s="1" t="s">
        <v>8749</v>
      </c>
      <c r="C3049" s="157" t="s">
        <v>10610</v>
      </c>
      <c r="D3049" s="157" t="s">
        <v>10610</v>
      </c>
    </row>
    <row r="3050" hidden="1">
      <c r="A3050" s="157" t="s">
        <v>8750</v>
      </c>
      <c r="B3050" s="1" t="s">
        <v>8751</v>
      </c>
      <c r="C3050" s="157" t="s">
        <v>10614</v>
      </c>
      <c r="D3050" s="157" t="s">
        <v>10610</v>
      </c>
    </row>
    <row r="3051" hidden="1">
      <c r="A3051" s="157" t="s">
        <v>3018</v>
      </c>
      <c r="B3051" s="1" t="s">
        <v>731</v>
      </c>
      <c r="C3051" s="157" t="s">
        <v>10619</v>
      </c>
      <c r="D3051" s="157" t="s">
        <v>10610</v>
      </c>
    </row>
    <row r="3052" hidden="1">
      <c r="A3052" s="157" t="s">
        <v>3019</v>
      </c>
      <c r="B3052" s="1" t="s">
        <v>733</v>
      </c>
      <c r="C3052" s="157" t="s">
        <v>10619</v>
      </c>
      <c r="D3052" s="157" t="s">
        <v>10610</v>
      </c>
    </row>
    <row r="3053" hidden="1">
      <c r="A3053" s="157" t="s">
        <v>3020</v>
      </c>
      <c r="B3053" s="1" t="s">
        <v>735</v>
      </c>
      <c r="C3053" s="157" t="s">
        <v>10619</v>
      </c>
      <c r="D3053" s="157" t="s">
        <v>10610</v>
      </c>
    </row>
    <row r="3054" hidden="1">
      <c r="A3054" s="157" t="s">
        <v>3021</v>
      </c>
      <c r="B3054" s="1" t="s">
        <v>737</v>
      </c>
      <c r="C3054" s="157" t="s">
        <v>10619</v>
      </c>
      <c r="D3054" s="157" t="s">
        <v>10610</v>
      </c>
    </row>
    <row r="3055" hidden="1">
      <c r="A3055" s="157" t="s">
        <v>3022</v>
      </c>
      <c r="B3055" s="1" t="s">
        <v>740</v>
      </c>
      <c r="C3055" s="157" t="s">
        <v>10619</v>
      </c>
      <c r="D3055" s="157" t="s">
        <v>10610</v>
      </c>
    </row>
    <row r="3056" hidden="1">
      <c r="A3056" s="157" t="s">
        <v>8752</v>
      </c>
      <c r="B3056" s="1" t="s">
        <v>8743</v>
      </c>
      <c r="C3056" s="157" t="s">
        <v>10610</v>
      </c>
      <c r="D3056" s="157" t="s">
        <v>10610</v>
      </c>
    </row>
    <row r="3057" hidden="1">
      <c r="A3057" s="157" t="s">
        <v>8753</v>
      </c>
      <c r="B3057" s="1" t="s">
        <v>164</v>
      </c>
      <c r="C3057" s="157" t="s">
        <v>10610</v>
      </c>
      <c r="D3057" s="157" t="s">
        <v>10610</v>
      </c>
    </row>
    <row r="3058" hidden="1">
      <c r="A3058" s="157" t="s">
        <v>8754</v>
      </c>
      <c r="B3058" s="1" t="s">
        <v>167</v>
      </c>
      <c r="C3058" s="157" t="s">
        <v>10610</v>
      </c>
      <c r="D3058" s="157" t="s">
        <v>10610</v>
      </c>
    </row>
    <row r="3059" hidden="1">
      <c r="A3059" s="157" t="s">
        <v>8755</v>
      </c>
      <c r="B3059" s="1" t="s">
        <v>170</v>
      </c>
      <c r="C3059" s="157" t="s">
        <v>10610</v>
      </c>
      <c r="D3059" s="157" t="s">
        <v>10610</v>
      </c>
    </row>
    <row r="3060" hidden="1">
      <c r="A3060" s="157" t="s">
        <v>8756</v>
      </c>
      <c r="B3060" s="1" t="s">
        <v>173</v>
      </c>
      <c r="C3060" s="157" t="s">
        <v>10610</v>
      </c>
      <c r="D3060" s="157" t="s">
        <v>10610</v>
      </c>
    </row>
    <row r="3061" hidden="1">
      <c r="A3061" s="157" t="s">
        <v>8757</v>
      </c>
      <c r="B3061" s="1" t="s">
        <v>177</v>
      </c>
      <c r="C3061" s="157" t="s">
        <v>10610</v>
      </c>
      <c r="D3061" s="157" t="s">
        <v>10610</v>
      </c>
    </row>
    <row r="3062" hidden="1">
      <c r="A3062" s="157" t="s">
        <v>8758</v>
      </c>
      <c r="B3062" s="1" t="s">
        <v>179</v>
      </c>
      <c r="C3062" s="157" t="s">
        <v>10610</v>
      </c>
      <c r="D3062" s="157" t="s">
        <v>10610</v>
      </c>
    </row>
    <row r="3063" hidden="1">
      <c r="A3063" s="157" t="s">
        <v>8759</v>
      </c>
      <c r="B3063" s="1" t="s">
        <v>8760</v>
      </c>
      <c r="C3063" s="157" t="s">
        <v>10610</v>
      </c>
      <c r="D3063" s="157" t="s">
        <v>10610</v>
      </c>
    </row>
    <row r="3064" hidden="1">
      <c r="A3064" s="157" t="s">
        <v>8761</v>
      </c>
      <c r="B3064" s="1" t="s">
        <v>8762</v>
      </c>
      <c r="C3064" s="157" t="s">
        <v>10610</v>
      </c>
      <c r="D3064" s="157" t="s">
        <v>10610</v>
      </c>
    </row>
    <row r="3065" hidden="1">
      <c r="A3065" s="157" t="s">
        <v>8763</v>
      </c>
      <c r="B3065" s="1" t="s">
        <v>8764</v>
      </c>
      <c r="C3065" s="157" t="s">
        <v>10610</v>
      </c>
      <c r="D3065" s="157" t="s">
        <v>10610</v>
      </c>
    </row>
    <row r="3066" hidden="1">
      <c r="A3066" s="157" t="s">
        <v>8765</v>
      </c>
      <c r="B3066" s="1" t="s">
        <v>8766</v>
      </c>
      <c r="C3066" s="157" t="s">
        <v>10610</v>
      </c>
      <c r="D3066" s="157" t="s">
        <v>10610</v>
      </c>
    </row>
    <row r="3067" hidden="1">
      <c r="A3067" s="157" t="s">
        <v>8767</v>
      </c>
      <c r="B3067" s="1" t="s">
        <v>8768</v>
      </c>
      <c r="C3067" s="157" t="s">
        <v>10610</v>
      </c>
      <c r="D3067" s="157" t="s">
        <v>10610</v>
      </c>
    </row>
    <row r="3068" hidden="1">
      <c r="A3068" s="157" t="s">
        <v>8769</v>
      </c>
      <c r="B3068" s="1" t="s">
        <v>8770</v>
      </c>
      <c r="C3068" s="157" t="s">
        <v>10610</v>
      </c>
      <c r="D3068" s="157" t="s">
        <v>10610</v>
      </c>
    </row>
    <row r="3069" hidden="1">
      <c r="A3069" s="157" t="s">
        <v>8771</v>
      </c>
      <c r="B3069" s="1" t="s">
        <v>182</v>
      </c>
      <c r="C3069" s="157" t="s">
        <v>10610</v>
      </c>
      <c r="D3069" s="157" t="s">
        <v>10610</v>
      </c>
    </row>
    <row r="3070" hidden="1">
      <c r="A3070" s="157" t="s">
        <v>8773</v>
      </c>
      <c r="B3070" s="1" t="s">
        <v>185</v>
      </c>
      <c r="C3070" s="157" t="s">
        <v>10610</v>
      </c>
      <c r="D3070" s="157" t="s">
        <v>10610</v>
      </c>
    </row>
    <row r="3071" hidden="1">
      <c r="A3071" s="157" t="s">
        <v>8774</v>
      </c>
      <c r="B3071" s="1" t="s">
        <v>8775</v>
      </c>
      <c r="C3071" s="157" t="s">
        <v>10610</v>
      </c>
      <c r="D3071" s="157" t="s">
        <v>10610</v>
      </c>
    </row>
    <row r="3072" hidden="1">
      <c r="A3072" s="157" t="s">
        <v>8776</v>
      </c>
      <c r="B3072" s="1" t="s">
        <v>8777</v>
      </c>
      <c r="C3072" s="157" t="s">
        <v>10610</v>
      </c>
      <c r="D3072" s="157" t="s">
        <v>10610</v>
      </c>
    </row>
    <row r="3073" hidden="1">
      <c r="A3073" s="157" t="s">
        <v>8778</v>
      </c>
      <c r="B3073" s="1" t="s">
        <v>191</v>
      </c>
      <c r="C3073" s="157" t="s">
        <v>10610</v>
      </c>
      <c r="D3073" s="157" t="s">
        <v>10610</v>
      </c>
    </row>
    <row r="3074" hidden="1">
      <c r="A3074" s="157" t="s">
        <v>8779</v>
      </c>
      <c r="B3074" s="1" t="s">
        <v>8780</v>
      </c>
      <c r="C3074" s="157" t="s">
        <v>10610</v>
      </c>
      <c r="D3074" s="157" t="s">
        <v>10610</v>
      </c>
    </row>
    <row r="3075" hidden="1">
      <c r="A3075" s="157" t="s">
        <v>8781</v>
      </c>
      <c r="B3075" s="1" t="s">
        <v>8782</v>
      </c>
      <c r="C3075" s="157" t="s">
        <v>10610</v>
      </c>
      <c r="D3075" s="157" t="s">
        <v>10610</v>
      </c>
    </row>
    <row r="3076" hidden="1">
      <c r="A3076" s="157" t="s">
        <v>8783</v>
      </c>
      <c r="B3076" s="1" t="s">
        <v>8784</v>
      </c>
      <c r="C3076" s="157" t="s">
        <v>10610</v>
      </c>
      <c r="D3076" s="157" t="s">
        <v>10610</v>
      </c>
    </row>
    <row r="3077" hidden="1">
      <c r="A3077" s="157" t="s">
        <v>8785</v>
      </c>
      <c r="B3077" s="1" t="s">
        <v>8786</v>
      </c>
      <c r="C3077" s="157" t="s">
        <v>10610</v>
      </c>
      <c r="D3077" s="157" t="s">
        <v>10610</v>
      </c>
    </row>
    <row r="3078" hidden="1">
      <c r="A3078" s="157" t="s">
        <v>8787</v>
      </c>
      <c r="B3078" s="1" t="s">
        <v>8788</v>
      </c>
      <c r="C3078" s="157" t="s">
        <v>10610</v>
      </c>
      <c r="D3078" s="157" t="s">
        <v>10610</v>
      </c>
    </row>
    <row r="3079" hidden="1">
      <c r="A3079" s="157" t="s">
        <v>8790</v>
      </c>
      <c r="B3079" s="1" t="s">
        <v>8791</v>
      </c>
      <c r="C3079" s="157" t="s">
        <v>10610</v>
      </c>
      <c r="D3079" s="157" t="s">
        <v>10610</v>
      </c>
    </row>
    <row r="3080" hidden="1">
      <c r="A3080" s="157" t="s">
        <v>8792</v>
      </c>
      <c r="B3080" s="1" t="s">
        <v>8793</v>
      </c>
      <c r="C3080" s="157" t="s">
        <v>10610</v>
      </c>
      <c r="D3080" s="157" t="s">
        <v>10610</v>
      </c>
    </row>
    <row r="3081" hidden="1">
      <c r="A3081" s="157" t="s">
        <v>8794</v>
      </c>
      <c r="B3081" s="1" t="s">
        <v>8795</v>
      </c>
      <c r="C3081" s="157" t="s">
        <v>10610</v>
      </c>
      <c r="D3081" s="157" t="s">
        <v>10610</v>
      </c>
    </row>
    <row r="3082" hidden="1">
      <c r="A3082" s="157" t="s">
        <v>8796</v>
      </c>
      <c r="B3082" s="1" t="s">
        <v>8797</v>
      </c>
      <c r="C3082" s="157" t="s">
        <v>10610</v>
      </c>
      <c r="D3082" s="157" t="s">
        <v>10610</v>
      </c>
    </row>
    <row r="3083" hidden="1">
      <c r="A3083" s="157" t="s">
        <v>8798</v>
      </c>
      <c r="B3083" s="1" t="s">
        <v>8799</v>
      </c>
      <c r="C3083" s="157" t="s">
        <v>10610</v>
      </c>
      <c r="D3083" s="157" t="s">
        <v>10610</v>
      </c>
    </row>
    <row r="3084" hidden="1">
      <c r="A3084" s="157" t="s">
        <v>8800</v>
      </c>
      <c r="B3084" s="1" t="s">
        <v>8801</v>
      </c>
      <c r="C3084" s="157" t="s">
        <v>10610</v>
      </c>
      <c r="D3084" s="157" t="s">
        <v>10610</v>
      </c>
    </row>
    <row r="3085" hidden="1">
      <c r="A3085" s="157" t="s">
        <v>8802</v>
      </c>
      <c r="B3085" s="1" t="s">
        <v>8803</v>
      </c>
      <c r="C3085" s="157" t="s">
        <v>10610</v>
      </c>
      <c r="D3085" s="157" t="s">
        <v>10610</v>
      </c>
    </row>
    <row r="3086" hidden="1">
      <c r="A3086" s="157" t="s">
        <v>8805</v>
      </c>
      <c r="B3086" s="1" t="s">
        <v>8806</v>
      </c>
      <c r="C3086" s="157" t="s">
        <v>10610</v>
      </c>
      <c r="D3086" s="157" t="s">
        <v>10610</v>
      </c>
    </row>
    <row r="3087" hidden="1">
      <c r="A3087" s="157" t="s">
        <v>8807</v>
      </c>
      <c r="B3087" s="1" t="s">
        <v>193</v>
      </c>
      <c r="C3087" s="157" t="s">
        <v>10610</v>
      </c>
      <c r="D3087" s="157" t="s">
        <v>10610</v>
      </c>
    </row>
    <row r="3088" hidden="1">
      <c r="A3088" s="157" t="s">
        <v>8808</v>
      </c>
      <c r="B3088" s="1" t="s">
        <v>8809</v>
      </c>
      <c r="C3088" s="157" t="s">
        <v>10610</v>
      </c>
      <c r="D3088" s="157" t="s">
        <v>10610</v>
      </c>
    </row>
    <row r="3089" hidden="1">
      <c r="A3089" s="157" t="s">
        <v>8810</v>
      </c>
      <c r="B3089" s="1" t="s">
        <v>8812</v>
      </c>
      <c r="C3089" s="157" t="s">
        <v>10610</v>
      </c>
      <c r="D3089" s="157" t="s">
        <v>10610</v>
      </c>
    </row>
    <row r="3090" hidden="1">
      <c r="A3090" s="157" t="s">
        <v>8813</v>
      </c>
      <c r="B3090" s="1" t="s">
        <v>8814</v>
      </c>
      <c r="C3090" s="157" t="s">
        <v>10610</v>
      </c>
      <c r="D3090" s="157" t="s">
        <v>10610</v>
      </c>
    </row>
    <row r="3091" hidden="1">
      <c r="A3091" s="157" t="s">
        <v>8815</v>
      </c>
      <c r="B3091" s="1" t="s">
        <v>8816</v>
      </c>
      <c r="C3091" s="157" t="s">
        <v>10610</v>
      </c>
      <c r="D3091" s="157" t="s">
        <v>10610</v>
      </c>
    </row>
    <row r="3092" hidden="1">
      <c r="A3092" s="157" t="s">
        <v>8817</v>
      </c>
      <c r="B3092" s="1" t="s">
        <v>8819</v>
      </c>
      <c r="C3092" s="157" t="s">
        <v>10610</v>
      </c>
      <c r="D3092" s="157" t="s">
        <v>10610</v>
      </c>
    </row>
    <row r="3093" hidden="1">
      <c r="A3093" s="157" t="s">
        <v>8820</v>
      </c>
      <c r="B3093" s="1" t="s">
        <v>8821</v>
      </c>
      <c r="C3093" s="157" t="s">
        <v>10610</v>
      </c>
      <c r="D3093" s="157" t="s">
        <v>10610</v>
      </c>
    </row>
    <row r="3094" hidden="1">
      <c r="A3094" s="157" t="s">
        <v>8822</v>
      </c>
      <c r="B3094" s="1" t="s">
        <v>8823</v>
      </c>
      <c r="C3094" s="157" t="s">
        <v>10610</v>
      </c>
      <c r="D3094" s="157" t="s">
        <v>10610</v>
      </c>
    </row>
    <row r="3095" hidden="1">
      <c r="A3095" s="157" t="s">
        <v>8824</v>
      </c>
      <c r="B3095" s="1" t="s">
        <v>8825</v>
      </c>
      <c r="C3095" s="157" t="s">
        <v>10610</v>
      </c>
      <c r="D3095" s="157" t="s">
        <v>10610</v>
      </c>
    </row>
    <row r="3096" hidden="1">
      <c r="A3096" s="157" t="s">
        <v>8827</v>
      </c>
      <c r="B3096" s="1" t="s">
        <v>8828</v>
      </c>
      <c r="C3096" s="157" t="s">
        <v>10610</v>
      </c>
      <c r="D3096" s="157" t="s">
        <v>10610</v>
      </c>
    </row>
    <row r="3097" hidden="1">
      <c r="A3097" s="157" t="s">
        <v>8829</v>
      </c>
      <c r="B3097" s="1" t="s">
        <v>8830</v>
      </c>
      <c r="C3097" s="157" t="s">
        <v>10610</v>
      </c>
      <c r="D3097" s="157" t="s">
        <v>10610</v>
      </c>
    </row>
    <row r="3098" hidden="1">
      <c r="A3098" s="157" t="s">
        <v>8831</v>
      </c>
      <c r="B3098" s="1" t="s">
        <v>196</v>
      </c>
      <c r="C3098" s="157" t="s">
        <v>10610</v>
      </c>
      <c r="D3098" s="157" t="s">
        <v>10610</v>
      </c>
    </row>
    <row r="3099" hidden="1">
      <c r="A3099" s="157" t="s">
        <v>8832</v>
      </c>
      <c r="B3099" s="1" t="s">
        <v>201</v>
      </c>
      <c r="C3099" s="157" t="s">
        <v>10610</v>
      </c>
      <c r="D3099" s="157" t="s">
        <v>10610</v>
      </c>
    </row>
    <row r="3100" hidden="1">
      <c r="A3100" s="157" t="s">
        <v>8834</v>
      </c>
      <c r="B3100" s="1" t="s">
        <v>204</v>
      </c>
      <c r="C3100" s="157" t="s">
        <v>10610</v>
      </c>
      <c r="D3100" s="157" t="s">
        <v>10610</v>
      </c>
    </row>
    <row r="3101" hidden="1">
      <c r="A3101" s="157" t="s">
        <v>8835</v>
      </c>
      <c r="B3101" s="1" t="s">
        <v>8836</v>
      </c>
      <c r="C3101" s="157" t="s">
        <v>10610</v>
      </c>
      <c r="D3101" s="157" t="s">
        <v>10610</v>
      </c>
    </row>
    <row r="3102" hidden="1">
      <c r="A3102" s="157" t="s">
        <v>8837</v>
      </c>
      <c r="B3102" s="1" t="s">
        <v>8838</v>
      </c>
      <c r="C3102" s="157" t="s">
        <v>10610</v>
      </c>
      <c r="D3102" s="157" t="s">
        <v>10610</v>
      </c>
    </row>
    <row r="3103" hidden="1">
      <c r="A3103" s="157" t="s">
        <v>8839</v>
      </c>
      <c r="B3103" s="1" t="s">
        <v>8840</v>
      </c>
      <c r="C3103" s="157" t="s">
        <v>10610</v>
      </c>
      <c r="D3103" s="157" t="s">
        <v>10610</v>
      </c>
    </row>
    <row r="3104" hidden="1">
      <c r="A3104" s="157" t="s">
        <v>8841</v>
      </c>
      <c r="B3104" s="1" t="s">
        <v>8842</v>
      </c>
      <c r="C3104" s="157" t="s">
        <v>10610</v>
      </c>
      <c r="D3104" s="157" t="s">
        <v>10610</v>
      </c>
    </row>
    <row r="3105" hidden="1">
      <c r="A3105" s="157" t="s">
        <v>8843</v>
      </c>
      <c r="B3105" s="1" t="s">
        <v>8844</v>
      </c>
      <c r="C3105" s="157" t="s">
        <v>10610</v>
      </c>
      <c r="D3105" s="157" t="s">
        <v>10610</v>
      </c>
    </row>
    <row r="3106" hidden="1">
      <c r="A3106" s="157" t="s">
        <v>8846</v>
      </c>
      <c r="B3106" s="1" t="s">
        <v>8847</v>
      </c>
      <c r="C3106" s="157" t="s">
        <v>10610</v>
      </c>
      <c r="D3106" s="157" t="s">
        <v>10610</v>
      </c>
    </row>
    <row r="3107" hidden="1">
      <c r="A3107" s="157" t="s">
        <v>8848</v>
      </c>
      <c r="B3107" s="1" t="s">
        <v>8849</v>
      </c>
      <c r="C3107" s="157" t="s">
        <v>10619</v>
      </c>
      <c r="D3107" s="157" t="s">
        <v>10610</v>
      </c>
    </row>
    <row r="3108" hidden="1">
      <c r="A3108" s="157" t="s">
        <v>8850</v>
      </c>
      <c r="B3108" s="1" t="s">
        <v>8851</v>
      </c>
      <c r="C3108" s="157" t="s">
        <v>10610</v>
      </c>
      <c r="D3108" s="157" t="s">
        <v>10610</v>
      </c>
    </row>
    <row r="3109" hidden="1">
      <c r="A3109" s="157" t="s">
        <v>8852</v>
      </c>
      <c r="B3109" s="1" t="s">
        <v>8853</v>
      </c>
      <c r="C3109" s="157" t="s">
        <v>10610</v>
      </c>
      <c r="D3109" s="157" t="s">
        <v>10610</v>
      </c>
    </row>
    <row r="3110" hidden="1">
      <c r="A3110" s="157" t="s">
        <v>8854</v>
      </c>
      <c r="B3110" s="1" t="s">
        <v>8855</v>
      </c>
      <c r="C3110" s="157" t="s">
        <v>10610</v>
      </c>
      <c r="D3110" s="157" t="s">
        <v>10610</v>
      </c>
    </row>
    <row r="3111" hidden="1">
      <c r="A3111" s="157" t="s">
        <v>8856</v>
      </c>
      <c r="B3111" s="1" t="s">
        <v>8857</v>
      </c>
      <c r="C3111" s="157" t="s">
        <v>10610</v>
      </c>
      <c r="D3111" s="157" t="s">
        <v>10610</v>
      </c>
    </row>
    <row r="3112" hidden="1">
      <c r="A3112" s="157" t="s">
        <v>8858</v>
      </c>
      <c r="B3112" s="1" t="s">
        <v>8859</v>
      </c>
      <c r="C3112" s="157" t="s">
        <v>10610</v>
      </c>
      <c r="D3112" s="157" t="s">
        <v>10610</v>
      </c>
    </row>
    <row r="3113" hidden="1">
      <c r="A3113" s="157" t="s">
        <v>8860</v>
      </c>
      <c r="B3113" s="1" t="s">
        <v>8861</v>
      </c>
      <c r="C3113" s="157" t="s">
        <v>10610</v>
      </c>
      <c r="D3113" s="157" t="s">
        <v>10610</v>
      </c>
    </row>
    <row r="3114" hidden="1">
      <c r="A3114" s="157" t="s">
        <v>8862</v>
      </c>
      <c r="B3114" s="1" t="s">
        <v>8863</v>
      </c>
      <c r="C3114" s="157" t="s">
        <v>10610</v>
      </c>
      <c r="D3114" s="157" t="s">
        <v>10610</v>
      </c>
    </row>
    <row r="3115" hidden="1">
      <c r="A3115" s="157" t="s">
        <v>8864</v>
      </c>
      <c r="B3115" s="1" t="s">
        <v>8865</v>
      </c>
      <c r="C3115" s="157" t="s">
        <v>10610</v>
      </c>
      <c r="D3115" s="157" t="s">
        <v>10610</v>
      </c>
    </row>
    <row r="3116" hidden="1">
      <c r="A3116" s="157" t="s">
        <v>8866</v>
      </c>
      <c r="B3116" s="1" t="s">
        <v>8867</v>
      </c>
      <c r="C3116" s="157" t="s">
        <v>10610</v>
      </c>
      <c r="D3116" s="157" t="s">
        <v>10610</v>
      </c>
    </row>
    <row r="3117" hidden="1">
      <c r="A3117" s="157" t="s">
        <v>8868</v>
      </c>
      <c r="B3117" s="1" t="s">
        <v>8869</v>
      </c>
      <c r="C3117" s="157" t="s">
        <v>10610</v>
      </c>
      <c r="D3117" s="157" t="s">
        <v>10610</v>
      </c>
    </row>
    <row r="3118" hidden="1">
      <c r="A3118" s="157" t="s">
        <v>8870</v>
      </c>
      <c r="B3118" s="1" t="s">
        <v>8871</v>
      </c>
      <c r="C3118" s="157" t="s">
        <v>10610</v>
      </c>
      <c r="D3118" s="157" t="s">
        <v>10610</v>
      </c>
    </row>
    <row r="3119" hidden="1">
      <c r="A3119" s="157" t="s">
        <v>8872</v>
      </c>
      <c r="B3119" s="1" t="s">
        <v>8873</v>
      </c>
      <c r="C3119" s="157" t="s">
        <v>10610</v>
      </c>
      <c r="D3119" s="157" t="s">
        <v>10610</v>
      </c>
    </row>
    <row r="3120" hidden="1">
      <c r="A3120" s="157" t="s">
        <v>8874</v>
      </c>
      <c r="B3120" s="1" t="s">
        <v>8875</v>
      </c>
      <c r="C3120" s="157" t="s">
        <v>10610</v>
      </c>
      <c r="D3120" s="157" t="s">
        <v>10610</v>
      </c>
    </row>
    <row r="3121" hidden="1">
      <c r="A3121" s="157" t="s">
        <v>8876</v>
      </c>
      <c r="B3121" s="1" t="s">
        <v>8877</v>
      </c>
      <c r="C3121" s="157" t="s">
        <v>10610</v>
      </c>
      <c r="D3121" s="157" t="s">
        <v>10610</v>
      </c>
    </row>
    <row r="3122" hidden="1">
      <c r="A3122" s="157" t="s">
        <v>8878</v>
      </c>
      <c r="B3122" s="1" t="s">
        <v>8879</v>
      </c>
      <c r="C3122" s="157" t="s">
        <v>10610</v>
      </c>
      <c r="D3122" s="157" t="s">
        <v>10610</v>
      </c>
    </row>
    <row r="3123" hidden="1">
      <c r="A3123" s="157" t="s">
        <v>8880</v>
      </c>
      <c r="B3123" s="1" t="s">
        <v>8881</v>
      </c>
      <c r="C3123" s="157" t="s">
        <v>10610</v>
      </c>
      <c r="D3123" s="157" t="s">
        <v>10610</v>
      </c>
    </row>
    <row r="3124" hidden="1">
      <c r="A3124" s="157" t="s">
        <v>8882</v>
      </c>
      <c r="B3124" s="1" t="s">
        <v>8883</v>
      </c>
      <c r="C3124" s="157" t="s">
        <v>10610</v>
      </c>
      <c r="D3124" s="157" t="s">
        <v>10610</v>
      </c>
    </row>
    <row r="3125" hidden="1">
      <c r="A3125" s="157" t="s">
        <v>8884</v>
      </c>
      <c r="B3125" s="1" t="s">
        <v>207</v>
      </c>
      <c r="C3125" s="157" t="s">
        <v>10610</v>
      </c>
      <c r="D3125" s="157" t="s">
        <v>10610</v>
      </c>
    </row>
    <row r="3126" hidden="1">
      <c r="A3126" s="157" t="s">
        <v>8885</v>
      </c>
      <c r="B3126" s="1" t="s">
        <v>8886</v>
      </c>
      <c r="C3126" s="157" t="s">
        <v>10610</v>
      </c>
      <c r="D3126" s="157" t="s">
        <v>10610</v>
      </c>
    </row>
    <row r="3127" hidden="1">
      <c r="A3127" s="157" t="s">
        <v>8887</v>
      </c>
      <c r="B3127" s="1" t="s">
        <v>8888</v>
      </c>
      <c r="C3127" s="157" t="s">
        <v>10610</v>
      </c>
      <c r="D3127" s="157" t="s">
        <v>10610</v>
      </c>
    </row>
    <row r="3128" hidden="1">
      <c r="A3128" s="157" t="s">
        <v>8889</v>
      </c>
      <c r="B3128" s="1" t="s">
        <v>8890</v>
      </c>
      <c r="C3128" s="157" t="s">
        <v>10610</v>
      </c>
      <c r="D3128" s="157" t="s">
        <v>10610</v>
      </c>
    </row>
    <row r="3129" hidden="1">
      <c r="A3129" s="157" t="s">
        <v>8891</v>
      </c>
      <c r="B3129" s="1" t="s">
        <v>8892</v>
      </c>
      <c r="C3129" s="157" t="s">
        <v>10610</v>
      </c>
      <c r="D3129" s="157" t="s">
        <v>10610</v>
      </c>
    </row>
    <row r="3130" hidden="1">
      <c r="A3130" s="157" t="s">
        <v>8893</v>
      </c>
      <c r="B3130" s="1" t="s">
        <v>8894</v>
      </c>
      <c r="C3130" s="157" t="s">
        <v>10610</v>
      </c>
      <c r="D3130" s="157" t="s">
        <v>10610</v>
      </c>
    </row>
    <row r="3131" hidden="1">
      <c r="A3131" s="157" t="s">
        <v>8895</v>
      </c>
      <c r="B3131" s="1" t="s">
        <v>8896</v>
      </c>
      <c r="C3131" s="157" t="s">
        <v>10610</v>
      </c>
      <c r="D3131" s="157" t="s">
        <v>10610</v>
      </c>
    </row>
    <row r="3132" hidden="1">
      <c r="A3132" s="157" t="s">
        <v>8897</v>
      </c>
      <c r="B3132" s="1" t="s">
        <v>8898</v>
      </c>
      <c r="C3132" s="157" t="s">
        <v>10610</v>
      </c>
      <c r="D3132" s="157" t="s">
        <v>10610</v>
      </c>
    </row>
    <row r="3133" hidden="1">
      <c r="A3133" s="157" t="s">
        <v>8899</v>
      </c>
      <c r="B3133" s="1" t="s">
        <v>8900</v>
      </c>
      <c r="C3133" s="157" t="s">
        <v>10610</v>
      </c>
      <c r="D3133" s="157" t="s">
        <v>10610</v>
      </c>
    </row>
    <row r="3134" hidden="1">
      <c r="A3134" s="157" t="s">
        <v>8902</v>
      </c>
      <c r="B3134" s="1" t="s">
        <v>8903</v>
      </c>
      <c r="C3134" s="157" t="s">
        <v>10610</v>
      </c>
      <c r="D3134" s="157" t="s">
        <v>10610</v>
      </c>
    </row>
    <row r="3135" hidden="1">
      <c r="A3135" s="157" t="s">
        <v>8904</v>
      </c>
      <c r="B3135" s="1" t="s">
        <v>8905</v>
      </c>
      <c r="C3135" s="157" t="s">
        <v>10610</v>
      </c>
      <c r="D3135" s="157" t="s">
        <v>10610</v>
      </c>
    </row>
    <row r="3136" hidden="1">
      <c r="A3136" s="157" t="s">
        <v>8906</v>
      </c>
      <c r="B3136" s="1" t="s">
        <v>8907</v>
      </c>
      <c r="C3136" s="157" t="s">
        <v>10610</v>
      </c>
      <c r="D3136" s="157" t="s">
        <v>10610</v>
      </c>
    </row>
    <row r="3137" hidden="1">
      <c r="A3137" s="157" t="s">
        <v>8908</v>
      </c>
      <c r="B3137" s="1" t="s">
        <v>8909</v>
      </c>
      <c r="C3137" s="157" t="s">
        <v>10610</v>
      </c>
      <c r="D3137" s="157" t="s">
        <v>10610</v>
      </c>
    </row>
    <row r="3138" hidden="1">
      <c r="A3138" s="157" t="s">
        <v>8910</v>
      </c>
      <c r="B3138" s="1" t="s">
        <v>8911</v>
      </c>
      <c r="C3138" s="157" t="s">
        <v>10610</v>
      </c>
      <c r="D3138" s="157" t="s">
        <v>10610</v>
      </c>
    </row>
    <row r="3139" hidden="1">
      <c r="A3139" s="157" t="s">
        <v>8912</v>
      </c>
      <c r="B3139" s="1" t="s">
        <v>8913</v>
      </c>
      <c r="C3139" s="157" t="s">
        <v>10610</v>
      </c>
      <c r="D3139" s="157" t="s">
        <v>10610</v>
      </c>
    </row>
    <row r="3140" hidden="1">
      <c r="A3140" s="157" t="s">
        <v>8914</v>
      </c>
      <c r="B3140" s="1" t="s">
        <v>8915</v>
      </c>
      <c r="C3140" s="157" t="s">
        <v>10610</v>
      </c>
      <c r="D3140" s="157" t="s">
        <v>10610</v>
      </c>
    </row>
    <row r="3141" hidden="1">
      <c r="A3141" s="157" t="s">
        <v>8916</v>
      </c>
      <c r="B3141" s="1" t="s">
        <v>8917</v>
      </c>
      <c r="C3141" s="157" t="s">
        <v>10610</v>
      </c>
      <c r="D3141" s="157" t="s">
        <v>10610</v>
      </c>
    </row>
    <row r="3142" hidden="1">
      <c r="A3142" s="157" t="s">
        <v>8918</v>
      </c>
      <c r="B3142" s="1" t="s">
        <v>8919</v>
      </c>
      <c r="C3142" s="157" t="s">
        <v>10610</v>
      </c>
      <c r="D3142" s="157" t="s">
        <v>10610</v>
      </c>
    </row>
    <row r="3143" hidden="1">
      <c r="A3143" s="157" t="s">
        <v>8920</v>
      </c>
      <c r="B3143" s="1" t="s">
        <v>8921</v>
      </c>
      <c r="C3143" s="157" t="s">
        <v>10610</v>
      </c>
      <c r="D3143" s="157" t="s">
        <v>10610</v>
      </c>
    </row>
    <row r="3144" hidden="1">
      <c r="A3144" s="157" t="s">
        <v>8922</v>
      </c>
      <c r="B3144" s="1" t="s">
        <v>8923</v>
      </c>
      <c r="C3144" s="157" t="s">
        <v>10610</v>
      </c>
      <c r="D3144" s="157" t="s">
        <v>10610</v>
      </c>
    </row>
    <row r="3145" hidden="1">
      <c r="A3145" s="157" t="s">
        <v>8924</v>
      </c>
      <c r="B3145" s="1" t="s">
        <v>8925</v>
      </c>
      <c r="C3145" s="157" t="s">
        <v>10610</v>
      </c>
      <c r="D3145" s="157" t="s">
        <v>10610</v>
      </c>
    </row>
    <row r="3146" hidden="1">
      <c r="A3146" s="157" t="s">
        <v>8926</v>
      </c>
      <c r="B3146" s="1" t="s">
        <v>8927</v>
      </c>
      <c r="C3146" s="157" t="s">
        <v>10610</v>
      </c>
      <c r="D3146" s="157" t="s">
        <v>10610</v>
      </c>
    </row>
    <row r="3147" hidden="1">
      <c r="A3147" s="157" t="s">
        <v>8928</v>
      </c>
      <c r="B3147" s="1" t="s">
        <v>8929</v>
      </c>
      <c r="C3147" s="157" t="s">
        <v>10610</v>
      </c>
      <c r="D3147" s="157" t="s">
        <v>10610</v>
      </c>
    </row>
    <row r="3148" hidden="1">
      <c r="A3148" s="157" t="s">
        <v>8930</v>
      </c>
      <c r="B3148" s="1" t="s">
        <v>8931</v>
      </c>
      <c r="C3148" s="157" t="s">
        <v>10610</v>
      </c>
      <c r="D3148" s="157" t="s">
        <v>10610</v>
      </c>
    </row>
    <row r="3149" hidden="1">
      <c r="A3149" s="157" t="s">
        <v>8932</v>
      </c>
      <c r="B3149" s="1" t="s">
        <v>8933</v>
      </c>
      <c r="C3149" s="157" t="s">
        <v>10610</v>
      </c>
      <c r="D3149" s="157" t="s">
        <v>10610</v>
      </c>
    </row>
    <row r="3150" hidden="1">
      <c r="A3150" s="157" t="s">
        <v>8934</v>
      </c>
      <c r="B3150" s="1" t="s">
        <v>8935</v>
      </c>
      <c r="C3150" s="157" t="s">
        <v>10610</v>
      </c>
      <c r="D3150" s="157" t="s">
        <v>10610</v>
      </c>
    </row>
    <row r="3151" hidden="1">
      <c r="A3151" s="157" t="s">
        <v>8936</v>
      </c>
      <c r="B3151" s="1" t="s">
        <v>8937</v>
      </c>
      <c r="C3151" s="157" t="s">
        <v>10610</v>
      </c>
      <c r="D3151" s="157" t="s">
        <v>10610</v>
      </c>
    </row>
    <row r="3152" hidden="1">
      <c r="A3152" s="157" t="s">
        <v>8938</v>
      </c>
      <c r="B3152" s="1" t="s">
        <v>8939</v>
      </c>
      <c r="C3152" s="157" t="s">
        <v>10610</v>
      </c>
      <c r="D3152" s="157" t="s">
        <v>10610</v>
      </c>
    </row>
    <row r="3153" hidden="1">
      <c r="A3153" s="157" t="s">
        <v>8940</v>
      </c>
      <c r="B3153" s="1" t="s">
        <v>8941</v>
      </c>
      <c r="C3153" s="157" t="s">
        <v>10610</v>
      </c>
      <c r="D3153" s="157" t="s">
        <v>10610</v>
      </c>
    </row>
    <row r="3154" hidden="1">
      <c r="A3154" s="157" t="s">
        <v>8942</v>
      </c>
      <c r="B3154" s="1" t="s">
        <v>8943</v>
      </c>
      <c r="C3154" s="157" t="s">
        <v>10610</v>
      </c>
      <c r="D3154" s="157" t="s">
        <v>10610</v>
      </c>
    </row>
    <row r="3155" hidden="1">
      <c r="A3155" s="157" t="s">
        <v>8946</v>
      </c>
      <c r="B3155" s="1" t="s">
        <v>8947</v>
      </c>
      <c r="C3155" s="157" t="s">
        <v>10610</v>
      </c>
      <c r="D3155" s="157" t="s">
        <v>10610</v>
      </c>
    </row>
    <row r="3156" hidden="1">
      <c r="A3156" s="157" t="s">
        <v>2966</v>
      </c>
      <c r="B3156" s="1" t="s">
        <v>15</v>
      </c>
      <c r="C3156" s="157" t="s">
        <v>10610</v>
      </c>
      <c r="D3156" s="157" t="s">
        <v>10610</v>
      </c>
    </row>
    <row r="3157" hidden="1">
      <c r="A3157" s="157" t="s">
        <v>8948</v>
      </c>
      <c r="B3157" s="1" t="s">
        <v>8949</v>
      </c>
      <c r="C3157" s="157" t="s">
        <v>10610</v>
      </c>
      <c r="D3157" s="157" t="s">
        <v>10610</v>
      </c>
    </row>
    <row r="3158" hidden="1">
      <c r="A3158" s="157" t="s">
        <v>8950</v>
      </c>
      <c r="B3158" s="1" t="s">
        <v>8951</v>
      </c>
      <c r="C3158" s="157" t="s">
        <v>10610</v>
      </c>
      <c r="D3158" s="157" t="s">
        <v>10610</v>
      </c>
    </row>
    <row r="3159" hidden="1">
      <c r="A3159" s="157" t="s">
        <v>8952</v>
      </c>
      <c r="B3159" s="1" t="s">
        <v>8953</v>
      </c>
      <c r="C3159" s="157" t="s">
        <v>10610</v>
      </c>
      <c r="D3159" s="157" t="s">
        <v>10610</v>
      </c>
    </row>
    <row r="3160" hidden="1">
      <c r="A3160" s="157" t="s">
        <v>8954</v>
      </c>
      <c r="B3160" s="1" t="s">
        <v>8955</v>
      </c>
      <c r="C3160" s="157" t="s">
        <v>10610</v>
      </c>
      <c r="D3160" s="157" t="s">
        <v>10610</v>
      </c>
    </row>
    <row r="3161" hidden="1">
      <c r="A3161" s="157" t="s">
        <v>8956</v>
      </c>
      <c r="B3161" s="1" t="s">
        <v>8957</v>
      </c>
      <c r="C3161" s="157" t="s">
        <v>10610</v>
      </c>
      <c r="D3161" s="157" t="s">
        <v>10610</v>
      </c>
    </row>
    <row r="3162" hidden="1">
      <c r="A3162" s="157" t="s">
        <v>8958</v>
      </c>
      <c r="B3162" s="1" t="s">
        <v>8959</v>
      </c>
      <c r="C3162" s="157" t="s">
        <v>10610</v>
      </c>
      <c r="D3162" s="157" t="s">
        <v>10610</v>
      </c>
    </row>
    <row r="3163" hidden="1">
      <c r="A3163" s="157" t="s">
        <v>8960</v>
      </c>
      <c r="B3163" s="1" t="s">
        <v>8961</v>
      </c>
      <c r="C3163" s="157" t="s">
        <v>10610</v>
      </c>
      <c r="D3163" s="157" t="s">
        <v>10610</v>
      </c>
    </row>
    <row r="3164" hidden="1">
      <c r="A3164" s="157" t="s">
        <v>8962</v>
      </c>
      <c r="B3164" s="1" t="s">
        <v>8963</v>
      </c>
      <c r="C3164" s="157" t="s">
        <v>10610</v>
      </c>
      <c r="D3164" s="157" t="s">
        <v>10610</v>
      </c>
    </row>
    <row r="3165" hidden="1">
      <c r="A3165" s="157" t="s">
        <v>8966</v>
      </c>
      <c r="B3165" s="1" t="s">
        <v>8967</v>
      </c>
      <c r="C3165" s="157" t="s">
        <v>10610</v>
      </c>
      <c r="D3165" s="157" t="s">
        <v>10610</v>
      </c>
    </row>
    <row r="3166" hidden="1">
      <c r="A3166" s="157" t="s">
        <v>8968</v>
      </c>
      <c r="B3166" s="1" t="s">
        <v>8969</v>
      </c>
      <c r="C3166" s="157" t="s">
        <v>10610</v>
      </c>
      <c r="D3166" s="157" t="s">
        <v>10610</v>
      </c>
    </row>
    <row r="3167" hidden="1">
      <c r="A3167" s="157" t="s">
        <v>8970</v>
      </c>
      <c r="B3167" s="1" t="s">
        <v>8971</v>
      </c>
      <c r="C3167" s="157" t="s">
        <v>10610</v>
      </c>
      <c r="D3167" s="157" t="s">
        <v>10610</v>
      </c>
    </row>
    <row r="3168" hidden="1">
      <c r="A3168" s="157" t="s">
        <v>8972</v>
      </c>
      <c r="B3168" s="1" t="s">
        <v>8973</v>
      </c>
      <c r="C3168" s="157" t="s">
        <v>10610</v>
      </c>
      <c r="D3168" s="157" t="s">
        <v>10610</v>
      </c>
    </row>
    <row r="3169" hidden="1">
      <c r="A3169" s="157" t="s">
        <v>8974</v>
      </c>
      <c r="B3169" s="1" t="s">
        <v>8975</v>
      </c>
      <c r="C3169" s="157" t="s">
        <v>10610</v>
      </c>
      <c r="D3169" s="157" t="s">
        <v>10610</v>
      </c>
    </row>
    <row r="3170" hidden="1">
      <c r="A3170" s="157" t="s">
        <v>8976</v>
      </c>
      <c r="B3170" s="1" t="s">
        <v>8977</v>
      </c>
      <c r="C3170" s="157" t="s">
        <v>10610</v>
      </c>
      <c r="D3170" s="157" t="s">
        <v>10610</v>
      </c>
    </row>
    <row r="3171" hidden="1">
      <c r="A3171" s="157" t="s">
        <v>8978</v>
      </c>
      <c r="B3171" s="1" t="s">
        <v>8979</v>
      </c>
      <c r="C3171" s="157" t="s">
        <v>10610</v>
      </c>
      <c r="D3171" s="157" t="s">
        <v>10610</v>
      </c>
    </row>
    <row r="3172" hidden="1">
      <c r="A3172" s="157" t="s">
        <v>8980</v>
      </c>
      <c r="B3172" s="1" t="s">
        <v>8981</v>
      </c>
      <c r="C3172" s="157" t="s">
        <v>10610</v>
      </c>
      <c r="D3172" s="157" t="s">
        <v>10610</v>
      </c>
    </row>
    <row r="3173" hidden="1">
      <c r="A3173" s="157" t="s">
        <v>8982</v>
      </c>
      <c r="B3173" s="1" t="s">
        <v>8983</v>
      </c>
      <c r="C3173" s="157" t="s">
        <v>10610</v>
      </c>
      <c r="D3173" s="157" t="s">
        <v>10610</v>
      </c>
    </row>
    <row r="3174" hidden="1">
      <c r="A3174" s="157" t="s">
        <v>8984</v>
      </c>
      <c r="B3174" s="1" t="s">
        <v>8985</v>
      </c>
      <c r="C3174" s="157" t="s">
        <v>10610</v>
      </c>
      <c r="D3174" s="157" t="s">
        <v>10610</v>
      </c>
    </row>
    <row r="3175" hidden="1">
      <c r="A3175" s="157" t="s">
        <v>8988</v>
      </c>
      <c r="B3175" s="1" t="s">
        <v>8989</v>
      </c>
      <c r="C3175" s="157" t="s">
        <v>10610</v>
      </c>
      <c r="D3175" s="157" t="s">
        <v>10610</v>
      </c>
    </row>
    <row r="3176" hidden="1">
      <c r="A3176" s="157" t="s">
        <v>8990</v>
      </c>
      <c r="B3176" s="1" t="s">
        <v>211</v>
      </c>
      <c r="C3176" s="157" t="s">
        <v>10610</v>
      </c>
      <c r="D3176" s="157" t="s">
        <v>10610</v>
      </c>
    </row>
    <row r="3177" hidden="1">
      <c r="A3177" s="157" t="s">
        <v>8991</v>
      </c>
      <c r="B3177" s="1" t="s">
        <v>8992</v>
      </c>
      <c r="C3177" s="157" t="s">
        <v>10610</v>
      </c>
      <c r="D3177" s="157" t="s">
        <v>10610</v>
      </c>
    </row>
    <row r="3178" hidden="1">
      <c r="A3178" s="157" t="s">
        <v>8993</v>
      </c>
      <c r="B3178" s="1" t="s">
        <v>8994</v>
      </c>
      <c r="C3178" s="157" t="s">
        <v>10610</v>
      </c>
      <c r="D3178" s="157" t="s">
        <v>10610</v>
      </c>
    </row>
    <row r="3179" hidden="1">
      <c r="A3179" s="157" t="s">
        <v>8995</v>
      </c>
      <c r="B3179" s="1" t="s">
        <v>8996</v>
      </c>
      <c r="C3179" s="157" t="s">
        <v>10610</v>
      </c>
      <c r="D3179" s="157" t="s">
        <v>10610</v>
      </c>
    </row>
    <row r="3180" hidden="1">
      <c r="A3180" s="157" t="s">
        <v>8997</v>
      </c>
      <c r="B3180" s="1" t="s">
        <v>8998</v>
      </c>
      <c r="C3180" s="157" t="s">
        <v>10610</v>
      </c>
      <c r="D3180" s="157" t="s">
        <v>10610</v>
      </c>
    </row>
    <row r="3181" hidden="1">
      <c r="A3181" s="157" t="s">
        <v>8999</v>
      </c>
      <c r="B3181" s="1" t="s">
        <v>9000</v>
      </c>
      <c r="C3181" s="157" t="s">
        <v>10610</v>
      </c>
      <c r="D3181" s="157" t="s">
        <v>10610</v>
      </c>
    </row>
    <row r="3182" hidden="1">
      <c r="A3182" s="157" t="s">
        <v>9001</v>
      </c>
      <c r="B3182" s="1" t="s">
        <v>9002</v>
      </c>
      <c r="C3182" s="157" t="s">
        <v>10610</v>
      </c>
      <c r="D3182" s="157" t="s">
        <v>10610</v>
      </c>
    </row>
    <row r="3183" hidden="1">
      <c r="A3183" s="157" t="s">
        <v>9003</v>
      </c>
      <c r="B3183" s="1" t="s">
        <v>9004</v>
      </c>
      <c r="C3183" s="157" t="s">
        <v>10610</v>
      </c>
      <c r="D3183" s="157" t="s">
        <v>10610</v>
      </c>
    </row>
    <row r="3184" hidden="1">
      <c r="A3184" s="157" t="s">
        <v>9005</v>
      </c>
      <c r="B3184" s="1" t="s">
        <v>216</v>
      </c>
      <c r="C3184" s="157" t="s">
        <v>10610</v>
      </c>
      <c r="D3184" s="157" t="s">
        <v>10610</v>
      </c>
    </row>
    <row r="3185" hidden="1">
      <c r="A3185" s="157" t="s">
        <v>9006</v>
      </c>
      <c r="B3185" s="1" t="s">
        <v>9007</v>
      </c>
      <c r="C3185" s="157" t="s">
        <v>10610</v>
      </c>
      <c r="D3185" s="157" t="s">
        <v>10610</v>
      </c>
    </row>
    <row r="3186" hidden="1">
      <c r="A3186" s="157" t="s">
        <v>9010</v>
      </c>
      <c r="B3186" s="1" t="s">
        <v>9011</v>
      </c>
      <c r="C3186" s="157" t="s">
        <v>10610</v>
      </c>
      <c r="D3186" s="157" t="s">
        <v>10610</v>
      </c>
    </row>
    <row r="3187" hidden="1">
      <c r="A3187" s="157" t="s">
        <v>9012</v>
      </c>
      <c r="B3187" s="1" t="s">
        <v>9013</v>
      </c>
      <c r="C3187" s="157" t="s">
        <v>10610</v>
      </c>
      <c r="D3187" s="157" t="s">
        <v>10610</v>
      </c>
    </row>
    <row r="3188" hidden="1">
      <c r="A3188" s="157" t="s">
        <v>9014</v>
      </c>
      <c r="B3188" s="1" t="s">
        <v>9015</v>
      </c>
      <c r="C3188" s="157" t="s">
        <v>10610</v>
      </c>
      <c r="D3188" s="157" t="s">
        <v>10610</v>
      </c>
    </row>
    <row r="3189" hidden="1">
      <c r="A3189" s="157" t="s">
        <v>9016</v>
      </c>
      <c r="B3189" s="1" t="s">
        <v>219</v>
      </c>
      <c r="C3189" s="157" t="s">
        <v>10610</v>
      </c>
      <c r="D3189" s="157" t="s">
        <v>10610</v>
      </c>
    </row>
    <row r="3190" hidden="1">
      <c r="A3190" s="157" t="s">
        <v>9017</v>
      </c>
      <c r="B3190" s="1" t="s">
        <v>9018</v>
      </c>
      <c r="C3190" s="157" t="s">
        <v>10610</v>
      </c>
      <c r="D3190" s="157" t="s">
        <v>10610</v>
      </c>
    </row>
    <row r="3191" hidden="1">
      <c r="A3191" s="157" t="s">
        <v>9019</v>
      </c>
      <c r="B3191" s="1" t="s">
        <v>9020</v>
      </c>
      <c r="C3191" s="157" t="s">
        <v>10610</v>
      </c>
      <c r="D3191" s="157" t="s">
        <v>10610</v>
      </c>
    </row>
    <row r="3192" hidden="1">
      <c r="A3192" s="157" t="s">
        <v>9021</v>
      </c>
      <c r="B3192" s="1" t="s">
        <v>9022</v>
      </c>
      <c r="C3192" s="157" t="s">
        <v>10610</v>
      </c>
      <c r="D3192" s="157" t="s">
        <v>10610</v>
      </c>
    </row>
    <row r="3193" hidden="1">
      <c r="A3193" s="157" t="s">
        <v>9023</v>
      </c>
      <c r="B3193" s="1" t="s">
        <v>9024</v>
      </c>
      <c r="C3193" s="157" t="s">
        <v>10610</v>
      </c>
      <c r="D3193" s="157" t="s">
        <v>10610</v>
      </c>
    </row>
    <row r="3194" hidden="1">
      <c r="A3194" s="157" t="s">
        <v>9025</v>
      </c>
      <c r="B3194" s="1" t="s">
        <v>9026</v>
      </c>
      <c r="C3194" s="157" t="s">
        <v>10610</v>
      </c>
      <c r="D3194" s="157" t="s">
        <v>10610</v>
      </c>
    </row>
    <row r="3195" hidden="1">
      <c r="A3195" s="157" t="s">
        <v>9027</v>
      </c>
      <c r="B3195" s="1" t="s">
        <v>9028</v>
      </c>
      <c r="C3195" s="157" t="s">
        <v>10610</v>
      </c>
      <c r="D3195" s="157" t="s">
        <v>10610</v>
      </c>
    </row>
    <row r="3196" hidden="1">
      <c r="A3196" s="157" t="s">
        <v>10808</v>
      </c>
      <c r="B3196" s="1" t="s">
        <v>10809</v>
      </c>
      <c r="C3196" s="157" t="s">
        <v>10610</v>
      </c>
      <c r="D3196" s="157" t="s">
        <v>10610</v>
      </c>
    </row>
    <row r="3197" hidden="1">
      <c r="A3197" s="157" t="s">
        <v>9029</v>
      </c>
      <c r="B3197" s="1" t="s">
        <v>9030</v>
      </c>
      <c r="C3197" s="157" t="s">
        <v>10610</v>
      </c>
      <c r="D3197" s="157" t="s">
        <v>10610</v>
      </c>
    </row>
    <row r="3198" hidden="1">
      <c r="A3198" s="157" t="s">
        <v>9031</v>
      </c>
      <c r="B3198" s="1" t="s">
        <v>9032</v>
      </c>
      <c r="C3198" s="157" t="s">
        <v>10610</v>
      </c>
      <c r="D3198" s="157" t="s">
        <v>10610</v>
      </c>
    </row>
    <row r="3199" hidden="1">
      <c r="A3199" s="157" t="s">
        <v>9033</v>
      </c>
      <c r="B3199" s="1" t="s">
        <v>9034</v>
      </c>
      <c r="C3199" s="157" t="s">
        <v>10610</v>
      </c>
      <c r="D3199" s="157" t="s">
        <v>10610</v>
      </c>
    </row>
    <row r="3200" hidden="1">
      <c r="A3200" s="157" t="s">
        <v>9037</v>
      </c>
      <c r="B3200" s="1" t="s">
        <v>9038</v>
      </c>
      <c r="C3200" s="157" t="s">
        <v>10610</v>
      </c>
      <c r="D3200" s="157" t="s">
        <v>10610</v>
      </c>
    </row>
    <row r="3201" hidden="1">
      <c r="A3201" s="157" t="s">
        <v>9039</v>
      </c>
      <c r="B3201" s="1" t="s">
        <v>221</v>
      </c>
      <c r="C3201" s="157" t="s">
        <v>10610</v>
      </c>
      <c r="D3201" s="157" t="s">
        <v>10610</v>
      </c>
    </row>
    <row r="3202" hidden="1">
      <c r="A3202" s="157" t="s">
        <v>9040</v>
      </c>
      <c r="B3202" s="1" t="s">
        <v>9041</v>
      </c>
      <c r="C3202" s="157" t="s">
        <v>10610</v>
      </c>
      <c r="D3202" s="157" t="s">
        <v>10610</v>
      </c>
    </row>
    <row r="3203" hidden="1">
      <c r="A3203" s="157" t="s">
        <v>9042</v>
      </c>
      <c r="B3203" s="1" t="s">
        <v>224</v>
      </c>
      <c r="C3203" s="157" t="s">
        <v>10610</v>
      </c>
      <c r="D3203" s="157" t="s">
        <v>10610</v>
      </c>
    </row>
    <row r="3204" hidden="1">
      <c r="A3204" s="157" t="s">
        <v>9043</v>
      </c>
      <c r="B3204" s="1" t="s">
        <v>227</v>
      </c>
      <c r="C3204" s="157" t="s">
        <v>10610</v>
      </c>
      <c r="D3204" s="157" t="s">
        <v>10610</v>
      </c>
    </row>
    <row r="3205" hidden="1">
      <c r="A3205" s="157" t="s">
        <v>9044</v>
      </c>
      <c r="B3205" s="1" t="s">
        <v>9045</v>
      </c>
      <c r="C3205" s="157" t="s">
        <v>10610</v>
      </c>
      <c r="D3205" s="157" t="s">
        <v>10610</v>
      </c>
    </row>
    <row r="3206" hidden="1">
      <c r="A3206" s="157" t="s">
        <v>9046</v>
      </c>
      <c r="B3206" s="1" t="s">
        <v>9047</v>
      </c>
      <c r="C3206" s="157" t="s">
        <v>10610</v>
      </c>
      <c r="D3206" s="157" t="s">
        <v>10610</v>
      </c>
    </row>
    <row r="3207" hidden="1">
      <c r="A3207" s="157" t="s">
        <v>9048</v>
      </c>
      <c r="B3207" s="1" t="s">
        <v>230</v>
      </c>
      <c r="C3207" s="157" t="s">
        <v>10610</v>
      </c>
      <c r="D3207" s="157" t="s">
        <v>10610</v>
      </c>
    </row>
    <row r="3208" hidden="1">
      <c r="A3208" s="157" t="s">
        <v>9049</v>
      </c>
      <c r="B3208" s="1" t="s">
        <v>9050</v>
      </c>
      <c r="C3208" s="157" t="s">
        <v>10610</v>
      </c>
      <c r="D3208" s="157" t="s">
        <v>10610</v>
      </c>
    </row>
    <row r="3209" hidden="1">
      <c r="A3209" s="157" t="s">
        <v>9051</v>
      </c>
      <c r="B3209" s="1" t="s">
        <v>9052</v>
      </c>
      <c r="C3209" s="157" t="s">
        <v>10610</v>
      </c>
      <c r="D3209" s="157" t="s">
        <v>10610</v>
      </c>
    </row>
    <row r="3210" hidden="1">
      <c r="A3210" s="157" t="s">
        <v>9053</v>
      </c>
      <c r="B3210" s="1" t="s">
        <v>9054</v>
      </c>
      <c r="C3210" s="157" t="s">
        <v>10610</v>
      </c>
      <c r="D3210" s="157" t="s">
        <v>10610</v>
      </c>
    </row>
    <row r="3211" hidden="1">
      <c r="A3211" s="157" t="s">
        <v>9055</v>
      </c>
      <c r="B3211" s="1" t="s">
        <v>9056</v>
      </c>
      <c r="C3211" s="157" t="s">
        <v>10610</v>
      </c>
      <c r="D3211" s="157" t="s">
        <v>10610</v>
      </c>
    </row>
    <row r="3212" hidden="1">
      <c r="A3212" s="157" t="s">
        <v>9057</v>
      </c>
      <c r="B3212" s="1" t="s">
        <v>9058</v>
      </c>
      <c r="C3212" s="157" t="s">
        <v>10610</v>
      </c>
      <c r="D3212" s="157" t="s">
        <v>10610</v>
      </c>
    </row>
    <row r="3213" hidden="1">
      <c r="A3213" s="157" t="s">
        <v>9059</v>
      </c>
      <c r="B3213" s="1" t="s">
        <v>9060</v>
      </c>
      <c r="C3213" s="157" t="s">
        <v>10610</v>
      </c>
      <c r="D3213" s="157" t="s">
        <v>10610</v>
      </c>
    </row>
    <row r="3214" hidden="1">
      <c r="A3214" s="157" t="s">
        <v>9061</v>
      </c>
      <c r="B3214" s="1" t="s">
        <v>9062</v>
      </c>
      <c r="C3214" s="157" t="s">
        <v>10610</v>
      </c>
      <c r="D3214" s="157" t="s">
        <v>10610</v>
      </c>
    </row>
    <row r="3215" hidden="1">
      <c r="A3215" s="157" t="s">
        <v>9063</v>
      </c>
      <c r="B3215" s="1" t="s">
        <v>9064</v>
      </c>
      <c r="C3215" s="157" t="s">
        <v>10610</v>
      </c>
      <c r="D3215" s="157" t="s">
        <v>10610</v>
      </c>
    </row>
    <row r="3216" hidden="1">
      <c r="A3216" s="157" t="s">
        <v>9067</v>
      </c>
      <c r="B3216" s="1" t="s">
        <v>9068</v>
      </c>
      <c r="C3216" s="157" t="s">
        <v>10610</v>
      </c>
      <c r="D3216" s="157" t="s">
        <v>10610</v>
      </c>
    </row>
    <row r="3217" hidden="1">
      <c r="A3217" s="157" t="s">
        <v>9069</v>
      </c>
      <c r="B3217" s="1" t="s">
        <v>9070</v>
      </c>
      <c r="C3217" s="157" t="s">
        <v>10610</v>
      </c>
      <c r="D3217" s="157" t="s">
        <v>10610</v>
      </c>
    </row>
    <row r="3218" hidden="1">
      <c r="A3218" s="157" t="s">
        <v>9071</v>
      </c>
      <c r="B3218" s="1" t="s">
        <v>9072</v>
      </c>
      <c r="C3218" s="157" t="s">
        <v>10610</v>
      </c>
      <c r="D3218" s="157" t="s">
        <v>10610</v>
      </c>
    </row>
    <row r="3219" hidden="1">
      <c r="A3219" s="157" t="s">
        <v>9073</v>
      </c>
      <c r="B3219" s="1" t="s">
        <v>9074</v>
      </c>
      <c r="C3219" s="157" t="s">
        <v>10610</v>
      </c>
      <c r="D3219" s="157" t="s">
        <v>10610</v>
      </c>
    </row>
    <row r="3220" hidden="1">
      <c r="A3220" s="157" t="s">
        <v>9075</v>
      </c>
      <c r="B3220" s="1" t="s">
        <v>9076</v>
      </c>
      <c r="C3220" s="157" t="s">
        <v>10610</v>
      </c>
      <c r="D3220" s="157" t="s">
        <v>10610</v>
      </c>
    </row>
    <row r="3221" hidden="1">
      <c r="A3221" s="157" t="s">
        <v>9077</v>
      </c>
      <c r="B3221" s="1" t="s">
        <v>7652</v>
      </c>
      <c r="C3221" s="157" t="s">
        <v>10610</v>
      </c>
      <c r="D3221" s="157" t="s">
        <v>10610</v>
      </c>
    </row>
    <row r="3222" hidden="1">
      <c r="A3222" s="157" t="s">
        <v>9078</v>
      </c>
      <c r="B3222" s="1" t="s">
        <v>135</v>
      </c>
      <c r="C3222" s="157" t="s">
        <v>10610</v>
      </c>
      <c r="D3222" s="157" t="s">
        <v>10610</v>
      </c>
    </row>
    <row r="3223" hidden="1">
      <c r="A3223" s="157" t="s">
        <v>9079</v>
      </c>
      <c r="B3223" s="1" t="s">
        <v>9080</v>
      </c>
      <c r="C3223" s="157" t="s">
        <v>10610</v>
      </c>
      <c r="D3223" s="157" t="s">
        <v>10610</v>
      </c>
    </row>
    <row r="3224" hidden="1">
      <c r="A3224" s="157" t="s">
        <v>9081</v>
      </c>
      <c r="B3224" s="1" t="s">
        <v>9082</v>
      </c>
      <c r="C3224" s="157" t="s">
        <v>10610</v>
      </c>
      <c r="D3224" s="157" t="s">
        <v>10610</v>
      </c>
    </row>
    <row r="3225" hidden="1">
      <c r="A3225" s="157" t="s">
        <v>9083</v>
      </c>
      <c r="B3225" s="1" t="s">
        <v>9084</v>
      </c>
      <c r="C3225" s="157" t="s">
        <v>10610</v>
      </c>
      <c r="D3225" s="157" t="s">
        <v>10610</v>
      </c>
    </row>
    <row r="3226" hidden="1">
      <c r="A3226" s="157" t="s">
        <v>9085</v>
      </c>
      <c r="B3226" s="1" t="s">
        <v>9086</v>
      </c>
      <c r="C3226" s="157" t="s">
        <v>10610</v>
      </c>
      <c r="D3226" s="157" t="s">
        <v>10610</v>
      </c>
    </row>
    <row r="3227" hidden="1">
      <c r="A3227" s="157" t="s">
        <v>9087</v>
      </c>
      <c r="B3227" s="1" t="s">
        <v>137</v>
      </c>
      <c r="C3227" s="157" t="s">
        <v>10610</v>
      </c>
      <c r="D3227" s="157" t="s">
        <v>10610</v>
      </c>
    </row>
    <row r="3228" hidden="1">
      <c r="A3228" s="157" t="s">
        <v>9088</v>
      </c>
      <c r="B3228" s="1" t="s">
        <v>9089</v>
      </c>
      <c r="C3228" s="157" t="s">
        <v>10610</v>
      </c>
      <c r="D3228" s="157" t="s">
        <v>10610</v>
      </c>
    </row>
    <row r="3229" hidden="1">
      <c r="A3229" s="157" t="s">
        <v>9090</v>
      </c>
      <c r="B3229" s="1" t="s">
        <v>9091</v>
      </c>
      <c r="C3229" s="157" t="s">
        <v>10610</v>
      </c>
      <c r="D3229" s="157" t="s">
        <v>10610</v>
      </c>
    </row>
    <row r="3230" hidden="1">
      <c r="A3230" s="157" t="s">
        <v>9092</v>
      </c>
      <c r="B3230" s="1" t="s">
        <v>9093</v>
      </c>
      <c r="C3230" s="157" t="s">
        <v>10610</v>
      </c>
      <c r="D3230" s="157" t="s">
        <v>10610</v>
      </c>
    </row>
    <row r="3231" hidden="1">
      <c r="A3231" s="157" t="s">
        <v>9094</v>
      </c>
      <c r="B3231" s="1" t="s">
        <v>9095</v>
      </c>
      <c r="C3231" s="157" t="s">
        <v>10610</v>
      </c>
      <c r="D3231" s="157" t="s">
        <v>10610</v>
      </c>
    </row>
    <row r="3232" hidden="1">
      <c r="A3232" s="157" t="s">
        <v>9096</v>
      </c>
      <c r="B3232" s="1" t="s">
        <v>9097</v>
      </c>
      <c r="C3232" s="157" t="s">
        <v>10610</v>
      </c>
      <c r="D3232" s="157" t="s">
        <v>10610</v>
      </c>
    </row>
    <row r="3233" hidden="1">
      <c r="A3233" s="157" t="s">
        <v>9098</v>
      </c>
      <c r="B3233" s="1" t="s">
        <v>9099</v>
      </c>
      <c r="C3233" s="157" t="s">
        <v>10610</v>
      </c>
      <c r="D3233" s="157" t="s">
        <v>10610</v>
      </c>
    </row>
    <row r="3234" hidden="1">
      <c r="A3234" s="157" t="s">
        <v>9100</v>
      </c>
      <c r="B3234" s="1" t="s">
        <v>9101</v>
      </c>
      <c r="C3234" s="157" t="s">
        <v>10610</v>
      </c>
      <c r="D3234" s="157" t="s">
        <v>10610</v>
      </c>
    </row>
    <row r="3235" hidden="1">
      <c r="A3235" s="157" t="s">
        <v>9102</v>
      </c>
      <c r="B3235" s="1" t="s">
        <v>9103</v>
      </c>
      <c r="C3235" s="157" t="s">
        <v>10610</v>
      </c>
      <c r="D3235" s="157" t="s">
        <v>10610</v>
      </c>
    </row>
    <row r="3236" hidden="1">
      <c r="A3236" s="157" t="s">
        <v>9104</v>
      </c>
      <c r="B3236" s="1" t="s">
        <v>9105</v>
      </c>
      <c r="C3236" s="157" t="s">
        <v>10610</v>
      </c>
      <c r="D3236" s="157" t="s">
        <v>10610</v>
      </c>
    </row>
    <row r="3237" hidden="1">
      <c r="A3237" s="157" t="s">
        <v>9106</v>
      </c>
      <c r="B3237" s="1" t="s">
        <v>9107</v>
      </c>
      <c r="C3237" s="157" t="s">
        <v>10610</v>
      </c>
      <c r="D3237" s="157" t="s">
        <v>10610</v>
      </c>
    </row>
    <row r="3238" hidden="1">
      <c r="A3238" s="157" t="s">
        <v>9108</v>
      </c>
      <c r="B3238" s="1" t="s">
        <v>9109</v>
      </c>
      <c r="C3238" s="157" t="s">
        <v>10610</v>
      </c>
      <c r="D3238" s="157" t="s">
        <v>10610</v>
      </c>
    </row>
    <row r="3239" hidden="1">
      <c r="A3239" s="157" t="s">
        <v>9110</v>
      </c>
      <c r="B3239" s="1" t="s">
        <v>9111</v>
      </c>
      <c r="C3239" s="157" t="s">
        <v>10610</v>
      </c>
      <c r="D3239" s="157" t="s">
        <v>10610</v>
      </c>
    </row>
    <row r="3240" hidden="1">
      <c r="A3240" s="157" t="s">
        <v>9112</v>
      </c>
      <c r="B3240" s="1" t="s">
        <v>9113</v>
      </c>
      <c r="C3240" s="157" t="s">
        <v>10610</v>
      </c>
      <c r="D3240" s="157" t="s">
        <v>10610</v>
      </c>
    </row>
    <row r="3241" hidden="1">
      <c r="A3241" s="157" t="s">
        <v>9114</v>
      </c>
      <c r="B3241" s="1" t="s">
        <v>9115</v>
      </c>
      <c r="C3241" s="157" t="s">
        <v>10610</v>
      </c>
      <c r="D3241" s="157" t="s">
        <v>10610</v>
      </c>
    </row>
    <row r="3242" hidden="1">
      <c r="A3242" s="157" t="s">
        <v>9116</v>
      </c>
      <c r="B3242" s="1" t="s">
        <v>9117</v>
      </c>
      <c r="C3242" s="157" t="s">
        <v>10610</v>
      </c>
      <c r="D3242" s="157" t="s">
        <v>10610</v>
      </c>
    </row>
    <row r="3243" hidden="1">
      <c r="A3243" s="157" t="s">
        <v>9118</v>
      </c>
      <c r="B3243" s="1" t="s">
        <v>9119</v>
      </c>
      <c r="C3243" s="157" t="s">
        <v>10610</v>
      </c>
      <c r="D3243" s="157" t="s">
        <v>10610</v>
      </c>
    </row>
    <row r="3244" hidden="1">
      <c r="A3244" s="157" t="s">
        <v>9120</v>
      </c>
      <c r="B3244" s="1" t="s">
        <v>9121</v>
      </c>
      <c r="C3244" s="157" t="s">
        <v>10610</v>
      </c>
      <c r="D3244" s="157" t="s">
        <v>10610</v>
      </c>
    </row>
    <row r="3245" hidden="1">
      <c r="A3245" s="157" t="s">
        <v>9122</v>
      </c>
      <c r="B3245" s="1" t="s">
        <v>9123</v>
      </c>
      <c r="C3245" s="157" t="s">
        <v>10610</v>
      </c>
      <c r="D3245" s="157" t="s">
        <v>10610</v>
      </c>
    </row>
    <row r="3246" hidden="1">
      <c r="A3246" s="157" t="s">
        <v>9124</v>
      </c>
      <c r="B3246" s="1" t="s">
        <v>9125</v>
      </c>
      <c r="C3246" s="157" t="s">
        <v>10610</v>
      </c>
      <c r="D3246" s="157" t="s">
        <v>10610</v>
      </c>
    </row>
    <row r="3247" hidden="1">
      <c r="A3247" s="157" t="s">
        <v>9126</v>
      </c>
      <c r="B3247" s="1" t="s">
        <v>9127</v>
      </c>
      <c r="C3247" s="157" t="s">
        <v>10610</v>
      </c>
      <c r="D3247" s="157" t="s">
        <v>10610</v>
      </c>
    </row>
    <row r="3248" hidden="1">
      <c r="A3248" s="157" t="s">
        <v>9128</v>
      </c>
      <c r="B3248" s="1" t="s">
        <v>9129</v>
      </c>
      <c r="C3248" s="157" t="s">
        <v>10610</v>
      </c>
      <c r="D3248" s="157" t="s">
        <v>10610</v>
      </c>
    </row>
    <row r="3249" hidden="1">
      <c r="A3249" s="157" t="s">
        <v>9130</v>
      </c>
      <c r="B3249" s="1" t="s">
        <v>9131</v>
      </c>
      <c r="C3249" s="157" t="s">
        <v>10610</v>
      </c>
      <c r="D3249" s="157" t="s">
        <v>10610</v>
      </c>
    </row>
    <row r="3250" hidden="1">
      <c r="A3250" s="157" t="s">
        <v>9132</v>
      </c>
      <c r="B3250" s="1" t="s">
        <v>9133</v>
      </c>
      <c r="C3250" s="157" t="s">
        <v>10610</v>
      </c>
      <c r="D3250" s="157" t="s">
        <v>10610</v>
      </c>
    </row>
    <row r="3251" hidden="1">
      <c r="A3251" s="157" t="s">
        <v>9134</v>
      </c>
      <c r="B3251" s="1" t="s">
        <v>9135</v>
      </c>
      <c r="C3251" s="157" t="s">
        <v>10610</v>
      </c>
      <c r="D3251" s="157" t="s">
        <v>10610</v>
      </c>
    </row>
    <row r="3252" hidden="1">
      <c r="A3252" s="157" t="s">
        <v>9136</v>
      </c>
      <c r="B3252" s="1" t="s">
        <v>9137</v>
      </c>
      <c r="C3252" s="157" t="s">
        <v>10610</v>
      </c>
      <c r="D3252" s="157" t="s">
        <v>10610</v>
      </c>
    </row>
    <row r="3253" hidden="1">
      <c r="A3253" s="157" t="s">
        <v>9140</v>
      </c>
      <c r="B3253" s="1" t="s">
        <v>9141</v>
      </c>
      <c r="C3253" s="157" t="s">
        <v>10610</v>
      </c>
      <c r="D3253" s="157" t="s">
        <v>10610</v>
      </c>
    </row>
    <row r="3254" hidden="1">
      <c r="A3254" s="157" t="s">
        <v>9142</v>
      </c>
      <c r="B3254" s="1" t="s">
        <v>9143</v>
      </c>
      <c r="C3254" s="157" t="s">
        <v>10610</v>
      </c>
      <c r="D3254" s="157" t="s">
        <v>10610</v>
      </c>
    </row>
    <row r="3255" hidden="1">
      <c r="A3255" s="157" t="s">
        <v>9144</v>
      </c>
      <c r="B3255" s="1" t="s">
        <v>9145</v>
      </c>
      <c r="C3255" s="157" t="s">
        <v>10610</v>
      </c>
      <c r="D3255" s="157" t="s">
        <v>10610</v>
      </c>
    </row>
    <row r="3256" hidden="1">
      <c r="A3256" s="157" t="s">
        <v>9146</v>
      </c>
      <c r="B3256" s="1" t="s">
        <v>9147</v>
      </c>
      <c r="C3256" s="157" t="s">
        <v>10610</v>
      </c>
      <c r="D3256" s="157" t="s">
        <v>10610</v>
      </c>
    </row>
    <row r="3257" hidden="1">
      <c r="A3257" s="157" t="s">
        <v>9148</v>
      </c>
      <c r="B3257" s="1" t="s">
        <v>9149</v>
      </c>
      <c r="C3257" s="157" t="s">
        <v>10610</v>
      </c>
      <c r="D3257" s="157" t="s">
        <v>10610</v>
      </c>
    </row>
    <row r="3258" hidden="1">
      <c r="A3258" s="157" t="s">
        <v>9150</v>
      </c>
      <c r="B3258" s="1" t="s">
        <v>9151</v>
      </c>
      <c r="C3258" s="157" t="s">
        <v>10610</v>
      </c>
      <c r="D3258" s="157" t="s">
        <v>10610</v>
      </c>
    </row>
    <row r="3259" hidden="1">
      <c r="A3259" s="157" t="s">
        <v>9152</v>
      </c>
      <c r="B3259" s="1" t="s">
        <v>9153</v>
      </c>
      <c r="C3259" s="157" t="s">
        <v>10610</v>
      </c>
      <c r="D3259" s="157" t="s">
        <v>10610</v>
      </c>
    </row>
    <row r="3260" hidden="1">
      <c r="A3260" s="157" t="s">
        <v>9154</v>
      </c>
      <c r="B3260" s="1" t="s">
        <v>9155</v>
      </c>
      <c r="C3260" s="157" t="s">
        <v>10610</v>
      </c>
      <c r="D3260" s="157" t="s">
        <v>10610</v>
      </c>
    </row>
    <row r="3261" hidden="1">
      <c r="A3261" s="157" t="s">
        <v>9156</v>
      </c>
      <c r="B3261" s="1" t="s">
        <v>9157</v>
      </c>
      <c r="C3261" s="157" t="s">
        <v>10610</v>
      </c>
      <c r="D3261" s="157" t="s">
        <v>10610</v>
      </c>
    </row>
    <row r="3262" hidden="1">
      <c r="A3262" s="157" t="s">
        <v>9158</v>
      </c>
      <c r="B3262" s="1" t="s">
        <v>9159</v>
      </c>
      <c r="C3262" s="157" t="s">
        <v>10610</v>
      </c>
      <c r="D3262" s="157" t="s">
        <v>10610</v>
      </c>
    </row>
    <row r="3263" hidden="1">
      <c r="A3263" s="157" t="s">
        <v>9162</v>
      </c>
      <c r="B3263" s="1" t="s">
        <v>9163</v>
      </c>
      <c r="C3263" s="157" t="s">
        <v>10610</v>
      </c>
      <c r="D3263" s="157" t="s">
        <v>10610</v>
      </c>
    </row>
    <row r="3264" hidden="1">
      <c r="A3264" s="157" t="s">
        <v>9164</v>
      </c>
      <c r="B3264" s="1" t="s">
        <v>9165</v>
      </c>
      <c r="C3264" s="157" t="s">
        <v>10610</v>
      </c>
      <c r="D3264" s="157" t="s">
        <v>10610</v>
      </c>
    </row>
    <row r="3265" hidden="1">
      <c r="A3265" s="157" t="s">
        <v>9166</v>
      </c>
      <c r="B3265" s="1" t="s">
        <v>9167</v>
      </c>
      <c r="C3265" s="157" t="s">
        <v>10610</v>
      </c>
      <c r="D3265" s="157" t="s">
        <v>10610</v>
      </c>
    </row>
    <row r="3266" hidden="1">
      <c r="A3266" s="157" t="s">
        <v>9168</v>
      </c>
      <c r="B3266" s="1" t="s">
        <v>9169</v>
      </c>
      <c r="C3266" s="157" t="s">
        <v>10610</v>
      </c>
      <c r="D3266" s="157" t="s">
        <v>10610</v>
      </c>
    </row>
    <row r="3267" hidden="1">
      <c r="A3267" s="157" t="s">
        <v>9170</v>
      </c>
      <c r="B3267" s="1" t="s">
        <v>9171</v>
      </c>
      <c r="C3267" s="157" t="s">
        <v>10610</v>
      </c>
      <c r="D3267" s="157" t="s">
        <v>10610</v>
      </c>
    </row>
    <row r="3268" hidden="1">
      <c r="A3268" s="157" t="s">
        <v>9172</v>
      </c>
      <c r="B3268" s="1" t="s">
        <v>9173</v>
      </c>
      <c r="C3268" s="157" t="s">
        <v>10610</v>
      </c>
      <c r="D3268" s="157" t="s">
        <v>10610</v>
      </c>
    </row>
    <row r="3269" hidden="1">
      <c r="A3269" s="157" t="s">
        <v>9174</v>
      </c>
      <c r="B3269" s="1" t="s">
        <v>9175</v>
      </c>
      <c r="C3269" s="157" t="s">
        <v>10610</v>
      </c>
      <c r="D3269" s="157" t="s">
        <v>10610</v>
      </c>
    </row>
    <row r="3270" hidden="1">
      <c r="A3270" s="157" t="s">
        <v>9176</v>
      </c>
      <c r="B3270" s="1" t="s">
        <v>9177</v>
      </c>
      <c r="C3270" s="157" t="s">
        <v>10610</v>
      </c>
      <c r="D3270" s="157" t="s">
        <v>10610</v>
      </c>
    </row>
    <row r="3271" hidden="1">
      <c r="A3271" s="157" t="s">
        <v>9178</v>
      </c>
      <c r="B3271" s="1" t="s">
        <v>9179</v>
      </c>
      <c r="C3271" s="157" t="s">
        <v>10610</v>
      </c>
      <c r="D3271" s="157" t="s">
        <v>10610</v>
      </c>
    </row>
    <row r="3272" hidden="1">
      <c r="A3272" s="157" t="s">
        <v>9180</v>
      </c>
      <c r="B3272" s="1" t="s">
        <v>9181</v>
      </c>
      <c r="C3272" s="157" t="s">
        <v>10610</v>
      </c>
      <c r="D3272" s="157" t="s">
        <v>10610</v>
      </c>
    </row>
    <row r="3273" hidden="1">
      <c r="A3273" s="157" t="s">
        <v>9182</v>
      </c>
      <c r="B3273" s="1" t="s">
        <v>9183</v>
      </c>
      <c r="C3273" s="157" t="s">
        <v>10610</v>
      </c>
      <c r="D3273" s="157" t="s">
        <v>10610</v>
      </c>
    </row>
    <row r="3274" hidden="1">
      <c r="A3274" s="157" t="s">
        <v>9184</v>
      </c>
      <c r="B3274" s="1" t="s">
        <v>9185</v>
      </c>
      <c r="C3274" s="157" t="s">
        <v>10610</v>
      </c>
      <c r="D3274" s="157" t="s">
        <v>10610</v>
      </c>
    </row>
    <row r="3275" hidden="1">
      <c r="A3275" s="157" t="s">
        <v>9186</v>
      </c>
      <c r="B3275" s="1" t="s">
        <v>9187</v>
      </c>
      <c r="C3275" s="157" t="s">
        <v>10610</v>
      </c>
      <c r="D3275" s="157" t="s">
        <v>10610</v>
      </c>
    </row>
    <row r="3276" hidden="1">
      <c r="A3276" s="157" t="s">
        <v>9188</v>
      </c>
      <c r="B3276" s="1" t="s">
        <v>9189</v>
      </c>
      <c r="C3276" s="157" t="s">
        <v>10610</v>
      </c>
      <c r="D3276" s="157" t="s">
        <v>10610</v>
      </c>
    </row>
    <row r="3277" hidden="1">
      <c r="A3277" s="157" t="s">
        <v>9190</v>
      </c>
      <c r="B3277" s="1" t="s">
        <v>9191</v>
      </c>
      <c r="C3277" s="157" t="s">
        <v>10610</v>
      </c>
      <c r="D3277" s="157" t="s">
        <v>10610</v>
      </c>
    </row>
    <row r="3278" hidden="1">
      <c r="A3278" s="157" t="s">
        <v>9192</v>
      </c>
      <c r="B3278" s="1" t="s">
        <v>9193</v>
      </c>
      <c r="C3278" s="157" t="s">
        <v>10610</v>
      </c>
      <c r="D3278" s="157" t="s">
        <v>10610</v>
      </c>
    </row>
    <row r="3279" hidden="1">
      <c r="A3279" s="157" t="s">
        <v>9194</v>
      </c>
      <c r="B3279" s="1" t="s">
        <v>9195</v>
      </c>
      <c r="C3279" s="157" t="s">
        <v>10610</v>
      </c>
      <c r="D3279" s="157" t="s">
        <v>10610</v>
      </c>
    </row>
    <row r="3280" hidden="1">
      <c r="A3280" s="157" t="s">
        <v>9196</v>
      </c>
      <c r="B3280" s="1" t="s">
        <v>9197</v>
      </c>
      <c r="C3280" s="157" t="s">
        <v>10610</v>
      </c>
      <c r="D3280" s="157" t="s">
        <v>10610</v>
      </c>
    </row>
    <row r="3281" hidden="1">
      <c r="A3281" s="157" t="s">
        <v>9198</v>
      </c>
      <c r="B3281" s="1" t="s">
        <v>9199</v>
      </c>
      <c r="C3281" s="157" t="s">
        <v>10610</v>
      </c>
      <c r="D3281" s="157" t="s">
        <v>10610</v>
      </c>
    </row>
    <row r="3282" hidden="1">
      <c r="A3282" s="157" t="s">
        <v>9200</v>
      </c>
      <c r="B3282" s="1" t="s">
        <v>9201</v>
      </c>
      <c r="C3282" s="157" t="s">
        <v>10610</v>
      </c>
      <c r="D3282" s="157" t="s">
        <v>10610</v>
      </c>
    </row>
    <row r="3283" hidden="1">
      <c r="A3283" s="157" t="s">
        <v>9202</v>
      </c>
      <c r="B3283" s="1" t="s">
        <v>9203</v>
      </c>
      <c r="C3283" s="157" t="s">
        <v>10610</v>
      </c>
      <c r="D3283" s="157" t="s">
        <v>10610</v>
      </c>
    </row>
    <row r="3284" hidden="1">
      <c r="A3284" s="157" t="s">
        <v>9204</v>
      </c>
      <c r="B3284" s="1" t="s">
        <v>9205</v>
      </c>
      <c r="C3284" s="157" t="s">
        <v>10610</v>
      </c>
      <c r="D3284" s="157" t="s">
        <v>10610</v>
      </c>
    </row>
    <row r="3285" hidden="1">
      <c r="A3285" s="157" t="s">
        <v>9206</v>
      </c>
      <c r="B3285" s="1" t="s">
        <v>9208</v>
      </c>
      <c r="C3285" s="157" t="s">
        <v>10610</v>
      </c>
      <c r="D3285" s="157" t="s">
        <v>10610</v>
      </c>
    </row>
    <row r="3286" hidden="1">
      <c r="A3286" s="157" t="s">
        <v>9210</v>
      </c>
      <c r="B3286" s="1" t="s">
        <v>9211</v>
      </c>
      <c r="C3286" s="157" t="s">
        <v>10610</v>
      </c>
      <c r="D3286" s="157" t="s">
        <v>10610</v>
      </c>
    </row>
    <row r="3287" hidden="1">
      <c r="A3287" s="157" t="s">
        <v>9212</v>
      </c>
      <c r="B3287" s="1" t="s">
        <v>9213</v>
      </c>
      <c r="C3287" s="157" t="s">
        <v>10610</v>
      </c>
      <c r="D3287" s="157" t="s">
        <v>10610</v>
      </c>
    </row>
    <row r="3288" hidden="1">
      <c r="A3288" s="157" t="s">
        <v>9214</v>
      </c>
      <c r="B3288" s="1" t="s">
        <v>9215</v>
      </c>
      <c r="C3288" s="157" t="s">
        <v>10610</v>
      </c>
      <c r="D3288" s="157" t="s">
        <v>10610</v>
      </c>
    </row>
    <row r="3289" hidden="1">
      <c r="A3289" s="157" t="s">
        <v>9216</v>
      </c>
      <c r="B3289" s="1" t="s">
        <v>9217</v>
      </c>
      <c r="C3289" s="157" t="s">
        <v>10610</v>
      </c>
      <c r="D3289" s="157" t="s">
        <v>10610</v>
      </c>
    </row>
    <row r="3290" hidden="1">
      <c r="A3290" s="157" t="s">
        <v>9218</v>
      </c>
      <c r="B3290" s="1" t="s">
        <v>9219</v>
      </c>
      <c r="C3290" s="157" t="s">
        <v>10610</v>
      </c>
      <c r="D3290" s="157" t="s">
        <v>10610</v>
      </c>
    </row>
    <row r="3291" hidden="1">
      <c r="A3291" s="157" t="s">
        <v>9220</v>
      </c>
      <c r="B3291" s="1" t="s">
        <v>9221</v>
      </c>
      <c r="C3291" s="157" t="s">
        <v>10610</v>
      </c>
      <c r="D3291" s="157" t="s">
        <v>10610</v>
      </c>
    </row>
    <row r="3292" hidden="1">
      <c r="A3292" s="157" t="s">
        <v>9224</v>
      </c>
      <c r="B3292" s="1" t="s">
        <v>9225</v>
      </c>
      <c r="C3292" s="157" t="s">
        <v>10610</v>
      </c>
      <c r="D3292" s="157" t="s">
        <v>10610</v>
      </c>
    </row>
    <row r="3293" hidden="1">
      <c r="A3293" s="157" t="s">
        <v>9226</v>
      </c>
      <c r="B3293" s="1" t="s">
        <v>9227</v>
      </c>
      <c r="C3293" s="157" t="s">
        <v>10610</v>
      </c>
      <c r="D3293" s="157" t="s">
        <v>10610</v>
      </c>
    </row>
    <row r="3294" hidden="1">
      <c r="A3294" s="157" t="s">
        <v>9228</v>
      </c>
      <c r="B3294" s="1" t="s">
        <v>9229</v>
      </c>
      <c r="C3294" s="157" t="s">
        <v>10610</v>
      </c>
      <c r="D3294" s="157" t="s">
        <v>10610</v>
      </c>
    </row>
    <row r="3295" hidden="1">
      <c r="A3295" s="157" t="s">
        <v>9230</v>
      </c>
      <c r="B3295" s="1" t="s">
        <v>9231</v>
      </c>
      <c r="C3295" s="157" t="s">
        <v>10610</v>
      </c>
      <c r="D3295" s="157" t="s">
        <v>10610</v>
      </c>
    </row>
    <row r="3296" hidden="1">
      <c r="A3296" s="157" t="s">
        <v>9232</v>
      </c>
      <c r="B3296" s="1" t="s">
        <v>9233</v>
      </c>
      <c r="C3296" s="157" t="s">
        <v>10610</v>
      </c>
      <c r="D3296" s="157" t="s">
        <v>10610</v>
      </c>
    </row>
    <row r="3297" hidden="1">
      <c r="A3297" s="157" t="s">
        <v>9234</v>
      </c>
      <c r="B3297" s="1" t="s">
        <v>9235</v>
      </c>
      <c r="C3297" s="157" t="s">
        <v>10610</v>
      </c>
      <c r="D3297" s="157" t="s">
        <v>10610</v>
      </c>
    </row>
    <row r="3298" hidden="1">
      <c r="A3298" s="157" t="s">
        <v>9238</v>
      </c>
      <c r="B3298" s="1" t="s">
        <v>9239</v>
      </c>
      <c r="C3298" s="157" t="s">
        <v>10610</v>
      </c>
      <c r="D3298" s="157" t="s">
        <v>10610</v>
      </c>
    </row>
    <row r="3299" hidden="1">
      <c r="A3299" s="157" t="s">
        <v>9240</v>
      </c>
      <c r="B3299" s="1" t="s">
        <v>9241</v>
      </c>
      <c r="C3299" s="157" t="s">
        <v>10610</v>
      </c>
      <c r="D3299" s="157" t="s">
        <v>10610</v>
      </c>
    </row>
    <row r="3300" hidden="1">
      <c r="A3300" s="157" t="s">
        <v>9242</v>
      </c>
      <c r="B3300" s="1" t="s">
        <v>9243</v>
      </c>
      <c r="C3300" s="157" t="s">
        <v>10610</v>
      </c>
      <c r="D3300" s="157" t="s">
        <v>10610</v>
      </c>
    </row>
    <row r="3301" hidden="1">
      <c r="A3301" s="157" t="s">
        <v>9245</v>
      </c>
      <c r="B3301" s="1" t="s">
        <v>9247</v>
      </c>
      <c r="C3301" s="157" t="s">
        <v>10610</v>
      </c>
      <c r="D3301" s="157" t="s">
        <v>10610</v>
      </c>
    </row>
    <row r="3302" hidden="1">
      <c r="A3302" s="157" t="s">
        <v>9248</v>
      </c>
      <c r="B3302" s="1" t="s">
        <v>9249</v>
      </c>
      <c r="C3302" s="157" t="s">
        <v>10610</v>
      </c>
      <c r="D3302" s="157" t="s">
        <v>10610</v>
      </c>
    </row>
    <row r="3303" hidden="1">
      <c r="A3303" s="157" t="s">
        <v>9250</v>
      </c>
      <c r="B3303" s="1" t="s">
        <v>9251</v>
      </c>
      <c r="C3303" s="157" t="s">
        <v>10610</v>
      </c>
      <c r="D3303" s="157" t="s">
        <v>10610</v>
      </c>
    </row>
    <row r="3304" hidden="1">
      <c r="A3304" s="157" t="s">
        <v>9252</v>
      </c>
      <c r="B3304" s="1" t="s">
        <v>9253</v>
      </c>
      <c r="C3304" s="157" t="s">
        <v>10610</v>
      </c>
      <c r="D3304" s="157" t="s">
        <v>10610</v>
      </c>
    </row>
    <row r="3305" hidden="1">
      <c r="A3305" s="157" t="s">
        <v>9256</v>
      </c>
      <c r="B3305" s="1" t="s">
        <v>9257</v>
      </c>
      <c r="C3305" s="157" t="s">
        <v>10610</v>
      </c>
      <c r="D3305" s="157" t="s">
        <v>10610</v>
      </c>
    </row>
    <row r="3306" hidden="1">
      <c r="A3306" s="157" t="s">
        <v>9258</v>
      </c>
      <c r="B3306" s="1" t="s">
        <v>9259</v>
      </c>
      <c r="C3306" s="157" t="s">
        <v>10610</v>
      </c>
      <c r="D3306" s="157" t="s">
        <v>10610</v>
      </c>
    </row>
    <row r="3307" hidden="1">
      <c r="A3307" s="157" t="s">
        <v>9260</v>
      </c>
      <c r="B3307" s="1" t="s">
        <v>9261</v>
      </c>
      <c r="C3307" s="157" t="s">
        <v>10610</v>
      </c>
      <c r="D3307" s="157" t="s">
        <v>10610</v>
      </c>
    </row>
    <row r="3308" hidden="1">
      <c r="A3308" s="157" t="s">
        <v>9264</v>
      </c>
      <c r="B3308" s="1" t="s">
        <v>9265</v>
      </c>
      <c r="C3308" s="157" t="s">
        <v>10610</v>
      </c>
      <c r="D3308" s="157" t="s">
        <v>10610</v>
      </c>
    </row>
    <row r="3309" hidden="1">
      <c r="A3309" s="157" t="s">
        <v>9266</v>
      </c>
      <c r="B3309" s="1" t="s">
        <v>9267</v>
      </c>
      <c r="C3309" s="157" t="s">
        <v>10610</v>
      </c>
      <c r="D3309" s="157" t="s">
        <v>10610</v>
      </c>
    </row>
    <row r="3310" hidden="1">
      <c r="A3310" s="157" t="s">
        <v>9268</v>
      </c>
      <c r="B3310" s="1" t="s">
        <v>9269</v>
      </c>
      <c r="C3310" s="157" t="s">
        <v>10610</v>
      </c>
      <c r="D3310" s="157" t="s">
        <v>10610</v>
      </c>
    </row>
    <row r="3311" hidden="1">
      <c r="A3311" s="157" t="s">
        <v>9272</v>
      </c>
      <c r="B3311" s="1" t="s">
        <v>9273</v>
      </c>
      <c r="C3311" s="157" t="s">
        <v>10610</v>
      </c>
      <c r="D3311" s="157" t="s">
        <v>10610</v>
      </c>
    </row>
    <row r="3312" hidden="1">
      <c r="A3312" s="157" t="s">
        <v>9274</v>
      </c>
      <c r="B3312" s="1" t="s">
        <v>9275</v>
      </c>
      <c r="C3312" s="157" t="s">
        <v>10610</v>
      </c>
      <c r="D3312" s="157" t="s">
        <v>10610</v>
      </c>
    </row>
    <row r="3313" hidden="1">
      <c r="A3313" s="157" t="s">
        <v>9276</v>
      </c>
      <c r="B3313" s="1" t="s">
        <v>9277</v>
      </c>
      <c r="C3313" s="157" t="s">
        <v>10610</v>
      </c>
      <c r="D3313" s="157" t="s">
        <v>10610</v>
      </c>
    </row>
    <row r="3314" hidden="1">
      <c r="A3314" s="157" t="s">
        <v>9279</v>
      </c>
      <c r="B3314" s="1" t="s">
        <v>9281</v>
      </c>
      <c r="C3314" s="157" t="s">
        <v>10610</v>
      </c>
      <c r="D3314" s="157" t="s">
        <v>10610</v>
      </c>
    </row>
    <row r="3315" hidden="1">
      <c r="A3315" s="157" t="s">
        <v>9282</v>
      </c>
      <c r="B3315" s="1" t="s">
        <v>9283</v>
      </c>
      <c r="C3315" s="157" t="s">
        <v>10610</v>
      </c>
      <c r="D3315" s="157" t="s">
        <v>10610</v>
      </c>
    </row>
    <row r="3316" hidden="1">
      <c r="A3316" s="157" t="s">
        <v>9284</v>
      </c>
      <c r="B3316" s="1" t="s">
        <v>9285</v>
      </c>
      <c r="C3316" s="157" t="s">
        <v>10610</v>
      </c>
      <c r="D3316" s="157" t="s">
        <v>10610</v>
      </c>
    </row>
    <row r="3317" hidden="1">
      <c r="A3317" s="157" t="s">
        <v>9290</v>
      </c>
      <c r="B3317" s="1" t="s">
        <v>9291</v>
      </c>
      <c r="C3317" s="157" t="s">
        <v>10610</v>
      </c>
      <c r="D3317" s="157" t="s">
        <v>10610</v>
      </c>
    </row>
    <row r="3318" hidden="1">
      <c r="A3318" s="157" t="s">
        <v>9292</v>
      </c>
      <c r="B3318" s="1" t="s">
        <v>9293</v>
      </c>
      <c r="C3318" s="157" t="s">
        <v>10610</v>
      </c>
      <c r="D3318" s="157" t="s">
        <v>10610</v>
      </c>
    </row>
    <row r="3319" hidden="1">
      <c r="A3319" s="157" t="s">
        <v>9294</v>
      </c>
      <c r="B3319" s="1" t="s">
        <v>9295</v>
      </c>
      <c r="C3319" s="157" t="s">
        <v>10610</v>
      </c>
      <c r="D3319" s="157" t="s">
        <v>10610</v>
      </c>
    </row>
    <row r="3320" hidden="1">
      <c r="A3320" s="157" t="s">
        <v>9298</v>
      </c>
      <c r="B3320" s="1" t="s">
        <v>9299</v>
      </c>
      <c r="C3320" s="157" t="s">
        <v>10610</v>
      </c>
      <c r="D3320" s="157" t="s">
        <v>10610</v>
      </c>
    </row>
    <row r="3321" hidden="1">
      <c r="A3321" s="157" t="s">
        <v>9300</v>
      </c>
      <c r="B3321" s="1" t="s">
        <v>9301</v>
      </c>
      <c r="C3321" s="157" t="s">
        <v>10610</v>
      </c>
      <c r="D3321" s="157" t="s">
        <v>10610</v>
      </c>
    </row>
    <row r="3322" hidden="1">
      <c r="A3322" s="157" t="s">
        <v>9302</v>
      </c>
      <c r="B3322" s="1" t="s">
        <v>9303</v>
      </c>
      <c r="C3322" s="157" t="s">
        <v>10610</v>
      </c>
      <c r="D3322" s="157" t="s">
        <v>10610</v>
      </c>
    </row>
    <row r="3323" hidden="1">
      <c r="A3323" s="157" t="s">
        <v>9304</v>
      </c>
      <c r="B3323" s="1" t="s">
        <v>9305</v>
      </c>
      <c r="C3323" s="157" t="s">
        <v>10610</v>
      </c>
      <c r="D3323" s="157" t="s">
        <v>10610</v>
      </c>
    </row>
    <row r="3324" hidden="1">
      <c r="A3324" s="157" t="s">
        <v>9306</v>
      </c>
      <c r="B3324" s="1" t="s">
        <v>9307</v>
      </c>
      <c r="C3324" s="157" t="s">
        <v>10610</v>
      </c>
      <c r="D3324" s="157" t="s">
        <v>10610</v>
      </c>
    </row>
    <row r="3325" hidden="1">
      <c r="A3325" s="157" t="s">
        <v>9309</v>
      </c>
      <c r="B3325" s="1" t="s">
        <v>9312</v>
      </c>
      <c r="C3325" s="157" t="s">
        <v>10610</v>
      </c>
      <c r="D3325" s="157" t="s">
        <v>10610</v>
      </c>
    </row>
    <row r="3326" hidden="1">
      <c r="A3326" s="157" t="s">
        <v>9313</v>
      </c>
      <c r="B3326" s="1" t="s">
        <v>9314</v>
      </c>
      <c r="C3326" s="157" t="s">
        <v>10610</v>
      </c>
      <c r="D3326" s="157" t="s">
        <v>10610</v>
      </c>
    </row>
    <row r="3327" hidden="1">
      <c r="A3327" s="157" t="s">
        <v>9315</v>
      </c>
      <c r="B3327" s="1" t="s">
        <v>9316</v>
      </c>
      <c r="C3327" s="157" t="s">
        <v>10610</v>
      </c>
      <c r="D3327" s="157" t="s">
        <v>10610</v>
      </c>
    </row>
    <row r="3328" hidden="1">
      <c r="A3328" s="157" t="s">
        <v>9317</v>
      </c>
      <c r="B3328" s="1" t="s">
        <v>9318</v>
      </c>
      <c r="C3328" s="157" t="s">
        <v>10610</v>
      </c>
      <c r="D3328" s="157" t="s">
        <v>10610</v>
      </c>
    </row>
    <row r="3329" hidden="1">
      <c r="A3329" s="157" t="s">
        <v>9319</v>
      </c>
      <c r="B3329" s="1" t="s">
        <v>9320</v>
      </c>
      <c r="C3329" s="157" t="s">
        <v>10610</v>
      </c>
      <c r="D3329" s="157" t="s">
        <v>10610</v>
      </c>
    </row>
    <row r="3330" hidden="1">
      <c r="A3330" s="157" t="s">
        <v>9321</v>
      </c>
      <c r="B3330" s="1" t="s">
        <v>9322</v>
      </c>
      <c r="C3330" s="157" t="s">
        <v>10610</v>
      </c>
      <c r="D3330" s="157" t="s">
        <v>10610</v>
      </c>
    </row>
    <row r="3331" hidden="1">
      <c r="A3331" s="157" t="s">
        <v>9323</v>
      </c>
      <c r="B3331" s="1" t="s">
        <v>9324</v>
      </c>
      <c r="C3331" s="157" t="s">
        <v>10610</v>
      </c>
      <c r="D3331" s="157" t="s">
        <v>10610</v>
      </c>
    </row>
    <row r="3332" hidden="1">
      <c r="A3332" s="157" t="s">
        <v>9325</v>
      </c>
      <c r="B3332" s="1" t="s">
        <v>9326</v>
      </c>
      <c r="C3332" s="157" t="s">
        <v>10610</v>
      </c>
      <c r="D3332" s="157" t="s">
        <v>10610</v>
      </c>
    </row>
    <row r="3333" hidden="1">
      <c r="A3333" s="157" t="s">
        <v>9327</v>
      </c>
      <c r="B3333" s="1" t="s">
        <v>9328</v>
      </c>
      <c r="C3333" s="157" t="s">
        <v>10610</v>
      </c>
      <c r="D3333" s="157" t="s">
        <v>10610</v>
      </c>
    </row>
    <row r="3334" hidden="1">
      <c r="A3334" s="157" t="s">
        <v>9329</v>
      </c>
      <c r="B3334" s="1" t="s">
        <v>9330</v>
      </c>
      <c r="C3334" s="157" t="s">
        <v>10610</v>
      </c>
      <c r="D3334" s="157" t="s">
        <v>10610</v>
      </c>
    </row>
    <row r="3335" hidden="1">
      <c r="A3335" s="157" t="s">
        <v>9332</v>
      </c>
      <c r="B3335" s="1" t="s">
        <v>9333</v>
      </c>
      <c r="C3335" s="157" t="s">
        <v>10610</v>
      </c>
      <c r="D3335" s="157" t="s">
        <v>10610</v>
      </c>
    </row>
    <row r="3336" hidden="1">
      <c r="A3336" s="157" t="s">
        <v>9334</v>
      </c>
      <c r="B3336" s="1" t="s">
        <v>9335</v>
      </c>
      <c r="C3336" s="157" t="s">
        <v>10610</v>
      </c>
      <c r="D3336" s="157" t="s">
        <v>10610</v>
      </c>
    </row>
    <row r="3337" hidden="1">
      <c r="A3337" s="157" t="s">
        <v>9336</v>
      </c>
      <c r="B3337" s="1" t="s">
        <v>9337</v>
      </c>
      <c r="C3337" s="157" t="s">
        <v>10610</v>
      </c>
      <c r="D3337" s="157" t="s">
        <v>10610</v>
      </c>
    </row>
    <row r="3338" hidden="1">
      <c r="A3338" s="157" t="s">
        <v>9339</v>
      </c>
      <c r="B3338" s="1" t="s">
        <v>9340</v>
      </c>
      <c r="C3338" s="157" t="s">
        <v>10610</v>
      </c>
      <c r="D3338" s="157" t="s">
        <v>10610</v>
      </c>
    </row>
    <row r="3339" hidden="1">
      <c r="A3339" s="157" t="s">
        <v>9341</v>
      </c>
      <c r="B3339" s="1" t="s">
        <v>9342</v>
      </c>
      <c r="C3339" s="157" t="s">
        <v>10610</v>
      </c>
      <c r="D3339" s="157" t="s">
        <v>10610</v>
      </c>
    </row>
    <row r="3340" hidden="1">
      <c r="A3340" s="157" t="s">
        <v>9343</v>
      </c>
      <c r="B3340" s="1" t="s">
        <v>9344</v>
      </c>
      <c r="C3340" s="157" t="s">
        <v>10610</v>
      </c>
      <c r="D3340" s="157" t="s">
        <v>10610</v>
      </c>
    </row>
    <row r="3341" hidden="1">
      <c r="A3341" s="157" t="s">
        <v>9345</v>
      </c>
      <c r="B3341" s="1" t="s">
        <v>9346</v>
      </c>
      <c r="C3341" s="157" t="s">
        <v>10610</v>
      </c>
      <c r="D3341" s="157" t="s">
        <v>10610</v>
      </c>
    </row>
    <row r="3342" hidden="1">
      <c r="A3342" s="157" t="s">
        <v>9347</v>
      </c>
      <c r="B3342" s="1" t="s">
        <v>9348</v>
      </c>
      <c r="C3342" s="157" t="s">
        <v>10610</v>
      </c>
      <c r="D3342" s="157" t="s">
        <v>10610</v>
      </c>
    </row>
    <row r="3343" hidden="1">
      <c r="A3343" s="157" t="s">
        <v>9349</v>
      </c>
      <c r="B3343" s="1" t="s">
        <v>9350</v>
      </c>
      <c r="C3343" s="157" t="s">
        <v>10610</v>
      </c>
      <c r="D3343" s="157" t="s">
        <v>10610</v>
      </c>
    </row>
    <row r="3344" hidden="1">
      <c r="A3344" s="157" t="s">
        <v>9351</v>
      </c>
      <c r="B3344" s="1" t="s">
        <v>9352</v>
      </c>
      <c r="C3344" s="157" t="s">
        <v>10610</v>
      </c>
      <c r="D3344" s="157" t="s">
        <v>10610</v>
      </c>
    </row>
    <row r="3345" hidden="1">
      <c r="A3345" s="157" t="s">
        <v>9354</v>
      </c>
      <c r="B3345" s="1" t="s">
        <v>9355</v>
      </c>
      <c r="C3345" s="157" t="s">
        <v>10610</v>
      </c>
      <c r="D3345" s="157" t="s">
        <v>10610</v>
      </c>
    </row>
    <row r="3346" hidden="1">
      <c r="A3346" s="157" t="s">
        <v>9356</v>
      </c>
      <c r="B3346" s="1" t="s">
        <v>9357</v>
      </c>
      <c r="C3346" s="157" t="s">
        <v>10610</v>
      </c>
      <c r="D3346" s="157" t="s">
        <v>10610</v>
      </c>
    </row>
    <row r="3347" hidden="1">
      <c r="A3347" s="157" t="s">
        <v>9358</v>
      </c>
      <c r="B3347" s="1" t="s">
        <v>9359</v>
      </c>
      <c r="C3347" s="157" t="s">
        <v>10610</v>
      </c>
      <c r="D3347" s="157" t="s">
        <v>10610</v>
      </c>
    </row>
    <row r="3348" hidden="1">
      <c r="A3348" s="157" t="s">
        <v>9360</v>
      </c>
      <c r="B3348" s="1" t="s">
        <v>9361</v>
      </c>
      <c r="C3348" s="157" t="s">
        <v>10610</v>
      </c>
      <c r="D3348" s="157" t="s">
        <v>10610</v>
      </c>
    </row>
    <row r="3349" hidden="1">
      <c r="A3349" s="157" t="s">
        <v>10810</v>
      </c>
      <c r="B3349" s="1" t="s">
        <v>10811</v>
      </c>
      <c r="C3349" s="157" t="s">
        <v>10610</v>
      </c>
      <c r="D3349" s="157" t="s">
        <v>10610</v>
      </c>
    </row>
    <row r="3350" hidden="1">
      <c r="A3350" s="157" t="s">
        <v>9362</v>
      </c>
      <c r="B3350" s="1" t="s">
        <v>9363</v>
      </c>
      <c r="C3350" s="157" t="s">
        <v>10610</v>
      </c>
      <c r="D3350" s="157" t="s">
        <v>10610</v>
      </c>
    </row>
    <row r="3351" hidden="1">
      <c r="A3351" s="157" t="s">
        <v>9364</v>
      </c>
      <c r="B3351" s="1" t="s">
        <v>9365</v>
      </c>
      <c r="C3351" s="157" t="s">
        <v>10610</v>
      </c>
      <c r="D3351" s="157" t="s">
        <v>10610</v>
      </c>
    </row>
    <row r="3352" hidden="1">
      <c r="A3352" s="157" t="s">
        <v>9366</v>
      </c>
      <c r="B3352" s="1" t="s">
        <v>9367</v>
      </c>
      <c r="C3352" s="157" t="s">
        <v>10610</v>
      </c>
      <c r="D3352" s="157" t="s">
        <v>10610</v>
      </c>
    </row>
    <row r="3353" hidden="1">
      <c r="A3353" s="157" t="s">
        <v>9368</v>
      </c>
      <c r="B3353" s="1" t="s">
        <v>9369</v>
      </c>
      <c r="C3353" s="157" t="s">
        <v>10610</v>
      </c>
      <c r="D3353" s="157" t="s">
        <v>10610</v>
      </c>
    </row>
    <row r="3354" hidden="1">
      <c r="A3354" s="157" t="s">
        <v>9370</v>
      </c>
      <c r="B3354" s="1" t="s">
        <v>9371</v>
      </c>
      <c r="C3354" s="157" t="s">
        <v>10610</v>
      </c>
      <c r="D3354" s="157" t="s">
        <v>10610</v>
      </c>
    </row>
    <row r="3355" hidden="1">
      <c r="A3355" s="157" t="s">
        <v>9372</v>
      </c>
      <c r="B3355" s="1" t="s">
        <v>9373</v>
      </c>
      <c r="C3355" s="157" t="s">
        <v>10610</v>
      </c>
      <c r="D3355" s="157" t="s">
        <v>10610</v>
      </c>
    </row>
    <row r="3356" hidden="1">
      <c r="A3356" s="157" t="s">
        <v>9374</v>
      </c>
      <c r="B3356" s="1" t="s">
        <v>9375</v>
      </c>
      <c r="C3356" s="157" t="s">
        <v>10610</v>
      </c>
      <c r="D3356" s="157" t="s">
        <v>10610</v>
      </c>
    </row>
    <row r="3357" hidden="1">
      <c r="A3357" s="157" t="s">
        <v>9377</v>
      </c>
      <c r="B3357" s="1" t="s">
        <v>9378</v>
      </c>
      <c r="C3357" s="157" t="s">
        <v>10610</v>
      </c>
      <c r="D3357" s="157" t="s">
        <v>10610</v>
      </c>
    </row>
    <row r="3358" hidden="1">
      <c r="A3358" s="157" t="s">
        <v>9380</v>
      </c>
      <c r="B3358" s="1" t="s">
        <v>9381</v>
      </c>
      <c r="C3358" s="157" t="s">
        <v>10610</v>
      </c>
      <c r="D3358" s="157" t="s">
        <v>10610</v>
      </c>
    </row>
    <row r="3359" hidden="1">
      <c r="A3359" s="157" t="s">
        <v>9382</v>
      </c>
      <c r="B3359" s="1" t="s">
        <v>9383</v>
      </c>
      <c r="C3359" s="157" t="s">
        <v>10610</v>
      </c>
      <c r="D3359" s="157" t="s">
        <v>10610</v>
      </c>
    </row>
    <row r="3360" hidden="1">
      <c r="A3360" s="157" t="s">
        <v>9384</v>
      </c>
      <c r="B3360" s="1" t="s">
        <v>9385</v>
      </c>
      <c r="C3360" s="157" t="s">
        <v>10610</v>
      </c>
      <c r="D3360" s="157" t="s">
        <v>10610</v>
      </c>
    </row>
    <row r="3361" hidden="1">
      <c r="A3361" s="157" t="s">
        <v>9386</v>
      </c>
      <c r="B3361" s="1" t="s">
        <v>9387</v>
      </c>
      <c r="C3361" s="157" t="s">
        <v>10610</v>
      </c>
      <c r="D3361" s="157" t="s">
        <v>10610</v>
      </c>
    </row>
    <row r="3362" hidden="1">
      <c r="A3362" s="157" t="s">
        <v>9388</v>
      </c>
      <c r="B3362" s="1" t="s">
        <v>9389</v>
      </c>
      <c r="C3362" s="157" t="s">
        <v>10610</v>
      </c>
      <c r="D3362" s="157" t="s">
        <v>10610</v>
      </c>
    </row>
    <row r="3363" hidden="1">
      <c r="A3363" s="157" t="s">
        <v>9390</v>
      </c>
      <c r="B3363" s="1" t="s">
        <v>9391</v>
      </c>
      <c r="C3363" s="157" t="s">
        <v>10610</v>
      </c>
      <c r="D3363" s="157" t="s">
        <v>10610</v>
      </c>
    </row>
    <row r="3364" hidden="1">
      <c r="A3364" s="157" t="s">
        <v>9392</v>
      </c>
      <c r="B3364" s="1" t="s">
        <v>9393</v>
      </c>
      <c r="C3364" s="157" t="s">
        <v>10610</v>
      </c>
      <c r="D3364" s="157" t="s">
        <v>10610</v>
      </c>
    </row>
    <row r="3365" hidden="1">
      <c r="A3365" s="157" t="s">
        <v>9394</v>
      </c>
      <c r="B3365" s="1" t="s">
        <v>9395</v>
      </c>
      <c r="C3365" s="157" t="s">
        <v>10610</v>
      </c>
      <c r="D3365" s="157" t="s">
        <v>10610</v>
      </c>
    </row>
    <row r="3366" hidden="1">
      <c r="A3366" s="157" t="s">
        <v>9396</v>
      </c>
      <c r="B3366" s="1" t="s">
        <v>9397</v>
      </c>
      <c r="C3366" s="157" t="s">
        <v>10610</v>
      </c>
      <c r="D3366" s="157" t="s">
        <v>10610</v>
      </c>
    </row>
    <row r="3367" hidden="1">
      <c r="A3367" s="157" t="s">
        <v>9398</v>
      </c>
      <c r="B3367" s="1" t="s">
        <v>9399</v>
      </c>
      <c r="C3367" s="157" t="s">
        <v>10610</v>
      </c>
      <c r="D3367" s="157" t="s">
        <v>10610</v>
      </c>
    </row>
    <row r="3368" hidden="1">
      <c r="A3368" s="157" t="s">
        <v>9400</v>
      </c>
      <c r="B3368" s="1" t="s">
        <v>9401</v>
      </c>
      <c r="C3368" s="157" t="s">
        <v>10610</v>
      </c>
      <c r="D3368" s="157" t="s">
        <v>10610</v>
      </c>
    </row>
    <row r="3369" hidden="1">
      <c r="A3369" s="157" t="s">
        <v>9402</v>
      </c>
      <c r="B3369" s="1" t="s">
        <v>9403</v>
      </c>
      <c r="C3369" s="157" t="s">
        <v>10610</v>
      </c>
      <c r="D3369" s="157" t="s">
        <v>10610</v>
      </c>
    </row>
    <row r="3370" hidden="1">
      <c r="A3370" s="157" t="s">
        <v>9404</v>
      </c>
      <c r="B3370" s="1" t="s">
        <v>9405</v>
      </c>
      <c r="C3370" s="157" t="s">
        <v>10610</v>
      </c>
      <c r="D3370" s="157" t="s">
        <v>10610</v>
      </c>
    </row>
    <row r="3371" hidden="1">
      <c r="A3371" s="157" t="s">
        <v>9406</v>
      </c>
      <c r="B3371" s="1" t="s">
        <v>9407</v>
      </c>
      <c r="C3371" s="157" t="s">
        <v>10610</v>
      </c>
      <c r="D3371" s="157" t="s">
        <v>10610</v>
      </c>
    </row>
    <row r="3372" hidden="1">
      <c r="A3372" s="157" t="s">
        <v>9408</v>
      </c>
      <c r="B3372" s="1" t="s">
        <v>9409</v>
      </c>
      <c r="C3372" s="157" t="s">
        <v>10610</v>
      </c>
      <c r="D3372" s="157" t="s">
        <v>10610</v>
      </c>
    </row>
    <row r="3373" hidden="1">
      <c r="A3373" s="157" t="s">
        <v>9410</v>
      </c>
      <c r="B3373" s="1" t="s">
        <v>9411</v>
      </c>
      <c r="C3373" s="157" t="s">
        <v>10610</v>
      </c>
      <c r="D3373" s="157" t="s">
        <v>10610</v>
      </c>
    </row>
    <row r="3374" hidden="1">
      <c r="A3374" s="157" t="s">
        <v>9412</v>
      </c>
      <c r="B3374" s="1" t="s">
        <v>9413</v>
      </c>
      <c r="C3374" s="157" t="s">
        <v>10610</v>
      </c>
      <c r="D3374" s="157" t="s">
        <v>10610</v>
      </c>
    </row>
    <row r="3375" hidden="1">
      <c r="A3375" s="157" t="s">
        <v>9414</v>
      </c>
      <c r="B3375" s="1" t="s">
        <v>9415</v>
      </c>
      <c r="C3375" s="157" t="s">
        <v>10610</v>
      </c>
      <c r="D3375" s="157" t="s">
        <v>10610</v>
      </c>
    </row>
    <row r="3376" hidden="1">
      <c r="A3376" s="157" t="s">
        <v>9416</v>
      </c>
      <c r="B3376" s="1" t="s">
        <v>9417</v>
      </c>
      <c r="C3376" s="157" t="s">
        <v>10610</v>
      </c>
      <c r="D3376" s="157" t="s">
        <v>10610</v>
      </c>
    </row>
    <row r="3377" hidden="1">
      <c r="A3377" s="157" t="s">
        <v>9418</v>
      </c>
      <c r="B3377" s="1" t="s">
        <v>9419</v>
      </c>
      <c r="C3377" s="157" t="s">
        <v>10610</v>
      </c>
      <c r="D3377" s="157" t="s">
        <v>10610</v>
      </c>
    </row>
    <row r="3378" hidden="1">
      <c r="A3378" s="157" t="s">
        <v>9420</v>
      </c>
      <c r="B3378" s="1" t="s">
        <v>9421</v>
      </c>
      <c r="C3378" s="157" t="s">
        <v>10610</v>
      </c>
      <c r="D3378" s="157" t="s">
        <v>10610</v>
      </c>
    </row>
    <row r="3379" hidden="1">
      <c r="A3379" s="157" t="s">
        <v>9422</v>
      </c>
      <c r="B3379" s="1" t="s">
        <v>9423</v>
      </c>
      <c r="C3379" s="157" t="s">
        <v>10610</v>
      </c>
      <c r="D3379" s="157" t="s">
        <v>10610</v>
      </c>
    </row>
    <row r="3380" hidden="1">
      <c r="A3380" s="157" t="s">
        <v>9424</v>
      </c>
      <c r="B3380" s="1" t="s">
        <v>9425</v>
      </c>
      <c r="C3380" s="157" t="s">
        <v>10610</v>
      </c>
      <c r="D3380" s="157" t="s">
        <v>10610</v>
      </c>
    </row>
    <row r="3381" hidden="1">
      <c r="A3381" s="157" t="s">
        <v>9426</v>
      </c>
      <c r="B3381" s="1" t="s">
        <v>9427</v>
      </c>
      <c r="C3381" s="157" t="s">
        <v>10610</v>
      </c>
      <c r="D3381" s="157" t="s">
        <v>10610</v>
      </c>
    </row>
    <row r="3382" hidden="1">
      <c r="A3382" s="157" t="s">
        <v>9428</v>
      </c>
      <c r="B3382" s="1" t="s">
        <v>9429</v>
      </c>
      <c r="C3382" s="157" t="s">
        <v>10610</v>
      </c>
      <c r="D3382" s="157" t="s">
        <v>10610</v>
      </c>
    </row>
    <row r="3383" hidden="1">
      <c r="A3383" s="157" t="s">
        <v>9430</v>
      </c>
      <c r="B3383" s="1" t="s">
        <v>9431</v>
      </c>
      <c r="C3383" s="157" t="s">
        <v>10610</v>
      </c>
      <c r="D3383" s="157" t="s">
        <v>10610</v>
      </c>
    </row>
    <row r="3384" hidden="1">
      <c r="A3384" s="157" t="s">
        <v>9432</v>
      </c>
      <c r="B3384" s="1" t="s">
        <v>9433</v>
      </c>
      <c r="C3384" s="157" t="s">
        <v>10610</v>
      </c>
      <c r="D3384" s="157" t="s">
        <v>10610</v>
      </c>
    </row>
    <row r="3385" hidden="1">
      <c r="A3385" s="157" t="s">
        <v>9434</v>
      </c>
      <c r="B3385" s="1" t="s">
        <v>9435</v>
      </c>
      <c r="C3385" s="157" t="s">
        <v>10610</v>
      </c>
      <c r="D3385" s="157" t="s">
        <v>10610</v>
      </c>
    </row>
    <row r="3386" hidden="1">
      <c r="A3386" s="157" t="s">
        <v>9436</v>
      </c>
      <c r="B3386" s="1" t="s">
        <v>9437</v>
      </c>
      <c r="C3386" s="157" t="s">
        <v>10610</v>
      </c>
      <c r="D3386" s="157" t="s">
        <v>10610</v>
      </c>
    </row>
    <row r="3387" hidden="1">
      <c r="A3387" s="157" t="s">
        <v>9438</v>
      </c>
      <c r="B3387" s="1" t="s">
        <v>9439</v>
      </c>
      <c r="C3387" s="157" t="s">
        <v>10610</v>
      </c>
      <c r="D3387" s="157" t="s">
        <v>10610</v>
      </c>
    </row>
    <row r="3388" hidden="1">
      <c r="A3388" s="157" t="s">
        <v>9440</v>
      </c>
      <c r="B3388" s="1" t="s">
        <v>9441</v>
      </c>
      <c r="C3388" s="157" t="s">
        <v>10610</v>
      </c>
      <c r="D3388" s="157" t="s">
        <v>10610</v>
      </c>
    </row>
    <row r="3389" hidden="1">
      <c r="A3389" s="157" t="s">
        <v>9442</v>
      </c>
      <c r="B3389" s="1" t="s">
        <v>9443</v>
      </c>
      <c r="C3389" s="157" t="s">
        <v>10610</v>
      </c>
      <c r="D3389" s="157" t="s">
        <v>10610</v>
      </c>
    </row>
    <row r="3390" hidden="1">
      <c r="A3390" s="157" t="s">
        <v>9444</v>
      </c>
      <c r="B3390" s="1" t="s">
        <v>9445</v>
      </c>
      <c r="C3390" s="157" t="s">
        <v>10610</v>
      </c>
      <c r="D3390" s="157" t="s">
        <v>10610</v>
      </c>
    </row>
    <row r="3391" hidden="1">
      <c r="A3391" s="157" t="s">
        <v>9446</v>
      </c>
      <c r="B3391" s="1" t="s">
        <v>9447</v>
      </c>
      <c r="C3391" s="157" t="s">
        <v>10610</v>
      </c>
      <c r="D3391" s="157" t="s">
        <v>10610</v>
      </c>
    </row>
    <row r="3392" hidden="1">
      <c r="A3392" s="157" t="s">
        <v>9448</v>
      </c>
      <c r="B3392" s="1" t="s">
        <v>9449</v>
      </c>
      <c r="C3392" s="157" t="s">
        <v>10610</v>
      </c>
      <c r="D3392" s="157" t="s">
        <v>10610</v>
      </c>
    </row>
    <row r="3393" hidden="1">
      <c r="A3393" s="157" t="s">
        <v>9450</v>
      </c>
      <c r="B3393" s="1" t="s">
        <v>9451</v>
      </c>
      <c r="C3393" s="157" t="s">
        <v>10610</v>
      </c>
      <c r="D3393" s="157" t="s">
        <v>10610</v>
      </c>
    </row>
    <row r="3394" hidden="1">
      <c r="A3394" s="157" t="s">
        <v>9452</v>
      </c>
      <c r="B3394" s="1" t="s">
        <v>9453</v>
      </c>
      <c r="C3394" s="157" t="s">
        <v>10610</v>
      </c>
      <c r="D3394" s="157" t="s">
        <v>10610</v>
      </c>
    </row>
    <row r="3395" hidden="1">
      <c r="A3395" s="157" t="s">
        <v>9454</v>
      </c>
      <c r="B3395" s="1" t="s">
        <v>9455</v>
      </c>
      <c r="C3395" s="157" t="s">
        <v>10610</v>
      </c>
      <c r="D3395" s="157" t="s">
        <v>10610</v>
      </c>
    </row>
    <row r="3396" hidden="1">
      <c r="A3396" s="157" t="s">
        <v>9456</v>
      </c>
      <c r="B3396" s="1" t="s">
        <v>9457</v>
      </c>
      <c r="C3396" s="157" t="s">
        <v>10610</v>
      </c>
      <c r="D3396" s="157" t="s">
        <v>10610</v>
      </c>
    </row>
    <row r="3397" hidden="1">
      <c r="A3397" s="157" t="s">
        <v>9458</v>
      </c>
      <c r="B3397" s="1" t="s">
        <v>9459</v>
      </c>
      <c r="C3397" s="157" t="s">
        <v>10610</v>
      </c>
      <c r="D3397" s="157" t="s">
        <v>10610</v>
      </c>
    </row>
    <row r="3398" hidden="1">
      <c r="A3398" s="157" t="s">
        <v>9460</v>
      </c>
      <c r="B3398" s="1" t="s">
        <v>9461</v>
      </c>
      <c r="C3398" s="157" t="s">
        <v>10610</v>
      </c>
      <c r="D3398" s="157" t="s">
        <v>10610</v>
      </c>
    </row>
    <row r="3399" hidden="1">
      <c r="A3399" s="157" t="s">
        <v>9462</v>
      </c>
      <c r="B3399" s="1" t="s">
        <v>9463</v>
      </c>
      <c r="C3399" s="157" t="s">
        <v>10610</v>
      </c>
      <c r="D3399" s="157" t="s">
        <v>10610</v>
      </c>
    </row>
    <row r="3400" hidden="1">
      <c r="A3400" s="157" t="s">
        <v>9464</v>
      </c>
      <c r="B3400" s="1" t="s">
        <v>9465</v>
      </c>
      <c r="C3400" s="157" t="s">
        <v>10610</v>
      </c>
      <c r="D3400" s="157" t="s">
        <v>10610</v>
      </c>
    </row>
    <row r="3401" hidden="1">
      <c r="A3401" s="157" t="s">
        <v>9466</v>
      </c>
      <c r="B3401" s="1" t="s">
        <v>9467</v>
      </c>
      <c r="C3401" s="157" t="s">
        <v>10610</v>
      </c>
      <c r="D3401" s="157" t="s">
        <v>10610</v>
      </c>
    </row>
    <row r="3402" hidden="1">
      <c r="A3402" s="157" t="s">
        <v>9468</v>
      </c>
      <c r="B3402" s="1" t="s">
        <v>9469</v>
      </c>
      <c r="C3402" s="157" t="s">
        <v>10610</v>
      </c>
      <c r="D3402" s="157" t="s">
        <v>10610</v>
      </c>
    </row>
    <row r="3403" hidden="1">
      <c r="A3403" s="157" t="s">
        <v>9470</v>
      </c>
      <c r="B3403" s="1" t="s">
        <v>9471</v>
      </c>
      <c r="C3403" s="157" t="s">
        <v>10610</v>
      </c>
      <c r="D3403" s="157" t="s">
        <v>10610</v>
      </c>
    </row>
    <row r="3404" hidden="1">
      <c r="A3404" s="157" t="s">
        <v>9472</v>
      </c>
      <c r="B3404" s="1" t="s">
        <v>9473</v>
      </c>
      <c r="C3404" s="157" t="s">
        <v>10610</v>
      </c>
      <c r="D3404" s="157" t="s">
        <v>10610</v>
      </c>
    </row>
    <row r="3405" hidden="1">
      <c r="A3405" s="157" t="s">
        <v>9474</v>
      </c>
      <c r="B3405" s="1" t="s">
        <v>9475</v>
      </c>
      <c r="C3405" s="157" t="s">
        <v>10610</v>
      </c>
      <c r="D3405" s="157" t="s">
        <v>10610</v>
      </c>
    </row>
    <row r="3406" hidden="1">
      <c r="A3406" s="157" t="s">
        <v>9476</v>
      </c>
      <c r="B3406" s="1" t="s">
        <v>9477</v>
      </c>
      <c r="C3406" s="157" t="s">
        <v>10610</v>
      </c>
      <c r="D3406" s="157" t="s">
        <v>10610</v>
      </c>
    </row>
    <row r="3407" hidden="1">
      <c r="A3407" s="157" t="s">
        <v>9478</v>
      </c>
      <c r="B3407" s="1" t="s">
        <v>9479</v>
      </c>
      <c r="C3407" s="157" t="s">
        <v>10610</v>
      </c>
      <c r="D3407" s="157" t="s">
        <v>10610</v>
      </c>
    </row>
    <row r="3408" hidden="1">
      <c r="A3408" s="157" t="s">
        <v>9480</v>
      </c>
      <c r="B3408" s="1" t="s">
        <v>9481</v>
      </c>
      <c r="C3408" s="157" t="s">
        <v>10610</v>
      </c>
      <c r="D3408" s="157" t="s">
        <v>10610</v>
      </c>
    </row>
    <row r="3409" hidden="1">
      <c r="A3409" s="157" t="s">
        <v>9482</v>
      </c>
      <c r="B3409" s="1" t="s">
        <v>9483</v>
      </c>
      <c r="C3409" s="157" t="s">
        <v>10610</v>
      </c>
      <c r="D3409" s="157" t="s">
        <v>10610</v>
      </c>
    </row>
    <row r="3410" hidden="1">
      <c r="A3410" s="157" t="s">
        <v>9484</v>
      </c>
      <c r="B3410" s="1" t="s">
        <v>9485</v>
      </c>
      <c r="C3410" s="157" t="s">
        <v>10610</v>
      </c>
      <c r="D3410" s="157" t="s">
        <v>10610</v>
      </c>
    </row>
    <row r="3411" hidden="1">
      <c r="A3411" s="157" t="s">
        <v>9486</v>
      </c>
      <c r="B3411" s="1" t="s">
        <v>9487</v>
      </c>
      <c r="C3411" s="157" t="s">
        <v>10610</v>
      </c>
      <c r="D3411" s="157" t="s">
        <v>10610</v>
      </c>
    </row>
    <row r="3412" hidden="1">
      <c r="A3412" s="157" t="s">
        <v>9488</v>
      </c>
      <c r="B3412" s="1" t="s">
        <v>9489</v>
      </c>
      <c r="C3412" s="157" t="s">
        <v>10610</v>
      </c>
      <c r="D3412" s="157" t="s">
        <v>10610</v>
      </c>
    </row>
    <row r="3413" hidden="1">
      <c r="A3413" s="157" t="s">
        <v>9490</v>
      </c>
      <c r="B3413" s="1" t="s">
        <v>9491</v>
      </c>
      <c r="C3413" s="157" t="s">
        <v>10610</v>
      </c>
      <c r="D3413" s="157" t="s">
        <v>10610</v>
      </c>
    </row>
    <row r="3414" hidden="1">
      <c r="A3414" s="157" t="s">
        <v>9492</v>
      </c>
      <c r="B3414" s="1" t="s">
        <v>9493</v>
      </c>
      <c r="C3414" s="157" t="s">
        <v>10610</v>
      </c>
      <c r="D3414" s="157" t="s">
        <v>10610</v>
      </c>
    </row>
    <row r="3415" hidden="1">
      <c r="A3415" s="157" t="s">
        <v>9494</v>
      </c>
      <c r="B3415" s="1" t="s">
        <v>9495</v>
      </c>
      <c r="C3415" s="157" t="s">
        <v>10610</v>
      </c>
      <c r="D3415" s="157" t="s">
        <v>10610</v>
      </c>
    </row>
    <row r="3416" hidden="1">
      <c r="A3416" s="157" t="s">
        <v>9496</v>
      </c>
      <c r="B3416" s="1" t="s">
        <v>9497</v>
      </c>
      <c r="C3416" s="157" t="s">
        <v>10610</v>
      </c>
      <c r="D3416" s="157" t="s">
        <v>10610</v>
      </c>
    </row>
    <row r="3417" hidden="1">
      <c r="A3417" s="157" t="s">
        <v>9498</v>
      </c>
      <c r="B3417" s="1" t="s">
        <v>9499</v>
      </c>
      <c r="C3417" s="157" t="s">
        <v>10610</v>
      </c>
      <c r="D3417" s="157" t="s">
        <v>10610</v>
      </c>
    </row>
    <row r="3418" hidden="1">
      <c r="A3418" s="157" t="s">
        <v>9500</v>
      </c>
      <c r="B3418" s="1" t="s">
        <v>9501</v>
      </c>
      <c r="C3418" s="157" t="s">
        <v>10610</v>
      </c>
      <c r="D3418" s="157" t="s">
        <v>10610</v>
      </c>
    </row>
    <row r="3419" hidden="1">
      <c r="A3419" s="157" t="s">
        <v>9503</v>
      </c>
      <c r="B3419" s="1" t="s">
        <v>9504</v>
      </c>
      <c r="C3419" s="157" t="s">
        <v>10610</v>
      </c>
      <c r="D3419" s="157" t="s">
        <v>10610</v>
      </c>
    </row>
    <row r="3420" hidden="1">
      <c r="A3420" s="157" t="s">
        <v>9505</v>
      </c>
      <c r="B3420" s="1" t="s">
        <v>9506</v>
      </c>
      <c r="C3420" s="157" t="s">
        <v>10610</v>
      </c>
      <c r="D3420" s="157" t="s">
        <v>10610</v>
      </c>
    </row>
    <row r="3421" hidden="1">
      <c r="A3421" s="157" t="s">
        <v>9507</v>
      </c>
      <c r="B3421" s="1" t="s">
        <v>232</v>
      </c>
      <c r="C3421" s="157" t="s">
        <v>10610</v>
      </c>
      <c r="D3421" s="157" t="s">
        <v>10610</v>
      </c>
    </row>
    <row r="3422" hidden="1">
      <c r="A3422" s="157" t="s">
        <v>9509</v>
      </c>
      <c r="B3422" s="1" t="s">
        <v>234</v>
      </c>
      <c r="C3422" s="157" t="s">
        <v>10610</v>
      </c>
      <c r="D3422" s="157" t="s">
        <v>10610</v>
      </c>
    </row>
    <row r="3423" hidden="1">
      <c r="A3423" s="157" t="s">
        <v>9511</v>
      </c>
      <c r="B3423" s="1" t="s">
        <v>9512</v>
      </c>
      <c r="C3423" s="157" t="s">
        <v>10610</v>
      </c>
      <c r="D3423" s="157" t="s">
        <v>10610</v>
      </c>
    </row>
    <row r="3424" hidden="1">
      <c r="A3424" s="157" t="s">
        <v>9513</v>
      </c>
      <c r="B3424" s="1" t="s">
        <v>238</v>
      </c>
      <c r="C3424" s="157" t="s">
        <v>10610</v>
      </c>
      <c r="D3424" s="157" t="s">
        <v>10610</v>
      </c>
    </row>
    <row r="3425" hidden="1">
      <c r="A3425" s="157" t="s">
        <v>9514</v>
      </c>
      <c r="B3425" s="1" t="s">
        <v>9515</v>
      </c>
      <c r="C3425" s="157" t="s">
        <v>10610</v>
      </c>
      <c r="D3425" s="157" t="s">
        <v>10610</v>
      </c>
    </row>
    <row r="3426" hidden="1">
      <c r="A3426" s="157" t="s">
        <v>9516</v>
      </c>
      <c r="B3426" s="1" t="s">
        <v>9517</v>
      </c>
      <c r="C3426" s="157" t="s">
        <v>10610</v>
      </c>
      <c r="D3426" s="157" t="s">
        <v>10610</v>
      </c>
    </row>
    <row r="3427" hidden="1">
      <c r="A3427" s="157" t="s">
        <v>9518</v>
      </c>
      <c r="B3427" s="1" t="s">
        <v>9519</v>
      </c>
      <c r="C3427" s="157" t="s">
        <v>10610</v>
      </c>
      <c r="D3427" s="157" t="s">
        <v>10610</v>
      </c>
    </row>
    <row r="3428" hidden="1">
      <c r="A3428" s="157" t="s">
        <v>9520</v>
      </c>
      <c r="B3428" s="1" t="s">
        <v>241</v>
      </c>
      <c r="C3428" s="157" t="s">
        <v>10610</v>
      </c>
      <c r="D3428" s="157" t="s">
        <v>10610</v>
      </c>
    </row>
    <row r="3429" hidden="1">
      <c r="A3429" s="157" t="s">
        <v>9521</v>
      </c>
      <c r="B3429" s="1" t="s">
        <v>9522</v>
      </c>
      <c r="C3429" s="157" t="s">
        <v>10610</v>
      </c>
      <c r="D3429" s="157" t="s">
        <v>10610</v>
      </c>
    </row>
    <row r="3430" hidden="1">
      <c r="A3430" s="157" t="s">
        <v>9525</v>
      </c>
      <c r="B3430" s="1" t="s">
        <v>9526</v>
      </c>
      <c r="C3430" s="157" t="s">
        <v>10610</v>
      </c>
      <c r="D3430" s="157" t="s">
        <v>10610</v>
      </c>
    </row>
    <row r="3431" hidden="1">
      <c r="A3431" s="157" t="s">
        <v>9527</v>
      </c>
      <c r="B3431" s="1" t="s">
        <v>9528</v>
      </c>
      <c r="C3431" s="157" t="s">
        <v>10610</v>
      </c>
      <c r="D3431" s="157" t="s">
        <v>10610</v>
      </c>
    </row>
    <row r="3432" hidden="1">
      <c r="A3432" s="157" t="s">
        <v>9529</v>
      </c>
      <c r="B3432" s="1" t="s">
        <v>9530</v>
      </c>
      <c r="C3432" s="157" t="s">
        <v>10610</v>
      </c>
      <c r="D3432" s="157" t="s">
        <v>10610</v>
      </c>
    </row>
    <row r="3433" hidden="1">
      <c r="A3433" s="157" t="s">
        <v>9531</v>
      </c>
      <c r="B3433" s="1" t="s">
        <v>9532</v>
      </c>
      <c r="C3433" s="157" t="s">
        <v>10610</v>
      </c>
      <c r="D3433" s="157" t="s">
        <v>10610</v>
      </c>
    </row>
    <row r="3434" hidden="1">
      <c r="A3434" s="157" t="s">
        <v>9533</v>
      </c>
      <c r="B3434" s="1" t="s">
        <v>9534</v>
      </c>
      <c r="C3434" s="157" t="s">
        <v>10610</v>
      </c>
      <c r="D3434" s="157" t="s">
        <v>10610</v>
      </c>
    </row>
    <row r="3435" hidden="1">
      <c r="A3435" s="157" t="s">
        <v>9535</v>
      </c>
      <c r="B3435" s="1" t="s">
        <v>9536</v>
      </c>
      <c r="C3435" s="157" t="s">
        <v>10610</v>
      </c>
      <c r="D3435" s="157" t="s">
        <v>10610</v>
      </c>
    </row>
    <row r="3436" hidden="1">
      <c r="A3436" s="157" t="s">
        <v>9537</v>
      </c>
      <c r="B3436" s="1" t="s">
        <v>9538</v>
      </c>
      <c r="C3436" s="157" t="s">
        <v>10610</v>
      </c>
      <c r="D3436" s="157" t="s">
        <v>10610</v>
      </c>
    </row>
    <row r="3437" hidden="1">
      <c r="A3437" s="157" t="s">
        <v>9539</v>
      </c>
      <c r="B3437" s="1" t="s">
        <v>9540</v>
      </c>
      <c r="C3437" s="157" t="s">
        <v>10610</v>
      </c>
      <c r="D3437" s="157" t="s">
        <v>10610</v>
      </c>
    </row>
    <row r="3438" hidden="1">
      <c r="A3438" s="157" t="s">
        <v>9541</v>
      </c>
      <c r="B3438" s="1" t="s">
        <v>9542</v>
      </c>
      <c r="C3438" s="157" t="s">
        <v>10610</v>
      </c>
      <c r="D3438" s="157" t="s">
        <v>10610</v>
      </c>
    </row>
    <row r="3439" hidden="1">
      <c r="A3439" s="157" t="s">
        <v>9543</v>
      </c>
      <c r="B3439" s="1" t="s">
        <v>9544</v>
      </c>
      <c r="C3439" s="157" t="s">
        <v>10610</v>
      </c>
      <c r="D3439" s="157" t="s">
        <v>10610</v>
      </c>
    </row>
    <row r="3440" hidden="1">
      <c r="A3440" s="157" t="s">
        <v>9547</v>
      </c>
      <c r="B3440" s="1" t="s">
        <v>9548</v>
      </c>
      <c r="C3440" s="157" t="s">
        <v>10620</v>
      </c>
      <c r="D3440" s="157" t="s">
        <v>10610</v>
      </c>
    </row>
    <row r="3441" hidden="1">
      <c r="A3441" s="157" t="s">
        <v>9549</v>
      </c>
      <c r="B3441" s="1" t="s">
        <v>9550</v>
      </c>
      <c r="C3441" s="157" t="s">
        <v>10620</v>
      </c>
      <c r="D3441" s="157" t="s">
        <v>10610</v>
      </c>
    </row>
    <row r="3442" hidden="1">
      <c r="A3442" s="157" t="s">
        <v>9551</v>
      </c>
      <c r="B3442" s="1" t="s">
        <v>9552</v>
      </c>
      <c r="C3442" s="157" t="s">
        <v>10620</v>
      </c>
      <c r="D3442" s="157" t="s">
        <v>10610</v>
      </c>
    </row>
    <row r="3443" hidden="1">
      <c r="A3443" s="157" t="s">
        <v>10813</v>
      </c>
      <c r="B3443" s="1" t="s">
        <v>10814</v>
      </c>
      <c r="C3443" s="157" t="s">
        <v>10620</v>
      </c>
      <c r="D3443" s="157" t="s">
        <v>10610</v>
      </c>
    </row>
    <row r="3444" hidden="1">
      <c r="A3444" s="157" t="s">
        <v>9554</v>
      </c>
      <c r="B3444" s="1" t="s">
        <v>9555</v>
      </c>
      <c r="C3444" s="157" t="s">
        <v>10620</v>
      </c>
      <c r="D3444" s="157" t="s">
        <v>10610</v>
      </c>
    </row>
    <row r="3445" hidden="1">
      <c r="A3445" s="157" t="s">
        <v>9556</v>
      </c>
      <c r="B3445" s="1" t="s">
        <v>9557</v>
      </c>
      <c r="C3445" s="157" t="s">
        <v>10610</v>
      </c>
      <c r="D3445" s="157" t="s">
        <v>10610</v>
      </c>
    </row>
    <row r="3446" hidden="1">
      <c r="A3446" s="157" t="s">
        <v>9558</v>
      </c>
      <c r="B3446" s="1" t="s">
        <v>9559</v>
      </c>
      <c r="C3446" s="157" t="s">
        <v>10610</v>
      </c>
      <c r="D3446" s="157" t="s">
        <v>10610</v>
      </c>
    </row>
    <row r="3447" hidden="1">
      <c r="A3447" s="157" t="s">
        <v>9560</v>
      </c>
      <c r="B3447" s="1" t="s">
        <v>9561</v>
      </c>
      <c r="C3447" s="157" t="s">
        <v>10610</v>
      </c>
      <c r="D3447" s="157" t="s">
        <v>10610</v>
      </c>
    </row>
    <row r="3448" hidden="1">
      <c r="A3448" s="157" t="s">
        <v>9562</v>
      </c>
      <c r="B3448" s="1" t="s">
        <v>9563</v>
      </c>
      <c r="C3448" s="157" t="s">
        <v>10610</v>
      </c>
      <c r="D3448" s="157" t="s">
        <v>10610</v>
      </c>
    </row>
    <row r="3449" hidden="1">
      <c r="A3449" s="157" t="s">
        <v>9564</v>
      </c>
      <c r="B3449" s="1" t="s">
        <v>9565</v>
      </c>
      <c r="C3449" s="157" t="s">
        <v>10610</v>
      </c>
      <c r="D3449" s="157" t="s">
        <v>10610</v>
      </c>
    </row>
    <row r="3450" hidden="1">
      <c r="A3450" s="157" t="s">
        <v>9566</v>
      </c>
      <c r="B3450" s="1" t="s">
        <v>9567</v>
      </c>
      <c r="C3450" s="157" t="s">
        <v>10610</v>
      </c>
      <c r="D3450" s="157" t="s">
        <v>10610</v>
      </c>
    </row>
    <row r="3451" hidden="1">
      <c r="A3451" s="157" t="s">
        <v>9568</v>
      </c>
      <c r="B3451" s="1" t="s">
        <v>9569</v>
      </c>
      <c r="C3451" s="157" t="s">
        <v>10610</v>
      </c>
      <c r="D3451" s="157" t="s">
        <v>10610</v>
      </c>
    </row>
    <row r="3452" hidden="1">
      <c r="A3452" s="157" t="s">
        <v>9570</v>
      </c>
      <c r="B3452" s="1" t="s">
        <v>9571</v>
      </c>
      <c r="C3452" s="157" t="s">
        <v>10610</v>
      </c>
      <c r="D3452" s="157" t="s">
        <v>10610</v>
      </c>
    </row>
    <row r="3453" hidden="1">
      <c r="A3453" s="157" t="s">
        <v>9572</v>
      </c>
      <c r="B3453" s="1" t="s">
        <v>9574</v>
      </c>
      <c r="C3453" s="157" t="s">
        <v>10610</v>
      </c>
      <c r="D3453" s="157" t="s">
        <v>10610</v>
      </c>
    </row>
    <row r="3454" hidden="1">
      <c r="A3454" s="157" t="s">
        <v>9575</v>
      </c>
      <c r="B3454" s="1" t="s">
        <v>9576</v>
      </c>
      <c r="C3454" s="157" t="s">
        <v>10610</v>
      </c>
      <c r="D3454" s="157" t="s">
        <v>10610</v>
      </c>
    </row>
    <row r="3455" hidden="1">
      <c r="A3455" s="157" t="s">
        <v>9577</v>
      </c>
      <c r="B3455" s="1" t="s">
        <v>9578</v>
      </c>
      <c r="C3455" s="157" t="s">
        <v>10610</v>
      </c>
      <c r="D3455" s="157" t="s">
        <v>10610</v>
      </c>
    </row>
    <row r="3456" hidden="1">
      <c r="A3456" s="157" t="s">
        <v>9579</v>
      </c>
      <c r="B3456" s="1" t="s">
        <v>9580</v>
      </c>
      <c r="C3456" s="157" t="s">
        <v>10610</v>
      </c>
      <c r="D3456" s="157" t="s">
        <v>10610</v>
      </c>
    </row>
    <row r="3457" hidden="1">
      <c r="A3457" s="157" t="s">
        <v>9581</v>
      </c>
      <c r="B3457" s="1" t="s">
        <v>9583</v>
      </c>
      <c r="C3457" s="157" t="s">
        <v>10610</v>
      </c>
      <c r="D3457" s="157" t="s">
        <v>10610</v>
      </c>
    </row>
    <row r="3458" hidden="1">
      <c r="A3458" s="157" t="s">
        <v>9584</v>
      </c>
      <c r="B3458" s="1" t="s">
        <v>9585</v>
      </c>
      <c r="C3458" s="157" t="s">
        <v>10610</v>
      </c>
      <c r="D3458" s="157" t="s">
        <v>10610</v>
      </c>
    </row>
    <row r="3459" hidden="1">
      <c r="A3459" s="157" t="s">
        <v>9586</v>
      </c>
      <c r="B3459" s="1" t="s">
        <v>9587</v>
      </c>
      <c r="C3459" s="157" t="s">
        <v>10610</v>
      </c>
      <c r="D3459" s="157" t="s">
        <v>10610</v>
      </c>
    </row>
    <row r="3460" hidden="1">
      <c r="A3460" s="157" t="s">
        <v>9588</v>
      </c>
      <c r="B3460" s="1" t="s">
        <v>9589</v>
      </c>
      <c r="C3460" s="157" t="s">
        <v>10610</v>
      </c>
      <c r="D3460" s="157" t="s">
        <v>10610</v>
      </c>
    </row>
    <row r="3461" hidden="1">
      <c r="A3461" s="157" t="s">
        <v>9590</v>
      </c>
      <c r="B3461" s="1" t="s">
        <v>9591</v>
      </c>
      <c r="C3461" s="157" t="s">
        <v>10610</v>
      </c>
      <c r="D3461" s="157" t="s">
        <v>10610</v>
      </c>
    </row>
    <row r="3462" hidden="1">
      <c r="A3462" s="157" t="s">
        <v>9592</v>
      </c>
      <c r="B3462" s="1" t="s">
        <v>9593</v>
      </c>
      <c r="C3462" s="157" t="s">
        <v>10610</v>
      </c>
      <c r="D3462" s="157" t="s">
        <v>10610</v>
      </c>
    </row>
    <row r="3463" hidden="1">
      <c r="A3463" s="157" t="s">
        <v>9594</v>
      </c>
      <c r="B3463" s="1" t="s">
        <v>9595</v>
      </c>
      <c r="C3463" s="157" t="s">
        <v>10610</v>
      </c>
      <c r="D3463" s="157" t="s">
        <v>10610</v>
      </c>
    </row>
    <row r="3464" hidden="1">
      <c r="A3464" s="157" t="s">
        <v>9596</v>
      </c>
      <c r="B3464" s="1" t="s">
        <v>9597</v>
      </c>
      <c r="C3464" s="157" t="s">
        <v>10610</v>
      </c>
      <c r="D3464" s="157" t="s">
        <v>10610</v>
      </c>
    </row>
    <row r="3465" hidden="1">
      <c r="A3465" s="157" t="s">
        <v>9598</v>
      </c>
      <c r="B3465" s="1" t="s">
        <v>9599</v>
      </c>
      <c r="C3465" s="157" t="s">
        <v>10610</v>
      </c>
      <c r="D3465" s="157" t="s">
        <v>10610</v>
      </c>
    </row>
    <row r="3466" hidden="1">
      <c r="A3466" s="157" t="s">
        <v>9600</v>
      </c>
      <c r="B3466" s="1" t="s">
        <v>9601</v>
      </c>
      <c r="C3466" s="157" t="s">
        <v>10610</v>
      </c>
      <c r="D3466" s="157" t="s">
        <v>10610</v>
      </c>
    </row>
    <row r="3467" hidden="1">
      <c r="A3467" s="157" t="s">
        <v>9602</v>
      </c>
      <c r="B3467" s="1" t="s">
        <v>9603</v>
      </c>
      <c r="C3467" s="157" t="s">
        <v>10610</v>
      </c>
      <c r="D3467" s="157" t="s">
        <v>10610</v>
      </c>
    </row>
    <row r="3468" hidden="1">
      <c r="A3468" s="157" t="s">
        <v>9604</v>
      </c>
      <c r="B3468" s="1" t="s">
        <v>9605</v>
      </c>
      <c r="C3468" s="157" t="s">
        <v>10610</v>
      </c>
      <c r="D3468" s="157" t="s">
        <v>10610</v>
      </c>
    </row>
    <row r="3469" hidden="1">
      <c r="A3469" s="157" t="s">
        <v>9606</v>
      </c>
      <c r="B3469" s="1" t="s">
        <v>9607</v>
      </c>
      <c r="C3469" s="157" t="s">
        <v>10610</v>
      </c>
      <c r="D3469" s="157" t="s">
        <v>10610</v>
      </c>
    </row>
    <row r="3470" hidden="1">
      <c r="A3470" s="157" t="s">
        <v>9608</v>
      </c>
      <c r="B3470" s="1" t="s">
        <v>9609</v>
      </c>
      <c r="C3470" s="157" t="s">
        <v>10610</v>
      </c>
      <c r="D3470" s="157" t="s">
        <v>10610</v>
      </c>
    </row>
    <row r="3471" hidden="1">
      <c r="A3471" s="157" t="s">
        <v>9610</v>
      </c>
      <c r="B3471" s="1" t="s">
        <v>9611</v>
      </c>
      <c r="C3471" s="157" t="s">
        <v>10610</v>
      </c>
      <c r="D3471" s="157" t="s">
        <v>10610</v>
      </c>
    </row>
    <row r="3472" hidden="1">
      <c r="A3472" s="157" t="s">
        <v>9612</v>
      </c>
      <c r="B3472" s="1" t="s">
        <v>9613</v>
      </c>
      <c r="C3472" s="157" t="s">
        <v>10610</v>
      </c>
      <c r="D3472" s="157" t="s">
        <v>10610</v>
      </c>
    </row>
    <row r="3473" hidden="1">
      <c r="A3473" s="157" t="s">
        <v>9614</v>
      </c>
      <c r="B3473" s="1" t="s">
        <v>9615</v>
      </c>
      <c r="C3473" s="157" t="s">
        <v>10610</v>
      </c>
      <c r="D3473" s="157" t="s">
        <v>10610</v>
      </c>
    </row>
    <row r="3474" hidden="1">
      <c r="A3474" s="157" t="s">
        <v>9616</v>
      </c>
      <c r="B3474" s="1" t="s">
        <v>9617</v>
      </c>
      <c r="C3474" s="157" t="s">
        <v>10610</v>
      </c>
      <c r="D3474" s="157" t="s">
        <v>10610</v>
      </c>
    </row>
    <row r="3475" hidden="1">
      <c r="A3475" s="157" t="s">
        <v>9618</v>
      </c>
      <c r="B3475" s="1" t="s">
        <v>9619</v>
      </c>
      <c r="C3475" s="157" t="s">
        <v>10610</v>
      </c>
      <c r="D3475" s="157" t="s">
        <v>10610</v>
      </c>
    </row>
    <row r="3476" hidden="1">
      <c r="A3476" s="157" t="s">
        <v>9620</v>
      </c>
      <c r="B3476" s="1" t="s">
        <v>9621</v>
      </c>
      <c r="C3476" s="157" t="s">
        <v>10610</v>
      </c>
      <c r="D3476" s="157" t="s">
        <v>10610</v>
      </c>
    </row>
    <row r="3477" hidden="1">
      <c r="A3477" s="157" t="s">
        <v>9622</v>
      </c>
      <c r="B3477" s="1" t="s">
        <v>9623</v>
      </c>
      <c r="C3477" s="157" t="s">
        <v>10610</v>
      </c>
      <c r="D3477" s="157" t="s">
        <v>10610</v>
      </c>
    </row>
    <row r="3478" hidden="1">
      <c r="A3478" s="157" t="s">
        <v>9625</v>
      </c>
      <c r="B3478" s="1" t="s">
        <v>9626</v>
      </c>
      <c r="C3478" s="157" t="s">
        <v>10610</v>
      </c>
      <c r="D3478" s="157" t="s">
        <v>10610</v>
      </c>
    </row>
    <row r="3479" hidden="1">
      <c r="A3479" s="157" t="s">
        <v>9627</v>
      </c>
      <c r="B3479" s="1" t="s">
        <v>9628</v>
      </c>
      <c r="C3479" s="157" t="s">
        <v>10610</v>
      </c>
      <c r="D3479" s="157" t="s">
        <v>10610</v>
      </c>
    </row>
    <row r="3480" hidden="1">
      <c r="A3480" s="157" t="s">
        <v>9629</v>
      </c>
      <c r="B3480" s="1" t="s">
        <v>9630</v>
      </c>
      <c r="C3480" s="157" t="s">
        <v>10610</v>
      </c>
      <c r="D3480" s="157" t="s">
        <v>10610</v>
      </c>
    </row>
    <row r="3481" hidden="1">
      <c r="A3481" s="157" t="s">
        <v>9631</v>
      </c>
      <c r="B3481" s="1" t="s">
        <v>9632</v>
      </c>
      <c r="C3481" s="157" t="s">
        <v>10610</v>
      </c>
      <c r="D3481" s="157" t="s">
        <v>10610</v>
      </c>
    </row>
    <row r="3482" hidden="1">
      <c r="A3482" s="157" t="s">
        <v>9633</v>
      </c>
      <c r="B3482" s="1" t="s">
        <v>9634</v>
      </c>
      <c r="C3482" s="157" t="s">
        <v>10610</v>
      </c>
      <c r="D3482" s="157" t="s">
        <v>10610</v>
      </c>
    </row>
    <row r="3483" hidden="1">
      <c r="A3483" s="157" t="s">
        <v>9635</v>
      </c>
      <c r="B3483" s="1" t="s">
        <v>9636</v>
      </c>
      <c r="C3483" s="157" t="s">
        <v>10610</v>
      </c>
      <c r="D3483" s="157" t="s">
        <v>10610</v>
      </c>
    </row>
    <row r="3484" hidden="1">
      <c r="A3484" s="157" t="s">
        <v>9637</v>
      </c>
      <c r="B3484" s="1" t="s">
        <v>9638</v>
      </c>
      <c r="C3484" s="157" t="s">
        <v>10610</v>
      </c>
      <c r="D3484" s="157" t="s">
        <v>10610</v>
      </c>
    </row>
    <row r="3485" hidden="1">
      <c r="A3485" s="157" t="s">
        <v>9639</v>
      </c>
      <c r="B3485" s="1" t="s">
        <v>9640</v>
      </c>
      <c r="C3485" s="157" t="s">
        <v>10610</v>
      </c>
      <c r="D3485" s="157" t="s">
        <v>10610</v>
      </c>
    </row>
    <row r="3486" hidden="1">
      <c r="A3486" s="157" t="s">
        <v>9641</v>
      </c>
      <c r="B3486" s="1" t="s">
        <v>9642</v>
      </c>
      <c r="C3486" s="157" t="s">
        <v>10610</v>
      </c>
      <c r="D3486" s="157" t="s">
        <v>10610</v>
      </c>
    </row>
    <row r="3487" hidden="1">
      <c r="A3487" s="157" t="s">
        <v>9643</v>
      </c>
      <c r="B3487" s="1" t="s">
        <v>9644</v>
      </c>
      <c r="C3487" s="157" t="s">
        <v>10610</v>
      </c>
      <c r="D3487" s="157" t="s">
        <v>10610</v>
      </c>
    </row>
    <row r="3488" hidden="1">
      <c r="A3488" s="157" t="s">
        <v>9645</v>
      </c>
      <c r="B3488" s="1" t="s">
        <v>9646</v>
      </c>
      <c r="C3488" s="157" t="s">
        <v>10610</v>
      </c>
      <c r="D3488" s="157" t="s">
        <v>10610</v>
      </c>
    </row>
    <row r="3489" hidden="1">
      <c r="A3489" s="157" t="s">
        <v>9647</v>
      </c>
      <c r="B3489" s="1" t="s">
        <v>9648</v>
      </c>
      <c r="C3489" s="157" t="s">
        <v>10610</v>
      </c>
      <c r="D3489" s="157" t="s">
        <v>10610</v>
      </c>
    </row>
    <row r="3490" hidden="1">
      <c r="A3490" s="157" t="s">
        <v>9649</v>
      </c>
      <c r="B3490" s="1" t="s">
        <v>9650</v>
      </c>
      <c r="C3490" s="157" t="s">
        <v>10610</v>
      </c>
      <c r="D3490" s="157" t="s">
        <v>10610</v>
      </c>
    </row>
    <row r="3491" hidden="1">
      <c r="A3491" s="157" t="s">
        <v>9651</v>
      </c>
      <c r="B3491" s="1" t="s">
        <v>9652</v>
      </c>
      <c r="C3491" s="157" t="s">
        <v>10610</v>
      </c>
      <c r="D3491" s="157" t="s">
        <v>10610</v>
      </c>
    </row>
    <row r="3492" hidden="1">
      <c r="A3492" s="157" t="s">
        <v>9653</v>
      </c>
      <c r="B3492" s="1" t="s">
        <v>9654</v>
      </c>
      <c r="C3492" s="157" t="s">
        <v>10610</v>
      </c>
      <c r="D3492" s="157" t="s">
        <v>10610</v>
      </c>
    </row>
    <row r="3493" hidden="1">
      <c r="A3493" s="157" t="s">
        <v>9655</v>
      </c>
      <c r="B3493" s="1" t="s">
        <v>9656</v>
      </c>
      <c r="C3493" s="157" t="s">
        <v>10610</v>
      </c>
      <c r="D3493" s="157" t="s">
        <v>10610</v>
      </c>
    </row>
    <row r="3494" hidden="1">
      <c r="A3494" s="157" t="s">
        <v>9657</v>
      </c>
      <c r="B3494" s="1" t="s">
        <v>9658</v>
      </c>
      <c r="C3494" s="157" t="s">
        <v>10610</v>
      </c>
      <c r="D3494" s="157" t="s">
        <v>10610</v>
      </c>
    </row>
    <row r="3495" hidden="1">
      <c r="A3495" s="157" t="s">
        <v>9659</v>
      </c>
      <c r="B3495" s="1" t="s">
        <v>9660</v>
      </c>
      <c r="C3495" s="157" t="s">
        <v>10610</v>
      </c>
      <c r="D3495" s="157" t="s">
        <v>10610</v>
      </c>
    </row>
    <row r="3496" hidden="1">
      <c r="A3496" s="157" t="s">
        <v>9661</v>
      </c>
      <c r="B3496" s="1" t="s">
        <v>9662</v>
      </c>
      <c r="C3496" s="157" t="s">
        <v>10610</v>
      </c>
      <c r="D3496" s="157" t="s">
        <v>10610</v>
      </c>
    </row>
    <row r="3497" hidden="1">
      <c r="A3497" s="157" t="s">
        <v>9663</v>
      </c>
      <c r="B3497" s="1" t="s">
        <v>9664</v>
      </c>
      <c r="C3497" s="157" t="s">
        <v>10610</v>
      </c>
      <c r="D3497" s="157" t="s">
        <v>10610</v>
      </c>
    </row>
    <row r="3498" hidden="1">
      <c r="A3498" s="157" t="s">
        <v>9665</v>
      </c>
      <c r="B3498" s="1" t="s">
        <v>9666</v>
      </c>
      <c r="C3498" s="157" t="s">
        <v>10610</v>
      </c>
      <c r="D3498" s="157" t="s">
        <v>10610</v>
      </c>
    </row>
    <row r="3499" hidden="1">
      <c r="A3499" s="157" t="s">
        <v>9667</v>
      </c>
      <c r="B3499" s="1" t="s">
        <v>9668</v>
      </c>
      <c r="C3499" s="157" t="s">
        <v>10610</v>
      </c>
      <c r="D3499" s="157" t="s">
        <v>10610</v>
      </c>
    </row>
    <row r="3500" hidden="1">
      <c r="A3500" s="157" t="s">
        <v>9669</v>
      </c>
      <c r="B3500" s="1" t="s">
        <v>9670</v>
      </c>
      <c r="C3500" s="157" t="s">
        <v>10610</v>
      </c>
      <c r="D3500" s="157" t="s">
        <v>10610</v>
      </c>
    </row>
    <row r="3501" hidden="1">
      <c r="A3501" s="157" t="s">
        <v>9671</v>
      </c>
      <c r="B3501" s="1" t="s">
        <v>9672</v>
      </c>
      <c r="C3501" s="157" t="s">
        <v>10610</v>
      </c>
      <c r="D3501" s="157" t="s">
        <v>10610</v>
      </c>
    </row>
    <row r="3502" hidden="1">
      <c r="A3502" s="157" t="s">
        <v>9673</v>
      </c>
      <c r="B3502" s="1" t="s">
        <v>9674</v>
      </c>
      <c r="C3502" s="157" t="s">
        <v>10610</v>
      </c>
      <c r="D3502" s="157" t="s">
        <v>10610</v>
      </c>
    </row>
    <row r="3503" hidden="1">
      <c r="A3503" s="157" t="s">
        <v>9675</v>
      </c>
      <c r="B3503" s="1" t="s">
        <v>9676</v>
      </c>
      <c r="C3503" s="157" t="s">
        <v>10610</v>
      </c>
      <c r="D3503" s="157" t="s">
        <v>10610</v>
      </c>
    </row>
    <row r="3504" hidden="1">
      <c r="A3504" s="157" t="s">
        <v>9677</v>
      </c>
      <c r="B3504" s="1" t="s">
        <v>9678</v>
      </c>
      <c r="C3504" s="157" t="s">
        <v>10610</v>
      </c>
      <c r="D3504" s="157" t="s">
        <v>10610</v>
      </c>
    </row>
    <row r="3505" hidden="1">
      <c r="A3505" s="157" t="s">
        <v>9679</v>
      </c>
      <c r="B3505" s="1" t="s">
        <v>9680</v>
      </c>
      <c r="C3505" s="157" t="s">
        <v>10610</v>
      </c>
      <c r="D3505" s="157" t="s">
        <v>10610</v>
      </c>
    </row>
    <row r="3506" hidden="1">
      <c r="A3506" s="157" t="s">
        <v>9681</v>
      </c>
      <c r="B3506" s="1" t="s">
        <v>9682</v>
      </c>
      <c r="C3506" s="157" t="s">
        <v>10610</v>
      </c>
      <c r="D3506" s="157" t="s">
        <v>10610</v>
      </c>
    </row>
    <row r="3507" hidden="1">
      <c r="A3507" s="157" t="s">
        <v>9683</v>
      </c>
      <c r="B3507" s="1" t="s">
        <v>9684</v>
      </c>
      <c r="C3507" s="157" t="s">
        <v>10610</v>
      </c>
      <c r="D3507" s="157" t="s">
        <v>10610</v>
      </c>
    </row>
    <row r="3508" hidden="1">
      <c r="A3508" s="157" t="s">
        <v>9685</v>
      </c>
      <c r="B3508" s="1" t="s">
        <v>9686</v>
      </c>
      <c r="C3508" s="157" t="s">
        <v>10610</v>
      </c>
      <c r="D3508" s="157" t="s">
        <v>10610</v>
      </c>
    </row>
    <row r="3509" hidden="1">
      <c r="A3509" s="157" t="s">
        <v>9687</v>
      </c>
      <c r="B3509" s="1" t="s">
        <v>9688</v>
      </c>
      <c r="C3509" s="157" t="s">
        <v>10610</v>
      </c>
      <c r="D3509" s="157" t="s">
        <v>10610</v>
      </c>
    </row>
    <row r="3510" hidden="1">
      <c r="A3510" s="157" t="s">
        <v>9689</v>
      </c>
      <c r="B3510" s="1" t="s">
        <v>9690</v>
      </c>
      <c r="C3510" s="157" t="s">
        <v>10610</v>
      </c>
      <c r="D3510" s="157" t="s">
        <v>10610</v>
      </c>
    </row>
    <row r="3511" hidden="1">
      <c r="A3511" s="157" t="s">
        <v>9691</v>
      </c>
      <c r="B3511" s="1" t="s">
        <v>9692</v>
      </c>
      <c r="C3511" s="157" t="s">
        <v>10610</v>
      </c>
      <c r="D3511" s="157" t="s">
        <v>10610</v>
      </c>
    </row>
    <row r="3512" hidden="1">
      <c r="A3512" s="157" t="s">
        <v>9693</v>
      </c>
      <c r="B3512" s="1" t="s">
        <v>9694</v>
      </c>
      <c r="C3512" s="157" t="s">
        <v>10610</v>
      </c>
      <c r="D3512" s="157" t="s">
        <v>10610</v>
      </c>
    </row>
    <row r="3513" hidden="1">
      <c r="A3513" s="157" t="s">
        <v>9695</v>
      </c>
      <c r="B3513" s="1" t="s">
        <v>9696</v>
      </c>
      <c r="C3513" s="157" t="s">
        <v>10610</v>
      </c>
      <c r="D3513" s="157" t="s">
        <v>10610</v>
      </c>
    </row>
    <row r="3514" hidden="1">
      <c r="A3514" s="157" t="s">
        <v>9697</v>
      </c>
      <c r="B3514" s="1" t="s">
        <v>9698</v>
      </c>
      <c r="C3514" s="157" t="s">
        <v>10610</v>
      </c>
      <c r="D3514" s="157" t="s">
        <v>10610</v>
      </c>
    </row>
    <row r="3515" hidden="1">
      <c r="A3515" s="157" t="s">
        <v>9699</v>
      </c>
      <c r="B3515" s="1" t="s">
        <v>9700</v>
      </c>
      <c r="C3515" s="157" t="s">
        <v>10610</v>
      </c>
      <c r="D3515" s="157" t="s">
        <v>10610</v>
      </c>
    </row>
    <row r="3516" hidden="1">
      <c r="A3516" s="157" t="s">
        <v>9701</v>
      </c>
      <c r="B3516" s="1" t="s">
        <v>9702</v>
      </c>
      <c r="C3516" s="157" t="s">
        <v>10610</v>
      </c>
      <c r="D3516" s="157" t="s">
        <v>10610</v>
      </c>
    </row>
    <row r="3517" hidden="1">
      <c r="A3517" s="157" t="s">
        <v>9703</v>
      </c>
      <c r="B3517" s="1" t="s">
        <v>9704</v>
      </c>
      <c r="C3517" s="157" t="s">
        <v>10610</v>
      </c>
      <c r="D3517" s="157" t="s">
        <v>10610</v>
      </c>
    </row>
    <row r="3518" hidden="1">
      <c r="A3518" s="157" t="s">
        <v>9707</v>
      </c>
      <c r="B3518" s="1" t="s">
        <v>9708</v>
      </c>
      <c r="C3518" s="157" t="s">
        <v>10610</v>
      </c>
      <c r="D3518" s="157" t="s">
        <v>10610</v>
      </c>
    </row>
    <row r="3519" hidden="1">
      <c r="A3519" s="157" t="s">
        <v>9709</v>
      </c>
      <c r="B3519" s="1" t="s">
        <v>9710</v>
      </c>
      <c r="C3519" s="157" t="s">
        <v>10610</v>
      </c>
      <c r="D3519" s="157" t="s">
        <v>10610</v>
      </c>
    </row>
    <row r="3520" hidden="1">
      <c r="A3520" s="157" t="s">
        <v>9711</v>
      </c>
      <c r="B3520" s="1" t="s">
        <v>9712</v>
      </c>
      <c r="C3520" s="157" t="s">
        <v>10610</v>
      </c>
      <c r="D3520" s="157" t="s">
        <v>10610</v>
      </c>
    </row>
    <row r="3521" hidden="1">
      <c r="A3521" s="157" t="s">
        <v>9713</v>
      </c>
      <c r="B3521" s="1" t="s">
        <v>9714</v>
      </c>
      <c r="C3521" s="157" t="s">
        <v>10610</v>
      </c>
      <c r="D3521" s="157" t="s">
        <v>10610</v>
      </c>
    </row>
    <row r="3522" hidden="1">
      <c r="A3522" s="157" t="s">
        <v>9715</v>
      </c>
      <c r="B3522" s="1" t="s">
        <v>9716</v>
      </c>
      <c r="C3522" s="157" t="s">
        <v>10610</v>
      </c>
      <c r="D3522" s="157" t="s">
        <v>10610</v>
      </c>
    </row>
    <row r="3523" hidden="1">
      <c r="A3523" s="157" t="s">
        <v>9717</v>
      </c>
      <c r="B3523" s="1" t="s">
        <v>9718</v>
      </c>
      <c r="C3523" s="157" t="s">
        <v>10610</v>
      </c>
      <c r="D3523" s="157" t="s">
        <v>10610</v>
      </c>
    </row>
    <row r="3524" hidden="1">
      <c r="A3524" s="157" t="s">
        <v>9721</v>
      </c>
      <c r="B3524" s="1" t="s">
        <v>9722</v>
      </c>
      <c r="C3524" s="157" t="s">
        <v>10610</v>
      </c>
      <c r="D3524" s="157" t="s">
        <v>10610</v>
      </c>
    </row>
    <row r="3525" hidden="1">
      <c r="A3525" s="157" t="s">
        <v>9723</v>
      </c>
      <c r="B3525" s="1" t="s">
        <v>9724</v>
      </c>
      <c r="C3525" s="157" t="s">
        <v>10610</v>
      </c>
      <c r="D3525" s="157" t="s">
        <v>10610</v>
      </c>
    </row>
    <row r="3526" hidden="1">
      <c r="A3526" s="157" t="s">
        <v>9725</v>
      </c>
      <c r="B3526" s="1" t="s">
        <v>9726</v>
      </c>
      <c r="C3526" s="157" t="s">
        <v>10610</v>
      </c>
      <c r="D3526" s="157" t="s">
        <v>10610</v>
      </c>
    </row>
    <row r="3527" hidden="1">
      <c r="A3527" s="157" t="s">
        <v>9727</v>
      </c>
      <c r="B3527" s="1" t="s">
        <v>9728</v>
      </c>
      <c r="C3527" s="157" t="s">
        <v>10610</v>
      </c>
      <c r="D3527" s="157" t="s">
        <v>10610</v>
      </c>
    </row>
    <row r="3528" hidden="1">
      <c r="A3528" s="157" t="s">
        <v>9729</v>
      </c>
      <c r="B3528" s="1" t="s">
        <v>9730</v>
      </c>
      <c r="C3528" s="157" t="s">
        <v>10610</v>
      </c>
      <c r="D3528" s="157" t="s">
        <v>10610</v>
      </c>
    </row>
    <row r="3529" hidden="1">
      <c r="A3529" s="157" t="s">
        <v>9731</v>
      </c>
      <c r="B3529" s="1" t="s">
        <v>9732</v>
      </c>
      <c r="C3529" s="157" t="s">
        <v>10610</v>
      </c>
      <c r="D3529" s="157" t="s">
        <v>10610</v>
      </c>
    </row>
    <row r="3530" hidden="1">
      <c r="A3530" s="157" t="s">
        <v>9733</v>
      </c>
      <c r="B3530" s="1" t="s">
        <v>9734</v>
      </c>
      <c r="C3530" s="157" t="s">
        <v>10610</v>
      </c>
      <c r="D3530" s="157" t="s">
        <v>10610</v>
      </c>
    </row>
    <row r="3531" hidden="1">
      <c r="A3531" s="157" t="s">
        <v>9735</v>
      </c>
      <c r="B3531" s="1" t="s">
        <v>9736</v>
      </c>
      <c r="C3531" s="157" t="s">
        <v>10610</v>
      </c>
      <c r="D3531" s="157" t="s">
        <v>10610</v>
      </c>
    </row>
    <row r="3532" hidden="1">
      <c r="A3532" s="157" t="s">
        <v>9737</v>
      </c>
      <c r="B3532" s="1" t="s">
        <v>9738</v>
      </c>
      <c r="C3532" s="157" t="s">
        <v>10610</v>
      </c>
      <c r="D3532" s="157" t="s">
        <v>10610</v>
      </c>
    </row>
    <row r="3533" hidden="1">
      <c r="A3533" s="157" t="s">
        <v>9739</v>
      </c>
      <c r="B3533" s="1" t="s">
        <v>9740</v>
      </c>
      <c r="C3533" s="157" t="s">
        <v>10610</v>
      </c>
      <c r="D3533" s="157" t="s">
        <v>10610</v>
      </c>
    </row>
    <row r="3534" hidden="1">
      <c r="A3534" s="157" t="s">
        <v>9741</v>
      </c>
      <c r="B3534" s="1" t="s">
        <v>9742</v>
      </c>
      <c r="C3534" s="157" t="s">
        <v>10610</v>
      </c>
      <c r="D3534" s="157" t="s">
        <v>10610</v>
      </c>
    </row>
    <row r="3535" hidden="1">
      <c r="A3535" s="157" t="s">
        <v>9743</v>
      </c>
      <c r="B3535" s="1" t="s">
        <v>9744</v>
      </c>
      <c r="C3535" s="157" t="s">
        <v>10610</v>
      </c>
      <c r="D3535" s="157" t="s">
        <v>10610</v>
      </c>
    </row>
    <row r="3536" hidden="1">
      <c r="A3536" s="157" t="s">
        <v>9745</v>
      </c>
      <c r="B3536" s="1" t="s">
        <v>9746</v>
      </c>
      <c r="C3536" s="157" t="s">
        <v>10610</v>
      </c>
      <c r="D3536" s="157" t="s">
        <v>10610</v>
      </c>
    </row>
    <row r="3537" hidden="1">
      <c r="A3537" s="157" t="s">
        <v>9747</v>
      </c>
      <c r="B3537" s="1" t="s">
        <v>9748</v>
      </c>
      <c r="C3537" s="157" t="s">
        <v>10610</v>
      </c>
      <c r="D3537" s="157" t="s">
        <v>10610</v>
      </c>
    </row>
    <row r="3538" hidden="1">
      <c r="A3538" s="157" t="s">
        <v>9749</v>
      </c>
      <c r="B3538" s="1" t="s">
        <v>9750</v>
      </c>
      <c r="C3538" s="157" t="s">
        <v>10610</v>
      </c>
      <c r="D3538" s="157" t="s">
        <v>10610</v>
      </c>
    </row>
    <row r="3539" hidden="1">
      <c r="A3539" s="157" t="s">
        <v>9751</v>
      </c>
      <c r="B3539" s="1" t="s">
        <v>9752</v>
      </c>
      <c r="C3539" s="157" t="s">
        <v>10610</v>
      </c>
      <c r="D3539" s="157" t="s">
        <v>10610</v>
      </c>
    </row>
    <row r="3540" hidden="1">
      <c r="A3540" s="157" t="s">
        <v>9753</v>
      </c>
      <c r="B3540" s="1" t="s">
        <v>9754</v>
      </c>
      <c r="C3540" s="157" t="s">
        <v>10610</v>
      </c>
      <c r="D3540" s="157" t="s">
        <v>10610</v>
      </c>
    </row>
    <row r="3541" hidden="1">
      <c r="A3541" s="157" t="s">
        <v>9755</v>
      </c>
      <c r="B3541" s="1" t="s">
        <v>9756</v>
      </c>
      <c r="C3541" s="157" t="s">
        <v>10610</v>
      </c>
      <c r="D3541" s="157" t="s">
        <v>10610</v>
      </c>
    </row>
    <row r="3542" hidden="1">
      <c r="A3542" s="157" t="s">
        <v>9757</v>
      </c>
      <c r="B3542" s="1" t="s">
        <v>9758</v>
      </c>
      <c r="C3542" s="157" t="s">
        <v>10610</v>
      </c>
      <c r="D3542" s="157" t="s">
        <v>10610</v>
      </c>
    </row>
    <row r="3543" hidden="1">
      <c r="A3543" s="157" t="s">
        <v>9759</v>
      </c>
      <c r="B3543" s="1" t="s">
        <v>9760</v>
      </c>
      <c r="C3543" s="157" t="s">
        <v>10610</v>
      </c>
      <c r="D3543" s="157" t="s">
        <v>10610</v>
      </c>
    </row>
    <row r="3544" hidden="1">
      <c r="A3544" s="157" t="s">
        <v>9761</v>
      </c>
      <c r="B3544" s="1" t="s">
        <v>9762</v>
      </c>
      <c r="C3544" s="157" t="s">
        <v>10610</v>
      </c>
      <c r="D3544" s="157" t="s">
        <v>10610</v>
      </c>
    </row>
    <row r="3545" hidden="1">
      <c r="A3545" s="157" t="s">
        <v>9763</v>
      </c>
      <c r="B3545" s="1" t="s">
        <v>9764</v>
      </c>
      <c r="C3545" s="157" t="s">
        <v>10610</v>
      </c>
      <c r="D3545" s="157" t="s">
        <v>10610</v>
      </c>
    </row>
    <row r="3546" hidden="1">
      <c r="A3546" s="157" t="s">
        <v>9765</v>
      </c>
      <c r="B3546" s="1" t="s">
        <v>9766</v>
      </c>
      <c r="C3546" s="157" t="s">
        <v>10610</v>
      </c>
      <c r="D3546" s="157" t="s">
        <v>10610</v>
      </c>
    </row>
    <row r="3547" hidden="1">
      <c r="A3547" s="157" t="s">
        <v>9767</v>
      </c>
      <c r="B3547" s="1" t="s">
        <v>9768</v>
      </c>
      <c r="C3547" s="157" t="s">
        <v>10610</v>
      </c>
      <c r="D3547" s="157" t="s">
        <v>10610</v>
      </c>
    </row>
    <row r="3548" hidden="1">
      <c r="A3548" s="157" t="s">
        <v>9769</v>
      </c>
      <c r="B3548" s="1" t="s">
        <v>9770</v>
      </c>
      <c r="C3548" s="157" t="s">
        <v>10610</v>
      </c>
      <c r="D3548" s="157" t="s">
        <v>10610</v>
      </c>
    </row>
    <row r="3549" hidden="1">
      <c r="A3549" s="157" t="s">
        <v>9771</v>
      </c>
      <c r="B3549" s="1" t="s">
        <v>9772</v>
      </c>
      <c r="C3549" s="157" t="s">
        <v>10610</v>
      </c>
      <c r="D3549" s="157" t="s">
        <v>10610</v>
      </c>
    </row>
    <row r="3550" hidden="1">
      <c r="A3550" s="157" t="s">
        <v>9773</v>
      </c>
      <c r="B3550" s="1" t="s">
        <v>9774</v>
      </c>
      <c r="C3550" s="157" t="s">
        <v>10610</v>
      </c>
      <c r="D3550" s="157" t="s">
        <v>10610</v>
      </c>
    </row>
    <row r="3551" hidden="1">
      <c r="A3551" s="157" t="s">
        <v>9775</v>
      </c>
      <c r="B3551" s="1" t="s">
        <v>9776</v>
      </c>
      <c r="C3551" s="157" t="s">
        <v>10610</v>
      </c>
      <c r="D3551" s="157" t="s">
        <v>10610</v>
      </c>
    </row>
    <row r="3552" hidden="1">
      <c r="A3552" s="157" t="s">
        <v>9777</v>
      </c>
      <c r="B3552" s="1" t="s">
        <v>9778</v>
      </c>
      <c r="C3552" s="157" t="s">
        <v>10610</v>
      </c>
      <c r="D3552" s="157" t="s">
        <v>10610</v>
      </c>
    </row>
    <row r="3553" hidden="1">
      <c r="A3553" s="157" t="s">
        <v>9779</v>
      </c>
      <c r="B3553" s="1" t="s">
        <v>9780</v>
      </c>
      <c r="C3553" s="157" t="s">
        <v>10610</v>
      </c>
      <c r="D3553" s="157" t="s">
        <v>10610</v>
      </c>
    </row>
    <row r="3554" hidden="1">
      <c r="A3554" s="157" t="s">
        <v>9781</v>
      </c>
      <c r="B3554" s="1" t="s">
        <v>9782</v>
      </c>
      <c r="C3554" s="157" t="s">
        <v>10610</v>
      </c>
      <c r="D3554" s="157" t="s">
        <v>10610</v>
      </c>
    </row>
    <row r="3555" hidden="1">
      <c r="A3555" s="157" t="s">
        <v>9783</v>
      </c>
      <c r="B3555" s="1" t="s">
        <v>9784</v>
      </c>
      <c r="C3555" s="157" t="s">
        <v>10610</v>
      </c>
      <c r="D3555" s="157" t="s">
        <v>10610</v>
      </c>
    </row>
    <row r="3556" hidden="1">
      <c r="A3556" s="157" t="s">
        <v>9785</v>
      </c>
      <c r="B3556" s="1" t="s">
        <v>9786</v>
      </c>
      <c r="C3556" s="157" t="s">
        <v>10610</v>
      </c>
      <c r="D3556" s="157" t="s">
        <v>10610</v>
      </c>
    </row>
    <row r="3557" hidden="1">
      <c r="A3557" s="157" t="s">
        <v>10815</v>
      </c>
      <c r="B3557" s="1" t="s">
        <v>10816</v>
      </c>
      <c r="C3557" s="157" t="s">
        <v>10610</v>
      </c>
      <c r="D3557" s="157" t="s">
        <v>10610</v>
      </c>
    </row>
    <row r="3558" hidden="1">
      <c r="A3558" s="157" t="s">
        <v>9787</v>
      </c>
      <c r="B3558" s="1" t="s">
        <v>9788</v>
      </c>
      <c r="C3558" s="157" t="s">
        <v>10610</v>
      </c>
      <c r="D3558" s="157" t="s">
        <v>10610</v>
      </c>
    </row>
    <row r="3559" hidden="1">
      <c r="A3559" s="157" t="s">
        <v>9789</v>
      </c>
      <c r="B3559" s="1" t="s">
        <v>9790</v>
      </c>
      <c r="C3559" s="157" t="s">
        <v>10610</v>
      </c>
      <c r="D3559" s="157" t="s">
        <v>10610</v>
      </c>
    </row>
    <row r="3560" hidden="1">
      <c r="A3560" s="157" t="s">
        <v>9791</v>
      </c>
      <c r="B3560" s="1" t="s">
        <v>9792</v>
      </c>
      <c r="C3560" s="157" t="s">
        <v>10610</v>
      </c>
      <c r="D3560" s="157" t="s">
        <v>10610</v>
      </c>
    </row>
    <row r="3561" hidden="1">
      <c r="A3561" s="157" t="s">
        <v>9793</v>
      </c>
      <c r="B3561" s="1" t="s">
        <v>9794</v>
      </c>
      <c r="C3561" s="157" t="s">
        <v>10610</v>
      </c>
      <c r="D3561" s="157" t="s">
        <v>10610</v>
      </c>
    </row>
    <row r="3562" hidden="1">
      <c r="A3562" s="157" t="s">
        <v>10817</v>
      </c>
      <c r="B3562" s="1" t="s">
        <v>10818</v>
      </c>
      <c r="C3562" s="157" t="s">
        <v>10610</v>
      </c>
      <c r="D3562" s="157" t="s">
        <v>10610</v>
      </c>
    </row>
    <row r="3563" hidden="1">
      <c r="A3563" s="157" t="s">
        <v>10819</v>
      </c>
      <c r="B3563" s="1" t="s">
        <v>10820</v>
      </c>
      <c r="C3563" s="157" t="s">
        <v>10610</v>
      </c>
      <c r="D3563" s="157" t="s">
        <v>10610</v>
      </c>
    </row>
    <row r="3564" hidden="1">
      <c r="A3564" s="157" t="s">
        <v>10821</v>
      </c>
      <c r="B3564" s="1" t="s">
        <v>10822</v>
      </c>
      <c r="C3564" s="157" t="s">
        <v>10610</v>
      </c>
      <c r="D3564" s="157" t="s">
        <v>10610</v>
      </c>
    </row>
    <row r="3565" hidden="1">
      <c r="A3565" s="157" t="s">
        <v>9795</v>
      </c>
      <c r="B3565" s="1" t="s">
        <v>9796</v>
      </c>
      <c r="C3565" s="157" t="s">
        <v>10610</v>
      </c>
      <c r="D3565" s="157" t="s">
        <v>10610</v>
      </c>
    </row>
    <row r="3566" hidden="1">
      <c r="A3566" s="157" t="s">
        <v>9797</v>
      </c>
      <c r="B3566" s="1" t="s">
        <v>9798</v>
      </c>
      <c r="C3566" s="157" t="s">
        <v>10610</v>
      </c>
      <c r="D3566" s="157" t="s">
        <v>10610</v>
      </c>
    </row>
    <row r="3567" hidden="1">
      <c r="A3567" s="157" t="s">
        <v>10823</v>
      </c>
      <c r="B3567" s="1" t="s">
        <v>10824</v>
      </c>
      <c r="C3567" s="157" t="s">
        <v>10610</v>
      </c>
      <c r="D3567" s="157" t="s">
        <v>10610</v>
      </c>
    </row>
    <row r="3568" hidden="1">
      <c r="A3568" s="157" t="s">
        <v>9799</v>
      </c>
      <c r="B3568" s="1" t="s">
        <v>9800</v>
      </c>
      <c r="C3568" s="157" t="s">
        <v>10610</v>
      </c>
      <c r="D3568" s="157" t="s">
        <v>10610</v>
      </c>
    </row>
    <row r="3569" hidden="1">
      <c r="A3569" s="157" t="s">
        <v>9801</v>
      </c>
      <c r="B3569" s="1" t="s">
        <v>9802</v>
      </c>
      <c r="C3569" s="157" t="s">
        <v>10610</v>
      </c>
      <c r="D3569" s="157" t="s">
        <v>10610</v>
      </c>
    </row>
    <row r="3570" hidden="1">
      <c r="A3570" s="157" t="s">
        <v>9803</v>
      </c>
      <c r="B3570" s="1" t="s">
        <v>9804</v>
      </c>
      <c r="C3570" s="157" t="s">
        <v>10610</v>
      </c>
      <c r="D3570" s="157" t="s">
        <v>10610</v>
      </c>
    </row>
    <row r="3571" hidden="1">
      <c r="A3571" s="157" t="s">
        <v>9805</v>
      </c>
      <c r="B3571" s="1" t="s">
        <v>9806</v>
      </c>
      <c r="C3571" s="157" t="s">
        <v>10610</v>
      </c>
      <c r="D3571" s="157" t="s">
        <v>10610</v>
      </c>
    </row>
    <row r="3572" hidden="1">
      <c r="A3572" s="157" t="s">
        <v>9807</v>
      </c>
      <c r="B3572" s="1" t="s">
        <v>9808</v>
      </c>
      <c r="C3572" s="157" t="s">
        <v>10610</v>
      </c>
      <c r="D3572" s="157" t="s">
        <v>10610</v>
      </c>
    </row>
    <row r="3573" hidden="1">
      <c r="A3573" s="157" t="s">
        <v>9809</v>
      </c>
      <c r="B3573" s="1" t="s">
        <v>9810</v>
      </c>
      <c r="C3573" s="157" t="s">
        <v>10610</v>
      </c>
      <c r="D3573" s="157" t="s">
        <v>10610</v>
      </c>
    </row>
    <row r="3574" hidden="1">
      <c r="A3574" s="157" t="s">
        <v>9811</v>
      </c>
      <c r="B3574" s="1" t="s">
        <v>9812</v>
      </c>
      <c r="C3574" s="157" t="s">
        <v>10610</v>
      </c>
      <c r="D3574" s="157" t="s">
        <v>10610</v>
      </c>
    </row>
    <row r="3575" hidden="1">
      <c r="A3575" s="157" t="s">
        <v>9813</v>
      </c>
      <c r="B3575" s="1" t="s">
        <v>9814</v>
      </c>
      <c r="C3575" s="157" t="s">
        <v>10610</v>
      </c>
      <c r="D3575" s="157" t="s">
        <v>10610</v>
      </c>
    </row>
    <row r="3576" hidden="1">
      <c r="A3576" s="157" t="s">
        <v>9815</v>
      </c>
      <c r="B3576" s="1" t="s">
        <v>9816</v>
      </c>
      <c r="C3576" s="157" t="s">
        <v>10610</v>
      </c>
      <c r="D3576" s="157" t="s">
        <v>10610</v>
      </c>
    </row>
    <row r="3577" hidden="1">
      <c r="A3577" s="157" t="s">
        <v>9817</v>
      </c>
      <c r="B3577" s="1" t="s">
        <v>9818</v>
      </c>
      <c r="C3577" s="157" t="s">
        <v>10610</v>
      </c>
      <c r="D3577" s="157" t="s">
        <v>10610</v>
      </c>
    </row>
    <row r="3578" hidden="1">
      <c r="A3578" s="157" t="s">
        <v>9819</v>
      </c>
      <c r="B3578" s="1" t="s">
        <v>9820</v>
      </c>
      <c r="C3578" s="157" t="s">
        <v>10610</v>
      </c>
      <c r="D3578" s="157" t="s">
        <v>10610</v>
      </c>
    </row>
    <row r="3579" hidden="1">
      <c r="A3579" s="157" t="s">
        <v>9821</v>
      </c>
      <c r="B3579" s="1" t="s">
        <v>9822</v>
      </c>
      <c r="C3579" s="157" t="s">
        <v>10610</v>
      </c>
      <c r="D3579" s="157" t="s">
        <v>10610</v>
      </c>
    </row>
    <row r="3580" hidden="1">
      <c r="A3580" s="157" t="s">
        <v>9823</v>
      </c>
      <c r="B3580" s="1" t="s">
        <v>9824</v>
      </c>
      <c r="C3580" s="157" t="s">
        <v>10610</v>
      </c>
      <c r="D3580" s="157" t="s">
        <v>10610</v>
      </c>
    </row>
    <row r="3581" hidden="1">
      <c r="A3581" s="157" t="s">
        <v>9825</v>
      </c>
      <c r="B3581" s="1" t="s">
        <v>9826</v>
      </c>
      <c r="C3581" s="157" t="s">
        <v>10610</v>
      </c>
      <c r="D3581" s="157" t="s">
        <v>10610</v>
      </c>
    </row>
    <row r="3582" hidden="1">
      <c r="A3582" s="157" t="s">
        <v>9827</v>
      </c>
      <c r="B3582" s="1" t="s">
        <v>9828</v>
      </c>
      <c r="C3582" s="157" t="s">
        <v>10610</v>
      </c>
      <c r="D3582" s="157" t="s">
        <v>10610</v>
      </c>
    </row>
    <row r="3583" hidden="1">
      <c r="A3583" s="157" t="s">
        <v>9829</v>
      </c>
      <c r="B3583" s="1" t="s">
        <v>9830</v>
      </c>
      <c r="C3583" s="157" t="s">
        <v>10610</v>
      </c>
      <c r="D3583" s="157" t="s">
        <v>10610</v>
      </c>
    </row>
    <row r="3584" hidden="1">
      <c r="A3584" s="157" t="s">
        <v>9831</v>
      </c>
      <c r="B3584" s="1" t="s">
        <v>9832</v>
      </c>
      <c r="C3584" s="157" t="s">
        <v>10610</v>
      </c>
      <c r="D3584" s="157" t="s">
        <v>10610</v>
      </c>
    </row>
    <row r="3585" hidden="1">
      <c r="A3585" s="157" t="s">
        <v>9833</v>
      </c>
      <c r="B3585" s="1" t="s">
        <v>9834</v>
      </c>
      <c r="C3585" s="157" t="s">
        <v>10610</v>
      </c>
      <c r="D3585" s="157" t="s">
        <v>10610</v>
      </c>
    </row>
    <row r="3586" hidden="1">
      <c r="A3586" s="157" t="s">
        <v>9835</v>
      </c>
      <c r="B3586" s="1" t="s">
        <v>9836</v>
      </c>
      <c r="C3586" s="157" t="s">
        <v>10610</v>
      </c>
      <c r="D3586" s="157" t="s">
        <v>10610</v>
      </c>
    </row>
    <row r="3587" hidden="1">
      <c r="A3587" s="157" t="s">
        <v>9837</v>
      </c>
      <c r="B3587" s="1" t="s">
        <v>9838</v>
      </c>
      <c r="C3587" s="157" t="s">
        <v>10610</v>
      </c>
      <c r="D3587" s="157" t="s">
        <v>10610</v>
      </c>
    </row>
    <row r="3588" hidden="1">
      <c r="A3588" s="157" t="s">
        <v>9839</v>
      </c>
      <c r="B3588" s="1" t="s">
        <v>9840</v>
      </c>
      <c r="C3588" s="157" t="s">
        <v>10610</v>
      </c>
      <c r="D3588" s="157" t="s">
        <v>10610</v>
      </c>
    </row>
    <row r="3589" hidden="1">
      <c r="A3589" s="157" t="s">
        <v>9841</v>
      </c>
      <c r="B3589" s="1" t="s">
        <v>9842</v>
      </c>
      <c r="C3589" s="157" t="s">
        <v>10610</v>
      </c>
      <c r="D3589" s="157" t="s">
        <v>10610</v>
      </c>
    </row>
    <row r="3590" hidden="1">
      <c r="A3590" s="157" t="s">
        <v>9843</v>
      </c>
      <c r="B3590" s="1" t="s">
        <v>9844</v>
      </c>
      <c r="C3590" s="157" t="s">
        <v>10610</v>
      </c>
      <c r="D3590" s="157" t="s">
        <v>10610</v>
      </c>
    </row>
    <row r="3591" hidden="1">
      <c r="A3591" s="157" t="s">
        <v>9845</v>
      </c>
      <c r="B3591" s="1" t="s">
        <v>243</v>
      </c>
      <c r="C3591" s="157" t="s">
        <v>10610</v>
      </c>
      <c r="D3591" s="157" t="s">
        <v>10610</v>
      </c>
    </row>
    <row r="3592" hidden="1">
      <c r="A3592" s="157" t="s">
        <v>9846</v>
      </c>
      <c r="B3592" s="1" t="s">
        <v>9847</v>
      </c>
      <c r="C3592" s="157" t="s">
        <v>10610</v>
      </c>
      <c r="D3592" s="157" t="s">
        <v>10610</v>
      </c>
    </row>
    <row r="3593" hidden="1">
      <c r="A3593" s="157" t="s">
        <v>9848</v>
      </c>
      <c r="B3593" s="1" t="s">
        <v>245</v>
      </c>
      <c r="C3593" s="157" t="s">
        <v>10610</v>
      </c>
      <c r="D3593" s="157" t="s">
        <v>10610</v>
      </c>
    </row>
    <row r="3594" hidden="1">
      <c r="A3594" s="157" t="s">
        <v>9849</v>
      </c>
      <c r="B3594" s="1" t="s">
        <v>9850</v>
      </c>
      <c r="C3594" s="157" t="s">
        <v>10610</v>
      </c>
      <c r="D3594" s="157" t="s">
        <v>10610</v>
      </c>
    </row>
    <row r="3595" hidden="1">
      <c r="A3595" s="157" t="s">
        <v>9851</v>
      </c>
      <c r="B3595" s="1" t="s">
        <v>9852</v>
      </c>
      <c r="C3595" s="157" t="s">
        <v>10610</v>
      </c>
      <c r="D3595" s="157" t="s">
        <v>10610</v>
      </c>
    </row>
    <row r="3596" hidden="1">
      <c r="A3596" s="157" t="s">
        <v>9853</v>
      </c>
      <c r="B3596" s="1" t="s">
        <v>9854</v>
      </c>
      <c r="C3596" s="157" t="s">
        <v>10610</v>
      </c>
      <c r="D3596" s="157" t="s">
        <v>10610</v>
      </c>
    </row>
    <row r="3597" hidden="1">
      <c r="A3597" s="157" t="s">
        <v>10825</v>
      </c>
      <c r="B3597" s="1" t="s">
        <v>10826</v>
      </c>
      <c r="C3597" s="157" t="s">
        <v>10610</v>
      </c>
      <c r="D3597" s="157" t="s">
        <v>10610</v>
      </c>
    </row>
    <row r="3598" hidden="1">
      <c r="A3598" s="157" t="s">
        <v>9855</v>
      </c>
      <c r="B3598" s="1" t="s">
        <v>9856</v>
      </c>
      <c r="C3598" s="157" t="s">
        <v>10610</v>
      </c>
      <c r="D3598" s="157" t="s">
        <v>10610</v>
      </c>
    </row>
    <row r="3599" hidden="1">
      <c r="A3599" s="157" t="s">
        <v>9857</v>
      </c>
      <c r="B3599" s="1" t="s">
        <v>9858</v>
      </c>
      <c r="C3599" s="157" t="s">
        <v>10610</v>
      </c>
      <c r="D3599" s="157" t="s">
        <v>10610</v>
      </c>
    </row>
    <row r="3600" hidden="1">
      <c r="A3600" s="157" t="s">
        <v>9859</v>
      </c>
      <c r="B3600" s="1" t="s">
        <v>9860</v>
      </c>
      <c r="C3600" s="157" t="s">
        <v>10610</v>
      </c>
      <c r="D3600" s="157" t="s">
        <v>10610</v>
      </c>
    </row>
    <row r="3601" hidden="1">
      <c r="A3601" s="157" t="s">
        <v>9861</v>
      </c>
      <c r="B3601" s="1" t="s">
        <v>247</v>
      </c>
      <c r="C3601" s="157" t="s">
        <v>10610</v>
      </c>
      <c r="D3601" s="157" t="s">
        <v>10610</v>
      </c>
    </row>
    <row r="3602" hidden="1">
      <c r="A3602" s="157" t="s">
        <v>9862</v>
      </c>
      <c r="B3602" s="1" t="s">
        <v>9863</v>
      </c>
      <c r="C3602" s="157" t="s">
        <v>10610</v>
      </c>
      <c r="D3602" s="157" t="s">
        <v>10610</v>
      </c>
    </row>
    <row r="3603" hidden="1">
      <c r="A3603" s="157" t="s">
        <v>9864</v>
      </c>
      <c r="B3603" s="1" t="s">
        <v>9865</v>
      </c>
      <c r="C3603" s="157" t="s">
        <v>10610</v>
      </c>
      <c r="D3603" s="157" t="s">
        <v>10610</v>
      </c>
    </row>
    <row r="3604" hidden="1">
      <c r="A3604" s="157" t="s">
        <v>9866</v>
      </c>
      <c r="B3604" s="1" t="s">
        <v>9867</v>
      </c>
      <c r="C3604" s="157" t="s">
        <v>10610</v>
      </c>
      <c r="D3604" s="157" t="s">
        <v>10610</v>
      </c>
    </row>
    <row r="3605" hidden="1">
      <c r="A3605" s="157" t="s">
        <v>9868</v>
      </c>
      <c r="B3605" s="1" t="s">
        <v>9869</v>
      </c>
      <c r="C3605" s="157" t="s">
        <v>10610</v>
      </c>
      <c r="D3605" s="157" t="s">
        <v>10610</v>
      </c>
    </row>
    <row r="3606" hidden="1">
      <c r="A3606" s="157" t="s">
        <v>9870</v>
      </c>
      <c r="B3606" s="1" t="s">
        <v>9871</v>
      </c>
      <c r="C3606" s="157" t="s">
        <v>10610</v>
      </c>
      <c r="D3606" s="157" t="s">
        <v>10610</v>
      </c>
    </row>
    <row r="3607" hidden="1">
      <c r="A3607" s="157" t="s">
        <v>9872</v>
      </c>
      <c r="B3607" s="1" t="s">
        <v>9873</v>
      </c>
      <c r="C3607" s="157" t="s">
        <v>10610</v>
      </c>
      <c r="D3607" s="157" t="s">
        <v>10610</v>
      </c>
    </row>
    <row r="3608" hidden="1">
      <c r="A3608" s="157" t="s">
        <v>9874</v>
      </c>
      <c r="B3608" s="1" t="s">
        <v>9875</v>
      </c>
      <c r="C3608" s="157" t="s">
        <v>10610</v>
      </c>
      <c r="D3608" s="157" t="s">
        <v>10610</v>
      </c>
    </row>
    <row r="3609" hidden="1">
      <c r="A3609" s="157" t="s">
        <v>9876</v>
      </c>
      <c r="B3609" s="1" t="s">
        <v>9877</v>
      </c>
      <c r="C3609" s="157" t="s">
        <v>10610</v>
      </c>
      <c r="D3609" s="157" t="s">
        <v>10610</v>
      </c>
    </row>
    <row r="3610" hidden="1">
      <c r="A3610" s="157" t="s">
        <v>9878</v>
      </c>
      <c r="B3610" s="1" t="s">
        <v>9879</v>
      </c>
      <c r="C3610" s="157" t="s">
        <v>10610</v>
      </c>
      <c r="D3610" s="157" t="s">
        <v>10610</v>
      </c>
    </row>
    <row r="3611" hidden="1">
      <c r="A3611" s="157" t="s">
        <v>9880</v>
      </c>
      <c r="B3611" s="1" t="s">
        <v>9881</v>
      </c>
      <c r="C3611" s="157" t="s">
        <v>10610</v>
      </c>
      <c r="D3611" s="157" t="s">
        <v>10610</v>
      </c>
    </row>
    <row r="3612" hidden="1">
      <c r="A3612" s="157" t="s">
        <v>9882</v>
      </c>
      <c r="B3612" s="1" t="s">
        <v>9883</v>
      </c>
      <c r="C3612" s="157" t="s">
        <v>10610</v>
      </c>
      <c r="D3612" s="157" t="s">
        <v>10610</v>
      </c>
    </row>
    <row r="3613" hidden="1">
      <c r="A3613" s="157" t="s">
        <v>9884</v>
      </c>
      <c r="B3613" s="1" t="s">
        <v>9885</v>
      </c>
      <c r="C3613" s="157" t="s">
        <v>10610</v>
      </c>
      <c r="D3613" s="157" t="s">
        <v>10610</v>
      </c>
    </row>
    <row r="3614" hidden="1">
      <c r="A3614" s="157" t="s">
        <v>9886</v>
      </c>
      <c r="B3614" s="1" t="s">
        <v>9887</v>
      </c>
      <c r="C3614" s="157" t="s">
        <v>10610</v>
      </c>
      <c r="D3614" s="157" t="s">
        <v>10610</v>
      </c>
    </row>
    <row r="3615" hidden="1">
      <c r="A3615" s="157" t="s">
        <v>9888</v>
      </c>
      <c r="B3615" s="1" t="s">
        <v>9889</v>
      </c>
      <c r="C3615" s="157" t="s">
        <v>10610</v>
      </c>
      <c r="D3615" s="157" t="s">
        <v>10610</v>
      </c>
    </row>
    <row r="3616" hidden="1">
      <c r="A3616" s="157" t="s">
        <v>9890</v>
      </c>
      <c r="B3616" s="1" t="s">
        <v>9891</v>
      </c>
      <c r="C3616" s="157" t="s">
        <v>10610</v>
      </c>
      <c r="D3616" s="157" t="s">
        <v>10610</v>
      </c>
    </row>
    <row r="3617" hidden="1">
      <c r="A3617" s="157" t="s">
        <v>9892</v>
      </c>
      <c r="B3617" s="1" t="s">
        <v>9893</v>
      </c>
      <c r="C3617" s="157" t="s">
        <v>10610</v>
      </c>
      <c r="D3617" s="157" t="s">
        <v>10610</v>
      </c>
    </row>
    <row r="3618" hidden="1">
      <c r="A3618" s="157" t="s">
        <v>9894</v>
      </c>
      <c r="B3618" s="1" t="s">
        <v>9895</v>
      </c>
      <c r="C3618" s="157" t="s">
        <v>10610</v>
      </c>
      <c r="D3618" s="157" t="s">
        <v>10610</v>
      </c>
    </row>
    <row r="3619" hidden="1">
      <c r="A3619" s="157" t="s">
        <v>9896</v>
      </c>
      <c r="B3619" s="1" t="s">
        <v>9897</v>
      </c>
      <c r="C3619" s="157" t="s">
        <v>10610</v>
      </c>
      <c r="D3619" s="157" t="s">
        <v>10610</v>
      </c>
    </row>
    <row r="3620" hidden="1">
      <c r="A3620" s="157" t="s">
        <v>9898</v>
      </c>
      <c r="B3620" s="1" t="s">
        <v>9899</v>
      </c>
      <c r="C3620" s="157" t="s">
        <v>10610</v>
      </c>
      <c r="D3620" s="157" t="s">
        <v>10610</v>
      </c>
    </row>
    <row r="3621" hidden="1">
      <c r="A3621" s="157" t="s">
        <v>9900</v>
      </c>
      <c r="B3621" s="1" t="s">
        <v>9901</v>
      </c>
      <c r="C3621" s="157" t="s">
        <v>10610</v>
      </c>
      <c r="D3621" s="157" t="s">
        <v>10610</v>
      </c>
    </row>
    <row r="3622" hidden="1">
      <c r="A3622" s="157" t="s">
        <v>9902</v>
      </c>
      <c r="B3622" s="1" t="s">
        <v>9903</v>
      </c>
      <c r="C3622" s="157" t="s">
        <v>10610</v>
      </c>
      <c r="D3622" s="157" t="s">
        <v>10610</v>
      </c>
    </row>
    <row r="3623" hidden="1">
      <c r="A3623" s="157" t="s">
        <v>9904</v>
      </c>
      <c r="B3623" s="1" t="s">
        <v>9905</v>
      </c>
      <c r="C3623" s="157" t="s">
        <v>10610</v>
      </c>
      <c r="D3623" s="157" t="s">
        <v>10610</v>
      </c>
    </row>
    <row r="3624" hidden="1">
      <c r="A3624" s="157" t="s">
        <v>9906</v>
      </c>
      <c r="B3624" s="1" t="s">
        <v>9907</v>
      </c>
      <c r="C3624" s="157" t="s">
        <v>10610</v>
      </c>
      <c r="D3624" s="157" t="s">
        <v>10610</v>
      </c>
    </row>
    <row r="3625" hidden="1">
      <c r="A3625" s="157" t="s">
        <v>9908</v>
      </c>
      <c r="B3625" s="1" t="s">
        <v>9909</v>
      </c>
      <c r="C3625" s="157" t="s">
        <v>10610</v>
      </c>
      <c r="D3625" s="157" t="s">
        <v>10610</v>
      </c>
    </row>
    <row r="3626" hidden="1">
      <c r="A3626" s="157" t="s">
        <v>9910</v>
      </c>
      <c r="B3626" s="1" t="s">
        <v>9911</v>
      </c>
      <c r="C3626" s="157" t="s">
        <v>10610</v>
      </c>
      <c r="D3626" s="157" t="s">
        <v>10610</v>
      </c>
    </row>
    <row r="3627" hidden="1">
      <c r="A3627" s="157" t="s">
        <v>9912</v>
      </c>
      <c r="B3627" s="1" t="s">
        <v>9913</v>
      </c>
      <c r="C3627" s="157" t="s">
        <v>10610</v>
      </c>
      <c r="D3627" s="157" t="s">
        <v>10610</v>
      </c>
    </row>
    <row r="3628" hidden="1">
      <c r="A3628" s="157" t="s">
        <v>9914</v>
      </c>
      <c r="B3628" s="1" t="s">
        <v>9915</v>
      </c>
      <c r="C3628" s="157" t="s">
        <v>10610</v>
      </c>
      <c r="D3628" s="157" t="s">
        <v>10610</v>
      </c>
    </row>
    <row r="3629" hidden="1">
      <c r="A3629" s="157" t="s">
        <v>9916</v>
      </c>
      <c r="B3629" s="1" t="s">
        <v>9917</v>
      </c>
      <c r="C3629" s="157" t="s">
        <v>10610</v>
      </c>
      <c r="D3629" s="157" t="s">
        <v>10610</v>
      </c>
    </row>
    <row r="3630" hidden="1">
      <c r="A3630" s="157" t="s">
        <v>9918</v>
      </c>
      <c r="B3630" s="1" t="s">
        <v>9919</v>
      </c>
      <c r="C3630" s="157" t="s">
        <v>10610</v>
      </c>
      <c r="D3630" s="157" t="s">
        <v>10610</v>
      </c>
    </row>
    <row r="3631" hidden="1">
      <c r="A3631" s="157" t="s">
        <v>9920</v>
      </c>
      <c r="B3631" s="1" t="s">
        <v>9921</v>
      </c>
      <c r="C3631" s="157" t="s">
        <v>10610</v>
      </c>
      <c r="D3631" s="157" t="s">
        <v>10610</v>
      </c>
    </row>
    <row r="3632" hidden="1">
      <c r="A3632" s="157" t="s">
        <v>9922</v>
      </c>
      <c r="B3632" s="1" t="s">
        <v>9923</v>
      </c>
      <c r="C3632" s="157" t="s">
        <v>10610</v>
      </c>
      <c r="D3632" s="157" t="s">
        <v>10610</v>
      </c>
    </row>
    <row r="3633" hidden="1">
      <c r="A3633" s="157" t="s">
        <v>9924</v>
      </c>
      <c r="B3633" s="1" t="s">
        <v>9925</v>
      </c>
      <c r="C3633" s="157" t="s">
        <v>10610</v>
      </c>
      <c r="D3633" s="157" t="s">
        <v>10610</v>
      </c>
    </row>
    <row r="3634" hidden="1">
      <c r="A3634" s="157" t="s">
        <v>9926</v>
      </c>
      <c r="B3634" s="1" t="s">
        <v>9927</v>
      </c>
      <c r="C3634" s="157" t="s">
        <v>10610</v>
      </c>
      <c r="D3634" s="157" t="s">
        <v>10610</v>
      </c>
    </row>
    <row r="3635" hidden="1">
      <c r="A3635" s="157" t="s">
        <v>9928</v>
      </c>
      <c r="B3635" s="1" t="s">
        <v>9929</v>
      </c>
      <c r="C3635" s="157" t="s">
        <v>10610</v>
      </c>
      <c r="D3635" s="157" t="s">
        <v>10610</v>
      </c>
    </row>
    <row r="3636" hidden="1">
      <c r="A3636" s="157" t="s">
        <v>9930</v>
      </c>
      <c r="B3636" s="1" t="s">
        <v>9931</v>
      </c>
      <c r="C3636" s="157" t="s">
        <v>10610</v>
      </c>
      <c r="D3636" s="157" t="s">
        <v>10610</v>
      </c>
    </row>
    <row r="3637" hidden="1">
      <c r="A3637" s="157" t="s">
        <v>9932</v>
      </c>
      <c r="B3637" s="1" t="s">
        <v>9933</v>
      </c>
      <c r="C3637" s="157" t="s">
        <v>10610</v>
      </c>
      <c r="D3637" s="157" t="s">
        <v>10610</v>
      </c>
    </row>
    <row r="3638" hidden="1">
      <c r="A3638" s="157" t="s">
        <v>9934</v>
      </c>
      <c r="B3638" s="1" t="s">
        <v>9935</v>
      </c>
      <c r="C3638" s="157" t="s">
        <v>10610</v>
      </c>
      <c r="D3638" s="157" t="s">
        <v>10610</v>
      </c>
    </row>
    <row r="3639" hidden="1">
      <c r="A3639" s="157" t="s">
        <v>9936</v>
      </c>
      <c r="B3639" s="1" t="s">
        <v>9937</v>
      </c>
      <c r="C3639" s="157" t="s">
        <v>10610</v>
      </c>
      <c r="D3639" s="157" t="s">
        <v>10610</v>
      </c>
    </row>
    <row r="3640" hidden="1">
      <c r="A3640" s="157" t="s">
        <v>9938</v>
      </c>
      <c r="B3640" s="1" t="s">
        <v>9939</v>
      </c>
      <c r="C3640" s="157" t="s">
        <v>10610</v>
      </c>
      <c r="D3640" s="157" t="s">
        <v>10610</v>
      </c>
    </row>
    <row r="3641" hidden="1">
      <c r="A3641" s="157" t="s">
        <v>9940</v>
      </c>
      <c r="B3641" s="1" t="s">
        <v>9941</v>
      </c>
      <c r="C3641" s="157" t="s">
        <v>10610</v>
      </c>
      <c r="D3641" s="157" t="s">
        <v>10610</v>
      </c>
    </row>
    <row r="3642" hidden="1">
      <c r="A3642" s="157" t="s">
        <v>9942</v>
      </c>
      <c r="B3642" s="1" t="s">
        <v>9943</v>
      </c>
      <c r="C3642" s="157" t="s">
        <v>10610</v>
      </c>
      <c r="D3642" s="157" t="s">
        <v>10610</v>
      </c>
    </row>
    <row r="3643" hidden="1">
      <c r="A3643" s="157" t="s">
        <v>9944</v>
      </c>
      <c r="B3643" s="1" t="s">
        <v>9945</v>
      </c>
      <c r="C3643" s="157" t="s">
        <v>10610</v>
      </c>
      <c r="D3643" s="157" t="s">
        <v>10610</v>
      </c>
    </row>
    <row r="3644" hidden="1">
      <c r="A3644" s="157" t="s">
        <v>9946</v>
      </c>
      <c r="B3644" s="1" t="s">
        <v>9947</v>
      </c>
      <c r="C3644" s="157" t="s">
        <v>10610</v>
      </c>
      <c r="D3644" s="157" t="s">
        <v>10610</v>
      </c>
    </row>
    <row r="3645" hidden="1">
      <c r="A3645" s="157" t="s">
        <v>9948</v>
      </c>
      <c r="B3645" s="1" t="s">
        <v>9949</v>
      </c>
      <c r="C3645" s="157" t="s">
        <v>10610</v>
      </c>
      <c r="D3645" s="157" t="s">
        <v>10610</v>
      </c>
    </row>
    <row r="3646" hidden="1">
      <c r="A3646" s="157" t="s">
        <v>9950</v>
      </c>
      <c r="B3646" s="1" t="s">
        <v>9951</v>
      </c>
      <c r="C3646" s="157" t="s">
        <v>10610</v>
      </c>
      <c r="D3646" s="157" t="s">
        <v>10610</v>
      </c>
    </row>
    <row r="3647" hidden="1">
      <c r="A3647" s="157" t="s">
        <v>9952</v>
      </c>
      <c r="B3647" s="1" t="s">
        <v>9953</v>
      </c>
      <c r="C3647" s="157" t="s">
        <v>10610</v>
      </c>
      <c r="D3647" s="157" t="s">
        <v>10610</v>
      </c>
    </row>
    <row r="3648" hidden="1">
      <c r="A3648" s="157" t="s">
        <v>9954</v>
      </c>
      <c r="B3648" s="1" t="s">
        <v>9955</v>
      </c>
      <c r="C3648" s="157" t="s">
        <v>10610</v>
      </c>
      <c r="D3648" s="157" t="s">
        <v>10610</v>
      </c>
    </row>
    <row r="3649" hidden="1">
      <c r="A3649" s="157" t="s">
        <v>9956</v>
      </c>
      <c r="B3649" s="1" t="s">
        <v>9957</v>
      </c>
      <c r="C3649" s="157" t="s">
        <v>10610</v>
      </c>
      <c r="D3649" s="157" t="s">
        <v>10610</v>
      </c>
    </row>
    <row r="3650" hidden="1">
      <c r="A3650" s="157" t="s">
        <v>9958</v>
      </c>
      <c r="B3650" s="1" t="s">
        <v>9959</v>
      </c>
      <c r="C3650" s="157" t="s">
        <v>10610</v>
      </c>
      <c r="D3650" s="157" t="s">
        <v>10610</v>
      </c>
    </row>
    <row r="3651" hidden="1">
      <c r="A3651" s="157" t="s">
        <v>9960</v>
      </c>
      <c r="B3651" s="1" t="s">
        <v>9961</v>
      </c>
      <c r="C3651" s="157" t="s">
        <v>10610</v>
      </c>
      <c r="D3651" s="157" t="s">
        <v>10610</v>
      </c>
    </row>
    <row r="3652" hidden="1">
      <c r="A3652" s="157" t="s">
        <v>9962</v>
      </c>
      <c r="B3652" s="1" t="s">
        <v>9963</v>
      </c>
      <c r="C3652" s="157" t="s">
        <v>10610</v>
      </c>
      <c r="D3652" s="157" t="s">
        <v>10610</v>
      </c>
    </row>
    <row r="3653" hidden="1">
      <c r="A3653" s="157" t="s">
        <v>9964</v>
      </c>
      <c r="B3653" s="1" t="s">
        <v>9965</v>
      </c>
      <c r="C3653" s="157" t="s">
        <v>10610</v>
      </c>
      <c r="D3653" s="157" t="s">
        <v>10610</v>
      </c>
    </row>
    <row r="3654" hidden="1">
      <c r="A3654" s="157" t="s">
        <v>9966</v>
      </c>
      <c r="B3654" s="1" t="s">
        <v>9967</v>
      </c>
      <c r="C3654" s="157" t="s">
        <v>10610</v>
      </c>
      <c r="D3654" s="157" t="s">
        <v>10610</v>
      </c>
    </row>
    <row r="3655" hidden="1">
      <c r="A3655" s="157" t="s">
        <v>9968</v>
      </c>
      <c r="B3655" s="1" t="s">
        <v>9969</v>
      </c>
      <c r="C3655" s="157" t="s">
        <v>10610</v>
      </c>
      <c r="D3655" s="157" t="s">
        <v>10610</v>
      </c>
    </row>
    <row r="3656" hidden="1">
      <c r="A3656" s="157" t="s">
        <v>9970</v>
      </c>
      <c r="B3656" s="1" t="s">
        <v>9971</v>
      </c>
      <c r="C3656" s="157" t="s">
        <v>10610</v>
      </c>
      <c r="D3656" s="157" t="s">
        <v>10610</v>
      </c>
    </row>
    <row r="3657" hidden="1">
      <c r="A3657" s="157" t="s">
        <v>9972</v>
      </c>
      <c r="B3657" s="1" t="s">
        <v>9973</v>
      </c>
      <c r="C3657" s="157" t="s">
        <v>10610</v>
      </c>
      <c r="D3657" s="157" t="s">
        <v>10610</v>
      </c>
    </row>
    <row r="3658" hidden="1">
      <c r="A3658" s="157" t="s">
        <v>9974</v>
      </c>
      <c r="B3658" s="1" t="s">
        <v>9975</v>
      </c>
      <c r="C3658" s="157" t="s">
        <v>10610</v>
      </c>
      <c r="D3658" s="157" t="s">
        <v>10610</v>
      </c>
    </row>
    <row r="3659" hidden="1">
      <c r="A3659" s="157" t="s">
        <v>9976</v>
      </c>
      <c r="B3659" s="1" t="s">
        <v>9977</v>
      </c>
      <c r="C3659" s="157" t="s">
        <v>10610</v>
      </c>
      <c r="D3659" s="157" t="s">
        <v>10610</v>
      </c>
    </row>
    <row r="3660" hidden="1">
      <c r="A3660" s="157" t="s">
        <v>9978</v>
      </c>
      <c r="B3660" s="1" t="s">
        <v>9979</v>
      </c>
      <c r="C3660" s="157" t="s">
        <v>10610</v>
      </c>
      <c r="D3660" s="157" t="s">
        <v>10610</v>
      </c>
    </row>
    <row r="3661" hidden="1">
      <c r="A3661" s="157" t="s">
        <v>9980</v>
      </c>
      <c r="B3661" s="1" t="s">
        <v>9981</v>
      </c>
      <c r="C3661" s="157" t="s">
        <v>10610</v>
      </c>
      <c r="D3661" s="157" t="s">
        <v>10610</v>
      </c>
    </row>
    <row r="3662" hidden="1">
      <c r="A3662" s="157" t="s">
        <v>9982</v>
      </c>
      <c r="B3662" s="1" t="s">
        <v>9983</v>
      </c>
      <c r="C3662" s="157" t="s">
        <v>10610</v>
      </c>
      <c r="D3662" s="157" t="s">
        <v>10610</v>
      </c>
    </row>
    <row r="3663" hidden="1">
      <c r="A3663" s="157" t="s">
        <v>9986</v>
      </c>
      <c r="B3663" s="1" t="s">
        <v>9987</v>
      </c>
      <c r="C3663" s="157" t="s">
        <v>10610</v>
      </c>
      <c r="D3663" s="157" t="s">
        <v>10610</v>
      </c>
    </row>
    <row r="3664" hidden="1">
      <c r="A3664" s="157" t="s">
        <v>9988</v>
      </c>
      <c r="B3664" s="1" t="s">
        <v>9989</v>
      </c>
      <c r="C3664" s="157" t="s">
        <v>10610</v>
      </c>
      <c r="D3664" s="157" t="s">
        <v>10610</v>
      </c>
    </row>
    <row r="3665" hidden="1">
      <c r="A3665" s="157" t="s">
        <v>9990</v>
      </c>
      <c r="B3665" s="1" t="s">
        <v>9991</v>
      </c>
      <c r="C3665" s="157" t="s">
        <v>10610</v>
      </c>
      <c r="D3665" s="157" t="s">
        <v>10610</v>
      </c>
    </row>
    <row r="3666" hidden="1">
      <c r="A3666" s="157" t="s">
        <v>9992</v>
      </c>
      <c r="B3666" s="1" t="s">
        <v>9993</v>
      </c>
      <c r="C3666" s="157" t="s">
        <v>10610</v>
      </c>
      <c r="D3666" s="157" t="s">
        <v>10610</v>
      </c>
    </row>
    <row r="3667" hidden="1">
      <c r="A3667" s="157" t="s">
        <v>9994</v>
      </c>
      <c r="B3667" s="1" t="s">
        <v>9995</v>
      </c>
      <c r="C3667" s="157" t="s">
        <v>10610</v>
      </c>
      <c r="D3667" s="157" t="s">
        <v>10610</v>
      </c>
    </row>
    <row r="3668" hidden="1">
      <c r="A3668" s="157" t="s">
        <v>9996</v>
      </c>
      <c r="B3668" s="1" t="s">
        <v>9997</v>
      </c>
      <c r="C3668" s="157" t="s">
        <v>10610</v>
      </c>
      <c r="D3668" s="157" t="s">
        <v>10610</v>
      </c>
    </row>
    <row r="3669" hidden="1">
      <c r="A3669" s="157" t="s">
        <v>9998</v>
      </c>
      <c r="B3669" s="1" t="s">
        <v>9999</v>
      </c>
      <c r="C3669" s="157" t="s">
        <v>10610</v>
      </c>
      <c r="D3669" s="157" t="s">
        <v>10610</v>
      </c>
    </row>
    <row r="3670" hidden="1">
      <c r="A3670" s="157" t="s">
        <v>10000</v>
      </c>
      <c r="B3670" s="1" t="s">
        <v>10001</v>
      </c>
      <c r="C3670" s="157" t="s">
        <v>10610</v>
      </c>
      <c r="D3670" s="157" t="s">
        <v>10610</v>
      </c>
    </row>
    <row r="3671" hidden="1">
      <c r="A3671" s="157" t="s">
        <v>10002</v>
      </c>
      <c r="B3671" s="1" t="s">
        <v>10003</v>
      </c>
      <c r="C3671" s="157" t="s">
        <v>10610</v>
      </c>
      <c r="D3671" s="157" t="s">
        <v>10610</v>
      </c>
    </row>
    <row r="3672" hidden="1">
      <c r="A3672" s="157" t="s">
        <v>10004</v>
      </c>
      <c r="B3672" s="1" t="s">
        <v>10005</v>
      </c>
      <c r="C3672" s="157" t="s">
        <v>10610</v>
      </c>
      <c r="D3672" s="157" t="s">
        <v>10610</v>
      </c>
    </row>
    <row r="3673" hidden="1">
      <c r="A3673" s="157" t="s">
        <v>10006</v>
      </c>
      <c r="B3673" s="1" t="s">
        <v>10007</v>
      </c>
      <c r="C3673" s="157" t="s">
        <v>10610</v>
      </c>
      <c r="D3673" s="157" t="s">
        <v>10610</v>
      </c>
    </row>
    <row r="3674" hidden="1">
      <c r="A3674" s="157" t="s">
        <v>10008</v>
      </c>
      <c r="B3674" s="1" t="s">
        <v>10009</v>
      </c>
      <c r="C3674" s="157" t="s">
        <v>10610</v>
      </c>
      <c r="D3674" s="157" t="s">
        <v>10610</v>
      </c>
    </row>
    <row r="3675" hidden="1">
      <c r="A3675" s="157" t="s">
        <v>10010</v>
      </c>
      <c r="B3675" s="1" t="s">
        <v>10011</v>
      </c>
      <c r="C3675" s="157" t="s">
        <v>10610</v>
      </c>
      <c r="D3675" s="157" t="s">
        <v>10610</v>
      </c>
    </row>
    <row r="3676" hidden="1">
      <c r="A3676" s="157" t="s">
        <v>10012</v>
      </c>
      <c r="B3676" s="1" t="s">
        <v>10013</v>
      </c>
      <c r="C3676" s="157" t="s">
        <v>10610</v>
      </c>
      <c r="D3676" s="157" t="s">
        <v>10610</v>
      </c>
    </row>
    <row r="3677" hidden="1">
      <c r="A3677" s="157" t="s">
        <v>10014</v>
      </c>
      <c r="B3677" s="1" t="s">
        <v>10015</v>
      </c>
      <c r="C3677" s="157" t="s">
        <v>10610</v>
      </c>
      <c r="D3677" s="157" t="s">
        <v>10610</v>
      </c>
    </row>
    <row r="3678" hidden="1">
      <c r="A3678" s="157" t="s">
        <v>10016</v>
      </c>
      <c r="B3678" s="1" t="s">
        <v>10017</v>
      </c>
      <c r="C3678" s="157" t="s">
        <v>10610</v>
      </c>
      <c r="D3678" s="157" t="s">
        <v>10610</v>
      </c>
    </row>
    <row r="3679" hidden="1">
      <c r="A3679" s="157" t="s">
        <v>10018</v>
      </c>
      <c r="B3679" s="1" t="s">
        <v>10019</v>
      </c>
      <c r="C3679" s="157" t="s">
        <v>10610</v>
      </c>
      <c r="D3679" s="157" t="s">
        <v>10610</v>
      </c>
    </row>
    <row r="3680" hidden="1">
      <c r="A3680" s="157" t="s">
        <v>10020</v>
      </c>
      <c r="B3680" s="1" t="s">
        <v>10021</v>
      </c>
      <c r="C3680" s="157" t="s">
        <v>10610</v>
      </c>
      <c r="D3680" s="157" t="s">
        <v>10610</v>
      </c>
    </row>
    <row r="3681" hidden="1">
      <c r="A3681" s="157" t="s">
        <v>10022</v>
      </c>
      <c r="B3681" s="1" t="s">
        <v>10023</v>
      </c>
      <c r="C3681" s="157" t="s">
        <v>10610</v>
      </c>
      <c r="D3681" s="157" t="s">
        <v>10610</v>
      </c>
    </row>
    <row r="3682" hidden="1">
      <c r="A3682" s="157" t="s">
        <v>10024</v>
      </c>
      <c r="B3682" s="1" t="s">
        <v>10025</v>
      </c>
      <c r="C3682" s="157" t="s">
        <v>10610</v>
      </c>
      <c r="D3682" s="157" t="s">
        <v>10610</v>
      </c>
    </row>
    <row r="3683" hidden="1">
      <c r="A3683" s="157" t="s">
        <v>10026</v>
      </c>
      <c r="B3683" s="1" t="s">
        <v>10027</v>
      </c>
      <c r="C3683" s="157" t="s">
        <v>10610</v>
      </c>
      <c r="D3683" s="157" t="s">
        <v>10610</v>
      </c>
    </row>
    <row r="3684" hidden="1">
      <c r="A3684" s="157" t="s">
        <v>10028</v>
      </c>
      <c r="B3684" s="1" t="s">
        <v>10029</v>
      </c>
      <c r="C3684" s="157" t="s">
        <v>10610</v>
      </c>
      <c r="D3684" s="157" t="s">
        <v>10610</v>
      </c>
    </row>
    <row r="3685" hidden="1">
      <c r="A3685" s="157" t="s">
        <v>10030</v>
      </c>
      <c r="B3685" s="1" t="s">
        <v>10031</v>
      </c>
      <c r="C3685" s="157" t="s">
        <v>10610</v>
      </c>
      <c r="D3685" s="157" t="s">
        <v>10610</v>
      </c>
    </row>
    <row r="3686" hidden="1">
      <c r="A3686" s="157" t="s">
        <v>10032</v>
      </c>
      <c r="B3686" s="1" t="s">
        <v>10033</v>
      </c>
      <c r="C3686" s="157" t="s">
        <v>10610</v>
      </c>
      <c r="D3686" s="157" t="s">
        <v>10610</v>
      </c>
    </row>
    <row r="3687" hidden="1">
      <c r="A3687" s="157" t="s">
        <v>10034</v>
      </c>
      <c r="B3687" s="1" t="s">
        <v>10035</v>
      </c>
      <c r="C3687" s="157" t="s">
        <v>10610</v>
      </c>
      <c r="D3687" s="157" t="s">
        <v>10610</v>
      </c>
    </row>
    <row r="3688" hidden="1">
      <c r="A3688" s="157" t="s">
        <v>10036</v>
      </c>
      <c r="B3688" s="1" t="s">
        <v>10037</v>
      </c>
      <c r="C3688" s="157" t="s">
        <v>10610</v>
      </c>
      <c r="D3688" s="157" t="s">
        <v>10610</v>
      </c>
    </row>
    <row r="3689" hidden="1">
      <c r="A3689" s="157" t="s">
        <v>10038</v>
      </c>
      <c r="B3689" s="1" t="s">
        <v>10039</v>
      </c>
      <c r="C3689" s="157" t="s">
        <v>10610</v>
      </c>
      <c r="D3689" s="157" t="s">
        <v>10610</v>
      </c>
    </row>
    <row r="3690" hidden="1">
      <c r="A3690" s="157" t="s">
        <v>10040</v>
      </c>
      <c r="B3690" s="1" t="s">
        <v>10041</v>
      </c>
      <c r="C3690" s="157" t="s">
        <v>10610</v>
      </c>
      <c r="D3690" s="157" t="s">
        <v>10610</v>
      </c>
    </row>
    <row r="3691" hidden="1">
      <c r="A3691" s="157" t="s">
        <v>10042</v>
      </c>
      <c r="B3691" s="1" t="s">
        <v>10043</v>
      </c>
      <c r="C3691" s="157" t="s">
        <v>10610</v>
      </c>
      <c r="D3691" s="157" t="s">
        <v>10610</v>
      </c>
    </row>
    <row r="3692" hidden="1">
      <c r="A3692" s="157" t="s">
        <v>10044</v>
      </c>
      <c r="B3692" s="1" t="s">
        <v>10045</v>
      </c>
      <c r="C3692" s="157" t="s">
        <v>10610</v>
      </c>
      <c r="D3692" s="157" t="s">
        <v>10610</v>
      </c>
    </row>
    <row r="3693" hidden="1">
      <c r="A3693" s="157" t="s">
        <v>10046</v>
      </c>
      <c r="B3693" s="1" t="s">
        <v>10047</v>
      </c>
      <c r="C3693" s="157" t="s">
        <v>10610</v>
      </c>
      <c r="D3693" s="157" t="s">
        <v>10610</v>
      </c>
    </row>
    <row r="3694" hidden="1">
      <c r="A3694" s="157" t="s">
        <v>10048</v>
      </c>
      <c r="B3694" s="1" t="s">
        <v>10049</v>
      </c>
      <c r="C3694" s="157" t="s">
        <v>10610</v>
      </c>
      <c r="D3694" s="157" t="s">
        <v>10610</v>
      </c>
    </row>
    <row r="3695" hidden="1">
      <c r="A3695" s="157" t="s">
        <v>10050</v>
      </c>
      <c r="B3695" s="1" t="s">
        <v>10051</v>
      </c>
      <c r="C3695" s="157" t="s">
        <v>10610</v>
      </c>
      <c r="D3695" s="157" t="s">
        <v>10610</v>
      </c>
    </row>
    <row r="3696" hidden="1">
      <c r="A3696" s="157" t="s">
        <v>10052</v>
      </c>
      <c r="B3696" s="1" t="s">
        <v>10053</v>
      </c>
      <c r="C3696" s="157" t="s">
        <v>10610</v>
      </c>
      <c r="D3696" s="157" t="s">
        <v>10610</v>
      </c>
    </row>
    <row r="3697" hidden="1">
      <c r="A3697" s="157" t="s">
        <v>10054</v>
      </c>
      <c r="B3697" s="1" t="s">
        <v>10055</v>
      </c>
      <c r="C3697" s="157" t="s">
        <v>10610</v>
      </c>
      <c r="D3697" s="157" t="s">
        <v>10610</v>
      </c>
    </row>
    <row r="3698" hidden="1">
      <c r="A3698" s="157" t="s">
        <v>10056</v>
      </c>
      <c r="B3698" s="1" t="s">
        <v>10057</v>
      </c>
      <c r="C3698" s="157" t="s">
        <v>10610</v>
      </c>
      <c r="D3698" s="157" t="s">
        <v>10610</v>
      </c>
    </row>
    <row r="3699" hidden="1">
      <c r="A3699" s="157" t="s">
        <v>10058</v>
      </c>
      <c r="B3699" s="1" t="s">
        <v>10059</v>
      </c>
      <c r="C3699" s="157" t="s">
        <v>10610</v>
      </c>
      <c r="D3699" s="157" t="s">
        <v>10610</v>
      </c>
    </row>
    <row r="3700" hidden="1">
      <c r="A3700" s="157" t="s">
        <v>10060</v>
      </c>
      <c r="B3700" s="1" t="s">
        <v>10061</v>
      </c>
      <c r="C3700" s="157" t="s">
        <v>10610</v>
      </c>
      <c r="D3700" s="157" t="s">
        <v>10610</v>
      </c>
    </row>
    <row r="3701" hidden="1">
      <c r="A3701" s="157" t="s">
        <v>10062</v>
      </c>
      <c r="B3701" s="1" t="s">
        <v>10063</v>
      </c>
      <c r="C3701" s="157" t="s">
        <v>10610</v>
      </c>
      <c r="D3701" s="157" t="s">
        <v>10610</v>
      </c>
    </row>
    <row r="3702" hidden="1">
      <c r="A3702" s="157" t="s">
        <v>10064</v>
      </c>
      <c r="B3702" s="1" t="s">
        <v>10065</v>
      </c>
      <c r="C3702" s="157" t="s">
        <v>10610</v>
      </c>
      <c r="D3702" s="157" t="s">
        <v>10610</v>
      </c>
    </row>
    <row r="3703" hidden="1">
      <c r="A3703" s="157" t="s">
        <v>10066</v>
      </c>
      <c r="B3703" s="1" t="s">
        <v>10067</v>
      </c>
      <c r="C3703" s="157" t="s">
        <v>10610</v>
      </c>
      <c r="D3703" s="157" t="s">
        <v>10610</v>
      </c>
    </row>
    <row r="3704" hidden="1">
      <c r="A3704" s="157" t="s">
        <v>10068</v>
      </c>
      <c r="B3704" s="1" t="s">
        <v>10069</v>
      </c>
      <c r="C3704" s="157" t="s">
        <v>10610</v>
      </c>
      <c r="D3704" s="157" t="s">
        <v>10610</v>
      </c>
    </row>
    <row r="3705" hidden="1">
      <c r="A3705" s="157" t="s">
        <v>10070</v>
      </c>
      <c r="B3705" s="1" t="s">
        <v>10071</v>
      </c>
      <c r="C3705" s="157" t="s">
        <v>10610</v>
      </c>
      <c r="D3705" s="157" t="s">
        <v>10610</v>
      </c>
    </row>
    <row r="3706" hidden="1">
      <c r="A3706" s="157" t="s">
        <v>10072</v>
      </c>
      <c r="B3706" s="1" t="s">
        <v>10073</v>
      </c>
      <c r="C3706" s="157" t="s">
        <v>10610</v>
      </c>
      <c r="D3706" s="157" t="s">
        <v>10610</v>
      </c>
    </row>
    <row r="3707" hidden="1">
      <c r="A3707" s="157" t="s">
        <v>10074</v>
      </c>
      <c r="B3707" s="1" t="s">
        <v>10075</v>
      </c>
      <c r="C3707" s="157" t="s">
        <v>10610</v>
      </c>
      <c r="D3707" s="157" t="s">
        <v>10610</v>
      </c>
    </row>
    <row r="3708" hidden="1">
      <c r="A3708" s="157" t="s">
        <v>10076</v>
      </c>
      <c r="B3708" s="1" t="s">
        <v>10077</v>
      </c>
      <c r="C3708" s="157" t="s">
        <v>10610</v>
      </c>
      <c r="D3708" s="157" t="s">
        <v>10610</v>
      </c>
    </row>
    <row r="3709" hidden="1">
      <c r="A3709" s="157" t="s">
        <v>10078</v>
      </c>
      <c r="B3709" s="1" t="s">
        <v>10079</v>
      </c>
      <c r="C3709" s="157" t="s">
        <v>10610</v>
      </c>
      <c r="D3709" s="157" t="s">
        <v>10610</v>
      </c>
    </row>
    <row r="3710" hidden="1">
      <c r="A3710" s="157" t="s">
        <v>10080</v>
      </c>
      <c r="B3710" s="1" t="s">
        <v>10081</v>
      </c>
      <c r="C3710" s="157" t="s">
        <v>10610</v>
      </c>
      <c r="D3710" s="157" t="s">
        <v>10610</v>
      </c>
    </row>
    <row r="3711" hidden="1">
      <c r="A3711" s="157" t="s">
        <v>10082</v>
      </c>
      <c r="B3711" s="1" t="s">
        <v>10083</v>
      </c>
      <c r="C3711" s="157" t="s">
        <v>10610</v>
      </c>
      <c r="D3711" s="157" t="s">
        <v>10610</v>
      </c>
    </row>
    <row r="3712" hidden="1">
      <c r="A3712" s="157" t="s">
        <v>10084</v>
      </c>
      <c r="B3712" s="1" t="s">
        <v>10085</v>
      </c>
      <c r="C3712" s="157" t="s">
        <v>10610</v>
      </c>
      <c r="D3712" s="157" t="s">
        <v>10610</v>
      </c>
    </row>
    <row r="3713" hidden="1">
      <c r="A3713" s="157" t="s">
        <v>10086</v>
      </c>
      <c r="B3713" s="1" t="s">
        <v>10087</v>
      </c>
      <c r="C3713" s="157" t="s">
        <v>10610</v>
      </c>
      <c r="D3713" s="157" t="s">
        <v>10610</v>
      </c>
    </row>
    <row r="3714" hidden="1">
      <c r="A3714" s="157" t="s">
        <v>10088</v>
      </c>
      <c r="B3714" s="1" t="s">
        <v>10089</v>
      </c>
      <c r="C3714" s="157" t="s">
        <v>10610</v>
      </c>
      <c r="D3714" s="157" t="s">
        <v>10610</v>
      </c>
    </row>
    <row r="3715" hidden="1">
      <c r="A3715" s="157" t="s">
        <v>10090</v>
      </c>
      <c r="B3715" s="1" t="s">
        <v>10091</v>
      </c>
      <c r="C3715" s="157" t="s">
        <v>10610</v>
      </c>
      <c r="D3715" s="157" t="s">
        <v>10610</v>
      </c>
    </row>
    <row r="3716" hidden="1">
      <c r="A3716" s="157" t="s">
        <v>10092</v>
      </c>
      <c r="B3716" s="1" t="s">
        <v>10093</v>
      </c>
      <c r="C3716" s="157" t="s">
        <v>10610</v>
      </c>
      <c r="D3716" s="157" t="s">
        <v>10610</v>
      </c>
    </row>
    <row r="3717" hidden="1">
      <c r="A3717" s="157" t="s">
        <v>10094</v>
      </c>
      <c r="B3717" s="1" t="s">
        <v>10095</v>
      </c>
      <c r="C3717" s="157" t="s">
        <v>10610</v>
      </c>
      <c r="D3717" s="157" t="s">
        <v>10610</v>
      </c>
    </row>
    <row r="3718" hidden="1">
      <c r="A3718" s="157" t="s">
        <v>10096</v>
      </c>
      <c r="B3718" s="1" t="s">
        <v>10097</v>
      </c>
      <c r="C3718" s="157" t="s">
        <v>10610</v>
      </c>
      <c r="D3718" s="157" t="s">
        <v>10610</v>
      </c>
    </row>
    <row r="3719" hidden="1">
      <c r="A3719" s="157" t="s">
        <v>10098</v>
      </c>
      <c r="B3719" s="1" t="s">
        <v>10099</v>
      </c>
      <c r="C3719" s="157" t="s">
        <v>10610</v>
      </c>
      <c r="D3719" s="157" t="s">
        <v>10610</v>
      </c>
    </row>
    <row r="3720" hidden="1">
      <c r="A3720" s="157" t="s">
        <v>10100</v>
      </c>
      <c r="B3720" s="1" t="s">
        <v>10101</v>
      </c>
      <c r="C3720" s="157" t="s">
        <v>10610</v>
      </c>
      <c r="D3720" s="157" t="s">
        <v>10610</v>
      </c>
    </row>
    <row r="3721" hidden="1">
      <c r="A3721" s="157" t="s">
        <v>10102</v>
      </c>
      <c r="B3721" s="1" t="s">
        <v>10103</v>
      </c>
      <c r="C3721" s="157" t="s">
        <v>10610</v>
      </c>
      <c r="D3721" s="157" t="s">
        <v>10610</v>
      </c>
    </row>
    <row r="3722" hidden="1">
      <c r="A3722" s="157" t="s">
        <v>10104</v>
      </c>
      <c r="B3722" s="1" t="s">
        <v>10105</v>
      </c>
      <c r="C3722" s="157" t="s">
        <v>10610</v>
      </c>
      <c r="D3722" s="157" t="s">
        <v>10610</v>
      </c>
    </row>
    <row r="3723" hidden="1">
      <c r="A3723" s="157" t="s">
        <v>10106</v>
      </c>
      <c r="B3723" s="1" t="s">
        <v>10107</v>
      </c>
      <c r="C3723" s="157" t="s">
        <v>10610</v>
      </c>
      <c r="D3723" s="157" t="s">
        <v>10610</v>
      </c>
    </row>
    <row r="3724" hidden="1">
      <c r="A3724" s="157" t="s">
        <v>10108</v>
      </c>
      <c r="B3724" s="1" t="s">
        <v>10109</v>
      </c>
      <c r="C3724" s="157" t="s">
        <v>10610</v>
      </c>
      <c r="D3724" s="157" t="s">
        <v>10610</v>
      </c>
    </row>
    <row r="3725" hidden="1">
      <c r="A3725" s="157" t="s">
        <v>10110</v>
      </c>
      <c r="B3725" s="1" t="s">
        <v>10111</v>
      </c>
      <c r="C3725" s="157" t="s">
        <v>10610</v>
      </c>
      <c r="D3725" s="157" t="s">
        <v>10610</v>
      </c>
    </row>
    <row r="3726" hidden="1">
      <c r="A3726" s="157" t="s">
        <v>10112</v>
      </c>
      <c r="B3726" s="1" t="s">
        <v>10113</v>
      </c>
      <c r="C3726" s="157" t="s">
        <v>10610</v>
      </c>
      <c r="D3726" s="157" t="s">
        <v>10610</v>
      </c>
    </row>
    <row r="3727" hidden="1">
      <c r="A3727" s="157" t="s">
        <v>10114</v>
      </c>
      <c r="B3727" s="1" t="s">
        <v>10115</v>
      </c>
      <c r="C3727" s="157" t="s">
        <v>10610</v>
      </c>
      <c r="D3727" s="157" t="s">
        <v>10610</v>
      </c>
    </row>
    <row r="3728" hidden="1">
      <c r="A3728" s="157" t="s">
        <v>10116</v>
      </c>
      <c r="B3728" s="1" t="s">
        <v>10117</v>
      </c>
      <c r="C3728" s="157" t="s">
        <v>10610</v>
      </c>
      <c r="D3728" s="157" t="s">
        <v>10610</v>
      </c>
    </row>
    <row r="3729" hidden="1">
      <c r="A3729" s="157" t="s">
        <v>10118</v>
      </c>
      <c r="B3729" s="1" t="s">
        <v>10119</v>
      </c>
      <c r="C3729" s="157" t="s">
        <v>10610</v>
      </c>
      <c r="D3729" s="157" t="s">
        <v>10610</v>
      </c>
    </row>
    <row r="3730" hidden="1">
      <c r="A3730" s="157" t="s">
        <v>10120</v>
      </c>
      <c r="B3730" s="1" t="s">
        <v>10121</v>
      </c>
      <c r="C3730" s="157" t="s">
        <v>10610</v>
      </c>
      <c r="D3730" s="157" t="s">
        <v>10610</v>
      </c>
    </row>
    <row r="3731" hidden="1">
      <c r="A3731" s="157" t="s">
        <v>10122</v>
      </c>
      <c r="B3731" s="1" t="s">
        <v>10123</v>
      </c>
      <c r="C3731" s="157" t="s">
        <v>10610</v>
      </c>
      <c r="D3731" s="157" t="s">
        <v>10610</v>
      </c>
    </row>
    <row r="3732" hidden="1">
      <c r="A3732" s="157" t="s">
        <v>10124</v>
      </c>
      <c r="B3732" s="1" t="s">
        <v>10125</v>
      </c>
      <c r="C3732" s="157" t="s">
        <v>10610</v>
      </c>
      <c r="D3732" s="157" t="s">
        <v>10610</v>
      </c>
    </row>
    <row r="3733" hidden="1">
      <c r="A3733" s="157" t="s">
        <v>10126</v>
      </c>
      <c r="B3733" s="1" t="s">
        <v>10127</v>
      </c>
      <c r="C3733" s="157" t="s">
        <v>10610</v>
      </c>
      <c r="D3733" s="157" t="s">
        <v>10610</v>
      </c>
    </row>
    <row r="3734" hidden="1">
      <c r="A3734" s="157" t="s">
        <v>10128</v>
      </c>
      <c r="B3734" s="1" t="s">
        <v>10129</v>
      </c>
      <c r="C3734" s="157" t="s">
        <v>10610</v>
      </c>
      <c r="D3734" s="157" t="s">
        <v>10610</v>
      </c>
    </row>
    <row r="3735" hidden="1">
      <c r="A3735" s="157" t="s">
        <v>10130</v>
      </c>
      <c r="B3735" s="1" t="s">
        <v>10131</v>
      </c>
      <c r="C3735" s="157" t="s">
        <v>10610</v>
      </c>
      <c r="D3735" s="157" t="s">
        <v>10610</v>
      </c>
    </row>
    <row r="3736" hidden="1">
      <c r="A3736" s="157" t="s">
        <v>10132</v>
      </c>
      <c r="B3736" s="1" t="s">
        <v>10133</v>
      </c>
      <c r="C3736" s="157" t="s">
        <v>10610</v>
      </c>
      <c r="D3736" s="157" t="s">
        <v>10610</v>
      </c>
    </row>
    <row r="3737" hidden="1">
      <c r="A3737" s="157" t="s">
        <v>10134</v>
      </c>
      <c r="B3737" s="1" t="s">
        <v>10135</v>
      </c>
      <c r="C3737" s="157" t="s">
        <v>10610</v>
      </c>
      <c r="D3737" s="157" t="s">
        <v>10610</v>
      </c>
    </row>
    <row r="3738" hidden="1">
      <c r="A3738" s="157" t="s">
        <v>10136</v>
      </c>
      <c r="B3738" s="1" t="s">
        <v>10137</v>
      </c>
      <c r="C3738" s="157" t="s">
        <v>10610</v>
      </c>
      <c r="D3738" s="157" t="s">
        <v>10610</v>
      </c>
    </row>
    <row r="3739" hidden="1">
      <c r="A3739" s="157" t="s">
        <v>10138</v>
      </c>
      <c r="B3739" s="1" t="s">
        <v>10139</v>
      </c>
      <c r="C3739" s="157" t="s">
        <v>10610</v>
      </c>
      <c r="D3739" s="157" t="s">
        <v>10610</v>
      </c>
    </row>
    <row r="3740" hidden="1">
      <c r="A3740" s="157" t="s">
        <v>10142</v>
      </c>
      <c r="B3740" s="1" t="s">
        <v>10143</v>
      </c>
      <c r="C3740" s="157" t="s">
        <v>10610</v>
      </c>
      <c r="D3740" s="157" t="s">
        <v>10610</v>
      </c>
    </row>
    <row r="3741" hidden="1">
      <c r="A3741" s="157" t="s">
        <v>10144</v>
      </c>
      <c r="B3741" s="1" t="s">
        <v>10145</v>
      </c>
      <c r="C3741" s="157" t="s">
        <v>10610</v>
      </c>
      <c r="D3741" s="157" t="s">
        <v>10610</v>
      </c>
    </row>
    <row r="3742" hidden="1">
      <c r="A3742" s="157" t="s">
        <v>10146</v>
      </c>
      <c r="B3742" s="1" t="s">
        <v>10147</v>
      </c>
      <c r="C3742" s="157" t="s">
        <v>10610</v>
      </c>
      <c r="D3742" s="157" t="s">
        <v>10610</v>
      </c>
    </row>
    <row r="3743" hidden="1">
      <c r="A3743" s="157" t="s">
        <v>10148</v>
      </c>
      <c r="B3743" s="1" t="s">
        <v>10149</v>
      </c>
      <c r="C3743" s="157" t="s">
        <v>10610</v>
      </c>
      <c r="D3743" s="157" t="s">
        <v>10610</v>
      </c>
    </row>
    <row r="3744" hidden="1">
      <c r="A3744" s="157" t="s">
        <v>10150</v>
      </c>
      <c r="B3744" s="1" t="s">
        <v>10151</v>
      </c>
      <c r="C3744" s="157" t="s">
        <v>10610</v>
      </c>
      <c r="D3744" s="157" t="s">
        <v>10610</v>
      </c>
    </row>
    <row r="3745" hidden="1">
      <c r="A3745" s="157" t="s">
        <v>10152</v>
      </c>
      <c r="B3745" s="1" t="s">
        <v>10153</v>
      </c>
      <c r="C3745" s="157" t="s">
        <v>10610</v>
      </c>
      <c r="D3745" s="157" t="s">
        <v>10610</v>
      </c>
    </row>
    <row r="3746" hidden="1">
      <c r="A3746" s="157" t="s">
        <v>10154</v>
      </c>
      <c r="B3746" s="1" t="s">
        <v>10155</v>
      </c>
      <c r="C3746" s="157" t="s">
        <v>10610</v>
      </c>
      <c r="D3746" s="157" t="s">
        <v>10610</v>
      </c>
    </row>
    <row r="3747" hidden="1">
      <c r="A3747" s="157" t="s">
        <v>10156</v>
      </c>
      <c r="B3747" s="1" t="s">
        <v>10157</v>
      </c>
      <c r="C3747" s="157" t="s">
        <v>10610</v>
      </c>
      <c r="D3747" s="157" t="s">
        <v>10610</v>
      </c>
    </row>
    <row r="3748" hidden="1">
      <c r="A3748" s="157" t="s">
        <v>10158</v>
      </c>
      <c r="B3748" s="1" t="s">
        <v>10159</v>
      </c>
      <c r="C3748" s="157" t="s">
        <v>10610</v>
      </c>
      <c r="D3748" s="157" t="s">
        <v>10610</v>
      </c>
    </row>
    <row r="3749" hidden="1">
      <c r="A3749" s="157" t="s">
        <v>10160</v>
      </c>
      <c r="B3749" s="1" t="s">
        <v>10161</v>
      </c>
      <c r="C3749" s="157" t="s">
        <v>10610</v>
      </c>
      <c r="D3749" s="157" t="s">
        <v>10610</v>
      </c>
    </row>
    <row r="3750" hidden="1">
      <c r="A3750" s="157" t="s">
        <v>10162</v>
      </c>
      <c r="B3750" s="1" t="s">
        <v>10163</v>
      </c>
      <c r="C3750" s="157" t="s">
        <v>10610</v>
      </c>
      <c r="D3750" s="157" t="s">
        <v>10610</v>
      </c>
    </row>
    <row r="3751" hidden="1">
      <c r="A3751" s="157" t="s">
        <v>10164</v>
      </c>
      <c r="B3751" s="1" t="s">
        <v>10165</v>
      </c>
      <c r="C3751" s="157" t="s">
        <v>10610</v>
      </c>
      <c r="D3751" s="157" t="s">
        <v>10610</v>
      </c>
    </row>
    <row r="3752" hidden="1">
      <c r="A3752" s="157" t="s">
        <v>10166</v>
      </c>
      <c r="B3752" s="1" t="s">
        <v>10167</v>
      </c>
      <c r="C3752" s="157" t="s">
        <v>10610</v>
      </c>
      <c r="D3752" s="157" t="s">
        <v>10610</v>
      </c>
    </row>
    <row r="3753" hidden="1">
      <c r="A3753" s="157" t="s">
        <v>10170</v>
      </c>
      <c r="B3753" s="1" t="s">
        <v>10171</v>
      </c>
      <c r="C3753" s="157" t="s">
        <v>10610</v>
      </c>
      <c r="D3753" s="157" t="s">
        <v>10610</v>
      </c>
    </row>
    <row r="3754" hidden="1">
      <c r="A3754" s="157" t="s">
        <v>10172</v>
      </c>
      <c r="B3754" s="1" t="s">
        <v>10173</v>
      </c>
      <c r="C3754" s="157" t="s">
        <v>10610</v>
      </c>
      <c r="D3754" s="157" t="s">
        <v>10610</v>
      </c>
    </row>
    <row r="3755" hidden="1">
      <c r="A3755" s="157" t="s">
        <v>10174</v>
      </c>
      <c r="B3755" s="1" t="s">
        <v>10175</v>
      </c>
      <c r="C3755" s="157" t="s">
        <v>10610</v>
      </c>
      <c r="D3755" s="157" t="s">
        <v>10610</v>
      </c>
    </row>
    <row r="3756" hidden="1">
      <c r="A3756" s="157" t="s">
        <v>10176</v>
      </c>
      <c r="B3756" s="1" t="s">
        <v>10177</v>
      </c>
      <c r="C3756" s="157" t="s">
        <v>10610</v>
      </c>
      <c r="D3756" s="157" t="s">
        <v>10610</v>
      </c>
    </row>
    <row r="3757" hidden="1">
      <c r="A3757" s="157" t="s">
        <v>10178</v>
      </c>
      <c r="B3757" s="1" t="s">
        <v>10179</v>
      </c>
      <c r="C3757" s="157" t="s">
        <v>10610</v>
      </c>
      <c r="D3757" s="157" t="s">
        <v>10610</v>
      </c>
    </row>
    <row r="3758" hidden="1">
      <c r="A3758" s="157" t="s">
        <v>10180</v>
      </c>
      <c r="B3758" s="1" t="s">
        <v>10181</v>
      </c>
      <c r="C3758" s="157" t="s">
        <v>10610</v>
      </c>
      <c r="D3758" s="157" t="s">
        <v>10610</v>
      </c>
    </row>
    <row r="3759" hidden="1">
      <c r="A3759" s="157" t="s">
        <v>10182</v>
      </c>
      <c r="B3759" s="1" t="s">
        <v>10183</v>
      </c>
      <c r="C3759" s="157" t="s">
        <v>10610</v>
      </c>
      <c r="D3759" s="157" t="s">
        <v>10610</v>
      </c>
    </row>
    <row r="3760" hidden="1">
      <c r="A3760" s="157" t="s">
        <v>10184</v>
      </c>
      <c r="B3760" s="1" t="s">
        <v>10185</v>
      </c>
      <c r="C3760" s="157" t="s">
        <v>10610</v>
      </c>
      <c r="D3760" s="157" t="s">
        <v>10610</v>
      </c>
    </row>
    <row r="3761" hidden="1">
      <c r="A3761" s="157" t="s">
        <v>10186</v>
      </c>
      <c r="B3761" s="1" t="s">
        <v>10187</v>
      </c>
      <c r="C3761" s="157" t="s">
        <v>10610</v>
      </c>
      <c r="D3761" s="157" t="s">
        <v>10610</v>
      </c>
    </row>
    <row r="3762" hidden="1">
      <c r="A3762" s="157" t="s">
        <v>10188</v>
      </c>
      <c r="B3762" s="1" t="s">
        <v>10189</v>
      </c>
      <c r="C3762" s="157" t="s">
        <v>10610</v>
      </c>
      <c r="D3762" s="157" t="s">
        <v>10610</v>
      </c>
    </row>
    <row r="3763" hidden="1">
      <c r="A3763" s="157" t="s">
        <v>6938</v>
      </c>
      <c r="B3763" s="1" t="s">
        <v>255</v>
      </c>
      <c r="C3763" s="157" t="s">
        <v>10610</v>
      </c>
      <c r="D3763" s="157" t="s">
        <v>10610</v>
      </c>
    </row>
    <row r="3764" hidden="1">
      <c r="A3764" s="157" t="s">
        <v>10192</v>
      </c>
      <c r="B3764" s="1" t="s">
        <v>10193</v>
      </c>
      <c r="C3764" s="157" t="s">
        <v>10610</v>
      </c>
      <c r="D3764" s="157" t="s">
        <v>10610</v>
      </c>
    </row>
    <row r="3765" hidden="1">
      <c r="A3765" s="157" t="s">
        <v>10194</v>
      </c>
      <c r="B3765" s="1" t="s">
        <v>10195</v>
      </c>
      <c r="C3765" s="157" t="s">
        <v>10610</v>
      </c>
      <c r="D3765" s="157" t="s">
        <v>10610</v>
      </c>
    </row>
    <row r="3766" hidden="1">
      <c r="A3766" s="157" t="s">
        <v>10196</v>
      </c>
      <c r="B3766" s="1" t="s">
        <v>10197</v>
      </c>
      <c r="C3766" s="157" t="s">
        <v>10610</v>
      </c>
      <c r="D3766" s="157" t="s">
        <v>10610</v>
      </c>
    </row>
    <row r="3767" hidden="1">
      <c r="A3767" s="157" t="s">
        <v>10198</v>
      </c>
      <c r="B3767" s="1" t="s">
        <v>10199</v>
      </c>
      <c r="C3767" s="157" t="s">
        <v>10610</v>
      </c>
      <c r="D3767" s="157" t="s">
        <v>10610</v>
      </c>
    </row>
    <row r="3768" hidden="1">
      <c r="A3768" s="157" t="s">
        <v>10200</v>
      </c>
      <c r="B3768" s="1" t="s">
        <v>10201</v>
      </c>
      <c r="C3768" s="157" t="s">
        <v>10610</v>
      </c>
      <c r="D3768" s="157" t="s">
        <v>10610</v>
      </c>
    </row>
    <row r="3769" hidden="1">
      <c r="A3769" s="157" t="s">
        <v>10202</v>
      </c>
      <c r="B3769" s="1" t="s">
        <v>10203</v>
      </c>
      <c r="C3769" s="157" t="s">
        <v>10610</v>
      </c>
      <c r="D3769" s="157" t="s">
        <v>10610</v>
      </c>
    </row>
    <row r="3770" hidden="1">
      <c r="A3770" s="157" t="s">
        <v>10204</v>
      </c>
      <c r="B3770" s="1" t="s">
        <v>10205</v>
      </c>
      <c r="C3770" s="157" t="s">
        <v>10610</v>
      </c>
      <c r="D3770" s="157" t="s">
        <v>10610</v>
      </c>
    </row>
    <row r="3771" hidden="1">
      <c r="A3771" s="157" t="s">
        <v>10206</v>
      </c>
      <c r="B3771" s="1" t="s">
        <v>10207</v>
      </c>
      <c r="C3771" s="157" t="s">
        <v>10610</v>
      </c>
      <c r="D3771" s="157" t="s">
        <v>10610</v>
      </c>
    </row>
    <row r="3772" hidden="1">
      <c r="A3772" s="157" t="s">
        <v>10208</v>
      </c>
      <c r="B3772" s="1" t="s">
        <v>10209</v>
      </c>
      <c r="C3772" s="157" t="s">
        <v>10610</v>
      </c>
      <c r="D3772" s="157" t="s">
        <v>10610</v>
      </c>
    </row>
    <row r="3773" hidden="1">
      <c r="A3773" s="157" t="s">
        <v>10212</v>
      </c>
      <c r="B3773" s="1" t="s">
        <v>10213</v>
      </c>
      <c r="C3773" s="157" t="s">
        <v>10610</v>
      </c>
      <c r="D3773" s="157" t="s">
        <v>10610</v>
      </c>
    </row>
    <row r="3774" hidden="1">
      <c r="A3774" s="157" t="s">
        <v>10214</v>
      </c>
      <c r="B3774" s="1" t="s">
        <v>10215</v>
      </c>
      <c r="C3774" s="157" t="s">
        <v>10610</v>
      </c>
      <c r="D3774" s="157" t="s">
        <v>10610</v>
      </c>
    </row>
    <row r="3775" hidden="1">
      <c r="A3775" s="157" t="s">
        <v>10216</v>
      </c>
      <c r="B3775" s="1" t="s">
        <v>10217</v>
      </c>
      <c r="C3775" s="157" t="s">
        <v>10610</v>
      </c>
      <c r="D3775" s="157" t="s">
        <v>10610</v>
      </c>
    </row>
    <row r="3776" hidden="1">
      <c r="A3776" s="157" t="s">
        <v>10218</v>
      </c>
      <c r="B3776" s="1" t="s">
        <v>10219</v>
      </c>
      <c r="C3776" s="157" t="s">
        <v>10610</v>
      </c>
      <c r="D3776" s="157" t="s">
        <v>10610</v>
      </c>
    </row>
    <row r="3777" hidden="1">
      <c r="A3777" s="157" t="s">
        <v>10220</v>
      </c>
      <c r="B3777" s="1" t="s">
        <v>10221</v>
      </c>
      <c r="C3777" s="157" t="s">
        <v>10610</v>
      </c>
      <c r="D3777" s="157" t="s">
        <v>10610</v>
      </c>
    </row>
    <row r="3778" hidden="1">
      <c r="A3778" s="157" t="s">
        <v>10222</v>
      </c>
      <c r="B3778" s="1" t="s">
        <v>10223</v>
      </c>
      <c r="C3778" s="157" t="s">
        <v>10610</v>
      </c>
      <c r="D3778" s="157" t="s">
        <v>10610</v>
      </c>
    </row>
    <row r="3779" hidden="1">
      <c r="A3779" s="157" t="s">
        <v>10224</v>
      </c>
      <c r="B3779" s="1" t="s">
        <v>10225</v>
      </c>
      <c r="C3779" s="157" t="s">
        <v>10610</v>
      </c>
      <c r="D3779" s="157" t="s">
        <v>10610</v>
      </c>
    </row>
    <row r="3780" hidden="1">
      <c r="A3780" s="157" t="s">
        <v>10226</v>
      </c>
      <c r="B3780" s="1" t="s">
        <v>10227</v>
      </c>
      <c r="C3780" s="157" t="s">
        <v>10610</v>
      </c>
      <c r="D3780" s="157" t="s">
        <v>10610</v>
      </c>
    </row>
    <row r="3781" hidden="1">
      <c r="A3781" s="157" t="s">
        <v>10228</v>
      </c>
      <c r="B3781" s="1" t="s">
        <v>10229</v>
      </c>
      <c r="C3781" s="157" t="s">
        <v>10610</v>
      </c>
      <c r="D3781" s="157" t="s">
        <v>10610</v>
      </c>
    </row>
    <row r="3782" hidden="1">
      <c r="A3782" s="157" t="s">
        <v>10230</v>
      </c>
      <c r="B3782" s="1" t="s">
        <v>10211</v>
      </c>
      <c r="C3782" s="157" t="s">
        <v>10610</v>
      </c>
      <c r="D3782" s="157" t="s">
        <v>10610</v>
      </c>
    </row>
    <row r="3783" hidden="1">
      <c r="A3783" s="157" t="s">
        <v>10231</v>
      </c>
      <c r="B3783" s="1" t="s">
        <v>10232</v>
      </c>
      <c r="C3783" s="157" t="s">
        <v>10610</v>
      </c>
      <c r="D3783" s="157" t="s">
        <v>10610</v>
      </c>
    </row>
    <row r="3784" hidden="1">
      <c r="A3784" s="157" t="s">
        <v>10233</v>
      </c>
      <c r="B3784" s="1" t="s">
        <v>10234</v>
      </c>
      <c r="C3784" s="157" t="s">
        <v>10610</v>
      </c>
      <c r="D3784" s="157" t="s">
        <v>10610</v>
      </c>
    </row>
    <row r="3785" hidden="1">
      <c r="A3785" s="157" t="s">
        <v>10235</v>
      </c>
      <c r="B3785" s="1" t="s">
        <v>10236</v>
      </c>
      <c r="C3785" s="157" t="s">
        <v>10610</v>
      </c>
      <c r="D3785" s="157" t="s">
        <v>10610</v>
      </c>
    </row>
    <row r="3786" hidden="1">
      <c r="A3786" s="157" t="s">
        <v>10237</v>
      </c>
      <c r="B3786" s="1" t="s">
        <v>10238</v>
      </c>
      <c r="C3786" s="157" t="s">
        <v>10610</v>
      </c>
      <c r="D3786" s="157" t="s">
        <v>10610</v>
      </c>
    </row>
    <row r="3787" hidden="1">
      <c r="A3787" s="157" t="s">
        <v>10239</v>
      </c>
      <c r="B3787" s="1" t="s">
        <v>10240</v>
      </c>
      <c r="C3787" s="157" t="s">
        <v>10610</v>
      </c>
      <c r="D3787" s="157" t="s">
        <v>10610</v>
      </c>
    </row>
    <row r="3788" hidden="1">
      <c r="A3788" s="157" t="s">
        <v>10241</v>
      </c>
      <c r="B3788" s="1" t="s">
        <v>10242</v>
      </c>
      <c r="C3788" s="157" t="s">
        <v>10610</v>
      </c>
      <c r="D3788" s="157" t="s">
        <v>10610</v>
      </c>
    </row>
    <row r="3789" hidden="1">
      <c r="A3789" s="157" t="s">
        <v>10243</v>
      </c>
      <c r="B3789" s="1" t="s">
        <v>10244</v>
      </c>
      <c r="C3789" s="157" t="s">
        <v>10610</v>
      </c>
      <c r="D3789" s="157" t="s">
        <v>10610</v>
      </c>
    </row>
    <row r="3790" hidden="1">
      <c r="A3790" s="157" t="s">
        <v>10245</v>
      </c>
      <c r="B3790" s="1" t="s">
        <v>10246</v>
      </c>
      <c r="C3790" s="157" t="s">
        <v>10610</v>
      </c>
      <c r="D3790" s="157" t="s">
        <v>10610</v>
      </c>
    </row>
    <row r="3791" hidden="1">
      <c r="A3791" s="157" t="s">
        <v>10247</v>
      </c>
      <c r="B3791" s="1" t="s">
        <v>10248</v>
      </c>
      <c r="C3791" s="157" t="s">
        <v>10610</v>
      </c>
      <c r="D3791" s="157" t="s">
        <v>10610</v>
      </c>
    </row>
    <row r="3792" hidden="1">
      <c r="A3792" s="157" t="s">
        <v>10249</v>
      </c>
      <c r="B3792" s="1" t="s">
        <v>10250</v>
      </c>
      <c r="C3792" s="157" t="s">
        <v>10610</v>
      </c>
      <c r="D3792" s="157" t="s">
        <v>10610</v>
      </c>
    </row>
    <row r="3793" hidden="1">
      <c r="A3793" s="157" t="s">
        <v>10251</v>
      </c>
      <c r="B3793" s="1" t="s">
        <v>10252</v>
      </c>
      <c r="C3793" s="157" t="s">
        <v>10610</v>
      </c>
      <c r="D3793" s="157" t="s">
        <v>10610</v>
      </c>
    </row>
    <row r="3794" hidden="1">
      <c r="A3794" s="157" t="s">
        <v>10253</v>
      </c>
      <c r="B3794" s="1" t="s">
        <v>10254</v>
      </c>
      <c r="C3794" s="157" t="s">
        <v>10610</v>
      </c>
      <c r="D3794" s="157" t="s">
        <v>10610</v>
      </c>
    </row>
    <row r="3795" hidden="1">
      <c r="A3795" s="157" t="s">
        <v>10255</v>
      </c>
      <c r="B3795" s="1" t="s">
        <v>10256</v>
      </c>
      <c r="C3795" s="157" t="s">
        <v>10610</v>
      </c>
      <c r="D3795" s="157" t="s">
        <v>10610</v>
      </c>
    </row>
    <row r="3796" hidden="1">
      <c r="A3796" s="157" t="s">
        <v>10257</v>
      </c>
      <c r="B3796" s="1" t="s">
        <v>10258</v>
      </c>
      <c r="C3796" s="157" t="s">
        <v>10610</v>
      </c>
      <c r="D3796" s="157" t="s">
        <v>10610</v>
      </c>
    </row>
    <row r="3797" hidden="1">
      <c r="A3797" s="157" t="s">
        <v>10259</v>
      </c>
      <c r="B3797" s="1" t="s">
        <v>10260</v>
      </c>
      <c r="C3797" s="157" t="s">
        <v>10610</v>
      </c>
      <c r="D3797" s="157" t="s">
        <v>10610</v>
      </c>
    </row>
    <row r="3798" hidden="1">
      <c r="A3798" s="157" t="s">
        <v>10261</v>
      </c>
      <c r="B3798" s="1" t="s">
        <v>10262</v>
      </c>
      <c r="C3798" s="157" t="s">
        <v>10610</v>
      </c>
      <c r="D3798" s="157" t="s">
        <v>10610</v>
      </c>
    </row>
    <row r="3799" hidden="1">
      <c r="A3799" s="157" t="s">
        <v>10263</v>
      </c>
      <c r="B3799" s="1" t="s">
        <v>10264</v>
      </c>
      <c r="C3799" s="157" t="s">
        <v>10610</v>
      </c>
      <c r="D3799" s="157" t="s">
        <v>10610</v>
      </c>
    </row>
    <row r="3800" hidden="1">
      <c r="A3800" s="157" t="s">
        <v>10265</v>
      </c>
      <c r="B3800" s="1" t="s">
        <v>10266</v>
      </c>
      <c r="C3800" s="157" t="s">
        <v>10610</v>
      </c>
      <c r="D3800" s="157" t="s">
        <v>10610</v>
      </c>
    </row>
    <row r="3801" hidden="1">
      <c r="A3801" s="157" t="s">
        <v>10267</v>
      </c>
      <c r="B3801" s="1" t="s">
        <v>10268</v>
      </c>
      <c r="C3801" s="157" t="s">
        <v>10610</v>
      </c>
      <c r="D3801" s="157" t="s">
        <v>10610</v>
      </c>
    </row>
    <row r="3802" hidden="1">
      <c r="A3802" s="157" t="s">
        <v>10269</v>
      </c>
      <c r="B3802" s="1" t="s">
        <v>10270</v>
      </c>
      <c r="C3802" s="157" t="s">
        <v>10610</v>
      </c>
      <c r="D3802" s="157" t="s">
        <v>10610</v>
      </c>
    </row>
    <row r="3803" hidden="1">
      <c r="A3803" s="157" t="s">
        <v>10271</v>
      </c>
      <c r="B3803" s="1" t="s">
        <v>10272</v>
      </c>
      <c r="C3803" s="157" t="s">
        <v>10610</v>
      </c>
      <c r="D3803" s="157" t="s">
        <v>10610</v>
      </c>
    </row>
    <row r="3804" hidden="1">
      <c r="A3804" s="157" t="s">
        <v>10273</v>
      </c>
      <c r="B3804" s="1" t="s">
        <v>10274</v>
      </c>
      <c r="C3804" s="157" t="s">
        <v>10610</v>
      </c>
      <c r="D3804" s="157" t="s">
        <v>10610</v>
      </c>
    </row>
    <row r="3805" hidden="1">
      <c r="A3805" s="157" t="s">
        <v>10275</v>
      </c>
      <c r="B3805" s="1" t="s">
        <v>10276</v>
      </c>
      <c r="C3805" s="157" t="s">
        <v>10610</v>
      </c>
      <c r="D3805" s="157" t="s">
        <v>10610</v>
      </c>
    </row>
    <row r="3806" hidden="1">
      <c r="A3806" s="157" t="s">
        <v>10277</v>
      </c>
      <c r="B3806" s="1" t="s">
        <v>10278</v>
      </c>
      <c r="C3806" s="157" t="s">
        <v>10610</v>
      </c>
      <c r="D3806" s="157" t="s">
        <v>10610</v>
      </c>
    </row>
    <row r="3807" hidden="1">
      <c r="A3807" s="157" t="s">
        <v>10279</v>
      </c>
      <c r="B3807" s="1" t="s">
        <v>10280</v>
      </c>
      <c r="C3807" s="157" t="s">
        <v>10610</v>
      </c>
      <c r="D3807" s="157" t="s">
        <v>10610</v>
      </c>
    </row>
    <row r="3808" hidden="1">
      <c r="A3808" s="157" t="s">
        <v>10281</v>
      </c>
      <c r="B3808" s="1" t="s">
        <v>10282</v>
      </c>
      <c r="C3808" s="157" t="s">
        <v>10610</v>
      </c>
      <c r="D3808" s="157" t="s">
        <v>10610</v>
      </c>
    </row>
    <row r="3809" hidden="1">
      <c r="A3809" s="157" t="s">
        <v>10285</v>
      </c>
      <c r="B3809" s="1" t="s">
        <v>10286</v>
      </c>
      <c r="C3809" s="157" t="s">
        <v>10610</v>
      </c>
      <c r="D3809" s="157" t="s">
        <v>10610</v>
      </c>
    </row>
    <row r="3810" hidden="1">
      <c r="A3810" s="157" t="s">
        <v>10287</v>
      </c>
      <c r="B3810" s="1" t="s">
        <v>10288</v>
      </c>
      <c r="C3810" s="157" t="s">
        <v>10610</v>
      </c>
      <c r="D3810" s="157" t="s">
        <v>10610</v>
      </c>
    </row>
    <row r="3811" hidden="1">
      <c r="A3811" s="157" t="s">
        <v>10289</v>
      </c>
      <c r="B3811" s="1" t="s">
        <v>10290</v>
      </c>
      <c r="C3811" s="157" t="s">
        <v>10610</v>
      </c>
      <c r="D3811" s="157" t="s">
        <v>10610</v>
      </c>
    </row>
    <row r="3812" hidden="1">
      <c r="A3812" s="157" t="s">
        <v>10291</v>
      </c>
      <c r="B3812" s="1" t="s">
        <v>10292</v>
      </c>
      <c r="C3812" s="157" t="s">
        <v>10610</v>
      </c>
      <c r="D3812" s="157" t="s">
        <v>10610</v>
      </c>
    </row>
    <row r="3813" hidden="1">
      <c r="A3813" s="157" t="s">
        <v>10293</v>
      </c>
      <c r="B3813" s="1" t="s">
        <v>10294</v>
      </c>
      <c r="C3813" s="157" t="s">
        <v>10610</v>
      </c>
      <c r="D3813" s="157" t="s">
        <v>10610</v>
      </c>
    </row>
    <row r="3814" hidden="1">
      <c r="A3814" s="157" t="s">
        <v>10295</v>
      </c>
      <c r="B3814" s="1" t="s">
        <v>10296</v>
      </c>
      <c r="C3814" s="157" t="s">
        <v>10610</v>
      </c>
      <c r="D3814" s="157" t="s">
        <v>10610</v>
      </c>
    </row>
    <row r="3815" hidden="1">
      <c r="A3815" s="157" t="s">
        <v>7008</v>
      </c>
      <c r="B3815" s="1" t="s">
        <v>251</v>
      </c>
      <c r="C3815" s="157" t="s">
        <v>10610</v>
      </c>
      <c r="D3815" s="157" t="s">
        <v>10610</v>
      </c>
    </row>
    <row r="3816" hidden="1">
      <c r="A3816" s="157" t="s">
        <v>10297</v>
      </c>
      <c r="B3816" s="1" t="s">
        <v>10298</v>
      </c>
      <c r="C3816" s="157" t="s">
        <v>10610</v>
      </c>
      <c r="D3816" s="157" t="s">
        <v>10610</v>
      </c>
    </row>
    <row r="3817" hidden="1">
      <c r="A3817" s="157" t="s">
        <v>10299</v>
      </c>
      <c r="B3817" s="1" t="s">
        <v>10300</v>
      </c>
      <c r="C3817" s="157" t="s">
        <v>10610</v>
      </c>
      <c r="D3817" s="157" t="s">
        <v>10610</v>
      </c>
    </row>
    <row r="3818" hidden="1">
      <c r="A3818" s="157" t="s">
        <v>10301</v>
      </c>
      <c r="B3818" s="1" t="s">
        <v>10302</v>
      </c>
      <c r="C3818" s="157" t="s">
        <v>10610</v>
      </c>
      <c r="D3818" s="157" t="s">
        <v>10610</v>
      </c>
    </row>
    <row r="3819" hidden="1">
      <c r="A3819" s="157" t="s">
        <v>10303</v>
      </c>
      <c r="B3819" s="1" t="s">
        <v>10304</v>
      </c>
      <c r="C3819" s="157" t="s">
        <v>10610</v>
      </c>
      <c r="D3819" s="157" t="s">
        <v>10610</v>
      </c>
    </row>
    <row r="3820" hidden="1">
      <c r="A3820" s="157" t="s">
        <v>10305</v>
      </c>
      <c r="B3820" s="1" t="s">
        <v>10306</v>
      </c>
      <c r="C3820" s="157" t="s">
        <v>10610</v>
      </c>
      <c r="D3820" s="157" t="s">
        <v>10610</v>
      </c>
    </row>
    <row r="3821" hidden="1">
      <c r="A3821" s="157" t="s">
        <v>10307</v>
      </c>
      <c r="B3821" s="1" t="s">
        <v>10308</v>
      </c>
      <c r="C3821" s="157" t="s">
        <v>10610</v>
      </c>
      <c r="D3821" s="157" t="s">
        <v>10610</v>
      </c>
    </row>
    <row r="3822" hidden="1">
      <c r="A3822" s="157" t="s">
        <v>10309</v>
      </c>
      <c r="B3822" s="1" t="s">
        <v>10310</v>
      </c>
      <c r="C3822" s="157" t="s">
        <v>10610</v>
      </c>
      <c r="D3822" s="157" t="s">
        <v>10610</v>
      </c>
    </row>
    <row r="3823" hidden="1">
      <c r="A3823" s="157" t="s">
        <v>10311</v>
      </c>
      <c r="B3823" s="1" t="s">
        <v>10312</v>
      </c>
      <c r="C3823" s="157" t="s">
        <v>10610</v>
      </c>
      <c r="D3823" s="157" t="s">
        <v>10610</v>
      </c>
    </row>
    <row r="3824" hidden="1">
      <c r="A3824" s="157" t="s">
        <v>10313</v>
      </c>
      <c r="B3824" s="1" t="s">
        <v>10314</v>
      </c>
      <c r="C3824" s="157" t="s">
        <v>10610</v>
      </c>
      <c r="D3824" s="157" t="s">
        <v>10610</v>
      </c>
    </row>
    <row r="3825" hidden="1">
      <c r="A3825" s="157" t="s">
        <v>10315</v>
      </c>
      <c r="B3825" s="1" t="s">
        <v>10316</v>
      </c>
      <c r="C3825" s="157" t="s">
        <v>10610</v>
      </c>
      <c r="D3825" s="157" t="s">
        <v>10610</v>
      </c>
    </row>
    <row r="3826" hidden="1">
      <c r="A3826" s="157" t="s">
        <v>10317</v>
      </c>
      <c r="B3826" s="1" t="s">
        <v>10318</v>
      </c>
      <c r="C3826" s="157" t="s">
        <v>10610</v>
      </c>
      <c r="D3826" s="157" t="s">
        <v>10610</v>
      </c>
    </row>
    <row r="3827" hidden="1">
      <c r="A3827" s="157" t="s">
        <v>10319</v>
      </c>
      <c r="B3827" s="1" t="s">
        <v>10320</v>
      </c>
      <c r="C3827" s="157" t="s">
        <v>10610</v>
      </c>
      <c r="D3827" s="157" t="s">
        <v>10610</v>
      </c>
    </row>
    <row r="3828" hidden="1">
      <c r="A3828" s="157" t="s">
        <v>10321</v>
      </c>
      <c r="B3828" s="1" t="s">
        <v>10322</v>
      </c>
      <c r="C3828" s="157" t="s">
        <v>10610</v>
      </c>
      <c r="D3828" s="157" t="s">
        <v>10610</v>
      </c>
    </row>
    <row r="3829" hidden="1">
      <c r="A3829" s="157" t="s">
        <v>10323</v>
      </c>
      <c r="B3829" s="1" t="s">
        <v>10324</v>
      </c>
      <c r="C3829" s="157" t="s">
        <v>10610</v>
      </c>
      <c r="D3829" s="157" t="s">
        <v>10610</v>
      </c>
    </row>
    <row r="3830" hidden="1">
      <c r="A3830" s="157" t="s">
        <v>10325</v>
      </c>
      <c r="B3830" s="1" t="s">
        <v>10326</v>
      </c>
      <c r="C3830" s="157" t="s">
        <v>10610</v>
      </c>
      <c r="D3830" s="157" t="s">
        <v>10610</v>
      </c>
    </row>
    <row r="3831" hidden="1">
      <c r="A3831" s="157" t="s">
        <v>10327</v>
      </c>
      <c r="B3831" s="1" t="s">
        <v>10328</v>
      </c>
      <c r="C3831" s="157" t="s">
        <v>10610</v>
      </c>
      <c r="D3831" s="157" t="s">
        <v>10610</v>
      </c>
    </row>
    <row r="3832" hidden="1">
      <c r="A3832" s="157" t="s">
        <v>10329</v>
      </c>
      <c r="B3832" s="1" t="s">
        <v>10330</v>
      </c>
      <c r="C3832" s="157" t="s">
        <v>10610</v>
      </c>
      <c r="D3832" s="157" t="s">
        <v>10610</v>
      </c>
    </row>
    <row r="3833" hidden="1">
      <c r="A3833" s="157" t="s">
        <v>10331</v>
      </c>
      <c r="B3833" s="1" t="s">
        <v>10332</v>
      </c>
      <c r="C3833" s="157" t="s">
        <v>10610</v>
      </c>
      <c r="D3833" s="157" t="s">
        <v>10610</v>
      </c>
    </row>
    <row r="3834" hidden="1">
      <c r="A3834" s="157" t="s">
        <v>10333</v>
      </c>
      <c r="B3834" s="1" t="s">
        <v>10334</v>
      </c>
      <c r="C3834" s="157" t="s">
        <v>10610</v>
      </c>
      <c r="D3834" s="157" t="s">
        <v>10610</v>
      </c>
    </row>
    <row r="3835" hidden="1">
      <c r="A3835" s="157" t="s">
        <v>10335</v>
      </c>
      <c r="B3835" s="1" t="s">
        <v>10336</v>
      </c>
      <c r="C3835" s="157" t="s">
        <v>10610</v>
      </c>
      <c r="D3835" s="157" t="s">
        <v>10610</v>
      </c>
    </row>
    <row r="3836" hidden="1">
      <c r="A3836" s="157" t="s">
        <v>10337</v>
      </c>
      <c r="B3836" s="1" t="s">
        <v>10338</v>
      </c>
      <c r="C3836" s="157" t="s">
        <v>10610</v>
      </c>
      <c r="D3836" s="157" t="s">
        <v>10610</v>
      </c>
    </row>
    <row r="3837" hidden="1">
      <c r="A3837" s="157" t="s">
        <v>10339</v>
      </c>
      <c r="B3837" s="1" t="s">
        <v>10340</v>
      </c>
      <c r="C3837" s="157" t="s">
        <v>10610</v>
      </c>
      <c r="D3837" s="157" t="s">
        <v>10610</v>
      </c>
    </row>
    <row r="3838" hidden="1">
      <c r="A3838" s="157" t="s">
        <v>10341</v>
      </c>
      <c r="B3838" s="1" t="s">
        <v>10342</v>
      </c>
      <c r="C3838" s="157" t="s">
        <v>10610</v>
      </c>
      <c r="D3838" s="157" t="s">
        <v>10610</v>
      </c>
    </row>
    <row r="3839" hidden="1">
      <c r="A3839" s="157" t="s">
        <v>10343</v>
      </c>
      <c r="B3839" s="1" t="s">
        <v>10344</v>
      </c>
      <c r="C3839" s="157" t="s">
        <v>10610</v>
      </c>
      <c r="D3839" s="157" t="s">
        <v>10610</v>
      </c>
    </row>
    <row r="3840" hidden="1">
      <c r="A3840" s="1" t="s">
        <v>10827</v>
      </c>
      <c r="B3840" s="1" t="s">
        <v>10827</v>
      </c>
      <c r="C3840" s="157" t="s">
        <v>10610</v>
      </c>
      <c r="D3840" s="1" t="s">
        <v>10827</v>
      </c>
    </row>
    <row r="3841" hidden="1">
      <c r="A3841" s="1" t="s">
        <v>10827</v>
      </c>
      <c r="B3841" s="1" t="s">
        <v>10827</v>
      </c>
      <c r="C3841" s="157" t="s">
        <v>10610</v>
      </c>
      <c r="D3841" s="1" t="s">
        <v>10827</v>
      </c>
    </row>
    <row r="3842" hidden="1">
      <c r="A3842" s="1" t="s">
        <v>10827</v>
      </c>
      <c r="B3842" s="1" t="s">
        <v>10827</v>
      </c>
      <c r="C3842" s="157" t="s">
        <v>10610</v>
      </c>
      <c r="D3842" s="1" t="s">
        <v>10827</v>
      </c>
    </row>
    <row r="3843" hidden="1">
      <c r="A3843" s="1" t="s">
        <v>10827</v>
      </c>
      <c r="B3843" s="1" t="s">
        <v>10827</v>
      </c>
      <c r="C3843" s="157" t="s">
        <v>10610</v>
      </c>
      <c r="D3843" s="1" t="s">
        <v>10827</v>
      </c>
    </row>
    <row r="3844" hidden="1">
      <c r="A3844" s="1" t="s">
        <v>10827</v>
      </c>
      <c r="B3844" s="1" t="s">
        <v>10827</v>
      </c>
      <c r="C3844" s="157" t="s">
        <v>10610</v>
      </c>
      <c r="D3844" s="1" t="s">
        <v>10827</v>
      </c>
    </row>
    <row r="3845" hidden="1">
      <c r="A3845" s="1" t="s">
        <v>10827</v>
      </c>
      <c r="B3845" s="1" t="s">
        <v>10827</v>
      </c>
      <c r="C3845" s="157" t="s">
        <v>10610</v>
      </c>
      <c r="D3845" s="1" t="s">
        <v>10827</v>
      </c>
    </row>
    <row r="3846" hidden="1">
      <c r="A3846" s="1" t="s">
        <v>10827</v>
      </c>
      <c r="B3846" s="1" t="s">
        <v>10827</v>
      </c>
      <c r="C3846" s="157" t="s">
        <v>10610</v>
      </c>
      <c r="D3846" s="1" t="s">
        <v>10827</v>
      </c>
    </row>
    <row r="3847" hidden="1">
      <c r="A3847" s="1" t="s">
        <v>10827</v>
      </c>
      <c r="B3847" s="1" t="s">
        <v>10827</v>
      </c>
      <c r="C3847" s="157" t="s">
        <v>10610</v>
      </c>
      <c r="D3847" s="1" t="s">
        <v>10827</v>
      </c>
    </row>
    <row r="3848" hidden="1">
      <c r="A3848" s="1" t="s">
        <v>10827</v>
      </c>
      <c r="B3848" s="1" t="s">
        <v>10827</v>
      </c>
      <c r="C3848" s="157" t="s">
        <v>10610</v>
      </c>
      <c r="D3848" s="1" t="s">
        <v>10827</v>
      </c>
    </row>
    <row r="3849" hidden="1">
      <c r="A3849" s="1" t="s">
        <v>10827</v>
      </c>
      <c r="B3849" s="1" t="s">
        <v>10827</v>
      </c>
      <c r="C3849" s="157" t="s">
        <v>10610</v>
      </c>
      <c r="D3849" s="1" t="s">
        <v>10827</v>
      </c>
    </row>
    <row r="3850" hidden="1">
      <c r="A3850" s="1" t="s">
        <v>10827</v>
      </c>
      <c r="B3850" s="1" t="s">
        <v>10827</v>
      </c>
      <c r="C3850" s="157" t="s">
        <v>10610</v>
      </c>
      <c r="D3850" s="1" t="s">
        <v>10827</v>
      </c>
    </row>
    <row r="3851" hidden="1">
      <c r="A3851" s="1" t="s">
        <v>10827</v>
      </c>
      <c r="B3851" s="1" t="s">
        <v>10827</v>
      </c>
      <c r="C3851" s="157" t="s">
        <v>10610</v>
      </c>
      <c r="D3851" s="1" t="s">
        <v>10827</v>
      </c>
    </row>
    <row r="3852" hidden="1">
      <c r="A3852" s="1" t="s">
        <v>10827</v>
      </c>
      <c r="B3852" s="1" t="s">
        <v>10827</v>
      </c>
      <c r="C3852" s="157" t="s">
        <v>10610</v>
      </c>
      <c r="D3852" s="1" t="s">
        <v>10827</v>
      </c>
    </row>
    <row r="3853" hidden="1">
      <c r="A3853" s="1" t="s">
        <v>10827</v>
      </c>
      <c r="B3853" s="1" t="s">
        <v>10827</v>
      </c>
      <c r="C3853" s="157" t="s">
        <v>10610</v>
      </c>
      <c r="D3853" s="1" t="s">
        <v>10827</v>
      </c>
    </row>
    <row r="3854" hidden="1">
      <c r="A3854" s="1" t="s">
        <v>10827</v>
      </c>
      <c r="B3854" s="1" t="s">
        <v>10827</v>
      </c>
      <c r="C3854" s="157" t="s">
        <v>10610</v>
      </c>
      <c r="D3854" s="1" t="s">
        <v>10827</v>
      </c>
    </row>
    <row r="3855" hidden="1">
      <c r="A3855" s="1" t="s">
        <v>10827</v>
      </c>
      <c r="B3855" s="1" t="s">
        <v>10827</v>
      </c>
      <c r="C3855" s="157" t="s">
        <v>10610</v>
      </c>
      <c r="D3855" s="1" t="s">
        <v>10827</v>
      </c>
    </row>
    <row r="3856" hidden="1">
      <c r="A3856" s="1" t="s">
        <v>10827</v>
      </c>
      <c r="B3856" s="1" t="s">
        <v>10827</v>
      </c>
      <c r="C3856" s="157" t="s">
        <v>10610</v>
      </c>
      <c r="D3856" s="1" t="s">
        <v>10827</v>
      </c>
    </row>
    <row r="3857" hidden="1">
      <c r="A3857" s="1" t="s">
        <v>10827</v>
      </c>
      <c r="B3857" s="1" t="s">
        <v>10827</v>
      </c>
      <c r="C3857" s="157" t="s">
        <v>10610</v>
      </c>
      <c r="D3857" s="1" t="s">
        <v>10827</v>
      </c>
    </row>
    <row r="3858" hidden="1">
      <c r="A3858" s="1" t="s">
        <v>10827</v>
      </c>
      <c r="B3858" s="1" t="s">
        <v>10827</v>
      </c>
      <c r="C3858" s="157" t="s">
        <v>10610</v>
      </c>
      <c r="D3858" s="1" t="s">
        <v>10827</v>
      </c>
    </row>
    <row r="3859" hidden="1">
      <c r="A3859" s="1" t="s">
        <v>10827</v>
      </c>
      <c r="B3859" s="1" t="s">
        <v>10827</v>
      </c>
      <c r="C3859" s="157" t="s">
        <v>10610</v>
      </c>
      <c r="D3859" s="1" t="s">
        <v>10827</v>
      </c>
    </row>
    <row r="3860" hidden="1">
      <c r="A3860" s="1" t="s">
        <v>10827</v>
      </c>
      <c r="B3860" s="1" t="s">
        <v>10827</v>
      </c>
      <c r="C3860" s="157" t="s">
        <v>10610</v>
      </c>
      <c r="D3860" s="1" t="s">
        <v>10827</v>
      </c>
    </row>
    <row r="3861" hidden="1">
      <c r="A3861" s="1" t="s">
        <v>10827</v>
      </c>
      <c r="B3861" s="1" t="s">
        <v>10827</v>
      </c>
      <c r="C3861" s="157" t="s">
        <v>10610</v>
      </c>
      <c r="D3861" s="1" t="s">
        <v>10827</v>
      </c>
    </row>
    <row r="3862" hidden="1">
      <c r="A3862" s="1" t="s">
        <v>10827</v>
      </c>
      <c r="B3862" s="1" t="s">
        <v>10827</v>
      </c>
      <c r="C3862" s="157" t="s">
        <v>10610</v>
      </c>
      <c r="D3862" s="1" t="s">
        <v>10827</v>
      </c>
    </row>
    <row r="3863" hidden="1">
      <c r="A3863" s="1" t="s">
        <v>10827</v>
      </c>
      <c r="B3863" s="1" t="s">
        <v>10827</v>
      </c>
      <c r="C3863" s="157" t="s">
        <v>10610</v>
      </c>
      <c r="D3863" s="1" t="s">
        <v>10827</v>
      </c>
    </row>
    <row r="3864" hidden="1">
      <c r="A3864" s="1" t="s">
        <v>10827</v>
      </c>
      <c r="B3864" s="1" t="s">
        <v>10827</v>
      </c>
      <c r="C3864" s="157" t="s">
        <v>10610</v>
      </c>
      <c r="D3864" s="1" t="s">
        <v>10827</v>
      </c>
    </row>
    <row r="3865" hidden="1">
      <c r="A3865" s="1" t="s">
        <v>10827</v>
      </c>
      <c r="B3865" s="1" t="s">
        <v>10827</v>
      </c>
      <c r="C3865" s="157" t="s">
        <v>10610</v>
      </c>
      <c r="D3865" s="1" t="s">
        <v>10827</v>
      </c>
    </row>
    <row r="3866" hidden="1">
      <c r="A3866" s="1" t="s">
        <v>10827</v>
      </c>
      <c r="B3866" s="1" t="s">
        <v>10827</v>
      </c>
      <c r="C3866" s="157" t="s">
        <v>10610</v>
      </c>
      <c r="D3866" s="1" t="s">
        <v>10827</v>
      </c>
    </row>
    <row r="3867" hidden="1">
      <c r="A3867" s="1" t="s">
        <v>10827</v>
      </c>
      <c r="B3867" s="1" t="s">
        <v>10827</v>
      </c>
      <c r="C3867" s="157" t="s">
        <v>10610</v>
      </c>
      <c r="D3867" s="1" t="s">
        <v>10827</v>
      </c>
    </row>
    <row r="3868" hidden="1">
      <c r="A3868" s="1" t="s">
        <v>10827</v>
      </c>
      <c r="B3868" s="1" t="s">
        <v>10827</v>
      </c>
      <c r="C3868" s="157" t="s">
        <v>10610</v>
      </c>
      <c r="D3868" s="1" t="s">
        <v>10827</v>
      </c>
    </row>
    <row r="3869" hidden="1">
      <c r="A3869" s="1" t="s">
        <v>10827</v>
      </c>
      <c r="B3869" s="1" t="s">
        <v>10827</v>
      </c>
      <c r="C3869" s="157" t="s">
        <v>10610</v>
      </c>
      <c r="D3869" s="1" t="s">
        <v>10827</v>
      </c>
    </row>
    <row r="3870" hidden="1">
      <c r="A3870" s="1" t="s">
        <v>10827</v>
      </c>
      <c r="B3870" s="1" t="s">
        <v>10827</v>
      </c>
      <c r="C3870" s="157" t="s">
        <v>10610</v>
      </c>
      <c r="D3870" s="1" t="s">
        <v>10827</v>
      </c>
    </row>
    <row r="3871" hidden="1">
      <c r="A3871" s="1" t="s">
        <v>10827</v>
      </c>
      <c r="B3871" s="1" t="s">
        <v>10827</v>
      </c>
      <c r="C3871" s="157" t="s">
        <v>10610</v>
      </c>
      <c r="D3871" s="1" t="s">
        <v>10827</v>
      </c>
    </row>
    <row r="3872" hidden="1">
      <c r="A3872" s="1" t="s">
        <v>10827</v>
      </c>
      <c r="B3872" s="1" t="s">
        <v>10827</v>
      </c>
      <c r="C3872" s="157" t="s">
        <v>10610</v>
      </c>
      <c r="D3872" s="1" t="s">
        <v>10827</v>
      </c>
    </row>
    <row r="3873" hidden="1">
      <c r="A3873" s="1" t="s">
        <v>10827</v>
      </c>
      <c r="B3873" s="1" t="s">
        <v>10827</v>
      </c>
      <c r="C3873" s="157" t="s">
        <v>10610</v>
      </c>
      <c r="D3873" s="1" t="s">
        <v>10827</v>
      </c>
    </row>
    <row r="3874" hidden="1">
      <c r="A3874" s="1" t="s">
        <v>10827</v>
      </c>
      <c r="B3874" s="1" t="s">
        <v>10827</v>
      </c>
      <c r="C3874" s="157" t="s">
        <v>10610</v>
      </c>
      <c r="D3874" s="1" t="s">
        <v>10827</v>
      </c>
    </row>
    <row r="3875" hidden="1">
      <c r="A3875" s="1" t="s">
        <v>10827</v>
      </c>
      <c r="B3875" s="1" t="s">
        <v>10827</v>
      </c>
      <c r="C3875" s="157" t="s">
        <v>10610</v>
      </c>
      <c r="D3875" s="1" t="s">
        <v>10827</v>
      </c>
    </row>
    <row r="3876" hidden="1">
      <c r="A3876" s="1" t="s">
        <v>10827</v>
      </c>
      <c r="B3876" s="1" t="s">
        <v>10827</v>
      </c>
      <c r="C3876" s="157" t="s">
        <v>10610</v>
      </c>
      <c r="D3876" s="1" t="s">
        <v>10827</v>
      </c>
    </row>
    <row r="3877" hidden="1">
      <c r="A3877" s="1" t="s">
        <v>10827</v>
      </c>
      <c r="B3877" s="1" t="s">
        <v>10827</v>
      </c>
      <c r="C3877" s="157" t="s">
        <v>10610</v>
      </c>
      <c r="D3877" s="1" t="s">
        <v>10827</v>
      </c>
    </row>
    <row r="3878" hidden="1">
      <c r="A3878" s="1" t="s">
        <v>10827</v>
      </c>
      <c r="B3878" s="1" t="s">
        <v>10827</v>
      </c>
      <c r="C3878" s="157" t="s">
        <v>10610</v>
      </c>
      <c r="D3878" s="1" t="s">
        <v>10827</v>
      </c>
    </row>
    <row r="3879" hidden="1">
      <c r="A3879" s="1" t="s">
        <v>10827</v>
      </c>
      <c r="B3879" s="1" t="s">
        <v>10827</v>
      </c>
      <c r="C3879" s="157" t="s">
        <v>10610</v>
      </c>
      <c r="D3879" s="1" t="s">
        <v>10827</v>
      </c>
    </row>
    <row r="3880" hidden="1">
      <c r="A3880" s="1" t="s">
        <v>10827</v>
      </c>
      <c r="B3880" s="1" t="s">
        <v>10827</v>
      </c>
      <c r="C3880" s="157" t="s">
        <v>10610</v>
      </c>
      <c r="D3880" s="1" t="s">
        <v>10827</v>
      </c>
    </row>
    <row r="3881" hidden="1">
      <c r="A3881" s="1" t="s">
        <v>10827</v>
      </c>
      <c r="B3881" s="1" t="s">
        <v>10827</v>
      </c>
      <c r="C3881" s="157" t="s">
        <v>10610</v>
      </c>
      <c r="D3881" s="1" t="s">
        <v>10827</v>
      </c>
    </row>
    <row r="3882" hidden="1">
      <c r="A3882" s="1" t="s">
        <v>10827</v>
      </c>
      <c r="B3882" s="1" t="s">
        <v>10827</v>
      </c>
      <c r="C3882" s="157" t="s">
        <v>10610</v>
      </c>
      <c r="D3882" s="1" t="s">
        <v>10827</v>
      </c>
    </row>
    <row r="3883" hidden="1">
      <c r="A3883" s="1" t="s">
        <v>10827</v>
      </c>
      <c r="B3883" s="1" t="s">
        <v>10827</v>
      </c>
      <c r="C3883" s="157" t="s">
        <v>10610</v>
      </c>
      <c r="D3883" s="1" t="s">
        <v>10827</v>
      </c>
    </row>
    <row r="3884" hidden="1">
      <c r="A3884" s="1" t="s">
        <v>10827</v>
      </c>
      <c r="B3884" s="1" t="s">
        <v>10827</v>
      </c>
      <c r="C3884" s="157" t="s">
        <v>10610</v>
      </c>
      <c r="D3884" s="1" t="s">
        <v>10827</v>
      </c>
    </row>
    <row r="3885" hidden="1">
      <c r="A3885" s="1" t="s">
        <v>10827</v>
      </c>
      <c r="B3885" s="1" t="s">
        <v>10827</v>
      </c>
      <c r="C3885" s="157" t="s">
        <v>10610</v>
      </c>
      <c r="D3885" s="1" t="s">
        <v>10827</v>
      </c>
    </row>
    <row r="3886" hidden="1">
      <c r="A3886" s="1" t="s">
        <v>10827</v>
      </c>
      <c r="B3886" s="1" t="s">
        <v>10827</v>
      </c>
      <c r="C3886" s="157" t="s">
        <v>10610</v>
      </c>
      <c r="D3886" s="1" t="s">
        <v>10827</v>
      </c>
    </row>
    <row r="3887" hidden="1">
      <c r="A3887" s="1" t="s">
        <v>10827</v>
      </c>
      <c r="B3887" s="1" t="s">
        <v>10827</v>
      </c>
      <c r="C3887" s="157" t="s">
        <v>10610</v>
      </c>
      <c r="D3887" s="1" t="s">
        <v>10827</v>
      </c>
    </row>
    <row r="3888" hidden="1">
      <c r="A3888" s="1" t="s">
        <v>10827</v>
      </c>
      <c r="B3888" s="1" t="s">
        <v>10827</v>
      </c>
      <c r="C3888" s="157" t="s">
        <v>10610</v>
      </c>
      <c r="D3888" s="1" t="s">
        <v>10827</v>
      </c>
    </row>
    <row r="3889" hidden="1">
      <c r="A3889" s="1" t="s">
        <v>10827</v>
      </c>
      <c r="B3889" s="1" t="s">
        <v>10827</v>
      </c>
      <c r="C3889" s="157" t="s">
        <v>10610</v>
      </c>
      <c r="D3889" s="1" t="s">
        <v>10827</v>
      </c>
    </row>
    <row r="3890" hidden="1">
      <c r="A3890" s="1" t="s">
        <v>10827</v>
      </c>
      <c r="B3890" s="1" t="s">
        <v>10827</v>
      </c>
      <c r="C3890" s="157" t="s">
        <v>10610</v>
      </c>
      <c r="D3890" s="1" t="s">
        <v>10827</v>
      </c>
    </row>
    <row r="3891" hidden="1">
      <c r="A3891" s="1" t="s">
        <v>10827</v>
      </c>
      <c r="B3891" s="1" t="s">
        <v>10827</v>
      </c>
      <c r="C3891" s="157" t="s">
        <v>10610</v>
      </c>
      <c r="D3891" s="1" t="s">
        <v>10827</v>
      </c>
    </row>
    <row r="3892" hidden="1">
      <c r="A3892" s="1" t="s">
        <v>10827</v>
      </c>
      <c r="B3892" s="1" t="s">
        <v>10827</v>
      </c>
      <c r="C3892" s="157" t="s">
        <v>10610</v>
      </c>
      <c r="D3892" s="1" t="s">
        <v>10827</v>
      </c>
    </row>
    <row r="3893" hidden="1">
      <c r="A3893" s="1" t="s">
        <v>10827</v>
      </c>
      <c r="B3893" s="1" t="s">
        <v>10827</v>
      </c>
      <c r="C3893" s="157" t="s">
        <v>10610</v>
      </c>
      <c r="D3893" s="1" t="s">
        <v>10827</v>
      </c>
    </row>
    <row r="3894" hidden="1">
      <c r="A3894" s="1" t="s">
        <v>10827</v>
      </c>
      <c r="B3894" s="1" t="s">
        <v>10827</v>
      </c>
      <c r="C3894" s="157" t="s">
        <v>10610</v>
      </c>
      <c r="D3894" s="1" t="s">
        <v>10827</v>
      </c>
    </row>
    <row r="3895" hidden="1">
      <c r="A3895" s="1" t="s">
        <v>10827</v>
      </c>
      <c r="B3895" s="1" t="s">
        <v>10827</v>
      </c>
      <c r="C3895" s="157" t="s">
        <v>10610</v>
      </c>
      <c r="D3895" s="1" t="s">
        <v>10827</v>
      </c>
    </row>
    <row r="3896" hidden="1">
      <c r="A3896" s="1" t="s">
        <v>10827</v>
      </c>
      <c r="B3896" s="1" t="s">
        <v>10827</v>
      </c>
      <c r="C3896" s="157" t="s">
        <v>10618</v>
      </c>
      <c r="D3896" s="1" t="s">
        <v>10827</v>
      </c>
    </row>
    <row r="3897" hidden="1">
      <c r="A3897" s="1" t="s">
        <v>10827</v>
      </c>
      <c r="B3897" s="1" t="s">
        <v>10827</v>
      </c>
      <c r="C3897" s="157" t="s">
        <v>10618</v>
      </c>
      <c r="D3897" s="1" t="s">
        <v>10827</v>
      </c>
    </row>
    <row r="3898" hidden="1">
      <c r="A3898" s="1" t="s">
        <v>10827</v>
      </c>
      <c r="B3898" s="1" t="s">
        <v>10827</v>
      </c>
      <c r="C3898" s="157" t="s">
        <v>10618</v>
      </c>
      <c r="D3898" s="1" t="s">
        <v>10827</v>
      </c>
    </row>
    <row r="3899" hidden="1">
      <c r="A3899" s="1" t="s">
        <v>10827</v>
      </c>
      <c r="B3899" s="1" t="s">
        <v>10827</v>
      </c>
      <c r="C3899" s="157" t="s">
        <v>10618</v>
      </c>
      <c r="D3899" s="1" t="s">
        <v>10827</v>
      </c>
    </row>
    <row r="3900" hidden="1">
      <c r="A3900" s="1" t="s">
        <v>10827</v>
      </c>
      <c r="B3900" s="1" t="s">
        <v>10827</v>
      </c>
      <c r="C3900" s="157" t="s">
        <v>10618</v>
      </c>
      <c r="D3900" s="1" t="s">
        <v>10827</v>
      </c>
    </row>
    <row r="3901" hidden="1">
      <c r="A3901" s="1" t="s">
        <v>10827</v>
      </c>
      <c r="B3901" s="1" t="s">
        <v>10827</v>
      </c>
      <c r="C3901" s="157" t="s">
        <v>10618</v>
      </c>
      <c r="D3901" s="1" t="s">
        <v>10827</v>
      </c>
    </row>
    <row r="3902" hidden="1">
      <c r="A3902" s="1" t="s">
        <v>10827</v>
      </c>
      <c r="B3902" s="1" t="s">
        <v>10827</v>
      </c>
      <c r="C3902" s="157" t="s">
        <v>10618</v>
      </c>
      <c r="D3902" s="1" t="s">
        <v>10827</v>
      </c>
    </row>
    <row r="3903" hidden="1">
      <c r="A3903" s="1" t="s">
        <v>10827</v>
      </c>
      <c r="B3903" s="1" t="s">
        <v>10827</v>
      </c>
      <c r="C3903" s="157" t="s">
        <v>10618</v>
      </c>
      <c r="D3903" s="1" t="s">
        <v>10827</v>
      </c>
    </row>
    <row r="3904" hidden="1">
      <c r="A3904" s="1" t="s">
        <v>10827</v>
      </c>
      <c r="B3904" s="1" t="s">
        <v>10827</v>
      </c>
      <c r="C3904" s="157" t="s">
        <v>10618</v>
      </c>
      <c r="D3904" s="1" t="s">
        <v>10827</v>
      </c>
    </row>
    <row r="3905" hidden="1">
      <c r="A3905" s="1" t="s">
        <v>10827</v>
      </c>
      <c r="B3905" s="1" t="s">
        <v>10827</v>
      </c>
      <c r="C3905" s="157" t="s">
        <v>10618</v>
      </c>
      <c r="D3905" s="1" t="s">
        <v>10827</v>
      </c>
    </row>
    <row r="3906" hidden="1">
      <c r="A3906" s="1" t="s">
        <v>10827</v>
      </c>
      <c r="B3906" s="1" t="s">
        <v>10827</v>
      </c>
      <c r="C3906" s="157" t="s">
        <v>10618</v>
      </c>
      <c r="D3906" s="1" t="s">
        <v>10827</v>
      </c>
    </row>
    <row r="3907" hidden="1">
      <c r="A3907" s="1" t="s">
        <v>10827</v>
      </c>
      <c r="B3907" s="1" t="s">
        <v>10827</v>
      </c>
      <c r="C3907" s="157" t="s">
        <v>10618</v>
      </c>
      <c r="D3907" s="1" t="s">
        <v>10827</v>
      </c>
    </row>
    <row r="3908" hidden="1">
      <c r="A3908" s="1" t="s">
        <v>10827</v>
      </c>
      <c r="B3908" s="1" t="s">
        <v>10827</v>
      </c>
      <c r="C3908" s="157" t="s">
        <v>10618</v>
      </c>
      <c r="D3908" s="1" t="s">
        <v>10827</v>
      </c>
    </row>
    <row r="3909" hidden="1">
      <c r="A3909" s="1" t="s">
        <v>10827</v>
      </c>
      <c r="B3909" s="1" t="s">
        <v>10827</v>
      </c>
      <c r="C3909" s="157" t="s">
        <v>10618</v>
      </c>
      <c r="D3909" s="1" t="s">
        <v>10827</v>
      </c>
    </row>
    <row r="3910" hidden="1">
      <c r="A3910" s="1" t="s">
        <v>10827</v>
      </c>
      <c r="B3910" s="1" t="s">
        <v>10827</v>
      </c>
      <c r="C3910" s="157" t="s">
        <v>10618</v>
      </c>
      <c r="D3910" s="1" t="s">
        <v>10827</v>
      </c>
    </row>
    <row r="3911" hidden="1">
      <c r="A3911" s="1" t="s">
        <v>10827</v>
      </c>
      <c r="B3911" s="1" t="s">
        <v>10827</v>
      </c>
      <c r="C3911" s="157" t="s">
        <v>10618</v>
      </c>
      <c r="D3911" s="1" t="s">
        <v>10827</v>
      </c>
    </row>
    <row r="3912" hidden="1">
      <c r="A3912" s="1" t="s">
        <v>10827</v>
      </c>
      <c r="B3912" s="1" t="s">
        <v>10827</v>
      </c>
      <c r="C3912" s="157" t="s">
        <v>10618</v>
      </c>
      <c r="D3912" s="1" t="s">
        <v>10827</v>
      </c>
    </row>
    <row r="3913" hidden="1">
      <c r="A3913" s="1" t="s">
        <v>10827</v>
      </c>
      <c r="B3913" s="1" t="s">
        <v>10827</v>
      </c>
      <c r="C3913" s="157" t="s">
        <v>10618</v>
      </c>
      <c r="D3913" s="1" t="s">
        <v>10827</v>
      </c>
    </row>
    <row r="3914" hidden="1">
      <c r="A3914" s="1" t="s">
        <v>10827</v>
      </c>
      <c r="B3914" s="1" t="s">
        <v>10827</v>
      </c>
      <c r="C3914" s="157" t="s">
        <v>10618</v>
      </c>
      <c r="D3914" s="1" t="s">
        <v>10827</v>
      </c>
    </row>
    <row r="3915" hidden="1">
      <c r="A3915" s="1" t="s">
        <v>10827</v>
      </c>
      <c r="B3915" s="1" t="s">
        <v>10827</v>
      </c>
      <c r="C3915" s="157" t="s">
        <v>10618</v>
      </c>
      <c r="D3915" s="1" t="s">
        <v>10827</v>
      </c>
    </row>
    <row r="3916" hidden="1">
      <c r="A3916" s="1" t="s">
        <v>10827</v>
      </c>
      <c r="B3916" s="1" t="s">
        <v>10827</v>
      </c>
      <c r="C3916" s="157" t="s">
        <v>10618</v>
      </c>
      <c r="D3916" s="1" t="s">
        <v>10827</v>
      </c>
    </row>
    <row r="3917" hidden="1">
      <c r="A3917" s="1" t="s">
        <v>10827</v>
      </c>
      <c r="B3917" s="1" t="s">
        <v>10827</v>
      </c>
      <c r="C3917" s="157" t="s">
        <v>10618</v>
      </c>
      <c r="D3917" s="1" t="s">
        <v>10827</v>
      </c>
    </row>
    <row r="3918" hidden="1">
      <c r="A3918" s="1" t="s">
        <v>10827</v>
      </c>
      <c r="B3918" s="1" t="s">
        <v>10827</v>
      </c>
      <c r="C3918" s="157" t="s">
        <v>10618</v>
      </c>
      <c r="D3918" s="1" t="s">
        <v>10827</v>
      </c>
    </row>
    <row r="3919" hidden="1">
      <c r="A3919" s="1" t="s">
        <v>10827</v>
      </c>
      <c r="B3919" s="1" t="s">
        <v>10827</v>
      </c>
      <c r="C3919" s="157" t="s">
        <v>10618</v>
      </c>
      <c r="D3919" s="1" t="s">
        <v>10827</v>
      </c>
    </row>
    <row r="3920" hidden="1">
      <c r="A3920" s="1" t="s">
        <v>10827</v>
      </c>
      <c r="B3920" s="1" t="s">
        <v>10827</v>
      </c>
      <c r="C3920" s="157" t="s">
        <v>10618</v>
      </c>
      <c r="D3920" s="1" t="s">
        <v>10827</v>
      </c>
    </row>
    <row r="3921" hidden="1">
      <c r="A3921" s="1" t="s">
        <v>10827</v>
      </c>
      <c r="B3921" s="1" t="s">
        <v>10827</v>
      </c>
      <c r="C3921" s="157" t="s">
        <v>10618</v>
      </c>
      <c r="D3921" s="1" t="s">
        <v>10827</v>
      </c>
    </row>
    <row r="3922" hidden="1">
      <c r="A3922" s="1" t="s">
        <v>10827</v>
      </c>
      <c r="B3922" s="1" t="s">
        <v>10827</v>
      </c>
      <c r="C3922" s="157" t="s">
        <v>10618</v>
      </c>
      <c r="D3922" s="1" t="s">
        <v>10827</v>
      </c>
    </row>
    <row r="3923" hidden="1">
      <c r="A3923" s="1" t="s">
        <v>10827</v>
      </c>
      <c r="B3923" s="1" t="s">
        <v>10827</v>
      </c>
      <c r="C3923" s="157" t="s">
        <v>10618</v>
      </c>
      <c r="D3923" s="1" t="s">
        <v>10827</v>
      </c>
    </row>
    <row r="3924" hidden="1">
      <c r="A3924" s="1" t="s">
        <v>10827</v>
      </c>
      <c r="B3924" s="1" t="s">
        <v>10827</v>
      </c>
      <c r="C3924" s="157" t="s">
        <v>10618</v>
      </c>
      <c r="D3924" s="1" t="s">
        <v>10827</v>
      </c>
    </row>
    <row r="3925" hidden="1">
      <c r="A3925" s="1" t="s">
        <v>10827</v>
      </c>
      <c r="B3925" s="1" t="s">
        <v>10827</v>
      </c>
      <c r="C3925" s="157" t="s">
        <v>10618</v>
      </c>
      <c r="D3925" s="1" t="s">
        <v>10827</v>
      </c>
    </row>
    <row r="3926" hidden="1">
      <c r="A3926" s="1" t="s">
        <v>10827</v>
      </c>
      <c r="B3926" s="1" t="s">
        <v>10827</v>
      </c>
      <c r="C3926" s="157" t="s">
        <v>10618</v>
      </c>
      <c r="D3926" s="1" t="s">
        <v>10827</v>
      </c>
    </row>
    <row r="3927">
      <c r="A3927" s="157" t="s">
        <v>2978</v>
      </c>
      <c r="B3927" s="1" t="s">
        <v>654</v>
      </c>
      <c r="C3927" s="157" t="s">
        <v>10615</v>
      </c>
      <c r="D3927" s="157" t="s">
        <v>10620</v>
      </c>
    </row>
    <row r="3928">
      <c r="A3928" s="157" t="s">
        <v>2961</v>
      </c>
      <c r="B3928" s="1" t="s">
        <v>294</v>
      </c>
      <c r="C3928" s="157" t="s">
        <v>10615</v>
      </c>
      <c r="D3928" s="157" t="s">
        <v>10620</v>
      </c>
    </row>
    <row r="3929">
      <c r="A3929" s="157" t="s">
        <v>10828</v>
      </c>
      <c r="B3929" s="1" t="s">
        <v>10829</v>
      </c>
      <c r="C3929" s="157" t="s">
        <v>10610</v>
      </c>
      <c r="D3929" s="157" t="s">
        <v>10620</v>
      </c>
    </row>
    <row r="3930">
      <c r="A3930" s="157" t="s">
        <v>10830</v>
      </c>
      <c r="B3930" s="1" t="s">
        <v>10831</v>
      </c>
      <c r="C3930" s="157" t="s">
        <v>10610</v>
      </c>
      <c r="D3930" s="157" t="s">
        <v>10620</v>
      </c>
    </row>
    <row r="3931">
      <c r="A3931" s="157" t="s">
        <v>10832</v>
      </c>
      <c r="B3931" s="1" t="s">
        <v>10833</v>
      </c>
      <c r="C3931" s="157" t="s">
        <v>10615</v>
      </c>
      <c r="D3931" s="157" t="s">
        <v>10620</v>
      </c>
    </row>
    <row r="3932">
      <c r="A3932" s="157" t="s">
        <v>10834</v>
      </c>
      <c r="B3932" s="1" t="s">
        <v>10835</v>
      </c>
      <c r="C3932" s="157" t="s">
        <v>10610</v>
      </c>
      <c r="D3932" s="157" t="s">
        <v>10620</v>
      </c>
    </row>
    <row r="3933">
      <c r="A3933" s="157" t="s">
        <v>10836</v>
      </c>
      <c r="B3933" s="1" t="s">
        <v>10837</v>
      </c>
      <c r="C3933" s="157" t="s">
        <v>10610</v>
      </c>
      <c r="D3933" s="157" t="s">
        <v>10620</v>
      </c>
    </row>
    <row r="3934">
      <c r="A3934" s="157" t="s">
        <v>10838</v>
      </c>
      <c r="B3934" s="1" t="s">
        <v>10839</v>
      </c>
      <c r="C3934" s="157" t="s">
        <v>10610</v>
      </c>
      <c r="D3934" s="157" t="s">
        <v>10620</v>
      </c>
    </row>
    <row r="3935">
      <c r="A3935" s="157" t="s">
        <v>10840</v>
      </c>
      <c r="B3935" s="1" t="s">
        <v>10841</v>
      </c>
      <c r="C3935" s="157" t="s">
        <v>10614</v>
      </c>
      <c r="D3935" s="157" t="s">
        <v>10620</v>
      </c>
    </row>
    <row r="3936">
      <c r="A3936" s="157" t="s">
        <v>10842</v>
      </c>
      <c r="B3936" s="1" t="s">
        <v>10843</v>
      </c>
      <c r="C3936" s="157" t="s">
        <v>10610</v>
      </c>
      <c r="D3936" s="157" t="s">
        <v>10620</v>
      </c>
    </row>
    <row r="3937">
      <c r="A3937" s="157" t="s">
        <v>10844</v>
      </c>
      <c r="B3937" s="1" t="s">
        <v>10845</v>
      </c>
      <c r="C3937" s="157" t="s">
        <v>10610</v>
      </c>
      <c r="D3937" s="157" t="s">
        <v>10620</v>
      </c>
    </row>
    <row r="3938">
      <c r="A3938" s="157" t="s">
        <v>10846</v>
      </c>
      <c r="B3938" s="1" t="s">
        <v>10847</v>
      </c>
      <c r="C3938" s="157" t="s">
        <v>10610</v>
      </c>
      <c r="D3938" s="157" t="s">
        <v>10620</v>
      </c>
    </row>
    <row r="3939">
      <c r="A3939" s="157" t="s">
        <v>10848</v>
      </c>
      <c r="B3939" s="1" t="s">
        <v>10849</v>
      </c>
      <c r="C3939" s="157" t="s">
        <v>10619</v>
      </c>
      <c r="D3939" s="157" t="s">
        <v>10620</v>
      </c>
    </row>
    <row r="3940">
      <c r="A3940" s="157" t="s">
        <v>10850</v>
      </c>
      <c r="B3940" s="1" t="s">
        <v>10851</v>
      </c>
      <c r="C3940" s="157" t="s">
        <v>10615</v>
      </c>
      <c r="D3940" s="157" t="s">
        <v>10620</v>
      </c>
    </row>
    <row r="3941" hidden="1">
      <c r="A3941" s="157" t="s">
        <v>10852</v>
      </c>
      <c r="B3941" s="1" t="s">
        <v>10853</v>
      </c>
      <c r="C3941" s="157" t="s">
        <v>10614</v>
      </c>
      <c r="D3941" s="157" t="s">
        <v>10610</v>
      </c>
    </row>
    <row r="3942">
      <c r="A3942" s="157" t="s">
        <v>10854</v>
      </c>
      <c r="B3942" s="1" t="s">
        <v>10855</v>
      </c>
      <c r="C3942" s="157" t="s">
        <v>10619</v>
      </c>
      <c r="D3942" s="157" t="s">
        <v>10620</v>
      </c>
    </row>
    <row r="3943">
      <c r="A3943" s="157" t="s">
        <v>10856</v>
      </c>
      <c r="B3943" s="1" t="s">
        <v>10857</v>
      </c>
      <c r="C3943" s="157" t="s">
        <v>10610</v>
      </c>
      <c r="D3943" s="157" t="s">
        <v>10620</v>
      </c>
    </row>
    <row r="3944" hidden="1">
      <c r="A3944" s="157" t="s">
        <v>10858</v>
      </c>
      <c r="B3944" s="1" t="s">
        <v>10859</v>
      </c>
      <c r="D3944" s="157" t="s">
        <v>10610</v>
      </c>
    </row>
    <row r="3945">
      <c r="A3945" s="157" t="s">
        <v>10860</v>
      </c>
      <c r="B3945" s="1" t="s">
        <v>10861</v>
      </c>
      <c r="C3945" s="157" t="s">
        <v>10610</v>
      </c>
      <c r="D3945" s="157" t="s">
        <v>10620</v>
      </c>
    </row>
    <row r="3946">
      <c r="A3946" s="157" t="s">
        <v>10862</v>
      </c>
      <c r="B3946" s="1" t="s">
        <v>10863</v>
      </c>
      <c r="C3946" s="157" t="s">
        <v>10610</v>
      </c>
      <c r="D3946" s="157" t="s">
        <v>10620</v>
      </c>
    </row>
    <row r="3947">
      <c r="A3947" s="157" t="s">
        <v>10864</v>
      </c>
      <c r="B3947" s="1" t="s">
        <v>10865</v>
      </c>
      <c r="C3947" s="157" t="s">
        <v>10610</v>
      </c>
      <c r="D3947" s="157" t="s">
        <v>10620</v>
      </c>
    </row>
    <row r="3948">
      <c r="A3948" s="157" t="s">
        <v>10866</v>
      </c>
      <c r="B3948" s="1" t="s">
        <v>10867</v>
      </c>
      <c r="C3948" s="157" t="s">
        <v>10615</v>
      </c>
      <c r="D3948" s="157" t="s">
        <v>10620</v>
      </c>
    </row>
    <row r="3949">
      <c r="A3949" s="157" t="s">
        <v>10868</v>
      </c>
      <c r="B3949" s="1" t="s">
        <v>10869</v>
      </c>
      <c r="C3949" s="157" t="s">
        <v>10615</v>
      </c>
      <c r="D3949" s="157" t="s">
        <v>10620</v>
      </c>
    </row>
    <row r="3950">
      <c r="A3950" s="157" t="s">
        <v>10870</v>
      </c>
      <c r="B3950" s="1" t="s">
        <v>10871</v>
      </c>
      <c r="C3950" s="157" t="s">
        <v>10615</v>
      </c>
      <c r="D3950" s="157" t="s">
        <v>10620</v>
      </c>
    </row>
    <row r="3951">
      <c r="A3951" s="157" t="s">
        <v>10872</v>
      </c>
      <c r="B3951" s="1" t="s">
        <v>10873</v>
      </c>
      <c r="C3951" s="157" t="s">
        <v>10610</v>
      </c>
      <c r="D3951" s="157" t="s">
        <v>10620</v>
      </c>
    </row>
    <row r="3952">
      <c r="A3952" s="157" t="s">
        <v>10874</v>
      </c>
      <c r="B3952" s="1" t="s">
        <v>10875</v>
      </c>
      <c r="C3952" s="157" t="s">
        <v>10610</v>
      </c>
      <c r="D3952" s="157" t="s">
        <v>10620</v>
      </c>
    </row>
    <row r="3953">
      <c r="A3953" s="157" t="s">
        <v>10876</v>
      </c>
      <c r="B3953" s="1" t="s">
        <v>10877</v>
      </c>
      <c r="C3953" s="157" t="s">
        <v>10610</v>
      </c>
      <c r="D3953" s="157" t="s">
        <v>10620</v>
      </c>
    </row>
    <row r="3954">
      <c r="A3954" s="157" t="s">
        <v>10878</v>
      </c>
      <c r="B3954" s="1" t="s">
        <v>10879</v>
      </c>
      <c r="C3954" s="157" t="s">
        <v>10610</v>
      </c>
      <c r="D3954" s="157" t="s">
        <v>10620</v>
      </c>
    </row>
    <row r="3955">
      <c r="A3955" s="157" t="s">
        <v>10880</v>
      </c>
      <c r="B3955" s="1" t="s">
        <v>10881</v>
      </c>
      <c r="C3955" s="157" t="s">
        <v>10610</v>
      </c>
      <c r="D3955" s="157" t="s">
        <v>10620</v>
      </c>
    </row>
    <row r="3956">
      <c r="A3956" s="157" t="s">
        <v>10882</v>
      </c>
      <c r="B3956" s="1" t="s">
        <v>10883</v>
      </c>
      <c r="C3956" s="157" t="s">
        <v>10610</v>
      </c>
      <c r="D3956" s="157" t="s">
        <v>10620</v>
      </c>
    </row>
    <row r="3957">
      <c r="A3957" s="157" t="s">
        <v>10884</v>
      </c>
      <c r="B3957" s="1" t="s">
        <v>10885</v>
      </c>
      <c r="C3957" s="157" t="s">
        <v>10610</v>
      </c>
      <c r="D3957" s="157" t="s">
        <v>10620</v>
      </c>
    </row>
    <row r="3958">
      <c r="A3958" s="157" t="s">
        <v>10886</v>
      </c>
      <c r="B3958" s="1" t="s">
        <v>10887</v>
      </c>
      <c r="C3958" s="157" t="s">
        <v>10610</v>
      </c>
      <c r="D3958" s="157" t="s">
        <v>10620</v>
      </c>
    </row>
    <row r="3959">
      <c r="A3959" s="157" t="s">
        <v>10888</v>
      </c>
      <c r="B3959" s="1" t="s">
        <v>10889</v>
      </c>
      <c r="C3959" s="157" t="s">
        <v>10610</v>
      </c>
      <c r="D3959" s="157" t="s">
        <v>10620</v>
      </c>
    </row>
    <row r="3960">
      <c r="A3960" s="157" t="s">
        <v>10890</v>
      </c>
      <c r="B3960" s="1" t="s">
        <v>10891</v>
      </c>
      <c r="C3960" s="157" t="s">
        <v>10610</v>
      </c>
      <c r="D3960" s="157" t="s">
        <v>10620</v>
      </c>
    </row>
    <row r="3961">
      <c r="A3961" s="157" t="s">
        <v>10892</v>
      </c>
      <c r="B3961" s="1" t="s">
        <v>10893</v>
      </c>
      <c r="C3961" s="157" t="s">
        <v>10610</v>
      </c>
      <c r="D3961" s="157" t="s">
        <v>10620</v>
      </c>
    </row>
    <row r="3962">
      <c r="A3962" s="157" t="s">
        <v>10894</v>
      </c>
      <c r="B3962" s="1" t="s">
        <v>10895</v>
      </c>
      <c r="C3962" s="157" t="s">
        <v>10610</v>
      </c>
      <c r="D3962" s="157" t="s">
        <v>10620</v>
      </c>
    </row>
    <row r="3963">
      <c r="A3963" s="157" t="s">
        <v>10896</v>
      </c>
      <c r="B3963" s="1" t="s">
        <v>10897</v>
      </c>
      <c r="C3963" s="157" t="s">
        <v>10610</v>
      </c>
      <c r="D3963" s="157" t="s">
        <v>10620</v>
      </c>
    </row>
    <row r="3964">
      <c r="A3964" s="157" t="s">
        <v>10898</v>
      </c>
      <c r="B3964" s="1" t="s">
        <v>10899</v>
      </c>
      <c r="C3964" s="157" t="s">
        <v>10610</v>
      </c>
      <c r="D3964" s="157" t="s">
        <v>10620</v>
      </c>
    </row>
    <row r="3965">
      <c r="A3965" s="157" t="s">
        <v>10900</v>
      </c>
      <c r="B3965" s="1" t="s">
        <v>10901</v>
      </c>
      <c r="C3965" s="157" t="s">
        <v>10610</v>
      </c>
      <c r="D3965" s="157" t="s">
        <v>10620</v>
      </c>
    </row>
    <row r="3966">
      <c r="A3966" s="157" t="s">
        <v>10902</v>
      </c>
      <c r="B3966" s="1" t="s">
        <v>10903</v>
      </c>
      <c r="C3966" s="157" t="s">
        <v>10610</v>
      </c>
      <c r="D3966" s="157" t="s">
        <v>10620</v>
      </c>
    </row>
    <row r="3967">
      <c r="A3967" s="157" t="s">
        <v>10904</v>
      </c>
      <c r="B3967" s="1" t="s">
        <v>10905</v>
      </c>
      <c r="C3967" s="157" t="s">
        <v>10610</v>
      </c>
      <c r="D3967" s="157" t="s">
        <v>10620</v>
      </c>
    </row>
    <row r="3968">
      <c r="A3968" s="157" t="s">
        <v>10906</v>
      </c>
      <c r="B3968" s="1" t="s">
        <v>10907</v>
      </c>
      <c r="C3968" s="157" t="s">
        <v>10610</v>
      </c>
      <c r="D3968" s="157" t="s">
        <v>10620</v>
      </c>
    </row>
    <row r="3969">
      <c r="A3969" s="157" t="s">
        <v>10908</v>
      </c>
      <c r="B3969" s="1" t="s">
        <v>10909</v>
      </c>
      <c r="C3969" s="157" t="s">
        <v>10610</v>
      </c>
      <c r="D3969" s="157" t="s">
        <v>10620</v>
      </c>
    </row>
    <row r="3970">
      <c r="A3970" s="157" t="s">
        <v>10910</v>
      </c>
      <c r="B3970" s="1" t="s">
        <v>10911</v>
      </c>
      <c r="C3970" s="157" t="s">
        <v>10610</v>
      </c>
      <c r="D3970" s="157" t="s">
        <v>10620</v>
      </c>
    </row>
    <row r="3971" hidden="1">
      <c r="A3971" s="157" t="s">
        <v>7567</v>
      </c>
      <c r="B3971" s="1" t="s">
        <v>7568</v>
      </c>
      <c r="D3971" s="157" t="s">
        <v>10610</v>
      </c>
    </row>
    <row r="3972" hidden="1">
      <c r="A3972" s="157" t="s">
        <v>7585</v>
      </c>
      <c r="B3972" s="1" t="s">
        <v>7586</v>
      </c>
      <c r="D3972" s="157" t="s">
        <v>10610</v>
      </c>
    </row>
    <row r="3973" hidden="1">
      <c r="A3973" s="157" t="s">
        <v>7823</v>
      </c>
      <c r="B3973" s="1" t="s">
        <v>7824</v>
      </c>
      <c r="D3973" s="157" t="s">
        <v>10610</v>
      </c>
    </row>
    <row r="3974" hidden="1">
      <c r="A3974" s="157" t="s">
        <v>7839</v>
      </c>
      <c r="B3974" s="1" t="s">
        <v>7840</v>
      </c>
      <c r="D3974" s="157" t="s">
        <v>10610</v>
      </c>
    </row>
    <row r="3975" hidden="1">
      <c r="A3975" s="157" t="s">
        <v>7903</v>
      </c>
      <c r="B3975" s="1" t="s">
        <v>7904</v>
      </c>
      <c r="D3975" s="157" t="s">
        <v>10610</v>
      </c>
    </row>
    <row r="3976" hidden="1">
      <c r="A3976" s="157" t="s">
        <v>4498</v>
      </c>
      <c r="B3976" s="1" t="s">
        <v>4499</v>
      </c>
      <c r="C3976" s="157" t="s">
        <v>10610</v>
      </c>
      <c r="D3976" s="157" t="s">
        <v>10610</v>
      </c>
    </row>
    <row r="3977">
      <c r="A3977" s="157" t="s">
        <v>10912</v>
      </c>
      <c r="B3977" s="1" t="s">
        <v>10913</v>
      </c>
      <c r="C3977" s="157" t="s">
        <v>10610</v>
      </c>
      <c r="D3977" s="157" t="s">
        <v>10620</v>
      </c>
    </row>
    <row r="3978" hidden="1">
      <c r="A3978" s="157" t="s">
        <v>10914</v>
      </c>
      <c r="B3978" s="1" t="s">
        <v>10915</v>
      </c>
      <c r="D3978" s="157" t="s">
        <v>10610</v>
      </c>
    </row>
    <row r="3979" hidden="1">
      <c r="A3979" s="157" t="s">
        <v>10916</v>
      </c>
      <c r="B3979" s="1" t="s">
        <v>10917</v>
      </c>
      <c r="D3979" s="157" t="s">
        <v>10610</v>
      </c>
    </row>
    <row r="3980">
      <c r="A3980" s="157" t="s">
        <v>10918</v>
      </c>
      <c r="B3980" s="1" t="s">
        <v>10919</v>
      </c>
      <c r="C3980" s="157" t="s">
        <v>10610</v>
      </c>
      <c r="D3980" s="157" t="s">
        <v>10620</v>
      </c>
    </row>
    <row r="3981">
      <c r="A3981" s="157" t="s">
        <v>10920</v>
      </c>
      <c r="B3981" s="1" t="s">
        <v>10921</v>
      </c>
      <c r="C3981" s="157" t="s">
        <v>10610</v>
      </c>
      <c r="D3981" s="157" t="s">
        <v>10620</v>
      </c>
    </row>
    <row r="3982" hidden="1">
      <c r="A3982" s="157" t="s">
        <v>10922</v>
      </c>
      <c r="B3982" s="1" t="s">
        <v>10923</v>
      </c>
      <c r="D3982" s="157" t="s">
        <v>10610</v>
      </c>
    </row>
    <row r="3983" hidden="1">
      <c r="A3983" s="157" t="s">
        <v>7529</v>
      </c>
      <c r="B3983" s="1" t="s">
        <v>7530</v>
      </c>
      <c r="D3983" s="157" t="s">
        <v>10610</v>
      </c>
    </row>
    <row r="3984" hidden="1">
      <c r="A3984" s="157" t="s">
        <v>7752</v>
      </c>
      <c r="B3984" s="1" t="s">
        <v>7753</v>
      </c>
      <c r="D3984" s="157" t="s">
        <v>10610</v>
      </c>
    </row>
    <row r="3985" hidden="1">
      <c r="A3985" s="157" t="s">
        <v>7777</v>
      </c>
      <c r="B3985" s="1" t="s">
        <v>7778</v>
      </c>
      <c r="D3985" s="157" t="s">
        <v>10610</v>
      </c>
    </row>
    <row r="3986" hidden="1">
      <c r="A3986" s="157" t="s">
        <v>7799</v>
      </c>
      <c r="B3986" s="1" t="s">
        <v>7800</v>
      </c>
      <c r="D3986" s="157" t="s">
        <v>10610</v>
      </c>
    </row>
    <row r="3987" hidden="1">
      <c r="A3987" s="157" t="s">
        <v>7928</v>
      </c>
      <c r="B3987" s="1" t="s">
        <v>7929</v>
      </c>
      <c r="D3987" s="157" t="s">
        <v>10610</v>
      </c>
    </row>
    <row r="3988">
      <c r="A3988" s="157" t="s">
        <v>10924</v>
      </c>
      <c r="B3988" s="1" t="s">
        <v>10925</v>
      </c>
      <c r="C3988" s="157" t="s">
        <v>10610</v>
      </c>
      <c r="D3988" s="157" t="s">
        <v>10620</v>
      </c>
    </row>
    <row r="3989">
      <c r="A3989" s="157" t="s">
        <v>10926</v>
      </c>
      <c r="B3989" s="1" t="s">
        <v>10927</v>
      </c>
      <c r="C3989" s="157" t="s">
        <v>10615</v>
      </c>
      <c r="D3989" s="157" t="s">
        <v>10620</v>
      </c>
    </row>
    <row r="3990">
      <c r="A3990" s="157" t="s">
        <v>10928</v>
      </c>
      <c r="B3990" s="1" t="s">
        <v>10929</v>
      </c>
      <c r="C3990" s="157" t="s">
        <v>10611</v>
      </c>
      <c r="D3990" s="157" t="s">
        <v>10620</v>
      </c>
    </row>
    <row r="3991">
      <c r="A3991" s="157" t="s">
        <v>10930</v>
      </c>
      <c r="B3991" s="1" t="s">
        <v>10931</v>
      </c>
      <c r="C3991" s="157" t="s">
        <v>10619</v>
      </c>
      <c r="D3991" s="157" t="s">
        <v>10620</v>
      </c>
    </row>
    <row r="3992">
      <c r="A3992" s="157" t="s">
        <v>10932</v>
      </c>
      <c r="B3992" s="1" t="s">
        <v>10933</v>
      </c>
      <c r="C3992" s="157" t="s">
        <v>10610</v>
      </c>
      <c r="D3992" s="157" t="s">
        <v>10620</v>
      </c>
    </row>
    <row r="3993">
      <c r="A3993" s="157" t="s">
        <v>10934</v>
      </c>
      <c r="B3993" s="1" t="s">
        <v>10935</v>
      </c>
      <c r="C3993" s="157" t="s">
        <v>10610</v>
      </c>
      <c r="D3993" s="157" t="s">
        <v>10620</v>
      </c>
    </row>
    <row r="3994">
      <c r="A3994" s="157" t="s">
        <v>10936</v>
      </c>
      <c r="B3994" s="1" t="s">
        <v>10937</v>
      </c>
      <c r="C3994" s="157" t="s">
        <v>10610</v>
      </c>
      <c r="D3994" s="157" t="s">
        <v>10620</v>
      </c>
    </row>
    <row r="3995">
      <c r="A3995" s="157" t="s">
        <v>10938</v>
      </c>
      <c r="B3995" s="1" t="s">
        <v>10939</v>
      </c>
      <c r="C3995" s="157" t="s">
        <v>10610</v>
      </c>
      <c r="D3995" s="157" t="s">
        <v>10620</v>
      </c>
    </row>
    <row r="3996">
      <c r="A3996" s="157" t="s">
        <v>10940</v>
      </c>
      <c r="B3996" s="1" t="s">
        <v>10941</v>
      </c>
      <c r="C3996" s="157" t="s">
        <v>10610</v>
      </c>
      <c r="D3996" s="157" t="s">
        <v>10620</v>
      </c>
    </row>
    <row r="3997">
      <c r="A3997" s="157" t="s">
        <v>10942</v>
      </c>
      <c r="B3997" s="1" t="s">
        <v>10943</v>
      </c>
      <c r="C3997" s="157" t="s">
        <v>10615</v>
      </c>
      <c r="D3997" s="157" t="s">
        <v>10620</v>
      </c>
    </row>
    <row r="3998">
      <c r="A3998" s="157" t="s">
        <v>10944</v>
      </c>
      <c r="B3998" s="1" t="s">
        <v>10945</v>
      </c>
      <c r="C3998" s="157" t="s">
        <v>10615</v>
      </c>
      <c r="D3998" s="157" t="s">
        <v>10620</v>
      </c>
    </row>
    <row r="3999">
      <c r="A3999" s="157" t="s">
        <v>10946</v>
      </c>
      <c r="B3999" s="1" t="s">
        <v>10947</v>
      </c>
      <c r="C3999" s="157" t="s">
        <v>10615</v>
      </c>
      <c r="D3999" s="157" t="s">
        <v>10620</v>
      </c>
    </row>
    <row r="4000">
      <c r="A4000" s="157" t="s">
        <v>10948</v>
      </c>
      <c r="B4000" s="1" t="s">
        <v>10949</v>
      </c>
      <c r="C4000" s="157" t="s">
        <v>10615</v>
      </c>
      <c r="D4000" s="157" t="s">
        <v>10620</v>
      </c>
    </row>
    <row r="4001">
      <c r="A4001" s="157" t="s">
        <v>10950</v>
      </c>
      <c r="B4001" s="1" t="s">
        <v>10951</v>
      </c>
      <c r="C4001" s="157" t="s">
        <v>10615</v>
      </c>
      <c r="D4001" s="157" t="s">
        <v>10620</v>
      </c>
    </row>
    <row r="4002">
      <c r="A4002" s="157" t="s">
        <v>10952</v>
      </c>
      <c r="B4002" s="1" t="s">
        <v>10953</v>
      </c>
      <c r="C4002" s="157" t="s">
        <v>10615</v>
      </c>
      <c r="D4002" s="157" t="s">
        <v>10620</v>
      </c>
    </row>
    <row r="4003">
      <c r="A4003" s="157" t="s">
        <v>10954</v>
      </c>
      <c r="B4003" s="1" t="s">
        <v>10955</v>
      </c>
      <c r="C4003" s="157" t="s">
        <v>10614</v>
      </c>
      <c r="D4003" s="157" t="s">
        <v>10620</v>
      </c>
    </row>
    <row r="4004">
      <c r="A4004" s="157" t="s">
        <v>10956</v>
      </c>
      <c r="B4004" s="1" t="s">
        <v>10957</v>
      </c>
      <c r="C4004" s="157" t="s">
        <v>10614</v>
      </c>
      <c r="D4004" s="157" t="s">
        <v>10620</v>
      </c>
    </row>
    <row r="4005">
      <c r="A4005" s="157" t="s">
        <v>10958</v>
      </c>
      <c r="B4005" s="1" t="s">
        <v>10959</v>
      </c>
      <c r="C4005" s="157" t="s">
        <v>10611</v>
      </c>
      <c r="D4005" s="157" t="s">
        <v>10620</v>
      </c>
    </row>
    <row r="4006">
      <c r="A4006" s="157" t="s">
        <v>10960</v>
      </c>
      <c r="B4006" s="1" t="s">
        <v>10961</v>
      </c>
      <c r="C4006" s="157" t="s">
        <v>10611</v>
      </c>
      <c r="D4006" s="157" t="s">
        <v>10620</v>
      </c>
    </row>
    <row r="4007">
      <c r="A4007" s="157" t="s">
        <v>10962</v>
      </c>
      <c r="B4007" s="1" t="s">
        <v>10963</v>
      </c>
      <c r="C4007" s="157" t="s">
        <v>10615</v>
      </c>
      <c r="D4007" s="157" t="s">
        <v>10620</v>
      </c>
    </row>
    <row r="4008">
      <c r="A4008" s="157" t="s">
        <v>10964</v>
      </c>
      <c r="B4008" s="1" t="s">
        <v>10965</v>
      </c>
      <c r="C4008" s="157" t="s">
        <v>10615</v>
      </c>
      <c r="D4008" s="157" t="s">
        <v>10620</v>
      </c>
    </row>
    <row r="4009">
      <c r="A4009" s="157" t="s">
        <v>10966</v>
      </c>
      <c r="B4009" s="1" t="s">
        <v>10967</v>
      </c>
      <c r="C4009" s="157" t="s">
        <v>10615</v>
      </c>
      <c r="D4009" s="157" t="s">
        <v>10620</v>
      </c>
    </row>
    <row r="4010">
      <c r="A4010" s="157" t="s">
        <v>10968</v>
      </c>
      <c r="B4010" s="1" t="s">
        <v>10969</v>
      </c>
      <c r="C4010" s="157" t="s">
        <v>10615</v>
      </c>
      <c r="D4010" s="157" t="s">
        <v>10620</v>
      </c>
    </row>
    <row r="4011">
      <c r="A4011" s="157" t="s">
        <v>10970</v>
      </c>
      <c r="B4011" s="1" t="s">
        <v>10971</v>
      </c>
      <c r="C4011" s="157" t="s">
        <v>10610</v>
      </c>
      <c r="D4011" s="157" t="s">
        <v>10620</v>
      </c>
    </row>
    <row r="4012" hidden="1">
      <c r="A4012" s="157" t="s">
        <v>10972</v>
      </c>
      <c r="B4012" s="1" t="s">
        <v>10973</v>
      </c>
      <c r="D4012" s="157" t="s">
        <v>10610</v>
      </c>
    </row>
    <row r="4013" hidden="1">
      <c r="A4013" s="157" t="s">
        <v>10974</v>
      </c>
      <c r="B4013" s="1" t="s">
        <v>10975</v>
      </c>
      <c r="C4013" s="157" t="s">
        <v>10610</v>
      </c>
      <c r="D4013" s="157" t="s">
        <v>10610</v>
      </c>
    </row>
    <row r="4014">
      <c r="A4014" s="157" t="s">
        <v>10976</v>
      </c>
      <c r="B4014" s="1" t="s">
        <v>10977</v>
      </c>
      <c r="C4014" s="157" t="s">
        <v>10610</v>
      </c>
      <c r="D4014" s="157" t="s">
        <v>10620</v>
      </c>
    </row>
    <row r="4015">
      <c r="A4015" s="157" t="s">
        <v>10978</v>
      </c>
      <c r="B4015" s="1" t="s">
        <v>10979</v>
      </c>
      <c r="C4015" s="157" t="s">
        <v>10610</v>
      </c>
      <c r="D4015" s="157" t="s">
        <v>10620</v>
      </c>
    </row>
    <row r="4016">
      <c r="A4016" s="157" t="s">
        <v>10980</v>
      </c>
      <c r="B4016" s="1" t="s">
        <v>10981</v>
      </c>
      <c r="C4016" s="157" t="s">
        <v>10610</v>
      </c>
      <c r="D4016" s="157" t="s">
        <v>10620</v>
      </c>
    </row>
    <row r="4017">
      <c r="A4017" s="157" t="s">
        <v>10982</v>
      </c>
      <c r="B4017" s="1" t="s">
        <v>10983</v>
      </c>
      <c r="C4017" s="157" t="s">
        <v>10610</v>
      </c>
      <c r="D4017" s="157" t="s">
        <v>10620</v>
      </c>
    </row>
    <row r="4018">
      <c r="A4018" s="157" t="s">
        <v>10984</v>
      </c>
      <c r="B4018" s="1" t="s">
        <v>10985</v>
      </c>
      <c r="C4018" s="157" t="s">
        <v>10610</v>
      </c>
      <c r="D4018" s="157" t="s">
        <v>10620</v>
      </c>
    </row>
    <row r="4019">
      <c r="A4019" s="157" t="s">
        <v>10586</v>
      </c>
      <c r="B4019" s="1" t="s">
        <v>113</v>
      </c>
      <c r="C4019" s="157" t="s">
        <v>10610</v>
      </c>
      <c r="D4019" s="157" t="s">
        <v>10620</v>
      </c>
    </row>
    <row r="4020" hidden="1">
      <c r="A4020" s="157" t="s">
        <v>10986</v>
      </c>
      <c r="B4020" s="1" t="s">
        <v>10987</v>
      </c>
      <c r="C4020" s="157" t="s">
        <v>10615</v>
      </c>
      <c r="D4020" s="157" t="s">
        <v>10610</v>
      </c>
    </row>
    <row r="4021">
      <c r="A4021" s="157" t="s">
        <v>10988</v>
      </c>
      <c r="B4021" s="1" t="s">
        <v>10989</v>
      </c>
      <c r="C4021" s="157" t="s">
        <v>10610</v>
      </c>
      <c r="D4021" s="157" t="s">
        <v>10620</v>
      </c>
    </row>
    <row r="4022">
      <c r="A4022" s="157" t="s">
        <v>10990</v>
      </c>
      <c r="B4022" s="1" t="s">
        <v>10991</v>
      </c>
      <c r="C4022" s="157" t="s">
        <v>10614</v>
      </c>
      <c r="D4022" s="157" t="s">
        <v>10620</v>
      </c>
    </row>
    <row r="4023">
      <c r="A4023" s="157" t="s">
        <v>10992</v>
      </c>
      <c r="B4023" s="1" t="s">
        <v>10993</v>
      </c>
      <c r="C4023" s="157" t="s">
        <v>10614</v>
      </c>
      <c r="D4023" s="157" t="s">
        <v>10620</v>
      </c>
    </row>
    <row r="4024">
      <c r="A4024" s="157" t="s">
        <v>10994</v>
      </c>
      <c r="B4024" s="1" t="s">
        <v>10995</v>
      </c>
      <c r="C4024" s="157" t="s">
        <v>10619</v>
      </c>
      <c r="D4024" s="157" t="s">
        <v>10620</v>
      </c>
    </row>
    <row r="4025">
      <c r="A4025" s="157" t="s">
        <v>10996</v>
      </c>
      <c r="B4025" s="1" t="s">
        <v>10997</v>
      </c>
      <c r="C4025" s="157" t="s">
        <v>10614</v>
      </c>
      <c r="D4025" s="157" t="s">
        <v>10620</v>
      </c>
    </row>
    <row r="4026">
      <c r="A4026" s="157" t="s">
        <v>10998</v>
      </c>
      <c r="B4026" s="1" t="s">
        <v>10999</v>
      </c>
      <c r="C4026" s="157" t="s">
        <v>10614</v>
      </c>
      <c r="D4026" s="157" t="s">
        <v>10620</v>
      </c>
    </row>
    <row r="4027">
      <c r="A4027" s="157" t="s">
        <v>11000</v>
      </c>
      <c r="B4027" s="1" t="s">
        <v>11001</v>
      </c>
      <c r="C4027" s="157" t="s">
        <v>10614</v>
      </c>
      <c r="D4027" s="157" t="s">
        <v>10620</v>
      </c>
    </row>
    <row r="4028">
      <c r="A4028" s="157" t="s">
        <v>11002</v>
      </c>
      <c r="B4028" s="1" t="s">
        <v>11003</v>
      </c>
      <c r="C4028" s="157" t="s">
        <v>10614</v>
      </c>
      <c r="D4028" s="157" t="s">
        <v>10620</v>
      </c>
    </row>
    <row r="4029">
      <c r="A4029" s="157" t="s">
        <v>11004</v>
      </c>
      <c r="B4029" s="1" t="s">
        <v>11005</v>
      </c>
      <c r="C4029" s="157" t="s">
        <v>10614</v>
      </c>
      <c r="D4029" s="157" t="s">
        <v>10620</v>
      </c>
    </row>
    <row r="4030">
      <c r="A4030" s="157" t="s">
        <v>11006</v>
      </c>
      <c r="B4030" s="1" t="s">
        <v>11007</v>
      </c>
      <c r="C4030" s="157" t="s">
        <v>10614</v>
      </c>
      <c r="D4030" s="157" t="s">
        <v>10620</v>
      </c>
    </row>
    <row r="4031">
      <c r="A4031" s="157" t="s">
        <v>11008</v>
      </c>
      <c r="B4031" s="1" t="s">
        <v>11009</v>
      </c>
      <c r="C4031" s="157" t="s">
        <v>10614</v>
      </c>
      <c r="D4031" s="157" t="s">
        <v>10620</v>
      </c>
    </row>
    <row r="4032">
      <c r="A4032" s="157" t="s">
        <v>1503</v>
      </c>
      <c r="B4032" s="1" t="s">
        <v>480</v>
      </c>
      <c r="C4032" s="157" t="s">
        <v>10615</v>
      </c>
      <c r="D4032" s="157" t="s">
        <v>10620</v>
      </c>
    </row>
    <row r="4033">
      <c r="A4033" s="157" t="s">
        <v>2472</v>
      </c>
      <c r="B4033" s="1" t="s">
        <v>225</v>
      </c>
      <c r="C4033" s="157" t="s">
        <v>10611</v>
      </c>
      <c r="D4033" s="157" t="s">
        <v>10620</v>
      </c>
    </row>
    <row r="4034">
      <c r="A4034" s="157" t="s">
        <v>11010</v>
      </c>
      <c r="B4034" s="1" t="s">
        <v>11011</v>
      </c>
      <c r="C4034" s="157" t="s">
        <v>10619</v>
      </c>
      <c r="D4034" s="157" t="s">
        <v>10620</v>
      </c>
    </row>
    <row r="4035">
      <c r="A4035" s="157" t="s">
        <v>11012</v>
      </c>
      <c r="B4035" s="1" t="s">
        <v>11013</v>
      </c>
      <c r="C4035" s="157" t="s">
        <v>10619</v>
      </c>
      <c r="D4035" s="157" t="s">
        <v>10620</v>
      </c>
    </row>
    <row r="4036">
      <c r="A4036" s="157" t="s">
        <v>11014</v>
      </c>
      <c r="B4036" s="1" t="s">
        <v>11015</v>
      </c>
      <c r="C4036" s="157" t="s">
        <v>10619</v>
      </c>
      <c r="D4036" s="157" t="s">
        <v>10620</v>
      </c>
    </row>
    <row r="4037">
      <c r="A4037" s="157" t="s">
        <v>11016</v>
      </c>
      <c r="B4037" s="1" t="s">
        <v>11017</v>
      </c>
      <c r="C4037" s="157" t="s">
        <v>10619</v>
      </c>
      <c r="D4037" s="157" t="s">
        <v>10620</v>
      </c>
    </row>
    <row r="4038">
      <c r="A4038" s="157" t="s">
        <v>11018</v>
      </c>
      <c r="B4038" s="1" t="s">
        <v>11019</v>
      </c>
      <c r="C4038" s="157" t="s">
        <v>10619</v>
      </c>
      <c r="D4038" s="157" t="s">
        <v>10620</v>
      </c>
    </row>
    <row r="4039">
      <c r="A4039" s="157" t="s">
        <v>11020</v>
      </c>
      <c r="B4039" s="1" t="s">
        <v>11021</v>
      </c>
      <c r="C4039" s="157" t="s">
        <v>10619</v>
      </c>
      <c r="D4039" s="157" t="s">
        <v>10620</v>
      </c>
    </row>
    <row r="4040">
      <c r="A4040" s="157" t="s">
        <v>11022</v>
      </c>
      <c r="B4040" s="1" t="s">
        <v>11023</v>
      </c>
      <c r="C4040" s="157" t="s">
        <v>10615</v>
      </c>
      <c r="D4040" s="157" t="s">
        <v>10620</v>
      </c>
    </row>
    <row r="4041">
      <c r="A4041" s="157" t="s">
        <v>11024</v>
      </c>
      <c r="B4041" s="1" t="s">
        <v>11025</v>
      </c>
      <c r="C4041" s="157" t="s">
        <v>10615</v>
      </c>
      <c r="D4041" s="157" t="s">
        <v>10620</v>
      </c>
    </row>
    <row r="4042">
      <c r="A4042" s="157" t="s">
        <v>11026</v>
      </c>
      <c r="B4042" s="1" t="s">
        <v>11027</v>
      </c>
      <c r="C4042" s="157" t="s">
        <v>10615</v>
      </c>
      <c r="D4042" s="157" t="s">
        <v>10620</v>
      </c>
    </row>
    <row r="4043">
      <c r="A4043" s="157" t="s">
        <v>11028</v>
      </c>
      <c r="B4043" s="1" t="s">
        <v>11029</v>
      </c>
      <c r="C4043" s="157" t="s">
        <v>10615</v>
      </c>
      <c r="D4043" s="157" t="s">
        <v>10620</v>
      </c>
    </row>
    <row r="4044">
      <c r="A4044" s="157" t="s">
        <v>11030</v>
      </c>
      <c r="B4044" s="1" t="s">
        <v>11031</v>
      </c>
      <c r="C4044" s="157" t="s">
        <v>10619</v>
      </c>
      <c r="D4044" s="157" t="s">
        <v>10620</v>
      </c>
    </row>
    <row r="4045">
      <c r="A4045" s="157" t="s">
        <v>11032</v>
      </c>
      <c r="B4045" s="1" t="s">
        <v>11033</v>
      </c>
      <c r="C4045" s="157" t="s">
        <v>10619</v>
      </c>
      <c r="D4045" s="157" t="s">
        <v>10620</v>
      </c>
    </row>
    <row r="4046">
      <c r="A4046" s="157" t="s">
        <v>11034</v>
      </c>
      <c r="B4046" s="1" t="s">
        <v>11035</v>
      </c>
      <c r="C4046" s="157" t="s">
        <v>10619</v>
      </c>
      <c r="D4046" s="157" t="s">
        <v>10620</v>
      </c>
    </row>
    <row r="4047">
      <c r="A4047" s="157" t="s">
        <v>11036</v>
      </c>
      <c r="B4047" s="1" t="s">
        <v>11037</v>
      </c>
      <c r="C4047" s="157" t="s">
        <v>10610</v>
      </c>
      <c r="D4047" s="157" t="s">
        <v>10620</v>
      </c>
    </row>
    <row r="4048">
      <c r="A4048" s="157" t="s">
        <v>11038</v>
      </c>
      <c r="B4048" s="1" t="s">
        <v>11039</v>
      </c>
      <c r="C4048" s="157" t="s">
        <v>10610</v>
      </c>
      <c r="D4048" s="157" t="s">
        <v>10620</v>
      </c>
    </row>
    <row r="4049">
      <c r="A4049" s="157" t="s">
        <v>11040</v>
      </c>
      <c r="B4049" s="1" t="s">
        <v>11041</v>
      </c>
      <c r="C4049" s="157" t="s">
        <v>10610</v>
      </c>
      <c r="D4049" s="157" t="s">
        <v>10620</v>
      </c>
    </row>
    <row r="4050">
      <c r="A4050" s="157" t="s">
        <v>11042</v>
      </c>
      <c r="B4050" s="1" t="s">
        <v>11043</v>
      </c>
      <c r="C4050" s="157" t="s">
        <v>10610</v>
      </c>
      <c r="D4050" s="157" t="s">
        <v>10620</v>
      </c>
    </row>
    <row r="4051">
      <c r="A4051" s="157" t="s">
        <v>11044</v>
      </c>
      <c r="B4051" s="1" t="s">
        <v>11045</v>
      </c>
      <c r="C4051" s="157" t="s">
        <v>10610</v>
      </c>
      <c r="D4051" s="157" t="s">
        <v>10620</v>
      </c>
    </row>
    <row r="4052">
      <c r="A4052" s="157" t="s">
        <v>11046</v>
      </c>
      <c r="B4052" s="1" t="s">
        <v>11047</v>
      </c>
      <c r="C4052" s="157" t="s">
        <v>10610</v>
      </c>
      <c r="D4052" s="157" t="s">
        <v>10620</v>
      </c>
    </row>
    <row r="4053">
      <c r="A4053" s="157" t="s">
        <v>11048</v>
      </c>
      <c r="B4053" s="1" t="s">
        <v>11049</v>
      </c>
      <c r="C4053" s="157" t="s">
        <v>10619</v>
      </c>
      <c r="D4053" s="157" t="s">
        <v>10620</v>
      </c>
    </row>
    <row r="4054">
      <c r="A4054" s="157" t="s">
        <v>11050</v>
      </c>
      <c r="B4054" s="1" t="s">
        <v>11051</v>
      </c>
      <c r="C4054" s="157" t="s">
        <v>10610</v>
      </c>
      <c r="D4054" s="157" t="s">
        <v>10620</v>
      </c>
    </row>
    <row r="4055">
      <c r="A4055" s="157" t="s">
        <v>11052</v>
      </c>
      <c r="B4055" s="1" t="s">
        <v>11053</v>
      </c>
      <c r="C4055" s="157" t="s">
        <v>10610</v>
      </c>
      <c r="D4055" s="157" t="s">
        <v>10620</v>
      </c>
    </row>
    <row r="4056">
      <c r="A4056" s="157" t="s">
        <v>11054</v>
      </c>
      <c r="B4056" s="1" t="s">
        <v>11055</v>
      </c>
      <c r="C4056" s="157" t="s">
        <v>10611</v>
      </c>
      <c r="D4056" s="157" t="s">
        <v>10620</v>
      </c>
    </row>
    <row r="4057">
      <c r="A4057" s="157" t="s">
        <v>11056</v>
      </c>
      <c r="B4057" s="1" t="s">
        <v>11057</v>
      </c>
      <c r="C4057" s="157" t="s">
        <v>10611</v>
      </c>
      <c r="D4057" s="157" t="s">
        <v>10620</v>
      </c>
    </row>
    <row r="4058">
      <c r="A4058" s="157" t="s">
        <v>11058</v>
      </c>
      <c r="B4058" s="1" t="s">
        <v>11059</v>
      </c>
      <c r="C4058" s="157" t="s">
        <v>10615</v>
      </c>
      <c r="D4058" s="157" t="s">
        <v>10620</v>
      </c>
    </row>
    <row r="4059">
      <c r="A4059" s="157" t="s">
        <v>11060</v>
      </c>
      <c r="B4059" s="1" t="s">
        <v>11061</v>
      </c>
      <c r="C4059" s="157" t="s">
        <v>10611</v>
      </c>
      <c r="D4059" s="157" t="s">
        <v>10620</v>
      </c>
    </row>
    <row r="4060">
      <c r="A4060" s="157" t="s">
        <v>11062</v>
      </c>
      <c r="B4060" s="1" t="s">
        <v>11063</v>
      </c>
      <c r="C4060" s="157" t="s">
        <v>10611</v>
      </c>
      <c r="D4060" s="157" t="s">
        <v>10620</v>
      </c>
    </row>
    <row r="4061">
      <c r="A4061" s="157" t="s">
        <v>11064</v>
      </c>
      <c r="B4061" s="1" t="s">
        <v>11065</v>
      </c>
      <c r="C4061" s="157" t="s">
        <v>10611</v>
      </c>
      <c r="D4061" s="157" t="s">
        <v>10620</v>
      </c>
    </row>
    <row r="4062">
      <c r="A4062" s="157" t="s">
        <v>11066</v>
      </c>
      <c r="B4062" s="1" t="s">
        <v>11067</v>
      </c>
      <c r="C4062" s="157" t="s">
        <v>10611</v>
      </c>
      <c r="D4062" s="157" t="s">
        <v>10620</v>
      </c>
    </row>
    <row r="4063">
      <c r="A4063" s="157" t="s">
        <v>11068</v>
      </c>
      <c r="B4063" s="1" t="s">
        <v>11069</v>
      </c>
      <c r="C4063" s="157" t="s">
        <v>10615</v>
      </c>
      <c r="D4063" s="157" t="s">
        <v>10620</v>
      </c>
    </row>
    <row r="4064">
      <c r="A4064" s="157" t="s">
        <v>11070</v>
      </c>
      <c r="B4064" s="1" t="s">
        <v>11071</v>
      </c>
      <c r="C4064" s="157" t="s">
        <v>10615</v>
      </c>
      <c r="D4064" s="157" t="s">
        <v>10620</v>
      </c>
    </row>
    <row r="4065">
      <c r="A4065" s="157" t="s">
        <v>11072</v>
      </c>
      <c r="B4065" s="1" t="s">
        <v>11073</v>
      </c>
      <c r="C4065" s="157" t="s">
        <v>10615</v>
      </c>
      <c r="D4065" s="157" t="s">
        <v>10620</v>
      </c>
    </row>
    <row r="4066">
      <c r="A4066" s="157" t="s">
        <v>11074</v>
      </c>
      <c r="B4066" s="1" t="s">
        <v>11075</v>
      </c>
      <c r="C4066" s="157" t="s">
        <v>10615</v>
      </c>
      <c r="D4066" s="157" t="s">
        <v>10620</v>
      </c>
    </row>
    <row r="4067">
      <c r="A4067" s="157" t="s">
        <v>11076</v>
      </c>
      <c r="B4067" s="1" t="s">
        <v>11077</v>
      </c>
      <c r="C4067" s="157" t="s">
        <v>10615</v>
      </c>
      <c r="D4067" s="157" t="s">
        <v>10620</v>
      </c>
    </row>
    <row r="4068">
      <c r="A4068" s="157" t="s">
        <v>11078</v>
      </c>
      <c r="B4068" s="1" t="s">
        <v>11079</v>
      </c>
      <c r="C4068" s="157" t="s">
        <v>10615</v>
      </c>
      <c r="D4068" s="157" t="s">
        <v>10620</v>
      </c>
    </row>
    <row r="4069">
      <c r="A4069" s="157" t="s">
        <v>11080</v>
      </c>
      <c r="B4069" s="1" t="s">
        <v>11081</v>
      </c>
      <c r="C4069" s="157" t="s">
        <v>10615</v>
      </c>
      <c r="D4069" s="157" t="s">
        <v>10620</v>
      </c>
    </row>
    <row r="4070">
      <c r="A4070" s="157" t="s">
        <v>11082</v>
      </c>
      <c r="B4070" s="1" t="s">
        <v>11083</v>
      </c>
      <c r="C4070" s="157" t="s">
        <v>10615</v>
      </c>
      <c r="D4070" s="157" t="s">
        <v>10620</v>
      </c>
    </row>
    <row r="4071">
      <c r="A4071" s="157" t="s">
        <v>11084</v>
      </c>
      <c r="B4071" s="1" t="s">
        <v>11085</v>
      </c>
      <c r="C4071" s="157" t="s">
        <v>10615</v>
      </c>
      <c r="D4071" s="157" t="s">
        <v>10620</v>
      </c>
    </row>
    <row r="4072">
      <c r="A4072" s="157" t="s">
        <v>11086</v>
      </c>
      <c r="B4072" s="1" t="s">
        <v>11087</v>
      </c>
      <c r="C4072" s="157" t="s">
        <v>10619</v>
      </c>
      <c r="D4072" s="157" t="s">
        <v>10620</v>
      </c>
    </row>
    <row r="4073">
      <c r="A4073" s="157" t="s">
        <v>11088</v>
      </c>
      <c r="B4073" s="1" t="s">
        <v>11089</v>
      </c>
      <c r="C4073" s="157" t="s">
        <v>10619</v>
      </c>
      <c r="D4073" s="157" t="s">
        <v>10620</v>
      </c>
    </row>
    <row r="4074">
      <c r="A4074" s="157" t="s">
        <v>11090</v>
      </c>
      <c r="B4074" s="1" t="s">
        <v>11091</v>
      </c>
      <c r="C4074" s="157" t="s">
        <v>10611</v>
      </c>
      <c r="D4074" s="157" t="s">
        <v>10620</v>
      </c>
    </row>
    <row r="4075">
      <c r="A4075" s="157" t="s">
        <v>11092</v>
      </c>
      <c r="B4075" s="1" t="s">
        <v>11093</v>
      </c>
      <c r="C4075" s="157" t="s">
        <v>10615</v>
      </c>
      <c r="D4075" s="157" t="s">
        <v>10620</v>
      </c>
    </row>
    <row r="4076">
      <c r="A4076" s="157" t="s">
        <v>11094</v>
      </c>
      <c r="B4076" s="1" t="s">
        <v>11095</v>
      </c>
      <c r="C4076" s="157" t="s">
        <v>10615</v>
      </c>
      <c r="D4076" s="157" t="s">
        <v>10620</v>
      </c>
    </row>
    <row r="4077">
      <c r="A4077" s="157" t="s">
        <v>11096</v>
      </c>
      <c r="B4077" s="1" t="s">
        <v>11097</v>
      </c>
      <c r="C4077" s="157" t="s">
        <v>10615</v>
      </c>
      <c r="D4077" s="157" t="s">
        <v>10620</v>
      </c>
    </row>
    <row r="4078">
      <c r="A4078" s="157" t="s">
        <v>11098</v>
      </c>
      <c r="B4078" s="1" t="s">
        <v>11099</v>
      </c>
      <c r="C4078" s="157" t="s">
        <v>10615</v>
      </c>
      <c r="D4078" s="157" t="s">
        <v>10620</v>
      </c>
    </row>
    <row r="4079">
      <c r="A4079" s="157" t="s">
        <v>11100</v>
      </c>
      <c r="B4079" s="1" t="s">
        <v>11101</v>
      </c>
      <c r="C4079" s="157" t="s">
        <v>10615</v>
      </c>
      <c r="D4079" s="157" t="s">
        <v>10620</v>
      </c>
    </row>
    <row r="4080">
      <c r="A4080" s="157" t="s">
        <v>11102</v>
      </c>
      <c r="B4080" s="1" t="s">
        <v>11103</v>
      </c>
      <c r="C4080" s="157" t="s">
        <v>10615</v>
      </c>
      <c r="D4080" s="157" t="s">
        <v>10620</v>
      </c>
    </row>
    <row r="4081">
      <c r="A4081" s="157" t="s">
        <v>11104</v>
      </c>
      <c r="B4081" s="1" t="s">
        <v>11105</v>
      </c>
      <c r="C4081" s="157" t="s">
        <v>10615</v>
      </c>
      <c r="D4081" s="157" t="s">
        <v>10620</v>
      </c>
    </row>
    <row r="4082">
      <c r="A4082" s="157" t="s">
        <v>11106</v>
      </c>
      <c r="B4082" s="1" t="s">
        <v>11107</v>
      </c>
      <c r="C4082" s="157" t="s">
        <v>10619</v>
      </c>
      <c r="D4082" s="157" t="s">
        <v>10620</v>
      </c>
    </row>
    <row r="4083">
      <c r="A4083" s="157" t="s">
        <v>11108</v>
      </c>
      <c r="B4083" s="1" t="s">
        <v>11109</v>
      </c>
      <c r="C4083" s="157" t="s">
        <v>10619</v>
      </c>
      <c r="D4083" s="157" t="s">
        <v>10620</v>
      </c>
    </row>
    <row r="4084">
      <c r="A4084" s="157" t="s">
        <v>11110</v>
      </c>
      <c r="B4084" s="1" t="s">
        <v>11111</v>
      </c>
      <c r="C4084" s="157" t="s">
        <v>10619</v>
      </c>
      <c r="D4084" s="157" t="s">
        <v>10620</v>
      </c>
    </row>
    <row r="4085">
      <c r="A4085" s="157" t="s">
        <v>11112</v>
      </c>
      <c r="B4085" s="1" t="s">
        <v>11113</v>
      </c>
      <c r="C4085" s="157" t="s">
        <v>10615</v>
      </c>
      <c r="D4085" s="157" t="s">
        <v>10620</v>
      </c>
    </row>
    <row r="4086">
      <c r="A4086" s="157" t="s">
        <v>11114</v>
      </c>
      <c r="B4086" s="1" t="s">
        <v>11115</v>
      </c>
      <c r="C4086" s="157" t="s">
        <v>10615</v>
      </c>
      <c r="D4086" s="157" t="s">
        <v>10620</v>
      </c>
    </row>
    <row r="4087">
      <c r="A4087" s="157" t="s">
        <v>11116</v>
      </c>
      <c r="B4087" s="1" t="s">
        <v>11117</v>
      </c>
      <c r="C4087" s="157" t="s">
        <v>10611</v>
      </c>
      <c r="D4087" s="157" t="s">
        <v>10620</v>
      </c>
    </row>
    <row r="4088">
      <c r="A4088" s="157" t="s">
        <v>11118</v>
      </c>
      <c r="B4088" s="1" t="s">
        <v>11119</v>
      </c>
      <c r="C4088" s="157" t="s">
        <v>10610</v>
      </c>
      <c r="D4088" s="157" t="s">
        <v>10620</v>
      </c>
    </row>
    <row r="4089">
      <c r="A4089" s="157" t="s">
        <v>11120</v>
      </c>
      <c r="B4089" s="1" t="s">
        <v>11121</v>
      </c>
      <c r="C4089" s="157" t="s">
        <v>10610</v>
      </c>
      <c r="D4089" s="157" t="s">
        <v>10620</v>
      </c>
    </row>
    <row r="4090">
      <c r="A4090" s="157" t="s">
        <v>11122</v>
      </c>
      <c r="B4090" s="1" t="s">
        <v>11123</v>
      </c>
      <c r="C4090" s="157" t="s">
        <v>10615</v>
      </c>
      <c r="D4090" s="157" t="s">
        <v>10620</v>
      </c>
    </row>
    <row r="4091">
      <c r="A4091" s="157" t="s">
        <v>11124</v>
      </c>
      <c r="B4091" s="1" t="s">
        <v>11125</v>
      </c>
      <c r="C4091" s="157" t="s">
        <v>10615</v>
      </c>
      <c r="D4091" s="157" t="s">
        <v>10620</v>
      </c>
    </row>
    <row r="4092">
      <c r="A4092" s="157" t="s">
        <v>11126</v>
      </c>
      <c r="B4092" s="1" t="s">
        <v>11127</v>
      </c>
      <c r="C4092" s="157" t="s">
        <v>10615</v>
      </c>
      <c r="D4092" s="157" t="s">
        <v>10620</v>
      </c>
    </row>
    <row r="4093">
      <c r="A4093" s="157" t="s">
        <v>11128</v>
      </c>
      <c r="B4093" s="1" t="s">
        <v>11129</v>
      </c>
      <c r="C4093" s="157" t="s">
        <v>10615</v>
      </c>
      <c r="D4093" s="157" t="s">
        <v>10620</v>
      </c>
    </row>
    <row r="4094">
      <c r="A4094" s="157" t="s">
        <v>11130</v>
      </c>
      <c r="B4094" s="1" t="s">
        <v>11131</v>
      </c>
      <c r="C4094" s="157" t="s">
        <v>10615</v>
      </c>
      <c r="D4094" s="157" t="s">
        <v>10620</v>
      </c>
    </row>
    <row r="4095">
      <c r="A4095" s="157" t="s">
        <v>11132</v>
      </c>
      <c r="B4095" s="1" t="s">
        <v>11133</v>
      </c>
      <c r="C4095" s="157" t="s">
        <v>10615</v>
      </c>
      <c r="D4095" s="157" t="s">
        <v>10620</v>
      </c>
    </row>
    <row r="4096">
      <c r="A4096" s="157" t="s">
        <v>11134</v>
      </c>
      <c r="B4096" s="1" t="s">
        <v>11135</v>
      </c>
      <c r="C4096" s="157" t="s">
        <v>10615</v>
      </c>
      <c r="D4096" s="157" t="s">
        <v>10620</v>
      </c>
    </row>
    <row r="4097">
      <c r="A4097" s="157" t="s">
        <v>11136</v>
      </c>
      <c r="B4097" s="1" t="s">
        <v>11137</v>
      </c>
      <c r="C4097" s="157" t="s">
        <v>10614</v>
      </c>
      <c r="D4097" s="157" t="s">
        <v>10620</v>
      </c>
    </row>
    <row r="4098">
      <c r="A4098" s="157" t="s">
        <v>11138</v>
      </c>
      <c r="B4098" s="1" t="s">
        <v>11139</v>
      </c>
      <c r="C4098" s="157" t="s">
        <v>10614</v>
      </c>
      <c r="D4098" s="157" t="s">
        <v>10620</v>
      </c>
    </row>
    <row r="4099">
      <c r="A4099" s="157" t="s">
        <v>11140</v>
      </c>
      <c r="B4099" s="1" t="s">
        <v>11141</v>
      </c>
      <c r="C4099" s="157" t="s">
        <v>10614</v>
      </c>
      <c r="D4099" s="157" t="s">
        <v>10620</v>
      </c>
    </row>
    <row r="4100">
      <c r="A4100" s="157" t="s">
        <v>11142</v>
      </c>
      <c r="B4100" s="1" t="s">
        <v>11143</v>
      </c>
      <c r="C4100" s="157" t="s">
        <v>10619</v>
      </c>
      <c r="D4100" s="157" t="s">
        <v>10620</v>
      </c>
    </row>
    <row r="4101">
      <c r="A4101" s="157" t="s">
        <v>11144</v>
      </c>
      <c r="B4101" s="1" t="s">
        <v>11145</v>
      </c>
      <c r="C4101" s="157" t="s">
        <v>10619</v>
      </c>
      <c r="D4101" s="157" t="s">
        <v>10620</v>
      </c>
    </row>
    <row r="4102">
      <c r="A4102" s="157" t="s">
        <v>11146</v>
      </c>
      <c r="B4102" s="1" t="s">
        <v>11147</v>
      </c>
      <c r="C4102" s="157" t="s">
        <v>10619</v>
      </c>
      <c r="D4102" s="157" t="s">
        <v>10620</v>
      </c>
    </row>
    <row r="4103">
      <c r="A4103" s="157" t="s">
        <v>11148</v>
      </c>
      <c r="B4103" s="1" t="s">
        <v>11149</v>
      </c>
      <c r="C4103" s="157" t="s">
        <v>10615</v>
      </c>
      <c r="D4103" s="157" t="s">
        <v>10620</v>
      </c>
    </row>
    <row r="4104">
      <c r="A4104" s="157" t="s">
        <v>11150</v>
      </c>
      <c r="B4104" s="1" t="s">
        <v>11151</v>
      </c>
      <c r="C4104" s="157" t="s">
        <v>10615</v>
      </c>
      <c r="D4104" s="157" t="s">
        <v>10620</v>
      </c>
    </row>
    <row r="4105">
      <c r="A4105" s="157" t="s">
        <v>11152</v>
      </c>
      <c r="B4105" s="1" t="s">
        <v>11153</v>
      </c>
      <c r="C4105" s="157" t="s">
        <v>10615</v>
      </c>
      <c r="D4105" s="157" t="s">
        <v>10620</v>
      </c>
    </row>
    <row r="4106">
      <c r="A4106" s="157" t="s">
        <v>11154</v>
      </c>
      <c r="B4106" s="1" t="s">
        <v>11155</v>
      </c>
      <c r="C4106" s="157" t="s">
        <v>10614</v>
      </c>
      <c r="D4106" s="157" t="s">
        <v>10620</v>
      </c>
    </row>
    <row r="4107">
      <c r="A4107" s="157" t="s">
        <v>11156</v>
      </c>
      <c r="B4107" s="1" t="s">
        <v>11157</v>
      </c>
      <c r="C4107" s="157" t="s">
        <v>10615</v>
      </c>
      <c r="D4107" s="157" t="s">
        <v>10620</v>
      </c>
    </row>
    <row r="4108">
      <c r="A4108" s="157" t="s">
        <v>11158</v>
      </c>
      <c r="B4108" s="1" t="s">
        <v>11159</v>
      </c>
      <c r="C4108" s="157" t="s">
        <v>10619</v>
      </c>
      <c r="D4108" s="157" t="s">
        <v>10620</v>
      </c>
    </row>
    <row r="4109">
      <c r="A4109" s="157" t="s">
        <v>11160</v>
      </c>
      <c r="B4109" s="1" t="s">
        <v>11161</v>
      </c>
      <c r="C4109" s="157" t="s">
        <v>10615</v>
      </c>
      <c r="D4109" s="157" t="s">
        <v>10620</v>
      </c>
    </row>
    <row r="4110">
      <c r="A4110" s="157" t="s">
        <v>11162</v>
      </c>
      <c r="B4110" s="1" t="s">
        <v>11163</v>
      </c>
      <c r="C4110" s="157" t="s">
        <v>10615</v>
      </c>
      <c r="D4110" s="157" t="s">
        <v>10620</v>
      </c>
    </row>
    <row r="4111">
      <c r="A4111" s="157" t="s">
        <v>11164</v>
      </c>
      <c r="B4111" s="1" t="s">
        <v>11165</v>
      </c>
      <c r="C4111" s="157" t="s">
        <v>10615</v>
      </c>
      <c r="D4111" s="157" t="s">
        <v>10620</v>
      </c>
    </row>
    <row r="4112">
      <c r="A4112" s="157" t="s">
        <v>8738</v>
      </c>
      <c r="B4112" s="1" t="s">
        <v>8739</v>
      </c>
      <c r="C4112" s="157" t="s">
        <v>10620</v>
      </c>
      <c r="D4112" s="157" t="s">
        <v>10620</v>
      </c>
    </row>
    <row r="4113">
      <c r="A4113" s="157" t="s">
        <v>11166</v>
      </c>
      <c r="B4113" s="1" t="s">
        <v>11167</v>
      </c>
      <c r="C4113" s="157" t="s">
        <v>10610</v>
      </c>
      <c r="D4113" s="157" t="s">
        <v>10620</v>
      </c>
    </row>
    <row r="4114">
      <c r="A4114" s="157" t="s">
        <v>11168</v>
      </c>
      <c r="B4114" s="1" t="s">
        <v>11169</v>
      </c>
      <c r="C4114" s="157" t="s">
        <v>10618</v>
      </c>
      <c r="D4114" s="157" t="s">
        <v>10620</v>
      </c>
    </row>
    <row r="4115">
      <c r="A4115" s="157" t="s">
        <v>11170</v>
      </c>
      <c r="B4115" s="1" t="s">
        <v>11171</v>
      </c>
      <c r="C4115" s="157" t="s">
        <v>10610</v>
      </c>
      <c r="D4115" s="157" t="s">
        <v>10620</v>
      </c>
    </row>
    <row r="4116">
      <c r="A4116" s="157" t="s">
        <v>11172</v>
      </c>
      <c r="B4116" s="1" t="s">
        <v>11173</v>
      </c>
      <c r="C4116" s="157" t="s">
        <v>10610</v>
      </c>
      <c r="D4116" s="157" t="s">
        <v>10620</v>
      </c>
    </row>
    <row r="4117">
      <c r="A4117" s="157" t="s">
        <v>11174</v>
      </c>
      <c r="B4117" s="1" t="s">
        <v>11175</v>
      </c>
      <c r="C4117" s="157" t="s">
        <v>10615</v>
      </c>
      <c r="D4117" s="157" t="s">
        <v>10620</v>
      </c>
    </row>
    <row r="4118">
      <c r="A4118" s="157" t="s">
        <v>11176</v>
      </c>
      <c r="B4118" s="1" t="s">
        <v>11177</v>
      </c>
      <c r="C4118" s="157" t="s">
        <v>10615</v>
      </c>
      <c r="D4118" s="157" t="s">
        <v>10620</v>
      </c>
    </row>
    <row r="4119">
      <c r="A4119" s="157" t="s">
        <v>11178</v>
      </c>
      <c r="B4119" s="1" t="s">
        <v>11179</v>
      </c>
      <c r="C4119" s="157" t="s">
        <v>10615</v>
      </c>
      <c r="D4119" s="157" t="s">
        <v>10620</v>
      </c>
    </row>
    <row r="4120">
      <c r="A4120" s="157" t="s">
        <v>11180</v>
      </c>
      <c r="B4120" s="1" t="s">
        <v>11181</v>
      </c>
      <c r="C4120" s="157" t="s">
        <v>10615</v>
      </c>
      <c r="D4120" s="157" t="s">
        <v>10620</v>
      </c>
    </row>
    <row r="4121">
      <c r="A4121" s="157" t="s">
        <v>11182</v>
      </c>
      <c r="B4121" s="1" t="s">
        <v>11183</v>
      </c>
      <c r="C4121" s="157" t="s">
        <v>10615</v>
      </c>
      <c r="D4121" s="157" t="s">
        <v>10620</v>
      </c>
    </row>
    <row r="4122">
      <c r="A4122" s="157" t="s">
        <v>11184</v>
      </c>
      <c r="B4122" s="1" t="s">
        <v>11185</v>
      </c>
      <c r="C4122" s="157" t="s">
        <v>10615</v>
      </c>
      <c r="D4122" s="157" t="s">
        <v>10620</v>
      </c>
    </row>
    <row r="4123">
      <c r="A4123" s="157" t="s">
        <v>11186</v>
      </c>
      <c r="B4123" s="1" t="s">
        <v>11187</v>
      </c>
      <c r="C4123" s="157" t="s">
        <v>10610</v>
      </c>
      <c r="D4123" s="157" t="s">
        <v>10620</v>
      </c>
    </row>
    <row r="4124">
      <c r="A4124" s="157" t="s">
        <v>11188</v>
      </c>
      <c r="B4124" s="1" t="s">
        <v>11189</v>
      </c>
      <c r="C4124" s="157" t="s">
        <v>10610</v>
      </c>
      <c r="D4124" s="157" t="s">
        <v>10620</v>
      </c>
    </row>
    <row r="4125">
      <c r="A4125" s="157" t="s">
        <v>11190</v>
      </c>
      <c r="B4125" s="1" t="s">
        <v>11191</v>
      </c>
      <c r="C4125" s="157" t="s">
        <v>10615</v>
      </c>
      <c r="D4125" s="157" t="s">
        <v>10620</v>
      </c>
    </row>
    <row r="4126">
      <c r="A4126" s="157" t="s">
        <v>11192</v>
      </c>
      <c r="B4126" s="1" t="s">
        <v>11193</v>
      </c>
      <c r="C4126" s="157" t="s">
        <v>10615</v>
      </c>
      <c r="D4126" s="157" t="s">
        <v>10620</v>
      </c>
    </row>
    <row r="4127">
      <c r="A4127" s="157" t="s">
        <v>11194</v>
      </c>
      <c r="B4127" s="1" t="s">
        <v>11195</v>
      </c>
      <c r="C4127" s="157" t="s">
        <v>10615</v>
      </c>
      <c r="D4127" s="157" t="s">
        <v>10620</v>
      </c>
    </row>
    <row r="4128">
      <c r="A4128" s="157" t="s">
        <v>11196</v>
      </c>
      <c r="B4128" s="1" t="s">
        <v>11197</v>
      </c>
      <c r="C4128" s="157" t="s">
        <v>10614</v>
      </c>
      <c r="D4128" s="157" t="s">
        <v>10620</v>
      </c>
    </row>
    <row r="4129">
      <c r="A4129" s="157" t="s">
        <v>11198</v>
      </c>
      <c r="B4129" s="1" t="s">
        <v>11199</v>
      </c>
      <c r="C4129" s="157" t="s">
        <v>10619</v>
      </c>
      <c r="D4129" s="157" t="s">
        <v>10620</v>
      </c>
    </row>
    <row r="4130">
      <c r="A4130" s="157" t="s">
        <v>11200</v>
      </c>
      <c r="B4130" s="1" t="s">
        <v>11201</v>
      </c>
      <c r="C4130" s="157" t="s">
        <v>10611</v>
      </c>
      <c r="D4130" s="157" t="s">
        <v>10620</v>
      </c>
    </row>
    <row r="4131">
      <c r="A4131" s="157" t="s">
        <v>11202</v>
      </c>
      <c r="B4131" s="1" t="s">
        <v>11203</v>
      </c>
      <c r="C4131" s="157" t="s">
        <v>10611</v>
      </c>
      <c r="D4131" s="157" t="s">
        <v>10620</v>
      </c>
    </row>
    <row r="4132">
      <c r="A4132" s="157" t="s">
        <v>11204</v>
      </c>
      <c r="B4132" s="1" t="s">
        <v>11205</v>
      </c>
      <c r="C4132" s="157" t="s">
        <v>10611</v>
      </c>
      <c r="D4132" s="157" t="s">
        <v>10620</v>
      </c>
    </row>
    <row r="4133">
      <c r="A4133" s="157" t="s">
        <v>11206</v>
      </c>
      <c r="B4133" s="1" t="s">
        <v>11207</v>
      </c>
      <c r="C4133" s="157" t="s">
        <v>10611</v>
      </c>
      <c r="D4133" s="157" t="s">
        <v>10620</v>
      </c>
    </row>
    <row r="4134">
      <c r="A4134" s="157" t="s">
        <v>11208</v>
      </c>
      <c r="B4134" s="1" t="s">
        <v>11209</v>
      </c>
      <c r="C4134" s="157" t="s">
        <v>10611</v>
      </c>
      <c r="D4134" s="157" t="s">
        <v>10620</v>
      </c>
    </row>
    <row r="4135">
      <c r="A4135" s="157" t="s">
        <v>11210</v>
      </c>
      <c r="B4135" s="1" t="s">
        <v>11211</v>
      </c>
      <c r="C4135" s="157" t="s">
        <v>10611</v>
      </c>
      <c r="D4135" s="157" t="s">
        <v>10620</v>
      </c>
    </row>
    <row r="4136">
      <c r="A4136" s="157" t="s">
        <v>11212</v>
      </c>
      <c r="B4136" s="1" t="s">
        <v>11213</v>
      </c>
      <c r="C4136" s="157" t="s">
        <v>10610</v>
      </c>
      <c r="D4136" s="157" t="s">
        <v>10620</v>
      </c>
    </row>
    <row r="4137">
      <c r="A4137" s="157" t="s">
        <v>11214</v>
      </c>
      <c r="B4137" s="1" t="s">
        <v>11215</v>
      </c>
      <c r="C4137" s="157" t="s">
        <v>10619</v>
      </c>
      <c r="D4137" s="157" t="s">
        <v>10620</v>
      </c>
    </row>
    <row r="4138">
      <c r="A4138" s="157" t="s">
        <v>11216</v>
      </c>
      <c r="B4138" s="1" t="s">
        <v>11217</v>
      </c>
      <c r="C4138" s="157" t="s">
        <v>10614</v>
      </c>
      <c r="D4138" s="157" t="s">
        <v>10620</v>
      </c>
    </row>
    <row r="4139">
      <c r="A4139" s="157" t="s">
        <v>11218</v>
      </c>
      <c r="B4139" s="1" t="s">
        <v>11219</v>
      </c>
      <c r="C4139" s="157" t="s">
        <v>10610</v>
      </c>
      <c r="D4139" s="157" t="s">
        <v>10620</v>
      </c>
    </row>
    <row r="4140">
      <c r="A4140" s="157" t="s">
        <v>11220</v>
      </c>
      <c r="B4140" s="1" t="s">
        <v>11221</v>
      </c>
      <c r="C4140" s="157" t="s">
        <v>10610</v>
      </c>
      <c r="D4140" s="157" t="s">
        <v>10620</v>
      </c>
    </row>
    <row r="4141">
      <c r="A4141" s="157" t="s">
        <v>11222</v>
      </c>
      <c r="B4141" s="1" t="s">
        <v>11223</v>
      </c>
      <c r="C4141" s="157" t="s">
        <v>10618</v>
      </c>
      <c r="D4141" s="157" t="s">
        <v>10620</v>
      </c>
    </row>
    <row r="4142">
      <c r="A4142" s="157" t="s">
        <v>11224</v>
      </c>
      <c r="B4142" s="1" t="s">
        <v>11225</v>
      </c>
      <c r="C4142" s="157" t="s">
        <v>10618</v>
      </c>
      <c r="D4142" s="157" t="s">
        <v>10620</v>
      </c>
    </row>
    <row r="4143">
      <c r="A4143" s="157" t="s">
        <v>11226</v>
      </c>
      <c r="B4143" s="1" t="s">
        <v>11227</v>
      </c>
      <c r="C4143" s="157" t="s">
        <v>10618</v>
      </c>
      <c r="D4143" s="157" t="s">
        <v>10620</v>
      </c>
    </row>
    <row r="4144">
      <c r="A4144" s="157" t="s">
        <v>11228</v>
      </c>
      <c r="B4144" s="1" t="s">
        <v>11229</v>
      </c>
      <c r="C4144" s="157" t="s">
        <v>10618</v>
      </c>
      <c r="D4144" s="157" t="s">
        <v>10620</v>
      </c>
    </row>
    <row r="4145">
      <c r="A4145" s="157" t="s">
        <v>11230</v>
      </c>
      <c r="B4145" s="1" t="s">
        <v>11231</v>
      </c>
      <c r="C4145" s="157" t="s">
        <v>10614</v>
      </c>
      <c r="D4145" s="157" t="s">
        <v>10620</v>
      </c>
    </row>
    <row r="4146">
      <c r="A4146" s="157" t="s">
        <v>11232</v>
      </c>
      <c r="B4146" s="1" t="s">
        <v>11233</v>
      </c>
      <c r="C4146" s="157" t="s">
        <v>10614</v>
      </c>
      <c r="D4146" s="157" t="s">
        <v>10620</v>
      </c>
    </row>
    <row r="4147">
      <c r="A4147" s="157" t="s">
        <v>11234</v>
      </c>
      <c r="B4147" s="1" t="s">
        <v>11235</v>
      </c>
      <c r="C4147" s="157" t="s">
        <v>10614</v>
      </c>
      <c r="D4147" s="157" t="s">
        <v>10620</v>
      </c>
    </row>
    <row r="4148">
      <c r="A4148" s="157" t="s">
        <v>11236</v>
      </c>
      <c r="B4148" s="1" t="s">
        <v>11237</v>
      </c>
      <c r="C4148" s="157" t="s">
        <v>10614</v>
      </c>
      <c r="D4148" s="157" t="s">
        <v>10620</v>
      </c>
    </row>
    <row r="4149">
      <c r="A4149" s="157" t="s">
        <v>11238</v>
      </c>
      <c r="B4149" s="1" t="s">
        <v>11239</v>
      </c>
      <c r="C4149" s="157" t="s">
        <v>10614</v>
      </c>
      <c r="D4149" s="157" t="s">
        <v>10620</v>
      </c>
    </row>
    <row r="4150">
      <c r="A4150" s="157" t="s">
        <v>11240</v>
      </c>
      <c r="B4150" s="1" t="s">
        <v>11241</v>
      </c>
      <c r="C4150" s="157" t="s">
        <v>10614</v>
      </c>
      <c r="D4150" s="157" t="s">
        <v>10620</v>
      </c>
    </row>
    <row r="4151">
      <c r="A4151" s="157" t="s">
        <v>11242</v>
      </c>
      <c r="B4151" s="1" t="s">
        <v>11243</v>
      </c>
      <c r="C4151" s="157" t="s">
        <v>10615</v>
      </c>
      <c r="D4151" s="157" t="s">
        <v>10620</v>
      </c>
    </row>
    <row r="4152">
      <c r="A4152" s="157" t="s">
        <v>11244</v>
      </c>
      <c r="B4152" s="1" t="s">
        <v>11245</v>
      </c>
      <c r="C4152" s="157" t="s">
        <v>10610</v>
      </c>
      <c r="D4152" s="157" t="s">
        <v>10620</v>
      </c>
    </row>
    <row r="4153">
      <c r="A4153" s="157" t="s">
        <v>11246</v>
      </c>
      <c r="B4153" s="1" t="s">
        <v>11247</v>
      </c>
      <c r="C4153" s="157" t="s">
        <v>10611</v>
      </c>
      <c r="D4153" s="157" t="s">
        <v>10620</v>
      </c>
    </row>
    <row r="4154">
      <c r="A4154" s="157" t="s">
        <v>11248</v>
      </c>
      <c r="B4154" s="1" t="s">
        <v>11249</v>
      </c>
      <c r="C4154" s="157" t="s">
        <v>10615</v>
      </c>
      <c r="D4154" s="157" t="s">
        <v>10620</v>
      </c>
    </row>
    <row r="4155">
      <c r="A4155" s="157" t="s">
        <v>11250</v>
      </c>
      <c r="B4155" s="1" t="s">
        <v>11251</v>
      </c>
      <c r="C4155" s="157" t="s">
        <v>10615</v>
      </c>
      <c r="D4155" s="157" t="s">
        <v>10620</v>
      </c>
    </row>
    <row r="4156">
      <c r="A4156" s="157" t="s">
        <v>11252</v>
      </c>
      <c r="B4156" s="1" t="s">
        <v>11253</v>
      </c>
      <c r="C4156" s="157" t="s">
        <v>10615</v>
      </c>
      <c r="D4156" s="157" t="s">
        <v>10620</v>
      </c>
    </row>
    <row r="4157">
      <c r="A4157" s="157" t="s">
        <v>11254</v>
      </c>
      <c r="B4157" s="1" t="s">
        <v>11255</v>
      </c>
      <c r="C4157" s="157" t="s">
        <v>10615</v>
      </c>
      <c r="D4157" s="157" t="s">
        <v>10620</v>
      </c>
    </row>
    <row r="4158">
      <c r="A4158" s="157" t="s">
        <v>11256</v>
      </c>
      <c r="B4158" s="1" t="s">
        <v>11257</v>
      </c>
      <c r="C4158" s="157" t="s">
        <v>10615</v>
      </c>
      <c r="D4158" s="157" t="s">
        <v>10620</v>
      </c>
    </row>
    <row r="4159">
      <c r="A4159" s="157" t="s">
        <v>11258</v>
      </c>
      <c r="B4159" s="1" t="s">
        <v>11259</v>
      </c>
      <c r="C4159" s="157" t="s">
        <v>10615</v>
      </c>
      <c r="D4159" s="157" t="s">
        <v>10620</v>
      </c>
    </row>
    <row r="4160">
      <c r="A4160" s="157" t="s">
        <v>11260</v>
      </c>
      <c r="B4160" s="1" t="s">
        <v>11261</v>
      </c>
      <c r="C4160" s="157" t="s">
        <v>10614</v>
      </c>
      <c r="D4160" s="157" t="s">
        <v>10620</v>
      </c>
    </row>
    <row r="4161">
      <c r="A4161" s="157" t="s">
        <v>11262</v>
      </c>
      <c r="B4161" s="1" t="s">
        <v>11263</v>
      </c>
      <c r="C4161" s="157" t="s">
        <v>10614</v>
      </c>
      <c r="D4161" s="157" t="s">
        <v>10620</v>
      </c>
    </row>
    <row r="4162">
      <c r="A4162" s="157" t="s">
        <v>11264</v>
      </c>
      <c r="B4162" s="1" t="s">
        <v>11265</v>
      </c>
      <c r="C4162" s="157" t="s">
        <v>10614</v>
      </c>
      <c r="D4162" s="157" t="s">
        <v>10620</v>
      </c>
    </row>
    <row r="4163">
      <c r="A4163" s="157" t="s">
        <v>11266</v>
      </c>
      <c r="B4163" s="1" t="s">
        <v>11267</v>
      </c>
      <c r="C4163" s="157" t="s">
        <v>10618</v>
      </c>
      <c r="D4163" s="157" t="s">
        <v>10620</v>
      </c>
    </row>
    <row r="4164">
      <c r="A4164" s="157" t="s">
        <v>11268</v>
      </c>
      <c r="B4164" s="1" t="s">
        <v>11269</v>
      </c>
      <c r="C4164" s="157" t="s">
        <v>10610</v>
      </c>
      <c r="D4164" s="157" t="s">
        <v>10620</v>
      </c>
    </row>
    <row r="4165">
      <c r="A4165" s="157" t="s">
        <v>11270</v>
      </c>
      <c r="B4165" s="1" t="s">
        <v>11271</v>
      </c>
      <c r="C4165" s="157" t="s">
        <v>10610</v>
      </c>
      <c r="D4165" s="157" t="s">
        <v>10620</v>
      </c>
    </row>
    <row r="4166">
      <c r="A4166" s="157" t="s">
        <v>11272</v>
      </c>
      <c r="B4166" s="1" t="s">
        <v>11273</v>
      </c>
      <c r="C4166" s="157" t="s">
        <v>10610</v>
      </c>
      <c r="D4166" s="157" t="s">
        <v>10620</v>
      </c>
    </row>
    <row r="4167">
      <c r="A4167" s="157" t="s">
        <v>11274</v>
      </c>
      <c r="B4167" s="1" t="s">
        <v>11275</v>
      </c>
      <c r="C4167" s="157" t="s">
        <v>10610</v>
      </c>
      <c r="D4167" s="157" t="s">
        <v>10620</v>
      </c>
    </row>
    <row r="4168">
      <c r="A4168" s="157" t="s">
        <v>11276</v>
      </c>
      <c r="B4168" s="1" t="s">
        <v>11277</v>
      </c>
      <c r="C4168" s="157" t="s">
        <v>10611</v>
      </c>
      <c r="D4168" s="157" t="s">
        <v>10620</v>
      </c>
    </row>
    <row r="4169" hidden="1">
      <c r="A4169" s="157" t="s">
        <v>11278</v>
      </c>
      <c r="B4169" s="1" t="s">
        <v>11279</v>
      </c>
      <c r="C4169" s="157" t="s">
        <v>10614</v>
      </c>
      <c r="D4169" s="157" t="s">
        <v>10610</v>
      </c>
    </row>
    <row r="4170">
      <c r="A4170" s="157" t="s">
        <v>9719</v>
      </c>
      <c r="B4170" s="1" t="s">
        <v>9720</v>
      </c>
      <c r="C4170" s="157" t="s">
        <v>10610</v>
      </c>
      <c r="D4170" s="157" t="s">
        <v>10620</v>
      </c>
    </row>
    <row r="4171">
      <c r="A4171" s="157" t="s">
        <v>11280</v>
      </c>
      <c r="B4171" s="1" t="s">
        <v>11281</v>
      </c>
      <c r="C4171" s="157" t="s">
        <v>10618</v>
      </c>
      <c r="D4171" s="157" t="s">
        <v>10620</v>
      </c>
    </row>
    <row r="4172">
      <c r="A4172" s="157" t="s">
        <v>11282</v>
      </c>
      <c r="B4172" s="1" t="s">
        <v>11283</v>
      </c>
      <c r="C4172" s="157" t="s">
        <v>10618</v>
      </c>
      <c r="D4172" s="157" t="s">
        <v>10620</v>
      </c>
    </row>
    <row r="4173">
      <c r="A4173" s="157" t="s">
        <v>11284</v>
      </c>
      <c r="B4173" s="1" t="s">
        <v>11285</v>
      </c>
      <c r="C4173" s="157" t="s">
        <v>10618</v>
      </c>
      <c r="D4173" s="157" t="s">
        <v>10620</v>
      </c>
    </row>
    <row r="4174">
      <c r="A4174" s="157" t="s">
        <v>11286</v>
      </c>
      <c r="B4174" s="1" t="s">
        <v>11287</v>
      </c>
      <c r="C4174" s="157" t="s">
        <v>10615</v>
      </c>
      <c r="D4174" s="157" t="s">
        <v>10620</v>
      </c>
    </row>
    <row r="4175">
      <c r="A4175" s="157" t="s">
        <v>11288</v>
      </c>
      <c r="B4175" s="1" t="s">
        <v>11289</v>
      </c>
      <c r="C4175" s="157" t="s">
        <v>10614</v>
      </c>
      <c r="D4175" s="157" t="s">
        <v>10620</v>
      </c>
    </row>
    <row r="4176">
      <c r="A4176" s="157" t="s">
        <v>11290</v>
      </c>
      <c r="B4176" s="1" t="s">
        <v>11291</v>
      </c>
      <c r="C4176" s="157" t="s">
        <v>10615</v>
      </c>
      <c r="D4176" s="157" t="s">
        <v>10620</v>
      </c>
    </row>
    <row r="4177">
      <c r="A4177" s="157" t="s">
        <v>11292</v>
      </c>
      <c r="B4177" s="1" t="s">
        <v>11293</v>
      </c>
      <c r="C4177" s="157" t="s">
        <v>10615</v>
      </c>
      <c r="D4177" s="157" t="s">
        <v>10620</v>
      </c>
    </row>
    <row r="4178">
      <c r="A4178" s="157" t="s">
        <v>11294</v>
      </c>
      <c r="B4178" s="1" t="s">
        <v>11295</v>
      </c>
      <c r="C4178" s="157" t="s">
        <v>10610</v>
      </c>
      <c r="D4178" s="157" t="s">
        <v>10620</v>
      </c>
    </row>
    <row r="4179">
      <c r="A4179" s="157" t="s">
        <v>11296</v>
      </c>
      <c r="B4179" s="1" t="s">
        <v>11297</v>
      </c>
      <c r="C4179" s="157" t="s">
        <v>10610</v>
      </c>
      <c r="D4179" s="157" t="s">
        <v>10620</v>
      </c>
    </row>
    <row r="4180">
      <c r="A4180" s="157" t="s">
        <v>11298</v>
      </c>
      <c r="B4180" s="1" t="s">
        <v>11179</v>
      </c>
      <c r="C4180" s="157" t="s">
        <v>10610</v>
      </c>
      <c r="D4180" s="157" t="s">
        <v>10620</v>
      </c>
    </row>
    <row r="4181">
      <c r="A4181" s="157" t="s">
        <v>11299</v>
      </c>
      <c r="B4181" s="1" t="s">
        <v>11181</v>
      </c>
      <c r="C4181" s="157" t="s">
        <v>10610</v>
      </c>
      <c r="D4181" s="157" t="s">
        <v>10620</v>
      </c>
    </row>
    <row r="4182">
      <c r="A4182" s="157" t="s">
        <v>11300</v>
      </c>
      <c r="B4182" s="1" t="s">
        <v>11183</v>
      </c>
      <c r="C4182" s="157" t="s">
        <v>10610</v>
      </c>
      <c r="D4182" s="157" t="s">
        <v>10620</v>
      </c>
    </row>
    <row r="4183">
      <c r="A4183" s="157" t="s">
        <v>11301</v>
      </c>
      <c r="B4183" s="1" t="s">
        <v>11302</v>
      </c>
      <c r="C4183" s="157" t="s">
        <v>10618</v>
      </c>
      <c r="D4183" s="157" t="s">
        <v>10620</v>
      </c>
    </row>
    <row r="4184">
      <c r="A4184" s="157" t="s">
        <v>11303</v>
      </c>
      <c r="B4184" s="1" t="s">
        <v>11304</v>
      </c>
      <c r="C4184" s="157" t="s">
        <v>10614</v>
      </c>
      <c r="D4184" s="157" t="s">
        <v>10620</v>
      </c>
    </row>
    <row r="4185">
      <c r="A4185" s="157" t="s">
        <v>11305</v>
      </c>
      <c r="B4185" s="1" t="s">
        <v>11306</v>
      </c>
      <c r="C4185" s="157" t="s">
        <v>10610</v>
      </c>
      <c r="D4185" s="157" t="s">
        <v>10620</v>
      </c>
    </row>
    <row r="4186">
      <c r="A4186" s="157" t="s">
        <v>11307</v>
      </c>
      <c r="B4186" s="1" t="s">
        <v>11308</v>
      </c>
      <c r="C4186" s="157" t="s">
        <v>10615</v>
      </c>
      <c r="D4186" s="157" t="s">
        <v>10620</v>
      </c>
    </row>
    <row r="4187">
      <c r="A4187" s="157" t="s">
        <v>11309</v>
      </c>
      <c r="B4187" s="1" t="s">
        <v>11310</v>
      </c>
      <c r="C4187" s="157" t="s">
        <v>10615</v>
      </c>
      <c r="D4187" s="157" t="s">
        <v>10620</v>
      </c>
    </row>
    <row r="4188">
      <c r="A4188" s="157" t="s">
        <v>11311</v>
      </c>
      <c r="B4188" s="1" t="s">
        <v>11312</v>
      </c>
      <c r="C4188" s="157" t="s">
        <v>10615</v>
      </c>
      <c r="D4188" s="157" t="s">
        <v>10620</v>
      </c>
    </row>
    <row r="4189">
      <c r="A4189" s="157" t="s">
        <v>11313</v>
      </c>
      <c r="B4189" s="1" t="s">
        <v>11314</v>
      </c>
      <c r="C4189" s="157" t="s">
        <v>10615</v>
      </c>
      <c r="D4189" s="157" t="s">
        <v>10620</v>
      </c>
    </row>
    <row r="4190">
      <c r="A4190" s="157" t="s">
        <v>11315</v>
      </c>
      <c r="B4190" s="1" t="s">
        <v>11316</v>
      </c>
      <c r="C4190" s="157" t="s">
        <v>10615</v>
      </c>
      <c r="D4190" s="157" t="s">
        <v>10620</v>
      </c>
    </row>
    <row r="4191">
      <c r="A4191" s="157" t="s">
        <v>11317</v>
      </c>
      <c r="B4191" s="1" t="s">
        <v>11318</v>
      </c>
      <c r="C4191" s="157" t="s">
        <v>10614</v>
      </c>
      <c r="D4191" s="157" t="s">
        <v>10620</v>
      </c>
    </row>
    <row r="4192">
      <c r="A4192" s="157" t="s">
        <v>11319</v>
      </c>
      <c r="B4192" s="1" t="s">
        <v>11320</v>
      </c>
      <c r="C4192" s="157" t="s">
        <v>10614</v>
      </c>
      <c r="D4192" s="157" t="s">
        <v>10620</v>
      </c>
    </row>
    <row r="4193">
      <c r="A4193" s="157" t="s">
        <v>11321</v>
      </c>
      <c r="B4193" s="1" t="s">
        <v>11322</v>
      </c>
      <c r="C4193" s="157" t="s">
        <v>10614</v>
      </c>
      <c r="D4193" s="157" t="s">
        <v>10620</v>
      </c>
    </row>
    <row r="4194">
      <c r="A4194" s="157" t="s">
        <v>11323</v>
      </c>
      <c r="B4194" s="1" t="s">
        <v>11324</v>
      </c>
      <c r="C4194" s="157" t="s">
        <v>10614</v>
      </c>
      <c r="D4194" s="157" t="s">
        <v>10620</v>
      </c>
    </row>
    <row r="4195">
      <c r="A4195" s="157" t="s">
        <v>11325</v>
      </c>
      <c r="B4195" s="1" t="s">
        <v>11326</v>
      </c>
      <c r="C4195" s="157" t="s">
        <v>10614</v>
      </c>
      <c r="D4195" s="157" t="s">
        <v>10620</v>
      </c>
    </row>
    <row r="4196">
      <c r="A4196" s="157" t="s">
        <v>11327</v>
      </c>
      <c r="B4196" s="1" t="s">
        <v>11328</v>
      </c>
      <c r="C4196" s="157" t="s">
        <v>10614</v>
      </c>
      <c r="D4196" s="157" t="s">
        <v>10620</v>
      </c>
    </row>
    <row r="4197">
      <c r="A4197" s="157" t="s">
        <v>11329</v>
      </c>
      <c r="B4197" s="1" t="s">
        <v>11330</v>
      </c>
      <c r="C4197" s="157" t="s">
        <v>10619</v>
      </c>
      <c r="D4197" s="157" t="s">
        <v>10620</v>
      </c>
    </row>
    <row r="4198">
      <c r="A4198" s="157" t="s">
        <v>11331</v>
      </c>
      <c r="B4198" s="1" t="s">
        <v>11332</v>
      </c>
      <c r="C4198" s="157" t="s">
        <v>10619</v>
      </c>
      <c r="D4198" s="157" t="s">
        <v>10620</v>
      </c>
    </row>
    <row r="4199">
      <c r="A4199" s="157" t="s">
        <v>11333</v>
      </c>
      <c r="B4199" s="1" t="s">
        <v>11334</v>
      </c>
      <c r="C4199" s="157" t="s">
        <v>10619</v>
      </c>
      <c r="D4199" s="157" t="s">
        <v>10620</v>
      </c>
    </row>
    <row r="4200">
      <c r="A4200" s="157" t="s">
        <v>11335</v>
      </c>
      <c r="B4200" s="1" t="s">
        <v>11336</v>
      </c>
      <c r="C4200" s="157" t="s">
        <v>10610</v>
      </c>
      <c r="D4200" s="157" t="s">
        <v>10620</v>
      </c>
    </row>
    <row r="4201">
      <c r="A4201" s="157" t="s">
        <v>11337</v>
      </c>
      <c r="B4201" s="1" t="s">
        <v>11338</v>
      </c>
      <c r="C4201" s="157" t="s">
        <v>10610</v>
      </c>
      <c r="D4201" s="157" t="s">
        <v>10620</v>
      </c>
    </row>
    <row r="4202">
      <c r="A4202" s="157" t="s">
        <v>11339</v>
      </c>
      <c r="B4202" s="1" t="s">
        <v>11340</v>
      </c>
      <c r="C4202" s="157" t="s">
        <v>10610</v>
      </c>
      <c r="D4202" s="157" t="s">
        <v>10620</v>
      </c>
    </row>
    <row r="4203">
      <c r="A4203" s="157" t="s">
        <v>11341</v>
      </c>
      <c r="B4203" s="1" t="s">
        <v>11342</v>
      </c>
      <c r="C4203" s="157" t="s">
        <v>10619</v>
      </c>
      <c r="D4203" s="157" t="s">
        <v>10620</v>
      </c>
    </row>
    <row r="4204">
      <c r="A4204" s="157" t="s">
        <v>11343</v>
      </c>
      <c r="B4204" s="1" t="s">
        <v>11344</v>
      </c>
      <c r="C4204" s="157" t="s">
        <v>10611</v>
      </c>
      <c r="D4204" s="157" t="s">
        <v>10620</v>
      </c>
    </row>
    <row r="4205">
      <c r="A4205" s="157" t="s">
        <v>11345</v>
      </c>
      <c r="B4205" s="1" t="s">
        <v>11346</v>
      </c>
      <c r="C4205" s="157" t="s">
        <v>10619</v>
      </c>
      <c r="D4205" s="157" t="s">
        <v>10620</v>
      </c>
    </row>
    <row r="4206">
      <c r="A4206" s="157" t="s">
        <v>11347</v>
      </c>
      <c r="B4206" s="1" t="s">
        <v>11348</v>
      </c>
      <c r="C4206" s="157" t="s">
        <v>10619</v>
      </c>
      <c r="D4206" s="157" t="s">
        <v>10620</v>
      </c>
    </row>
    <row r="4207">
      <c r="A4207" s="157" t="s">
        <v>11349</v>
      </c>
      <c r="B4207" s="1" t="s">
        <v>11350</v>
      </c>
      <c r="C4207" s="157" t="s">
        <v>10619</v>
      </c>
      <c r="D4207" s="157" t="s">
        <v>10620</v>
      </c>
    </row>
    <row r="4208">
      <c r="A4208" s="157" t="s">
        <v>11351</v>
      </c>
      <c r="B4208" s="1" t="s">
        <v>11352</v>
      </c>
      <c r="C4208" s="157" t="s">
        <v>10619</v>
      </c>
      <c r="D4208" s="157" t="s">
        <v>10620</v>
      </c>
    </row>
    <row r="4209">
      <c r="A4209" s="157" t="s">
        <v>11353</v>
      </c>
      <c r="B4209" s="1" t="s">
        <v>11354</v>
      </c>
      <c r="C4209" s="157" t="s">
        <v>10619</v>
      </c>
      <c r="D4209" s="157" t="s">
        <v>10620</v>
      </c>
    </row>
    <row r="4210">
      <c r="A4210" s="157" t="s">
        <v>11355</v>
      </c>
      <c r="B4210" s="1" t="s">
        <v>11356</v>
      </c>
      <c r="C4210" s="157" t="s">
        <v>10619</v>
      </c>
      <c r="D4210" s="157" t="s">
        <v>10620</v>
      </c>
    </row>
    <row r="4211">
      <c r="A4211" s="157" t="s">
        <v>11357</v>
      </c>
      <c r="B4211" s="1" t="s">
        <v>11358</v>
      </c>
      <c r="C4211" s="157" t="s">
        <v>10614</v>
      </c>
      <c r="D4211" s="157" t="s">
        <v>10620</v>
      </c>
    </row>
    <row r="4212">
      <c r="A4212" s="157" t="s">
        <v>11359</v>
      </c>
      <c r="B4212" s="1" t="s">
        <v>11360</v>
      </c>
      <c r="C4212" s="157" t="s">
        <v>10614</v>
      </c>
      <c r="D4212" s="157" t="s">
        <v>10620</v>
      </c>
    </row>
    <row r="4213">
      <c r="A4213" s="157" t="s">
        <v>11361</v>
      </c>
      <c r="B4213" s="1" t="s">
        <v>11362</v>
      </c>
      <c r="C4213" s="157" t="s">
        <v>10614</v>
      </c>
      <c r="D4213" s="157" t="s">
        <v>10620</v>
      </c>
    </row>
    <row r="4214">
      <c r="A4214" s="157" t="s">
        <v>11363</v>
      </c>
      <c r="B4214" s="1" t="s">
        <v>11364</v>
      </c>
      <c r="C4214" s="157" t="s">
        <v>10614</v>
      </c>
      <c r="D4214" s="157" t="s">
        <v>10620</v>
      </c>
    </row>
    <row r="4215">
      <c r="A4215" s="157" t="s">
        <v>11365</v>
      </c>
      <c r="B4215" s="1" t="s">
        <v>11366</v>
      </c>
      <c r="C4215" s="157" t="s">
        <v>10610</v>
      </c>
      <c r="D4215" s="157" t="s">
        <v>10620</v>
      </c>
    </row>
    <row r="4216">
      <c r="A4216" s="157" t="s">
        <v>11367</v>
      </c>
      <c r="B4216" s="1" t="s">
        <v>11368</v>
      </c>
      <c r="C4216" s="157" t="s">
        <v>10619</v>
      </c>
      <c r="D4216" s="157" t="s">
        <v>10620</v>
      </c>
    </row>
    <row r="4217">
      <c r="A4217" s="157" t="s">
        <v>11369</v>
      </c>
      <c r="B4217" s="1" t="s">
        <v>11370</v>
      </c>
      <c r="C4217" s="157" t="s">
        <v>10610</v>
      </c>
      <c r="D4217" s="157" t="s">
        <v>10620</v>
      </c>
    </row>
    <row r="4218">
      <c r="A4218" s="157" t="s">
        <v>11371</v>
      </c>
      <c r="B4218" s="1" t="s">
        <v>11372</v>
      </c>
      <c r="C4218" s="157" t="s">
        <v>10610</v>
      </c>
      <c r="D4218" s="157" t="s">
        <v>10620</v>
      </c>
    </row>
    <row r="4219">
      <c r="A4219" s="157" t="s">
        <v>11373</v>
      </c>
      <c r="B4219" s="1" t="s">
        <v>11374</v>
      </c>
      <c r="C4219" s="157" t="s">
        <v>10615</v>
      </c>
      <c r="D4219" s="157" t="s">
        <v>10620</v>
      </c>
    </row>
    <row r="4220">
      <c r="A4220" s="157" t="s">
        <v>11375</v>
      </c>
      <c r="B4220" s="1" t="s">
        <v>11376</v>
      </c>
      <c r="C4220" s="157" t="s">
        <v>10615</v>
      </c>
      <c r="D4220" s="157" t="s">
        <v>10620</v>
      </c>
    </row>
    <row r="4221">
      <c r="A4221" s="157" t="s">
        <v>11377</v>
      </c>
      <c r="B4221" s="1" t="s">
        <v>11378</v>
      </c>
      <c r="C4221" s="157" t="s">
        <v>10610</v>
      </c>
      <c r="D4221" s="157" t="s">
        <v>10620</v>
      </c>
    </row>
    <row r="4222">
      <c r="A4222" s="157" t="s">
        <v>11379</v>
      </c>
      <c r="B4222" s="1" t="s">
        <v>11380</v>
      </c>
      <c r="C4222" s="157" t="s">
        <v>10610</v>
      </c>
      <c r="D4222" s="157" t="s">
        <v>10620</v>
      </c>
    </row>
    <row r="4223">
      <c r="A4223" s="157" t="s">
        <v>11381</v>
      </c>
      <c r="B4223" s="1" t="s">
        <v>11382</v>
      </c>
      <c r="C4223" s="157" t="s">
        <v>10610</v>
      </c>
      <c r="D4223" s="157" t="s">
        <v>10620</v>
      </c>
    </row>
    <row r="4224">
      <c r="A4224" s="157" t="s">
        <v>11383</v>
      </c>
      <c r="B4224" s="1" t="s">
        <v>11384</v>
      </c>
      <c r="C4224" s="157" t="s">
        <v>10618</v>
      </c>
      <c r="D4224" s="157" t="s">
        <v>10620</v>
      </c>
    </row>
    <row r="4225">
      <c r="A4225" s="157" t="s">
        <v>11385</v>
      </c>
      <c r="B4225" s="1" t="s">
        <v>11386</v>
      </c>
      <c r="C4225" s="157" t="s">
        <v>10614</v>
      </c>
      <c r="D4225" s="157" t="s">
        <v>10620</v>
      </c>
    </row>
    <row r="4226">
      <c r="A4226" s="157" t="s">
        <v>11387</v>
      </c>
      <c r="B4226" s="1" t="s">
        <v>11388</v>
      </c>
      <c r="C4226" s="157" t="s">
        <v>10614</v>
      </c>
      <c r="D4226" s="157" t="s">
        <v>10620</v>
      </c>
    </row>
    <row r="4227">
      <c r="A4227" s="157" t="s">
        <v>11389</v>
      </c>
      <c r="B4227" s="1" t="s">
        <v>11390</v>
      </c>
      <c r="C4227" s="157" t="s">
        <v>10610</v>
      </c>
      <c r="D4227" s="157" t="s">
        <v>10620</v>
      </c>
    </row>
    <row r="4228" hidden="1">
      <c r="A4228" s="157" t="s">
        <v>3905</v>
      </c>
      <c r="B4228" s="1" t="s">
        <v>3906</v>
      </c>
      <c r="C4228" s="157" t="s">
        <v>10610</v>
      </c>
      <c r="D4228" s="157" t="s">
        <v>10610</v>
      </c>
    </row>
    <row r="4229" hidden="1">
      <c r="A4229" s="157" t="s">
        <v>4768</v>
      </c>
      <c r="B4229" s="1" t="s">
        <v>4769</v>
      </c>
      <c r="C4229" s="157" t="s">
        <v>10611</v>
      </c>
      <c r="D4229" s="157" t="s">
        <v>10610</v>
      </c>
    </row>
    <row r="4230" hidden="1">
      <c r="A4230" s="157" t="s">
        <v>11391</v>
      </c>
      <c r="B4230" s="1" t="s">
        <v>11392</v>
      </c>
      <c r="C4230" s="157" t="s">
        <v>10618</v>
      </c>
      <c r="D4230" s="157" t="s">
        <v>10610</v>
      </c>
    </row>
    <row r="4231" hidden="1">
      <c r="A4231" s="157" t="s">
        <v>5036</v>
      </c>
      <c r="B4231" s="1" t="s">
        <v>5037</v>
      </c>
      <c r="C4231" s="157" t="s">
        <v>10610</v>
      </c>
      <c r="D4231" s="157" t="s">
        <v>10610</v>
      </c>
    </row>
    <row r="4232">
      <c r="A4232" s="157" t="s">
        <v>610</v>
      </c>
      <c r="B4232" s="1" t="s">
        <v>55</v>
      </c>
      <c r="C4232" s="157" t="s">
        <v>10615</v>
      </c>
      <c r="D4232" s="157" t="s">
        <v>10620</v>
      </c>
    </row>
    <row r="4233">
      <c r="A4233" s="157" t="s">
        <v>645</v>
      </c>
      <c r="B4233" s="1" t="s">
        <v>60</v>
      </c>
      <c r="C4233" s="157" t="s">
        <v>10615</v>
      </c>
      <c r="D4233" s="157" t="s">
        <v>10620</v>
      </c>
    </row>
    <row r="4234">
      <c r="A4234" s="157" t="s">
        <v>665</v>
      </c>
      <c r="B4234" s="1" t="s">
        <v>63</v>
      </c>
      <c r="C4234" s="157" t="s">
        <v>10615</v>
      </c>
      <c r="D4234" s="157" t="s">
        <v>10620</v>
      </c>
    </row>
    <row r="4235">
      <c r="A4235" s="157" t="s">
        <v>696</v>
      </c>
      <c r="B4235" s="1" t="s">
        <v>68</v>
      </c>
      <c r="C4235" s="157" t="s">
        <v>10615</v>
      </c>
      <c r="D4235" s="157" t="s">
        <v>10620</v>
      </c>
    </row>
    <row r="4236">
      <c r="A4236" s="157" t="s">
        <v>706</v>
      </c>
      <c r="B4236" s="1" t="s">
        <v>71</v>
      </c>
      <c r="C4236" s="157" t="s">
        <v>10615</v>
      </c>
      <c r="D4236" s="157" t="s">
        <v>10620</v>
      </c>
    </row>
    <row r="4237">
      <c r="A4237" s="157" t="s">
        <v>739</v>
      </c>
      <c r="B4237" s="1" t="s">
        <v>74</v>
      </c>
      <c r="C4237" s="157" t="s">
        <v>10615</v>
      </c>
      <c r="D4237" s="157" t="s">
        <v>10620</v>
      </c>
    </row>
    <row r="4238">
      <c r="A4238" s="157" t="s">
        <v>747</v>
      </c>
      <c r="B4238" s="1" t="s">
        <v>75</v>
      </c>
      <c r="C4238" s="157" t="s">
        <v>10615</v>
      </c>
      <c r="D4238" s="157" t="s">
        <v>10620</v>
      </c>
    </row>
    <row r="4239">
      <c r="A4239" s="157" t="s">
        <v>768</v>
      </c>
      <c r="B4239" s="1" t="s">
        <v>78</v>
      </c>
      <c r="C4239" s="157" t="s">
        <v>10615</v>
      </c>
      <c r="D4239" s="157" t="s">
        <v>10620</v>
      </c>
    </row>
    <row r="4240">
      <c r="A4240" s="157" t="s">
        <v>770</v>
      </c>
      <c r="B4240" s="1" t="s">
        <v>81</v>
      </c>
      <c r="C4240" s="157" t="s">
        <v>10615</v>
      </c>
      <c r="D4240" s="157" t="s">
        <v>10620</v>
      </c>
    </row>
    <row r="4241" hidden="1">
      <c r="A4241" s="157" t="s">
        <v>8241</v>
      </c>
      <c r="B4241" s="1" t="s">
        <v>8242</v>
      </c>
      <c r="C4241" s="157" t="s">
        <v>10611</v>
      </c>
      <c r="D4241" s="157" t="s">
        <v>10610</v>
      </c>
    </row>
    <row r="4242">
      <c r="A4242" s="157" t="s">
        <v>11393</v>
      </c>
      <c r="B4242" s="1" t="s">
        <v>11394</v>
      </c>
      <c r="C4242" s="157" t="s">
        <v>10615</v>
      </c>
      <c r="D4242" s="157" t="s">
        <v>10620</v>
      </c>
    </row>
    <row r="4243" hidden="1">
      <c r="A4243" s="157" t="s">
        <v>8744</v>
      </c>
      <c r="B4243" s="1" t="s">
        <v>8745</v>
      </c>
      <c r="C4243" s="157" t="s">
        <v>10619</v>
      </c>
      <c r="D4243" s="157" t="s">
        <v>10610</v>
      </c>
    </row>
    <row r="4244" hidden="1">
      <c r="A4244" s="157" t="s">
        <v>11395</v>
      </c>
      <c r="B4244" s="1" t="s">
        <v>11396</v>
      </c>
      <c r="C4244" s="157" t="s">
        <v>10610</v>
      </c>
      <c r="D4244" s="157" t="s">
        <v>10610</v>
      </c>
    </row>
    <row r="4245" hidden="1">
      <c r="A4245" s="157" t="s">
        <v>11397</v>
      </c>
      <c r="B4245" s="1" t="s">
        <v>11398</v>
      </c>
      <c r="C4245" s="157" t="s">
        <v>10610</v>
      </c>
      <c r="D4245" s="157" t="s">
        <v>10610</v>
      </c>
    </row>
    <row r="4246" hidden="1">
      <c r="A4246" s="157" t="s">
        <v>11399</v>
      </c>
      <c r="B4246" s="1" t="s">
        <v>11400</v>
      </c>
      <c r="C4246" s="157" t="s">
        <v>10610</v>
      </c>
      <c r="D4246" s="157" t="s">
        <v>10610</v>
      </c>
    </row>
    <row r="4247" hidden="1">
      <c r="A4247" s="157" t="s">
        <v>11401</v>
      </c>
      <c r="B4247" s="1" t="s">
        <v>11402</v>
      </c>
      <c r="C4247" s="157" t="s">
        <v>10610</v>
      </c>
      <c r="D4247" s="157" t="s">
        <v>10610</v>
      </c>
    </row>
    <row r="4248" hidden="1">
      <c r="A4248" s="157" t="s">
        <v>11403</v>
      </c>
      <c r="B4248" s="1" t="s">
        <v>11404</v>
      </c>
      <c r="C4248" s="157" t="s">
        <v>10610</v>
      </c>
      <c r="D4248" s="157" t="s">
        <v>10610</v>
      </c>
    </row>
    <row r="4249" hidden="1">
      <c r="A4249" s="157" t="s">
        <v>11405</v>
      </c>
      <c r="B4249" s="1" t="s">
        <v>11406</v>
      </c>
      <c r="C4249" s="157" t="s">
        <v>10610</v>
      </c>
      <c r="D4249" s="157" t="s">
        <v>10610</v>
      </c>
    </row>
    <row r="4250" hidden="1">
      <c r="A4250" s="157" t="s">
        <v>11407</v>
      </c>
      <c r="B4250" s="1" t="s">
        <v>11408</v>
      </c>
      <c r="C4250" s="157" t="s">
        <v>10610</v>
      </c>
      <c r="D4250" s="157" t="s">
        <v>10610</v>
      </c>
    </row>
    <row r="4251" hidden="1">
      <c r="A4251" s="157" t="s">
        <v>11409</v>
      </c>
      <c r="B4251" s="1" t="s">
        <v>11410</v>
      </c>
      <c r="C4251" s="157" t="s">
        <v>10610</v>
      </c>
      <c r="D4251" s="157" t="s">
        <v>10610</v>
      </c>
    </row>
    <row r="4252" hidden="1">
      <c r="A4252" s="157" t="s">
        <v>11411</v>
      </c>
      <c r="B4252" s="1" t="s">
        <v>11412</v>
      </c>
      <c r="C4252" s="157" t="s">
        <v>10610</v>
      </c>
      <c r="D4252" s="157" t="s">
        <v>10610</v>
      </c>
    </row>
    <row r="4253" hidden="1">
      <c r="A4253" s="157" t="s">
        <v>11413</v>
      </c>
      <c r="B4253" s="1" t="s">
        <v>11414</v>
      </c>
      <c r="C4253" s="157" t="s">
        <v>10610</v>
      </c>
      <c r="D4253" s="157" t="s">
        <v>10610</v>
      </c>
    </row>
    <row r="4254">
      <c r="A4254" s="157" t="s">
        <v>11415</v>
      </c>
      <c r="B4254" s="1" t="s">
        <v>11416</v>
      </c>
      <c r="C4254" s="157" t="s">
        <v>10610</v>
      </c>
      <c r="D4254" s="157" t="s">
        <v>10620</v>
      </c>
    </row>
    <row r="4255" hidden="1">
      <c r="A4255" s="157" t="s">
        <v>11417</v>
      </c>
      <c r="B4255" s="1" t="s">
        <v>11418</v>
      </c>
      <c r="C4255" s="157" t="s">
        <v>10610</v>
      </c>
      <c r="D4255" s="157" t="s">
        <v>10610</v>
      </c>
    </row>
    <row r="4256" hidden="1">
      <c r="A4256" s="157" t="s">
        <v>11419</v>
      </c>
      <c r="B4256" s="1" t="s">
        <v>11420</v>
      </c>
      <c r="C4256" s="157" t="s">
        <v>10610</v>
      </c>
      <c r="D4256" s="157" t="s">
        <v>10610</v>
      </c>
    </row>
    <row r="4257" hidden="1">
      <c r="A4257" s="157" t="s">
        <v>11421</v>
      </c>
      <c r="B4257" s="1" t="s">
        <v>11422</v>
      </c>
      <c r="C4257" s="157" t="s">
        <v>10610</v>
      </c>
      <c r="D4257" s="157" t="s">
        <v>10610</v>
      </c>
    </row>
    <row r="4258" hidden="1">
      <c r="A4258" s="157" t="s">
        <v>11423</v>
      </c>
      <c r="B4258" s="1" t="s">
        <v>11424</v>
      </c>
      <c r="C4258" s="157" t="s">
        <v>10610</v>
      </c>
      <c r="D4258" s="157" t="s">
        <v>10610</v>
      </c>
    </row>
    <row r="4259" hidden="1">
      <c r="A4259" s="157" t="s">
        <v>11425</v>
      </c>
      <c r="B4259" s="1" t="s">
        <v>11426</v>
      </c>
      <c r="C4259" s="157" t="s">
        <v>10610</v>
      </c>
      <c r="D4259" s="157" t="s">
        <v>10610</v>
      </c>
    </row>
    <row r="4260" hidden="1">
      <c r="A4260" s="157" t="s">
        <v>11427</v>
      </c>
      <c r="B4260" s="1" t="s">
        <v>11428</v>
      </c>
      <c r="C4260" s="157" t="s">
        <v>10610</v>
      </c>
      <c r="D4260" s="157" t="s">
        <v>10610</v>
      </c>
    </row>
    <row r="4261" hidden="1">
      <c r="A4261" s="157" t="s">
        <v>11429</v>
      </c>
      <c r="B4261" s="1" t="s">
        <v>11430</v>
      </c>
      <c r="C4261" s="157" t="s">
        <v>10610</v>
      </c>
      <c r="D4261" s="157" t="s">
        <v>10610</v>
      </c>
    </row>
    <row r="4262" hidden="1">
      <c r="A4262" s="157" t="s">
        <v>11431</v>
      </c>
      <c r="B4262" s="1" t="s">
        <v>11432</v>
      </c>
      <c r="C4262" s="157" t="s">
        <v>10610</v>
      </c>
      <c r="D4262" s="157" t="s">
        <v>10610</v>
      </c>
    </row>
    <row r="4263" hidden="1">
      <c r="A4263" s="157" t="s">
        <v>11433</v>
      </c>
      <c r="B4263" s="1" t="s">
        <v>11434</v>
      </c>
      <c r="C4263" s="157" t="s">
        <v>10610</v>
      </c>
      <c r="D4263" s="157" t="s">
        <v>10610</v>
      </c>
    </row>
    <row r="4264">
      <c r="A4264" s="157" t="s">
        <v>11435</v>
      </c>
      <c r="B4264" s="1" t="s">
        <v>11436</v>
      </c>
      <c r="C4264" s="157" t="s">
        <v>10618</v>
      </c>
      <c r="D4264" s="157" t="s">
        <v>10620</v>
      </c>
    </row>
    <row r="4265">
      <c r="A4265" s="157" t="s">
        <v>11437</v>
      </c>
      <c r="B4265" s="1" t="s">
        <v>11438</v>
      </c>
      <c r="C4265" s="157" t="s">
        <v>10610</v>
      </c>
      <c r="D4265" s="157" t="s">
        <v>10620</v>
      </c>
    </row>
    <row r="4266">
      <c r="A4266" s="157" t="s">
        <v>9008</v>
      </c>
      <c r="B4266" s="1" t="s">
        <v>9009</v>
      </c>
      <c r="C4266" s="157" t="s">
        <v>10610</v>
      </c>
      <c r="D4266" s="157" t="s">
        <v>10620</v>
      </c>
    </row>
    <row r="4267">
      <c r="A4267" s="157" t="s">
        <v>11439</v>
      </c>
      <c r="B4267" s="1" t="s">
        <v>11440</v>
      </c>
      <c r="C4267" s="157" t="s">
        <v>10610</v>
      </c>
      <c r="D4267" s="157" t="s">
        <v>10620</v>
      </c>
    </row>
    <row r="4268">
      <c r="A4268" s="157" t="s">
        <v>11441</v>
      </c>
      <c r="B4268" s="1" t="s">
        <v>11442</v>
      </c>
      <c r="C4268" s="157" t="s">
        <v>10610</v>
      </c>
      <c r="D4268" s="157" t="s">
        <v>10620</v>
      </c>
    </row>
    <row r="4269">
      <c r="A4269" s="157" t="s">
        <v>11443</v>
      </c>
      <c r="B4269" s="1" t="s">
        <v>11444</v>
      </c>
      <c r="C4269" s="157" t="s">
        <v>10610</v>
      </c>
      <c r="D4269" s="157" t="s">
        <v>10620</v>
      </c>
    </row>
    <row r="4270">
      <c r="A4270" s="157" t="s">
        <v>11445</v>
      </c>
      <c r="B4270" s="1" t="s">
        <v>11446</v>
      </c>
      <c r="C4270" s="157" t="s">
        <v>10610</v>
      </c>
      <c r="D4270" s="157" t="s">
        <v>10620</v>
      </c>
    </row>
    <row r="4271">
      <c r="A4271" s="157" t="s">
        <v>11447</v>
      </c>
      <c r="B4271" s="1" t="s">
        <v>11448</v>
      </c>
      <c r="C4271" s="157" t="s">
        <v>10610</v>
      </c>
      <c r="D4271" s="157" t="s">
        <v>10620</v>
      </c>
    </row>
    <row r="4272">
      <c r="A4272" s="157" t="s">
        <v>11449</v>
      </c>
      <c r="B4272" s="1" t="s">
        <v>11450</v>
      </c>
      <c r="C4272" s="157" t="s">
        <v>10610</v>
      </c>
      <c r="D4272" s="157" t="s">
        <v>10620</v>
      </c>
    </row>
    <row r="4273">
      <c r="A4273" s="157" t="s">
        <v>11451</v>
      </c>
      <c r="B4273" s="1" t="s">
        <v>11452</v>
      </c>
      <c r="C4273" s="157" t="s">
        <v>10610</v>
      </c>
      <c r="D4273" s="157" t="s">
        <v>10620</v>
      </c>
    </row>
    <row r="4274">
      <c r="A4274" s="157" t="s">
        <v>11453</v>
      </c>
      <c r="B4274" s="1" t="s">
        <v>11454</v>
      </c>
      <c r="C4274" s="157" t="s">
        <v>10610</v>
      </c>
      <c r="D4274" s="157" t="s">
        <v>10620</v>
      </c>
    </row>
    <row r="4275">
      <c r="A4275" s="157" t="s">
        <v>11455</v>
      </c>
      <c r="B4275" s="1" t="s">
        <v>11456</v>
      </c>
      <c r="C4275" s="157" t="s">
        <v>10610</v>
      </c>
      <c r="D4275" s="157" t="s">
        <v>10620</v>
      </c>
    </row>
    <row r="4276">
      <c r="A4276" s="157" t="s">
        <v>11457</v>
      </c>
      <c r="B4276" s="1" t="s">
        <v>11458</v>
      </c>
      <c r="C4276" s="157" t="s">
        <v>10610</v>
      </c>
      <c r="D4276" s="157" t="s">
        <v>10620</v>
      </c>
    </row>
    <row r="4277">
      <c r="A4277" s="157" t="s">
        <v>11459</v>
      </c>
      <c r="B4277" s="1" t="s">
        <v>11460</v>
      </c>
      <c r="C4277" s="157" t="s">
        <v>10610</v>
      </c>
      <c r="D4277" s="157" t="s">
        <v>10620</v>
      </c>
    </row>
    <row r="4278">
      <c r="A4278" s="157" t="s">
        <v>11461</v>
      </c>
      <c r="B4278" s="1" t="s">
        <v>11462</v>
      </c>
      <c r="C4278" s="157" t="s">
        <v>10610</v>
      </c>
      <c r="D4278" s="157" t="s">
        <v>10620</v>
      </c>
    </row>
    <row r="4279">
      <c r="A4279" s="157" t="s">
        <v>11463</v>
      </c>
      <c r="B4279" s="1" t="s">
        <v>11464</v>
      </c>
      <c r="C4279" s="157" t="s">
        <v>10610</v>
      </c>
      <c r="D4279" s="157" t="s">
        <v>10620</v>
      </c>
    </row>
    <row r="4280">
      <c r="A4280" s="157" t="s">
        <v>11465</v>
      </c>
      <c r="B4280" s="1" t="s">
        <v>11466</v>
      </c>
      <c r="C4280" s="157" t="s">
        <v>10610</v>
      </c>
      <c r="D4280" s="157" t="s">
        <v>10620</v>
      </c>
    </row>
    <row r="4281">
      <c r="A4281" s="157" t="s">
        <v>11467</v>
      </c>
      <c r="B4281" s="1" t="s">
        <v>11468</v>
      </c>
      <c r="C4281" s="157" t="s">
        <v>10610</v>
      </c>
      <c r="D4281" s="157" t="s">
        <v>10620</v>
      </c>
    </row>
    <row r="4282" hidden="1">
      <c r="A4282" s="1" t="s">
        <v>10827</v>
      </c>
      <c r="B4282" s="1" t="s">
        <v>10827</v>
      </c>
      <c r="C4282" s="157" t="s">
        <v>10610</v>
      </c>
      <c r="D4282" s="1" t="s">
        <v>10827</v>
      </c>
    </row>
    <row r="4283" hidden="1">
      <c r="A4283" s="1" t="s">
        <v>10827</v>
      </c>
      <c r="B4283" s="1" t="s">
        <v>10827</v>
      </c>
      <c r="C4283" s="157" t="s">
        <v>10610</v>
      </c>
      <c r="D4283" s="1" t="s">
        <v>10827</v>
      </c>
    </row>
    <row r="4284">
      <c r="A4284" s="157" t="s">
        <v>11469</v>
      </c>
      <c r="B4284" s="1" t="s">
        <v>11470</v>
      </c>
      <c r="C4284" s="157" t="s">
        <v>10610</v>
      </c>
      <c r="D4284" s="157" t="s">
        <v>10620</v>
      </c>
    </row>
    <row r="4285">
      <c r="A4285" s="157" t="s">
        <v>11471</v>
      </c>
      <c r="B4285" s="1" t="s">
        <v>11472</v>
      </c>
      <c r="C4285" s="157" t="s">
        <v>10610</v>
      </c>
      <c r="D4285" s="157" t="s">
        <v>10620</v>
      </c>
    </row>
    <row r="4286">
      <c r="A4286" s="157" t="s">
        <v>11473</v>
      </c>
      <c r="B4286" s="1" t="s">
        <v>11474</v>
      </c>
      <c r="C4286" s="157" t="s">
        <v>10610</v>
      </c>
      <c r="D4286" s="157" t="s">
        <v>10620</v>
      </c>
    </row>
    <row r="4287">
      <c r="A4287" s="157" t="s">
        <v>11475</v>
      </c>
      <c r="B4287" s="1" t="s">
        <v>11476</v>
      </c>
      <c r="C4287" s="157" t="s">
        <v>10610</v>
      </c>
      <c r="D4287" s="157" t="s">
        <v>10620</v>
      </c>
    </row>
    <row r="4288">
      <c r="A4288" s="157" t="s">
        <v>11477</v>
      </c>
      <c r="B4288" s="1" t="s">
        <v>11478</v>
      </c>
      <c r="C4288" s="157" t="s">
        <v>10610</v>
      </c>
      <c r="D4288" s="157" t="s">
        <v>10620</v>
      </c>
    </row>
    <row r="4289">
      <c r="A4289" s="157" t="s">
        <v>11479</v>
      </c>
      <c r="B4289" s="1" t="s">
        <v>11480</v>
      </c>
      <c r="C4289" s="157" t="s">
        <v>10610</v>
      </c>
      <c r="D4289" s="157" t="s">
        <v>10620</v>
      </c>
    </row>
    <row r="4290">
      <c r="A4290" s="157" t="s">
        <v>11481</v>
      </c>
      <c r="B4290" s="1" t="s">
        <v>11482</v>
      </c>
      <c r="C4290" s="157" t="s">
        <v>10610</v>
      </c>
      <c r="D4290" s="157" t="s">
        <v>10620</v>
      </c>
    </row>
    <row r="4291">
      <c r="A4291" s="157" t="s">
        <v>11483</v>
      </c>
      <c r="B4291" s="1" t="s">
        <v>11484</v>
      </c>
      <c r="C4291" s="157" t="s">
        <v>10610</v>
      </c>
      <c r="D4291" s="157" t="s">
        <v>10620</v>
      </c>
    </row>
    <row r="4292">
      <c r="A4292" s="157" t="s">
        <v>11485</v>
      </c>
      <c r="B4292" s="1" t="s">
        <v>11486</v>
      </c>
      <c r="C4292" s="157" t="s">
        <v>10610</v>
      </c>
      <c r="D4292" s="157" t="s">
        <v>10620</v>
      </c>
    </row>
    <row r="4293">
      <c r="A4293" s="157" t="s">
        <v>11487</v>
      </c>
      <c r="B4293" s="1" t="s">
        <v>11488</v>
      </c>
      <c r="C4293" s="157" t="s">
        <v>10610</v>
      </c>
      <c r="D4293" s="157" t="s">
        <v>10620</v>
      </c>
    </row>
    <row r="4294">
      <c r="A4294" s="157" t="s">
        <v>11489</v>
      </c>
      <c r="B4294" s="1" t="s">
        <v>11490</v>
      </c>
      <c r="C4294" s="157" t="s">
        <v>10610</v>
      </c>
      <c r="D4294" s="157" t="s">
        <v>10620</v>
      </c>
    </row>
    <row r="4295">
      <c r="A4295" s="157" t="s">
        <v>11491</v>
      </c>
      <c r="B4295" s="1" t="s">
        <v>11492</v>
      </c>
      <c r="C4295" s="157" t="s">
        <v>10610</v>
      </c>
      <c r="D4295" s="157" t="s">
        <v>10620</v>
      </c>
    </row>
    <row r="4296">
      <c r="A4296" s="157" t="s">
        <v>11493</v>
      </c>
      <c r="B4296" s="1" t="s">
        <v>11494</v>
      </c>
      <c r="C4296" s="157" t="s">
        <v>10610</v>
      </c>
      <c r="D4296" s="157" t="s">
        <v>10620</v>
      </c>
    </row>
    <row r="4297">
      <c r="A4297" s="157" t="s">
        <v>11495</v>
      </c>
      <c r="B4297" s="1" t="s">
        <v>11496</v>
      </c>
      <c r="C4297" s="157" t="s">
        <v>10610</v>
      </c>
      <c r="D4297" s="157" t="s">
        <v>10620</v>
      </c>
    </row>
    <row r="4298">
      <c r="A4298" s="157" t="s">
        <v>11497</v>
      </c>
      <c r="B4298" s="1" t="s">
        <v>11498</v>
      </c>
      <c r="C4298" s="157" t="s">
        <v>10610</v>
      </c>
      <c r="D4298" s="157" t="s">
        <v>10620</v>
      </c>
    </row>
    <row r="4299" hidden="1">
      <c r="A4299" s="1" t="s">
        <v>10827</v>
      </c>
      <c r="B4299" s="1" t="s">
        <v>10827</v>
      </c>
      <c r="C4299" s="157" t="s">
        <v>10610</v>
      </c>
      <c r="D4299" s="1" t="s">
        <v>10827</v>
      </c>
    </row>
    <row r="4300" hidden="1">
      <c r="A4300" s="1" t="s">
        <v>10827</v>
      </c>
      <c r="B4300" s="1" t="s">
        <v>10827</v>
      </c>
      <c r="C4300" s="157" t="s">
        <v>10610</v>
      </c>
      <c r="D4300" s="1" t="s">
        <v>10827</v>
      </c>
    </row>
    <row r="4301">
      <c r="A4301" s="157" t="s">
        <v>11499</v>
      </c>
      <c r="B4301" s="1" t="s">
        <v>11500</v>
      </c>
      <c r="C4301" s="157" t="s">
        <v>10610</v>
      </c>
      <c r="D4301" s="157" t="s">
        <v>10620</v>
      </c>
    </row>
    <row r="4302">
      <c r="A4302" s="157" t="s">
        <v>11501</v>
      </c>
      <c r="B4302" s="1" t="s">
        <v>11502</v>
      </c>
      <c r="C4302" s="157" t="s">
        <v>10610</v>
      </c>
      <c r="D4302" s="157" t="s">
        <v>10620</v>
      </c>
    </row>
    <row r="4303">
      <c r="A4303" s="157" t="s">
        <v>11503</v>
      </c>
      <c r="B4303" s="1" t="s">
        <v>11504</v>
      </c>
      <c r="C4303" s="157" t="s">
        <v>10610</v>
      </c>
      <c r="D4303" s="157" t="s">
        <v>10620</v>
      </c>
    </row>
    <row r="4304">
      <c r="A4304" s="157" t="s">
        <v>11505</v>
      </c>
      <c r="B4304" s="1" t="s">
        <v>11506</v>
      </c>
      <c r="C4304" s="157" t="s">
        <v>10610</v>
      </c>
      <c r="D4304" s="157" t="s">
        <v>10620</v>
      </c>
    </row>
    <row r="4305">
      <c r="A4305" s="157" t="s">
        <v>11507</v>
      </c>
      <c r="B4305" s="1" t="s">
        <v>11508</v>
      </c>
      <c r="C4305" s="157" t="s">
        <v>10610</v>
      </c>
      <c r="D4305" s="157" t="s">
        <v>10620</v>
      </c>
    </row>
    <row r="4306">
      <c r="A4306" s="157" t="s">
        <v>11509</v>
      </c>
      <c r="B4306" s="1" t="s">
        <v>11510</v>
      </c>
      <c r="C4306" s="157" t="s">
        <v>10610</v>
      </c>
      <c r="D4306" s="157" t="s">
        <v>10620</v>
      </c>
    </row>
    <row r="4307">
      <c r="A4307" s="157" t="s">
        <v>11511</v>
      </c>
      <c r="B4307" s="1" t="s">
        <v>11512</v>
      </c>
      <c r="C4307" s="157" t="s">
        <v>10610</v>
      </c>
      <c r="D4307" s="157" t="s">
        <v>10620</v>
      </c>
    </row>
    <row r="4308">
      <c r="A4308" s="157" t="s">
        <v>11513</v>
      </c>
      <c r="B4308" s="1" t="s">
        <v>11514</v>
      </c>
      <c r="C4308" s="157" t="s">
        <v>10610</v>
      </c>
      <c r="D4308" s="157" t="s">
        <v>10620</v>
      </c>
    </row>
    <row r="4309">
      <c r="A4309" s="157" t="s">
        <v>11515</v>
      </c>
      <c r="B4309" s="1" t="s">
        <v>11516</v>
      </c>
      <c r="C4309" s="157" t="s">
        <v>10610</v>
      </c>
      <c r="D4309" s="157" t="s">
        <v>10620</v>
      </c>
    </row>
    <row r="4310">
      <c r="A4310" s="157" t="s">
        <v>11517</v>
      </c>
      <c r="B4310" s="1" t="s">
        <v>11518</v>
      </c>
      <c r="C4310" s="157" t="s">
        <v>10610</v>
      </c>
      <c r="D4310" s="157" t="s">
        <v>10620</v>
      </c>
    </row>
    <row r="4311">
      <c r="A4311" s="157" t="s">
        <v>11519</v>
      </c>
      <c r="B4311" s="1" t="s">
        <v>11520</v>
      </c>
      <c r="C4311" s="157" t="s">
        <v>10610</v>
      </c>
      <c r="D4311" s="157" t="s">
        <v>10620</v>
      </c>
    </row>
    <row r="4312">
      <c r="A4312" s="157" t="s">
        <v>11521</v>
      </c>
      <c r="B4312" s="1" t="s">
        <v>11522</v>
      </c>
      <c r="C4312" s="157" t="s">
        <v>10610</v>
      </c>
      <c r="D4312" s="157" t="s">
        <v>10620</v>
      </c>
    </row>
    <row r="4313">
      <c r="A4313" s="157" t="s">
        <v>11523</v>
      </c>
      <c r="B4313" s="1" t="s">
        <v>11524</v>
      </c>
      <c r="C4313" s="157" t="s">
        <v>10610</v>
      </c>
      <c r="D4313" s="157" t="s">
        <v>10620</v>
      </c>
    </row>
    <row r="4314">
      <c r="A4314" s="157" t="s">
        <v>11525</v>
      </c>
      <c r="B4314" s="1" t="s">
        <v>11526</v>
      </c>
      <c r="C4314" s="157" t="s">
        <v>10610</v>
      </c>
      <c r="D4314" s="157" t="s">
        <v>10620</v>
      </c>
    </row>
    <row r="4315">
      <c r="A4315" s="157" t="s">
        <v>11527</v>
      </c>
      <c r="B4315" s="1" t="s">
        <v>11528</v>
      </c>
      <c r="C4315" s="157" t="s">
        <v>10610</v>
      </c>
      <c r="D4315" s="157" t="s">
        <v>10620</v>
      </c>
    </row>
    <row r="4316" hidden="1">
      <c r="A4316" s="1" t="s">
        <v>10827</v>
      </c>
      <c r="B4316" s="1" t="s">
        <v>10827</v>
      </c>
      <c r="C4316" s="157" t="s">
        <v>10610</v>
      </c>
      <c r="D4316" s="1" t="s">
        <v>10827</v>
      </c>
    </row>
    <row r="4317" hidden="1">
      <c r="A4317" s="1" t="s">
        <v>10827</v>
      </c>
      <c r="B4317" s="1" t="s">
        <v>10827</v>
      </c>
      <c r="C4317" s="157" t="s">
        <v>10610</v>
      </c>
      <c r="D4317" s="1" t="s">
        <v>10827</v>
      </c>
    </row>
    <row r="4318">
      <c r="A4318" s="157" t="s">
        <v>11529</v>
      </c>
      <c r="B4318" s="1" t="s">
        <v>11530</v>
      </c>
      <c r="C4318" s="157" t="s">
        <v>10610</v>
      </c>
      <c r="D4318" s="157" t="s">
        <v>10620</v>
      </c>
    </row>
    <row r="4319">
      <c r="A4319" s="157" t="s">
        <v>11531</v>
      </c>
      <c r="B4319" s="1" t="s">
        <v>11532</v>
      </c>
      <c r="C4319" s="157" t="s">
        <v>10610</v>
      </c>
      <c r="D4319" s="157" t="s">
        <v>10620</v>
      </c>
    </row>
    <row r="4320">
      <c r="A4320" s="157" t="s">
        <v>11533</v>
      </c>
      <c r="B4320" s="1" t="s">
        <v>11534</v>
      </c>
      <c r="C4320" s="157" t="s">
        <v>10610</v>
      </c>
      <c r="D4320" s="157" t="s">
        <v>10620</v>
      </c>
    </row>
    <row r="4321">
      <c r="A4321" s="157" t="s">
        <v>11535</v>
      </c>
      <c r="B4321" s="1" t="s">
        <v>11536</v>
      </c>
      <c r="C4321" s="157" t="s">
        <v>10610</v>
      </c>
      <c r="D4321" s="157" t="s">
        <v>10620</v>
      </c>
    </row>
    <row r="4322">
      <c r="A4322" s="157" t="s">
        <v>11537</v>
      </c>
      <c r="B4322" s="1" t="s">
        <v>11538</v>
      </c>
      <c r="C4322" s="157" t="s">
        <v>10610</v>
      </c>
      <c r="D4322" s="157" t="s">
        <v>10620</v>
      </c>
    </row>
    <row r="4323">
      <c r="A4323" s="157" t="s">
        <v>11539</v>
      </c>
      <c r="B4323" s="1" t="s">
        <v>11540</v>
      </c>
      <c r="C4323" s="157" t="s">
        <v>10610</v>
      </c>
      <c r="D4323" s="157" t="s">
        <v>10620</v>
      </c>
    </row>
    <row r="4324">
      <c r="A4324" s="157" t="s">
        <v>11541</v>
      </c>
      <c r="B4324" s="1" t="s">
        <v>11542</v>
      </c>
      <c r="C4324" s="157" t="s">
        <v>10610</v>
      </c>
      <c r="D4324" s="157" t="s">
        <v>10620</v>
      </c>
    </row>
    <row r="4325">
      <c r="A4325" s="157" t="s">
        <v>11543</v>
      </c>
      <c r="B4325" s="1" t="s">
        <v>11544</v>
      </c>
      <c r="C4325" s="157" t="s">
        <v>10610</v>
      </c>
      <c r="D4325" s="157" t="s">
        <v>10620</v>
      </c>
    </row>
    <row r="4326">
      <c r="A4326" s="157" t="s">
        <v>11545</v>
      </c>
      <c r="B4326" s="1" t="s">
        <v>11546</v>
      </c>
      <c r="C4326" s="157" t="s">
        <v>10610</v>
      </c>
      <c r="D4326" s="157" t="s">
        <v>10620</v>
      </c>
    </row>
    <row r="4327">
      <c r="A4327" s="157" t="s">
        <v>11547</v>
      </c>
      <c r="B4327" s="1" t="s">
        <v>11548</v>
      </c>
      <c r="C4327" s="157" t="s">
        <v>10610</v>
      </c>
      <c r="D4327" s="157" t="s">
        <v>10620</v>
      </c>
    </row>
    <row r="4328">
      <c r="A4328" s="157" t="s">
        <v>11549</v>
      </c>
      <c r="B4328" s="1" t="s">
        <v>11550</v>
      </c>
      <c r="C4328" s="157" t="s">
        <v>10610</v>
      </c>
      <c r="D4328" s="157" t="s">
        <v>10620</v>
      </c>
    </row>
    <row r="4329">
      <c r="A4329" s="157" t="s">
        <v>11551</v>
      </c>
      <c r="B4329" s="1" t="s">
        <v>11552</v>
      </c>
      <c r="C4329" s="157" t="s">
        <v>10610</v>
      </c>
      <c r="D4329" s="157" t="s">
        <v>10620</v>
      </c>
    </row>
    <row r="4330">
      <c r="A4330" s="157" t="s">
        <v>11553</v>
      </c>
      <c r="B4330" s="1" t="s">
        <v>11554</v>
      </c>
      <c r="C4330" s="157" t="s">
        <v>10610</v>
      </c>
      <c r="D4330" s="157" t="s">
        <v>10620</v>
      </c>
    </row>
    <row r="4331">
      <c r="A4331" s="157" t="s">
        <v>11555</v>
      </c>
      <c r="B4331" s="1" t="s">
        <v>11556</v>
      </c>
      <c r="C4331" s="157" t="s">
        <v>10610</v>
      </c>
      <c r="D4331" s="157" t="s">
        <v>10620</v>
      </c>
    </row>
    <row r="4332">
      <c r="A4332" s="157" t="s">
        <v>11557</v>
      </c>
      <c r="B4332" s="1" t="s">
        <v>11558</v>
      </c>
      <c r="C4332" s="157" t="s">
        <v>10610</v>
      </c>
      <c r="D4332" s="157" t="s">
        <v>10620</v>
      </c>
    </row>
    <row r="4333" hidden="1">
      <c r="A4333" s="1" t="s">
        <v>10827</v>
      </c>
      <c r="B4333" s="1" t="s">
        <v>10827</v>
      </c>
      <c r="C4333" s="157" t="s">
        <v>10610</v>
      </c>
      <c r="D4333" s="1" t="s">
        <v>10827</v>
      </c>
    </row>
    <row r="4334" hidden="1">
      <c r="A4334" s="1" t="s">
        <v>10827</v>
      </c>
      <c r="B4334" s="1" t="s">
        <v>10827</v>
      </c>
      <c r="C4334" s="157" t="s">
        <v>10610</v>
      </c>
      <c r="D4334" s="1" t="s">
        <v>10827</v>
      </c>
    </row>
    <row r="4335">
      <c r="A4335" s="157" t="s">
        <v>11559</v>
      </c>
      <c r="B4335" s="1" t="s">
        <v>11560</v>
      </c>
      <c r="C4335" s="157" t="s">
        <v>10610</v>
      </c>
      <c r="D4335" s="157" t="s">
        <v>10620</v>
      </c>
    </row>
    <row r="4336">
      <c r="A4336" s="157" t="s">
        <v>11561</v>
      </c>
      <c r="B4336" s="1" t="s">
        <v>11562</v>
      </c>
      <c r="C4336" s="157" t="s">
        <v>10610</v>
      </c>
      <c r="D4336" s="157" t="s">
        <v>10620</v>
      </c>
    </row>
    <row r="4337">
      <c r="A4337" s="157" t="s">
        <v>11563</v>
      </c>
      <c r="B4337" s="1" t="s">
        <v>11564</v>
      </c>
      <c r="C4337" s="157" t="s">
        <v>10610</v>
      </c>
      <c r="D4337" s="157" t="s">
        <v>10620</v>
      </c>
    </row>
    <row r="4338">
      <c r="A4338" s="157" t="s">
        <v>11565</v>
      </c>
      <c r="B4338" s="1" t="s">
        <v>11566</v>
      </c>
      <c r="C4338" s="157" t="s">
        <v>10610</v>
      </c>
      <c r="D4338" s="157" t="s">
        <v>10620</v>
      </c>
    </row>
    <row r="4339">
      <c r="A4339" s="157" t="s">
        <v>11567</v>
      </c>
      <c r="B4339" s="1" t="s">
        <v>11568</v>
      </c>
      <c r="C4339" s="157" t="s">
        <v>10610</v>
      </c>
      <c r="D4339" s="157" t="s">
        <v>10620</v>
      </c>
    </row>
    <row r="4340">
      <c r="A4340" s="157" t="s">
        <v>11569</v>
      </c>
      <c r="B4340" s="1" t="s">
        <v>11570</v>
      </c>
      <c r="C4340" s="157" t="s">
        <v>10610</v>
      </c>
      <c r="D4340" s="157" t="s">
        <v>10620</v>
      </c>
    </row>
    <row r="4341">
      <c r="A4341" s="157" t="s">
        <v>11571</v>
      </c>
      <c r="B4341" s="1" t="s">
        <v>11572</v>
      </c>
      <c r="C4341" s="157" t="s">
        <v>10610</v>
      </c>
      <c r="D4341" s="157" t="s">
        <v>10620</v>
      </c>
    </row>
    <row r="4342">
      <c r="A4342" s="157" t="s">
        <v>11573</v>
      </c>
      <c r="B4342" s="1" t="s">
        <v>11574</v>
      </c>
      <c r="C4342" s="157" t="s">
        <v>10610</v>
      </c>
      <c r="D4342" s="157" t="s">
        <v>10620</v>
      </c>
    </row>
    <row r="4343">
      <c r="A4343" s="157" t="s">
        <v>11575</v>
      </c>
      <c r="B4343" s="1" t="s">
        <v>11576</v>
      </c>
      <c r="C4343" s="157" t="s">
        <v>10610</v>
      </c>
      <c r="D4343" s="157" t="s">
        <v>10620</v>
      </c>
    </row>
    <row r="4344">
      <c r="A4344" s="157" t="s">
        <v>11577</v>
      </c>
      <c r="B4344" s="1" t="s">
        <v>11578</v>
      </c>
      <c r="C4344" s="157" t="s">
        <v>10610</v>
      </c>
      <c r="D4344" s="157" t="s">
        <v>10620</v>
      </c>
    </row>
    <row r="4345">
      <c r="A4345" s="157" t="s">
        <v>11579</v>
      </c>
      <c r="B4345" s="1" t="s">
        <v>11580</v>
      </c>
      <c r="C4345" s="157" t="s">
        <v>10610</v>
      </c>
      <c r="D4345" s="157" t="s">
        <v>10620</v>
      </c>
    </row>
    <row r="4346">
      <c r="A4346" s="157" t="s">
        <v>11581</v>
      </c>
      <c r="B4346" s="1" t="s">
        <v>11582</v>
      </c>
      <c r="C4346" s="157" t="s">
        <v>10610</v>
      </c>
      <c r="D4346" s="157" t="s">
        <v>10620</v>
      </c>
    </row>
    <row r="4347">
      <c r="A4347" s="157" t="s">
        <v>11583</v>
      </c>
      <c r="B4347" s="1" t="s">
        <v>11584</v>
      </c>
      <c r="C4347" s="157" t="s">
        <v>10610</v>
      </c>
      <c r="D4347" s="157" t="s">
        <v>10620</v>
      </c>
    </row>
    <row r="4348">
      <c r="A4348" s="157" t="s">
        <v>11585</v>
      </c>
      <c r="B4348" s="1" t="s">
        <v>11586</v>
      </c>
      <c r="C4348" s="157" t="s">
        <v>10610</v>
      </c>
      <c r="D4348" s="157" t="s">
        <v>10620</v>
      </c>
    </row>
    <row r="4349">
      <c r="A4349" s="157" t="s">
        <v>11587</v>
      </c>
      <c r="B4349" s="1" t="s">
        <v>11588</v>
      </c>
      <c r="C4349" s="157" t="s">
        <v>10610</v>
      </c>
      <c r="D4349" s="157" t="s">
        <v>10620</v>
      </c>
    </row>
    <row r="4350" hidden="1">
      <c r="A4350" s="1" t="s">
        <v>10827</v>
      </c>
      <c r="B4350" s="1" t="s">
        <v>10827</v>
      </c>
      <c r="C4350" s="157" t="s">
        <v>10610</v>
      </c>
      <c r="D4350" s="1" t="s">
        <v>10827</v>
      </c>
    </row>
    <row r="4351" hidden="1">
      <c r="A4351" s="1" t="s">
        <v>10827</v>
      </c>
      <c r="B4351" s="1" t="s">
        <v>10827</v>
      </c>
      <c r="C4351" s="157" t="s">
        <v>10610</v>
      </c>
      <c r="D4351" s="1" t="s">
        <v>10827</v>
      </c>
    </row>
    <row r="4352">
      <c r="A4352" s="157" t="s">
        <v>11589</v>
      </c>
      <c r="B4352" s="1" t="s">
        <v>11590</v>
      </c>
      <c r="C4352" s="157" t="s">
        <v>10610</v>
      </c>
      <c r="D4352" s="157" t="s">
        <v>10620</v>
      </c>
    </row>
    <row r="4353">
      <c r="A4353" s="157" t="s">
        <v>11591</v>
      </c>
      <c r="B4353" s="1" t="s">
        <v>11592</v>
      </c>
      <c r="C4353" s="157" t="s">
        <v>10610</v>
      </c>
      <c r="D4353" s="157" t="s">
        <v>10620</v>
      </c>
    </row>
    <row r="4354">
      <c r="A4354" s="157" t="s">
        <v>11593</v>
      </c>
      <c r="B4354" s="1" t="s">
        <v>11594</v>
      </c>
      <c r="C4354" s="157" t="s">
        <v>10610</v>
      </c>
      <c r="D4354" s="157" t="s">
        <v>10620</v>
      </c>
    </row>
    <row r="4355">
      <c r="A4355" s="157" t="s">
        <v>11595</v>
      </c>
      <c r="B4355" s="1" t="s">
        <v>11596</v>
      </c>
      <c r="C4355" s="157" t="s">
        <v>10610</v>
      </c>
      <c r="D4355" s="157" t="s">
        <v>10620</v>
      </c>
    </row>
    <row r="4356">
      <c r="A4356" s="157" t="s">
        <v>11597</v>
      </c>
      <c r="B4356" s="1" t="s">
        <v>11598</v>
      </c>
      <c r="C4356" s="157" t="s">
        <v>10610</v>
      </c>
      <c r="D4356" s="157" t="s">
        <v>10620</v>
      </c>
    </row>
    <row r="4357">
      <c r="A4357" s="157" t="s">
        <v>11599</v>
      </c>
      <c r="B4357" s="1" t="s">
        <v>11600</v>
      </c>
      <c r="C4357" s="157" t="s">
        <v>10610</v>
      </c>
      <c r="D4357" s="157" t="s">
        <v>10620</v>
      </c>
    </row>
    <row r="4358">
      <c r="A4358" s="157" t="s">
        <v>11601</v>
      </c>
      <c r="B4358" s="1" t="s">
        <v>11602</v>
      </c>
      <c r="C4358" s="157" t="s">
        <v>10610</v>
      </c>
      <c r="D4358" s="157" t="s">
        <v>10620</v>
      </c>
    </row>
    <row r="4359">
      <c r="A4359" s="157" t="s">
        <v>11603</v>
      </c>
      <c r="B4359" s="1" t="s">
        <v>11604</v>
      </c>
      <c r="C4359" s="157" t="s">
        <v>10610</v>
      </c>
      <c r="D4359" s="157" t="s">
        <v>10620</v>
      </c>
    </row>
    <row r="4360">
      <c r="A4360" s="157" t="s">
        <v>11605</v>
      </c>
      <c r="B4360" s="1" t="s">
        <v>11606</v>
      </c>
      <c r="C4360" s="157" t="s">
        <v>10610</v>
      </c>
      <c r="D4360" s="157" t="s">
        <v>10620</v>
      </c>
    </row>
    <row r="4361">
      <c r="A4361" s="157" t="s">
        <v>11607</v>
      </c>
      <c r="B4361" s="1" t="s">
        <v>11608</v>
      </c>
      <c r="C4361" s="157" t="s">
        <v>10610</v>
      </c>
      <c r="D4361" s="157" t="s">
        <v>10620</v>
      </c>
    </row>
    <row r="4362">
      <c r="A4362" s="157" t="s">
        <v>11609</v>
      </c>
      <c r="B4362" s="1" t="s">
        <v>11610</v>
      </c>
      <c r="C4362" s="157" t="s">
        <v>10610</v>
      </c>
      <c r="D4362" s="157" t="s">
        <v>10620</v>
      </c>
    </row>
    <row r="4363">
      <c r="A4363" s="157" t="s">
        <v>11611</v>
      </c>
      <c r="B4363" s="1" t="s">
        <v>11612</v>
      </c>
      <c r="C4363" s="157" t="s">
        <v>10610</v>
      </c>
      <c r="D4363" s="157" t="s">
        <v>10620</v>
      </c>
    </row>
    <row r="4364">
      <c r="A4364" s="157" t="s">
        <v>11613</v>
      </c>
      <c r="B4364" s="1" t="s">
        <v>11614</v>
      </c>
      <c r="C4364" s="157" t="s">
        <v>10610</v>
      </c>
      <c r="D4364" s="157" t="s">
        <v>10620</v>
      </c>
    </row>
    <row r="4365">
      <c r="A4365" s="157" t="s">
        <v>11615</v>
      </c>
      <c r="B4365" s="1" t="s">
        <v>11616</v>
      </c>
      <c r="C4365" s="157" t="s">
        <v>10610</v>
      </c>
      <c r="D4365" s="157" t="s">
        <v>10620</v>
      </c>
    </row>
    <row r="4366">
      <c r="A4366" s="157" t="s">
        <v>11617</v>
      </c>
      <c r="B4366" s="1" t="s">
        <v>11618</v>
      </c>
      <c r="C4366" s="157" t="s">
        <v>10610</v>
      </c>
      <c r="D4366" s="157" t="s">
        <v>10620</v>
      </c>
    </row>
    <row r="4367" hidden="1">
      <c r="A4367" s="1" t="s">
        <v>10827</v>
      </c>
      <c r="B4367" s="1" t="s">
        <v>10827</v>
      </c>
      <c r="C4367" s="157" t="s">
        <v>10610</v>
      </c>
      <c r="D4367" s="1" t="s">
        <v>10827</v>
      </c>
    </row>
    <row r="4368">
      <c r="A4368" s="157" t="s">
        <v>9286</v>
      </c>
      <c r="B4368" s="1" t="s">
        <v>9287</v>
      </c>
      <c r="C4368" s="157" t="s">
        <v>10610</v>
      </c>
      <c r="D4368" s="157" t="s">
        <v>10620</v>
      </c>
    </row>
    <row r="4369">
      <c r="A4369" s="157" t="s">
        <v>11619</v>
      </c>
      <c r="B4369" s="1" t="s">
        <v>11620</v>
      </c>
      <c r="C4369" s="157" t="s">
        <v>10610</v>
      </c>
      <c r="D4369" s="157" t="s">
        <v>10620</v>
      </c>
    </row>
    <row r="4370">
      <c r="A4370" s="157" t="s">
        <v>11621</v>
      </c>
      <c r="B4370" s="1" t="s">
        <v>11622</v>
      </c>
      <c r="C4370" s="157" t="s">
        <v>10610</v>
      </c>
      <c r="D4370" s="157" t="s">
        <v>10620</v>
      </c>
    </row>
    <row r="4371">
      <c r="A4371" s="157" t="s">
        <v>11623</v>
      </c>
      <c r="B4371" s="1" t="s">
        <v>11624</v>
      </c>
      <c r="C4371" s="157" t="s">
        <v>10610</v>
      </c>
      <c r="D4371" s="157" t="s">
        <v>10620</v>
      </c>
    </row>
    <row r="4372">
      <c r="A4372" s="157" t="s">
        <v>11625</v>
      </c>
      <c r="B4372" s="1" t="s">
        <v>11626</v>
      </c>
      <c r="C4372" s="157" t="s">
        <v>10610</v>
      </c>
      <c r="D4372" s="157" t="s">
        <v>10620</v>
      </c>
    </row>
    <row r="4373">
      <c r="A4373" s="157" t="s">
        <v>11627</v>
      </c>
      <c r="B4373" s="1" t="s">
        <v>11628</v>
      </c>
      <c r="C4373" s="157" t="s">
        <v>10610</v>
      </c>
      <c r="D4373" s="157" t="s">
        <v>10620</v>
      </c>
    </row>
    <row r="4374">
      <c r="A4374" s="157" t="s">
        <v>11629</v>
      </c>
      <c r="B4374" s="1" t="s">
        <v>11630</v>
      </c>
      <c r="C4374" s="157" t="s">
        <v>10610</v>
      </c>
      <c r="D4374" s="157" t="s">
        <v>10620</v>
      </c>
    </row>
    <row r="4375">
      <c r="A4375" s="157" t="s">
        <v>11631</v>
      </c>
      <c r="B4375" s="1" t="s">
        <v>11632</v>
      </c>
      <c r="C4375" s="157" t="s">
        <v>10610</v>
      </c>
      <c r="D4375" s="157" t="s">
        <v>10620</v>
      </c>
    </row>
    <row r="4376">
      <c r="A4376" s="157" t="s">
        <v>11633</v>
      </c>
      <c r="B4376" s="1" t="s">
        <v>11634</v>
      </c>
      <c r="C4376" s="157" t="s">
        <v>10610</v>
      </c>
      <c r="D4376" s="157" t="s">
        <v>10620</v>
      </c>
    </row>
    <row r="4377">
      <c r="A4377" s="157" t="s">
        <v>11635</v>
      </c>
      <c r="B4377" s="1" t="s">
        <v>11636</v>
      </c>
      <c r="C4377" s="157" t="s">
        <v>10610</v>
      </c>
      <c r="D4377" s="157" t="s">
        <v>10620</v>
      </c>
    </row>
    <row r="4378">
      <c r="A4378" s="157" t="s">
        <v>11637</v>
      </c>
      <c r="B4378" s="1" t="s">
        <v>11638</v>
      </c>
      <c r="C4378" s="157" t="s">
        <v>10610</v>
      </c>
      <c r="D4378" s="157" t="s">
        <v>10620</v>
      </c>
    </row>
    <row r="4379">
      <c r="A4379" s="157" t="s">
        <v>11639</v>
      </c>
      <c r="B4379" s="1" t="s">
        <v>11640</v>
      </c>
      <c r="C4379" s="157" t="s">
        <v>10610</v>
      </c>
      <c r="D4379" s="157" t="s">
        <v>10620</v>
      </c>
    </row>
    <row r="4380">
      <c r="A4380" s="157" t="s">
        <v>11641</v>
      </c>
      <c r="B4380" s="1" t="s">
        <v>11642</v>
      </c>
      <c r="C4380" s="157" t="s">
        <v>10610</v>
      </c>
      <c r="D4380" s="157" t="s">
        <v>10620</v>
      </c>
    </row>
    <row r="4381">
      <c r="A4381" s="157" t="s">
        <v>11643</v>
      </c>
      <c r="B4381" s="1" t="s">
        <v>11644</v>
      </c>
      <c r="C4381" s="157" t="s">
        <v>10610</v>
      </c>
      <c r="D4381" s="157" t="s">
        <v>10620</v>
      </c>
    </row>
    <row r="4382">
      <c r="A4382" s="157" t="s">
        <v>11645</v>
      </c>
      <c r="B4382" s="1" t="s">
        <v>11646</v>
      </c>
      <c r="C4382" s="157" t="s">
        <v>10610</v>
      </c>
      <c r="D4382" s="157" t="s">
        <v>10620</v>
      </c>
    </row>
    <row r="4383" hidden="1">
      <c r="A4383" s="1" t="s">
        <v>10827</v>
      </c>
      <c r="B4383" s="1" t="s">
        <v>10827</v>
      </c>
      <c r="C4383" s="157" t="s">
        <v>10610</v>
      </c>
      <c r="D4383" s="1" t="s">
        <v>10827</v>
      </c>
    </row>
    <row r="4384" hidden="1">
      <c r="A4384" s="1" t="s">
        <v>10827</v>
      </c>
      <c r="B4384" s="1" t="s">
        <v>10827</v>
      </c>
      <c r="C4384" s="157" t="s">
        <v>10610</v>
      </c>
      <c r="D4384" s="1" t="s">
        <v>10827</v>
      </c>
    </row>
    <row r="4385">
      <c r="A4385" s="157" t="s">
        <v>11647</v>
      </c>
      <c r="B4385" s="1" t="s">
        <v>11648</v>
      </c>
      <c r="C4385" s="157" t="s">
        <v>10610</v>
      </c>
      <c r="D4385" s="157" t="s">
        <v>10620</v>
      </c>
    </row>
    <row r="4386">
      <c r="A4386" s="157" t="s">
        <v>11649</v>
      </c>
      <c r="B4386" s="1" t="s">
        <v>11650</v>
      </c>
      <c r="C4386" s="157" t="s">
        <v>10610</v>
      </c>
      <c r="D4386" s="157" t="s">
        <v>10620</v>
      </c>
    </row>
    <row r="4387">
      <c r="A4387" s="157" t="s">
        <v>11651</v>
      </c>
      <c r="B4387" s="1" t="s">
        <v>11652</v>
      </c>
      <c r="C4387" s="157" t="s">
        <v>10610</v>
      </c>
      <c r="D4387" s="157" t="s">
        <v>10620</v>
      </c>
    </row>
    <row r="4388">
      <c r="A4388" s="157" t="s">
        <v>11653</v>
      </c>
      <c r="B4388" s="1" t="s">
        <v>11654</v>
      </c>
      <c r="C4388" s="157" t="s">
        <v>10610</v>
      </c>
      <c r="D4388" s="157" t="s">
        <v>10620</v>
      </c>
    </row>
    <row r="4389">
      <c r="A4389" s="157" t="s">
        <v>11655</v>
      </c>
      <c r="B4389" s="1" t="s">
        <v>11656</v>
      </c>
      <c r="C4389" s="157" t="s">
        <v>10610</v>
      </c>
      <c r="D4389" s="157" t="s">
        <v>10620</v>
      </c>
    </row>
    <row r="4390">
      <c r="A4390" s="157" t="s">
        <v>11657</v>
      </c>
      <c r="B4390" s="1" t="s">
        <v>11658</v>
      </c>
      <c r="C4390" s="157" t="s">
        <v>10610</v>
      </c>
      <c r="D4390" s="157" t="s">
        <v>10620</v>
      </c>
    </row>
    <row r="4391">
      <c r="A4391" s="157" t="s">
        <v>11659</v>
      </c>
      <c r="B4391" s="1" t="s">
        <v>11660</v>
      </c>
      <c r="C4391" s="157" t="s">
        <v>10610</v>
      </c>
      <c r="D4391" s="157" t="s">
        <v>10620</v>
      </c>
    </row>
    <row r="4392">
      <c r="A4392" s="157" t="s">
        <v>11661</v>
      </c>
      <c r="B4392" s="1" t="s">
        <v>11662</v>
      </c>
      <c r="C4392" s="157" t="s">
        <v>10610</v>
      </c>
      <c r="D4392" s="157" t="s">
        <v>10620</v>
      </c>
    </row>
    <row r="4393">
      <c r="A4393" s="157" t="s">
        <v>11663</v>
      </c>
      <c r="B4393" s="1" t="s">
        <v>11664</v>
      </c>
      <c r="C4393" s="157" t="s">
        <v>10610</v>
      </c>
      <c r="D4393" s="157" t="s">
        <v>10620</v>
      </c>
    </row>
    <row r="4394">
      <c r="A4394" s="157" t="s">
        <v>11665</v>
      </c>
      <c r="B4394" s="1" t="s">
        <v>11666</v>
      </c>
      <c r="C4394" s="157" t="s">
        <v>10610</v>
      </c>
      <c r="D4394" s="157" t="s">
        <v>10620</v>
      </c>
    </row>
    <row r="4395">
      <c r="A4395" s="157" t="s">
        <v>11667</v>
      </c>
      <c r="B4395" s="1" t="s">
        <v>11668</v>
      </c>
      <c r="C4395" s="157" t="s">
        <v>10610</v>
      </c>
      <c r="D4395" s="157" t="s">
        <v>10620</v>
      </c>
    </row>
    <row r="4396">
      <c r="A4396" s="157" t="s">
        <v>11669</v>
      </c>
      <c r="B4396" s="1" t="s">
        <v>11670</v>
      </c>
      <c r="C4396" s="157" t="s">
        <v>10610</v>
      </c>
      <c r="D4396" s="157" t="s">
        <v>10620</v>
      </c>
    </row>
    <row r="4397">
      <c r="A4397" s="157" t="s">
        <v>11671</v>
      </c>
      <c r="B4397" s="1" t="s">
        <v>11672</v>
      </c>
      <c r="C4397" s="157" t="s">
        <v>10610</v>
      </c>
      <c r="D4397" s="157" t="s">
        <v>10620</v>
      </c>
    </row>
    <row r="4398">
      <c r="A4398" s="157" t="s">
        <v>11673</v>
      </c>
      <c r="B4398" s="1" t="s">
        <v>11674</v>
      </c>
      <c r="C4398" s="157" t="s">
        <v>10610</v>
      </c>
      <c r="D4398" s="157" t="s">
        <v>10620</v>
      </c>
    </row>
    <row r="4399">
      <c r="A4399" s="157" t="s">
        <v>11675</v>
      </c>
      <c r="B4399" s="1" t="s">
        <v>11676</v>
      </c>
      <c r="C4399" s="157" t="s">
        <v>10610</v>
      </c>
      <c r="D4399" s="157" t="s">
        <v>10620</v>
      </c>
    </row>
    <row r="4400" hidden="1">
      <c r="A4400" s="1" t="s">
        <v>10827</v>
      </c>
      <c r="B4400" s="1" t="s">
        <v>10827</v>
      </c>
      <c r="C4400" s="157" t="s">
        <v>10610</v>
      </c>
      <c r="D4400" s="1" t="s">
        <v>10827</v>
      </c>
    </row>
    <row r="4401" hidden="1">
      <c r="A4401" s="1" t="s">
        <v>10827</v>
      </c>
      <c r="B4401" s="1" t="s">
        <v>10827</v>
      </c>
      <c r="C4401" s="157" t="s">
        <v>10610</v>
      </c>
      <c r="D4401" s="1" t="s">
        <v>10827</v>
      </c>
    </row>
    <row r="4402">
      <c r="A4402" s="157" t="s">
        <v>11677</v>
      </c>
      <c r="B4402" s="1" t="s">
        <v>11678</v>
      </c>
      <c r="C4402" s="157" t="s">
        <v>10610</v>
      </c>
      <c r="D4402" s="157" t="s">
        <v>10620</v>
      </c>
    </row>
    <row r="4403">
      <c r="A4403" s="157" t="s">
        <v>11679</v>
      </c>
      <c r="B4403" s="1" t="s">
        <v>11680</v>
      </c>
      <c r="C4403" s="157" t="s">
        <v>10610</v>
      </c>
      <c r="D4403" s="157" t="s">
        <v>10620</v>
      </c>
    </row>
    <row r="4404">
      <c r="A4404" s="157" t="s">
        <v>11681</v>
      </c>
      <c r="B4404" s="1" t="s">
        <v>11682</v>
      </c>
      <c r="C4404" s="157" t="s">
        <v>10610</v>
      </c>
      <c r="D4404" s="157" t="s">
        <v>10620</v>
      </c>
    </row>
    <row r="4405">
      <c r="A4405" s="157" t="s">
        <v>11683</v>
      </c>
      <c r="B4405" s="1" t="s">
        <v>11684</v>
      </c>
      <c r="C4405" s="157" t="s">
        <v>10610</v>
      </c>
      <c r="D4405" s="157" t="s">
        <v>10620</v>
      </c>
    </row>
    <row r="4406">
      <c r="A4406" s="157" t="s">
        <v>11685</v>
      </c>
      <c r="B4406" s="1" t="s">
        <v>11686</v>
      </c>
      <c r="C4406" s="157" t="s">
        <v>10610</v>
      </c>
      <c r="D4406" s="157" t="s">
        <v>10620</v>
      </c>
    </row>
    <row r="4407">
      <c r="A4407" s="157" t="s">
        <v>11687</v>
      </c>
      <c r="B4407" s="1" t="s">
        <v>11688</v>
      </c>
      <c r="C4407" s="157" t="s">
        <v>10610</v>
      </c>
      <c r="D4407" s="157" t="s">
        <v>10620</v>
      </c>
    </row>
    <row r="4408">
      <c r="A4408" s="157" t="s">
        <v>11689</v>
      </c>
      <c r="B4408" s="1" t="s">
        <v>11690</v>
      </c>
      <c r="C4408" s="157" t="s">
        <v>10610</v>
      </c>
      <c r="D4408" s="157" t="s">
        <v>10620</v>
      </c>
    </row>
    <row r="4409">
      <c r="A4409" s="157" t="s">
        <v>11691</v>
      </c>
      <c r="B4409" s="1" t="s">
        <v>11692</v>
      </c>
      <c r="C4409" s="157" t="s">
        <v>10610</v>
      </c>
      <c r="D4409" s="157" t="s">
        <v>10620</v>
      </c>
    </row>
    <row r="4410">
      <c r="A4410" s="157" t="s">
        <v>11693</v>
      </c>
      <c r="B4410" s="1" t="s">
        <v>11694</v>
      </c>
      <c r="C4410" s="157" t="s">
        <v>10610</v>
      </c>
      <c r="D4410" s="157" t="s">
        <v>10620</v>
      </c>
    </row>
    <row r="4411">
      <c r="A4411" s="157" t="s">
        <v>11695</v>
      </c>
      <c r="B4411" s="1" t="s">
        <v>11696</v>
      </c>
      <c r="C4411" s="157" t="s">
        <v>10610</v>
      </c>
      <c r="D4411" s="157" t="s">
        <v>10620</v>
      </c>
    </row>
    <row r="4412">
      <c r="A4412" s="157" t="s">
        <v>11697</v>
      </c>
      <c r="B4412" s="1" t="s">
        <v>11698</v>
      </c>
      <c r="C4412" s="157" t="s">
        <v>10610</v>
      </c>
      <c r="D4412" s="157" t="s">
        <v>10620</v>
      </c>
    </row>
    <row r="4413">
      <c r="A4413" s="157" t="s">
        <v>11699</v>
      </c>
      <c r="B4413" s="1" t="s">
        <v>11700</v>
      </c>
      <c r="C4413" s="157" t="s">
        <v>10610</v>
      </c>
      <c r="D4413" s="157" t="s">
        <v>10620</v>
      </c>
    </row>
    <row r="4414">
      <c r="A4414" s="157" t="s">
        <v>11701</v>
      </c>
      <c r="B4414" s="1" t="s">
        <v>11702</v>
      </c>
      <c r="C4414" s="157" t="s">
        <v>10610</v>
      </c>
      <c r="D4414" s="157" t="s">
        <v>10620</v>
      </c>
    </row>
    <row r="4415">
      <c r="A4415" s="157" t="s">
        <v>11703</v>
      </c>
      <c r="B4415" s="1" t="s">
        <v>11704</v>
      </c>
      <c r="C4415" s="157" t="s">
        <v>10610</v>
      </c>
      <c r="D4415" s="157" t="s">
        <v>10620</v>
      </c>
    </row>
    <row r="4416">
      <c r="A4416" s="157" t="s">
        <v>11705</v>
      </c>
      <c r="B4416" s="1" t="s">
        <v>11706</v>
      </c>
      <c r="C4416" s="157" t="s">
        <v>10610</v>
      </c>
      <c r="D4416" s="157" t="s">
        <v>10620</v>
      </c>
    </row>
    <row r="4417" hidden="1">
      <c r="A4417" s="1" t="s">
        <v>10827</v>
      </c>
      <c r="B4417" s="1" t="s">
        <v>10827</v>
      </c>
      <c r="C4417" s="157" t="s">
        <v>10610</v>
      </c>
      <c r="D4417" s="1" t="s">
        <v>10827</v>
      </c>
    </row>
    <row r="4418" hidden="1">
      <c r="A4418" s="1" t="s">
        <v>10827</v>
      </c>
      <c r="B4418" s="1" t="s">
        <v>10827</v>
      </c>
      <c r="C4418" s="157" t="s">
        <v>10610</v>
      </c>
      <c r="D4418" s="1" t="s">
        <v>10827</v>
      </c>
    </row>
    <row r="4419">
      <c r="A4419" s="157" t="s">
        <v>11707</v>
      </c>
      <c r="B4419" s="1" t="s">
        <v>11708</v>
      </c>
      <c r="C4419" s="157" t="s">
        <v>10610</v>
      </c>
      <c r="D4419" s="157" t="s">
        <v>10620</v>
      </c>
    </row>
    <row r="4420">
      <c r="A4420" s="157" t="s">
        <v>11709</v>
      </c>
      <c r="B4420" s="1" t="s">
        <v>11710</v>
      </c>
      <c r="C4420" s="157" t="s">
        <v>10610</v>
      </c>
      <c r="D4420" s="157" t="s">
        <v>10620</v>
      </c>
    </row>
    <row r="4421">
      <c r="A4421" s="157" t="s">
        <v>11711</v>
      </c>
      <c r="B4421" s="1" t="s">
        <v>11712</v>
      </c>
      <c r="C4421" s="157" t="s">
        <v>10610</v>
      </c>
      <c r="D4421" s="157" t="s">
        <v>10620</v>
      </c>
    </row>
    <row r="4422">
      <c r="A4422" s="157" t="s">
        <v>11713</v>
      </c>
      <c r="B4422" s="1" t="s">
        <v>11714</v>
      </c>
      <c r="C4422" s="157" t="s">
        <v>10610</v>
      </c>
      <c r="D4422" s="157" t="s">
        <v>10620</v>
      </c>
    </row>
    <row r="4423">
      <c r="A4423" s="157" t="s">
        <v>11715</v>
      </c>
      <c r="B4423" s="1" t="s">
        <v>11716</v>
      </c>
      <c r="C4423" s="157" t="s">
        <v>10610</v>
      </c>
      <c r="D4423" s="157" t="s">
        <v>10620</v>
      </c>
    </row>
    <row r="4424">
      <c r="A4424" s="157" t="s">
        <v>11717</v>
      </c>
      <c r="B4424" s="1" t="s">
        <v>11718</v>
      </c>
      <c r="C4424" s="157" t="s">
        <v>10610</v>
      </c>
      <c r="D4424" s="157" t="s">
        <v>10620</v>
      </c>
    </row>
    <row r="4425">
      <c r="A4425" s="157" t="s">
        <v>11719</v>
      </c>
      <c r="B4425" s="1" t="s">
        <v>11720</v>
      </c>
      <c r="C4425" s="157" t="s">
        <v>10610</v>
      </c>
      <c r="D4425" s="157" t="s">
        <v>10620</v>
      </c>
    </row>
    <row r="4426">
      <c r="A4426" s="157" t="s">
        <v>11721</v>
      </c>
      <c r="B4426" s="1" t="s">
        <v>11722</v>
      </c>
      <c r="C4426" s="157" t="s">
        <v>10610</v>
      </c>
      <c r="D4426" s="157" t="s">
        <v>10620</v>
      </c>
    </row>
    <row r="4427">
      <c r="A4427" s="157" t="s">
        <v>11723</v>
      </c>
      <c r="B4427" s="1" t="s">
        <v>11724</v>
      </c>
      <c r="C4427" s="157" t="s">
        <v>10610</v>
      </c>
      <c r="D4427" s="157" t="s">
        <v>10620</v>
      </c>
    </row>
    <row r="4428">
      <c r="A4428" s="157" t="s">
        <v>11725</v>
      </c>
      <c r="B4428" s="1" t="s">
        <v>11726</v>
      </c>
      <c r="C4428" s="157" t="s">
        <v>10610</v>
      </c>
      <c r="D4428" s="157" t="s">
        <v>10620</v>
      </c>
    </row>
    <row r="4429">
      <c r="A4429" s="157" t="s">
        <v>11727</v>
      </c>
      <c r="B4429" s="1" t="s">
        <v>11728</v>
      </c>
      <c r="C4429" s="157" t="s">
        <v>10610</v>
      </c>
      <c r="D4429" s="157" t="s">
        <v>10620</v>
      </c>
    </row>
    <row r="4430">
      <c r="A4430" s="157" t="s">
        <v>11729</v>
      </c>
      <c r="B4430" s="1" t="s">
        <v>11730</v>
      </c>
      <c r="C4430" s="157" t="s">
        <v>10610</v>
      </c>
      <c r="D4430" s="157" t="s">
        <v>10620</v>
      </c>
    </row>
    <row r="4431">
      <c r="A4431" s="157" t="s">
        <v>11731</v>
      </c>
      <c r="B4431" s="1" t="s">
        <v>11732</v>
      </c>
      <c r="C4431" s="157" t="s">
        <v>10610</v>
      </c>
      <c r="D4431" s="157" t="s">
        <v>10620</v>
      </c>
    </row>
    <row r="4432">
      <c r="A4432" s="157" t="s">
        <v>11733</v>
      </c>
      <c r="B4432" s="1" t="s">
        <v>11734</v>
      </c>
      <c r="C4432" s="157" t="s">
        <v>10610</v>
      </c>
      <c r="D4432" s="157" t="s">
        <v>10620</v>
      </c>
    </row>
    <row r="4433">
      <c r="A4433" s="157" t="s">
        <v>11735</v>
      </c>
      <c r="B4433" s="1" t="s">
        <v>11736</v>
      </c>
      <c r="C4433" s="157" t="s">
        <v>10610</v>
      </c>
      <c r="D4433" s="157" t="s">
        <v>10620</v>
      </c>
    </row>
    <row r="4434" hidden="1">
      <c r="A4434" s="1" t="s">
        <v>10827</v>
      </c>
      <c r="B4434" s="1" t="s">
        <v>10827</v>
      </c>
      <c r="C4434" s="157" t="s">
        <v>10610</v>
      </c>
      <c r="D4434" s="1" t="s">
        <v>10827</v>
      </c>
    </row>
    <row r="4435" hidden="1">
      <c r="A4435" s="1" t="s">
        <v>10827</v>
      </c>
      <c r="B4435" s="1" t="s">
        <v>10827</v>
      </c>
      <c r="C4435" s="157" t="s">
        <v>10610</v>
      </c>
      <c r="D4435" s="1" t="s">
        <v>10827</v>
      </c>
    </row>
    <row r="4436">
      <c r="A4436" s="157" t="s">
        <v>11737</v>
      </c>
      <c r="B4436" s="1" t="s">
        <v>11738</v>
      </c>
      <c r="C4436" s="157" t="s">
        <v>10610</v>
      </c>
      <c r="D4436" s="157" t="s">
        <v>10620</v>
      </c>
    </row>
    <row r="4437">
      <c r="A4437" s="157" t="s">
        <v>11739</v>
      </c>
      <c r="B4437" s="1" t="s">
        <v>11740</v>
      </c>
      <c r="C4437" s="157" t="s">
        <v>10610</v>
      </c>
      <c r="D4437" s="157" t="s">
        <v>10620</v>
      </c>
    </row>
    <row r="4438">
      <c r="A4438" s="157" t="s">
        <v>11741</v>
      </c>
      <c r="B4438" s="1" t="s">
        <v>11742</v>
      </c>
      <c r="C4438" s="157" t="s">
        <v>10610</v>
      </c>
      <c r="D4438" s="157" t="s">
        <v>10620</v>
      </c>
    </row>
    <row r="4439">
      <c r="A4439" s="157" t="s">
        <v>11743</v>
      </c>
      <c r="B4439" s="1" t="s">
        <v>11744</v>
      </c>
      <c r="C4439" s="157" t="s">
        <v>10610</v>
      </c>
      <c r="D4439" s="157" t="s">
        <v>10620</v>
      </c>
    </row>
    <row r="4440">
      <c r="A4440" s="157" t="s">
        <v>11745</v>
      </c>
      <c r="B4440" s="1" t="s">
        <v>11746</v>
      </c>
      <c r="C4440" s="157" t="s">
        <v>10610</v>
      </c>
      <c r="D4440" s="157" t="s">
        <v>10620</v>
      </c>
    </row>
    <row r="4441">
      <c r="A4441" s="157" t="s">
        <v>11747</v>
      </c>
      <c r="B4441" s="1" t="s">
        <v>11748</v>
      </c>
      <c r="C4441" s="157" t="s">
        <v>10610</v>
      </c>
      <c r="D4441" s="157" t="s">
        <v>10620</v>
      </c>
    </row>
    <row r="4442">
      <c r="A4442" s="157" t="s">
        <v>11749</v>
      </c>
      <c r="B4442" s="1" t="s">
        <v>11750</v>
      </c>
      <c r="C4442" s="157" t="s">
        <v>10610</v>
      </c>
      <c r="D4442" s="157" t="s">
        <v>10620</v>
      </c>
    </row>
    <row r="4443">
      <c r="A4443" s="157" t="s">
        <v>11751</v>
      </c>
      <c r="B4443" s="1" t="s">
        <v>11752</v>
      </c>
      <c r="C4443" s="157" t="s">
        <v>10610</v>
      </c>
      <c r="D4443" s="157" t="s">
        <v>10620</v>
      </c>
    </row>
    <row r="4444">
      <c r="A4444" s="157" t="s">
        <v>11753</v>
      </c>
      <c r="B4444" s="1" t="s">
        <v>11754</v>
      </c>
      <c r="C4444" s="157" t="s">
        <v>10610</v>
      </c>
      <c r="D4444" s="157" t="s">
        <v>10620</v>
      </c>
    </row>
    <row r="4445">
      <c r="A4445" s="157" t="s">
        <v>11755</v>
      </c>
      <c r="B4445" s="1" t="s">
        <v>11756</v>
      </c>
      <c r="C4445" s="157" t="s">
        <v>10610</v>
      </c>
      <c r="D4445" s="157" t="s">
        <v>10620</v>
      </c>
    </row>
    <row r="4446">
      <c r="A4446" s="157" t="s">
        <v>11757</v>
      </c>
      <c r="B4446" s="1" t="s">
        <v>11758</v>
      </c>
      <c r="C4446" s="157" t="s">
        <v>10610</v>
      </c>
      <c r="D4446" s="157" t="s">
        <v>10620</v>
      </c>
    </row>
    <row r="4447">
      <c r="A4447" s="157" t="s">
        <v>11759</v>
      </c>
      <c r="B4447" s="1" t="s">
        <v>11760</v>
      </c>
      <c r="C4447" s="157" t="s">
        <v>10610</v>
      </c>
      <c r="D4447" s="157" t="s">
        <v>10620</v>
      </c>
    </row>
    <row r="4448">
      <c r="A4448" s="157" t="s">
        <v>11761</v>
      </c>
      <c r="B4448" s="1" t="s">
        <v>11762</v>
      </c>
      <c r="C4448" s="157" t="s">
        <v>10610</v>
      </c>
      <c r="D4448" s="157" t="s">
        <v>10620</v>
      </c>
    </row>
    <row r="4449">
      <c r="A4449" s="157" t="s">
        <v>11763</v>
      </c>
      <c r="B4449" s="1" t="s">
        <v>11764</v>
      </c>
      <c r="C4449" s="157" t="s">
        <v>10610</v>
      </c>
      <c r="D4449" s="157" t="s">
        <v>10620</v>
      </c>
    </row>
    <row r="4450">
      <c r="A4450" s="157" t="s">
        <v>11765</v>
      </c>
      <c r="B4450" s="1" t="s">
        <v>11766</v>
      </c>
      <c r="C4450" s="157" t="s">
        <v>10610</v>
      </c>
      <c r="D4450" s="157" t="s">
        <v>10620</v>
      </c>
    </row>
    <row r="4451" hidden="1">
      <c r="A4451" s="1" t="s">
        <v>10827</v>
      </c>
      <c r="B4451" s="1" t="s">
        <v>10827</v>
      </c>
      <c r="C4451" s="157" t="s">
        <v>10610</v>
      </c>
      <c r="D4451" s="1" t="s">
        <v>10827</v>
      </c>
    </row>
    <row r="4452" hidden="1">
      <c r="A4452" s="1" t="s">
        <v>10827</v>
      </c>
      <c r="B4452" s="1" t="s">
        <v>10827</v>
      </c>
      <c r="C4452" s="157" t="s">
        <v>10610</v>
      </c>
      <c r="D4452" s="1" t="s">
        <v>10827</v>
      </c>
    </row>
    <row r="4453">
      <c r="A4453" s="157" t="s">
        <v>11767</v>
      </c>
      <c r="B4453" s="1" t="s">
        <v>11768</v>
      </c>
      <c r="C4453" s="157" t="s">
        <v>10610</v>
      </c>
      <c r="D4453" s="157" t="s">
        <v>10620</v>
      </c>
    </row>
    <row r="4454">
      <c r="A4454" s="157" t="s">
        <v>11769</v>
      </c>
      <c r="B4454" s="1" t="s">
        <v>11770</v>
      </c>
      <c r="C4454" s="157" t="s">
        <v>10610</v>
      </c>
      <c r="D4454" s="157" t="s">
        <v>10620</v>
      </c>
    </row>
    <row r="4455">
      <c r="A4455" s="157" t="s">
        <v>11771</v>
      </c>
      <c r="B4455" s="1" t="s">
        <v>11772</v>
      </c>
      <c r="C4455" s="157" t="s">
        <v>10610</v>
      </c>
      <c r="D4455" s="157" t="s">
        <v>10620</v>
      </c>
    </row>
    <row r="4456">
      <c r="A4456" s="157" t="s">
        <v>11773</v>
      </c>
      <c r="B4456" s="1" t="s">
        <v>11774</v>
      </c>
      <c r="C4456" s="157" t="s">
        <v>10610</v>
      </c>
      <c r="D4456" s="157" t="s">
        <v>10620</v>
      </c>
    </row>
    <row r="4457">
      <c r="A4457" s="157" t="s">
        <v>11775</v>
      </c>
      <c r="B4457" s="1" t="s">
        <v>11776</v>
      </c>
      <c r="C4457" s="157" t="s">
        <v>10610</v>
      </c>
      <c r="D4457" s="157" t="s">
        <v>10620</v>
      </c>
    </row>
    <row r="4458">
      <c r="A4458" s="157" t="s">
        <v>11777</v>
      </c>
      <c r="B4458" s="1" t="s">
        <v>11778</v>
      </c>
      <c r="C4458" s="157" t="s">
        <v>10610</v>
      </c>
      <c r="D4458" s="157" t="s">
        <v>10620</v>
      </c>
    </row>
    <row r="4459">
      <c r="A4459" s="157" t="s">
        <v>11779</v>
      </c>
      <c r="B4459" s="1" t="s">
        <v>11780</v>
      </c>
      <c r="C4459" s="157" t="s">
        <v>10610</v>
      </c>
      <c r="D4459" s="157" t="s">
        <v>10620</v>
      </c>
    </row>
    <row r="4460">
      <c r="A4460" s="157" t="s">
        <v>11781</v>
      </c>
      <c r="B4460" s="1" t="s">
        <v>11782</v>
      </c>
      <c r="C4460" s="157" t="s">
        <v>10610</v>
      </c>
      <c r="D4460" s="157" t="s">
        <v>10620</v>
      </c>
    </row>
    <row r="4461">
      <c r="A4461" s="157" t="s">
        <v>11783</v>
      </c>
      <c r="B4461" s="1" t="s">
        <v>11784</v>
      </c>
      <c r="C4461" s="157" t="s">
        <v>10610</v>
      </c>
      <c r="D4461" s="157" t="s">
        <v>10620</v>
      </c>
    </row>
    <row r="4462">
      <c r="A4462" s="157" t="s">
        <v>11785</v>
      </c>
      <c r="B4462" s="1" t="s">
        <v>11786</v>
      </c>
      <c r="C4462" s="157" t="s">
        <v>10610</v>
      </c>
      <c r="D4462" s="157" t="s">
        <v>10620</v>
      </c>
    </row>
    <row r="4463">
      <c r="A4463" s="157" t="s">
        <v>11787</v>
      </c>
      <c r="B4463" s="1" t="s">
        <v>11788</v>
      </c>
      <c r="C4463" s="157" t="s">
        <v>10610</v>
      </c>
      <c r="D4463" s="157" t="s">
        <v>10620</v>
      </c>
    </row>
    <row r="4464">
      <c r="A4464" s="157" t="s">
        <v>11789</v>
      </c>
      <c r="B4464" s="1" t="s">
        <v>11790</v>
      </c>
      <c r="C4464" s="157" t="s">
        <v>10610</v>
      </c>
      <c r="D4464" s="157" t="s">
        <v>10620</v>
      </c>
    </row>
    <row r="4465">
      <c r="A4465" s="157" t="s">
        <v>11791</v>
      </c>
      <c r="B4465" s="1" t="s">
        <v>11792</v>
      </c>
      <c r="C4465" s="157" t="s">
        <v>10610</v>
      </c>
      <c r="D4465" s="157" t="s">
        <v>10620</v>
      </c>
    </row>
    <row r="4466">
      <c r="A4466" s="157" t="s">
        <v>11793</v>
      </c>
      <c r="B4466" s="1" t="s">
        <v>11794</v>
      </c>
      <c r="C4466" s="157" t="s">
        <v>10610</v>
      </c>
      <c r="D4466" s="157" t="s">
        <v>10620</v>
      </c>
    </row>
    <row r="4467" hidden="1">
      <c r="A4467" s="1" t="s">
        <v>10827</v>
      </c>
      <c r="B4467" s="1" t="s">
        <v>10827</v>
      </c>
      <c r="C4467" s="157" t="s">
        <v>10610</v>
      </c>
      <c r="D4467" s="1" t="s">
        <v>10827</v>
      </c>
    </row>
    <row r="4468" hidden="1">
      <c r="A4468" s="1" t="s">
        <v>10827</v>
      </c>
      <c r="B4468" s="1" t="s">
        <v>10827</v>
      </c>
      <c r="C4468" s="157" t="s">
        <v>10610</v>
      </c>
      <c r="D4468" s="1" t="s">
        <v>10827</v>
      </c>
    </row>
    <row r="4469">
      <c r="A4469" s="157" t="s">
        <v>11795</v>
      </c>
      <c r="B4469" s="1" t="s">
        <v>11796</v>
      </c>
      <c r="C4469" s="157" t="s">
        <v>10610</v>
      </c>
      <c r="D4469" s="157" t="s">
        <v>10620</v>
      </c>
    </row>
    <row r="4470">
      <c r="A4470" s="157" t="s">
        <v>11797</v>
      </c>
      <c r="B4470" s="1" t="s">
        <v>11798</v>
      </c>
      <c r="C4470" s="157" t="s">
        <v>10610</v>
      </c>
      <c r="D4470" s="157" t="s">
        <v>10620</v>
      </c>
    </row>
    <row r="4471">
      <c r="A4471" s="157" t="s">
        <v>11799</v>
      </c>
      <c r="B4471" s="1" t="s">
        <v>11800</v>
      </c>
      <c r="C4471" s="157" t="s">
        <v>10610</v>
      </c>
      <c r="D4471" s="157" t="s">
        <v>10620</v>
      </c>
    </row>
    <row r="4472">
      <c r="A4472" s="157" t="s">
        <v>11801</v>
      </c>
      <c r="B4472" s="1" t="s">
        <v>11802</v>
      </c>
      <c r="C4472" s="157" t="s">
        <v>10610</v>
      </c>
      <c r="D4472" s="157" t="s">
        <v>10620</v>
      </c>
    </row>
    <row r="4473">
      <c r="A4473" s="157" t="s">
        <v>11803</v>
      </c>
      <c r="B4473" s="1" t="s">
        <v>11804</v>
      </c>
      <c r="C4473" s="157" t="s">
        <v>10610</v>
      </c>
      <c r="D4473" s="157" t="s">
        <v>10620</v>
      </c>
    </row>
    <row r="4474">
      <c r="A4474" s="157" t="s">
        <v>11805</v>
      </c>
      <c r="B4474" s="1" t="s">
        <v>11806</v>
      </c>
      <c r="C4474" s="157" t="s">
        <v>10610</v>
      </c>
      <c r="D4474" s="157" t="s">
        <v>10620</v>
      </c>
    </row>
    <row r="4475">
      <c r="A4475" s="157" t="s">
        <v>11807</v>
      </c>
      <c r="B4475" s="1" t="s">
        <v>11808</v>
      </c>
      <c r="C4475" s="157" t="s">
        <v>10610</v>
      </c>
      <c r="D4475" s="157" t="s">
        <v>10620</v>
      </c>
    </row>
    <row r="4476">
      <c r="A4476" s="157" t="s">
        <v>11809</v>
      </c>
      <c r="B4476" s="1" t="s">
        <v>11810</v>
      </c>
      <c r="C4476" s="157" t="s">
        <v>10610</v>
      </c>
      <c r="D4476" s="157" t="s">
        <v>10620</v>
      </c>
    </row>
    <row r="4477">
      <c r="A4477" s="157" t="s">
        <v>11811</v>
      </c>
      <c r="B4477" s="1" t="s">
        <v>11812</v>
      </c>
      <c r="C4477" s="157" t="s">
        <v>10610</v>
      </c>
      <c r="D4477" s="157" t="s">
        <v>10620</v>
      </c>
    </row>
    <row r="4478">
      <c r="A4478" s="157" t="s">
        <v>11813</v>
      </c>
      <c r="B4478" s="1" t="s">
        <v>11814</v>
      </c>
      <c r="C4478" s="157" t="s">
        <v>10610</v>
      </c>
      <c r="D4478" s="157" t="s">
        <v>10620</v>
      </c>
    </row>
    <row r="4479">
      <c r="A4479" s="157" t="s">
        <v>11815</v>
      </c>
      <c r="B4479" s="1" t="s">
        <v>11816</v>
      </c>
      <c r="C4479" s="157" t="s">
        <v>10610</v>
      </c>
      <c r="D4479" s="157" t="s">
        <v>10620</v>
      </c>
    </row>
    <row r="4480">
      <c r="A4480" s="157" t="s">
        <v>11817</v>
      </c>
      <c r="B4480" s="1" t="s">
        <v>11818</v>
      </c>
      <c r="C4480" s="157" t="s">
        <v>10610</v>
      </c>
      <c r="D4480" s="157" t="s">
        <v>10620</v>
      </c>
    </row>
    <row r="4481">
      <c r="A4481" s="157" t="s">
        <v>11819</v>
      </c>
      <c r="B4481" s="1" t="s">
        <v>11820</v>
      </c>
      <c r="C4481" s="157" t="s">
        <v>10610</v>
      </c>
      <c r="D4481" s="157" t="s">
        <v>10620</v>
      </c>
    </row>
    <row r="4482">
      <c r="A4482" s="157" t="s">
        <v>11821</v>
      </c>
      <c r="B4482" s="1" t="s">
        <v>11822</v>
      </c>
      <c r="C4482" s="157" t="s">
        <v>10610</v>
      </c>
      <c r="D4482" s="157" t="s">
        <v>10620</v>
      </c>
    </row>
    <row r="4483">
      <c r="A4483" s="157" t="s">
        <v>11823</v>
      </c>
      <c r="B4483" s="1" t="s">
        <v>11824</v>
      </c>
      <c r="C4483" s="157" t="s">
        <v>10610</v>
      </c>
      <c r="D4483" s="157" t="s">
        <v>10620</v>
      </c>
    </row>
    <row r="4484" hidden="1">
      <c r="A4484" s="1" t="s">
        <v>10827</v>
      </c>
      <c r="B4484" s="1" t="s">
        <v>10827</v>
      </c>
      <c r="C4484" s="157" t="s">
        <v>10610</v>
      </c>
      <c r="D4484" s="1" t="s">
        <v>10827</v>
      </c>
    </row>
    <row r="4485" hidden="1">
      <c r="A4485" s="1" t="s">
        <v>10827</v>
      </c>
      <c r="B4485" s="1" t="s">
        <v>10827</v>
      </c>
      <c r="C4485" s="157" t="s">
        <v>10610</v>
      </c>
      <c r="D4485" s="1" t="s">
        <v>10827</v>
      </c>
    </row>
    <row r="4486">
      <c r="A4486" s="157" t="s">
        <v>11825</v>
      </c>
      <c r="B4486" s="1" t="s">
        <v>11826</v>
      </c>
      <c r="C4486" s="157" t="s">
        <v>10610</v>
      </c>
      <c r="D4486" s="157" t="s">
        <v>10620</v>
      </c>
    </row>
    <row r="4487">
      <c r="A4487" s="157" t="s">
        <v>11827</v>
      </c>
      <c r="B4487" s="1" t="s">
        <v>11828</v>
      </c>
      <c r="C4487" s="157" t="s">
        <v>10610</v>
      </c>
      <c r="D4487" s="157" t="s">
        <v>10620</v>
      </c>
    </row>
    <row r="4488">
      <c r="A4488" s="157" t="s">
        <v>11829</v>
      </c>
      <c r="B4488" s="1" t="s">
        <v>11830</v>
      </c>
      <c r="C4488" s="157" t="s">
        <v>10610</v>
      </c>
      <c r="D4488" s="157" t="s">
        <v>10620</v>
      </c>
    </row>
    <row r="4489">
      <c r="A4489" s="157" t="s">
        <v>11831</v>
      </c>
      <c r="B4489" s="1" t="s">
        <v>11832</v>
      </c>
      <c r="C4489" s="157" t="s">
        <v>10610</v>
      </c>
      <c r="D4489" s="157" t="s">
        <v>10620</v>
      </c>
    </row>
    <row r="4490">
      <c r="A4490" s="157" t="s">
        <v>11833</v>
      </c>
      <c r="B4490" s="1" t="s">
        <v>11834</v>
      </c>
      <c r="C4490" s="157" t="s">
        <v>10610</v>
      </c>
      <c r="D4490" s="157" t="s">
        <v>10620</v>
      </c>
    </row>
    <row r="4491">
      <c r="A4491" s="157" t="s">
        <v>11835</v>
      </c>
      <c r="B4491" s="1" t="s">
        <v>11836</v>
      </c>
      <c r="C4491" s="157" t="s">
        <v>10610</v>
      </c>
      <c r="D4491" s="157" t="s">
        <v>10620</v>
      </c>
    </row>
    <row r="4492">
      <c r="A4492" s="157" t="s">
        <v>11837</v>
      </c>
      <c r="B4492" s="1" t="s">
        <v>11838</v>
      </c>
      <c r="C4492" s="157" t="s">
        <v>10610</v>
      </c>
      <c r="D4492" s="157" t="s">
        <v>10620</v>
      </c>
    </row>
    <row r="4493">
      <c r="A4493" s="157" t="s">
        <v>11839</v>
      </c>
      <c r="B4493" s="1" t="s">
        <v>11840</v>
      </c>
      <c r="C4493" s="157" t="s">
        <v>10610</v>
      </c>
      <c r="D4493" s="157" t="s">
        <v>10620</v>
      </c>
    </row>
    <row r="4494">
      <c r="A4494" s="157" t="s">
        <v>11841</v>
      </c>
      <c r="B4494" s="1" t="s">
        <v>11842</v>
      </c>
      <c r="C4494" s="157" t="s">
        <v>10610</v>
      </c>
      <c r="D4494" s="157" t="s">
        <v>10620</v>
      </c>
    </row>
    <row r="4495">
      <c r="A4495" s="157" t="s">
        <v>11843</v>
      </c>
      <c r="B4495" s="1" t="s">
        <v>11844</v>
      </c>
      <c r="C4495" s="157" t="s">
        <v>10610</v>
      </c>
      <c r="D4495" s="157" t="s">
        <v>10620</v>
      </c>
    </row>
    <row r="4496">
      <c r="A4496" s="157" t="s">
        <v>11845</v>
      </c>
      <c r="B4496" s="1" t="s">
        <v>11846</v>
      </c>
      <c r="C4496" s="157" t="s">
        <v>10610</v>
      </c>
      <c r="D4496" s="157" t="s">
        <v>10620</v>
      </c>
    </row>
    <row r="4497">
      <c r="A4497" s="157" t="s">
        <v>11847</v>
      </c>
      <c r="B4497" s="1" t="s">
        <v>11848</v>
      </c>
      <c r="C4497" s="157" t="s">
        <v>10610</v>
      </c>
      <c r="D4497" s="157" t="s">
        <v>10620</v>
      </c>
    </row>
    <row r="4498">
      <c r="A4498" s="157" t="s">
        <v>11849</v>
      </c>
      <c r="B4498" s="1" t="s">
        <v>11850</v>
      </c>
      <c r="C4498" s="157" t="s">
        <v>10610</v>
      </c>
      <c r="D4498" s="157" t="s">
        <v>10620</v>
      </c>
    </row>
    <row r="4499">
      <c r="A4499" s="157" t="s">
        <v>11851</v>
      </c>
      <c r="B4499" s="1" t="s">
        <v>11852</v>
      </c>
      <c r="C4499" s="157" t="s">
        <v>10610</v>
      </c>
      <c r="D4499" s="157" t="s">
        <v>10620</v>
      </c>
    </row>
    <row r="4500" hidden="1">
      <c r="A4500" s="1" t="s">
        <v>10827</v>
      </c>
      <c r="B4500" s="1" t="s">
        <v>10827</v>
      </c>
      <c r="C4500" s="157" t="s">
        <v>10610</v>
      </c>
      <c r="D4500" s="1" t="s">
        <v>10827</v>
      </c>
    </row>
    <row r="4501" hidden="1">
      <c r="A4501" s="1" t="s">
        <v>10827</v>
      </c>
      <c r="B4501" s="1" t="s">
        <v>10827</v>
      </c>
      <c r="C4501" s="157" t="s">
        <v>10610</v>
      </c>
      <c r="D4501" s="1" t="s">
        <v>10827</v>
      </c>
    </row>
    <row r="4502">
      <c r="A4502" s="157" t="s">
        <v>11853</v>
      </c>
      <c r="B4502" s="1" t="s">
        <v>11854</v>
      </c>
      <c r="C4502" s="157" t="s">
        <v>10610</v>
      </c>
      <c r="D4502" s="157" t="s">
        <v>10620</v>
      </c>
    </row>
    <row r="4503">
      <c r="A4503" s="157" t="s">
        <v>11855</v>
      </c>
      <c r="B4503" s="1" t="s">
        <v>11856</v>
      </c>
      <c r="C4503" s="157" t="s">
        <v>10610</v>
      </c>
      <c r="D4503" s="157" t="s">
        <v>10620</v>
      </c>
    </row>
    <row r="4504">
      <c r="A4504" s="157" t="s">
        <v>11857</v>
      </c>
      <c r="B4504" s="1" t="s">
        <v>11858</v>
      </c>
      <c r="C4504" s="157" t="s">
        <v>10610</v>
      </c>
      <c r="D4504" s="157" t="s">
        <v>10620</v>
      </c>
    </row>
    <row r="4505">
      <c r="A4505" s="157" t="s">
        <v>11859</v>
      </c>
      <c r="B4505" s="1" t="s">
        <v>11860</v>
      </c>
      <c r="C4505" s="157" t="s">
        <v>10610</v>
      </c>
      <c r="D4505" s="157" t="s">
        <v>10620</v>
      </c>
    </row>
    <row r="4506">
      <c r="A4506" s="157" t="s">
        <v>11861</v>
      </c>
      <c r="B4506" s="1" t="s">
        <v>11862</v>
      </c>
      <c r="C4506" s="157" t="s">
        <v>10610</v>
      </c>
      <c r="D4506" s="157" t="s">
        <v>10620</v>
      </c>
    </row>
    <row r="4507">
      <c r="A4507" s="157" t="s">
        <v>11863</v>
      </c>
      <c r="B4507" s="1" t="s">
        <v>11864</v>
      </c>
      <c r="C4507" s="157" t="s">
        <v>10610</v>
      </c>
      <c r="D4507" s="157" t="s">
        <v>10620</v>
      </c>
    </row>
    <row r="4508">
      <c r="A4508" s="157" t="s">
        <v>11865</v>
      </c>
      <c r="B4508" s="1" t="s">
        <v>11866</v>
      </c>
      <c r="C4508" s="157" t="s">
        <v>10610</v>
      </c>
      <c r="D4508" s="157" t="s">
        <v>10620</v>
      </c>
    </row>
    <row r="4509">
      <c r="A4509" s="157" t="s">
        <v>11867</v>
      </c>
      <c r="B4509" s="1" t="s">
        <v>11868</v>
      </c>
      <c r="C4509" s="157" t="s">
        <v>10610</v>
      </c>
      <c r="D4509" s="157" t="s">
        <v>10620</v>
      </c>
    </row>
    <row r="4510">
      <c r="A4510" s="157" t="s">
        <v>11869</v>
      </c>
      <c r="B4510" s="1" t="s">
        <v>11870</v>
      </c>
      <c r="C4510" s="157" t="s">
        <v>10610</v>
      </c>
      <c r="D4510" s="157" t="s">
        <v>10620</v>
      </c>
    </row>
    <row r="4511">
      <c r="A4511" s="157" t="s">
        <v>11871</v>
      </c>
      <c r="B4511" s="1" t="s">
        <v>11872</v>
      </c>
      <c r="C4511" s="157" t="s">
        <v>10610</v>
      </c>
      <c r="D4511" s="157" t="s">
        <v>10620</v>
      </c>
    </row>
    <row r="4512">
      <c r="A4512" s="157" t="s">
        <v>11873</v>
      </c>
      <c r="B4512" s="1" t="s">
        <v>11874</v>
      </c>
      <c r="C4512" s="157" t="s">
        <v>10610</v>
      </c>
      <c r="D4512" s="157" t="s">
        <v>10620</v>
      </c>
    </row>
    <row r="4513">
      <c r="A4513" s="157" t="s">
        <v>11875</v>
      </c>
      <c r="B4513" s="1" t="s">
        <v>11876</v>
      </c>
      <c r="C4513" s="157" t="s">
        <v>10610</v>
      </c>
      <c r="D4513" s="157" t="s">
        <v>10620</v>
      </c>
    </row>
    <row r="4514">
      <c r="A4514" s="157" t="s">
        <v>11877</v>
      </c>
      <c r="B4514" s="1" t="s">
        <v>11878</v>
      </c>
      <c r="C4514" s="157" t="s">
        <v>10610</v>
      </c>
      <c r="D4514" s="157" t="s">
        <v>10620</v>
      </c>
    </row>
    <row r="4515">
      <c r="A4515" s="157" t="s">
        <v>11879</v>
      </c>
      <c r="B4515" s="1" t="s">
        <v>11880</v>
      </c>
      <c r="C4515" s="157" t="s">
        <v>10610</v>
      </c>
      <c r="D4515" s="157" t="s">
        <v>10620</v>
      </c>
    </row>
    <row r="4516" hidden="1">
      <c r="A4516" s="1" t="s">
        <v>10827</v>
      </c>
      <c r="B4516" s="1" t="s">
        <v>10827</v>
      </c>
      <c r="C4516" s="157" t="s">
        <v>10610</v>
      </c>
      <c r="D4516" s="1" t="s">
        <v>10827</v>
      </c>
    </row>
    <row r="4517" hidden="1">
      <c r="A4517" s="1" t="s">
        <v>10827</v>
      </c>
      <c r="B4517" s="1" t="s">
        <v>10827</v>
      </c>
      <c r="C4517" s="157" t="s">
        <v>10610</v>
      </c>
      <c r="D4517" s="1" t="s">
        <v>10827</v>
      </c>
    </row>
    <row r="4518">
      <c r="A4518" s="157" t="s">
        <v>11881</v>
      </c>
      <c r="B4518" s="1" t="s">
        <v>11882</v>
      </c>
      <c r="C4518" s="157" t="s">
        <v>10610</v>
      </c>
      <c r="D4518" s="157" t="s">
        <v>10620</v>
      </c>
    </row>
    <row r="4519">
      <c r="A4519" s="157" t="s">
        <v>11883</v>
      </c>
      <c r="B4519" s="1" t="s">
        <v>11884</v>
      </c>
      <c r="C4519" s="157" t="s">
        <v>10610</v>
      </c>
      <c r="D4519" s="157" t="s">
        <v>10620</v>
      </c>
    </row>
    <row r="4520">
      <c r="A4520" s="157" t="s">
        <v>11885</v>
      </c>
      <c r="B4520" s="1" t="s">
        <v>11886</v>
      </c>
      <c r="C4520" s="157" t="s">
        <v>10610</v>
      </c>
      <c r="D4520" s="157" t="s">
        <v>10620</v>
      </c>
    </row>
    <row r="4521">
      <c r="A4521" s="157" t="s">
        <v>11887</v>
      </c>
      <c r="B4521" s="1" t="s">
        <v>11888</v>
      </c>
      <c r="C4521" s="157" t="s">
        <v>10610</v>
      </c>
      <c r="D4521" s="157" t="s">
        <v>10620</v>
      </c>
    </row>
    <row r="4522">
      <c r="A4522" s="157" t="s">
        <v>11889</v>
      </c>
      <c r="B4522" s="1" t="s">
        <v>11890</v>
      </c>
      <c r="C4522" s="157" t="s">
        <v>10610</v>
      </c>
      <c r="D4522" s="157" t="s">
        <v>10620</v>
      </c>
    </row>
    <row r="4523">
      <c r="A4523" s="157" t="s">
        <v>11891</v>
      </c>
      <c r="B4523" s="1" t="s">
        <v>11892</v>
      </c>
      <c r="C4523" s="157" t="s">
        <v>10610</v>
      </c>
      <c r="D4523" s="157" t="s">
        <v>10620</v>
      </c>
    </row>
    <row r="4524">
      <c r="A4524" s="157" t="s">
        <v>11893</v>
      </c>
      <c r="B4524" s="1" t="s">
        <v>11894</v>
      </c>
      <c r="C4524" s="157" t="s">
        <v>10610</v>
      </c>
      <c r="D4524" s="157" t="s">
        <v>10620</v>
      </c>
    </row>
    <row r="4525">
      <c r="A4525" s="157" t="s">
        <v>11895</v>
      </c>
      <c r="B4525" s="1" t="s">
        <v>11896</v>
      </c>
      <c r="C4525" s="157" t="s">
        <v>10610</v>
      </c>
      <c r="D4525" s="157" t="s">
        <v>10620</v>
      </c>
    </row>
    <row r="4526">
      <c r="A4526" s="157" t="s">
        <v>11897</v>
      </c>
      <c r="B4526" s="1" t="s">
        <v>11898</v>
      </c>
      <c r="C4526" s="157" t="s">
        <v>10610</v>
      </c>
      <c r="D4526" s="157" t="s">
        <v>10620</v>
      </c>
    </row>
    <row r="4527">
      <c r="A4527" s="157" t="s">
        <v>11899</v>
      </c>
      <c r="B4527" s="1" t="s">
        <v>11900</v>
      </c>
      <c r="C4527" s="157" t="s">
        <v>10610</v>
      </c>
      <c r="D4527" s="157" t="s">
        <v>10620</v>
      </c>
    </row>
    <row r="4528">
      <c r="A4528" s="157" t="s">
        <v>11901</v>
      </c>
      <c r="B4528" s="1" t="s">
        <v>11902</v>
      </c>
      <c r="C4528" s="157" t="s">
        <v>10610</v>
      </c>
      <c r="D4528" s="157" t="s">
        <v>10620</v>
      </c>
    </row>
    <row r="4529">
      <c r="A4529" s="157" t="s">
        <v>11903</v>
      </c>
      <c r="B4529" s="1" t="s">
        <v>11904</v>
      </c>
      <c r="C4529" s="157" t="s">
        <v>10610</v>
      </c>
      <c r="D4529" s="157" t="s">
        <v>10620</v>
      </c>
    </row>
    <row r="4530">
      <c r="A4530" s="157" t="s">
        <v>11905</v>
      </c>
      <c r="B4530" s="1" t="s">
        <v>11906</v>
      </c>
      <c r="C4530" s="157" t="s">
        <v>10610</v>
      </c>
      <c r="D4530" s="157" t="s">
        <v>10620</v>
      </c>
    </row>
    <row r="4531">
      <c r="A4531" s="157" t="s">
        <v>11907</v>
      </c>
      <c r="B4531" s="1" t="s">
        <v>11908</v>
      </c>
      <c r="C4531" s="157" t="s">
        <v>10610</v>
      </c>
      <c r="D4531" s="157" t="s">
        <v>10620</v>
      </c>
    </row>
    <row r="4532" hidden="1">
      <c r="A4532" s="1" t="s">
        <v>10827</v>
      </c>
      <c r="B4532" s="1" t="s">
        <v>10827</v>
      </c>
      <c r="C4532" s="157" t="s">
        <v>10610</v>
      </c>
      <c r="D4532" s="1" t="s">
        <v>10827</v>
      </c>
    </row>
    <row r="4533" hidden="1">
      <c r="A4533" s="1" t="s">
        <v>10827</v>
      </c>
      <c r="B4533" s="1" t="s">
        <v>10827</v>
      </c>
      <c r="C4533" s="157" t="s">
        <v>10610</v>
      </c>
      <c r="D4533" s="1" t="s">
        <v>10827</v>
      </c>
    </row>
    <row r="4534">
      <c r="A4534" s="157" t="s">
        <v>11909</v>
      </c>
      <c r="B4534" s="1" t="s">
        <v>11910</v>
      </c>
      <c r="C4534" s="157" t="s">
        <v>10610</v>
      </c>
      <c r="D4534" s="157" t="s">
        <v>10620</v>
      </c>
    </row>
    <row r="4535">
      <c r="A4535" s="157" t="s">
        <v>11911</v>
      </c>
      <c r="B4535" s="1" t="s">
        <v>11912</v>
      </c>
      <c r="C4535" s="157" t="s">
        <v>10610</v>
      </c>
      <c r="D4535" s="157" t="s">
        <v>10620</v>
      </c>
    </row>
    <row r="4536">
      <c r="A4536" s="157" t="s">
        <v>11913</v>
      </c>
      <c r="B4536" s="1" t="s">
        <v>11914</v>
      </c>
      <c r="C4536" s="157" t="s">
        <v>10610</v>
      </c>
      <c r="D4536" s="157" t="s">
        <v>10620</v>
      </c>
    </row>
    <row r="4537">
      <c r="A4537" s="157" t="s">
        <v>11915</v>
      </c>
      <c r="B4537" s="1" t="s">
        <v>11916</v>
      </c>
      <c r="C4537" s="157" t="s">
        <v>10610</v>
      </c>
      <c r="D4537" s="157" t="s">
        <v>10620</v>
      </c>
    </row>
    <row r="4538">
      <c r="A4538" s="157" t="s">
        <v>11917</v>
      </c>
      <c r="B4538" s="1" t="s">
        <v>11918</v>
      </c>
      <c r="C4538" s="157" t="s">
        <v>10610</v>
      </c>
      <c r="D4538" s="157" t="s">
        <v>10620</v>
      </c>
    </row>
    <row r="4539">
      <c r="A4539" s="157" t="s">
        <v>11919</v>
      </c>
      <c r="B4539" s="1" t="s">
        <v>11920</v>
      </c>
      <c r="C4539" s="157" t="s">
        <v>10610</v>
      </c>
      <c r="D4539" s="157" t="s">
        <v>10620</v>
      </c>
    </row>
    <row r="4540">
      <c r="A4540" s="157" t="s">
        <v>11921</v>
      </c>
      <c r="B4540" s="1" t="s">
        <v>11922</v>
      </c>
      <c r="C4540" s="157" t="s">
        <v>10610</v>
      </c>
      <c r="D4540" s="157" t="s">
        <v>10620</v>
      </c>
    </row>
    <row r="4541">
      <c r="A4541" s="157" t="s">
        <v>11923</v>
      </c>
      <c r="B4541" s="1" t="s">
        <v>11924</v>
      </c>
      <c r="C4541" s="157" t="s">
        <v>10610</v>
      </c>
      <c r="D4541" s="157" t="s">
        <v>10620</v>
      </c>
    </row>
    <row r="4542">
      <c r="A4542" s="157" t="s">
        <v>11925</v>
      </c>
      <c r="B4542" s="1" t="s">
        <v>11926</v>
      </c>
      <c r="C4542" s="157" t="s">
        <v>10610</v>
      </c>
      <c r="D4542" s="157" t="s">
        <v>10620</v>
      </c>
    </row>
    <row r="4543">
      <c r="A4543" s="157" t="s">
        <v>11927</v>
      </c>
      <c r="B4543" s="1" t="s">
        <v>11928</v>
      </c>
      <c r="C4543" s="157" t="s">
        <v>10610</v>
      </c>
      <c r="D4543" s="157" t="s">
        <v>10620</v>
      </c>
    </row>
    <row r="4544">
      <c r="A4544" s="157" t="s">
        <v>11929</v>
      </c>
      <c r="B4544" s="1" t="s">
        <v>11930</v>
      </c>
      <c r="C4544" s="157" t="s">
        <v>10610</v>
      </c>
      <c r="D4544" s="157" t="s">
        <v>10620</v>
      </c>
    </row>
    <row r="4545">
      <c r="A4545" s="157" t="s">
        <v>11931</v>
      </c>
      <c r="B4545" s="1" t="s">
        <v>11932</v>
      </c>
      <c r="C4545" s="157" t="s">
        <v>10610</v>
      </c>
      <c r="D4545" s="157" t="s">
        <v>10620</v>
      </c>
    </row>
    <row r="4546">
      <c r="A4546" s="157" t="s">
        <v>11933</v>
      </c>
      <c r="B4546" s="1" t="s">
        <v>11934</v>
      </c>
      <c r="C4546" s="157" t="s">
        <v>10610</v>
      </c>
      <c r="D4546" s="157" t="s">
        <v>10620</v>
      </c>
    </row>
    <row r="4547">
      <c r="A4547" s="157" t="s">
        <v>11935</v>
      </c>
      <c r="B4547" s="1" t="s">
        <v>11936</v>
      </c>
      <c r="C4547" s="157" t="s">
        <v>10610</v>
      </c>
      <c r="D4547" s="157" t="s">
        <v>10620</v>
      </c>
    </row>
    <row r="4548" hidden="1">
      <c r="A4548" s="1" t="s">
        <v>10827</v>
      </c>
      <c r="B4548" s="1" t="s">
        <v>10827</v>
      </c>
      <c r="C4548" s="157" t="s">
        <v>10610</v>
      </c>
      <c r="D4548" s="1" t="s">
        <v>10827</v>
      </c>
    </row>
    <row r="4549" hidden="1">
      <c r="A4549" s="1" t="s">
        <v>10827</v>
      </c>
      <c r="B4549" s="1" t="s">
        <v>10827</v>
      </c>
      <c r="C4549" s="157" t="s">
        <v>10610</v>
      </c>
      <c r="D4549" s="1" t="s">
        <v>10827</v>
      </c>
    </row>
    <row r="4550">
      <c r="A4550" s="157" t="s">
        <v>11937</v>
      </c>
      <c r="B4550" s="1" t="s">
        <v>11938</v>
      </c>
      <c r="C4550" s="157" t="s">
        <v>10610</v>
      </c>
      <c r="D4550" s="157" t="s">
        <v>10620</v>
      </c>
    </row>
    <row r="4551">
      <c r="A4551" s="157" t="s">
        <v>11939</v>
      </c>
      <c r="B4551" s="1" t="s">
        <v>11940</v>
      </c>
      <c r="C4551" s="157" t="s">
        <v>10610</v>
      </c>
      <c r="D4551" s="157" t="s">
        <v>10620</v>
      </c>
    </row>
    <row r="4552">
      <c r="A4552" s="157" t="s">
        <v>11941</v>
      </c>
      <c r="B4552" s="1" t="s">
        <v>11942</v>
      </c>
      <c r="C4552" s="157" t="s">
        <v>10610</v>
      </c>
      <c r="D4552" s="157" t="s">
        <v>10620</v>
      </c>
    </row>
    <row r="4553">
      <c r="A4553" s="157" t="s">
        <v>11943</v>
      </c>
      <c r="B4553" s="1" t="s">
        <v>11944</v>
      </c>
      <c r="C4553" s="157" t="s">
        <v>10610</v>
      </c>
      <c r="D4553" s="157" t="s">
        <v>10620</v>
      </c>
    </row>
    <row r="4554">
      <c r="A4554" s="157" t="s">
        <v>11945</v>
      </c>
      <c r="B4554" s="1" t="s">
        <v>11946</v>
      </c>
      <c r="C4554" s="157" t="s">
        <v>10610</v>
      </c>
      <c r="D4554" s="157" t="s">
        <v>10620</v>
      </c>
    </row>
    <row r="4555">
      <c r="A4555" s="157" t="s">
        <v>11947</v>
      </c>
      <c r="B4555" s="1" t="s">
        <v>11948</v>
      </c>
      <c r="C4555" s="157" t="s">
        <v>10610</v>
      </c>
      <c r="D4555" s="157" t="s">
        <v>10620</v>
      </c>
    </row>
    <row r="4556">
      <c r="A4556" s="157" t="s">
        <v>11949</v>
      </c>
      <c r="B4556" s="1" t="s">
        <v>11950</v>
      </c>
      <c r="C4556" s="157" t="s">
        <v>10610</v>
      </c>
      <c r="D4556" s="157" t="s">
        <v>10620</v>
      </c>
    </row>
    <row r="4557">
      <c r="A4557" s="157" t="s">
        <v>11951</v>
      </c>
      <c r="B4557" s="1" t="s">
        <v>11952</v>
      </c>
      <c r="C4557" s="157" t="s">
        <v>10610</v>
      </c>
      <c r="D4557" s="157" t="s">
        <v>10620</v>
      </c>
    </row>
    <row r="4558">
      <c r="A4558" s="157" t="s">
        <v>11953</v>
      </c>
      <c r="B4558" s="1" t="s">
        <v>11954</v>
      </c>
      <c r="C4558" s="157" t="s">
        <v>10610</v>
      </c>
      <c r="D4558" s="157" t="s">
        <v>10620</v>
      </c>
    </row>
    <row r="4559">
      <c r="A4559" s="157" t="s">
        <v>11955</v>
      </c>
      <c r="B4559" s="1" t="s">
        <v>11956</v>
      </c>
      <c r="C4559" s="157" t="s">
        <v>10610</v>
      </c>
      <c r="D4559" s="157" t="s">
        <v>10620</v>
      </c>
    </row>
    <row r="4560">
      <c r="A4560" s="157" t="s">
        <v>11957</v>
      </c>
      <c r="B4560" s="1" t="s">
        <v>11958</v>
      </c>
      <c r="C4560" s="157" t="s">
        <v>10610</v>
      </c>
      <c r="D4560" s="157" t="s">
        <v>10620</v>
      </c>
    </row>
    <row r="4561">
      <c r="A4561" s="157" t="s">
        <v>11959</v>
      </c>
      <c r="B4561" s="1" t="s">
        <v>11960</v>
      </c>
      <c r="C4561" s="157" t="s">
        <v>10610</v>
      </c>
      <c r="D4561" s="157" t="s">
        <v>10620</v>
      </c>
    </row>
    <row r="4562">
      <c r="A4562" s="157" t="s">
        <v>11961</v>
      </c>
      <c r="B4562" s="1" t="s">
        <v>11962</v>
      </c>
      <c r="C4562" s="157" t="s">
        <v>10610</v>
      </c>
      <c r="D4562" s="157" t="s">
        <v>10620</v>
      </c>
    </row>
    <row r="4563">
      <c r="A4563" s="157" t="s">
        <v>11963</v>
      </c>
      <c r="B4563" s="1" t="s">
        <v>11964</v>
      </c>
      <c r="C4563" s="157" t="s">
        <v>10610</v>
      </c>
      <c r="D4563" s="157" t="s">
        <v>10620</v>
      </c>
    </row>
    <row r="4564" hidden="1">
      <c r="A4564" s="1" t="s">
        <v>10827</v>
      </c>
      <c r="B4564" s="1" t="s">
        <v>10827</v>
      </c>
      <c r="C4564" s="157" t="s">
        <v>10610</v>
      </c>
      <c r="D4564" s="1" t="s">
        <v>10827</v>
      </c>
    </row>
    <row r="4565" hidden="1">
      <c r="A4565" s="1" t="s">
        <v>10827</v>
      </c>
      <c r="B4565" s="1" t="s">
        <v>10827</v>
      </c>
      <c r="C4565" s="157" t="s">
        <v>10610</v>
      </c>
      <c r="D4565" s="1" t="s">
        <v>10827</v>
      </c>
    </row>
    <row r="4566">
      <c r="A4566" s="157" t="s">
        <v>11965</v>
      </c>
      <c r="B4566" s="1" t="s">
        <v>11966</v>
      </c>
      <c r="C4566" s="157" t="s">
        <v>10610</v>
      </c>
      <c r="D4566" s="157" t="s">
        <v>10620</v>
      </c>
    </row>
    <row r="4567">
      <c r="A4567" s="157" t="s">
        <v>11967</v>
      </c>
      <c r="B4567" s="1" t="s">
        <v>11968</v>
      </c>
      <c r="C4567" s="157" t="s">
        <v>10610</v>
      </c>
      <c r="D4567" s="157" t="s">
        <v>10620</v>
      </c>
    </row>
    <row r="4568">
      <c r="A4568" s="157" t="s">
        <v>11969</v>
      </c>
      <c r="B4568" s="1" t="s">
        <v>11970</v>
      </c>
      <c r="C4568" s="157" t="s">
        <v>10610</v>
      </c>
      <c r="D4568" s="157" t="s">
        <v>10620</v>
      </c>
    </row>
    <row r="4569">
      <c r="A4569" s="157" t="s">
        <v>11971</v>
      </c>
      <c r="B4569" s="1" t="s">
        <v>11972</v>
      </c>
      <c r="C4569" s="157" t="s">
        <v>10610</v>
      </c>
      <c r="D4569" s="157" t="s">
        <v>10620</v>
      </c>
    </row>
    <row r="4570">
      <c r="A4570" s="157" t="s">
        <v>11973</v>
      </c>
      <c r="B4570" s="1" t="s">
        <v>11974</v>
      </c>
      <c r="C4570" s="157" t="s">
        <v>10610</v>
      </c>
      <c r="D4570" s="157" t="s">
        <v>10620</v>
      </c>
    </row>
    <row r="4571">
      <c r="A4571" s="157" t="s">
        <v>11975</v>
      </c>
      <c r="B4571" s="1" t="s">
        <v>11976</v>
      </c>
      <c r="C4571" s="157" t="s">
        <v>10610</v>
      </c>
      <c r="D4571" s="157" t="s">
        <v>10620</v>
      </c>
    </row>
    <row r="4572">
      <c r="A4572" s="157" t="s">
        <v>11977</v>
      </c>
      <c r="B4572" s="1" t="s">
        <v>11978</v>
      </c>
      <c r="C4572" s="157" t="s">
        <v>10610</v>
      </c>
      <c r="D4572" s="157" t="s">
        <v>10620</v>
      </c>
    </row>
    <row r="4573">
      <c r="A4573" s="157" t="s">
        <v>11979</v>
      </c>
      <c r="B4573" s="1" t="s">
        <v>11980</v>
      </c>
      <c r="C4573" s="157" t="s">
        <v>10610</v>
      </c>
      <c r="D4573" s="157" t="s">
        <v>10620</v>
      </c>
    </row>
    <row r="4574">
      <c r="A4574" s="157" t="s">
        <v>11981</v>
      </c>
      <c r="B4574" s="1" t="s">
        <v>11982</v>
      </c>
      <c r="C4574" s="157" t="s">
        <v>10610</v>
      </c>
      <c r="D4574" s="157" t="s">
        <v>10620</v>
      </c>
    </row>
    <row r="4575">
      <c r="A4575" s="157" t="s">
        <v>11983</v>
      </c>
      <c r="B4575" s="1" t="s">
        <v>11984</v>
      </c>
      <c r="C4575" s="157" t="s">
        <v>10610</v>
      </c>
      <c r="D4575" s="157" t="s">
        <v>10620</v>
      </c>
    </row>
    <row r="4576">
      <c r="A4576" s="157" t="s">
        <v>11985</v>
      </c>
      <c r="B4576" s="1" t="s">
        <v>11986</v>
      </c>
      <c r="C4576" s="157" t="s">
        <v>10610</v>
      </c>
      <c r="D4576" s="157" t="s">
        <v>10620</v>
      </c>
    </row>
    <row r="4577">
      <c r="A4577" s="157" t="s">
        <v>11987</v>
      </c>
      <c r="B4577" s="1" t="s">
        <v>11988</v>
      </c>
      <c r="C4577" s="157" t="s">
        <v>10610</v>
      </c>
      <c r="D4577" s="157" t="s">
        <v>10620</v>
      </c>
    </row>
    <row r="4578">
      <c r="A4578" s="157" t="s">
        <v>11989</v>
      </c>
      <c r="B4578" s="1" t="s">
        <v>11990</v>
      </c>
      <c r="C4578" s="157" t="s">
        <v>10610</v>
      </c>
      <c r="D4578" s="157" t="s">
        <v>10620</v>
      </c>
    </row>
    <row r="4579">
      <c r="A4579" s="157" t="s">
        <v>11991</v>
      </c>
      <c r="B4579" s="1" t="s">
        <v>11992</v>
      </c>
      <c r="C4579" s="157" t="s">
        <v>10610</v>
      </c>
      <c r="D4579" s="157" t="s">
        <v>10620</v>
      </c>
    </row>
    <row r="4580" hidden="1">
      <c r="A4580" s="1" t="s">
        <v>10827</v>
      </c>
      <c r="B4580" s="1" t="s">
        <v>10827</v>
      </c>
      <c r="C4580" s="157" t="s">
        <v>10610</v>
      </c>
      <c r="D4580" s="1" t="s">
        <v>10827</v>
      </c>
    </row>
    <row r="4581" hidden="1">
      <c r="A4581" s="1" t="s">
        <v>10827</v>
      </c>
      <c r="B4581" s="1" t="s">
        <v>10827</v>
      </c>
      <c r="C4581" s="157" t="s">
        <v>10610</v>
      </c>
      <c r="D4581" s="1" t="s">
        <v>10827</v>
      </c>
    </row>
    <row r="4582">
      <c r="A4582" s="157" t="s">
        <v>11993</v>
      </c>
      <c r="B4582" s="1" t="s">
        <v>11994</v>
      </c>
      <c r="C4582" s="157" t="s">
        <v>10610</v>
      </c>
      <c r="D4582" s="157" t="s">
        <v>10620</v>
      </c>
    </row>
    <row r="4583">
      <c r="A4583" s="157" t="s">
        <v>11995</v>
      </c>
      <c r="B4583" s="1" t="s">
        <v>11996</v>
      </c>
      <c r="C4583" s="157" t="s">
        <v>10610</v>
      </c>
      <c r="D4583" s="157" t="s">
        <v>10620</v>
      </c>
    </row>
    <row r="4584">
      <c r="A4584" s="157" t="s">
        <v>11997</v>
      </c>
      <c r="B4584" s="1" t="s">
        <v>11998</v>
      </c>
      <c r="C4584" s="157" t="s">
        <v>10610</v>
      </c>
      <c r="D4584" s="157" t="s">
        <v>10620</v>
      </c>
    </row>
    <row r="4585">
      <c r="A4585" s="157" t="s">
        <v>11999</v>
      </c>
      <c r="B4585" s="1" t="s">
        <v>12000</v>
      </c>
      <c r="C4585" s="157" t="s">
        <v>10610</v>
      </c>
      <c r="D4585" s="157" t="s">
        <v>10620</v>
      </c>
    </row>
    <row r="4586">
      <c r="A4586" s="157" t="s">
        <v>12001</v>
      </c>
      <c r="B4586" s="1" t="s">
        <v>12002</v>
      </c>
      <c r="C4586" s="157" t="s">
        <v>10610</v>
      </c>
      <c r="D4586" s="157" t="s">
        <v>10620</v>
      </c>
    </row>
    <row r="4587">
      <c r="A4587" s="157" t="s">
        <v>12003</v>
      </c>
      <c r="B4587" s="1" t="s">
        <v>12004</v>
      </c>
      <c r="C4587" s="157" t="s">
        <v>10610</v>
      </c>
      <c r="D4587" s="157" t="s">
        <v>10620</v>
      </c>
    </row>
    <row r="4588">
      <c r="A4588" s="157" t="s">
        <v>12005</v>
      </c>
      <c r="B4588" s="1" t="s">
        <v>12006</v>
      </c>
      <c r="C4588" s="157" t="s">
        <v>10610</v>
      </c>
      <c r="D4588" s="157" t="s">
        <v>10620</v>
      </c>
    </row>
    <row r="4589">
      <c r="A4589" s="157" t="s">
        <v>12007</v>
      </c>
      <c r="B4589" s="1" t="s">
        <v>12008</v>
      </c>
      <c r="C4589" s="157" t="s">
        <v>10610</v>
      </c>
      <c r="D4589" s="157" t="s">
        <v>10620</v>
      </c>
    </row>
    <row r="4590">
      <c r="A4590" s="157" t="s">
        <v>12009</v>
      </c>
      <c r="B4590" s="1" t="s">
        <v>12010</v>
      </c>
      <c r="C4590" s="157" t="s">
        <v>10610</v>
      </c>
      <c r="D4590" s="157" t="s">
        <v>10620</v>
      </c>
    </row>
    <row r="4591">
      <c r="A4591" s="157" t="s">
        <v>12011</v>
      </c>
      <c r="B4591" s="1" t="s">
        <v>12012</v>
      </c>
      <c r="C4591" s="157" t="s">
        <v>10610</v>
      </c>
      <c r="D4591" s="157" t="s">
        <v>10620</v>
      </c>
    </row>
    <row r="4592">
      <c r="A4592" s="157" t="s">
        <v>12013</v>
      </c>
      <c r="B4592" s="1" t="s">
        <v>12014</v>
      </c>
      <c r="C4592" s="157" t="s">
        <v>10610</v>
      </c>
      <c r="D4592" s="157" t="s">
        <v>10620</v>
      </c>
    </row>
    <row r="4593">
      <c r="A4593" s="157" t="s">
        <v>12015</v>
      </c>
      <c r="B4593" s="1" t="s">
        <v>12016</v>
      </c>
      <c r="C4593" s="157" t="s">
        <v>10610</v>
      </c>
      <c r="D4593" s="157" t="s">
        <v>10620</v>
      </c>
    </row>
    <row r="4594">
      <c r="A4594" s="157" t="s">
        <v>12017</v>
      </c>
      <c r="B4594" s="1" t="s">
        <v>12018</v>
      </c>
      <c r="C4594" s="157" t="s">
        <v>10610</v>
      </c>
      <c r="D4594" s="157" t="s">
        <v>10620</v>
      </c>
    </row>
    <row r="4595">
      <c r="A4595" s="157" t="s">
        <v>12019</v>
      </c>
      <c r="B4595" s="1" t="s">
        <v>12020</v>
      </c>
      <c r="C4595" s="157" t="s">
        <v>10610</v>
      </c>
      <c r="D4595" s="157" t="s">
        <v>10620</v>
      </c>
    </row>
    <row r="4596" hidden="1">
      <c r="A4596" s="1" t="s">
        <v>10827</v>
      </c>
      <c r="B4596" s="1" t="s">
        <v>10827</v>
      </c>
      <c r="C4596" s="157" t="s">
        <v>10610</v>
      </c>
      <c r="D4596" s="1" t="s">
        <v>10827</v>
      </c>
    </row>
    <row r="4597" hidden="1">
      <c r="A4597" s="1" t="s">
        <v>10827</v>
      </c>
      <c r="B4597" s="1" t="s">
        <v>10827</v>
      </c>
      <c r="C4597" s="157" t="s">
        <v>10610</v>
      </c>
      <c r="D4597" s="1" t="s">
        <v>10827</v>
      </c>
    </row>
    <row r="4598">
      <c r="A4598" s="157" t="s">
        <v>12021</v>
      </c>
      <c r="B4598" s="1" t="s">
        <v>12022</v>
      </c>
      <c r="C4598" s="157" t="s">
        <v>10610</v>
      </c>
      <c r="D4598" s="157" t="s">
        <v>10620</v>
      </c>
    </row>
    <row r="4599" hidden="1">
      <c r="A4599" s="1" t="s">
        <v>10827</v>
      </c>
      <c r="B4599" s="1" t="s">
        <v>10827</v>
      </c>
      <c r="C4599" s="157" t="s">
        <v>10610</v>
      </c>
      <c r="D4599" s="1" t="s">
        <v>10827</v>
      </c>
    </row>
    <row r="4600" hidden="1">
      <c r="A4600" s="1" t="s">
        <v>10827</v>
      </c>
      <c r="B4600" s="1" t="s">
        <v>10827</v>
      </c>
      <c r="C4600" s="157" t="s">
        <v>10610</v>
      </c>
      <c r="D4600" s="1" t="s">
        <v>10827</v>
      </c>
    </row>
    <row r="4601" hidden="1">
      <c r="A4601" s="1" t="s">
        <v>10827</v>
      </c>
      <c r="B4601" s="1" t="s">
        <v>10827</v>
      </c>
      <c r="C4601" s="157" t="s">
        <v>10618</v>
      </c>
      <c r="D4601" s="1" t="s">
        <v>10827</v>
      </c>
    </row>
    <row r="4602" hidden="1">
      <c r="A4602" s="1" t="s">
        <v>10827</v>
      </c>
      <c r="B4602" s="1" t="s">
        <v>10827</v>
      </c>
      <c r="C4602" s="157" t="s">
        <v>10618</v>
      </c>
      <c r="D4602" s="1" t="s">
        <v>10827</v>
      </c>
    </row>
    <row r="4603" hidden="1">
      <c r="A4603" s="1" t="s">
        <v>10827</v>
      </c>
      <c r="B4603" s="1" t="s">
        <v>10827</v>
      </c>
      <c r="C4603" s="157" t="s">
        <v>10618</v>
      </c>
      <c r="D4603" s="1" t="s">
        <v>10827</v>
      </c>
    </row>
    <row r="4604" hidden="1">
      <c r="A4604" s="1" t="s">
        <v>10827</v>
      </c>
      <c r="B4604" s="1" t="s">
        <v>10827</v>
      </c>
      <c r="C4604" s="157" t="s">
        <v>10618</v>
      </c>
      <c r="D4604" s="1" t="s">
        <v>10827</v>
      </c>
    </row>
    <row r="4605" hidden="1">
      <c r="A4605" s="1" t="s">
        <v>10827</v>
      </c>
      <c r="B4605" s="1" t="s">
        <v>10827</v>
      </c>
      <c r="C4605" s="157" t="s">
        <v>10618</v>
      </c>
      <c r="D4605" s="1" t="s">
        <v>10827</v>
      </c>
    </row>
    <row r="4606" hidden="1">
      <c r="A4606" s="1" t="s">
        <v>10827</v>
      </c>
      <c r="B4606" s="1" t="s">
        <v>10827</v>
      </c>
      <c r="C4606" s="157" t="s">
        <v>10618</v>
      </c>
      <c r="D4606" s="1" t="s">
        <v>10827</v>
      </c>
    </row>
    <row r="4607" hidden="1">
      <c r="A4607" s="1" t="s">
        <v>10827</v>
      </c>
      <c r="B4607" s="1" t="s">
        <v>10827</v>
      </c>
      <c r="C4607" s="157" t="s">
        <v>10618</v>
      </c>
      <c r="D4607" s="1" t="s">
        <v>10827</v>
      </c>
    </row>
    <row r="4608" hidden="1">
      <c r="A4608" s="1" t="s">
        <v>10827</v>
      </c>
      <c r="B4608" s="1" t="s">
        <v>10827</v>
      </c>
      <c r="C4608" s="157" t="s">
        <v>10618</v>
      </c>
      <c r="D4608" s="1" t="s">
        <v>10827</v>
      </c>
    </row>
    <row r="4609" hidden="1">
      <c r="A4609" s="1" t="s">
        <v>10827</v>
      </c>
      <c r="B4609" s="1" t="s">
        <v>10827</v>
      </c>
      <c r="C4609" s="157" t="s">
        <v>10618</v>
      </c>
      <c r="D4609" s="1" t="s">
        <v>10827</v>
      </c>
    </row>
    <row r="4610" hidden="1">
      <c r="A4610" s="1" t="s">
        <v>10827</v>
      </c>
      <c r="B4610" s="1" t="s">
        <v>10827</v>
      </c>
      <c r="C4610" s="157" t="s">
        <v>10618</v>
      </c>
      <c r="D4610" s="1" t="s">
        <v>10827</v>
      </c>
    </row>
    <row r="4611" hidden="1">
      <c r="A4611" s="1" t="s">
        <v>10827</v>
      </c>
      <c r="B4611" s="1" t="s">
        <v>10827</v>
      </c>
      <c r="C4611" s="157" t="s">
        <v>10618</v>
      </c>
      <c r="D4611" s="1" t="s">
        <v>10827</v>
      </c>
    </row>
    <row r="4612" hidden="1">
      <c r="A4612" s="1" t="s">
        <v>10827</v>
      </c>
      <c r="B4612" s="1" t="s">
        <v>10827</v>
      </c>
      <c r="C4612" s="157" t="s">
        <v>10618</v>
      </c>
      <c r="D4612" s="1" t="s">
        <v>10827</v>
      </c>
    </row>
    <row r="4613" hidden="1">
      <c r="A4613" s="1" t="s">
        <v>10827</v>
      </c>
      <c r="B4613" s="1" t="s">
        <v>10827</v>
      </c>
      <c r="C4613" s="157" t="s">
        <v>10618</v>
      </c>
      <c r="D4613" s="1" t="s">
        <v>10827</v>
      </c>
    </row>
    <row r="4614" hidden="1">
      <c r="A4614" s="1" t="s">
        <v>10827</v>
      </c>
      <c r="B4614" s="1" t="s">
        <v>10827</v>
      </c>
      <c r="C4614" s="157" t="s">
        <v>10618</v>
      </c>
      <c r="D4614" s="1" t="s">
        <v>10827</v>
      </c>
    </row>
    <row r="4615" hidden="1">
      <c r="A4615" s="1" t="s">
        <v>10827</v>
      </c>
      <c r="B4615" s="1" t="s">
        <v>10827</v>
      </c>
      <c r="C4615" s="157" t="s">
        <v>10618</v>
      </c>
      <c r="D4615" s="1" t="s">
        <v>10827</v>
      </c>
    </row>
    <row r="4616" hidden="1">
      <c r="A4616" s="1" t="s">
        <v>10827</v>
      </c>
      <c r="B4616" s="1" t="s">
        <v>10827</v>
      </c>
      <c r="C4616" s="157" t="s">
        <v>10618</v>
      </c>
      <c r="D4616" s="1" t="s">
        <v>10827</v>
      </c>
    </row>
    <row r="4617" hidden="1">
      <c r="A4617" s="1" t="s">
        <v>10827</v>
      </c>
      <c r="B4617" s="1" t="s">
        <v>10827</v>
      </c>
      <c r="D4617" s="1" t="s">
        <v>10827</v>
      </c>
    </row>
    <row r="4618" hidden="1">
      <c r="A4618" s="1" t="s">
        <v>10827</v>
      </c>
      <c r="B4618" s="1" t="s">
        <v>10827</v>
      </c>
      <c r="C4618" s="157" t="s">
        <v>10611</v>
      </c>
      <c r="D4618" s="1" t="s">
        <v>10827</v>
      </c>
    </row>
    <row r="4619" hidden="1">
      <c r="A4619" s="1" t="s">
        <v>10827</v>
      </c>
      <c r="B4619" s="1" t="s">
        <v>10827</v>
      </c>
      <c r="C4619" s="157" t="s">
        <v>10611</v>
      </c>
      <c r="D4619" s="1" t="s">
        <v>10827</v>
      </c>
    </row>
    <row r="4620" hidden="1">
      <c r="A4620" s="1" t="s">
        <v>10827</v>
      </c>
      <c r="B4620" s="1" t="s">
        <v>10827</v>
      </c>
      <c r="C4620" s="157" t="s">
        <v>10611</v>
      </c>
      <c r="D4620" s="1" t="s">
        <v>10827</v>
      </c>
    </row>
    <row r="4621" hidden="1">
      <c r="A4621" s="1" t="s">
        <v>10827</v>
      </c>
      <c r="B4621" s="1" t="s">
        <v>10827</v>
      </c>
      <c r="C4621" s="157" t="s">
        <v>10611</v>
      </c>
      <c r="D4621" s="1" t="s">
        <v>10827</v>
      </c>
    </row>
    <row r="4622" hidden="1">
      <c r="A4622" s="1" t="s">
        <v>10827</v>
      </c>
      <c r="B4622" s="1" t="s">
        <v>10827</v>
      </c>
      <c r="C4622" s="157" t="s">
        <v>10611</v>
      </c>
      <c r="D4622" s="1" t="s">
        <v>10827</v>
      </c>
    </row>
    <row r="4623">
      <c r="A4623" s="157" t="s">
        <v>12023</v>
      </c>
      <c r="B4623" s="1" t="s">
        <v>12024</v>
      </c>
      <c r="C4623" s="157" t="s">
        <v>10610</v>
      </c>
      <c r="D4623" s="157" t="s">
        <v>10620</v>
      </c>
    </row>
    <row r="4624">
      <c r="A4624" s="157" t="s">
        <v>9065</v>
      </c>
      <c r="B4624" s="1" t="s">
        <v>9066</v>
      </c>
      <c r="C4624" s="157" t="s">
        <v>10610</v>
      </c>
      <c r="D4624" s="157" t="s">
        <v>10620</v>
      </c>
    </row>
    <row r="4625">
      <c r="A4625" s="157" t="s">
        <v>12025</v>
      </c>
      <c r="B4625" s="1" t="s">
        <v>12026</v>
      </c>
      <c r="C4625" s="157" t="s">
        <v>10610</v>
      </c>
      <c r="D4625" s="157" t="s">
        <v>10620</v>
      </c>
    </row>
    <row r="4626">
      <c r="A4626" s="157" t="s">
        <v>12027</v>
      </c>
      <c r="B4626" s="1" t="s">
        <v>12028</v>
      </c>
      <c r="C4626" s="157" t="s">
        <v>10610</v>
      </c>
      <c r="D4626" s="157" t="s">
        <v>10620</v>
      </c>
    </row>
    <row r="4627">
      <c r="A4627" s="157" t="s">
        <v>12029</v>
      </c>
      <c r="B4627" s="1" t="s">
        <v>12030</v>
      </c>
      <c r="C4627" s="157" t="s">
        <v>10610</v>
      </c>
      <c r="D4627" s="157" t="s">
        <v>10620</v>
      </c>
    </row>
    <row r="4628">
      <c r="A4628" s="157" t="s">
        <v>12031</v>
      </c>
      <c r="B4628" s="1" t="s">
        <v>12032</v>
      </c>
      <c r="C4628" s="157" t="s">
        <v>10610</v>
      </c>
      <c r="D4628" s="157" t="s">
        <v>10620</v>
      </c>
    </row>
    <row r="4629">
      <c r="A4629" s="157" t="s">
        <v>12033</v>
      </c>
      <c r="B4629" s="1" t="s">
        <v>12034</v>
      </c>
      <c r="C4629" s="157" t="s">
        <v>10618</v>
      </c>
      <c r="D4629" s="157" t="s">
        <v>10620</v>
      </c>
    </row>
    <row r="4630">
      <c r="A4630" s="157" t="s">
        <v>12035</v>
      </c>
      <c r="B4630" s="1" t="s">
        <v>12036</v>
      </c>
      <c r="C4630" s="157" t="s">
        <v>10618</v>
      </c>
      <c r="D4630" s="157" t="s">
        <v>10620</v>
      </c>
    </row>
    <row r="4631">
      <c r="A4631" s="157" t="s">
        <v>12037</v>
      </c>
      <c r="B4631" s="1" t="s">
        <v>12038</v>
      </c>
      <c r="C4631" s="157" t="s">
        <v>10618</v>
      </c>
      <c r="D4631" s="157" t="s">
        <v>10620</v>
      </c>
    </row>
    <row r="4632">
      <c r="A4632" s="1" t="s">
        <v>12039</v>
      </c>
      <c r="B4632" s="1" t="s">
        <v>12040</v>
      </c>
      <c r="C4632" s="157" t="s">
        <v>10610</v>
      </c>
      <c r="D4632" s="157" t="s">
        <v>10620</v>
      </c>
    </row>
    <row r="4633">
      <c r="A4633" s="1" t="s">
        <v>12041</v>
      </c>
      <c r="B4633" s="1" t="s">
        <v>12042</v>
      </c>
      <c r="C4633" s="157" t="s">
        <v>10610</v>
      </c>
      <c r="D4633" s="157" t="s">
        <v>10620</v>
      </c>
    </row>
    <row r="4634">
      <c r="A4634" s="1" t="s">
        <v>12043</v>
      </c>
      <c r="B4634" s="1" t="s">
        <v>12044</v>
      </c>
      <c r="C4634" s="157" t="s">
        <v>10610</v>
      </c>
      <c r="D4634" s="157" t="s">
        <v>10620</v>
      </c>
    </row>
    <row r="4635">
      <c r="A4635" s="1" t="s">
        <v>12045</v>
      </c>
      <c r="B4635" s="1" t="s">
        <v>12046</v>
      </c>
      <c r="C4635" s="157" t="s">
        <v>10610</v>
      </c>
      <c r="D4635" s="157" t="s">
        <v>10620</v>
      </c>
    </row>
    <row r="4636">
      <c r="A4636" s="1" t="s">
        <v>12047</v>
      </c>
      <c r="B4636" s="1" t="s">
        <v>12048</v>
      </c>
      <c r="C4636" s="157" t="s">
        <v>10610</v>
      </c>
      <c r="D4636" s="157" t="s">
        <v>10620</v>
      </c>
    </row>
    <row r="4637">
      <c r="A4637" s="1" t="s">
        <v>12049</v>
      </c>
      <c r="B4637" s="1" t="s">
        <v>12050</v>
      </c>
      <c r="C4637" s="157" t="s">
        <v>10610</v>
      </c>
      <c r="D4637" s="157" t="s">
        <v>10620</v>
      </c>
    </row>
    <row r="4638">
      <c r="A4638" s="1" t="s">
        <v>12051</v>
      </c>
      <c r="B4638" s="1" t="s">
        <v>12052</v>
      </c>
      <c r="C4638" s="157" t="s">
        <v>10610</v>
      </c>
      <c r="D4638" s="157" t="s">
        <v>10620</v>
      </c>
    </row>
    <row r="4639">
      <c r="A4639" s="1" t="s">
        <v>12053</v>
      </c>
      <c r="B4639" s="1" t="s">
        <v>12054</v>
      </c>
      <c r="C4639" s="157" t="s">
        <v>10610</v>
      </c>
      <c r="D4639" s="157" t="s">
        <v>10620</v>
      </c>
    </row>
    <row r="4640">
      <c r="A4640" s="1" t="s">
        <v>12055</v>
      </c>
      <c r="B4640" s="1" t="s">
        <v>12056</v>
      </c>
      <c r="C4640" s="157" t="s">
        <v>10610</v>
      </c>
      <c r="D4640" s="157" t="s">
        <v>10620</v>
      </c>
    </row>
    <row r="4641">
      <c r="A4641" s="1" t="s">
        <v>12057</v>
      </c>
      <c r="B4641" s="1" t="s">
        <v>12058</v>
      </c>
      <c r="C4641" s="157" t="s">
        <v>10610</v>
      </c>
      <c r="D4641" s="157" t="s">
        <v>10620</v>
      </c>
    </row>
    <row r="4642">
      <c r="A4642" s="1" t="s">
        <v>12059</v>
      </c>
      <c r="B4642" s="1" t="s">
        <v>12060</v>
      </c>
      <c r="C4642" s="157" t="s">
        <v>10610</v>
      </c>
      <c r="D4642" s="157" t="s">
        <v>10620</v>
      </c>
    </row>
    <row r="4643">
      <c r="A4643" s="1" t="s">
        <v>12061</v>
      </c>
      <c r="B4643" s="1" t="s">
        <v>12062</v>
      </c>
      <c r="C4643" s="157" t="s">
        <v>10610</v>
      </c>
      <c r="D4643" s="157" t="s">
        <v>10620</v>
      </c>
    </row>
    <row r="4644">
      <c r="A4644" s="1" t="s">
        <v>12063</v>
      </c>
      <c r="B4644" s="1" t="s">
        <v>12064</v>
      </c>
      <c r="C4644" s="157" t="s">
        <v>10610</v>
      </c>
      <c r="D4644" s="157" t="s">
        <v>10620</v>
      </c>
    </row>
    <row r="4645">
      <c r="A4645" s="1" t="s">
        <v>12065</v>
      </c>
      <c r="B4645" s="1" t="s">
        <v>12066</v>
      </c>
      <c r="C4645" s="157" t="s">
        <v>10610</v>
      </c>
      <c r="D4645" s="157" t="s">
        <v>10620</v>
      </c>
    </row>
    <row r="4646">
      <c r="A4646" s="1" t="s">
        <v>12067</v>
      </c>
      <c r="B4646" s="1" t="s">
        <v>12068</v>
      </c>
      <c r="C4646" s="157" t="s">
        <v>10610</v>
      </c>
      <c r="D4646" s="157" t="s">
        <v>10620</v>
      </c>
    </row>
    <row r="4647">
      <c r="A4647" s="1" t="s">
        <v>12069</v>
      </c>
      <c r="B4647" s="1" t="s">
        <v>12070</v>
      </c>
      <c r="C4647" s="157" t="s">
        <v>10610</v>
      </c>
      <c r="D4647" s="157" t="s">
        <v>10620</v>
      </c>
    </row>
    <row r="4648">
      <c r="A4648" s="1" t="s">
        <v>12071</v>
      </c>
      <c r="B4648" s="1" t="s">
        <v>12072</v>
      </c>
      <c r="C4648" s="157" t="s">
        <v>10610</v>
      </c>
      <c r="D4648" s="157" t="s">
        <v>10620</v>
      </c>
    </row>
    <row r="4649">
      <c r="A4649" s="1" t="s">
        <v>12073</v>
      </c>
      <c r="B4649" s="1" t="s">
        <v>12074</v>
      </c>
      <c r="C4649" s="157" t="s">
        <v>10610</v>
      </c>
      <c r="D4649" s="157" t="s">
        <v>10620</v>
      </c>
    </row>
    <row r="4650">
      <c r="A4650" s="1" t="s">
        <v>12075</v>
      </c>
      <c r="B4650" s="1" t="s">
        <v>12076</v>
      </c>
      <c r="C4650" s="157" t="s">
        <v>10610</v>
      </c>
      <c r="D4650" s="157" t="s">
        <v>10620</v>
      </c>
    </row>
    <row r="4651">
      <c r="A4651" s="1" t="s">
        <v>12077</v>
      </c>
      <c r="B4651" s="1" t="s">
        <v>12078</v>
      </c>
      <c r="C4651" s="157" t="s">
        <v>10610</v>
      </c>
      <c r="D4651" s="157" t="s">
        <v>10620</v>
      </c>
    </row>
    <row r="4652">
      <c r="A4652" s="1" t="s">
        <v>12079</v>
      </c>
      <c r="B4652" s="1" t="s">
        <v>12080</v>
      </c>
      <c r="C4652" s="157" t="s">
        <v>10610</v>
      </c>
      <c r="D4652" s="157" t="s">
        <v>10620</v>
      </c>
    </row>
    <row r="4653">
      <c r="A4653" s="1" t="s">
        <v>12081</v>
      </c>
      <c r="B4653" s="1" t="s">
        <v>12082</v>
      </c>
      <c r="C4653" s="157" t="s">
        <v>10610</v>
      </c>
      <c r="D4653" s="157" t="s">
        <v>10620</v>
      </c>
    </row>
    <row r="4654">
      <c r="A4654" s="1" t="s">
        <v>12083</v>
      </c>
      <c r="B4654" s="1" t="s">
        <v>12084</v>
      </c>
      <c r="C4654" s="157" t="s">
        <v>10610</v>
      </c>
      <c r="D4654" s="157" t="s">
        <v>10620</v>
      </c>
    </row>
    <row r="4655">
      <c r="A4655" s="1" t="s">
        <v>12085</v>
      </c>
      <c r="B4655" s="1" t="s">
        <v>12086</v>
      </c>
      <c r="C4655" s="157" t="s">
        <v>10610</v>
      </c>
      <c r="D4655" s="157" t="s">
        <v>10620</v>
      </c>
    </row>
    <row r="4656">
      <c r="A4656" s="1" t="s">
        <v>12087</v>
      </c>
      <c r="B4656" s="1" t="s">
        <v>12088</v>
      </c>
      <c r="C4656" s="157" t="s">
        <v>10610</v>
      </c>
      <c r="D4656" s="157" t="s">
        <v>10620</v>
      </c>
    </row>
    <row r="4657">
      <c r="A4657" s="1" t="s">
        <v>12089</v>
      </c>
      <c r="B4657" s="1" t="s">
        <v>12090</v>
      </c>
      <c r="C4657" s="157" t="s">
        <v>10610</v>
      </c>
      <c r="D4657" s="157" t="s">
        <v>10620</v>
      </c>
    </row>
    <row r="4658">
      <c r="A4658" s="1" t="s">
        <v>12091</v>
      </c>
      <c r="B4658" s="1" t="s">
        <v>12092</v>
      </c>
      <c r="C4658" s="157" t="s">
        <v>10610</v>
      </c>
      <c r="D4658" s="157" t="s">
        <v>10620</v>
      </c>
    </row>
    <row r="4659">
      <c r="A4659" s="1" t="s">
        <v>12093</v>
      </c>
      <c r="B4659" s="1" t="s">
        <v>12094</v>
      </c>
      <c r="C4659" s="157" t="s">
        <v>10610</v>
      </c>
      <c r="D4659" s="157" t="s">
        <v>10620</v>
      </c>
    </row>
    <row r="4660">
      <c r="A4660" s="1" t="s">
        <v>12095</v>
      </c>
      <c r="B4660" s="1" t="s">
        <v>12096</v>
      </c>
      <c r="C4660" s="157" t="s">
        <v>10610</v>
      </c>
      <c r="D4660" s="157" t="s">
        <v>10620</v>
      </c>
    </row>
    <row r="4661">
      <c r="A4661" s="1" t="s">
        <v>12097</v>
      </c>
      <c r="B4661" s="1" t="s">
        <v>12098</v>
      </c>
      <c r="C4661" s="157" t="s">
        <v>10610</v>
      </c>
      <c r="D4661" s="157" t="s">
        <v>10620</v>
      </c>
    </row>
    <row r="4662">
      <c r="A4662" s="1" t="s">
        <v>12099</v>
      </c>
      <c r="B4662" s="1" t="s">
        <v>12100</v>
      </c>
      <c r="C4662" s="157" t="s">
        <v>10610</v>
      </c>
      <c r="D4662" s="157" t="s">
        <v>10620</v>
      </c>
    </row>
    <row r="4663">
      <c r="A4663" s="1" t="s">
        <v>12101</v>
      </c>
      <c r="B4663" s="1" t="s">
        <v>12090</v>
      </c>
      <c r="C4663" s="157" t="s">
        <v>10610</v>
      </c>
      <c r="D4663" s="157" t="s">
        <v>10620</v>
      </c>
    </row>
    <row r="4664">
      <c r="A4664" s="1" t="s">
        <v>12102</v>
      </c>
      <c r="B4664" s="1" t="s">
        <v>12103</v>
      </c>
      <c r="C4664" s="157" t="s">
        <v>10610</v>
      </c>
      <c r="D4664" s="157" t="s">
        <v>10620</v>
      </c>
    </row>
    <row r="4665">
      <c r="A4665" s="1" t="s">
        <v>12104</v>
      </c>
      <c r="B4665" s="1" t="s">
        <v>12105</v>
      </c>
      <c r="C4665" s="157" t="s">
        <v>10610</v>
      </c>
      <c r="D4665" s="157" t="s">
        <v>10620</v>
      </c>
    </row>
    <row r="4666">
      <c r="A4666" s="1" t="s">
        <v>12106</v>
      </c>
      <c r="B4666" s="1" t="s">
        <v>12107</v>
      </c>
      <c r="C4666" s="157" t="s">
        <v>10610</v>
      </c>
      <c r="D4666" s="157" t="s">
        <v>10620</v>
      </c>
    </row>
    <row r="4667">
      <c r="A4667" s="1" t="s">
        <v>12108</v>
      </c>
      <c r="B4667" s="1" t="s">
        <v>12109</v>
      </c>
      <c r="C4667" s="157" t="s">
        <v>10610</v>
      </c>
      <c r="D4667" s="157" t="s">
        <v>10620</v>
      </c>
    </row>
    <row r="4668">
      <c r="A4668" s="1" t="s">
        <v>12110</v>
      </c>
      <c r="B4668" s="1" t="s">
        <v>12111</v>
      </c>
      <c r="C4668" s="157" t="s">
        <v>10610</v>
      </c>
      <c r="D4668" s="157" t="s">
        <v>10620</v>
      </c>
    </row>
    <row r="4669">
      <c r="A4669" s="1" t="s">
        <v>12112</v>
      </c>
      <c r="B4669" s="1" t="s">
        <v>12090</v>
      </c>
      <c r="C4669" s="157" t="s">
        <v>10610</v>
      </c>
      <c r="D4669" s="157" t="s">
        <v>10620</v>
      </c>
    </row>
    <row r="4670">
      <c r="A4670" s="1" t="s">
        <v>12113</v>
      </c>
      <c r="B4670" s="1" t="s">
        <v>12114</v>
      </c>
      <c r="C4670" s="157" t="s">
        <v>10610</v>
      </c>
      <c r="D4670" s="157" t="s">
        <v>10620</v>
      </c>
    </row>
    <row r="4671">
      <c r="A4671" s="1" t="s">
        <v>12115</v>
      </c>
      <c r="B4671" s="1" t="s">
        <v>12116</v>
      </c>
      <c r="C4671" s="157" t="s">
        <v>10610</v>
      </c>
      <c r="D4671" s="157" t="s">
        <v>10620</v>
      </c>
    </row>
    <row r="4672">
      <c r="A4672" s="157" t="s">
        <v>12117</v>
      </c>
      <c r="B4672" s="1" t="s">
        <v>12118</v>
      </c>
      <c r="C4672" s="157" t="s">
        <v>10610</v>
      </c>
      <c r="D4672" s="157" t="s">
        <v>10620</v>
      </c>
    </row>
    <row r="4673">
      <c r="A4673" s="157" t="s">
        <v>12119</v>
      </c>
      <c r="B4673" s="1" t="s">
        <v>12120</v>
      </c>
      <c r="C4673" s="157" t="s">
        <v>10610</v>
      </c>
      <c r="D4673" s="157" t="s">
        <v>10620</v>
      </c>
    </row>
    <row r="4674">
      <c r="A4674" s="157" t="s">
        <v>12121</v>
      </c>
      <c r="B4674" s="1" t="s">
        <v>12122</v>
      </c>
      <c r="C4674" s="157" t="s">
        <v>10610</v>
      </c>
      <c r="D4674" s="157" t="s">
        <v>10620</v>
      </c>
    </row>
    <row r="4675">
      <c r="A4675" s="157" t="s">
        <v>12123</v>
      </c>
      <c r="B4675" s="1" t="s">
        <v>12124</v>
      </c>
      <c r="C4675" s="157" t="s">
        <v>10610</v>
      </c>
      <c r="D4675" s="157" t="s">
        <v>10620</v>
      </c>
    </row>
    <row r="4676">
      <c r="A4676" s="157" t="s">
        <v>12125</v>
      </c>
      <c r="B4676" s="1" t="s">
        <v>12126</v>
      </c>
      <c r="C4676" s="157" t="s">
        <v>10610</v>
      </c>
      <c r="D4676" s="157" t="s">
        <v>10620</v>
      </c>
    </row>
    <row r="4677">
      <c r="A4677" s="157" t="s">
        <v>12127</v>
      </c>
      <c r="B4677" s="1" t="s">
        <v>12128</v>
      </c>
      <c r="C4677" s="157" t="s">
        <v>10610</v>
      </c>
      <c r="D4677" s="157" t="s">
        <v>10620</v>
      </c>
    </row>
    <row r="4678">
      <c r="A4678" s="157" t="s">
        <v>12129</v>
      </c>
      <c r="B4678" s="1" t="s">
        <v>12130</v>
      </c>
      <c r="C4678" s="157" t="s">
        <v>10610</v>
      </c>
      <c r="D4678" s="157" t="s">
        <v>10620</v>
      </c>
    </row>
    <row r="4679">
      <c r="A4679" s="157" t="s">
        <v>12131</v>
      </c>
      <c r="B4679" s="1" t="s">
        <v>12132</v>
      </c>
      <c r="C4679" s="157" t="s">
        <v>10610</v>
      </c>
      <c r="D4679" s="157" t="s">
        <v>10620</v>
      </c>
    </row>
    <row r="4680">
      <c r="A4680" s="157" t="s">
        <v>12133</v>
      </c>
      <c r="B4680" s="1" t="s">
        <v>12134</v>
      </c>
      <c r="C4680" s="157" t="s">
        <v>10610</v>
      </c>
      <c r="D4680" s="157" t="s">
        <v>10620</v>
      </c>
    </row>
    <row r="4681">
      <c r="A4681" s="157" t="s">
        <v>12135</v>
      </c>
      <c r="B4681" s="1" t="s">
        <v>12136</v>
      </c>
      <c r="C4681" s="157" t="s">
        <v>10610</v>
      </c>
      <c r="D4681" s="157" t="s">
        <v>10620</v>
      </c>
    </row>
    <row r="4682">
      <c r="A4682" s="157" t="s">
        <v>12137</v>
      </c>
      <c r="B4682" s="1" t="s">
        <v>12138</v>
      </c>
      <c r="C4682" s="157" t="s">
        <v>10610</v>
      </c>
      <c r="D4682" s="157" t="s">
        <v>10620</v>
      </c>
    </row>
    <row r="4683">
      <c r="A4683" s="157" t="s">
        <v>12139</v>
      </c>
      <c r="B4683" s="1" t="s">
        <v>12140</v>
      </c>
      <c r="C4683" s="157" t="s">
        <v>10610</v>
      </c>
      <c r="D4683" s="157" t="s">
        <v>10620</v>
      </c>
    </row>
    <row r="4684">
      <c r="A4684" s="157" t="s">
        <v>12141</v>
      </c>
      <c r="B4684" s="1" t="s">
        <v>12142</v>
      </c>
      <c r="C4684" s="157" t="s">
        <v>10610</v>
      </c>
      <c r="D4684" s="157" t="s">
        <v>10620</v>
      </c>
    </row>
    <row r="4685">
      <c r="A4685" s="157" t="s">
        <v>12143</v>
      </c>
      <c r="B4685" s="1" t="s">
        <v>12144</v>
      </c>
      <c r="C4685" s="157" t="s">
        <v>10610</v>
      </c>
      <c r="D4685" s="157" t="s">
        <v>10620</v>
      </c>
    </row>
    <row r="4686">
      <c r="A4686" s="157" t="s">
        <v>12145</v>
      </c>
      <c r="B4686" s="1" t="s">
        <v>12146</v>
      </c>
      <c r="C4686" s="157" t="s">
        <v>10610</v>
      </c>
      <c r="D4686" s="157" t="s">
        <v>10620</v>
      </c>
    </row>
    <row r="4687">
      <c r="A4687" s="157" t="s">
        <v>12147</v>
      </c>
      <c r="B4687" s="1" t="s">
        <v>12148</v>
      </c>
      <c r="C4687" s="157" t="s">
        <v>10610</v>
      </c>
      <c r="D4687" s="157" t="s">
        <v>10620</v>
      </c>
    </row>
    <row r="4688">
      <c r="A4688" s="157" t="s">
        <v>12149</v>
      </c>
      <c r="B4688" s="1" t="s">
        <v>12150</v>
      </c>
      <c r="C4688" s="157" t="s">
        <v>10610</v>
      </c>
      <c r="D4688" s="157" t="s">
        <v>10620</v>
      </c>
    </row>
    <row r="4689">
      <c r="A4689" s="157" t="s">
        <v>12151</v>
      </c>
      <c r="B4689" s="1" t="s">
        <v>12152</v>
      </c>
      <c r="C4689" s="157" t="s">
        <v>10610</v>
      </c>
      <c r="D4689" s="157" t="s">
        <v>10620</v>
      </c>
    </row>
    <row r="4690">
      <c r="A4690" s="157" t="s">
        <v>12153</v>
      </c>
      <c r="B4690" s="1" t="s">
        <v>12154</v>
      </c>
      <c r="C4690" s="157" t="s">
        <v>10610</v>
      </c>
      <c r="D4690" s="157" t="s">
        <v>10620</v>
      </c>
    </row>
    <row r="4691">
      <c r="A4691" s="157" t="s">
        <v>12155</v>
      </c>
      <c r="B4691" s="1" t="s">
        <v>12156</v>
      </c>
      <c r="C4691" s="157" t="s">
        <v>10610</v>
      </c>
      <c r="D4691" s="157" t="s">
        <v>10620</v>
      </c>
    </row>
    <row r="4692">
      <c r="A4692" s="157" t="s">
        <v>12157</v>
      </c>
      <c r="B4692" s="1" t="s">
        <v>12158</v>
      </c>
      <c r="C4692" s="157" t="s">
        <v>10610</v>
      </c>
      <c r="D4692" s="157" t="s">
        <v>10620</v>
      </c>
    </row>
    <row r="4693">
      <c r="A4693" s="157" t="s">
        <v>12159</v>
      </c>
      <c r="B4693" s="1" t="s">
        <v>12160</v>
      </c>
      <c r="C4693" s="157" t="s">
        <v>10610</v>
      </c>
      <c r="D4693" s="157" t="s">
        <v>10620</v>
      </c>
    </row>
    <row r="4694">
      <c r="A4694" s="157" t="s">
        <v>12161</v>
      </c>
      <c r="B4694" s="1" t="s">
        <v>12162</v>
      </c>
      <c r="C4694" s="157" t="s">
        <v>10610</v>
      </c>
      <c r="D4694" s="157" t="s">
        <v>10620</v>
      </c>
    </row>
    <row r="4695">
      <c r="A4695" s="157" t="s">
        <v>12163</v>
      </c>
      <c r="B4695" s="1" t="s">
        <v>12164</v>
      </c>
      <c r="C4695" s="157" t="s">
        <v>10610</v>
      </c>
      <c r="D4695" s="157" t="s">
        <v>10620</v>
      </c>
    </row>
    <row r="4696">
      <c r="A4696" s="157" t="s">
        <v>12165</v>
      </c>
      <c r="B4696" s="1" t="s">
        <v>12166</v>
      </c>
      <c r="C4696" s="157" t="s">
        <v>10610</v>
      </c>
      <c r="D4696" s="157" t="s">
        <v>10620</v>
      </c>
    </row>
    <row r="4697">
      <c r="A4697" s="157" t="s">
        <v>12167</v>
      </c>
      <c r="B4697" s="1" t="s">
        <v>12168</v>
      </c>
      <c r="C4697" s="157" t="s">
        <v>10610</v>
      </c>
      <c r="D4697" s="157" t="s">
        <v>10620</v>
      </c>
    </row>
    <row r="4698">
      <c r="A4698" s="157" t="s">
        <v>12169</v>
      </c>
      <c r="B4698" s="1" t="s">
        <v>12170</v>
      </c>
      <c r="C4698" s="157" t="s">
        <v>10610</v>
      </c>
      <c r="D4698" s="157" t="s">
        <v>10620</v>
      </c>
    </row>
    <row r="4699">
      <c r="A4699" s="157" t="s">
        <v>12171</v>
      </c>
      <c r="B4699" s="1" t="s">
        <v>12172</v>
      </c>
      <c r="C4699" s="157" t="s">
        <v>10610</v>
      </c>
      <c r="D4699" s="157" t="s">
        <v>10620</v>
      </c>
    </row>
    <row r="4700">
      <c r="A4700" s="157" t="s">
        <v>12173</v>
      </c>
      <c r="B4700" s="1" t="s">
        <v>12174</v>
      </c>
      <c r="C4700" s="157" t="s">
        <v>10610</v>
      </c>
      <c r="D4700" s="157" t="s">
        <v>10620</v>
      </c>
    </row>
    <row r="4701">
      <c r="A4701" s="157" t="s">
        <v>12175</v>
      </c>
      <c r="B4701" s="1" t="s">
        <v>12176</v>
      </c>
      <c r="C4701" s="157" t="s">
        <v>10610</v>
      </c>
      <c r="D4701" s="157" t="s">
        <v>10620</v>
      </c>
    </row>
    <row r="4702">
      <c r="A4702" s="157" t="s">
        <v>12177</v>
      </c>
      <c r="B4702" s="1" t="s">
        <v>12178</v>
      </c>
      <c r="C4702" s="157" t="s">
        <v>10610</v>
      </c>
      <c r="D4702" s="157" t="s">
        <v>10620</v>
      </c>
    </row>
    <row r="4703">
      <c r="A4703" s="157" t="s">
        <v>12179</v>
      </c>
      <c r="B4703" s="1" t="s">
        <v>12180</v>
      </c>
      <c r="C4703" s="157" t="s">
        <v>10610</v>
      </c>
      <c r="D4703" s="157" t="s">
        <v>10620</v>
      </c>
    </row>
    <row r="4704">
      <c r="A4704" s="157" t="s">
        <v>12181</v>
      </c>
      <c r="B4704" s="1" t="s">
        <v>12182</v>
      </c>
      <c r="C4704" s="157" t="s">
        <v>10610</v>
      </c>
      <c r="D4704" s="157" t="s">
        <v>10620</v>
      </c>
    </row>
    <row r="4705">
      <c r="A4705" s="157" t="s">
        <v>12183</v>
      </c>
      <c r="B4705" s="1" t="s">
        <v>12184</v>
      </c>
      <c r="C4705" s="157" t="s">
        <v>10610</v>
      </c>
      <c r="D4705" s="157" t="s">
        <v>10620</v>
      </c>
    </row>
    <row r="4706">
      <c r="A4706" s="157" t="s">
        <v>12185</v>
      </c>
      <c r="B4706" s="1" t="s">
        <v>12186</v>
      </c>
      <c r="C4706" s="157" t="s">
        <v>10610</v>
      </c>
      <c r="D4706" s="157" t="s">
        <v>10620</v>
      </c>
    </row>
    <row r="4707">
      <c r="A4707" s="157" t="s">
        <v>12187</v>
      </c>
      <c r="B4707" s="1" t="s">
        <v>12188</v>
      </c>
      <c r="C4707" s="157" t="s">
        <v>10610</v>
      </c>
      <c r="D4707" s="157" t="s">
        <v>10620</v>
      </c>
    </row>
    <row r="4708">
      <c r="A4708" s="157" t="s">
        <v>12189</v>
      </c>
      <c r="B4708" s="1" t="s">
        <v>12190</v>
      </c>
      <c r="C4708" s="157" t="s">
        <v>10610</v>
      </c>
      <c r="D4708" s="157" t="s">
        <v>10620</v>
      </c>
    </row>
    <row r="4709">
      <c r="A4709" s="157" t="s">
        <v>12191</v>
      </c>
      <c r="B4709" s="1" t="s">
        <v>12192</v>
      </c>
      <c r="C4709" s="157" t="s">
        <v>10610</v>
      </c>
      <c r="D4709" s="157" t="s">
        <v>10620</v>
      </c>
    </row>
    <row r="4710">
      <c r="A4710" s="157" t="s">
        <v>12193</v>
      </c>
      <c r="B4710" s="1" t="s">
        <v>12194</v>
      </c>
      <c r="C4710" s="157" t="s">
        <v>10610</v>
      </c>
      <c r="D4710" s="157" t="s">
        <v>10620</v>
      </c>
    </row>
    <row r="4711">
      <c r="A4711" s="157" t="s">
        <v>12195</v>
      </c>
      <c r="B4711" s="1" t="s">
        <v>12196</v>
      </c>
      <c r="C4711" s="157" t="s">
        <v>10610</v>
      </c>
      <c r="D4711" s="157" t="s">
        <v>10620</v>
      </c>
    </row>
    <row r="4712">
      <c r="A4712" s="157" t="s">
        <v>12197</v>
      </c>
      <c r="B4712" s="1" t="s">
        <v>12198</v>
      </c>
      <c r="C4712" s="157" t="s">
        <v>10610</v>
      </c>
      <c r="D4712" s="157" t="s">
        <v>10620</v>
      </c>
    </row>
    <row r="4713">
      <c r="A4713" s="157" t="s">
        <v>12199</v>
      </c>
      <c r="B4713" s="1" t="s">
        <v>12200</v>
      </c>
      <c r="C4713" s="157" t="s">
        <v>10610</v>
      </c>
      <c r="D4713" s="157" t="s">
        <v>10620</v>
      </c>
    </row>
    <row r="4714">
      <c r="A4714" s="157" t="s">
        <v>12201</v>
      </c>
      <c r="B4714" s="1" t="s">
        <v>12202</v>
      </c>
      <c r="C4714" s="157" t="s">
        <v>10610</v>
      </c>
      <c r="D4714" s="157" t="s">
        <v>10620</v>
      </c>
    </row>
    <row r="4715">
      <c r="A4715" s="157" t="s">
        <v>12203</v>
      </c>
      <c r="B4715" s="1" t="s">
        <v>12204</v>
      </c>
      <c r="C4715" s="157" t="s">
        <v>10610</v>
      </c>
      <c r="D4715" s="157" t="s">
        <v>10620</v>
      </c>
    </row>
    <row r="4716">
      <c r="A4716" s="157" t="s">
        <v>12205</v>
      </c>
      <c r="B4716" s="1" t="s">
        <v>12206</v>
      </c>
      <c r="C4716" s="157" t="s">
        <v>10610</v>
      </c>
      <c r="D4716" s="157" t="s">
        <v>10620</v>
      </c>
    </row>
    <row r="4717">
      <c r="A4717" s="157" t="s">
        <v>12207</v>
      </c>
      <c r="B4717" s="1" t="s">
        <v>12208</v>
      </c>
      <c r="C4717" s="157" t="s">
        <v>10610</v>
      </c>
      <c r="D4717" s="157" t="s">
        <v>10620</v>
      </c>
    </row>
    <row r="4718">
      <c r="A4718" s="157" t="s">
        <v>12209</v>
      </c>
      <c r="B4718" s="1" t="s">
        <v>12210</v>
      </c>
      <c r="C4718" s="157" t="s">
        <v>10610</v>
      </c>
      <c r="D4718" s="157" t="s">
        <v>10620</v>
      </c>
    </row>
    <row r="4719">
      <c r="A4719" s="157" t="s">
        <v>12211</v>
      </c>
      <c r="B4719" s="1" t="s">
        <v>12212</v>
      </c>
      <c r="C4719" s="157" t="s">
        <v>10610</v>
      </c>
      <c r="D4719" s="157" t="s">
        <v>10620</v>
      </c>
    </row>
    <row r="4720">
      <c r="A4720" s="157" t="s">
        <v>12213</v>
      </c>
      <c r="B4720" s="1" t="s">
        <v>12214</v>
      </c>
      <c r="C4720" s="157" t="s">
        <v>10610</v>
      </c>
      <c r="D4720" s="157" t="s">
        <v>10620</v>
      </c>
    </row>
    <row r="4721">
      <c r="A4721" s="157" t="s">
        <v>12215</v>
      </c>
      <c r="B4721" s="1" t="s">
        <v>12216</v>
      </c>
      <c r="C4721" s="157" t="s">
        <v>10610</v>
      </c>
      <c r="D4721" s="157" t="s">
        <v>10620</v>
      </c>
    </row>
    <row r="4722">
      <c r="A4722" s="157" t="s">
        <v>12217</v>
      </c>
      <c r="B4722" s="1" t="s">
        <v>12218</v>
      </c>
      <c r="C4722" s="157" t="s">
        <v>10610</v>
      </c>
      <c r="D4722" s="157" t="s">
        <v>10620</v>
      </c>
    </row>
    <row r="4723">
      <c r="A4723" s="157" t="s">
        <v>12219</v>
      </c>
      <c r="B4723" s="1" t="s">
        <v>12220</v>
      </c>
      <c r="C4723" s="157" t="s">
        <v>10610</v>
      </c>
      <c r="D4723" s="157" t="s">
        <v>10620</v>
      </c>
    </row>
    <row r="4724">
      <c r="A4724" s="157" t="s">
        <v>12221</v>
      </c>
      <c r="B4724" s="1" t="s">
        <v>12222</v>
      </c>
      <c r="C4724" s="157" t="s">
        <v>10610</v>
      </c>
      <c r="D4724" s="157" t="s">
        <v>10620</v>
      </c>
    </row>
    <row r="4725">
      <c r="A4725" s="157" t="s">
        <v>12223</v>
      </c>
      <c r="B4725" s="1" t="s">
        <v>12224</v>
      </c>
      <c r="C4725" s="157" t="s">
        <v>10610</v>
      </c>
      <c r="D4725" s="157" t="s">
        <v>10620</v>
      </c>
    </row>
    <row r="4726">
      <c r="A4726" s="157" t="s">
        <v>12225</v>
      </c>
      <c r="B4726" s="1" t="s">
        <v>12226</v>
      </c>
      <c r="C4726" s="157" t="s">
        <v>10610</v>
      </c>
      <c r="D4726" s="157" t="s">
        <v>10620</v>
      </c>
    </row>
    <row r="4727">
      <c r="A4727" s="157" t="s">
        <v>12227</v>
      </c>
      <c r="B4727" s="1" t="s">
        <v>12228</v>
      </c>
      <c r="C4727" s="157" t="s">
        <v>10610</v>
      </c>
      <c r="D4727" s="157" t="s">
        <v>10620</v>
      </c>
    </row>
    <row r="4728">
      <c r="A4728" s="157" t="s">
        <v>12229</v>
      </c>
      <c r="B4728" s="1" t="s">
        <v>12230</v>
      </c>
      <c r="C4728" s="157" t="s">
        <v>10610</v>
      </c>
      <c r="D4728" s="157" t="s">
        <v>10620</v>
      </c>
    </row>
    <row r="4729">
      <c r="A4729" s="157" t="s">
        <v>12231</v>
      </c>
      <c r="B4729" s="1" t="s">
        <v>12232</v>
      </c>
      <c r="C4729" s="157" t="s">
        <v>10610</v>
      </c>
      <c r="D4729" s="157" t="s">
        <v>10620</v>
      </c>
    </row>
    <row r="4730">
      <c r="A4730" s="157" t="s">
        <v>12233</v>
      </c>
      <c r="B4730" s="1" t="s">
        <v>12234</v>
      </c>
      <c r="C4730" s="157" t="s">
        <v>10610</v>
      </c>
      <c r="D4730" s="157" t="s">
        <v>10620</v>
      </c>
    </row>
    <row r="4731">
      <c r="A4731" s="157" t="s">
        <v>12235</v>
      </c>
      <c r="B4731" s="1" t="s">
        <v>12236</v>
      </c>
      <c r="C4731" s="157" t="s">
        <v>10610</v>
      </c>
      <c r="D4731" s="157" t="s">
        <v>10620</v>
      </c>
    </row>
    <row r="4732">
      <c r="A4732" s="157" t="s">
        <v>12237</v>
      </c>
      <c r="B4732" s="1" t="s">
        <v>12238</v>
      </c>
      <c r="C4732" s="157" t="s">
        <v>10610</v>
      </c>
      <c r="D4732" s="157" t="s">
        <v>10620</v>
      </c>
    </row>
    <row r="4733">
      <c r="A4733" s="157" t="s">
        <v>12239</v>
      </c>
      <c r="B4733" s="1" t="s">
        <v>12240</v>
      </c>
      <c r="C4733" s="157" t="s">
        <v>10610</v>
      </c>
      <c r="D4733" s="157" t="s">
        <v>10620</v>
      </c>
    </row>
    <row r="4734">
      <c r="A4734" s="157" t="s">
        <v>12241</v>
      </c>
      <c r="B4734" s="1" t="s">
        <v>12242</v>
      </c>
      <c r="C4734" s="157" t="s">
        <v>10610</v>
      </c>
      <c r="D4734" s="157" t="s">
        <v>10620</v>
      </c>
    </row>
    <row r="4735">
      <c r="A4735" s="157" t="s">
        <v>12243</v>
      </c>
      <c r="B4735" s="1" t="s">
        <v>12244</v>
      </c>
      <c r="C4735" s="157" t="s">
        <v>10610</v>
      </c>
      <c r="D4735" s="157" t="s">
        <v>10620</v>
      </c>
    </row>
    <row r="4736">
      <c r="A4736" s="157" t="s">
        <v>12245</v>
      </c>
      <c r="B4736" s="1" t="s">
        <v>12246</v>
      </c>
      <c r="C4736" s="157" t="s">
        <v>10610</v>
      </c>
      <c r="D4736" s="157" t="s">
        <v>10620</v>
      </c>
    </row>
    <row r="4737">
      <c r="A4737" s="157" t="s">
        <v>12247</v>
      </c>
      <c r="B4737" s="1" t="s">
        <v>12248</v>
      </c>
      <c r="C4737" s="157" t="s">
        <v>10610</v>
      </c>
      <c r="D4737" s="157" t="s">
        <v>10620</v>
      </c>
    </row>
    <row r="4738">
      <c r="A4738" s="157" t="s">
        <v>12249</v>
      </c>
      <c r="B4738" s="1" t="s">
        <v>12250</v>
      </c>
      <c r="C4738" s="157" t="s">
        <v>10610</v>
      </c>
      <c r="D4738" s="157" t="s">
        <v>10620</v>
      </c>
    </row>
    <row r="4739">
      <c r="A4739" s="157" t="s">
        <v>12251</v>
      </c>
      <c r="B4739" s="1" t="s">
        <v>12252</v>
      </c>
      <c r="C4739" s="157" t="s">
        <v>10610</v>
      </c>
      <c r="D4739" s="157" t="s">
        <v>10620</v>
      </c>
    </row>
    <row r="4740">
      <c r="A4740" s="157" t="s">
        <v>12253</v>
      </c>
      <c r="B4740" s="1" t="s">
        <v>12254</v>
      </c>
      <c r="C4740" s="157" t="s">
        <v>10610</v>
      </c>
      <c r="D4740" s="157" t="s">
        <v>10620</v>
      </c>
    </row>
    <row r="4741">
      <c r="A4741" s="157" t="s">
        <v>12255</v>
      </c>
      <c r="B4741" s="1" t="s">
        <v>12256</v>
      </c>
      <c r="C4741" s="157" t="s">
        <v>10610</v>
      </c>
      <c r="D4741" s="157" t="s">
        <v>10620</v>
      </c>
    </row>
    <row r="4742">
      <c r="A4742" s="157" t="s">
        <v>12257</v>
      </c>
      <c r="B4742" s="1" t="s">
        <v>12258</v>
      </c>
      <c r="C4742" s="157" t="s">
        <v>10610</v>
      </c>
      <c r="D4742" s="157" t="s">
        <v>10620</v>
      </c>
    </row>
    <row r="4743">
      <c r="A4743" s="157" t="s">
        <v>12259</v>
      </c>
      <c r="B4743" s="1" t="s">
        <v>12260</v>
      </c>
      <c r="C4743" s="157" t="s">
        <v>10610</v>
      </c>
      <c r="D4743" s="157" t="s">
        <v>10620</v>
      </c>
    </row>
    <row r="4744">
      <c r="A4744" s="157" t="s">
        <v>12261</v>
      </c>
      <c r="B4744" s="1" t="s">
        <v>12262</v>
      </c>
      <c r="C4744" s="157" t="s">
        <v>10610</v>
      </c>
      <c r="D4744" s="157" t="s">
        <v>10620</v>
      </c>
    </row>
    <row r="4745">
      <c r="A4745" s="157" t="s">
        <v>12263</v>
      </c>
      <c r="B4745" s="1" t="s">
        <v>12264</v>
      </c>
      <c r="C4745" s="157" t="s">
        <v>10610</v>
      </c>
      <c r="D4745" s="157" t="s">
        <v>10620</v>
      </c>
    </row>
    <row r="4746">
      <c r="A4746" s="157" t="s">
        <v>12265</v>
      </c>
      <c r="B4746" s="1" t="s">
        <v>12266</v>
      </c>
      <c r="C4746" s="157" t="s">
        <v>10610</v>
      </c>
      <c r="D4746" s="157" t="s">
        <v>10620</v>
      </c>
    </row>
    <row r="4747">
      <c r="A4747" s="157" t="s">
        <v>12267</v>
      </c>
      <c r="B4747" s="1" t="s">
        <v>12268</v>
      </c>
      <c r="C4747" s="157" t="s">
        <v>10610</v>
      </c>
      <c r="D4747" s="157" t="s">
        <v>10620</v>
      </c>
    </row>
    <row r="4748">
      <c r="A4748" s="157" t="s">
        <v>12269</v>
      </c>
      <c r="B4748" s="1" t="s">
        <v>12270</v>
      </c>
      <c r="C4748" s="157" t="s">
        <v>10610</v>
      </c>
      <c r="D4748" s="157" t="s">
        <v>10620</v>
      </c>
    </row>
    <row r="4749">
      <c r="A4749" s="157" t="s">
        <v>12271</v>
      </c>
      <c r="B4749" s="1" t="s">
        <v>12272</v>
      </c>
      <c r="C4749" s="157" t="s">
        <v>10610</v>
      </c>
      <c r="D4749" s="157" t="s">
        <v>10620</v>
      </c>
    </row>
    <row r="4750">
      <c r="A4750" s="157" t="s">
        <v>12273</v>
      </c>
      <c r="B4750" s="1" t="s">
        <v>12274</v>
      </c>
      <c r="C4750" s="157" t="s">
        <v>10610</v>
      </c>
      <c r="D4750" s="157" t="s">
        <v>10620</v>
      </c>
    </row>
    <row r="4751">
      <c r="A4751" s="157" t="s">
        <v>12275</v>
      </c>
      <c r="B4751" s="1" t="s">
        <v>12276</v>
      </c>
      <c r="C4751" s="157" t="s">
        <v>10610</v>
      </c>
      <c r="D4751" s="157" t="s">
        <v>10620</v>
      </c>
    </row>
    <row r="4752">
      <c r="A4752" s="157" t="s">
        <v>12277</v>
      </c>
      <c r="B4752" s="1" t="s">
        <v>12278</v>
      </c>
      <c r="C4752" s="157" t="s">
        <v>10610</v>
      </c>
      <c r="D4752" s="157" t="s">
        <v>10620</v>
      </c>
    </row>
    <row r="4753">
      <c r="A4753" s="157" t="s">
        <v>12279</v>
      </c>
      <c r="B4753" s="1" t="s">
        <v>12280</v>
      </c>
      <c r="C4753" s="157" t="s">
        <v>10610</v>
      </c>
      <c r="D4753" s="157" t="s">
        <v>10620</v>
      </c>
    </row>
    <row r="4754">
      <c r="A4754" s="157" t="s">
        <v>12281</v>
      </c>
      <c r="B4754" s="1" t="s">
        <v>12282</v>
      </c>
      <c r="C4754" s="157" t="s">
        <v>10610</v>
      </c>
      <c r="D4754" s="157" t="s">
        <v>10620</v>
      </c>
    </row>
    <row r="4755">
      <c r="A4755" s="157" t="s">
        <v>12283</v>
      </c>
      <c r="B4755" s="1" t="s">
        <v>12284</v>
      </c>
      <c r="C4755" s="157" t="s">
        <v>10610</v>
      </c>
      <c r="D4755" s="157" t="s">
        <v>10620</v>
      </c>
    </row>
    <row r="4756">
      <c r="A4756" s="157" t="s">
        <v>12285</v>
      </c>
      <c r="B4756" s="1" t="s">
        <v>12286</v>
      </c>
      <c r="C4756" s="157" t="s">
        <v>10610</v>
      </c>
      <c r="D4756" s="157" t="s">
        <v>10620</v>
      </c>
    </row>
    <row r="4757">
      <c r="A4757" s="157" t="s">
        <v>12287</v>
      </c>
      <c r="B4757" s="1" t="s">
        <v>12288</v>
      </c>
      <c r="C4757" s="157" t="s">
        <v>10610</v>
      </c>
      <c r="D4757" s="157" t="s">
        <v>10620</v>
      </c>
    </row>
    <row r="4758">
      <c r="A4758" s="157" t="s">
        <v>12289</v>
      </c>
      <c r="B4758" s="1" t="s">
        <v>12290</v>
      </c>
      <c r="C4758" s="157" t="s">
        <v>10610</v>
      </c>
      <c r="D4758" s="157" t="s">
        <v>10620</v>
      </c>
    </row>
    <row r="4759">
      <c r="A4759" s="157" t="s">
        <v>12291</v>
      </c>
      <c r="B4759" s="1" t="s">
        <v>12292</v>
      </c>
      <c r="C4759" s="157" t="s">
        <v>10610</v>
      </c>
      <c r="D4759" s="157" t="s">
        <v>10620</v>
      </c>
    </row>
    <row r="4760">
      <c r="A4760" s="157" t="s">
        <v>12293</v>
      </c>
      <c r="B4760" s="1" t="s">
        <v>12294</v>
      </c>
      <c r="C4760" s="157" t="s">
        <v>10610</v>
      </c>
      <c r="D4760" s="157" t="s">
        <v>10620</v>
      </c>
    </row>
    <row r="4761">
      <c r="A4761" s="157" t="s">
        <v>12295</v>
      </c>
      <c r="B4761" s="1" t="s">
        <v>12296</v>
      </c>
      <c r="C4761" s="157" t="s">
        <v>10610</v>
      </c>
      <c r="D4761" s="157" t="s">
        <v>10620</v>
      </c>
    </row>
    <row r="4762">
      <c r="A4762" s="157" t="s">
        <v>12297</v>
      </c>
      <c r="B4762" s="1" t="s">
        <v>12298</v>
      </c>
      <c r="C4762" s="157" t="s">
        <v>10610</v>
      </c>
      <c r="D4762" s="157" t="s">
        <v>10620</v>
      </c>
    </row>
    <row r="4763">
      <c r="A4763" s="157" t="s">
        <v>12299</v>
      </c>
      <c r="B4763" s="1" t="s">
        <v>12300</v>
      </c>
      <c r="C4763" s="157" t="s">
        <v>10610</v>
      </c>
      <c r="D4763" s="157" t="s">
        <v>10620</v>
      </c>
    </row>
    <row r="4764">
      <c r="A4764" s="157" t="s">
        <v>12301</v>
      </c>
      <c r="B4764" s="1" t="s">
        <v>12302</v>
      </c>
      <c r="C4764" s="157" t="s">
        <v>10610</v>
      </c>
      <c r="D4764" s="157" t="s">
        <v>10620</v>
      </c>
    </row>
    <row r="4765">
      <c r="A4765" s="157" t="s">
        <v>12303</v>
      </c>
      <c r="B4765" s="1" t="s">
        <v>12304</v>
      </c>
      <c r="C4765" s="157" t="s">
        <v>10610</v>
      </c>
      <c r="D4765" s="157" t="s">
        <v>10620</v>
      </c>
    </row>
    <row r="4766">
      <c r="A4766" s="157" t="s">
        <v>12305</v>
      </c>
      <c r="B4766" s="1" t="s">
        <v>12306</v>
      </c>
      <c r="C4766" s="157" t="s">
        <v>10610</v>
      </c>
      <c r="D4766" s="157" t="s">
        <v>10620</v>
      </c>
    </row>
    <row r="4767">
      <c r="A4767" s="157" t="s">
        <v>12307</v>
      </c>
      <c r="B4767" s="1" t="s">
        <v>12308</v>
      </c>
      <c r="C4767" s="157" t="s">
        <v>10610</v>
      </c>
      <c r="D4767" s="157" t="s">
        <v>10620</v>
      </c>
    </row>
    <row r="4768">
      <c r="A4768" s="157" t="s">
        <v>12309</v>
      </c>
      <c r="B4768" s="1" t="s">
        <v>12310</v>
      </c>
      <c r="C4768" s="157" t="s">
        <v>10610</v>
      </c>
      <c r="D4768" s="157" t="s">
        <v>10620</v>
      </c>
    </row>
    <row r="4769">
      <c r="A4769" s="157" t="s">
        <v>12311</v>
      </c>
      <c r="B4769" s="1" t="s">
        <v>12312</v>
      </c>
      <c r="C4769" s="157" t="s">
        <v>10610</v>
      </c>
      <c r="D4769" s="157" t="s">
        <v>10620</v>
      </c>
    </row>
    <row r="4770">
      <c r="A4770" s="157" t="s">
        <v>12313</v>
      </c>
      <c r="B4770" s="1" t="s">
        <v>12314</v>
      </c>
      <c r="C4770" s="157" t="s">
        <v>10610</v>
      </c>
      <c r="D4770" s="157" t="s">
        <v>10620</v>
      </c>
    </row>
    <row r="4771">
      <c r="A4771" s="157" t="s">
        <v>12315</v>
      </c>
      <c r="B4771" s="1" t="s">
        <v>12316</v>
      </c>
      <c r="C4771" s="157" t="s">
        <v>10610</v>
      </c>
      <c r="D4771" s="157" t="s">
        <v>10620</v>
      </c>
    </row>
    <row r="4772">
      <c r="A4772" s="157" t="s">
        <v>12317</v>
      </c>
      <c r="B4772" s="1" t="s">
        <v>12318</v>
      </c>
      <c r="C4772" s="157" t="s">
        <v>10610</v>
      </c>
      <c r="D4772" s="157" t="s">
        <v>10620</v>
      </c>
    </row>
    <row r="4773">
      <c r="A4773" s="157" t="s">
        <v>12319</v>
      </c>
      <c r="B4773" s="1" t="s">
        <v>12320</v>
      </c>
      <c r="C4773" s="157" t="s">
        <v>10610</v>
      </c>
      <c r="D4773" s="157" t="s">
        <v>10620</v>
      </c>
    </row>
    <row r="4774">
      <c r="A4774" s="157" t="s">
        <v>12321</v>
      </c>
      <c r="B4774" s="1" t="s">
        <v>12322</v>
      </c>
      <c r="C4774" s="157" t="s">
        <v>10610</v>
      </c>
      <c r="D4774" s="157" t="s">
        <v>10620</v>
      </c>
    </row>
    <row r="4775">
      <c r="A4775" s="157" t="s">
        <v>12323</v>
      </c>
      <c r="B4775" s="1" t="s">
        <v>12324</v>
      </c>
      <c r="C4775" s="157" t="s">
        <v>10610</v>
      </c>
      <c r="D4775" s="157" t="s">
        <v>10620</v>
      </c>
    </row>
    <row r="4776">
      <c r="A4776" s="157" t="s">
        <v>12325</v>
      </c>
      <c r="B4776" s="1" t="s">
        <v>12326</v>
      </c>
      <c r="C4776" s="157" t="s">
        <v>10610</v>
      </c>
      <c r="D4776" s="157" t="s">
        <v>10620</v>
      </c>
    </row>
    <row r="4777">
      <c r="A4777" s="157" t="s">
        <v>12327</v>
      </c>
      <c r="B4777" s="1" t="s">
        <v>12328</v>
      </c>
      <c r="C4777" s="157" t="s">
        <v>10610</v>
      </c>
      <c r="D4777" s="157" t="s">
        <v>10620</v>
      </c>
    </row>
    <row r="4778">
      <c r="A4778" s="157" t="s">
        <v>12329</v>
      </c>
      <c r="B4778" s="1" t="s">
        <v>12330</v>
      </c>
      <c r="C4778" s="157" t="s">
        <v>10610</v>
      </c>
      <c r="D4778" s="157" t="s">
        <v>10620</v>
      </c>
    </row>
    <row r="4779">
      <c r="A4779" s="157" t="s">
        <v>12331</v>
      </c>
      <c r="B4779" s="1" t="s">
        <v>12332</v>
      </c>
      <c r="C4779" s="157" t="s">
        <v>10610</v>
      </c>
      <c r="D4779" s="157" t="s">
        <v>10620</v>
      </c>
    </row>
    <row r="4780">
      <c r="A4780" s="157" t="s">
        <v>12333</v>
      </c>
      <c r="B4780" s="1" t="s">
        <v>12334</v>
      </c>
      <c r="C4780" s="157" t="s">
        <v>10610</v>
      </c>
      <c r="D4780" s="157" t="s">
        <v>10620</v>
      </c>
    </row>
    <row r="4781">
      <c r="A4781" s="157" t="s">
        <v>12335</v>
      </c>
      <c r="B4781" s="1" t="s">
        <v>12336</v>
      </c>
      <c r="C4781" s="157" t="s">
        <v>10610</v>
      </c>
      <c r="D4781" s="157" t="s">
        <v>10620</v>
      </c>
    </row>
    <row r="4782">
      <c r="A4782" s="157" t="s">
        <v>12337</v>
      </c>
      <c r="B4782" s="1" t="s">
        <v>12338</v>
      </c>
      <c r="C4782" s="157" t="s">
        <v>10610</v>
      </c>
      <c r="D4782" s="157" t="s">
        <v>10620</v>
      </c>
    </row>
    <row r="4783">
      <c r="A4783" s="157" t="s">
        <v>12339</v>
      </c>
      <c r="B4783" s="1" t="s">
        <v>12340</v>
      </c>
      <c r="C4783" s="157" t="s">
        <v>10610</v>
      </c>
      <c r="D4783" s="157" t="s">
        <v>10620</v>
      </c>
    </row>
    <row r="4784">
      <c r="A4784" s="157" t="s">
        <v>12341</v>
      </c>
      <c r="B4784" s="1" t="s">
        <v>12342</v>
      </c>
      <c r="C4784" s="157" t="s">
        <v>10610</v>
      </c>
      <c r="D4784" s="157" t="s">
        <v>10620</v>
      </c>
    </row>
    <row r="4785">
      <c r="A4785" s="157" t="s">
        <v>12343</v>
      </c>
      <c r="B4785" s="1" t="s">
        <v>12344</v>
      </c>
      <c r="C4785" s="157" t="s">
        <v>10610</v>
      </c>
      <c r="D4785" s="157" t="s">
        <v>10620</v>
      </c>
    </row>
    <row r="4786">
      <c r="A4786" s="157" t="s">
        <v>12345</v>
      </c>
      <c r="B4786" s="1" t="s">
        <v>12346</v>
      </c>
      <c r="C4786" s="157" t="s">
        <v>10610</v>
      </c>
      <c r="D4786" s="157" t="s">
        <v>10620</v>
      </c>
    </row>
    <row r="4787">
      <c r="A4787" s="157" t="s">
        <v>12347</v>
      </c>
      <c r="B4787" s="1" t="s">
        <v>12348</v>
      </c>
      <c r="C4787" s="157" t="s">
        <v>10610</v>
      </c>
      <c r="D4787" s="157" t="s">
        <v>10620</v>
      </c>
    </row>
    <row r="4788">
      <c r="A4788" s="157" t="s">
        <v>12349</v>
      </c>
      <c r="B4788" s="1" t="s">
        <v>12350</v>
      </c>
      <c r="C4788" s="157" t="s">
        <v>10610</v>
      </c>
      <c r="D4788" s="157" t="s">
        <v>10620</v>
      </c>
    </row>
    <row r="4789">
      <c r="A4789" s="157" t="s">
        <v>12351</v>
      </c>
      <c r="B4789" s="1" t="s">
        <v>12352</v>
      </c>
      <c r="C4789" s="157" t="s">
        <v>10610</v>
      </c>
      <c r="D4789" s="157" t="s">
        <v>10620</v>
      </c>
    </row>
    <row r="4790">
      <c r="A4790" s="157" t="s">
        <v>12353</v>
      </c>
      <c r="B4790" s="1" t="s">
        <v>12354</v>
      </c>
      <c r="C4790" s="157" t="s">
        <v>10610</v>
      </c>
      <c r="D4790" s="157" t="s">
        <v>10620</v>
      </c>
    </row>
    <row r="4791">
      <c r="A4791" s="157" t="s">
        <v>12355</v>
      </c>
      <c r="B4791" s="1" t="s">
        <v>12356</v>
      </c>
      <c r="C4791" s="157" t="s">
        <v>10610</v>
      </c>
      <c r="D4791" s="157" t="s">
        <v>10620</v>
      </c>
    </row>
    <row r="4792">
      <c r="A4792" s="157" t="s">
        <v>12357</v>
      </c>
      <c r="B4792" s="1" t="s">
        <v>12358</v>
      </c>
      <c r="C4792" s="157" t="s">
        <v>10610</v>
      </c>
      <c r="D4792" s="157" t="s">
        <v>10620</v>
      </c>
    </row>
    <row r="4793">
      <c r="A4793" s="157" t="s">
        <v>12359</v>
      </c>
      <c r="B4793" s="1" t="s">
        <v>12360</v>
      </c>
      <c r="C4793" s="157" t="s">
        <v>10610</v>
      </c>
      <c r="D4793" s="157" t="s">
        <v>10620</v>
      </c>
    </row>
    <row r="4794">
      <c r="A4794" s="157" t="s">
        <v>12361</v>
      </c>
      <c r="B4794" s="1" t="s">
        <v>12362</v>
      </c>
      <c r="C4794" s="157" t="s">
        <v>10610</v>
      </c>
      <c r="D4794" s="157" t="s">
        <v>10620</v>
      </c>
    </row>
    <row r="4795">
      <c r="A4795" s="157" t="s">
        <v>12363</v>
      </c>
      <c r="B4795" s="1" t="s">
        <v>12364</v>
      </c>
      <c r="C4795" s="157" t="s">
        <v>10610</v>
      </c>
      <c r="D4795" s="157" t="s">
        <v>10620</v>
      </c>
    </row>
    <row r="4796">
      <c r="A4796" s="157" t="s">
        <v>12365</v>
      </c>
      <c r="B4796" s="1" t="s">
        <v>12366</v>
      </c>
      <c r="C4796" s="157" t="s">
        <v>10610</v>
      </c>
      <c r="D4796" s="157" t="s">
        <v>10620</v>
      </c>
    </row>
    <row r="4797">
      <c r="A4797" s="157" t="s">
        <v>12367</v>
      </c>
      <c r="B4797" s="1" t="s">
        <v>12368</v>
      </c>
      <c r="C4797" s="157" t="s">
        <v>10610</v>
      </c>
      <c r="D4797" s="157" t="s">
        <v>10620</v>
      </c>
    </row>
    <row r="4798">
      <c r="A4798" s="157" t="s">
        <v>12369</v>
      </c>
      <c r="B4798" s="1" t="s">
        <v>12370</v>
      </c>
      <c r="C4798" s="157" t="s">
        <v>10610</v>
      </c>
      <c r="D4798" s="157" t="s">
        <v>10620</v>
      </c>
    </row>
    <row r="4799">
      <c r="A4799" s="157" t="s">
        <v>12371</v>
      </c>
      <c r="B4799" s="1" t="s">
        <v>12372</v>
      </c>
      <c r="C4799" s="157" t="s">
        <v>10610</v>
      </c>
      <c r="D4799" s="157" t="s">
        <v>10620</v>
      </c>
    </row>
    <row r="4800">
      <c r="A4800" s="157" t="s">
        <v>12373</v>
      </c>
      <c r="B4800" s="1" t="s">
        <v>12374</v>
      </c>
      <c r="C4800" s="157" t="s">
        <v>10610</v>
      </c>
      <c r="D4800" s="157" t="s">
        <v>10620</v>
      </c>
    </row>
    <row r="4801">
      <c r="A4801" s="157" t="s">
        <v>12375</v>
      </c>
      <c r="B4801" s="1" t="s">
        <v>12376</v>
      </c>
      <c r="C4801" s="157" t="s">
        <v>10610</v>
      </c>
      <c r="D4801" s="157" t="s">
        <v>10620</v>
      </c>
    </row>
    <row r="4802">
      <c r="A4802" s="157" t="s">
        <v>12377</v>
      </c>
      <c r="B4802" s="1" t="s">
        <v>12378</v>
      </c>
      <c r="C4802" s="157" t="s">
        <v>10610</v>
      </c>
      <c r="D4802" s="157" t="s">
        <v>10620</v>
      </c>
    </row>
    <row r="4803">
      <c r="A4803" s="157" t="s">
        <v>12379</v>
      </c>
      <c r="B4803" s="1" t="s">
        <v>12380</v>
      </c>
      <c r="C4803" s="157" t="s">
        <v>10610</v>
      </c>
      <c r="D4803" s="157" t="s">
        <v>10620</v>
      </c>
    </row>
    <row r="4804">
      <c r="A4804" s="157" t="s">
        <v>12381</v>
      </c>
      <c r="B4804" s="1" t="s">
        <v>12382</v>
      </c>
      <c r="C4804" s="157" t="s">
        <v>10610</v>
      </c>
      <c r="D4804" s="157" t="s">
        <v>10620</v>
      </c>
    </row>
    <row r="4805">
      <c r="A4805" s="157" t="s">
        <v>12383</v>
      </c>
      <c r="B4805" s="1" t="s">
        <v>12384</v>
      </c>
      <c r="C4805" s="157" t="s">
        <v>10610</v>
      </c>
      <c r="D4805" s="157" t="s">
        <v>10620</v>
      </c>
    </row>
    <row r="4806">
      <c r="A4806" s="157" t="s">
        <v>12385</v>
      </c>
      <c r="B4806" s="1" t="s">
        <v>12386</v>
      </c>
      <c r="C4806" s="157" t="s">
        <v>10610</v>
      </c>
      <c r="D4806" s="157" t="s">
        <v>10620</v>
      </c>
    </row>
    <row r="4807">
      <c r="A4807" s="157" t="s">
        <v>12387</v>
      </c>
      <c r="B4807" s="1" t="s">
        <v>12388</v>
      </c>
      <c r="C4807" s="157" t="s">
        <v>10610</v>
      </c>
      <c r="D4807" s="157" t="s">
        <v>10620</v>
      </c>
    </row>
    <row r="4808">
      <c r="A4808" s="157" t="s">
        <v>12389</v>
      </c>
      <c r="B4808" s="1" t="s">
        <v>12390</v>
      </c>
      <c r="C4808" s="157" t="s">
        <v>10620</v>
      </c>
      <c r="D4808" s="157" t="s">
        <v>10620</v>
      </c>
    </row>
    <row r="4809">
      <c r="A4809" s="157" t="s">
        <v>12391</v>
      </c>
      <c r="B4809" s="1" t="s">
        <v>12392</v>
      </c>
      <c r="C4809" s="157" t="s">
        <v>10620</v>
      </c>
      <c r="D4809" s="157" t="s">
        <v>10620</v>
      </c>
    </row>
    <row r="4810">
      <c r="A4810" s="157" t="s">
        <v>12393</v>
      </c>
      <c r="B4810" s="1" t="s">
        <v>12394</v>
      </c>
      <c r="C4810" s="157" t="s">
        <v>10620</v>
      </c>
      <c r="D4810" s="157" t="s">
        <v>10620</v>
      </c>
    </row>
    <row r="4811">
      <c r="A4811" s="157" t="s">
        <v>12395</v>
      </c>
      <c r="B4811" s="1" t="s">
        <v>12396</v>
      </c>
      <c r="C4811" s="157" t="s">
        <v>10620</v>
      </c>
      <c r="D4811" s="157" t="s">
        <v>10620</v>
      </c>
    </row>
    <row r="4812">
      <c r="A4812" s="157" t="s">
        <v>12397</v>
      </c>
      <c r="B4812" s="1" t="s">
        <v>12398</v>
      </c>
      <c r="C4812" s="157" t="s">
        <v>10610</v>
      </c>
      <c r="D4812" s="157" t="s">
        <v>10620</v>
      </c>
    </row>
    <row r="4813">
      <c r="A4813" s="157" t="s">
        <v>12399</v>
      </c>
      <c r="B4813" s="1" t="s">
        <v>12400</v>
      </c>
      <c r="C4813" s="157" t="s">
        <v>10610</v>
      </c>
      <c r="D4813" s="157" t="s">
        <v>10620</v>
      </c>
    </row>
    <row r="4814">
      <c r="A4814" s="157" t="s">
        <v>12401</v>
      </c>
      <c r="B4814" s="1" t="s">
        <v>12402</v>
      </c>
      <c r="C4814" s="157" t="s">
        <v>10610</v>
      </c>
      <c r="D4814" s="157" t="s">
        <v>10620</v>
      </c>
    </row>
    <row r="4815">
      <c r="A4815" s="157" t="s">
        <v>12403</v>
      </c>
      <c r="B4815" s="1" t="s">
        <v>12404</v>
      </c>
      <c r="C4815" s="157" t="s">
        <v>10610</v>
      </c>
      <c r="D4815" s="157" t="s">
        <v>10620</v>
      </c>
    </row>
    <row r="4816">
      <c r="A4816" s="157" t="s">
        <v>3026</v>
      </c>
      <c r="B4816" s="1" t="s">
        <v>12405</v>
      </c>
      <c r="C4816" s="157" t="s">
        <v>10611</v>
      </c>
      <c r="D4816" s="157" t="s">
        <v>10620</v>
      </c>
    </row>
    <row r="4817">
      <c r="A4817" s="157" t="s">
        <v>12406</v>
      </c>
      <c r="B4817" s="1" t="s">
        <v>12407</v>
      </c>
      <c r="C4817" s="157" t="s">
        <v>10611</v>
      </c>
      <c r="D4817" s="157" t="s">
        <v>10620</v>
      </c>
    </row>
    <row r="4818">
      <c r="A4818" s="157" t="s">
        <v>12408</v>
      </c>
      <c r="B4818" s="1" t="s">
        <v>12409</v>
      </c>
      <c r="C4818" s="157" t="s">
        <v>10611</v>
      </c>
      <c r="D4818" s="157" t="s">
        <v>10620</v>
      </c>
    </row>
    <row r="4819">
      <c r="A4819" s="157" t="s">
        <v>2530</v>
      </c>
      <c r="B4819" s="1" t="s">
        <v>12410</v>
      </c>
      <c r="C4819" s="157" t="s">
        <v>10618</v>
      </c>
      <c r="D4819" s="157" t="s">
        <v>10620</v>
      </c>
    </row>
    <row r="4820">
      <c r="A4820" s="157" t="s">
        <v>2418</v>
      </c>
      <c r="B4820" s="1" t="s">
        <v>808</v>
      </c>
      <c r="C4820" s="157" t="s">
        <v>10611</v>
      </c>
      <c r="D4820" s="157" t="s">
        <v>10620</v>
      </c>
    </row>
    <row r="4821">
      <c r="A4821" s="157" t="s">
        <v>12411</v>
      </c>
      <c r="B4821" s="1" t="s">
        <v>12412</v>
      </c>
      <c r="C4821" s="157" t="s">
        <v>10611</v>
      </c>
      <c r="D4821" s="157" t="s">
        <v>10620</v>
      </c>
    </row>
    <row r="4822">
      <c r="A4822" s="157" t="s">
        <v>12413</v>
      </c>
      <c r="B4822" s="1" t="s">
        <v>12414</v>
      </c>
      <c r="C4822" s="157" t="s">
        <v>10610</v>
      </c>
      <c r="D4822" s="157" t="s">
        <v>10620</v>
      </c>
    </row>
    <row r="4823">
      <c r="A4823" s="157" t="s">
        <v>12415</v>
      </c>
      <c r="B4823" s="1" t="s">
        <v>12416</v>
      </c>
      <c r="C4823" s="157" t="s">
        <v>10610</v>
      </c>
      <c r="D4823" s="157" t="s">
        <v>10620</v>
      </c>
    </row>
    <row r="4824">
      <c r="A4824" s="157" t="s">
        <v>12417</v>
      </c>
      <c r="B4824" s="1" t="s">
        <v>12418</v>
      </c>
      <c r="C4824" s="157" t="s">
        <v>10614</v>
      </c>
      <c r="D4824" s="157" t="s">
        <v>10620</v>
      </c>
    </row>
    <row r="4825">
      <c r="A4825" s="157" t="s">
        <v>12419</v>
      </c>
      <c r="B4825" s="1" t="s">
        <v>12420</v>
      </c>
      <c r="C4825" s="157" t="s">
        <v>10614</v>
      </c>
      <c r="D4825" s="157" t="s">
        <v>10620</v>
      </c>
    </row>
    <row r="4826">
      <c r="A4826" s="157" t="s">
        <v>2876</v>
      </c>
      <c r="B4826" s="1" t="s">
        <v>412</v>
      </c>
      <c r="C4826" s="157" t="s">
        <v>10618</v>
      </c>
      <c r="D4826" s="157" t="s">
        <v>10620</v>
      </c>
    </row>
    <row r="4827">
      <c r="A4827" s="157" t="s">
        <v>3183</v>
      </c>
      <c r="B4827" s="1" t="s">
        <v>3184</v>
      </c>
      <c r="C4827" s="157" t="s">
        <v>10618</v>
      </c>
      <c r="D4827" s="157" t="s">
        <v>10620</v>
      </c>
    </row>
    <row r="4828">
      <c r="A4828" s="157" t="s">
        <v>12421</v>
      </c>
      <c r="B4828" s="1" t="s">
        <v>12422</v>
      </c>
      <c r="C4828" s="157" t="s">
        <v>10615</v>
      </c>
      <c r="D4828" s="157" t="s">
        <v>10620</v>
      </c>
    </row>
    <row r="4829">
      <c r="A4829" s="157" t="s">
        <v>12423</v>
      </c>
      <c r="B4829" s="1" t="s">
        <v>12424</v>
      </c>
      <c r="C4829" s="157" t="s">
        <v>10615</v>
      </c>
      <c r="D4829" s="157" t="s">
        <v>10620</v>
      </c>
    </row>
    <row r="4830">
      <c r="A4830" s="157" t="s">
        <v>12425</v>
      </c>
      <c r="B4830" s="1" t="s">
        <v>12426</v>
      </c>
      <c r="C4830" s="157" t="s">
        <v>10615</v>
      </c>
      <c r="D4830" s="157" t="s">
        <v>10620</v>
      </c>
    </row>
    <row r="4831">
      <c r="A4831" s="157" t="s">
        <v>12427</v>
      </c>
      <c r="B4831" s="1" t="s">
        <v>12428</v>
      </c>
      <c r="C4831" s="157" t="s">
        <v>10615</v>
      </c>
      <c r="D4831" s="157" t="s">
        <v>10620</v>
      </c>
    </row>
    <row r="4832">
      <c r="A4832" s="157" t="s">
        <v>12429</v>
      </c>
      <c r="B4832" s="1" t="s">
        <v>12430</v>
      </c>
      <c r="C4832" s="157" t="s">
        <v>10618</v>
      </c>
      <c r="D4832" s="157" t="s">
        <v>10620</v>
      </c>
    </row>
    <row r="4833">
      <c r="A4833" s="157" t="s">
        <v>12431</v>
      </c>
      <c r="B4833" s="1" t="s">
        <v>12432</v>
      </c>
      <c r="C4833" s="157" t="s">
        <v>10618</v>
      </c>
      <c r="D4833" s="157" t="s">
        <v>10620</v>
      </c>
    </row>
    <row r="4834">
      <c r="A4834" s="157" t="s">
        <v>12433</v>
      </c>
      <c r="B4834" s="1" t="s">
        <v>12434</v>
      </c>
      <c r="C4834" s="157" t="s">
        <v>10618</v>
      </c>
      <c r="D4834" s="157" t="s">
        <v>10620</v>
      </c>
    </row>
    <row r="4835">
      <c r="A4835" s="157" t="s">
        <v>12435</v>
      </c>
      <c r="B4835" s="1" t="s">
        <v>12436</v>
      </c>
      <c r="C4835" s="157" t="s">
        <v>10618</v>
      </c>
      <c r="D4835" s="157" t="s">
        <v>10620</v>
      </c>
    </row>
    <row r="4836">
      <c r="A4836" s="157" t="s">
        <v>12437</v>
      </c>
      <c r="B4836" s="1" t="s">
        <v>12438</v>
      </c>
      <c r="C4836" s="157" t="s">
        <v>10615</v>
      </c>
      <c r="D4836" s="157" t="s">
        <v>10620</v>
      </c>
    </row>
    <row r="4837">
      <c r="A4837" s="157" t="s">
        <v>12439</v>
      </c>
      <c r="B4837" s="1" t="s">
        <v>12440</v>
      </c>
      <c r="C4837" s="157" t="s">
        <v>10615</v>
      </c>
      <c r="D4837" s="157" t="s">
        <v>10620</v>
      </c>
    </row>
    <row r="4838">
      <c r="A4838" s="157" t="s">
        <v>12441</v>
      </c>
      <c r="B4838" s="1" t="s">
        <v>12442</v>
      </c>
      <c r="C4838" s="157" t="s">
        <v>10615</v>
      </c>
      <c r="D4838" s="157" t="s">
        <v>10620</v>
      </c>
    </row>
    <row r="4839">
      <c r="A4839" s="157" t="s">
        <v>12443</v>
      </c>
      <c r="B4839" s="1" t="s">
        <v>12444</v>
      </c>
      <c r="C4839" s="157" t="s">
        <v>10615</v>
      </c>
      <c r="D4839" s="157" t="s">
        <v>10620</v>
      </c>
    </row>
    <row r="4840">
      <c r="A4840" s="157" t="s">
        <v>12445</v>
      </c>
      <c r="B4840" s="1" t="s">
        <v>12446</v>
      </c>
      <c r="C4840" s="157" t="s">
        <v>10611</v>
      </c>
      <c r="D4840" s="157" t="s">
        <v>10620</v>
      </c>
    </row>
    <row r="4841">
      <c r="A4841" s="157" t="s">
        <v>12447</v>
      </c>
      <c r="B4841" s="1" t="s">
        <v>12448</v>
      </c>
      <c r="C4841" s="157" t="s">
        <v>10611</v>
      </c>
      <c r="D4841" s="157" t="s">
        <v>10620</v>
      </c>
    </row>
    <row r="4842">
      <c r="A4842" s="157" t="s">
        <v>12449</v>
      </c>
      <c r="B4842" s="1" t="s">
        <v>12450</v>
      </c>
      <c r="C4842" s="157" t="s">
        <v>10614</v>
      </c>
      <c r="D4842" s="157" t="s">
        <v>10620</v>
      </c>
    </row>
    <row r="4843">
      <c r="A4843" s="157" t="s">
        <v>12451</v>
      </c>
      <c r="B4843" s="1" t="s">
        <v>12452</v>
      </c>
      <c r="C4843" s="157" t="s">
        <v>10614</v>
      </c>
      <c r="D4843" s="157" t="s">
        <v>10620</v>
      </c>
    </row>
    <row r="4844">
      <c r="A4844" s="157" t="s">
        <v>12453</v>
      </c>
      <c r="B4844" s="1" t="s">
        <v>12454</v>
      </c>
      <c r="C4844" s="157" t="s">
        <v>10614</v>
      </c>
      <c r="D4844" s="157" t="s">
        <v>10620</v>
      </c>
    </row>
    <row r="4845">
      <c r="A4845" s="157" t="s">
        <v>12455</v>
      </c>
      <c r="B4845" s="1" t="s">
        <v>12456</v>
      </c>
      <c r="C4845" s="157" t="s">
        <v>10614</v>
      </c>
      <c r="D4845" s="157" t="s">
        <v>10620</v>
      </c>
    </row>
    <row r="4846">
      <c r="A4846" s="157" t="s">
        <v>3192</v>
      </c>
      <c r="B4846" s="1" t="s">
        <v>12457</v>
      </c>
      <c r="C4846" s="157" t="s">
        <v>10618</v>
      </c>
      <c r="D4846" s="157" t="s">
        <v>10620</v>
      </c>
    </row>
    <row r="4847">
      <c r="A4847" s="157" t="s">
        <v>3194</v>
      </c>
      <c r="B4847" s="1" t="s">
        <v>12458</v>
      </c>
      <c r="C4847" s="157" t="s">
        <v>10618</v>
      </c>
      <c r="D4847" s="157" t="s">
        <v>10620</v>
      </c>
    </row>
    <row r="4848">
      <c r="A4848" s="157" t="s">
        <v>12459</v>
      </c>
      <c r="B4848" s="1" t="s">
        <v>12460</v>
      </c>
      <c r="C4848" s="157" t="s">
        <v>10614</v>
      </c>
      <c r="D4848" s="157" t="s">
        <v>10620</v>
      </c>
    </row>
    <row r="4849">
      <c r="A4849" s="157" t="s">
        <v>12461</v>
      </c>
      <c r="B4849" s="1" t="s">
        <v>12462</v>
      </c>
      <c r="C4849" s="157" t="s">
        <v>10614</v>
      </c>
      <c r="D4849" s="157" t="s">
        <v>10620</v>
      </c>
    </row>
    <row r="4850">
      <c r="A4850" s="157" t="s">
        <v>12463</v>
      </c>
      <c r="B4850" s="1" t="s">
        <v>12464</v>
      </c>
      <c r="C4850" s="157" t="s">
        <v>10614</v>
      </c>
      <c r="D4850" s="157" t="s">
        <v>10620</v>
      </c>
    </row>
    <row r="4851">
      <c r="A4851" s="157" t="s">
        <v>12465</v>
      </c>
      <c r="B4851" s="1" t="s">
        <v>12466</v>
      </c>
      <c r="C4851" s="157" t="s">
        <v>10614</v>
      </c>
      <c r="D4851" s="157" t="s">
        <v>10620</v>
      </c>
    </row>
    <row r="4852">
      <c r="A4852" s="157" t="s">
        <v>12467</v>
      </c>
      <c r="B4852" s="1" t="s">
        <v>12468</v>
      </c>
      <c r="C4852" s="157" t="s">
        <v>10618</v>
      </c>
      <c r="D4852" s="157" t="s">
        <v>10620</v>
      </c>
    </row>
    <row r="4853">
      <c r="A4853" s="157" t="s">
        <v>12469</v>
      </c>
      <c r="B4853" s="1" t="s">
        <v>12470</v>
      </c>
      <c r="C4853" s="157" t="s">
        <v>10618</v>
      </c>
      <c r="D4853" s="157" t="s">
        <v>10620</v>
      </c>
    </row>
    <row r="4854">
      <c r="A4854" s="157" t="s">
        <v>12471</v>
      </c>
      <c r="B4854" s="1" t="s">
        <v>12472</v>
      </c>
      <c r="C4854" s="157" t="s">
        <v>10615</v>
      </c>
      <c r="D4854" s="157" t="s">
        <v>10620</v>
      </c>
    </row>
    <row r="4855">
      <c r="A4855" s="157" t="s">
        <v>12473</v>
      </c>
      <c r="B4855" s="1" t="s">
        <v>12474</v>
      </c>
      <c r="C4855" s="157" t="s">
        <v>10615</v>
      </c>
      <c r="D4855" s="157" t="s">
        <v>10620</v>
      </c>
    </row>
    <row r="4856">
      <c r="A4856" s="157" t="s">
        <v>12475</v>
      </c>
      <c r="B4856" s="1" t="s">
        <v>12476</v>
      </c>
      <c r="C4856" s="157" t="s">
        <v>10615</v>
      </c>
      <c r="D4856" s="157" t="s">
        <v>10620</v>
      </c>
    </row>
    <row r="4857">
      <c r="A4857" s="157" t="s">
        <v>12477</v>
      </c>
      <c r="B4857" s="1" t="s">
        <v>12478</v>
      </c>
      <c r="C4857" s="157" t="s">
        <v>10615</v>
      </c>
      <c r="D4857" s="157" t="s">
        <v>10620</v>
      </c>
    </row>
    <row r="4858">
      <c r="A4858" s="157" t="s">
        <v>12479</v>
      </c>
      <c r="B4858" s="1" t="s">
        <v>12480</v>
      </c>
      <c r="C4858" s="157" t="s">
        <v>10615</v>
      </c>
      <c r="D4858" s="157" t="s">
        <v>10620</v>
      </c>
    </row>
    <row r="4859">
      <c r="A4859" s="157" t="s">
        <v>12481</v>
      </c>
      <c r="B4859" s="1" t="s">
        <v>12482</v>
      </c>
      <c r="C4859" s="157" t="s">
        <v>10615</v>
      </c>
      <c r="D4859" s="157" t="s">
        <v>10620</v>
      </c>
    </row>
    <row r="4860">
      <c r="A4860" s="157" t="s">
        <v>12483</v>
      </c>
      <c r="B4860" s="1" t="s">
        <v>12484</v>
      </c>
      <c r="C4860" s="157" t="s">
        <v>10615</v>
      </c>
      <c r="D4860" s="157" t="s">
        <v>10620</v>
      </c>
    </row>
    <row r="4861">
      <c r="A4861" s="157" t="s">
        <v>12485</v>
      </c>
      <c r="B4861" s="1" t="s">
        <v>12486</v>
      </c>
      <c r="C4861" s="157" t="s">
        <v>10615</v>
      </c>
      <c r="D4861" s="157" t="s">
        <v>10620</v>
      </c>
    </row>
    <row r="4862">
      <c r="A4862" s="157" t="s">
        <v>12487</v>
      </c>
      <c r="B4862" s="1" t="s">
        <v>12488</v>
      </c>
      <c r="C4862" s="157" t="s">
        <v>10614</v>
      </c>
      <c r="D4862" s="157" t="s">
        <v>10620</v>
      </c>
    </row>
    <row r="4863">
      <c r="A4863" s="157" t="s">
        <v>12489</v>
      </c>
      <c r="B4863" s="1" t="s">
        <v>12490</v>
      </c>
      <c r="C4863" s="157" t="s">
        <v>10614</v>
      </c>
      <c r="D4863" s="157" t="s">
        <v>10620</v>
      </c>
    </row>
    <row r="4864">
      <c r="A4864" s="157" t="s">
        <v>12491</v>
      </c>
      <c r="B4864" s="1" t="s">
        <v>12492</v>
      </c>
      <c r="C4864" s="157" t="s">
        <v>10611</v>
      </c>
      <c r="D4864" s="157" t="s">
        <v>10620</v>
      </c>
    </row>
    <row r="4865" hidden="1">
      <c r="A4865" s="157" t="s">
        <v>8600</v>
      </c>
      <c r="B4865" s="1" t="s">
        <v>8601</v>
      </c>
      <c r="C4865" s="157" t="s">
        <v>10619</v>
      </c>
      <c r="D4865" s="157" t="s">
        <v>10610</v>
      </c>
    </row>
    <row r="4866">
      <c r="A4866" s="157" t="s">
        <v>12493</v>
      </c>
      <c r="B4866" s="1" t="s">
        <v>12494</v>
      </c>
      <c r="C4866" s="157" t="s">
        <v>10610</v>
      </c>
      <c r="D4866" s="157" t="s">
        <v>10620</v>
      </c>
    </row>
    <row r="4867">
      <c r="A4867" s="157" t="s">
        <v>12495</v>
      </c>
      <c r="B4867" s="1" t="s">
        <v>12496</v>
      </c>
      <c r="C4867" s="157" t="s">
        <v>10610</v>
      </c>
      <c r="D4867" s="157" t="s">
        <v>10620</v>
      </c>
    </row>
    <row r="4868">
      <c r="A4868" s="157" t="s">
        <v>12497</v>
      </c>
      <c r="B4868" s="1" t="s">
        <v>12498</v>
      </c>
      <c r="C4868" s="157" t="s">
        <v>10610</v>
      </c>
      <c r="D4868" s="157" t="s">
        <v>10620</v>
      </c>
    </row>
    <row r="4869">
      <c r="A4869" s="157" t="s">
        <v>12499</v>
      </c>
      <c r="B4869" s="1" t="s">
        <v>12500</v>
      </c>
      <c r="C4869" s="157" t="s">
        <v>10610</v>
      </c>
      <c r="D4869" s="157" t="s">
        <v>10620</v>
      </c>
    </row>
    <row r="4870">
      <c r="A4870" s="157" t="s">
        <v>12501</v>
      </c>
      <c r="B4870" s="1" t="s">
        <v>12502</v>
      </c>
      <c r="C4870" s="157" t="s">
        <v>10610</v>
      </c>
      <c r="D4870" s="157" t="s">
        <v>10620</v>
      </c>
    </row>
    <row r="4871">
      <c r="A4871" s="157" t="s">
        <v>12503</v>
      </c>
      <c r="B4871" s="1" t="s">
        <v>12504</v>
      </c>
      <c r="C4871" s="157" t="s">
        <v>10610</v>
      </c>
      <c r="D4871" s="157" t="s">
        <v>10620</v>
      </c>
    </row>
    <row r="4872">
      <c r="A4872" s="157" t="s">
        <v>12505</v>
      </c>
      <c r="B4872" s="1" t="s">
        <v>12506</v>
      </c>
      <c r="C4872" s="157" t="s">
        <v>10610</v>
      </c>
      <c r="D4872" s="157" t="s">
        <v>10620</v>
      </c>
    </row>
    <row r="4873">
      <c r="A4873" s="157" t="s">
        <v>12507</v>
      </c>
      <c r="B4873" s="1" t="s">
        <v>12508</v>
      </c>
      <c r="C4873" s="157" t="s">
        <v>10610</v>
      </c>
      <c r="D4873" s="157" t="s">
        <v>10620</v>
      </c>
    </row>
    <row r="4874">
      <c r="A4874" s="157" t="s">
        <v>12509</v>
      </c>
      <c r="B4874" s="1" t="s">
        <v>12510</v>
      </c>
      <c r="C4874" s="157" t="s">
        <v>10610</v>
      </c>
      <c r="D4874" s="157" t="s">
        <v>10620</v>
      </c>
    </row>
    <row r="4875">
      <c r="A4875" s="157" t="s">
        <v>12511</v>
      </c>
      <c r="B4875" s="1" t="s">
        <v>12512</v>
      </c>
      <c r="C4875" s="157" t="s">
        <v>10610</v>
      </c>
      <c r="D4875" s="157" t="s">
        <v>10620</v>
      </c>
    </row>
    <row r="4876">
      <c r="A4876" s="157" t="s">
        <v>12513</v>
      </c>
      <c r="B4876" s="1" t="s">
        <v>12514</v>
      </c>
      <c r="C4876" s="157" t="s">
        <v>10610</v>
      </c>
      <c r="D4876" s="157" t="s">
        <v>10620</v>
      </c>
    </row>
    <row r="4877">
      <c r="A4877" s="1" t="s">
        <v>12515</v>
      </c>
      <c r="B4877" s="1" t="s">
        <v>12516</v>
      </c>
      <c r="C4877" s="157" t="s">
        <v>10610</v>
      </c>
      <c r="D4877" s="157" t="s">
        <v>10620</v>
      </c>
    </row>
    <row r="4878">
      <c r="A4878" s="1" t="s">
        <v>12517</v>
      </c>
      <c r="B4878" s="1" t="s">
        <v>12518</v>
      </c>
      <c r="C4878" s="157" t="s">
        <v>10610</v>
      </c>
      <c r="D4878" s="157" t="s">
        <v>10620</v>
      </c>
    </row>
    <row r="4879">
      <c r="A4879" s="1" t="s">
        <v>12519</v>
      </c>
      <c r="B4879" s="1" t="s">
        <v>12520</v>
      </c>
      <c r="C4879" s="157" t="s">
        <v>10610</v>
      </c>
      <c r="D4879" s="157" t="s">
        <v>10620</v>
      </c>
    </row>
  </sheetData>
  <autoFilter ref="$A$1:$D$4879">
    <filterColumn colId="3">
      <filters>
        <filter val="1"/>
      </filters>
    </filterColumn>
  </autoFil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88"/>
    <col customWidth="1" min="3" max="3" width="8.5"/>
    <col customWidth="1" min="4" max="4" width="11.38"/>
    <col customWidth="1" min="5" max="5" width="81.75"/>
    <col customWidth="1" min="6" max="6" width="45.13"/>
    <col customWidth="1" min="7" max="7" width="29.63"/>
    <col customWidth="1" min="8" max="8" width="5.5"/>
    <col customWidth="1" min="9" max="10" width="30.25"/>
  </cols>
  <sheetData>
    <row r="1">
      <c r="A1" s="64" t="s">
        <v>2147</v>
      </c>
      <c r="B1" s="64" t="s">
        <v>6214</v>
      </c>
      <c r="C1" s="64" t="s">
        <v>6217</v>
      </c>
      <c r="D1" s="64" t="s">
        <v>6218</v>
      </c>
      <c r="E1" s="64" t="s">
        <v>6219</v>
      </c>
      <c r="F1" s="64" t="s">
        <v>6221</v>
      </c>
      <c r="G1" s="65" t="s">
        <v>6223</v>
      </c>
      <c r="H1" s="66" t="s">
        <v>352</v>
      </c>
      <c r="I1" s="66" t="s">
        <v>6228</v>
      </c>
      <c r="J1" s="67"/>
    </row>
    <row r="2" hidden="1">
      <c r="A2" s="68">
        <v>10.0</v>
      </c>
      <c r="B2" s="69" t="s">
        <v>6233</v>
      </c>
      <c r="C2" s="68" t="s">
        <v>6236</v>
      </c>
      <c r="D2" s="70" t="s">
        <v>2417</v>
      </c>
      <c r="E2" s="68" t="s">
        <v>805</v>
      </c>
      <c r="F2" s="68" t="s">
        <v>1273</v>
      </c>
      <c r="G2" s="71" t="s">
        <v>2436</v>
      </c>
      <c r="H2" s="66">
        <v>0.0</v>
      </c>
      <c r="I2" s="72" t="str">
        <f>vlookup(D2,'ranap clusters obsolete'!D:D,1,false)</f>
        <v>02.93</v>
      </c>
      <c r="J2" s="66" t="s">
        <v>6259</v>
      </c>
    </row>
    <row r="3" hidden="1">
      <c r="A3" s="68">
        <v>10.0</v>
      </c>
      <c r="B3" s="69" t="s">
        <v>6233</v>
      </c>
      <c r="C3" s="68" t="s">
        <v>6236</v>
      </c>
      <c r="D3" s="70" t="s">
        <v>2418</v>
      </c>
      <c r="E3" s="68" t="s">
        <v>6262</v>
      </c>
      <c r="F3" s="68" t="s">
        <v>1273</v>
      </c>
      <c r="G3" s="71" t="s">
        <v>2436</v>
      </c>
      <c r="H3" s="66">
        <v>0.0</v>
      </c>
      <c r="I3" s="72" t="str">
        <f>vlookup(D3,'ranap clusters obsolete'!D:D,1,false)</f>
        <v>02.930</v>
      </c>
      <c r="J3" s="66" t="s">
        <v>6259</v>
      </c>
    </row>
    <row r="4" hidden="1">
      <c r="A4" s="68">
        <v>10.0</v>
      </c>
      <c r="B4" s="69" t="s">
        <v>6233</v>
      </c>
      <c r="C4" s="68" t="s">
        <v>6236</v>
      </c>
      <c r="D4" s="70" t="s">
        <v>1261</v>
      </c>
      <c r="E4" s="68" t="s">
        <v>810</v>
      </c>
      <c r="F4" s="68" t="s">
        <v>1273</v>
      </c>
      <c r="G4" s="71" t="s">
        <v>2436</v>
      </c>
      <c r="H4" s="66">
        <v>0.0</v>
      </c>
      <c r="I4" s="72" t="str">
        <f>vlookup(D4,'ranap clusters obsolete'!D:D,1,false)</f>
        <v>03.93</v>
      </c>
      <c r="J4" s="66" t="s">
        <v>6259</v>
      </c>
    </row>
    <row r="5" hidden="1">
      <c r="A5" s="68">
        <v>11.0</v>
      </c>
      <c r="B5" s="69" t="s">
        <v>6275</v>
      </c>
      <c r="C5" s="68" t="s">
        <v>6236</v>
      </c>
      <c r="D5" s="70" t="s">
        <v>2212</v>
      </c>
      <c r="E5" s="68" t="s">
        <v>20</v>
      </c>
      <c r="F5" s="68" t="s">
        <v>6278</v>
      </c>
      <c r="G5" s="68" t="s">
        <v>2436</v>
      </c>
      <c r="H5" s="66">
        <v>0.0</v>
      </c>
      <c r="I5" s="72" t="str">
        <f>vlookup(D5,'ranap clusters obsolete'!D:D,1,false)</f>
        <v>01.13</v>
      </c>
      <c r="J5" s="66" t="s">
        <v>6283</v>
      </c>
    </row>
    <row r="6" hidden="1">
      <c r="A6" s="68">
        <v>11.0</v>
      </c>
      <c r="B6" s="69" t="s">
        <v>6275</v>
      </c>
      <c r="C6" s="68" t="s">
        <v>6236</v>
      </c>
      <c r="D6" s="70" t="s">
        <v>2251</v>
      </c>
      <c r="E6" s="68" t="s">
        <v>263</v>
      </c>
      <c r="F6" s="68" t="s">
        <v>6278</v>
      </c>
      <c r="G6" s="68" t="s">
        <v>2441</v>
      </c>
      <c r="H6" s="66">
        <v>0.0</v>
      </c>
      <c r="I6" s="72" t="str">
        <f>vlookup(D6,'ranap clusters obsolete'!D:D,1,false)</f>
        <v>01.23</v>
      </c>
      <c r="J6" s="66" t="s">
        <v>6283</v>
      </c>
    </row>
    <row r="7" hidden="1">
      <c r="A7" s="68">
        <v>11.0</v>
      </c>
      <c r="B7" s="69" t="s">
        <v>6275</v>
      </c>
      <c r="C7" s="68" t="s">
        <v>6236</v>
      </c>
      <c r="D7" s="70" t="s">
        <v>2340</v>
      </c>
      <c r="E7" s="68" t="s">
        <v>266</v>
      </c>
      <c r="F7" s="68" t="s">
        <v>6278</v>
      </c>
      <c r="G7" s="68" t="s">
        <v>2441</v>
      </c>
      <c r="H7" s="66">
        <v>0.0</v>
      </c>
      <c r="I7" s="72" t="str">
        <f>vlookup(D7,'ranap clusters obsolete'!D:D,1,false)</f>
        <v>01.39</v>
      </c>
      <c r="J7" s="66" t="s">
        <v>6283</v>
      </c>
    </row>
    <row r="8" hidden="1">
      <c r="A8" s="68">
        <v>11.0</v>
      </c>
      <c r="B8" s="69" t="s">
        <v>6275</v>
      </c>
      <c r="C8" s="68" t="s">
        <v>6236</v>
      </c>
      <c r="D8" s="70" t="s">
        <v>2402</v>
      </c>
      <c r="E8" s="68" t="s">
        <v>268</v>
      </c>
      <c r="F8" s="68" t="s">
        <v>6278</v>
      </c>
      <c r="G8" s="68" t="s">
        <v>2441</v>
      </c>
      <c r="H8" s="66">
        <v>0.0</v>
      </c>
      <c r="I8" s="72" t="str">
        <f>vlookup(D8,'ranap clusters obsolete'!D:D,1,false)</f>
        <v>01.51</v>
      </c>
      <c r="J8" s="66" t="s">
        <v>6283</v>
      </c>
    </row>
    <row r="9" hidden="1">
      <c r="A9" s="68">
        <v>11.0</v>
      </c>
      <c r="B9" s="69" t="s">
        <v>6275</v>
      </c>
      <c r="C9" s="68" t="s">
        <v>6236</v>
      </c>
      <c r="D9" s="70" t="s">
        <v>2405</v>
      </c>
      <c r="E9" s="68" t="s">
        <v>270</v>
      </c>
      <c r="F9" s="68" t="s">
        <v>6278</v>
      </c>
      <c r="G9" s="68" t="s">
        <v>2441</v>
      </c>
      <c r="H9" s="66">
        <v>0.0</v>
      </c>
      <c r="I9" s="72" t="str">
        <f>vlookup(D9,'ranap clusters obsolete'!D:D,1,false)</f>
        <v>01.52</v>
      </c>
      <c r="J9" s="66" t="s">
        <v>6283</v>
      </c>
    </row>
    <row r="10" hidden="1">
      <c r="A10" s="68">
        <v>11.0</v>
      </c>
      <c r="B10" s="69" t="s">
        <v>6275</v>
      </c>
      <c r="C10" s="68" t="s">
        <v>6236</v>
      </c>
      <c r="D10" s="70" t="s">
        <v>2406</v>
      </c>
      <c r="E10" s="68" t="s">
        <v>272</v>
      </c>
      <c r="F10" s="68" t="s">
        <v>6278</v>
      </c>
      <c r="G10" s="68" t="s">
        <v>2441</v>
      </c>
      <c r="H10" s="66">
        <v>0.0</v>
      </c>
      <c r="I10" s="72" t="str">
        <f>vlookup(D10,'ranap clusters obsolete'!D:D,1,false)</f>
        <v>01.53</v>
      </c>
      <c r="J10" s="66" t="s">
        <v>6283</v>
      </c>
    </row>
    <row r="11" hidden="1">
      <c r="A11" s="68">
        <v>11.0</v>
      </c>
      <c r="B11" s="69" t="s">
        <v>6275</v>
      </c>
      <c r="C11" s="68" t="s">
        <v>6236</v>
      </c>
      <c r="D11" s="70" t="s">
        <v>2407</v>
      </c>
      <c r="E11" s="68" t="s">
        <v>274</v>
      </c>
      <c r="F11" s="68" t="s">
        <v>6278</v>
      </c>
      <c r="G11" s="68" t="s">
        <v>2441</v>
      </c>
      <c r="H11" s="66">
        <v>0.0</v>
      </c>
      <c r="I11" s="72" t="str">
        <f>vlookup(D11,'ranap clusters obsolete'!D:D,1,false)</f>
        <v>01.59</v>
      </c>
      <c r="J11" s="66" t="s">
        <v>6283</v>
      </c>
    </row>
    <row r="12" hidden="1">
      <c r="A12" s="68">
        <v>11.0</v>
      </c>
      <c r="B12" s="69" t="s">
        <v>6275</v>
      </c>
      <c r="C12" s="68" t="s">
        <v>6236</v>
      </c>
      <c r="D12" s="70" t="s">
        <v>2415</v>
      </c>
      <c r="E12" s="68" t="s">
        <v>278</v>
      </c>
      <c r="F12" s="68" t="s">
        <v>6278</v>
      </c>
      <c r="G12" s="68" t="s">
        <v>2436</v>
      </c>
      <c r="H12" s="66">
        <v>0.0</v>
      </c>
      <c r="I12" s="72" t="str">
        <f>vlookup(D12,'ranap clusters obsolete'!D:D,1,false)</f>
        <v>02.14</v>
      </c>
      <c r="J12" s="66" t="s">
        <v>6283</v>
      </c>
    </row>
    <row r="13" hidden="1">
      <c r="A13" s="68">
        <v>11.0</v>
      </c>
      <c r="B13" s="69" t="s">
        <v>6275</v>
      </c>
      <c r="C13" s="68" t="s">
        <v>6236</v>
      </c>
      <c r="D13" s="70" t="s">
        <v>2416</v>
      </c>
      <c r="E13" s="68" t="s">
        <v>281</v>
      </c>
      <c r="F13" s="68" t="s">
        <v>6278</v>
      </c>
      <c r="G13" s="68" t="s">
        <v>2301</v>
      </c>
      <c r="H13" s="66">
        <v>0.0</v>
      </c>
      <c r="I13" s="72" t="str">
        <f>vlookup(D13,'ranap clusters obsolete'!D:D,1,false)</f>
        <v>02.92</v>
      </c>
      <c r="J13" s="66" t="s">
        <v>6283</v>
      </c>
    </row>
    <row r="14" hidden="1">
      <c r="A14" s="68">
        <v>11.0</v>
      </c>
      <c r="B14" s="69" t="s">
        <v>6275</v>
      </c>
      <c r="C14" s="68" t="s">
        <v>6236</v>
      </c>
      <c r="D14" s="70" t="s">
        <v>2424</v>
      </c>
      <c r="E14" s="68" t="s">
        <v>287</v>
      </c>
      <c r="F14" s="68" t="s">
        <v>6278</v>
      </c>
      <c r="G14" s="68" t="s">
        <v>2441</v>
      </c>
      <c r="H14" s="66">
        <v>0.0</v>
      </c>
      <c r="I14" s="72" t="str">
        <f>vlookup(D14,'ranap clusters obsolete'!D:D,1,false)</f>
        <v>04.41</v>
      </c>
      <c r="J14" s="66" t="s">
        <v>6283</v>
      </c>
    </row>
    <row r="15" hidden="1">
      <c r="A15" s="68">
        <v>11.0</v>
      </c>
      <c r="B15" s="69" t="s">
        <v>6275</v>
      </c>
      <c r="C15" s="68" t="s">
        <v>6236</v>
      </c>
      <c r="D15" s="70" t="s">
        <v>2425</v>
      </c>
      <c r="E15" s="68" t="s">
        <v>296</v>
      </c>
      <c r="F15" s="68" t="s">
        <v>6278</v>
      </c>
      <c r="G15" s="68" t="s">
        <v>2441</v>
      </c>
      <c r="H15" s="66">
        <v>0.0</v>
      </c>
      <c r="I15" s="72" t="str">
        <f>vlookup(D15,'ranap clusters obsolete'!D:D,1,false)</f>
        <v>07.13</v>
      </c>
      <c r="J15" s="66" t="s">
        <v>6283</v>
      </c>
    </row>
    <row r="16" hidden="1">
      <c r="A16" s="68">
        <v>11.0</v>
      </c>
      <c r="B16" s="69" t="s">
        <v>6275</v>
      </c>
      <c r="C16" s="68" t="s">
        <v>6236</v>
      </c>
      <c r="D16" s="70" t="s">
        <v>2432</v>
      </c>
      <c r="E16" s="68" t="s">
        <v>298</v>
      </c>
      <c r="F16" s="68" t="s">
        <v>6278</v>
      </c>
      <c r="G16" s="68" t="s">
        <v>2441</v>
      </c>
      <c r="H16" s="66">
        <v>0.0</v>
      </c>
      <c r="I16" s="72" t="str">
        <f>vlookup(D16,'ranap clusters obsolete'!D:D,1,false)</f>
        <v>07.14</v>
      </c>
      <c r="J16" s="66" t="s">
        <v>6283</v>
      </c>
    </row>
    <row r="17" hidden="1">
      <c r="A17" s="68">
        <v>11.0</v>
      </c>
      <c r="B17" s="69" t="s">
        <v>6275</v>
      </c>
      <c r="C17" s="68" t="s">
        <v>6236</v>
      </c>
      <c r="D17" s="70" t="s">
        <v>2434</v>
      </c>
      <c r="E17" s="68" t="s">
        <v>299</v>
      </c>
      <c r="F17" s="68" t="s">
        <v>6278</v>
      </c>
      <c r="G17" s="68" t="s">
        <v>2441</v>
      </c>
      <c r="H17" s="66">
        <v>0.0</v>
      </c>
      <c r="I17" s="72" t="str">
        <f>vlookup(D17,'ranap clusters obsolete'!D:D,1,false)</f>
        <v>07.15</v>
      </c>
      <c r="J17" s="66" t="s">
        <v>6283</v>
      </c>
    </row>
    <row r="18" hidden="1">
      <c r="A18" s="68">
        <v>11.0</v>
      </c>
      <c r="B18" s="69" t="s">
        <v>6275</v>
      </c>
      <c r="C18" s="68" t="s">
        <v>6236</v>
      </c>
      <c r="D18" s="70" t="s">
        <v>2435</v>
      </c>
      <c r="E18" s="68" t="s">
        <v>302</v>
      </c>
      <c r="F18" s="68" t="s">
        <v>6278</v>
      </c>
      <c r="G18" s="68" t="s">
        <v>2441</v>
      </c>
      <c r="H18" s="66">
        <v>0.0</v>
      </c>
      <c r="I18" s="72" t="str">
        <f>vlookup(D18,'ranap clusters obsolete'!D:D,1,false)</f>
        <v>07.17</v>
      </c>
      <c r="J18" s="66" t="s">
        <v>6283</v>
      </c>
    </row>
    <row r="19" hidden="1">
      <c r="A19" s="68">
        <v>11.0</v>
      </c>
      <c r="B19" s="69" t="s">
        <v>6275</v>
      </c>
      <c r="C19" s="68" t="s">
        <v>6236</v>
      </c>
      <c r="D19" s="70" t="s">
        <v>2438</v>
      </c>
      <c r="E19" s="68" t="s">
        <v>305</v>
      </c>
      <c r="F19" s="68" t="s">
        <v>6278</v>
      </c>
      <c r="G19" s="68" t="s">
        <v>2441</v>
      </c>
      <c r="H19" s="66">
        <v>0.0</v>
      </c>
      <c r="I19" s="72" t="str">
        <f>vlookup(D19,'ranap clusters obsolete'!D:D,1,false)</f>
        <v>07.51</v>
      </c>
      <c r="J19" s="66" t="s">
        <v>6283</v>
      </c>
    </row>
    <row r="20" hidden="1">
      <c r="A20" s="68">
        <v>11.0</v>
      </c>
      <c r="B20" s="69" t="s">
        <v>6275</v>
      </c>
      <c r="C20" s="68" t="s">
        <v>6236</v>
      </c>
      <c r="D20" s="70" t="s">
        <v>2440</v>
      </c>
      <c r="E20" s="68" t="s">
        <v>307</v>
      </c>
      <c r="F20" s="68" t="s">
        <v>6278</v>
      </c>
      <c r="G20" s="68" t="s">
        <v>2441</v>
      </c>
      <c r="H20" s="66">
        <v>0.0</v>
      </c>
      <c r="I20" s="72" t="str">
        <f>vlookup(D20,'ranap clusters obsolete'!D:D,1,false)</f>
        <v>07.52</v>
      </c>
      <c r="J20" s="66" t="s">
        <v>6283</v>
      </c>
    </row>
    <row r="21" hidden="1">
      <c r="A21" s="68">
        <v>11.0</v>
      </c>
      <c r="B21" s="69" t="s">
        <v>6275</v>
      </c>
      <c r="C21" s="68" t="s">
        <v>6236</v>
      </c>
      <c r="D21" s="70" t="s">
        <v>2442</v>
      </c>
      <c r="E21" s="68" t="s">
        <v>310</v>
      </c>
      <c r="F21" s="68" t="s">
        <v>6278</v>
      </c>
      <c r="G21" s="68" t="s">
        <v>2441</v>
      </c>
      <c r="H21" s="66">
        <v>0.0</v>
      </c>
      <c r="I21" s="72" t="str">
        <f>vlookup(D21,'ranap clusters obsolete'!D:D,1,false)</f>
        <v>07.53</v>
      </c>
      <c r="J21" s="66" t="s">
        <v>6283</v>
      </c>
    </row>
    <row r="22" hidden="1">
      <c r="A22" s="68">
        <v>11.0</v>
      </c>
      <c r="B22" s="69" t="s">
        <v>6275</v>
      </c>
      <c r="C22" s="68" t="s">
        <v>6236</v>
      </c>
      <c r="D22" s="70" t="s">
        <v>2445</v>
      </c>
      <c r="E22" s="68" t="s">
        <v>312</v>
      </c>
      <c r="F22" s="68" t="s">
        <v>6278</v>
      </c>
      <c r="G22" s="68" t="s">
        <v>2441</v>
      </c>
      <c r="H22" s="66">
        <v>0.0</v>
      </c>
      <c r="I22" s="72" t="str">
        <f>vlookup(D22,'ranap clusters obsolete'!D:D,1,false)</f>
        <v>07.54</v>
      </c>
      <c r="J22" s="66" t="s">
        <v>6283</v>
      </c>
    </row>
    <row r="23" hidden="1">
      <c r="A23" s="68">
        <v>11.0</v>
      </c>
      <c r="B23" s="69" t="s">
        <v>6275</v>
      </c>
      <c r="C23" s="68" t="s">
        <v>6236</v>
      </c>
      <c r="D23" s="70" t="s">
        <v>2446</v>
      </c>
      <c r="E23" s="68" t="s">
        <v>314</v>
      </c>
      <c r="F23" s="68" t="s">
        <v>6278</v>
      </c>
      <c r="G23" s="68" t="s">
        <v>2441</v>
      </c>
      <c r="H23" s="66">
        <v>0.0</v>
      </c>
      <c r="I23" s="72" t="str">
        <f>vlookup(D23,'ranap clusters obsolete'!D:D,1,false)</f>
        <v>07.59</v>
      </c>
      <c r="J23" s="66" t="s">
        <v>6283</v>
      </c>
    </row>
    <row r="24" hidden="1">
      <c r="A24" s="68">
        <v>11.0</v>
      </c>
      <c r="B24" s="69" t="s">
        <v>6275</v>
      </c>
      <c r="C24" s="68" t="s">
        <v>6236</v>
      </c>
      <c r="D24" s="70" t="s">
        <v>2448</v>
      </c>
      <c r="E24" s="68" t="s">
        <v>316</v>
      </c>
      <c r="F24" s="68" t="s">
        <v>6278</v>
      </c>
      <c r="G24" s="68" t="s">
        <v>2441</v>
      </c>
      <c r="H24" s="66">
        <v>0.0</v>
      </c>
      <c r="I24" s="72" t="str">
        <f>vlookup(D24,'ranap clusters obsolete'!D:D,1,false)</f>
        <v>07.61</v>
      </c>
      <c r="J24" s="66" t="s">
        <v>6283</v>
      </c>
    </row>
    <row r="25" hidden="1">
      <c r="A25" s="68">
        <v>11.0</v>
      </c>
      <c r="B25" s="69" t="s">
        <v>6275</v>
      </c>
      <c r="C25" s="68" t="s">
        <v>6236</v>
      </c>
      <c r="D25" s="70" t="s">
        <v>2453</v>
      </c>
      <c r="E25" s="68" t="s">
        <v>319</v>
      </c>
      <c r="F25" s="68" t="s">
        <v>6278</v>
      </c>
      <c r="G25" s="68" t="s">
        <v>2441</v>
      </c>
      <c r="H25" s="66">
        <v>0.0</v>
      </c>
      <c r="I25" s="72" t="str">
        <f>vlookup(D25,'ranap clusters obsolete'!D:D,1,false)</f>
        <v>07.62</v>
      </c>
      <c r="J25" s="66" t="s">
        <v>6283</v>
      </c>
    </row>
    <row r="26" hidden="1">
      <c r="A26" s="68">
        <v>11.0</v>
      </c>
      <c r="B26" s="69" t="s">
        <v>6275</v>
      </c>
      <c r="C26" s="68" t="s">
        <v>6236</v>
      </c>
      <c r="D26" s="70" t="s">
        <v>2454</v>
      </c>
      <c r="E26" s="68" t="s">
        <v>321</v>
      </c>
      <c r="F26" s="68" t="s">
        <v>6278</v>
      </c>
      <c r="G26" s="68" t="s">
        <v>2441</v>
      </c>
      <c r="H26" s="66">
        <v>0.0</v>
      </c>
      <c r="I26" s="72" t="str">
        <f>vlookup(D26,'ranap clusters obsolete'!D:D,1,false)</f>
        <v>07.63</v>
      </c>
      <c r="J26" s="66" t="s">
        <v>6283</v>
      </c>
    </row>
    <row r="27" hidden="1">
      <c r="A27" s="68">
        <v>11.0</v>
      </c>
      <c r="B27" s="69" t="s">
        <v>6275</v>
      </c>
      <c r="C27" s="68" t="s">
        <v>6236</v>
      </c>
      <c r="D27" s="70" t="s">
        <v>2457</v>
      </c>
      <c r="E27" s="68" t="s">
        <v>323</v>
      </c>
      <c r="F27" s="68" t="s">
        <v>6278</v>
      </c>
      <c r="G27" s="68" t="s">
        <v>2441</v>
      </c>
      <c r="H27" s="66">
        <v>0.0</v>
      </c>
      <c r="I27" s="72" t="str">
        <f>vlookup(D27,'ranap clusters obsolete'!D:D,1,false)</f>
        <v>07.64</v>
      </c>
      <c r="J27" s="66" t="s">
        <v>6283</v>
      </c>
    </row>
    <row r="28" hidden="1">
      <c r="A28" s="68">
        <v>11.0</v>
      </c>
      <c r="B28" s="69" t="s">
        <v>6275</v>
      </c>
      <c r="C28" s="68" t="s">
        <v>6236</v>
      </c>
      <c r="D28" s="29" t="s">
        <v>2460</v>
      </c>
      <c r="E28" s="67" t="s">
        <v>325</v>
      </c>
      <c r="F28" s="68" t="s">
        <v>6278</v>
      </c>
      <c r="G28" s="68" t="s">
        <v>2441</v>
      </c>
      <c r="H28" s="66">
        <v>0.0</v>
      </c>
      <c r="I28" s="72" t="str">
        <f>vlookup(D28,'ranap clusters obsolete'!D:D,1,false)</f>
        <v>07.65</v>
      </c>
      <c r="J28" s="66" t="s">
        <v>6283</v>
      </c>
    </row>
    <row r="29" hidden="1">
      <c r="A29" s="68">
        <v>11.0</v>
      </c>
      <c r="B29" s="69" t="s">
        <v>6275</v>
      </c>
      <c r="C29" s="68" t="s">
        <v>6236</v>
      </c>
      <c r="D29" s="29" t="s">
        <v>2461</v>
      </c>
      <c r="E29" s="67" t="s">
        <v>327</v>
      </c>
      <c r="F29" s="68" t="s">
        <v>6278</v>
      </c>
      <c r="G29" s="68" t="s">
        <v>2441</v>
      </c>
      <c r="H29" s="66">
        <v>0.0</v>
      </c>
      <c r="I29" s="72" t="str">
        <f>vlookup(D29,'ranap clusters obsolete'!D:D,1,false)</f>
        <v>07.68</v>
      </c>
      <c r="J29" s="66" t="s">
        <v>6283</v>
      </c>
    </row>
    <row r="30" hidden="1">
      <c r="A30" s="68">
        <v>11.0</v>
      </c>
      <c r="B30" s="69" t="s">
        <v>6275</v>
      </c>
      <c r="C30" s="68" t="s">
        <v>6236</v>
      </c>
      <c r="D30" s="70" t="s">
        <v>2464</v>
      </c>
      <c r="E30" s="68" t="s">
        <v>329</v>
      </c>
      <c r="F30" s="68" t="s">
        <v>6278</v>
      </c>
      <c r="G30" s="68" t="s">
        <v>2441</v>
      </c>
      <c r="H30" s="66">
        <v>0.0</v>
      </c>
      <c r="I30" s="72" t="str">
        <f>vlookup(D30,'ranap clusters obsolete'!D:D,1,false)</f>
        <v>07.69</v>
      </c>
      <c r="J30" s="66" t="s">
        <v>6283</v>
      </c>
    </row>
    <row r="31" hidden="1">
      <c r="A31" s="68">
        <v>11.0</v>
      </c>
      <c r="B31" s="69" t="s">
        <v>6275</v>
      </c>
      <c r="C31" s="68" t="s">
        <v>6236</v>
      </c>
      <c r="D31" s="70" t="s">
        <v>2465</v>
      </c>
      <c r="E31" s="68" t="s">
        <v>331</v>
      </c>
      <c r="F31" s="68" t="s">
        <v>6278</v>
      </c>
      <c r="G31" s="68" t="s">
        <v>2441</v>
      </c>
      <c r="H31" s="66">
        <v>0.0</v>
      </c>
      <c r="I31" s="72" t="str">
        <f>vlookup(D31,'ranap clusters obsolete'!D:D,1,false)</f>
        <v>07.71</v>
      </c>
      <c r="J31" s="66" t="s">
        <v>6283</v>
      </c>
    </row>
    <row r="32" hidden="1">
      <c r="A32" s="68">
        <v>11.0</v>
      </c>
      <c r="B32" s="69" t="s">
        <v>6275</v>
      </c>
      <c r="C32" s="68" t="s">
        <v>6236</v>
      </c>
      <c r="D32" s="70" t="s">
        <v>2466</v>
      </c>
      <c r="E32" s="68" t="s">
        <v>333</v>
      </c>
      <c r="F32" s="68" t="s">
        <v>6278</v>
      </c>
      <c r="G32" s="68" t="s">
        <v>2441</v>
      </c>
      <c r="H32" s="66">
        <v>0.0</v>
      </c>
      <c r="I32" s="72" t="str">
        <f>vlookup(D32,'ranap clusters obsolete'!D:D,1,false)</f>
        <v>07.72</v>
      </c>
      <c r="J32" s="66" t="s">
        <v>6283</v>
      </c>
    </row>
    <row r="33" hidden="1">
      <c r="A33" s="68">
        <v>11.0</v>
      </c>
      <c r="B33" s="69" t="s">
        <v>6275</v>
      </c>
      <c r="C33" s="68" t="s">
        <v>6236</v>
      </c>
      <c r="D33" s="70" t="s">
        <v>2467</v>
      </c>
      <c r="E33" s="68" t="s">
        <v>334</v>
      </c>
      <c r="F33" s="68" t="s">
        <v>6278</v>
      </c>
      <c r="G33" s="68" t="s">
        <v>2441</v>
      </c>
      <c r="H33" s="66">
        <v>0.0</v>
      </c>
      <c r="I33" s="72" t="str">
        <f>vlookup(D33,'ranap clusters obsolete'!D:D,1,false)</f>
        <v>07.79</v>
      </c>
      <c r="J33" s="66" t="s">
        <v>6283</v>
      </c>
    </row>
    <row r="34" hidden="1">
      <c r="A34" s="68">
        <v>11.0</v>
      </c>
      <c r="B34" s="69" t="s">
        <v>6275</v>
      </c>
      <c r="C34" s="68" t="s">
        <v>6236</v>
      </c>
      <c r="D34" s="70" t="s">
        <v>373</v>
      </c>
      <c r="E34" s="68" t="s">
        <v>16</v>
      </c>
      <c r="F34" s="68" t="s">
        <v>385</v>
      </c>
      <c r="G34" s="68" t="s">
        <v>2441</v>
      </c>
      <c r="H34" s="66">
        <v>0.0</v>
      </c>
      <c r="I34" s="72" t="str">
        <f>vlookup(D34,'ranap clusters obsolete'!D:D,1,false)</f>
        <v>00.62</v>
      </c>
      <c r="J34" s="66" t="s">
        <v>6283</v>
      </c>
    </row>
    <row r="35" hidden="1">
      <c r="A35" s="68">
        <v>11.0</v>
      </c>
      <c r="B35" s="69" t="s">
        <v>6275</v>
      </c>
      <c r="C35" s="68" t="s">
        <v>6236</v>
      </c>
      <c r="D35" s="70" t="s">
        <v>416</v>
      </c>
      <c r="E35" s="68" t="s">
        <v>21</v>
      </c>
      <c r="F35" s="68" t="s">
        <v>385</v>
      </c>
      <c r="G35" s="68" t="s">
        <v>2301</v>
      </c>
      <c r="H35" s="66">
        <v>0.0</v>
      </c>
      <c r="I35" s="72" t="str">
        <f>vlookup(D35,'ranap clusters obsolete'!D:D,1,false)</f>
        <v>38.52</v>
      </c>
      <c r="J35" s="66" t="s">
        <v>6283</v>
      </c>
    </row>
    <row r="36" hidden="1">
      <c r="A36" s="68">
        <v>11.0</v>
      </c>
      <c r="B36" s="69" t="s">
        <v>6275</v>
      </c>
      <c r="C36" s="68" t="s">
        <v>6236</v>
      </c>
      <c r="D36" s="70" t="s">
        <v>442</v>
      </c>
      <c r="E36" s="68" t="s">
        <v>2482</v>
      </c>
      <c r="F36" s="68" t="s">
        <v>385</v>
      </c>
      <c r="G36" s="68" t="s">
        <v>2441</v>
      </c>
      <c r="H36" s="66">
        <v>0.0</v>
      </c>
      <c r="I36" s="72" t="str">
        <f>vlookup(D36,'ranap clusters obsolete'!D:D,1,false)</f>
        <v>38.7</v>
      </c>
      <c r="J36" s="66" t="s">
        <v>6283</v>
      </c>
    </row>
    <row r="37" hidden="1">
      <c r="A37" s="68">
        <v>11.0</v>
      </c>
      <c r="B37" s="69" t="s">
        <v>6275</v>
      </c>
      <c r="C37" s="68" t="s">
        <v>6236</v>
      </c>
      <c r="D37" s="70" t="s">
        <v>476</v>
      </c>
      <c r="E37" s="68" t="s">
        <v>27</v>
      </c>
      <c r="F37" s="68" t="s">
        <v>385</v>
      </c>
      <c r="G37" s="68" t="s">
        <v>2441</v>
      </c>
      <c r="H37" s="66">
        <v>0.0</v>
      </c>
      <c r="I37" s="72" t="str">
        <f>vlookup(D37,'ranap clusters obsolete'!D:D,1,false)</f>
        <v>38.82</v>
      </c>
      <c r="J37" s="66" t="s">
        <v>6283</v>
      </c>
    </row>
    <row r="38" hidden="1">
      <c r="A38" s="68">
        <v>11.0</v>
      </c>
      <c r="B38" s="69" t="s">
        <v>6275</v>
      </c>
      <c r="C38" s="68" t="s">
        <v>6236</v>
      </c>
      <c r="D38" s="70" t="s">
        <v>500</v>
      </c>
      <c r="E38" s="68" t="s">
        <v>29</v>
      </c>
      <c r="F38" s="68" t="s">
        <v>385</v>
      </c>
      <c r="G38" s="68" t="s">
        <v>2441</v>
      </c>
      <c r="H38" s="66">
        <v>0.0</v>
      </c>
      <c r="I38" s="72" t="str">
        <f>vlookup(D38,'ranap clusters obsolete'!D:D,1,false)</f>
        <v>39.72</v>
      </c>
      <c r="J38" s="66" t="s">
        <v>6283</v>
      </c>
    </row>
    <row r="39" hidden="1">
      <c r="A39" s="68">
        <v>11.0</v>
      </c>
      <c r="B39" s="69" t="s">
        <v>6275</v>
      </c>
      <c r="C39" s="68" t="s">
        <v>6236</v>
      </c>
      <c r="D39" s="70" t="s">
        <v>526</v>
      </c>
      <c r="E39" s="68" t="s">
        <v>32</v>
      </c>
      <c r="F39" s="68" t="s">
        <v>385</v>
      </c>
      <c r="G39" s="68" t="s">
        <v>2441</v>
      </c>
      <c r="H39" s="66">
        <v>0.0</v>
      </c>
      <c r="I39" s="72" t="str">
        <f>vlookup(D39,'ranap clusters obsolete'!D:D,1,false)</f>
        <v>39.74</v>
      </c>
      <c r="J39" s="66" t="s">
        <v>6283</v>
      </c>
    </row>
    <row r="40" hidden="1">
      <c r="A40" s="68">
        <v>11.0</v>
      </c>
      <c r="B40" s="69" t="s">
        <v>6275</v>
      </c>
      <c r="C40" s="68" t="s">
        <v>6236</v>
      </c>
      <c r="D40" s="70" t="s">
        <v>549</v>
      </c>
      <c r="E40" s="68" t="s">
        <v>49</v>
      </c>
      <c r="F40" s="68" t="s">
        <v>385</v>
      </c>
      <c r="G40" s="68" t="s">
        <v>2441</v>
      </c>
      <c r="H40" s="66">
        <v>0.0</v>
      </c>
      <c r="I40" s="72" t="str">
        <f>vlookup(D40,'ranap clusters obsolete'!D:D,1,false)</f>
        <v>39.75</v>
      </c>
      <c r="J40" s="66" t="s">
        <v>6283</v>
      </c>
    </row>
    <row r="41" hidden="1">
      <c r="A41" s="68">
        <v>11.0</v>
      </c>
      <c r="B41" s="69" t="s">
        <v>6275</v>
      </c>
      <c r="C41" s="68" t="s">
        <v>6236</v>
      </c>
      <c r="D41" s="70" t="s">
        <v>578</v>
      </c>
      <c r="E41" s="68" t="s">
        <v>52</v>
      </c>
      <c r="F41" s="68" t="s">
        <v>385</v>
      </c>
      <c r="G41" s="68" t="s">
        <v>2441</v>
      </c>
      <c r="H41" s="66">
        <v>0.0</v>
      </c>
      <c r="I41" s="72" t="str">
        <f>vlookup(D41,'ranap clusters obsolete'!D:D,1,false)</f>
        <v>39.76</v>
      </c>
      <c r="J41" s="66" t="s">
        <v>6283</v>
      </c>
    </row>
    <row r="42" hidden="1">
      <c r="A42" s="68">
        <v>11.0</v>
      </c>
      <c r="B42" s="69" t="s">
        <v>6275</v>
      </c>
      <c r="C42" s="68" t="s">
        <v>6236</v>
      </c>
      <c r="D42" s="70" t="s">
        <v>610</v>
      </c>
      <c r="E42" s="68" t="s">
        <v>2502</v>
      </c>
      <c r="F42" s="68" t="s">
        <v>385</v>
      </c>
      <c r="G42" s="68" t="s">
        <v>2441</v>
      </c>
      <c r="H42" s="66">
        <v>0.0</v>
      </c>
      <c r="I42" s="72" t="str">
        <f>vlookup(D42,'ranap clusters obsolete'!D:D,1,false)</f>
        <v>39.81</v>
      </c>
      <c r="J42" s="66" t="s">
        <v>6283</v>
      </c>
    </row>
    <row r="43" hidden="1">
      <c r="A43" s="68">
        <v>11.0</v>
      </c>
      <c r="B43" s="69" t="s">
        <v>6275</v>
      </c>
      <c r="C43" s="68" t="s">
        <v>6236</v>
      </c>
      <c r="D43" s="70" t="s">
        <v>645</v>
      </c>
      <c r="E43" s="68" t="s">
        <v>2505</v>
      </c>
      <c r="F43" s="68" t="s">
        <v>385</v>
      </c>
      <c r="G43" s="68" t="s">
        <v>2441</v>
      </c>
      <c r="H43" s="66">
        <v>0.0</v>
      </c>
      <c r="I43" s="72" t="str">
        <f>vlookup(D43,'ranap clusters obsolete'!D:D,1,false)</f>
        <v>39.82</v>
      </c>
      <c r="J43" s="66" t="s">
        <v>6283</v>
      </c>
    </row>
    <row r="44" hidden="1">
      <c r="A44" s="68">
        <v>11.0</v>
      </c>
      <c r="B44" s="69" t="s">
        <v>6275</v>
      </c>
      <c r="C44" s="68" t="s">
        <v>6236</v>
      </c>
      <c r="D44" s="70" t="s">
        <v>665</v>
      </c>
      <c r="E44" s="68" t="s">
        <v>2507</v>
      </c>
      <c r="F44" s="68" t="s">
        <v>385</v>
      </c>
      <c r="G44" s="68" t="s">
        <v>2441</v>
      </c>
      <c r="H44" s="66">
        <v>0.0</v>
      </c>
      <c r="I44" s="72" t="str">
        <f>vlookup(D44,'ranap clusters obsolete'!D:D,1,false)</f>
        <v>39.83</v>
      </c>
      <c r="J44" s="66" t="s">
        <v>6283</v>
      </c>
    </row>
    <row r="45" hidden="1">
      <c r="A45" s="68">
        <v>11.0</v>
      </c>
      <c r="B45" s="69" t="s">
        <v>6275</v>
      </c>
      <c r="C45" s="68" t="s">
        <v>6236</v>
      </c>
      <c r="D45" s="70" t="s">
        <v>696</v>
      </c>
      <c r="E45" s="68" t="s">
        <v>2508</v>
      </c>
      <c r="F45" s="68" t="s">
        <v>385</v>
      </c>
      <c r="G45" s="68" t="s">
        <v>2441</v>
      </c>
      <c r="H45" s="66">
        <v>0.0</v>
      </c>
      <c r="I45" s="72" t="str">
        <f>vlookup(D45,'ranap clusters obsolete'!D:D,1,false)</f>
        <v>39.84</v>
      </c>
      <c r="J45" s="66" t="s">
        <v>6283</v>
      </c>
    </row>
    <row r="46" hidden="1">
      <c r="A46" s="68">
        <v>11.0</v>
      </c>
      <c r="B46" s="69" t="s">
        <v>6275</v>
      </c>
      <c r="C46" s="68" t="s">
        <v>6236</v>
      </c>
      <c r="D46" s="70" t="s">
        <v>706</v>
      </c>
      <c r="E46" s="68" t="s">
        <v>2509</v>
      </c>
      <c r="F46" s="68" t="s">
        <v>385</v>
      </c>
      <c r="G46" s="68" t="s">
        <v>2441</v>
      </c>
      <c r="H46" s="66">
        <v>0.0</v>
      </c>
      <c r="I46" s="72" t="str">
        <f>vlookup(D46,'ranap clusters obsolete'!D:D,1,false)</f>
        <v>39.85</v>
      </c>
      <c r="J46" s="66" t="s">
        <v>6283</v>
      </c>
    </row>
    <row r="47" hidden="1">
      <c r="A47" s="68">
        <v>11.0</v>
      </c>
      <c r="B47" s="69" t="s">
        <v>6275</v>
      </c>
      <c r="C47" s="68" t="s">
        <v>6236</v>
      </c>
      <c r="D47" s="70" t="s">
        <v>739</v>
      </c>
      <c r="E47" s="68" t="s">
        <v>2511</v>
      </c>
      <c r="F47" s="68" t="s">
        <v>385</v>
      </c>
      <c r="G47" s="68" t="s">
        <v>2441</v>
      </c>
      <c r="H47" s="66">
        <v>0.0</v>
      </c>
      <c r="I47" s="72" t="str">
        <f>vlookup(D47,'ranap clusters obsolete'!D:D,1,false)</f>
        <v>39.86</v>
      </c>
      <c r="J47" s="66" t="s">
        <v>6283</v>
      </c>
    </row>
    <row r="48" hidden="1">
      <c r="A48" s="68">
        <v>11.0</v>
      </c>
      <c r="B48" s="69" t="s">
        <v>6275</v>
      </c>
      <c r="C48" s="68" t="s">
        <v>6236</v>
      </c>
      <c r="D48" s="70" t="s">
        <v>747</v>
      </c>
      <c r="E48" s="68" t="s">
        <v>2512</v>
      </c>
      <c r="F48" s="68" t="s">
        <v>385</v>
      </c>
      <c r="G48" s="68" t="s">
        <v>2441</v>
      </c>
      <c r="H48" s="66">
        <v>0.0</v>
      </c>
      <c r="I48" s="72" t="str">
        <f>vlookup(D48,'ranap clusters obsolete'!D:D,1,false)</f>
        <v>39.87</v>
      </c>
      <c r="J48" s="66" t="s">
        <v>6283</v>
      </c>
    </row>
    <row r="49" hidden="1">
      <c r="A49" s="68">
        <v>11.0</v>
      </c>
      <c r="B49" s="69" t="s">
        <v>6275</v>
      </c>
      <c r="C49" s="68" t="s">
        <v>6236</v>
      </c>
      <c r="D49" s="70" t="s">
        <v>768</v>
      </c>
      <c r="E49" s="68" t="s">
        <v>2513</v>
      </c>
      <c r="F49" s="68" t="s">
        <v>385</v>
      </c>
      <c r="G49" s="68" t="s">
        <v>2441</v>
      </c>
      <c r="H49" s="66">
        <v>0.0</v>
      </c>
      <c r="I49" s="72" t="str">
        <f>vlookup(D49,'ranap clusters obsolete'!D:D,1,false)</f>
        <v>39.88</v>
      </c>
      <c r="J49" s="66" t="s">
        <v>6283</v>
      </c>
    </row>
    <row r="50" hidden="1">
      <c r="A50" s="68">
        <v>11.0</v>
      </c>
      <c r="B50" s="69" t="s">
        <v>6275</v>
      </c>
      <c r="C50" s="68" t="s">
        <v>6236</v>
      </c>
      <c r="D50" s="70" t="s">
        <v>770</v>
      </c>
      <c r="E50" s="68" t="s">
        <v>2515</v>
      </c>
      <c r="F50" s="68" t="s">
        <v>385</v>
      </c>
      <c r="G50" s="68" t="s">
        <v>2441</v>
      </c>
      <c r="H50" s="66">
        <v>0.0</v>
      </c>
      <c r="I50" s="72" t="str">
        <f>vlookup(D50,'ranap clusters obsolete'!D:D,1,false)</f>
        <v>39.89</v>
      </c>
      <c r="J50" s="66" t="s">
        <v>6283</v>
      </c>
    </row>
    <row r="51" hidden="1">
      <c r="A51" s="68">
        <v>11.0</v>
      </c>
      <c r="B51" s="69" t="s">
        <v>6275</v>
      </c>
      <c r="C51" s="68" t="s">
        <v>6236</v>
      </c>
      <c r="D51" s="70" t="s">
        <v>787</v>
      </c>
      <c r="E51" s="68" t="s">
        <v>440</v>
      </c>
      <c r="F51" s="68" t="s">
        <v>6564</v>
      </c>
      <c r="G51" s="73" t="s">
        <v>2441</v>
      </c>
      <c r="H51" s="66">
        <v>0.0</v>
      </c>
      <c r="I51" s="72" t="str">
        <f>vlookup(D51,'ranap clusters obsolete'!D:D,1,false)</f>
        <v>03.01</v>
      </c>
      <c r="J51" s="66" t="s">
        <v>6283</v>
      </c>
    </row>
    <row r="52" hidden="1">
      <c r="A52" s="68">
        <v>11.0</v>
      </c>
      <c r="B52" s="69" t="s">
        <v>6275</v>
      </c>
      <c r="C52" s="68" t="s">
        <v>6236</v>
      </c>
      <c r="D52" s="70" t="s">
        <v>834</v>
      </c>
      <c r="E52" s="68" t="s">
        <v>448</v>
      </c>
      <c r="F52" s="68" t="s">
        <v>6564</v>
      </c>
      <c r="G52" s="68" t="s">
        <v>2301</v>
      </c>
      <c r="H52" s="66">
        <v>0.0</v>
      </c>
      <c r="I52" s="72" t="str">
        <f>vlookup(D52,'ranap clusters obsolete'!D:D,1,false)</f>
        <v>03.09</v>
      </c>
      <c r="J52" s="66" t="s">
        <v>6283</v>
      </c>
    </row>
    <row r="53" hidden="1">
      <c r="A53" s="68">
        <v>11.0</v>
      </c>
      <c r="B53" s="69" t="s">
        <v>6275</v>
      </c>
      <c r="C53" s="68" t="s">
        <v>6236</v>
      </c>
      <c r="D53" s="70" t="s">
        <v>850</v>
      </c>
      <c r="E53" s="68" t="s">
        <v>35</v>
      </c>
      <c r="F53" s="68" t="s">
        <v>6564</v>
      </c>
      <c r="G53" s="68" t="s">
        <v>2441</v>
      </c>
      <c r="H53" s="66">
        <v>0.0</v>
      </c>
      <c r="I53" s="72" t="str">
        <f>vlookup(D53,'ranap clusters obsolete'!D:D,1,false)</f>
        <v>03.21</v>
      </c>
      <c r="J53" s="66" t="s">
        <v>6283</v>
      </c>
    </row>
    <row r="54" hidden="1">
      <c r="A54" s="68">
        <v>11.0</v>
      </c>
      <c r="B54" s="69" t="s">
        <v>6275</v>
      </c>
      <c r="C54" s="68" t="s">
        <v>6236</v>
      </c>
      <c r="D54" s="70" t="s">
        <v>869</v>
      </c>
      <c r="E54" s="68" t="s">
        <v>452</v>
      </c>
      <c r="F54" s="68" t="s">
        <v>6564</v>
      </c>
      <c r="G54" s="68" t="s">
        <v>2441</v>
      </c>
      <c r="H54" s="66">
        <v>0.0</v>
      </c>
      <c r="I54" s="72" t="str">
        <f>vlookup(D54,'ranap clusters obsolete'!D:D,1,false)</f>
        <v>03.29</v>
      </c>
      <c r="J54" s="66" t="s">
        <v>6283</v>
      </c>
    </row>
    <row r="55" hidden="1">
      <c r="A55" s="68">
        <v>11.0</v>
      </c>
      <c r="B55" s="69" t="s">
        <v>6275</v>
      </c>
      <c r="C55" s="68" t="s">
        <v>6236</v>
      </c>
      <c r="D55" s="70" t="s">
        <v>976</v>
      </c>
      <c r="E55" s="68" t="s">
        <v>456</v>
      </c>
      <c r="F55" s="68" t="s">
        <v>6564</v>
      </c>
      <c r="G55" s="68" t="s">
        <v>2301</v>
      </c>
      <c r="H55" s="66">
        <v>0.0</v>
      </c>
      <c r="I55" s="72" t="str">
        <f>vlookup(D55,'ranap clusters obsolete'!D:D,1,false)</f>
        <v>03.53</v>
      </c>
      <c r="J55" s="66" t="s">
        <v>6283</v>
      </c>
    </row>
    <row r="56" hidden="1">
      <c r="A56" s="68">
        <v>11.0</v>
      </c>
      <c r="B56" s="69" t="s">
        <v>6275</v>
      </c>
      <c r="C56" s="68" t="s">
        <v>6236</v>
      </c>
      <c r="D56" s="70" t="s">
        <v>1017</v>
      </c>
      <c r="E56" s="68" t="s">
        <v>458</v>
      </c>
      <c r="F56" s="68" t="s">
        <v>6564</v>
      </c>
      <c r="G56" s="68" t="s">
        <v>2441</v>
      </c>
      <c r="H56" s="66">
        <v>0.0</v>
      </c>
      <c r="I56" s="72" t="str">
        <f>vlookup(D56,'ranap clusters obsolete'!D:D,1,false)</f>
        <v>03.59</v>
      </c>
      <c r="J56" s="66" t="s">
        <v>6283</v>
      </c>
    </row>
    <row r="57" hidden="1">
      <c r="A57" s="68">
        <v>11.0</v>
      </c>
      <c r="B57" s="69" t="s">
        <v>6275</v>
      </c>
      <c r="C57" s="68" t="s">
        <v>6236</v>
      </c>
      <c r="D57" s="70" t="s">
        <v>1130</v>
      </c>
      <c r="E57" s="68" t="s">
        <v>462</v>
      </c>
      <c r="F57" s="68" t="s">
        <v>6564</v>
      </c>
      <c r="G57" s="68" t="s">
        <v>2301</v>
      </c>
      <c r="H57" s="66">
        <v>0.0</v>
      </c>
      <c r="I57" s="72" t="str">
        <f>vlookup(D57,'ranap clusters obsolete'!D:D,1,false)</f>
        <v>03.71</v>
      </c>
      <c r="J57" s="66" t="s">
        <v>6283</v>
      </c>
    </row>
    <row r="58" hidden="1">
      <c r="A58" s="68">
        <v>11.0</v>
      </c>
      <c r="B58" s="69" t="s">
        <v>6275</v>
      </c>
      <c r="C58" s="68" t="s">
        <v>6236</v>
      </c>
      <c r="D58" s="70" t="s">
        <v>1897</v>
      </c>
      <c r="E58" s="68" t="s">
        <v>129</v>
      </c>
      <c r="F58" s="68" t="s">
        <v>900</v>
      </c>
      <c r="G58" s="68" t="s">
        <v>2441</v>
      </c>
      <c r="H58" s="66">
        <v>0.0</v>
      </c>
      <c r="I58" s="72" t="str">
        <f>vlookup(D58,'ranap clusters obsolete'!D:D,1,false)</f>
        <v>81.30</v>
      </c>
      <c r="J58" s="66" t="s">
        <v>6283</v>
      </c>
    </row>
    <row r="59" hidden="1">
      <c r="A59" s="68">
        <v>11.0</v>
      </c>
      <c r="B59" s="69" t="s">
        <v>6275</v>
      </c>
      <c r="C59" s="68" t="s">
        <v>6236</v>
      </c>
      <c r="D59" s="70" t="s">
        <v>1935</v>
      </c>
      <c r="E59" s="68" t="s">
        <v>134</v>
      </c>
      <c r="F59" s="68" t="s">
        <v>900</v>
      </c>
      <c r="G59" s="68" t="s">
        <v>2441</v>
      </c>
      <c r="H59" s="66">
        <v>0.0</v>
      </c>
      <c r="I59" s="72" t="str">
        <f>vlookup(D59,'ranap clusters obsolete'!D:D,1,false)</f>
        <v>81.31</v>
      </c>
      <c r="J59" s="66" t="s">
        <v>6283</v>
      </c>
    </row>
    <row r="60" hidden="1">
      <c r="A60" s="68">
        <v>11.0</v>
      </c>
      <c r="B60" s="69" t="s">
        <v>6275</v>
      </c>
      <c r="C60" s="68" t="s">
        <v>6236</v>
      </c>
      <c r="D60" s="70" t="s">
        <v>1946</v>
      </c>
      <c r="E60" s="68" t="s">
        <v>138</v>
      </c>
      <c r="F60" s="68" t="s">
        <v>900</v>
      </c>
      <c r="G60" s="68" t="s">
        <v>2441</v>
      </c>
      <c r="H60" s="66">
        <v>0.0</v>
      </c>
      <c r="I60" s="72" t="str">
        <f>vlookup(D60,'ranap clusters obsolete'!D:D,1,false)</f>
        <v>81.32</v>
      </c>
      <c r="J60" s="66" t="s">
        <v>6283</v>
      </c>
    </row>
    <row r="61" hidden="1">
      <c r="A61" s="68">
        <v>11.0</v>
      </c>
      <c r="B61" s="69" t="s">
        <v>6275</v>
      </c>
      <c r="C61" s="68" t="s">
        <v>6236</v>
      </c>
      <c r="D61" s="70" t="s">
        <v>2149</v>
      </c>
      <c r="E61" s="68" t="s">
        <v>484</v>
      </c>
      <c r="F61" s="68" t="s">
        <v>6564</v>
      </c>
      <c r="G61" s="68" t="s">
        <v>2301</v>
      </c>
      <c r="H61" s="66">
        <v>0.0</v>
      </c>
      <c r="I61" s="72" t="str">
        <f>vlookup(D61,'ranap clusters obsolete'!D:D,1,false)</f>
        <v>81.66</v>
      </c>
      <c r="J61" s="66" t="s">
        <v>6283</v>
      </c>
    </row>
    <row r="62" hidden="1">
      <c r="A62" s="68">
        <v>11.0</v>
      </c>
      <c r="B62" s="69" t="s">
        <v>6275</v>
      </c>
      <c r="C62" s="68" t="s">
        <v>6236</v>
      </c>
      <c r="D62" s="70" t="s">
        <v>2155</v>
      </c>
      <c r="E62" s="68" t="s">
        <v>486</v>
      </c>
      <c r="F62" s="68" t="s">
        <v>6564</v>
      </c>
      <c r="G62" s="68" t="s">
        <v>2441</v>
      </c>
      <c r="H62" s="66">
        <v>0.0</v>
      </c>
      <c r="I62" s="72" t="str">
        <f>vlookup(D62,'ranap clusters obsolete'!D:D,1,false)</f>
        <v>84.59</v>
      </c>
      <c r="J62" s="66" t="s">
        <v>6283</v>
      </c>
    </row>
    <row r="63" hidden="1">
      <c r="A63" s="68">
        <v>11.0</v>
      </c>
      <c r="B63" s="69" t="s">
        <v>6275</v>
      </c>
      <c r="C63" s="68" t="s">
        <v>6236</v>
      </c>
      <c r="D63" s="70" t="s">
        <v>2491</v>
      </c>
      <c r="E63" s="68" t="s">
        <v>345</v>
      </c>
      <c r="F63" s="68" t="s">
        <v>2198</v>
      </c>
      <c r="G63" s="68" t="s">
        <v>2301</v>
      </c>
      <c r="H63" s="66">
        <v>0.0</v>
      </c>
      <c r="I63" s="72" t="str">
        <f>vlookup(D63,'ranap clusters obsolete'!D:D,1,false)</f>
        <v>01.15</v>
      </c>
      <c r="J63" s="66" t="s">
        <v>6283</v>
      </c>
    </row>
    <row r="64" hidden="1">
      <c r="A64" s="68">
        <v>11.0</v>
      </c>
      <c r="B64" s="69" t="s">
        <v>6275</v>
      </c>
      <c r="C64" s="68" t="s">
        <v>6236</v>
      </c>
      <c r="D64" s="70" t="s">
        <v>2497</v>
      </c>
      <c r="E64" s="68" t="s">
        <v>119</v>
      </c>
      <c r="F64" s="68" t="s">
        <v>2198</v>
      </c>
      <c r="G64" s="68" t="s">
        <v>2441</v>
      </c>
      <c r="H64" s="66">
        <v>0.0</v>
      </c>
      <c r="I64" s="72" t="str">
        <f>vlookup(D64,'ranap clusters obsolete'!D:D,1,false)</f>
        <v>01.18</v>
      </c>
      <c r="J64" s="66" t="s">
        <v>6283</v>
      </c>
    </row>
    <row r="65" hidden="1">
      <c r="A65" s="68">
        <v>11.0</v>
      </c>
      <c r="B65" s="69" t="s">
        <v>6275</v>
      </c>
      <c r="C65" s="68" t="s">
        <v>6236</v>
      </c>
      <c r="D65" s="70" t="s">
        <v>2506</v>
      </c>
      <c r="E65" s="68" t="s">
        <v>349</v>
      </c>
      <c r="F65" s="68" t="s">
        <v>2198</v>
      </c>
      <c r="G65" s="68" t="s">
        <v>2301</v>
      </c>
      <c r="H65" s="66">
        <v>0.0</v>
      </c>
      <c r="I65" s="72" t="str">
        <f>vlookup(D65,'ranap clusters obsolete'!D:D,1,false)</f>
        <v>01.19</v>
      </c>
      <c r="J65" s="66" t="s">
        <v>6283</v>
      </c>
    </row>
    <row r="66" hidden="1">
      <c r="A66" s="68">
        <v>11.0</v>
      </c>
      <c r="B66" s="69" t="s">
        <v>6275</v>
      </c>
      <c r="C66" s="68" t="s">
        <v>6236</v>
      </c>
      <c r="D66" s="70" t="s">
        <v>2514</v>
      </c>
      <c r="E66" s="68" t="s">
        <v>6659</v>
      </c>
      <c r="F66" s="68" t="s">
        <v>2198</v>
      </c>
      <c r="G66" s="68" t="s">
        <v>2301</v>
      </c>
      <c r="H66" s="66">
        <v>0.0</v>
      </c>
      <c r="I66" s="72" t="str">
        <f>vlookup(D66,'ranap clusters obsolete'!D:D,1,false)</f>
        <v>01.24</v>
      </c>
      <c r="J66" s="66" t="s">
        <v>6283</v>
      </c>
    </row>
    <row r="67" hidden="1">
      <c r="A67" s="68">
        <v>11.0</v>
      </c>
      <c r="B67" s="69" t="s">
        <v>6275</v>
      </c>
      <c r="C67" s="68" t="s">
        <v>6236</v>
      </c>
      <c r="D67" s="70" t="s">
        <v>2520</v>
      </c>
      <c r="E67" s="68" t="s">
        <v>371</v>
      </c>
      <c r="F67" s="68" t="s">
        <v>2198</v>
      </c>
      <c r="G67" s="71" t="s">
        <v>2301</v>
      </c>
      <c r="H67" s="66">
        <v>0.0</v>
      </c>
      <c r="I67" s="72" t="str">
        <f>vlookup(D67,'ranap clusters obsolete'!D:D,1,false)</f>
        <v>01.26</v>
      </c>
      <c r="J67" s="66" t="s">
        <v>6283</v>
      </c>
    </row>
    <row r="68" hidden="1">
      <c r="A68" s="68">
        <v>11.0</v>
      </c>
      <c r="B68" s="69" t="s">
        <v>6275</v>
      </c>
      <c r="C68" s="68" t="s">
        <v>6236</v>
      </c>
      <c r="D68" s="70" t="s">
        <v>2523</v>
      </c>
      <c r="E68" s="68" t="s">
        <v>375</v>
      </c>
      <c r="F68" s="68" t="s">
        <v>2198</v>
      </c>
      <c r="G68" s="68" t="s">
        <v>2441</v>
      </c>
      <c r="H68" s="66">
        <v>0.0</v>
      </c>
      <c r="I68" s="72" t="str">
        <f>vlookup(D68,'ranap clusters obsolete'!D:D,1,false)</f>
        <v>01.27</v>
      </c>
      <c r="J68" s="66" t="s">
        <v>6283</v>
      </c>
    </row>
    <row r="69" hidden="1">
      <c r="A69" s="68">
        <v>11.0</v>
      </c>
      <c r="B69" s="69" t="s">
        <v>6275</v>
      </c>
      <c r="C69" s="68" t="s">
        <v>6236</v>
      </c>
      <c r="D69" s="70" t="s">
        <v>2525</v>
      </c>
      <c r="E69" s="68" t="s">
        <v>381</v>
      </c>
      <c r="F69" s="68" t="s">
        <v>2198</v>
      </c>
      <c r="G69" s="68" t="s">
        <v>2441</v>
      </c>
      <c r="H69" s="66">
        <v>0.0</v>
      </c>
      <c r="I69" s="72" t="str">
        <f>vlookup(D69,'ranap clusters obsolete'!D:D,1,false)</f>
        <v>01.32</v>
      </c>
      <c r="J69" s="66" t="s">
        <v>6283</v>
      </c>
    </row>
    <row r="70" hidden="1">
      <c r="A70" s="68">
        <v>11.0</v>
      </c>
      <c r="B70" s="69" t="s">
        <v>6275</v>
      </c>
      <c r="C70" s="68" t="s">
        <v>6236</v>
      </c>
      <c r="D70" s="70" t="s">
        <v>2526</v>
      </c>
      <c r="E70" s="68" t="s">
        <v>23</v>
      </c>
      <c r="F70" s="68" t="s">
        <v>2198</v>
      </c>
      <c r="G70" s="68" t="s">
        <v>2301</v>
      </c>
      <c r="H70" s="66">
        <v>0.0</v>
      </c>
      <c r="I70" s="72" t="str">
        <f>vlookup(D70,'ranap clusters obsolete'!D:D,1,false)</f>
        <v>01.6</v>
      </c>
      <c r="J70" s="66" t="s">
        <v>6283</v>
      </c>
    </row>
    <row r="71" hidden="1">
      <c r="A71" s="68">
        <v>11.0</v>
      </c>
      <c r="B71" s="69" t="s">
        <v>6275</v>
      </c>
      <c r="C71" s="68" t="s">
        <v>6236</v>
      </c>
      <c r="D71" s="70" t="s">
        <v>2539</v>
      </c>
      <c r="E71" s="68" t="s">
        <v>25</v>
      </c>
      <c r="F71" s="68" t="s">
        <v>2198</v>
      </c>
      <c r="G71" s="68" t="s">
        <v>2301</v>
      </c>
      <c r="H71" s="66">
        <v>0.0</v>
      </c>
      <c r="I71" s="72" t="str">
        <f>vlookup(D71,'ranap clusters obsolete'!D:D,1,false)</f>
        <v>02.02</v>
      </c>
      <c r="J71" s="66" t="s">
        <v>6283</v>
      </c>
    </row>
    <row r="72" hidden="1">
      <c r="A72" s="68">
        <v>11.0</v>
      </c>
      <c r="B72" s="69" t="s">
        <v>6275</v>
      </c>
      <c r="C72" s="68" t="s">
        <v>6236</v>
      </c>
      <c r="D72" s="70" t="s">
        <v>2542</v>
      </c>
      <c r="E72" s="68" t="s">
        <v>386</v>
      </c>
      <c r="F72" s="68" t="s">
        <v>2198</v>
      </c>
      <c r="G72" s="68" t="s">
        <v>2301</v>
      </c>
      <c r="H72" s="66">
        <v>0.0</v>
      </c>
      <c r="I72" s="72" t="str">
        <f>vlookup(D72,'ranap clusters obsolete'!D:D,1,false)</f>
        <v>02.03</v>
      </c>
      <c r="J72" s="66" t="s">
        <v>6283</v>
      </c>
    </row>
    <row r="73" hidden="1">
      <c r="A73" s="68">
        <v>11.0</v>
      </c>
      <c r="B73" s="69" t="s">
        <v>6275</v>
      </c>
      <c r="C73" s="68" t="s">
        <v>6236</v>
      </c>
      <c r="D73" s="70" t="s">
        <v>2553</v>
      </c>
      <c r="E73" s="68" t="s">
        <v>387</v>
      </c>
      <c r="F73" s="68" t="s">
        <v>2198</v>
      </c>
      <c r="G73" s="68" t="s">
        <v>2301</v>
      </c>
      <c r="H73" s="66">
        <v>0.0</v>
      </c>
      <c r="I73" s="72" t="str">
        <f>vlookup(D73,'ranap clusters obsolete'!D:D,1,false)</f>
        <v>02.04</v>
      </c>
      <c r="J73" s="66" t="s">
        <v>6283</v>
      </c>
    </row>
    <row r="74" hidden="1">
      <c r="A74" s="68">
        <v>11.0</v>
      </c>
      <c r="B74" s="69" t="s">
        <v>6275</v>
      </c>
      <c r="C74" s="68" t="s">
        <v>6236</v>
      </c>
      <c r="D74" s="70" t="s">
        <v>2554</v>
      </c>
      <c r="E74" s="68" t="s">
        <v>389</v>
      </c>
      <c r="F74" s="68" t="s">
        <v>2198</v>
      </c>
      <c r="G74" s="68" t="s">
        <v>2301</v>
      </c>
      <c r="H74" s="66">
        <v>0.0</v>
      </c>
      <c r="I74" s="72" t="str">
        <f>vlookup(D74,'ranap clusters obsolete'!D:D,1,false)</f>
        <v>02.05</v>
      </c>
      <c r="J74" s="66" t="s">
        <v>6283</v>
      </c>
    </row>
    <row r="75" hidden="1">
      <c r="A75" s="68">
        <v>11.0</v>
      </c>
      <c r="B75" s="69" t="s">
        <v>6275</v>
      </c>
      <c r="C75" s="68" t="s">
        <v>6236</v>
      </c>
      <c r="D75" s="70" t="s">
        <v>2555</v>
      </c>
      <c r="E75" s="68" t="s">
        <v>391</v>
      </c>
      <c r="F75" s="68" t="s">
        <v>2198</v>
      </c>
      <c r="G75" s="68" t="s">
        <v>2301</v>
      </c>
      <c r="H75" s="66">
        <v>0.0</v>
      </c>
      <c r="I75" s="72" t="str">
        <f>vlookup(D75,'ranap clusters obsolete'!D:D,1,false)</f>
        <v>02.06</v>
      </c>
      <c r="J75" s="66" t="s">
        <v>6283</v>
      </c>
    </row>
    <row r="76" hidden="1">
      <c r="A76" s="68">
        <v>11.0</v>
      </c>
      <c r="B76" s="69" t="s">
        <v>6275</v>
      </c>
      <c r="C76" s="68" t="s">
        <v>6236</v>
      </c>
      <c r="D76" s="70" t="s">
        <v>2556</v>
      </c>
      <c r="E76" s="68" t="s">
        <v>392</v>
      </c>
      <c r="F76" s="68" t="s">
        <v>2198</v>
      </c>
      <c r="G76" s="68" t="s">
        <v>2301</v>
      </c>
      <c r="H76" s="66">
        <v>0.0</v>
      </c>
      <c r="I76" s="72" t="str">
        <f>vlookup(D76,'ranap clusters obsolete'!D:D,1,false)</f>
        <v>02.07</v>
      </c>
      <c r="J76" s="66" t="s">
        <v>6283</v>
      </c>
    </row>
    <row r="77" hidden="1">
      <c r="A77" s="68">
        <v>11.0</v>
      </c>
      <c r="B77" s="69" t="s">
        <v>6275</v>
      </c>
      <c r="C77" s="68" t="s">
        <v>6236</v>
      </c>
      <c r="D77" s="70" t="s">
        <v>2559</v>
      </c>
      <c r="E77" s="68" t="s">
        <v>399</v>
      </c>
      <c r="F77" s="68" t="s">
        <v>2198</v>
      </c>
      <c r="G77" s="68" t="s">
        <v>2301</v>
      </c>
      <c r="H77" s="66">
        <v>0.0</v>
      </c>
      <c r="I77" s="72" t="str">
        <f>vlookup(D77,'ranap clusters obsolete'!D:D,1,false)</f>
        <v>02.91</v>
      </c>
      <c r="J77" s="66" t="s">
        <v>6283</v>
      </c>
    </row>
    <row r="78" hidden="1">
      <c r="A78" s="68">
        <v>11.0</v>
      </c>
      <c r="B78" s="69" t="s">
        <v>6275</v>
      </c>
      <c r="C78" s="68" t="s">
        <v>6236</v>
      </c>
      <c r="D78" s="70" t="s">
        <v>2560</v>
      </c>
      <c r="E78" s="68" t="s">
        <v>401</v>
      </c>
      <c r="F78" s="68" t="s">
        <v>2198</v>
      </c>
      <c r="G78" s="68" t="s">
        <v>2441</v>
      </c>
      <c r="H78" s="66">
        <v>0.0</v>
      </c>
      <c r="I78" s="72" t="str">
        <f>vlookup(D78,'ranap clusters obsolete'!D:D,1,false)</f>
        <v>02.94</v>
      </c>
      <c r="J78" s="66" t="s">
        <v>6283</v>
      </c>
    </row>
    <row r="79" hidden="1">
      <c r="A79" s="68">
        <v>11.0</v>
      </c>
      <c r="B79" s="69" t="s">
        <v>6275</v>
      </c>
      <c r="C79" s="68" t="s">
        <v>6236</v>
      </c>
      <c r="D79" s="70" t="s">
        <v>2635</v>
      </c>
      <c r="E79" s="68" t="s">
        <v>402</v>
      </c>
      <c r="F79" s="68" t="s">
        <v>2198</v>
      </c>
      <c r="G79" s="68" t="s">
        <v>2441</v>
      </c>
      <c r="H79" s="66">
        <v>0.0</v>
      </c>
      <c r="I79" s="72" t="str">
        <f>vlookup(D79,'ranap clusters obsolete'!D:D,1,false)</f>
        <v>02.95</v>
      </c>
      <c r="J79" s="66" t="s">
        <v>6283</v>
      </c>
    </row>
    <row r="80" hidden="1">
      <c r="A80" s="68">
        <v>11.0</v>
      </c>
      <c r="B80" s="69" t="s">
        <v>6275</v>
      </c>
      <c r="C80" s="68" t="s">
        <v>6236</v>
      </c>
      <c r="D80" s="70" t="s">
        <v>2764</v>
      </c>
      <c r="E80" s="68" t="s">
        <v>404</v>
      </c>
      <c r="F80" s="68" t="s">
        <v>2198</v>
      </c>
      <c r="G80" s="68" t="s">
        <v>2441</v>
      </c>
      <c r="H80" s="66">
        <v>0.0</v>
      </c>
      <c r="I80" s="72" t="str">
        <f>vlookup(D80,'ranap clusters obsolete'!D:D,1,false)</f>
        <v>29.92</v>
      </c>
      <c r="J80" s="66" t="s">
        <v>6283</v>
      </c>
    </row>
    <row r="81" hidden="1">
      <c r="A81" s="68">
        <v>11.0</v>
      </c>
      <c r="B81" s="69" t="s">
        <v>6275</v>
      </c>
      <c r="C81" s="68" t="s">
        <v>6236</v>
      </c>
      <c r="D81" s="70" t="s">
        <v>2468</v>
      </c>
      <c r="E81" s="68" t="s">
        <v>218</v>
      </c>
      <c r="F81" s="68" t="s">
        <v>2196</v>
      </c>
      <c r="G81" s="68" t="s">
        <v>2441</v>
      </c>
      <c r="H81" s="66">
        <v>0.0</v>
      </c>
      <c r="I81" s="72" t="str">
        <f>vlookup(D81,'ranap clusters obsolete'!D:D,1,false)</f>
        <v>01.02</v>
      </c>
      <c r="J81" s="66" t="s">
        <v>6283</v>
      </c>
    </row>
    <row r="82" hidden="1">
      <c r="A82" s="68">
        <v>11.0</v>
      </c>
      <c r="B82" s="69" t="s">
        <v>6275</v>
      </c>
      <c r="C82" s="68" t="s">
        <v>6236</v>
      </c>
      <c r="D82" s="70" t="s">
        <v>2471</v>
      </c>
      <c r="E82" s="68" t="s">
        <v>222</v>
      </c>
      <c r="F82" s="68" t="s">
        <v>2196</v>
      </c>
      <c r="G82" s="68" t="s">
        <v>2301</v>
      </c>
      <c r="H82" s="66">
        <v>0.0</v>
      </c>
      <c r="I82" s="72" t="str">
        <f>vlookup(D82,'ranap clusters obsolete'!D:D,1,false)</f>
        <v>02.2</v>
      </c>
      <c r="J82" s="66" t="s">
        <v>6283</v>
      </c>
    </row>
    <row r="83" hidden="1">
      <c r="A83" s="68">
        <v>11.0</v>
      </c>
      <c r="B83" s="69" t="s">
        <v>6275</v>
      </c>
      <c r="C83" s="68" t="s">
        <v>6236</v>
      </c>
      <c r="D83" s="70" t="s">
        <v>2479</v>
      </c>
      <c r="E83" s="68" t="s">
        <v>242</v>
      </c>
      <c r="F83" s="68" t="s">
        <v>2196</v>
      </c>
      <c r="G83" s="68" t="s">
        <v>2301</v>
      </c>
      <c r="H83" s="66">
        <v>0.0</v>
      </c>
      <c r="I83" s="72" t="str">
        <f>vlookup(D83,'ranap clusters obsolete'!D:D,1,false)</f>
        <v>02.39</v>
      </c>
      <c r="J83" s="66" t="s">
        <v>6283</v>
      </c>
    </row>
    <row r="84" hidden="1">
      <c r="A84" s="68">
        <v>11.0</v>
      </c>
      <c r="B84" s="69" t="s">
        <v>6275</v>
      </c>
      <c r="C84" s="68" t="s">
        <v>6236</v>
      </c>
      <c r="D84" s="70" t="s">
        <v>2483</v>
      </c>
      <c r="E84" s="68" t="s">
        <v>26</v>
      </c>
      <c r="F84" s="68" t="s">
        <v>2196</v>
      </c>
      <c r="G84" s="68" t="s">
        <v>2301</v>
      </c>
      <c r="H84" s="66">
        <v>0.0</v>
      </c>
      <c r="I84" s="72" t="str">
        <f>vlookup(D84,'ranap clusters obsolete'!D:D,1,false)</f>
        <v>02.41</v>
      </c>
      <c r="J84" s="66" t="s">
        <v>6283</v>
      </c>
    </row>
    <row r="85" hidden="1">
      <c r="A85" s="68">
        <v>11.0</v>
      </c>
      <c r="B85" s="69" t="s">
        <v>6275</v>
      </c>
      <c r="C85" s="68" t="s">
        <v>6236</v>
      </c>
      <c r="D85" s="70" t="s">
        <v>2486</v>
      </c>
      <c r="E85" s="68" t="s">
        <v>30</v>
      </c>
      <c r="F85" s="68" t="s">
        <v>2196</v>
      </c>
      <c r="G85" s="68" t="s">
        <v>2301</v>
      </c>
      <c r="H85" s="66">
        <v>0.0</v>
      </c>
      <c r="I85" s="72" t="str">
        <f>vlookup(D85,'ranap clusters obsolete'!D:D,1,false)</f>
        <v>02.43</v>
      </c>
      <c r="J85" s="66" t="s">
        <v>6283</v>
      </c>
    </row>
    <row r="86" hidden="1">
      <c r="A86" s="68">
        <v>11.0</v>
      </c>
      <c r="B86" s="69" t="s">
        <v>6275</v>
      </c>
      <c r="C86" s="68" t="s">
        <v>6236</v>
      </c>
      <c r="D86" s="70" t="s">
        <v>2487</v>
      </c>
      <c r="E86" s="68" t="s">
        <v>256</v>
      </c>
      <c r="F86" s="68" t="s">
        <v>2196</v>
      </c>
      <c r="G86" s="68" t="s">
        <v>2301</v>
      </c>
      <c r="H86" s="66">
        <v>0.0</v>
      </c>
      <c r="I86" s="72" t="str">
        <f>vlookup(D86,'ranap clusters obsolete'!D:D,1,false)</f>
        <v>54.95</v>
      </c>
      <c r="J86" s="66" t="s">
        <v>6283</v>
      </c>
    </row>
    <row r="87" hidden="1">
      <c r="A87" s="68">
        <v>11.0</v>
      </c>
      <c r="B87" s="69" t="s">
        <v>6275</v>
      </c>
      <c r="C87" s="68" t="s">
        <v>6236</v>
      </c>
      <c r="D87" s="70" t="s">
        <v>2868</v>
      </c>
      <c r="E87" s="68" t="s">
        <v>423</v>
      </c>
      <c r="F87" s="75" t="s">
        <v>2200</v>
      </c>
      <c r="G87" s="68" t="s">
        <v>2441</v>
      </c>
      <c r="H87" s="66">
        <v>0.0</v>
      </c>
      <c r="I87" s="72" t="str">
        <f>vlookup(D87,'ranap clusters obsolete'!D:D,1,false)</f>
        <v>02.13</v>
      </c>
      <c r="J87" s="66" t="s">
        <v>6283</v>
      </c>
    </row>
    <row r="88" hidden="1">
      <c r="A88" s="68">
        <v>11.0</v>
      </c>
      <c r="B88" s="69" t="s">
        <v>6275</v>
      </c>
      <c r="C88" s="68" t="s">
        <v>6236</v>
      </c>
      <c r="D88" s="70" t="s">
        <v>2869</v>
      </c>
      <c r="E88" s="68" t="s">
        <v>424</v>
      </c>
      <c r="F88" s="75" t="s">
        <v>2200</v>
      </c>
      <c r="G88" s="68" t="s">
        <v>2441</v>
      </c>
      <c r="H88" s="66">
        <v>0.0</v>
      </c>
      <c r="I88" s="72" t="str">
        <f>vlookup(D88,'ranap clusters obsolete'!D:D,1,false)</f>
        <v>38.01</v>
      </c>
      <c r="J88" s="66" t="s">
        <v>6283</v>
      </c>
    </row>
    <row r="89" hidden="1">
      <c r="A89" s="68">
        <v>11.0</v>
      </c>
      <c r="B89" s="69" t="s">
        <v>6275</v>
      </c>
      <c r="C89" s="68" t="s">
        <v>6236</v>
      </c>
      <c r="D89" s="70" t="s">
        <v>2870</v>
      </c>
      <c r="E89" s="68" t="s">
        <v>426</v>
      </c>
      <c r="F89" s="75" t="s">
        <v>2200</v>
      </c>
      <c r="G89" s="68" t="s">
        <v>2441</v>
      </c>
      <c r="H89" s="66">
        <v>0.0</v>
      </c>
      <c r="I89" s="72" t="str">
        <f>vlookup(D89,'ranap clusters obsolete'!D:D,1,false)</f>
        <v>38.11</v>
      </c>
      <c r="J89" s="66" t="s">
        <v>6283</v>
      </c>
    </row>
    <row r="90" hidden="1">
      <c r="A90" s="68">
        <v>11.0</v>
      </c>
      <c r="B90" s="69" t="s">
        <v>6275</v>
      </c>
      <c r="C90" s="68" t="s">
        <v>6236</v>
      </c>
      <c r="D90" s="70" t="s">
        <v>2878</v>
      </c>
      <c r="E90" s="68" t="s">
        <v>428</v>
      </c>
      <c r="F90" s="75" t="s">
        <v>2200</v>
      </c>
      <c r="G90" s="68" t="s">
        <v>2441</v>
      </c>
      <c r="H90" s="66">
        <v>0.0</v>
      </c>
      <c r="I90" s="72" t="str">
        <f>vlookup(D90,'ranap clusters obsolete'!D:D,1,false)</f>
        <v>38.51</v>
      </c>
      <c r="J90" s="66" t="s">
        <v>6283</v>
      </c>
    </row>
    <row r="91" hidden="1">
      <c r="A91" s="68">
        <v>11.0</v>
      </c>
      <c r="B91" s="69" t="s">
        <v>6275</v>
      </c>
      <c r="C91" s="68" t="s">
        <v>6236</v>
      </c>
      <c r="D91" s="76" t="s">
        <v>2885</v>
      </c>
      <c r="E91" s="68" t="s">
        <v>431</v>
      </c>
      <c r="F91" s="75" t="s">
        <v>2200</v>
      </c>
      <c r="G91" s="68" t="s">
        <v>2441</v>
      </c>
      <c r="H91" s="66">
        <v>0.0</v>
      </c>
      <c r="I91" s="72" t="str">
        <f>vlookup(D91,'ranap clusters obsolete'!D:D,1,false)</f>
        <v>38.81</v>
      </c>
      <c r="J91" s="66" t="s">
        <v>6283</v>
      </c>
    </row>
    <row r="92" hidden="1">
      <c r="A92" s="69">
        <v>11.0</v>
      </c>
      <c r="B92" s="69" t="s">
        <v>6275</v>
      </c>
      <c r="C92" s="68" t="s">
        <v>6236</v>
      </c>
      <c r="D92" s="76" t="s">
        <v>2916</v>
      </c>
      <c r="E92" s="68" t="s">
        <v>432</v>
      </c>
      <c r="F92" s="75" t="s">
        <v>2200</v>
      </c>
      <c r="G92" s="68" t="s">
        <v>2441</v>
      </c>
      <c r="H92" s="66">
        <v>0.0</v>
      </c>
      <c r="I92" s="72" t="str">
        <f>vlookup(D92,'ranap clusters obsolete'!D:D,1,false)</f>
        <v>39.51</v>
      </c>
      <c r="J92" s="66" t="s">
        <v>6283</v>
      </c>
    </row>
    <row r="93" hidden="1">
      <c r="A93" s="68">
        <v>11.0</v>
      </c>
      <c r="B93" s="69" t="s">
        <v>6275</v>
      </c>
      <c r="C93" s="68" t="s">
        <v>6236</v>
      </c>
      <c r="D93" s="76" t="s">
        <v>2936</v>
      </c>
      <c r="E93" s="68" t="s">
        <v>434</v>
      </c>
      <c r="F93" s="75" t="s">
        <v>2200</v>
      </c>
      <c r="G93" s="68" t="s">
        <v>2441</v>
      </c>
      <c r="H93" s="66">
        <v>0.0</v>
      </c>
      <c r="I93" s="72" t="str">
        <f>vlookup(D93,'ranap clusters obsolete'!D:D,1,false)</f>
        <v>39.52</v>
      </c>
      <c r="J93" s="66" t="s">
        <v>6283</v>
      </c>
    </row>
    <row r="94" hidden="1">
      <c r="A94" s="68">
        <v>11.0</v>
      </c>
      <c r="B94" s="69" t="s">
        <v>6275</v>
      </c>
      <c r="C94" s="68" t="s">
        <v>6236</v>
      </c>
      <c r="D94" s="76" t="s">
        <v>2937</v>
      </c>
      <c r="E94" s="68" t="s">
        <v>436</v>
      </c>
      <c r="F94" s="75" t="s">
        <v>2200</v>
      </c>
      <c r="G94" s="68" t="s">
        <v>2441</v>
      </c>
      <c r="H94" s="66">
        <v>0.0</v>
      </c>
      <c r="I94" s="72" t="str">
        <f>vlookup(D94,'ranap clusters obsolete'!D:D,1,false)</f>
        <v>39.53</v>
      </c>
      <c r="J94" s="66" t="s">
        <v>6283</v>
      </c>
    </row>
    <row r="95" hidden="1">
      <c r="A95" s="68">
        <v>11.0</v>
      </c>
      <c r="B95" s="69" t="s">
        <v>6275</v>
      </c>
      <c r="C95" s="68" t="s">
        <v>6236</v>
      </c>
      <c r="D95" s="70" t="s">
        <v>2883</v>
      </c>
      <c r="E95" s="68" t="s">
        <v>529</v>
      </c>
      <c r="F95" s="68" t="s">
        <v>2248</v>
      </c>
      <c r="G95" s="68" t="s">
        <v>2441</v>
      </c>
      <c r="H95" s="66">
        <v>0.0</v>
      </c>
      <c r="I95" s="72" t="str">
        <f>vlookup(D95,'ranap clusters obsolete'!D:D,1,false)</f>
        <v>04.02</v>
      </c>
      <c r="J95" s="66" t="s">
        <v>6283</v>
      </c>
    </row>
    <row r="96" hidden="1">
      <c r="A96" s="68">
        <v>11.0</v>
      </c>
      <c r="B96" s="69" t="s">
        <v>6275</v>
      </c>
      <c r="C96" s="68" t="s">
        <v>6236</v>
      </c>
      <c r="D96" s="70" t="s">
        <v>2884</v>
      </c>
      <c r="E96" s="68" t="s">
        <v>531</v>
      </c>
      <c r="F96" s="68" t="s">
        <v>2248</v>
      </c>
      <c r="G96" s="68" t="s">
        <v>2441</v>
      </c>
      <c r="H96" s="66">
        <v>0.0</v>
      </c>
      <c r="I96" s="72" t="str">
        <f>vlookup(D96,'ranap clusters obsolete'!D:D,1,false)</f>
        <v>04.03</v>
      </c>
      <c r="J96" s="66" t="s">
        <v>6283</v>
      </c>
    </row>
    <row r="97" hidden="1">
      <c r="A97" s="68">
        <v>11.0</v>
      </c>
      <c r="B97" s="69" t="s">
        <v>6275</v>
      </c>
      <c r="C97" s="68" t="s">
        <v>6236</v>
      </c>
      <c r="D97" s="70" t="s">
        <v>2886</v>
      </c>
      <c r="E97" s="68" t="s">
        <v>534</v>
      </c>
      <c r="F97" s="68" t="s">
        <v>2248</v>
      </c>
      <c r="G97" s="68" t="s">
        <v>2441</v>
      </c>
      <c r="H97" s="66">
        <v>0.0</v>
      </c>
      <c r="I97" s="72" t="str">
        <f>vlookup(D97,'ranap clusters obsolete'!D:D,1,false)</f>
        <v>04.04</v>
      </c>
      <c r="J97" s="66" t="s">
        <v>6283</v>
      </c>
    </row>
    <row r="98" hidden="1">
      <c r="A98" s="68">
        <v>11.0</v>
      </c>
      <c r="B98" s="69" t="s">
        <v>6275</v>
      </c>
      <c r="C98" s="68" t="s">
        <v>6236</v>
      </c>
      <c r="D98" s="70" t="s">
        <v>2887</v>
      </c>
      <c r="E98" s="68" t="s">
        <v>536</v>
      </c>
      <c r="F98" s="68" t="s">
        <v>2248</v>
      </c>
      <c r="G98" s="68" t="s">
        <v>2441</v>
      </c>
      <c r="H98" s="66">
        <v>0.0</v>
      </c>
      <c r="I98" s="72" t="str">
        <f>vlookup(D98,'ranap clusters obsolete'!D:D,1,false)</f>
        <v>04.5</v>
      </c>
      <c r="J98" s="66" t="s">
        <v>6283</v>
      </c>
    </row>
    <row r="99" hidden="1">
      <c r="A99" s="68">
        <v>11.0</v>
      </c>
      <c r="B99" s="69" t="s">
        <v>6275</v>
      </c>
      <c r="C99" s="68" t="s">
        <v>6236</v>
      </c>
      <c r="D99" s="70" t="s">
        <v>2888</v>
      </c>
      <c r="E99" s="68" t="s">
        <v>538</v>
      </c>
      <c r="F99" s="68" t="s">
        <v>2248</v>
      </c>
      <c r="G99" s="68" t="s">
        <v>2441</v>
      </c>
      <c r="H99" s="66">
        <v>0.0</v>
      </c>
      <c r="I99" s="72" t="str">
        <f>vlookup(D99,'ranap clusters obsolete'!D:D,1,false)</f>
        <v>04.74</v>
      </c>
      <c r="J99" s="66" t="s">
        <v>6283</v>
      </c>
    </row>
    <row r="100" hidden="1">
      <c r="A100" s="68">
        <v>11.0</v>
      </c>
      <c r="B100" s="69" t="s">
        <v>6275</v>
      </c>
      <c r="C100" s="68" t="s">
        <v>6236</v>
      </c>
      <c r="D100" s="70" t="s">
        <v>2889</v>
      </c>
      <c r="E100" s="68" t="s">
        <v>540</v>
      </c>
      <c r="F100" s="68" t="s">
        <v>2248</v>
      </c>
      <c r="G100" s="68" t="s">
        <v>2441</v>
      </c>
      <c r="H100" s="66">
        <v>0.0</v>
      </c>
      <c r="I100" s="72" t="str">
        <f>vlookup(D100,'ranap clusters obsolete'!D:D,1,false)</f>
        <v>04.75</v>
      </c>
      <c r="J100" s="66" t="s">
        <v>6283</v>
      </c>
    </row>
    <row r="101" hidden="1">
      <c r="A101" s="68">
        <v>11.0</v>
      </c>
      <c r="B101" s="69" t="s">
        <v>6275</v>
      </c>
      <c r="C101" s="68" t="s">
        <v>6236</v>
      </c>
      <c r="D101" s="70" t="s">
        <v>2890</v>
      </c>
      <c r="E101" s="68" t="s">
        <v>542</v>
      </c>
      <c r="F101" s="68" t="s">
        <v>2248</v>
      </c>
      <c r="G101" s="68" t="s">
        <v>2441</v>
      </c>
      <c r="H101" s="66">
        <v>0.0</v>
      </c>
      <c r="I101" s="72" t="str">
        <f>vlookup(D101,'ranap clusters obsolete'!D:D,1,false)</f>
        <v>04.79</v>
      </c>
      <c r="J101" s="66" t="s">
        <v>6283</v>
      </c>
    </row>
    <row r="102" hidden="1">
      <c r="A102" s="68">
        <v>11.0</v>
      </c>
      <c r="B102" s="69" t="s">
        <v>6275</v>
      </c>
      <c r="C102" s="68" t="s">
        <v>6236</v>
      </c>
      <c r="D102" s="70" t="s">
        <v>2891</v>
      </c>
      <c r="E102" s="68" t="s">
        <v>98</v>
      </c>
      <c r="F102" s="68" t="s">
        <v>2248</v>
      </c>
      <c r="G102" s="68" t="s">
        <v>2441</v>
      </c>
      <c r="H102" s="66">
        <v>0.0</v>
      </c>
      <c r="I102" s="72" t="str">
        <f>vlookup(D102,'ranap clusters obsolete'!D:D,1,false)</f>
        <v>04.91</v>
      </c>
      <c r="J102" s="66" t="s">
        <v>6283</v>
      </c>
    </row>
    <row r="103" hidden="1">
      <c r="A103" s="68">
        <v>11.0</v>
      </c>
      <c r="B103" s="69" t="s">
        <v>6275</v>
      </c>
      <c r="C103" s="68" t="s">
        <v>6236</v>
      </c>
      <c r="D103" s="70" t="s">
        <v>2892</v>
      </c>
      <c r="E103" s="68" t="s">
        <v>103</v>
      </c>
      <c r="F103" s="68" t="s">
        <v>2248</v>
      </c>
      <c r="G103" s="68" t="s">
        <v>2441</v>
      </c>
      <c r="H103" s="66">
        <v>0.0</v>
      </c>
      <c r="I103" s="72" t="str">
        <f>vlookup(D103,'ranap clusters obsolete'!D:D,1,false)</f>
        <v>05.0</v>
      </c>
      <c r="J103" s="66" t="s">
        <v>6283</v>
      </c>
    </row>
    <row r="104" hidden="1">
      <c r="A104" s="68">
        <v>11.0</v>
      </c>
      <c r="B104" s="69" t="s">
        <v>6275</v>
      </c>
      <c r="C104" s="68" t="s">
        <v>6236</v>
      </c>
      <c r="D104" s="70" t="s">
        <v>2893</v>
      </c>
      <c r="E104" s="68" t="s">
        <v>105</v>
      </c>
      <c r="F104" s="68" t="s">
        <v>2248</v>
      </c>
      <c r="G104" s="68" t="s">
        <v>2441</v>
      </c>
      <c r="H104" s="66">
        <v>0.0</v>
      </c>
      <c r="I104" s="72" t="str">
        <f>vlookup(D104,'ranap clusters obsolete'!D:D,1,false)</f>
        <v>05.11</v>
      </c>
      <c r="J104" s="66" t="s">
        <v>6283</v>
      </c>
    </row>
    <row r="105" hidden="1">
      <c r="A105" s="68">
        <v>11.0</v>
      </c>
      <c r="B105" s="69" t="s">
        <v>6275</v>
      </c>
      <c r="C105" s="68" t="s">
        <v>6236</v>
      </c>
      <c r="D105" s="70" t="s">
        <v>2894</v>
      </c>
      <c r="E105" s="68" t="s">
        <v>547</v>
      </c>
      <c r="F105" s="68" t="s">
        <v>2248</v>
      </c>
      <c r="G105" s="68" t="s">
        <v>2441</v>
      </c>
      <c r="H105" s="66">
        <v>0.0</v>
      </c>
      <c r="I105" s="72" t="str">
        <f>vlookup(D105,'ranap clusters obsolete'!D:D,1,false)</f>
        <v>05.21</v>
      </c>
      <c r="J105" s="66" t="s">
        <v>6283</v>
      </c>
    </row>
    <row r="106" hidden="1">
      <c r="A106" s="68">
        <v>11.0</v>
      </c>
      <c r="B106" s="69" t="s">
        <v>6275</v>
      </c>
      <c r="C106" s="68" t="s">
        <v>6236</v>
      </c>
      <c r="D106" s="70" t="s">
        <v>2895</v>
      </c>
      <c r="E106" s="68" t="s">
        <v>553</v>
      </c>
      <c r="F106" s="68" t="s">
        <v>2248</v>
      </c>
      <c r="G106" s="68" t="s">
        <v>2441</v>
      </c>
      <c r="H106" s="66">
        <v>0.0</v>
      </c>
      <c r="I106" s="72" t="str">
        <f>vlookup(D106,'ranap clusters obsolete'!D:D,1,false)</f>
        <v>05.81</v>
      </c>
      <c r="J106" s="66" t="s">
        <v>6283</v>
      </c>
    </row>
    <row r="107" hidden="1">
      <c r="A107" s="68">
        <v>11.0</v>
      </c>
      <c r="B107" s="69" t="s">
        <v>6275</v>
      </c>
      <c r="C107" s="68" t="s">
        <v>6236</v>
      </c>
      <c r="D107" s="70" t="s">
        <v>2896</v>
      </c>
      <c r="E107" s="68" t="s">
        <v>555</v>
      </c>
      <c r="F107" s="68" t="s">
        <v>2248</v>
      </c>
      <c r="G107" s="68" t="s">
        <v>2441</v>
      </c>
      <c r="H107" s="66">
        <v>0.0</v>
      </c>
      <c r="I107" s="72" t="str">
        <f>vlookup(D107,'ranap clusters obsolete'!D:D,1,false)</f>
        <v>07.80</v>
      </c>
      <c r="J107" s="66" t="s">
        <v>6283</v>
      </c>
    </row>
    <row r="108" hidden="1">
      <c r="A108" s="68">
        <v>11.0</v>
      </c>
      <c r="B108" s="69" t="s">
        <v>6275</v>
      </c>
      <c r="C108" s="68" t="s">
        <v>6236</v>
      </c>
      <c r="D108" s="70" t="s">
        <v>2897</v>
      </c>
      <c r="E108" s="68" t="s">
        <v>558</v>
      </c>
      <c r="F108" s="68" t="s">
        <v>2248</v>
      </c>
      <c r="G108" s="68" t="s">
        <v>2441</v>
      </c>
      <c r="H108" s="66">
        <v>0.0</v>
      </c>
      <c r="I108" s="72" t="str">
        <f>vlookup(D108,'ranap clusters obsolete'!D:D,1,false)</f>
        <v>07.81</v>
      </c>
      <c r="J108" s="66" t="s">
        <v>6283</v>
      </c>
    </row>
    <row r="109" hidden="1">
      <c r="A109" s="68">
        <v>11.0</v>
      </c>
      <c r="B109" s="69" t="s">
        <v>6275</v>
      </c>
      <c r="C109" s="68" t="s">
        <v>6236</v>
      </c>
      <c r="D109" s="70" t="s">
        <v>2898</v>
      </c>
      <c r="E109" s="68" t="s">
        <v>563</v>
      </c>
      <c r="F109" s="68" t="s">
        <v>2248</v>
      </c>
      <c r="G109" s="68" t="s">
        <v>2441</v>
      </c>
      <c r="H109" s="66">
        <v>0.0</v>
      </c>
      <c r="I109" s="72" t="str">
        <f>vlookup(D109,'ranap clusters obsolete'!D:D,1,false)</f>
        <v>07.82</v>
      </c>
      <c r="J109" s="66" t="s">
        <v>6283</v>
      </c>
    </row>
    <row r="110" hidden="1">
      <c r="A110" s="68">
        <v>11.0</v>
      </c>
      <c r="B110" s="69" t="s">
        <v>6275</v>
      </c>
      <c r="C110" s="68" t="s">
        <v>6236</v>
      </c>
      <c r="D110" s="70" t="s">
        <v>2899</v>
      </c>
      <c r="E110" s="68" t="s">
        <v>564</v>
      </c>
      <c r="F110" s="68" t="s">
        <v>2248</v>
      </c>
      <c r="G110" s="68" t="s">
        <v>2441</v>
      </c>
      <c r="H110" s="66">
        <v>0.0</v>
      </c>
      <c r="I110" s="72" t="str">
        <f>vlookup(D110,'ranap clusters obsolete'!D:D,1,false)</f>
        <v>07.83</v>
      </c>
      <c r="J110" s="66" t="s">
        <v>6283</v>
      </c>
    </row>
    <row r="111" hidden="1">
      <c r="A111" s="68">
        <v>11.0</v>
      </c>
      <c r="B111" s="69" t="s">
        <v>6275</v>
      </c>
      <c r="C111" s="68" t="s">
        <v>6236</v>
      </c>
      <c r="D111" s="70" t="s">
        <v>2900</v>
      </c>
      <c r="E111" s="68" t="s">
        <v>565</v>
      </c>
      <c r="F111" s="68" t="s">
        <v>2248</v>
      </c>
      <c r="G111" s="68" t="s">
        <v>2441</v>
      </c>
      <c r="H111" s="66">
        <v>0.0</v>
      </c>
      <c r="I111" s="72" t="str">
        <f>vlookup(D111,'ranap clusters obsolete'!D:D,1,false)</f>
        <v>07.84</v>
      </c>
      <c r="J111" s="66" t="s">
        <v>6283</v>
      </c>
    </row>
    <row r="112" hidden="1">
      <c r="A112" s="68">
        <v>11.0</v>
      </c>
      <c r="B112" s="69" t="s">
        <v>6275</v>
      </c>
      <c r="C112" s="68" t="s">
        <v>6236</v>
      </c>
      <c r="D112" s="70" t="s">
        <v>2901</v>
      </c>
      <c r="E112" s="68" t="s">
        <v>566</v>
      </c>
      <c r="F112" s="68" t="s">
        <v>2248</v>
      </c>
      <c r="G112" s="68" t="s">
        <v>2247</v>
      </c>
      <c r="H112" s="66">
        <v>0.0</v>
      </c>
      <c r="I112" s="72" t="str">
        <f>vlookup(D112,'ranap clusters obsolete'!D:D,1,false)</f>
        <v>08.51</v>
      </c>
      <c r="J112" s="66" t="s">
        <v>6283</v>
      </c>
    </row>
    <row r="113" hidden="1">
      <c r="A113" s="68">
        <v>11.0</v>
      </c>
      <c r="B113" s="69" t="s">
        <v>6275</v>
      </c>
      <c r="C113" s="68" t="s">
        <v>6236</v>
      </c>
      <c r="D113" s="70" t="s">
        <v>2902</v>
      </c>
      <c r="E113" s="68" t="s">
        <v>568</v>
      </c>
      <c r="F113" s="68" t="s">
        <v>2248</v>
      </c>
      <c r="G113" s="68" t="s">
        <v>2247</v>
      </c>
      <c r="H113" s="66">
        <v>0.0</v>
      </c>
      <c r="I113" s="72" t="str">
        <f>vlookup(D113,'ranap clusters obsolete'!D:D,1,false)</f>
        <v>08.52</v>
      </c>
      <c r="J113" s="66" t="s">
        <v>6283</v>
      </c>
    </row>
    <row r="114" hidden="1">
      <c r="A114" s="68">
        <v>11.0</v>
      </c>
      <c r="B114" s="69" t="s">
        <v>6275</v>
      </c>
      <c r="C114" s="68" t="s">
        <v>6236</v>
      </c>
      <c r="D114" s="70" t="s">
        <v>2903</v>
      </c>
      <c r="E114" s="68" t="s">
        <v>570</v>
      </c>
      <c r="F114" s="68" t="s">
        <v>2248</v>
      </c>
      <c r="G114" s="68" t="s">
        <v>2247</v>
      </c>
      <c r="H114" s="66">
        <v>0.0</v>
      </c>
      <c r="I114" s="72" t="str">
        <f>vlookup(D114,'ranap clusters obsolete'!D:D,1,false)</f>
        <v>08.59</v>
      </c>
      <c r="J114" s="66" t="s">
        <v>6283</v>
      </c>
    </row>
    <row r="115" hidden="1">
      <c r="A115" s="68">
        <v>11.0</v>
      </c>
      <c r="B115" s="69" t="s">
        <v>6275</v>
      </c>
      <c r="C115" s="68" t="s">
        <v>6236</v>
      </c>
      <c r="D115" s="70" t="s">
        <v>2904</v>
      </c>
      <c r="E115" s="68" t="s">
        <v>572</v>
      </c>
      <c r="F115" s="68" t="s">
        <v>2248</v>
      </c>
      <c r="G115" s="68" t="s">
        <v>2441</v>
      </c>
      <c r="H115" s="66">
        <v>0.0</v>
      </c>
      <c r="I115" s="72" t="str">
        <f>vlookup(D115,'ranap clusters obsolete'!D:D,1,false)</f>
        <v>37.74</v>
      </c>
      <c r="J115" s="66" t="s">
        <v>6283</v>
      </c>
    </row>
    <row r="116" hidden="1">
      <c r="A116" s="68">
        <v>11.0</v>
      </c>
      <c r="B116" s="69" t="s">
        <v>6275</v>
      </c>
      <c r="C116" s="68" t="s">
        <v>6236</v>
      </c>
      <c r="D116" s="70" t="s">
        <v>2905</v>
      </c>
      <c r="E116" s="68" t="s">
        <v>574</v>
      </c>
      <c r="F116" s="68" t="s">
        <v>2248</v>
      </c>
      <c r="G116" s="68" t="s">
        <v>2441</v>
      </c>
      <c r="H116" s="66">
        <v>0.0</v>
      </c>
      <c r="I116" s="72" t="str">
        <f>vlookup(D116,'ranap clusters obsolete'!D:D,1,false)</f>
        <v>37.75</v>
      </c>
      <c r="J116" s="66" t="s">
        <v>6283</v>
      </c>
    </row>
    <row r="117" hidden="1">
      <c r="A117" s="68">
        <v>11.0</v>
      </c>
      <c r="B117" s="69" t="s">
        <v>6275</v>
      </c>
      <c r="C117" s="68" t="s">
        <v>6236</v>
      </c>
      <c r="D117" s="70" t="s">
        <v>2906</v>
      </c>
      <c r="E117" s="68" t="s">
        <v>577</v>
      </c>
      <c r="F117" s="68" t="s">
        <v>2248</v>
      </c>
      <c r="G117" s="68" t="s">
        <v>2441</v>
      </c>
      <c r="H117" s="66">
        <v>0.0</v>
      </c>
      <c r="I117" s="72" t="str">
        <f>vlookup(D117,'ranap clusters obsolete'!D:D,1,false)</f>
        <v>37.76</v>
      </c>
      <c r="J117" s="66" t="s">
        <v>6283</v>
      </c>
    </row>
    <row r="118" hidden="1">
      <c r="A118" s="68">
        <v>11.0</v>
      </c>
      <c r="B118" s="69" t="s">
        <v>6275</v>
      </c>
      <c r="C118" s="68" t="s">
        <v>6236</v>
      </c>
      <c r="D118" s="70" t="s">
        <v>2907</v>
      </c>
      <c r="E118" s="68" t="s">
        <v>580</v>
      </c>
      <c r="F118" s="68" t="s">
        <v>2248</v>
      </c>
      <c r="G118" s="68" t="s">
        <v>2441</v>
      </c>
      <c r="H118" s="66">
        <v>0.0</v>
      </c>
      <c r="I118" s="72" t="str">
        <f>vlookup(D118,'ranap clusters obsolete'!D:D,1,false)</f>
        <v>37.77</v>
      </c>
      <c r="J118" s="66" t="s">
        <v>6283</v>
      </c>
    </row>
    <row r="119" hidden="1">
      <c r="A119" s="68">
        <v>11.0</v>
      </c>
      <c r="B119" s="69" t="s">
        <v>6275</v>
      </c>
      <c r="C119" s="68" t="s">
        <v>6236</v>
      </c>
      <c r="D119" s="70" t="s">
        <v>2908</v>
      </c>
      <c r="E119" s="68" t="s">
        <v>582</v>
      </c>
      <c r="F119" s="68" t="s">
        <v>2248</v>
      </c>
      <c r="G119" s="68" t="s">
        <v>2301</v>
      </c>
      <c r="H119" s="66">
        <v>0.0</v>
      </c>
      <c r="I119" s="72" t="str">
        <f>vlookup(D119,'ranap clusters obsolete'!D:D,1,false)</f>
        <v>37.79</v>
      </c>
      <c r="J119" s="66" t="s">
        <v>6283</v>
      </c>
    </row>
    <row r="120" hidden="1">
      <c r="A120" s="68">
        <v>11.0</v>
      </c>
      <c r="B120" s="69" t="s">
        <v>6275</v>
      </c>
      <c r="C120" s="68" t="s">
        <v>6236</v>
      </c>
      <c r="D120" s="70" t="s">
        <v>2909</v>
      </c>
      <c r="E120" s="68" t="s">
        <v>584</v>
      </c>
      <c r="F120" s="68" t="s">
        <v>2248</v>
      </c>
      <c r="G120" s="68" t="s">
        <v>2441</v>
      </c>
      <c r="H120" s="66">
        <v>0.0</v>
      </c>
      <c r="I120" s="72" t="str">
        <f>vlookup(D120,'ranap clusters obsolete'!D:D,1,false)</f>
        <v>37.80</v>
      </c>
      <c r="J120" s="66" t="s">
        <v>6283</v>
      </c>
    </row>
    <row r="121" hidden="1">
      <c r="A121" s="68">
        <v>11.0</v>
      </c>
      <c r="B121" s="69" t="s">
        <v>6275</v>
      </c>
      <c r="C121" s="68" t="s">
        <v>6236</v>
      </c>
      <c r="D121" s="70" t="s">
        <v>2910</v>
      </c>
      <c r="E121" s="68" t="s">
        <v>587</v>
      </c>
      <c r="F121" s="68" t="s">
        <v>2248</v>
      </c>
      <c r="G121" s="68" t="s">
        <v>2301</v>
      </c>
      <c r="H121" s="66">
        <v>0.0</v>
      </c>
      <c r="I121" s="72" t="str">
        <f>vlookup(D121,'ranap clusters obsolete'!D:D,1,false)</f>
        <v>37.85</v>
      </c>
      <c r="J121" s="66" t="s">
        <v>6283</v>
      </c>
    </row>
    <row r="122" hidden="1">
      <c r="A122" s="68">
        <v>11.0</v>
      </c>
      <c r="B122" s="69" t="s">
        <v>6275</v>
      </c>
      <c r="C122" s="68" t="s">
        <v>6236</v>
      </c>
      <c r="D122" s="70" t="s">
        <v>2911</v>
      </c>
      <c r="E122" s="68" t="s">
        <v>591</v>
      </c>
      <c r="F122" s="68" t="s">
        <v>2248</v>
      </c>
      <c r="G122" s="68" t="s">
        <v>2301</v>
      </c>
      <c r="H122" s="66">
        <v>0.0</v>
      </c>
      <c r="I122" s="72" t="str">
        <f>vlookup(D122,'ranap clusters obsolete'!D:D,1,false)</f>
        <v>37.86</v>
      </c>
      <c r="J122" s="66" t="s">
        <v>6283</v>
      </c>
    </row>
    <row r="123" hidden="1">
      <c r="A123" s="68">
        <v>11.0</v>
      </c>
      <c r="B123" s="69" t="s">
        <v>6275</v>
      </c>
      <c r="C123" s="68" t="s">
        <v>6236</v>
      </c>
      <c r="D123" s="70" t="s">
        <v>2912</v>
      </c>
      <c r="E123" s="68" t="s">
        <v>593</v>
      </c>
      <c r="F123" s="68" t="s">
        <v>2248</v>
      </c>
      <c r="G123" s="68" t="s">
        <v>2441</v>
      </c>
      <c r="H123" s="66">
        <v>0.0</v>
      </c>
      <c r="I123" s="72" t="str">
        <f>vlookup(D123,'ranap clusters obsolete'!D:D,1,false)</f>
        <v>37.87</v>
      </c>
      <c r="J123" s="66" t="s">
        <v>6283</v>
      </c>
    </row>
    <row r="124" hidden="1">
      <c r="A124" s="68">
        <v>11.0</v>
      </c>
      <c r="B124" s="69" t="s">
        <v>6275</v>
      </c>
      <c r="C124" s="68" t="s">
        <v>6236</v>
      </c>
      <c r="D124" s="70" t="s">
        <v>2913</v>
      </c>
      <c r="E124" s="68" t="s">
        <v>595</v>
      </c>
      <c r="F124" s="68" t="s">
        <v>2248</v>
      </c>
      <c r="G124" s="68" t="s">
        <v>2301</v>
      </c>
      <c r="H124" s="66">
        <v>0.0</v>
      </c>
      <c r="I124" s="72" t="str">
        <f>vlookup(D124,'ranap clusters obsolete'!D:D,1,false)</f>
        <v>37.89</v>
      </c>
      <c r="J124" s="66" t="s">
        <v>6283</v>
      </c>
    </row>
    <row r="125" hidden="1">
      <c r="A125" s="68">
        <v>11.0</v>
      </c>
      <c r="B125" s="69" t="s">
        <v>6275</v>
      </c>
      <c r="C125" s="68" t="s">
        <v>6236</v>
      </c>
      <c r="D125" s="70" t="s">
        <v>2914</v>
      </c>
      <c r="E125" s="68" t="s">
        <v>597</v>
      </c>
      <c r="F125" s="68" t="s">
        <v>2248</v>
      </c>
      <c r="G125" s="68" t="s">
        <v>2441</v>
      </c>
      <c r="H125" s="66">
        <v>0.0</v>
      </c>
      <c r="I125" s="72" t="str">
        <f>vlookup(D125,'ranap clusters obsolete'!D:D,1,false)</f>
        <v>38.02</v>
      </c>
      <c r="J125" s="66" t="s">
        <v>6283</v>
      </c>
    </row>
    <row r="126" hidden="1">
      <c r="A126" s="68">
        <v>11.0</v>
      </c>
      <c r="B126" s="69" t="s">
        <v>6275</v>
      </c>
      <c r="C126" s="68" t="s">
        <v>6236</v>
      </c>
      <c r="D126" s="70" t="s">
        <v>2915</v>
      </c>
      <c r="E126" s="68" t="s">
        <v>598</v>
      </c>
      <c r="F126" s="68" t="s">
        <v>2248</v>
      </c>
      <c r="G126" s="68" t="s">
        <v>2441</v>
      </c>
      <c r="H126" s="66">
        <v>0.0</v>
      </c>
      <c r="I126" s="72" t="str">
        <f>vlookup(D126,'ranap clusters obsolete'!D:D,1,false)</f>
        <v>38.42</v>
      </c>
      <c r="J126" s="66" t="s">
        <v>6283</v>
      </c>
    </row>
    <row r="127" hidden="1">
      <c r="A127" s="68">
        <v>11.0</v>
      </c>
      <c r="B127" s="69" t="s">
        <v>6275</v>
      </c>
      <c r="C127" s="68" t="s">
        <v>6236</v>
      </c>
      <c r="D127" s="70" t="s">
        <v>2917</v>
      </c>
      <c r="E127" s="68" t="s">
        <v>600</v>
      </c>
      <c r="F127" s="68" t="s">
        <v>2248</v>
      </c>
      <c r="G127" s="68" t="s">
        <v>2301</v>
      </c>
      <c r="H127" s="66">
        <v>0.0</v>
      </c>
      <c r="I127" s="72" t="str">
        <f>vlookup(D127,'ranap clusters obsolete'!D:D,1,false)</f>
        <v>76.70</v>
      </c>
      <c r="J127" s="66" t="s">
        <v>6283</v>
      </c>
    </row>
    <row r="128" hidden="1">
      <c r="A128" s="68">
        <v>11.0</v>
      </c>
      <c r="B128" s="69" t="s">
        <v>6275</v>
      </c>
      <c r="C128" s="68" t="s">
        <v>6236</v>
      </c>
      <c r="D128" s="70" t="s">
        <v>2918</v>
      </c>
      <c r="E128" s="68" t="s">
        <v>602</v>
      </c>
      <c r="F128" s="68" t="s">
        <v>2248</v>
      </c>
      <c r="G128" s="68" t="s">
        <v>2301</v>
      </c>
      <c r="H128" s="66">
        <v>0.0</v>
      </c>
      <c r="I128" s="72" t="str">
        <f>vlookup(D128,'ranap clusters obsolete'!D:D,1,false)</f>
        <v>76.72</v>
      </c>
      <c r="J128" s="66" t="s">
        <v>6283</v>
      </c>
    </row>
    <row r="129" hidden="1">
      <c r="A129" s="68">
        <v>11.0</v>
      </c>
      <c r="B129" s="69" t="s">
        <v>6275</v>
      </c>
      <c r="C129" s="68" t="s">
        <v>6236</v>
      </c>
      <c r="D129" s="70" t="s">
        <v>2919</v>
      </c>
      <c r="E129" s="68" t="s">
        <v>604</v>
      </c>
      <c r="F129" s="68" t="s">
        <v>2248</v>
      </c>
      <c r="G129" s="68" t="s">
        <v>2301</v>
      </c>
      <c r="H129" s="66">
        <v>0.0</v>
      </c>
      <c r="I129" s="72" t="str">
        <f>vlookup(D129,'ranap clusters obsolete'!D:D,1,false)</f>
        <v>76.74</v>
      </c>
      <c r="J129" s="66" t="s">
        <v>6283</v>
      </c>
    </row>
    <row r="130" hidden="1">
      <c r="A130" s="68">
        <v>11.0</v>
      </c>
      <c r="B130" s="69" t="s">
        <v>6275</v>
      </c>
      <c r="C130" s="68" t="s">
        <v>6236</v>
      </c>
      <c r="D130" s="70" t="s">
        <v>2920</v>
      </c>
      <c r="E130" s="68" t="s">
        <v>606</v>
      </c>
      <c r="F130" s="68" t="s">
        <v>2248</v>
      </c>
      <c r="G130" s="68" t="s">
        <v>2301</v>
      </c>
      <c r="H130" s="66">
        <v>0.0</v>
      </c>
      <c r="I130" s="72" t="str">
        <f>vlookup(D130,'ranap clusters obsolete'!D:D,1,false)</f>
        <v>76.76</v>
      </c>
      <c r="J130" s="66" t="s">
        <v>6283</v>
      </c>
    </row>
    <row r="131" hidden="1">
      <c r="A131" s="68">
        <v>11.0</v>
      </c>
      <c r="B131" s="69" t="s">
        <v>6275</v>
      </c>
      <c r="C131" s="68" t="s">
        <v>6236</v>
      </c>
      <c r="D131" s="70" t="s">
        <v>2921</v>
      </c>
      <c r="E131" s="68" t="s">
        <v>609</v>
      </c>
      <c r="F131" s="68" t="s">
        <v>2248</v>
      </c>
      <c r="G131" s="68" t="s">
        <v>2301</v>
      </c>
      <c r="H131" s="66">
        <v>0.0</v>
      </c>
      <c r="I131" s="72" t="str">
        <f>vlookup(D131,'ranap clusters obsolete'!D:D,1,false)</f>
        <v>76.77</v>
      </c>
      <c r="J131" s="66" t="s">
        <v>6283</v>
      </c>
    </row>
    <row r="132" hidden="1">
      <c r="A132" s="68">
        <v>11.0</v>
      </c>
      <c r="B132" s="69" t="s">
        <v>6275</v>
      </c>
      <c r="C132" s="68" t="s">
        <v>6236</v>
      </c>
      <c r="D132" s="70" t="s">
        <v>2922</v>
      </c>
      <c r="E132" s="68" t="s">
        <v>612</v>
      </c>
      <c r="F132" s="68" t="s">
        <v>2248</v>
      </c>
      <c r="G132" s="68" t="s">
        <v>2301</v>
      </c>
      <c r="H132" s="66">
        <v>0.0</v>
      </c>
      <c r="I132" s="72" t="str">
        <f>vlookup(D132,'ranap clusters obsolete'!D:D,1,false)</f>
        <v>76.79</v>
      </c>
      <c r="J132" s="66" t="s">
        <v>6283</v>
      </c>
    </row>
    <row r="133" hidden="1">
      <c r="A133" s="68">
        <v>11.0</v>
      </c>
      <c r="B133" s="69" t="s">
        <v>6275</v>
      </c>
      <c r="C133" s="68" t="s">
        <v>6236</v>
      </c>
      <c r="D133" s="70" t="s">
        <v>2923</v>
      </c>
      <c r="E133" s="68" t="s">
        <v>614</v>
      </c>
      <c r="F133" s="68" t="s">
        <v>2248</v>
      </c>
      <c r="G133" s="68" t="s">
        <v>2247</v>
      </c>
      <c r="H133" s="66">
        <v>0.0</v>
      </c>
      <c r="I133" s="72" t="str">
        <f>vlookup(D133,'ranap clusters obsolete'!D:D,1,false)</f>
        <v>82.55</v>
      </c>
      <c r="J133" s="66" t="s">
        <v>6283</v>
      </c>
    </row>
    <row r="134" hidden="1">
      <c r="A134" s="68">
        <v>11.0</v>
      </c>
      <c r="B134" s="69" t="s">
        <v>6275</v>
      </c>
      <c r="C134" s="68" t="s">
        <v>6236</v>
      </c>
      <c r="D134" s="70" t="s">
        <v>2924</v>
      </c>
      <c r="E134" s="68" t="s">
        <v>616</v>
      </c>
      <c r="F134" s="68" t="s">
        <v>2248</v>
      </c>
      <c r="G134" s="68" t="s">
        <v>2247</v>
      </c>
      <c r="H134" s="66">
        <v>0.0</v>
      </c>
      <c r="I134" s="72" t="str">
        <f>vlookup(D134,'ranap clusters obsolete'!D:D,1,false)</f>
        <v>82.56</v>
      </c>
      <c r="J134" s="66" t="s">
        <v>6283</v>
      </c>
    </row>
    <row r="135" hidden="1">
      <c r="A135" s="68">
        <v>11.0</v>
      </c>
      <c r="B135" s="69" t="s">
        <v>6275</v>
      </c>
      <c r="C135" s="68" t="s">
        <v>6236</v>
      </c>
      <c r="D135" s="70" t="s">
        <v>2925</v>
      </c>
      <c r="E135" s="68" t="s">
        <v>618</v>
      </c>
      <c r="F135" s="68" t="s">
        <v>2248</v>
      </c>
      <c r="G135" s="68" t="s">
        <v>2247</v>
      </c>
      <c r="H135" s="66">
        <v>0.0</v>
      </c>
      <c r="I135" s="72" t="str">
        <f>vlookup(D135,'ranap clusters obsolete'!D:D,1,false)</f>
        <v>82.58</v>
      </c>
      <c r="J135" s="66" t="s">
        <v>6283</v>
      </c>
    </row>
    <row r="136" hidden="1">
      <c r="A136" s="68">
        <v>11.0</v>
      </c>
      <c r="B136" s="69" t="s">
        <v>6275</v>
      </c>
      <c r="C136" s="68" t="s">
        <v>6236</v>
      </c>
      <c r="D136" s="70" t="s">
        <v>2926</v>
      </c>
      <c r="E136" s="68" t="s">
        <v>620</v>
      </c>
      <c r="F136" s="68" t="s">
        <v>2248</v>
      </c>
      <c r="G136" s="68" t="s">
        <v>2247</v>
      </c>
      <c r="H136" s="66">
        <v>0.0</v>
      </c>
      <c r="I136" s="72" t="str">
        <f>vlookup(D136,'ranap clusters obsolete'!D:D,1,false)</f>
        <v>82.85</v>
      </c>
      <c r="J136" s="66" t="s">
        <v>6283</v>
      </c>
    </row>
    <row r="137" hidden="1">
      <c r="A137" s="68">
        <v>11.0</v>
      </c>
      <c r="B137" s="69" t="s">
        <v>6275</v>
      </c>
      <c r="C137" s="68" t="s">
        <v>6236</v>
      </c>
      <c r="D137" s="70" t="s">
        <v>2927</v>
      </c>
      <c r="E137" s="68" t="s">
        <v>622</v>
      </c>
      <c r="F137" s="68" t="s">
        <v>2248</v>
      </c>
      <c r="G137" s="68" t="s">
        <v>2247</v>
      </c>
      <c r="H137" s="66">
        <v>0.0</v>
      </c>
      <c r="I137" s="72" t="str">
        <f>vlookup(D137,'ranap clusters obsolete'!D:D,1,false)</f>
        <v>83.13</v>
      </c>
      <c r="J137" s="66" t="s">
        <v>6283</v>
      </c>
    </row>
    <row r="138" hidden="1">
      <c r="A138" s="68">
        <v>11.0</v>
      </c>
      <c r="B138" s="69" t="s">
        <v>6275</v>
      </c>
      <c r="C138" s="68" t="s">
        <v>6236</v>
      </c>
      <c r="D138" s="70" t="s">
        <v>2928</v>
      </c>
      <c r="E138" s="68" t="s">
        <v>624</v>
      </c>
      <c r="F138" s="68" t="s">
        <v>2248</v>
      </c>
      <c r="G138" s="68" t="s">
        <v>2247</v>
      </c>
      <c r="H138" s="66">
        <v>0.0</v>
      </c>
      <c r="I138" s="72" t="str">
        <f>vlookup(D138,'ranap clusters obsolete'!D:D,1,false)</f>
        <v>83.19</v>
      </c>
      <c r="J138" s="66" t="s">
        <v>6283</v>
      </c>
    </row>
    <row r="139" hidden="1">
      <c r="A139" s="68">
        <v>11.0</v>
      </c>
      <c r="B139" s="69" t="s">
        <v>6275</v>
      </c>
      <c r="C139" s="68" t="s">
        <v>6236</v>
      </c>
      <c r="D139" s="70" t="s">
        <v>2929</v>
      </c>
      <c r="E139" s="68" t="s">
        <v>626</v>
      </c>
      <c r="F139" s="68" t="s">
        <v>2248</v>
      </c>
      <c r="G139" s="68" t="s">
        <v>2247</v>
      </c>
      <c r="H139" s="66">
        <v>0.0</v>
      </c>
      <c r="I139" s="72" t="str">
        <f>vlookup(D139,'ranap clusters obsolete'!D:D,1,false)</f>
        <v>83.71</v>
      </c>
      <c r="J139" s="66" t="s">
        <v>6283</v>
      </c>
    </row>
    <row r="140" hidden="1">
      <c r="A140" s="68">
        <v>11.0</v>
      </c>
      <c r="B140" s="69" t="s">
        <v>6275</v>
      </c>
      <c r="C140" s="68" t="s">
        <v>6236</v>
      </c>
      <c r="D140" s="70" t="s">
        <v>2930</v>
      </c>
      <c r="E140" s="68" t="s">
        <v>630</v>
      </c>
      <c r="F140" s="68" t="s">
        <v>2248</v>
      </c>
      <c r="G140" s="68" t="s">
        <v>2247</v>
      </c>
      <c r="H140" s="66">
        <v>0.0</v>
      </c>
      <c r="I140" s="72" t="str">
        <f>vlookup(D140,'ranap clusters obsolete'!D:D,1,false)</f>
        <v>83.72</v>
      </c>
      <c r="J140" s="66" t="s">
        <v>6283</v>
      </c>
    </row>
    <row r="141" hidden="1">
      <c r="A141" s="68">
        <v>11.0</v>
      </c>
      <c r="B141" s="69" t="s">
        <v>6275</v>
      </c>
      <c r="C141" s="68" t="s">
        <v>6236</v>
      </c>
      <c r="D141" s="70" t="s">
        <v>2931</v>
      </c>
      <c r="E141" s="68" t="s">
        <v>631</v>
      </c>
      <c r="F141" s="68" t="s">
        <v>2248</v>
      </c>
      <c r="G141" s="68" t="s">
        <v>2247</v>
      </c>
      <c r="H141" s="66">
        <v>0.0</v>
      </c>
      <c r="I141" s="72" t="str">
        <f>vlookup(D141,'ranap clusters obsolete'!D:D,1,false)</f>
        <v>83.75</v>
      </c>
      <c r="J141" s="66" t="s">
        <v>6283</v>
      </c>
    </row>
    <row r="142" hidden="1">
      <c r="A142" s="68">
        <v>11.0</v>
      </c>
      <c r="B142" s="69" t="s">
        <v>6275</v>
      </c>
      <c r="C142" s="68" t="s">
        <v>6236</v>
      </c>
      <c r="D142" s="70" t="s">
        <v>2932</v>
      </c>
      <c r="E142" s="68" t="s">
        <v>633</v>
      </c>
      <c r="F142" s="68" t="s">
        <v>2248</v>
      </c>
      <c r="G142" s="68" t="s">
        <v>2247</v>
      </c>
      <c r="H142" s="66">
        <v>0.0</v>
      </c>
      <c r="I142" s="72" t="str">
        <f>vlookup(D142,'ranap clusters obsolete'!D:D,1,false)</f>
        <v>83.76</v>
      </c>
      <c r="J142" s="66" t="s">
        <v>6283</v>
      </c>
    </row>
    <row r="143" hidden="1">
      <c r="A143" s="68">
        <v>11.0</v>
      </c>
      <c r="B143" s="69" t="s">
        <v>6275</v>
      </c>
      <c r="C143" s="68" t="s">
        <v>6236</v>
      </c>
      <c r="D143" s="70" t="s">
        <v>2933</v>
      </c>
      <c r="E143" s="68" t="s">
        <v>635</v>
      </c>
      <c r="F143" s="68" t="s">
        <v>2248</v>
      </c>
      <c r="G143" s="68" t="s">
        <v>2247</v>
      </c>
      <c r="H143" s="66">
        <v>0.0</v>
      </c>
      <c r="I143" s="72" t="str">
        <f>vlookup(D143,'ranap clusters obsolete'!D:D,1,false)</f>
        <v>83.77</v>
      </c>
      <c r="J143" s="66" t="s">
        <v>6283</v>
      </c>
    </row>
    <row r="144" hidden="1">
      <c r="A144" s="68">
        <v>11.0</v>
      </c>
      <c r="B144" s="69" t="s">
        <v>6275</v>
      </c>
      <c r="C144" s="68" t="s">
        <v>6236</v>
      </c>
      <c r="D144" s="70" t="s">
        <v>2934</v>
      </c>
      <c r="E144" s="68" t="s">
        <v>637</v>
      </c>
      <c r="F144" s="68" t="s">
        <v>2248</v>
      </c>
      <c r="G144" s="68" t="s">
        <v>2301</v>
      </c>
      <c r="H144" s="66">
        <v>0.0</v>
      </c>
      <c r="I144" s="72" t="str">
        <f>vlookup(D144,'ranap clusters obsolete'!D:D,1,false)</f>
        <v>84.15</v>
      </c>
      <c r="J144" s="66" t="s">
        <v>6283</v>
      </c>
    </row>
    <row r="145" hidden="1">
      <c r="A145" s="68">
        <v>11.0</v>
      </c>
      <c r="B145" s="69" t="s">
        <v>6275</v>
      </c>
      <c r="C145" s="68" t="s">
        <v>6236</v>
      </c>
      <c r="D145" s="70" t="s">
        <v>2935</v>
      </c>
      <c r="E145" s="68" t="s">
        <v>640</v>
      </c>
      <c r="F145" s="68" t="s">
        <v>2248</v>
      </c>
      <c r="G145" s="68" t="s">
        <v>2301</v>
      </c>
      <c r="H145" s="66">
        <v>0.0</v>
      </c>
      <c r="I145" s="72" t="str">
        <f>vlookup(D145,'ranap clusters obsolete'!D:D,1,false)</f>
        <v>84.17</v>
      </c>
      <c r="J145" s="66" t="s">
        <v>6283</v>
      </c>
    </row>
    <row r="146" hidden="1">
      <c r="A146" s="68">
        <v>11.0</v>
      </c>
      <c r="B146" s="69" t="s">
        <v>6275</v>
      </c>
      <c r="C146" s="68" t="s">
        <v>6236</v>
      </c>
      <c r="D146" s="70" t="s">
        <v>2941</v>
      </c>
      <c r="E146" s="68" t="s">
        <v>124</v>
      </c>
      <c r="F146" s="68" t="s">
        <v>2201</v>
      </c>
      <c r="G146" s="68" t="s">
        <v>2301</v>
      </c>
      <c r="H146" s="66">
        <v>0.0</v>
      </c>
      <c r="I146" s="72" t="str">
        <f>vlookup(D146,'ranap clusters obsolete'!D:D,1,false)</f>
        <v>03.39</v>
      </c>
      <c r="J146" s="66" t="s">
        <v>6283</v>
      </c>
    </row>
    <row r="147" hidden="1">
      <c r="A147" s="68">
        <v>11.0</v>
      </c>
      <c r="B147" s="69" t="s">
        <v>6275</v>
      </c>
      <c r="C147" s="68" t="s">
        <v>6236</v>
      </c>
      <c r="D147" s="70" t="s">
        <v>2954</v>
      </c>
      <c r="E147" s="68" t="s">
        <v>85</v>
      </c>
      <c r="F147" s="68" t="s">
        <v>2201</v>
      </c>
      <c r="G147" s="68" t="s">
        <v>2301</v>
      </c>
      <c r="H147" s="66">
        <v>0.0</v>
      </c>
      <c r="I147" s="72" t="str">
        <f>vlookup(D147,'ranap clusters obsolete'!D:D,1,false)</f>
        <v>03.90</v>
      </c>
      <c r="J147" s="66" t="s">
        <v>6283</v>
      </c>
    </row>
    <row r="148" hidden="1">
      <c r="A148" s="68">
        <v>11.0</v>
      </c>
      <c r="B148" s="69" t="s">
        <v>6275</v>
      </c>
      <c r="C148" s="68" t="s">
        <v>6236</v>
      </c>
      <c r="D148" s="70" t="s">
        <v>2957</v>
      </c>
      <c r="E148" s="68" t="s">
        <v>39</v>
      </c>
      <c r="F148" s="68" t="s">
        <v>2201</v>
      </c>
      <c r="G148" s="68" t="s">
        <v>2301</v>
      </c>
      <c r="H148" s="66">
        <v>0.0</v>
      </c>
      <c r="I148" s="72" t="str">
        <f>vlookup(D148,'ranap clusters obsolete'!D:D,1,false)</f>
        <v>03.94</v>
      </c>
      <c r="J148" s="66" t="s">
        <v>6283</v>
      </c>
    </row>
    <row r="149" hidden="1">
      <c r="A149" s="68">
        <v>11.0</v>
      </c>
      <c r="B149" s="69" t="s">
        <v>6275</v>
      </c>
      <c r="C149" s="68" t="s">
        <v>6236</v>
      </c>
      <c r="D149" s="70" t="s">
        <v>2958</v>
      </c>
      <c r="E149" s="68" t="s">
        <v>503</v>
      </c>
      <c r="F149" s="68" t="s">
        <v>2201</v>
      </c>
      <c r="G149" s="68" t="s">
        <v>2301</v>
      </c>
      <c r="H149" s="66">
        <v>0.0</v>
      </c>
      <c r="I149" s="72" t="str">
        <f>vlookup(D149,'ranap clusters obsolete'!D:D,1,false)</f>
        <v>03.96</v>
      </c>
      <c r="J149" s="66" t="s">
        <v>6283</v>
      </c>
    </row>
    <row r="150" hidden="1">
      <c r="A150" s="68">
        <v>11.0</v>
      </c>
      <c r="B150" s="69" t="s">
        <v>6275</v>
      </c>
      <c r="C150" s="68" t="s">
        <v>6236</v>
      </c>
      <c r="D150" s="70" t="s">
        <v>2962</v>
      </c>
      <c r="E150" s="68" t="s">
        <v>505</v>
      </c>
      <c r="F150" s="68" t="s">
        <v>2201</v>
      </c>
      <c r="G150" s="68" t="s">
        <v>2301</v>
      </c>
      <c r="H150" s="66">
        <v>0.0</v>
      </c>
      <c r="I150" s="72" t="str">
        <f>vlookup(D150,'ranap clusters obsolete'!D:D,1,false)</f>
        <v>03.98</v>
      </c>
      <c r="J150" s="66" t="s">
        <v>6283</v>
      </c>
    </row>
    <row r="151" hidden="1">
      <c r="A151" s="68">
        <v>11.0</v>
      </c>
      <c r="B151" s="69" t="s">
        <v>6275</v>
      </c>
      <c r="C151" s="68" t="s">
        <v>6236</v>
      </c>
      <c r="D151" s="70" t="s">
        <v>2963</v>
      </c>
      <c r="E151" s="68" t="s">
        <v>508</v>
      </c>
      <c r="F151" s="68" t="s">
        <v>2201</v>
      </c>
      <c r="G151" s="68" t="s">
        <v>2441</v>
      </c>
      <c r="H151" s="66">
        <v>0.0</v>
      </c>
      <c r="I151" s="72" t="str">
        <f>vlookup(D151,'ranap clusters obsolete'!D:D,1,false)</f>
        <v>05.22</v>
      </c>
      <c r="J151" s="66" t="s">
        <v>6283</v>
      </c>
    </row>
    <row r="152" hidden="1">
      <c r="A152" s="68">
        <v>11.0</v>
      </c>
      <c r="B152" s="69" t="s">
        <v>6275</v>
      </c>
      <c r="C152" s="68" t="s">
        <v>6236</v>
      </c>
      <c r="D152" s="70" t="s">
        <v>2968</v>
      </c>
      <c r="E152" s="68" t="s">
        <v>510</v>
      </c>
      <c r="F152" s="68" t="s">
        <v>2201</v>
      </c>
      <c r="G152" s="68" t="s">
        <v>2441</v>
      </c>
      <c r="H152" s="66">
        <v>0.0</v>
      </c>
      <c r="I152" s="72" t="str">
        <f>vlookup(D152,'ranap clusters obsolete'!D:D,1,false)</f>
        <v>05.23</v>
      </c>
      <c r="J152" s="66" t="s">
        <v>6283</v>
      </c>
    </row>
    <row r="153" hidden="1">
      <c r="A153" s="68">
        <v>11.0</v>
      </c>
      <c r="B153" s="69" t="s">
        <v>6275</v>
      </c>
      <c r="C153" s="68" t="s">
        <v>6236</v>
      </c>
      <c r="D153" s="70" t="s">
        <v>2969</v>
      </c>
      <c r="E153" s="68" t="s">
        <v>513</v>
      </c>
      <c r="F153" s="68" t="s">
        <v>2201</v>
      </c>
      <c r="G153" s="68" t="s">
        <v>2441</v>
      </c>
      <c r="H153" s="66">
        <v>0.0</v>
      </c>
      <c r="I153" s="72" t="str">
        <f>vlookup(D153,'ranap clusters obsolete'!D:D,1,false)</f>
        <v>05.24</v>
      </c>
      <c r="J153" s="66" t="s">
        <v>6283</v>
      </c>
    </row>
    <row r="154" hidden="1">
      <c r="A154" s="68">
        <v>11.0</v>
      </c>
      <c r="B154" s="69" t="s">
        <v>6275</v>
      </c>
      <c r="C154" s="68" t="s">
        <v>6236</v>
      </c>
      <c r="D154" s="70" t="s">
        <v>2970</v>
      </c>
      <c r="E154" s="68" t="s">
        <v>515</v>
      </c>
      <c r="F154" s="68" t="s">
        <v>2201</v>
      </c>
      <c r="G154" s="68" t="s">
        <v>2441</v>
      </c>
      <c r="H154" s="66">
        <v>0.0</v>
      </c>
      <c r="I154" s="72" t="str">
        <f>vlookup(D154,'ranap clusters obsolete'!D:D,1,false)</f>
        <v>05.25</v>
      </c>
      <c r="J154" s="66" t="s">
        <v>6283</v>
      </c>
    </row>
    <row r="155" hidden="1">
      <c r="A155" s="68">
        <v>11.0</v>
      </c>
      <c r="B155" s="69" t="s">
        <v>6275</v>
      </c>
      <c r="C155" s="68" t="s">
        <v>6236</v>
      </c>
      <c r="D155" s="70" t="s">
        <v>2989</v>
      </c>
      <c r="E155" s="68" t="s">
        <v>516</v>
      </c>
      <c r="F155" s="68" t="s">
        <v>2201</v>
      </c>
      <c r="G155" s="68" t="s">
        <v>2301</v>
      </c>
      <c r="H155" s="66">
        <v>0.0</v>
      </c>
      <c r="I155" s="72" t="str">
        <f>vlookup(D155,'ranap clusters obsolete'!D:D,1,false)</f>
        <v>80.50</v>
      </c>
      <c r="J155" s="66" t="s">
        <v>6283</v>
      </c>
    </row>
    <row r="156" hidden="1">
      <c r="A156" s="68">
        <v>11.0</v>
      </c>
      <c r="B156" s="69" t="s">
        <v>6275</v>
      </c>
      <c r="C156" s="68" t="s">
        <v>6236</v>
      </c>
      <c r="D156" s="70" t="s">
        <v>3004</v>
      </c>
      <c r="E156" s="68" t="s">
        <v>518</v>
      </c>
      <c r="F156" s="68" t="s">
        <v>2201</v>
      </c>
      <c r="G156" s="68" t="s">
        <v>2301</v>
      </c>
      <c r="H156" s="66">
        <v>0.0</v>
      </c>
      <c r="I156" s="72" t="str">
        <f>vlookup(D156,'ranap clusters obsolete'!D:D,1,false)</f>
        <v>80.51</v>
      </c>
      <c r="J156" s="66" t="s">
        <v>6283</v>
      </c>
    </row>
    <row r="157" hidden="1">
      <c r="A157" s="68">
        <v>11.0</v>
      </c>
      <c r="B157" s="69" t="s">
        <v>6275</v>
      </c>
      <c r="C157" s="68" t="s">
        <v>6236</v>
      </c>
      <c r="D157" s="70" t="s">
        <v>3023</v>
      </c>
      <c r="E157" s="68" t="s">
        <v>524</v>
      </c>
      <c r="F157" s="68" t="s">
        <v>2201</v>
      </c>
      <c r="G157" s="68" t="s">
        <v>2301</v>
      </c>
      <c r="H157" s="66">
        <v>0.0</v>
      </c>
      <c r="I157" s="72" t="str">
        <f>vlookup(D157,'ranap clusters obsolete'!D:D,1,false)</f>
        <v>80.59</v>
      </c>
      <c r="J157" s="66" t="s">
        <v>6283</v>
      </c>
    </row>
    <row r="158" hidden="1">
      <c r="A158" s="68">
        <v>11.0</v>
      </c>
      <c r="B158" s="69" t="s">
        <v>6275</v>
      </c>
      <c r="C158" s="68" t="s">
        <v>6236</v>
      </c>
      <c r="D158" s="70" t="s">
        <v>2939</v>
      </c>
      <c r="E158" s="68" t="s">
        <v>744</v>
      </c>
      <c r="F158" s="68" t="s">
        <v>2204</v>
      </c>
      <c r="G158" s="68" t="s">
        <v>2301</v>
      </c>
      <c r="H158" s="66">
        <v>0.0</v>
      </c>
      <c r="I158" s="72" t="str">
        <f>vlookup(D158,'ranap clusters obsolete'!D:D,1,false)</f>
        <v>00.61</v>
      </c>
      <c r="J158" s="66" t="s">
        <v>6283</v>
      </c>
    </row>
    <row r="159" hidden="1">
      <c r="A159" s="68">
        <v>11.0</v>
      </c>
      <c r="B159" s="69" t="s">
        <v>6275</v>
      </c>
      <c r="C159" s="68" t="s">
        <v>6236</v>
      </c>
      <c r="D159" s="70" t="s">
        <v>2940</v>
      </c>
      <c r="E159" s="68" t="s">
        <v>750</v>
      </c>
      <c r="F159" s="68" t="s">
        <v>2204</v>
      </c>
      <c r="G159" s="68" t="s">
        <v>2441</v>
      </c>
      <c r="H159" s="66">
        <v>0.0</v>
      </c>
      <c r="I159" s="72" t="str">
        <f>vlookup(D159,'ranap clusters obsolete'!D:D,1,false)</f>
        <v>38.10</v>
      </c>
      <c r="J159" s="66" t="s">
        <v>6283</v>
      </c>
    </row>
    <row r="160" hidden="1">
      <c r="A160" s="68">
        <v>11.0</v>
      </c>
      <c r="B160" s="69" t="s">
        <v>6275</v>
      </c>
      <c r="C160" s="68" t="s">
        <v>6236</v>
      </c>
      <c r="D160" s="70" t="s">
        <v>2942</v>
      </c>
      <c r="E160" s="68" t="s">
        <v>753</v>
      </c>
      <c r="F160" s="68" t="s">
        <v>2204</v>
      </c>
      <c r="G160" s="68" t="s">
        <v>2441</v>
      </c>
      <c r="H160" s="66">
        <v>0.0</v>
      </c>
      <c r="I160" s="72" t="str">
        <f>vlookup(D160,'ranap clusters obsolete'!D:D,1,false)</f>
        <v>38.12</v>
      </c>
      <c r="J160" s="66" t="s">
        <v>6283</v>
      </c>
    </row>
    <row r="161" hidden="1">
      <c r="A161" s="68">
        <v>11.0</v>
      </c>
      <c r="B161" s="69" t="s">
        <v>6275</v>
      </c>
      <c r="C161" s="68" t="s">
        <v>6236</v>
      </c>
      <c r="D161" s="70" t="s">
        <v>2943</v>
      </c>
      <c r="E161" s="68" t="s">
        <v>755</v>
      </c>
      <c r="F161" s="68" t="s">
        <v>2204</v>
      </c>
      <c r="G161" s="68" t="s">
        <v>2441</v>
      </c>
      <c r="H161" s="66">
        <v>0.0</v>
      </c>
      <c r="I161" s="72" t="str">
        <f>vlookup(D161,'ranap clusters obsolete'!D:D,1,false)</f>
        <v>38.32</v>
      </c>
      <c r="J161" s="66" t="s">
        <v>6283</v>
      </c>
    </row>
    <row r="162" hidden="1">
      <c r="A162" s="68">
        <v>11.0</v>
      </c>
      <c r="B162" s="69" t="s">
        <v>6275</v>
      </c>
      <c r="C162" s="68" t="s">
        <v>6236</v>
      </c>
      <c r="D162" s="70" t="s">
        <v>2944</v>
      </c>
      <c r="E162" s="68" t="s">
        <v>756</v>
      </c>
      <c r="F162" s="68" t="s">
        <v>2204</v>
      </c>
      <c r="G162" s="68" t="s">
        <v>2441</v>
      </c>
      <c r="H162" s="66">
        <v>0.0</v>
      </c>
      <c r="I162" s="72" t="str">
        <f>vlookup(D162,'ranap clusters obsolete'!D:D,1,false)</f>
        <v>38.62</v>
      </c>
      <c r="J162" s="66" t="s">
        <v>6283</v>
      </c>
    </row>
    <row r="163" hidden="1">
      <c r="A163" s="68">
        <v>11.0</v>
      </c>
      <c r="B163" s="69" t="s">
        <v>6275</v>
      </c>
      <c r="C163" s="68" t="s">
        <v>6236</v>
      </c>
      <c r="D163" s="70" t="s">
        <v>2945</v>
      </c>
      <c r="E163" s="68" t="s">
        <v>757</v>
      </c>
      <c r="F163" s="68" t="s">
        <v>2204</v>
      </c>
      <c r="G163" s="68" t="s">
        <v>2441</v>
      </c>
      <c r="H163" s="66">
        <v>0.0</v>
      </c>
      <c r="I163" s="72" t="str">
        <f>vlookup(D163,'ranap clusters obsolete'!D:D,1,false)</f>
        <v>39.22</v>
      </c>
      <c r="J163" s="66" t="s">
        <v>6283</v>
      </c>
    </row>
    <row r="164" hidden="1">
      <c r="A164" s="68">
        <v>11.0</v>
      </c>
      <c r="B164" s="69" t="s">
        <v>6275</v>
      </c>
      <c r="C164" s="68" t="s">
        <v>6236</v>
      </c>
      <c r="D164" s="70" t="s">
        <v>2946</v>
      </c>
      <c r="E164" s="68" t="s">
        <v>759</v>
      </c>
      <c r="F164" s="68" t="s">
        <v>2204</v>
      </c>
      <c r="G164" s="68" t="s">
        <v>2441</v>
      </c>
      <c r="H164" s="66">
        <v>0.0</v>
      </c>
      <c r="I164" s="72" t="str">
        <f>vlookup(D164,'ranap clusters obsolete'!D:D,1,false)</f>
        <v>39.29</v>
      </c>
      <c r="J164" s="66" t="s">
        <v>6283</v>
      </c>
    </row>
    <row r="165" hidden="1">
      <c r="A165" s="68">
        <v>11.0</v>
      </c>
      <c r="B165" s="69" t="s">
        <v>6275</v>
      </c>
      <c r="C165" s="68" t="s">
        <v>6236</v>
      </c>
      <c r="D165" s="70" t="s">
        <v>2947</v>
      </c>
      <c r="E165" s="68" t="s">
        <v>763</v>
      </c>
      <c r="F165" s="68" t="s">
        <v>2204</v>
      </c>
      <c r="G165" s="68" t="s">
        <v>2441</v>
      </c>
      <c r="H165" s="66">
        <v>0.0</v>
      </c>
      <c r="I165" s="72" t="str">
        <f>vlookup(D165,'ranap clusters obsolete'!D:D,1,false)</f>
        <v>39.30</v>
      </c>
      <c r="J165" s="66" t="s">
        <v>6283</v>
      </c>
    </row>
    <row r="166" hidden="1">
      <c r="A166" s="68">
        <v>11.0</v>
      </c>
      <c r="B166" s="69" t="s">
        <v>6275</v>
      </c>
      <c r="C166" s="68" t="s">
        <v>6236</v>
      </c>
      <c r="D166" s="70" t="s">
        <v>2948</v>
      </c>
      <c r="E166" s="68" t="s">
        <v>766</v>
      </c>
      <c r="F166" s="68" t="s">
        <v>2204</v>
      </c>
      <c r="G166" s="68" t="s">
        <v>2441</v>
      </c>
      <c r="H166" s="66">
        <v>0.0</v>
      </c>
      <c r="I166" s="72" t="str">
        <f>vlookup(D166,'ranap clusters obsolete'!D:D,1,false)</f>
        <v>39.31</v>
      </c>
      <c r="J166" s="66" t="s">
        <v>6283</v>
      </c>
    </row>
    <row r="167" hidden="1">
      <c r="A167" s="68">
        <v>11.0</v>
      </c>
      <c r="B167" s="69" t="s">
        <v>6275</v>
      </c>
      <c r="C167" s="68" t="s">
        <v>6236</v>
      </c>
      <c r="D167" s="70" t="s">
        <v>2949</v>
      </c>
      <c r="E167" s="68" t="s">
        <v>769</v>
      </c>
      <c r="F167" s="68" t="s">
        <v>2204</v>
      </c>
      <c r="G167" s="68" t="s">
        <v>2441</v>
      </c>
      <c r="H167" s="66">
        <v>0.0</v>
      </c>
      <c r="I167" s="72" t="str">
        <f>vlookup(D167,'ranap clusters obsolete'!D:D,1,false)</f>
        <v>39.32</v>
      </c>
      <c r="J167" s="66" t="s">
        <v>6283</v>
      </c>
    </row>
    <row r="168" hidden="1">
      <c r="A168" s="68">
        <v>11.0</v>
      </c>
      <c r="B168" s="69" t="s">
        <v>6275</v>
      </c>
      <c r="C168" s="68" t="s">
        <v>6236</v>
      </c>
      <c r="D168" s="70" t="s">
        <v>2950</v>
      </c>
      <c r="E168" s="68" t="s">
        <v>771</v>
      </c>
      <c r="F168" s="68" t="s">
        <v>2204</v>
      </c>
      <c r="G168" s="68" t="s">
        <v>2441</v>
      </c>
      <c r="H168" s="66">
        <v>0.0</v>
      </c>
      <c r="I168" s="72" t="str">
        <f>vlookup(D168,'ranap clusters obsolete'!D:D,1,false)</f>
        <v>39.50</v>
      </c>
      <c r="J168" s="66" t="s">
        <v>6283</v>
      </c>
    </row>
    <row r="169" hidden="1">
      <c r="A169" s="68">
        <v>11.0</v>
      </c>
      <c r="B169" s="69" t="s">
        <v>6275</v>
      </c>
      <c r="C169" s="68" t="s">
        <v>6236</v>
      </c>
      <c r="D169" s="70" t="s">
        <v>2951</v>
      </c>
      <c r="E169" s="68" t="s">
        <v>772</v>
      </c>
      <c r="F169" s="68" t="s">
        <v>2204</v>
      </c>
      <c r="G169" s="68" t="s">
        <v>2441</v>
      </c>
      <c r="H169" s="66">
        <v>0.0</v>
      </c>
      <c r="I169" s="72" t="str">
        <f>vlookup(D169,'ranap clusters obsolete'!D:D,1,false)</f>
        <v>39.56</v>
      </c>
      <c r="J169" s="66" t="s">
        <v>6283</v>
      </c>
    </row>
    <row r="170" hidden="1">
      <c r="A170" s="68">
        <v>11.0</v>
      </c>
      <c r="B170" s="69" t="s">
        <v>6275</v>
      </c>
      <c r="C170" s="68" t="s">
        <v>6236</v>
      </c>
      <c r="D170" s="70" t="s">
        <v>2952</v>
      </c>
      <c r="E170" s="68" t="s">
        <v>773</v>
      </c>
      <c r="F170" s="68" t="s">
        <v>2204</v>
      </c>
      <c r="G170" s="68" t="s">
        <v>2441</v>
      </c>
      <c r="H170" s="66">
        <v>0.0</v>
      </c>
      <c r="I170" s="72" t="str">
        <f>vlookup(D170,'ranap clusters obsolete'!D:D,1,false)</f>
        <v>39.57</v>
      </c>
      <c r="J170" s="66" t="s">
        <v>6283</v>
      </c>
    </row>
    <row r="171" hidden="1">
      <c r="A171" s="68">
        <v>11.0</v>
      </c>
      <c r="B171" s="69" t="s">
        <v>6275</v>
      </c>
      <c r="C171" s="68" t="s">
        <v>6236</v>
      </c>
      <c r="D171" s="70" t="s">
        <v>2953</v>
      </c>
      <c r="E171" s="68" t="s">
        <v>775</v>
      </c>
      <c r="F171" s="68" t="s">
        <v>2204</v>
      </c>
      <c r="G171" s="68" t="s">
        <v>2441</v>
      </c>
      <c r="H171" s="66">
        <v>0.0</v>
      </c>
      <c r="I171" s="72" t="str">
        <f>vlookup(D171,'ranap clusters obsolete'!D:D,1,false)</f>
        <v>39.58</v>
      </c>
      <c r="J171" s="66" t="s">
        <v>6283</v>
      </c>
    </row>
    <row r="172" hidden="1">
      <c r="A172" s="68">
        <v>11.0</v>
      </c>
      <c r="B172" s="69" t="s">
        <v>6275</v>
      </c>
      <c r="C172" s="68" t="s">
        <v>6236</v>
      </c>
      <c r="D172" s="70" t="s">
        <v>2955</v>
      </c>
      <c r="E172" s="68" t="s">
        <v>797</v>
      </c>
      <c r="F172" s="68" t="s">
        <v>2204</v>
      </c>
      <c r="G172" s="68" t="s">
        <v>2441</v>
      </c>
      <c r="H172" s="66">
        <v>0.0</v>
      </c>
      <c r="I172" s="72" t="str">
        <f>vlookup(D172,'ranap clusters obsolete'!D:D,1,false)</f>
        <v>39.59</v>
      </c>
      <c r="J172" s="66" t="s">
        <v>6283</v>
      </c>
    </row>
    <row r="173" hidden="1">
      <c r="A173" s="68">
        <v>11.0</v>
      </c>
      <c r="B173" s="69" t="s">
        <v>6275</v>
      </c>
      <c r="C173" s="68" t="s">
        <v>6236</v>
      </c>
      <c r="D173" s="70" t="s">
        <v>2956</v>
      </c>
      <c r="E173" s="68" t="s">
        <v>800</v>
      </c>
      <c r="F173" s="68" t="s">
        <v>2204</v>
      </c>
      <c r="G173" s="68" t="s">
        <v>2301</v>
      </c>
      <c r="H173" s="66">
        <v>0.0</v>
      </c>
      <c r="I173" s="72" t="str">
        <f>vlookup(D173,'ranap clusters obsolete'!D:D,1,false)</f>
        <v>39.92</v>
      </c>
      <c r="J173" s="66" t="s">
        <v>6283</v>
      </c>
    </row>
    <row r="174" hidden="1">
      <c r="A174" s="68">
        <v>11.0</v>
      </c>
      <c r="B174" s="69" t="s">
        <v>6275</v>
      </c>
      <c r="C174" s="68" t="s">
        <v>6236</v>
      </c>
      <c r="D174" s="70" t="s">
        <v>2971</v>
      </c>
      <c r="E174" s="68" t="s">
        <v>45</v>
      </c>
      <c r="F174" s="68" t="s">
        <v>2203</v>
      </c>
      <c r="G174" s="68" t="s">
        <v>2441</v>
      </c>
      <c r="H174" s="66">
        <v>0.0</v>
      </c>
      <c r="I174" s="72" t="str">
        <f>vlookup(D174,'ranap clusters obsolete'!D:D,1,false)</f>
        <v>04.06</v>
      </c>
      <c r="J174" s="66" t="s">
        <v>6283</v>
      </c>
    </row>
    <row r="175" hidden="1">
      <c r="A175" s="68">
        <v>11.0</v>
      </c>
      <c r="B175" s="69" t="s">
        <v>6275</v>
      </c>
      <c r="C175" s="68" t="s">
        <v>6236</v>
      </c>
      <c r="D175" s="70" t="s">
        <v>2972</v>
      </c>
      <c r="E175" s="68" t="s">
        <v>47</v>
      </c>
      <c r="F175" s="68" t="s">
        <v>2203</v>
      </c>
      <c r="G175" s="68" t="s">
        <v>2441</v>
      </c>
      <c r="H175" s="66">
        <v>0.0</v>
      </c>
      <c r="I175" s="72" t="str">
        <f>vlookup(D175,'ranap clusters obsolete'!D:D,1,false)</f>
        <v>04.07</v>
      </c>
      <c r="J175" s="66" t="s">
        <v>6283</v>
      </c>
    </row>
    <row r="176" hidden="1">
      <c r="A176" s="68">
        <v>11.0</v>
      </c>
      <c r="B176" s="69" t="s">
        <v>6275</v>
      </c>
      <c r="C176" s="68" t="s">
        <v>6236</v>
      </c>
      <c r="D176" s="70" t="s">
        <v>2973</v>
      </c>
      <c r="E176" s="68" t="s">
        <v>95</v>
      </c>
      <c r="F176" s="68" t="s">
        <v>2203</v>
      </c>
      <c r="G176" s="68" t="s">
        <v>2441</v>
      </c>
      <c r="H176" s="66">
        <v>0.0</v>
      </c>
      <c r="I176" s="72" t="str">
        <f>vlookup(D176,'ranap clusters obsolete'!D:D,1,false)</f>
        <v>04.11</v>
      </c>
      <c r="J176" s="66" t="s">
        <v>6283</v>
      </c>
    </row>
    <row r="177" hidden="1">
      <c r="A177" s="68">
        <v>11.0</v>
      </c>
      <c r="B177" s="69" t="s">
        <v>6275</v>
      </c>
      <c r="C177" s="68" t="s">
        <v>6236</v>
      </c>
      <c r="D177" s="70" t="s">
        <v>2974</v>
      </c>
      <c r="E177" s="68" t="s">
        <v>648</v>
      </c>
      <c r="F177" s="68" t="s">
        <v>2203</v>
      </c>
      <c r="G177" s="68" t="s">
        <v>2441</v>
      </c>
      <c r="H177" s="66">
        <v>0.0</v>
      </c>
      <c r="I177" s="72" t="str">
        <f>vlookup(D177,'ranap clusters obsolete'!D:D,1,false)</f>
        <v>04.12</v>
      </c>
      <c r="J177" s="66" t="s">
        <v>6283</v>
      </c>
    </row>
    <row r="178" hidden="1">
      <c r="A178" s="68">
        <v>11.0</v>
      </c>
      <c r="B178" s="69" t="s">
        <v>6275</v>
      </c>
      <c r="C178" s="68" t="s">
        <v>6236</v>
      </c>
      <c r="D178" s="70" t="s">
        <v>2975</v>
      </c>
      <c r="E178" s="68" t="s">
        <v>127</v>
      </c>
      <c r="F178" s="68" t="s">
        <v>2203</v>
      </c>
      <c r="G178" s="68" t="s">
        <v>2441</v>
      </c>
      <c r="H178" s="66">
        <v>0.0</v>
      </c>
      <c r="I178" s="72" t="str">
        <f>vlookup(D178,'ranap clusters obsolete'!D:D,1,false)</f>
        <v>04.19</v>
      </c>
      <c r="J178" s="66" t="s">
        <v>6283</v>
      </c>
    </row>
    <row r="179" hidden="1">
      <c r="A179" s="68">
        <v>11.0</v>
      </c>
      <c r="B179" s="69" t="s">
        <v>6275</v>
      </c>
      <c r="C179" s="68" t="s">
        <v>6236</v>
      </c>
      <c r="D179" s="70" t="s">
        <v>2976</v>
      </c>
      <c r="E179" s="68" t="s">
        <v>651</v>
      </c>
      <c r="F179" s="68" t="s">
        <v>2203</v>
      </c>
      <c r="G179" s="68" t="s">
        <v>2441</v>
      </c>
      <c r="H179" s="66">
        <v>0.0</v>
      </c>
      <c r="I179" s="72" t="str">
        <f>vlookup(D179,'ranap clusters obsolete'!D:D,1,false)</f>
        <v>04.2</v>
      </c>
      <c r="J179" s="66" t="s">
        <v>6283</v>
      </c>
    </row>
    <row r="180" hidden="1">
      <c r="A180" s="68">
        <v>11.0</v>
      </c>
      <c r="B180" s="69" t="s">
        <v>6275</v>
      </c>
      <c r="C180" s="68" t="s">
        <v>6236</v>
      </c>
      <c r="D180" s="70" t="s">
        <v>2977</v>
      </c>
      <c r="E180" s="68" t="s">
        <v>50</v>
      </c>
      <c r="F180" s="68" t="s">
        <v>2203</v>
      </c>
      <c r="G180" s="68" t="s">
        <v>2301</v>
      </c>
      <c r="H180" s="66">
        <v>0.0</v>
      </c>
      <c r="I180" s="72" t="str">
        <f>vlookup(D180,'ranap clusters obsolete'!D:D,1,false)</f>
        <v>04.3</v>
      </c>
      <c r="J180" s="66" t="s">
        <v>6283</v>
      </c>
    </row>
    <row r="181" hidden="1">
      <c r="A181" s="68">
        <v>11.0</v>
      </c>
      <c r="B181" s="69" t="s">
        <v>6275</v>
      </c>
      <c r="C181" s="68" t="s">
        <v>6236</v>
      </c>
      <c r="D181" s="70" t="s">
        <v>2978</v>
      </c>
      <c r="E181" s="68" t="s">
        <v>654</v>
      </c>
      <c r="F181" s="68" t="s">
        <v>2203</v>
      </c>
      <c r="G181" s="73" t="s">
        <v>2441</v>
      </c>
      <c r="H181" s="66">
        <v>1.0</v>
      </c>
      <c r="I181" s="72" t="str">
        <f>vlookup(D181,'ranap clusters obsolete'!D:D,1,false)</f>
        <v>04.420</v>
      </c>
      <c r="J181" s="66" t="s">
        <v>6283</v>
      </c>
    </row>
    <row r="182" hidden="1">
      <c r="A182" s="68">
        <v>11.0</v>
      </c>
      <c r="B182" s="69" t="s">
        <v>6275</v>
      </c>
      <c r="C182" s="68" t="s">
        <v>6236</v>
      </c>
      <c r="D182" s="70" t="s">
        <v>2979</v>
      </c>
      <c r="E182" s="68" t="s">
        <v>62</v>
      </c>
      <c r="F182" s="68" t="s">
        <v>2203</v>
      </c>
      <c r="G182" s="68" t="s">
        <v>2301</v>
      </c>
      <c r="H182" s="66">
        <v>0.0</v>
      </c>
      <c r="I182" s="72" t="str">
        <f>vlookup(D182,'ranap clusters obsolete'!D:D,1,false)</f>
        <v>04.43</v>
      </c>
      <c r="J182" s="66" t="s">
        <v>6283</v>
      </c>
    </row>
    <row r="183" hidden="1">
      <c r="A183" s="68">
        <v>11.0</v>
      </c>
      <c r="B183" s="69" t="s">
        <v>6275</v>
      </c>
      <c r="C183" s="68" t="s">
        <v>6236</v>
      </c>
      <c r="D183" s="70" t="s">
        <v>2980</v>
      </c>
      <c r="E183" s="68" t="s">
        <v>64</v>
      </c>
      <c r="F183" s="68" t="s">
        <v>2203</v>
      </c>
      <c r="G183" s="68" t="s">
        <v>2301</v>
      </c>
      <c r="H183" s="66">
        <v>0.0</v>
      </c>
      <c r="I183" s="72" t="str">
        <f>vlookup(D183,'ranap clusters obsolete'!D:D,1,false)</f>
        <v>04.44</v>
      </c>
      <c r="J183" s="66" t="s">
        <v>6283</v>
      </c>
    </row>
    <row r="184" hidden="1">
      <c r="A184" s="68">
        <v>11.0</v>
      </c>
      <c r="B184" s="69" t="s">
        <v>6275</v>
      </c>
      <c r="C184" s="68" t="s">
        <v>6236</v>
      </c>
      <c r="D184" s="70" t="s">
        <v>2981</v>
      </c>
      <c r="E184" s="68" t="s">
        <v>56</v>
      </c>
      <c r="F184" s="68" t="s">
        <v>2203</v>
      </c>
      <c r="G184" s="68" t="s">
        <v>2441</v>
      </c>
      <c r="H184" s="66">
        <v>0.0</v>
      </c>
      <c r="I184" s="72" t="str">
        <f>vlookup(D184,'ranap clusters obsolete'!D:D,1,false)</f>
        <v>04.49</v>
      </c>
      <c r="J184" s="66" t="s">
        <v>6283</v>
      </c>
    </row>
    <row r="185" hidden="1">
      <c r="A185" s="68">
        <v>11.0</v>
      </c>
      <c r="B185" s="69" t="s">
        <v>6275</v>
      </c>
      <c r="C185" s="68" t="s">
        <v>6236</v>
      </c>
      <c r="D185" s="70" t="s">
        <v>2982</v>
      </c>
      <c r="E185" s="68" t="s">
        <v>659</v>
      </c>
      <c r="F185" s="68" t="s">
        <v>2203</v>
      </c>
      <c r="G185" s="68" t="s">
        <v>2441</v>
      </c>
      <c r="H185" s="66">
        <v>0.0</v>
      </c>
      <c r="I185" s="72" t="str">
        <f>vlookup(D185,'ranap clusters obsolete'!D:D,1,false)</f>
        <v>04.6</v>
      </c>
      <c r="J185" s="66" t="s">
        <v>6283</v>
      </c>
    </row>
    <row r="186" hidden="1">
      <c r="A186" s="68">
        <v>11.0</v>
      </c>
      <c r="B186" s="69" t="s">
        <v>6275</v>
      </c>
      <c r="C186" s="68" t="s">
        <v>6236</v>
      </c>
      <c r="D186" s="70" t="s">
        <v>2983</v>
      </c>
      <c r="E186" s="68" t="s">
        <v>661</v>
      </c>
      <c r="F186" s="68" t="s">
        <v>2203</v>
      </c>
      <c r="G186" s="68" t="s">
        <v>2441</v>
      </c>
      <c r="H186" s="66">
        <v>0.0</v>
      </c>
      <c r="I186" s="72" t="str">
        <f>vlookup(D186,'ranap clusters obsolete'!D:D,1,false)</f>
        <v>04.71</v>
      </c>
      <c r="J186" s="66" t="s">
        <v>6283</v>
      </c>
    </row>
    <row r="187" hidden="1">
      <c r="A187" s="68">
        <v>11.0</v>
      </c>
      <c r="B187" s="69" t="s">
        <v>6275</v>
      </c>
      <c r="C187" s="68" t="s">
        <v>6236</v>
      </c>
      <c r="D187" s="70" t="s">
        <v>2984</v>
      </c>
      <c r="E187" s="68" t="s">
        <v>663</v>
      </c>
      <c r="F187" s="68" t="s">
        <v>2203</v>
      </c>
      <c r="G187" s="68" t="s">
        <v>2441</v>
      </c>
      <c r="H187" s="66">
        <v>0.0</v>
      </c>
      <c r="I187" s="72" t="str">
        <f>vlookup(D187,'ranap clusters obsolete'!D:D,1,false)</f>
        <v>04.72</v>
      </c>
      <c r="J187" s="66" t="s">
        <v>6283</v>
      </c>
    </row>
    <row r="188" hidden="1">
      <c r="A188" s="68">
        <v>11.0</v>
      </c>
      <c r="B188" s="69" t="s">
        <v>6275</v>
      </c>
      <c r="C188" s="68" t="s">
        <v>6236</v>
      </c>
      <c r="D188" s="70" t="s">
        <v>2985</v>
      </c>
      <c r="E188" s="68" t="s">
        <v>666</v>
      </c>
      <c r="F188" s="68" t="s">
        <v>2203</v>
      </c>
      <c r="G188" s="68" t="s">
        <v>2441</v>
      </c>
      <c r="H188" s="66">
        <v>0.0</v>
      </c>
      <c r="I188" s="72" t="str">
        <f>vlookup(D188,'ranap clusters obsolete'!D:D,1,false)</f>
        <v>04.73</v>
      </c>
      <c r="J188" s="66" t="s">
        <v>6283</v>
      </c>
    </row>
    <row r="189" hidden="1">
      <c r="A189" s="68">
        <v>11.0</v>
      </c>
      <c r="B189" s="69" t="s">
        <v>6275</v>
      </c>
      <c r="C189" s="68" t="s">
        <v>6236</v>
      </c>
      <c r="D189" s="70" t="s">
        <v>2986</v>
      </c>
      <c r="E189" s="68" t="s">
        <v>668</v>
      </c>
      <c r="F189" s="68" t="s">
        <v>2203</v>
      </c>
      <c r="G189" s="68" t="s">
        <v>2441</v>
      </c>
      <c r="H189" s="66">
        <v>0.0</v>
      </c>
      <c r="I189" s="72" t="str">
        <f>vlookup(D189,'ranap clusters obsolete'!D:D,1,false)</f>
        <v>04.76</v>
      </c>
      <c r="J189" s="66" t="s">
        <v>6283</v>
      </c>
    </row>
    <row r="190" hidden="1">
      <c r="A190" s="68">
        <v>11.0</v>
      </c>
      <c r="B190" s="69" t="s">
        <v>6275</v>
      </c>
      <c r="C190" s="68" t="s">
        <v>6236</v>
      </c>
      <c r="D190" s="70" t="s">
        <v>2987</v>
      </c>
      <c r="E190" s="68" t="s">
        <v>670</v>
      </c>
      <c r="F190" s="68" t="s">
        <v>2203</v>
      </c>
      <c r="G190" s="68" t="s">
        <v>2441</v>
      </c>
      <c r="H190" s="66">
        <v>0.0</v>
      </c>
      <c r="I190" s="72" t="str">
        <f>vlookup(D190,'ranap clusters obsolete'!D:D,1,false)</f>
        <v>04.92</v>
      </c>
      <c r="J190" s="66" t="s">
        <v>6283</v>
      </c>
    </row>
    <row r="191" hidden="1">
      <c r="A191" s="68">
        <v>11.0</v>
      </c>
      <c r="B191" s="69" t="s">
        <v>6275</v>
      </c>
      <c r="C191" s="68" t="s">
        <v>6236</v>
      </c>
      <c r="D191" s="70" t="s">
        <v>2988</v>
      </c>
      <c r="E191" s="68" t="s">
        <v>672</v>
      </c>
      <c r="F191" s="68" t="s">
        <v>2203</v>
      </c>
      <c r="G191" s="68" t="s">
        <v>2441</v>
      </c>
      <c r="H191" s="66">
        <v>0.0</v>
      </c>
      <c r="I191" s="72" t="str">
        <f>vlookup(D191,'ranap clusters obsolete'!D:D,1,false)</f>
        <v>04.93</v>
      </c>
      <c r="J191" s="66" t="s">
        <v>6283</v>
      </c>
    </row>
    <row r="192" hidden="1">
      <c r="A192" s="68">
        <v>11.0</v>
      </c>
      <c r="B192" s="69" t="s">
        <v>6275</v>
      </c>
      <c r="C192" s="68" t="s">
        <v>6236</v>
      </c>
      <c r="D192" s="70" t="s">
        <v>2990</v>
      </c>
      <c r="E192" s="68" t="s">
        <v>101</v>
      </c>
      <c r="F192" s="68" t="s">
        <v>2203</v>
      </c>
      <c r="G192" s="68" t="s">
        <v>2441</v>
      </c>
      <c r="H192" s="66">
        <v>0.0</v>
      </c>
      <c r="I192" s="72" t="str">
        <f>vlookup(D192,'ranap clusters obsolete'!D:D,1,false)</f>
        <v>04.99</v>
      </c>
      <c r="J192" s="66" t="s">
        <v>6283</v>
      </c>
    </row>
    <row r="193" hidden="1">
      <c r="A193" s="68">
        <v>11.0</v>
      </c>
      <c r="B193" s="69" t="s">
        <v>6275</v>
      </c>
      <c r="C193" s="68" t="s">
        <v>6236</v>
      </c>
      <c r="D193" s="70" t="s">
        <v>2991</v>
      </c>
      <c r="E193" s="68" t="s">
        <v>130</v>
      </c>
      <c r="F193" s="68" t="s">
        <v>2203</v>
      </c>
      <c r="G193" s="68" t="s">
        <v>2441</v>
      </c>
      <c r="H193" s="66">
        <v>0.0</v>
      </c>
      <c r="I193" s="72" t="str">
        <f>vlookup(D193,'ranap clusters obsolete'!D:D,1,false)</f>
        <v>05.19</v>
      </c>
      <c r="J193" s="66" t="s">
        <v>6283</v>
      </c>
    </row>
    <row r="194" hidden="1">
      <c r="A194" s="68">
        <v>11.0</v>
      </c>
      <c r="B194" s="69" t="s">
        <v>6275</v>
      </c>
      <c r="C194" s="68" t="s">
        <v>6236</v>
      </c>
      <c r="D194" s="70" t="s">
        <v>2992</v>
      </c>
      <c r="E194" s="68" t="s">
        <v>676</v>
      </c>
      <c r="F194" s="68" t="s">
        <v>2203</v>
      </c>
      <c r="G194" s="68" t="s">
        <v>2441</v>
      </c>
      <c r="H194" s="66">
        <v>0.0</v>
      </c>
      <c r="I194" s="72" t="str">
        <f>vlookup(D194,'ranap clusters obsolete'!D:D,1,false)</f>
        <v>05.89</v>
      </c>
      <c r="J194" s="66" t="s">
        <v>6283</v>
      </c>
    </row>
    <row r="195" hidden="1">
      <c r="A195" s="68">
        <v>11.0</v>
      </c>
      <c r="B195" s="69" t="s">
        <v>6275</v>
      </c>
      <c r="C195" s="68" t="s">
        <v>6236</v>
      </c>
      <c r="D195" s="70" t="s">
        <v>2993</v>
      </c>
      <c r="E195" s="68" t="s">
        <v>107</v>
      </c>
      <c r="F195" s="68" t="s">
        <v>2203</v>
      </c>
      <c r="G195" s="68" t="s">
        <v>2441</v>
      </c>
      <c r="H195" s="66">
        <v>0.0</v>
      </c>
      <c r="I195" s="72" t="str">
        <f>vlookup(D195,'ranap clusters obsolete'!D:D,1,false)</f>
        <v>05.9</v>
      </c>
      <c r="J195" s="66" t="s">
        <v>6283</v>
      </c>
    </row>
    <row r="196" hidden="1">
      <c r="A196" s="68">
        <v>11.0</v>
      </c>
      <c r="B196" s="69" t="s">
        <v>6275</v>
      </c>
      <c r="C196" s="68" t="s">
        <v>6236</v>
      </c>
      <c r="D196" s="70" t="s">
        <v>2994</v>
      </c>
      <c r="E196" s="68" t="s">
        <v>680</v>
      </c>
      <c r="F196" s="68" t="s">
        <v>2203</v>
      </c>
      <c r="G196" s="68" t="s">
        <v>2441</v>
      </c>
      <c r="H196" s="66">
        <v>0.0</v>
      </c>
      <c r="I196" s="72" t="str">
        <f>vlookup(D196,'ranap clusters obsolete'!D:D,1,false)</f>
        <v>07.19</v>
      </c>
      <c r="J196" s="66" t="s">
        <v>6283</v>
      </c>
    </row>
    <row r="197" hidden="1">
      <c r="A197" s="68">
        <v>11.0</v>
      </c>
      <c r="B197" s="69" t="s">
        <v>6275</v>
      </c>
      <c r="C197" s="68" t="s">
        <v>6236</v>
      </c>
      <c r="D197" s="70" t="s">
        <v>2995</v>
      </c>
      <c r="E197" s="68" t="s">
        <v>682</v>
      </c>
      <c r="F197" s="68" t="s">
        <v>2203</v>
      </c>
      <c r="G197" s="68" t="s">
        <v>2301</v>
      </c>
      <c r="H197" s="66">
        <v>0.0</v>
      </c>
      <c r="I197" s="72" t="str">
        <f>vlookup(D197,'ranap clusters obsolete'!D:D,1,false)</f>
        <v>27.62</v>
      </c>
      <c r="J197" s="66" t="s">
        <v>6283</v>
      </c>
    </row>
    <row r="198" hidden="1">
      <c r="A198" s="68">
        <v>11.0</v>
      </c>
      <c r="B198" s="69" t="s">
        <v>6275</v>
      </c>
      <c r="C198" s="68" t="s">
        <v>6236</v>
      </c>
      <c r="D198" s="70" t="s">
        <v>2996</v>
      </c>
      <c r="E198" s="68" t="s">
        <v>684</v>
      </c>
      <c r="F198" s="68" t="s">
        <v>2203</v>
      </c>
      <c r="G198" s="68" t="s">
        <v>2301</v>
      </c>
      <c r="H198" s="66">
        <v>0.0</v>
      </c>
      <c r="I198" s="72" t="str">
        <f>vlookup(D198,'ranap clusters obsolete'!D:D,1,false)</f>
        <v>27.69</v>
      </c>
      <c r="J198" s="66" t="s">
        <v>6283</v>
      </c>
    </row>
    <row r="199" hidden="1">
      <c r="A199" s="68">
        <v>11.0</v>
      </c>
      <c r="B199" s="69" t="s">
        <v>6275</v>
      </c>
      <c r="C199" s="68" t="s">
        <v>6236</v>
      </c>
      <c r="D199" s="70" t="s">
        <v>2997</v>
      </c>
      <c r="E199" s="68" t="s">
        <v>686</v>
      </c>
      <c r="F199" s="68" t="s">
        <v>2203</v>
      </c>
      <c r="G199" s="68" t="s">
        <v>2441</v>
      </c>
      <c r="H199" s="66">
        <v>0.0</v>
      </c>
      <c r="I199" s="72" t="str">
        <f>vlookup(D199,'ranap clusters obsolete'!D:D,1,false)</f>
        <v>29.4</v>
      </c>
      <c r="J199" s="66" t="s">
        <v>6283</v>
      </c>
    </row>
    <row r="200" hidden="1">
      <c r="A200" s="68">
        <v>11.0</v>
      </c>
      <c r="B200" s="69" t="s">
        <v>6275</v>
      </c>
      <c r="C200" s="68" t="s">
        <v>6236</v>
      </c>
      <c r="D200" s="70" t="s">
        <v>2998</v>
      </c>
      <c r="E200" s="68" t="s">
        <v>689</v>
      </c>
      <c r="F200" s="68" t="s">
        <v>2203</v>
      </c>
      <c r="G200" s="68" t="s">
        <v>2441</v>
      </c>
      <c r="H200" s="66">
        <v>0.0</v>
      </c>
      <c r="I200" s="72" t="str">
        <f>vlookup(D200,'ranap clusters obsolete'!D:D,1,false)</f>
        <v>29.59</v>
      </c>
      <c r="J200" s="66" t="s">
        <v>6283</v>
      </c>
    </row>
    <row r="201" hidden="1">
      <c r="A201" s="68">
        <v>11.0</v>
      </c>
      <c r="B201" s="69" t="s">
        <v>6275</v>
      </c>
      <c r="C201" s="68" t="s">
        <v>6236</v>
      </c>
      <c r="D201" s="70" t="s">
        <v>2999</v>
      </c>
      <c r="E201" s="68" t="s">
        <v>691</v>
      </c>
      <c r="F201" s="68" t="s">
        <v>2203</v>
      </c>
      <c r="G201" s="68" t="s">
        <v>2441</v>
      </c>
      <c r="H201" s="66">
        <v>0.0</v>
      </c>
      <c r="I201" s="72" t="str">
        <f>vlookup(D201,'ranap clusters obsolete'!D:D,1,false)</f>
        <v>38.21</v>
      </c>
      <c r="J201" s="66" t="s">
        <v>6283</v>
      </c>
    </row>
    <row r="202" hidden="1">
      <c r="A202" s="68">
        <v>11.0</v>
      </c>
      <c r="B202" s="69" t="s">
        <v>6275</v>
      </c>
      <c r="C202" s="68" t="s">
        <v>6236</v>
      </c>
      <c r="D202" s="70" t="s">
        <v>3000</v>
      </c>
      <c r="E202" s="68" t="s">
        <v>693</v>
      </c>
      <c r="F202" s="68" t="s">
        <v>2203</v>
      </c>
      <c r="G202" s="68" t="s">
        <v>2436</v>
      </c>
      <c r="H202" s="66">
        <v>0.0</v>
      </c>
      <c r="I202" s="72" t="str">
        <f>vlookup(D202,'ranap clusters obsolete'!D:D,1,false)</f>
        <v>44.00</v>
      </c>
      <c r="J202" s="66" t="s">
        <v>6283</v>
      </c>
    </row>
    <row r="203" hidden="1">
      <c r="A203" s="68">
        <v>11.0</v>
      </c>
      <c r="B203" s="69" t="s">
        <v>6275</v>
      </c>
      <c r="C203" s="68" t="s">
        <v>6236</v>
      </c>
      <c r="D203" s="70" t="s">
        <v>3001</v>
      </c>
      <c r="E203" s="68" t="s">
        <v>695</v>
      </c>
      <c r="F203" s="68" t="s">
        <v>2203</v>
      </c>
      <c r="G203" s="68" t="s">
        <v>2436</v>
      </c>
      <c r="H203" s="66">
        <v>0.0</v>
      </c>
      <c r="I203" s="72" t="str">
        <f>vlookup(D203,'ranap clusters obsolete'!D:D,1,false)</f>
        <v>44.01</v>
      </c>
      <c r="J203" s="66" t="s">
        <v>6283</v>
      </c>
    </row>
    <row r="204" hidden="1">
      <c r="A204" s="68">
        <v>11.0</v>
      </c>
      <c r="B204" s="69" t="s">
        <v>6275</v>
      </c>
      <c r="C204" s="68" t="s">
        <v>6236</v>
      </c>
      <c r="D204" s="70" t="s">
        <v>3002</v>
      </c>
      <c r="E204" s="68" t="s">
        <v>698</v>
      </c>
      <c r="F204" s="68" t="s">
        <v>2203</v>
      </c>
      <c r="G204" s="68" t="s">
        <v>2436</v>
      </c>
      <c r="H204" s="66">
        <v>0.0</v>
      </c>
      <c r="I204" s="72" t="str">
        <f>vlookup(D204,'ranap clusters obsolete'!D:D,1,false)</f>
        <v>44.02</v>
      </c>
      <c r="J204" s="66" t="s">
        <v>6283</v>
      </c>
    </row>
    <row r="205" hidden="1">
      <c r="A205" s="68">
        <v>11.0</v>
      </c>
      <c r="B205" s="69" t="s">
        <v>6275</v>
      </c>
      <c r="C205" s="68" t="s">
        <v>6236</v>
      </c>
      <c r="D205" s="70" t="s">
        <v>3003</v>
      </c>
      <c r="E205" s="68" t="s">
        <v>700</v>
      </c>
      <c r="F205" s="68" t="s">
        <v>2203</v>
      </c>
      <c r="G205" s="68" t="s">
        <v>2436</v>
      </c>
      <c r="H205" s="66">
        <v>0.0</v>
      </c>
      <c r="I205" s="72" t="str">
        <f>vlookup(D205,'ranap clusters obsolete'!D:D,1,false)</f>
        <v>44.03</v>
      </c>
      <c r="J205" s="66" t="s">
        <v>6283</v>
      </c>
    </row>
    <row r="206" hidden="1">
      <c r="A206" s="68">
        <v>11.0</v>
      </c>
      <c r="B206" s="69" t="s">
        <v>6275</v>
      </c>
      <c r="C206" s="68" t="s">
        <v>6236</v>
      </c>
      <c r="D206" s="70" t="s">
        <v>3005</v>
      </c>
      <c r="E206" s="68" t="s">
        <v>702</v>
      </c>
      <c r="F206" s="68" t="s">
        <v>2203</v>
      </c>
      <c r="G206" s="68" t="s">
        <v>2301</v>
      </c>
      <c r="H206" s="66">
        <v>0.0</v>
      </c>
      <c r="I206" s="72" t="str">
        <f>vlookup(D206,'ranap clusters obsolete'!D:D,1,false)</f>
        <v>83.21</v>
      </c>
      <c r="J206" s="66" t="s">
        <v>6283</v>
      </c>
    </row>
    <row r="207" hidden="1">
      <c r="A207" s="68">
        <v>11.0</v>
      </c>
      <c r="B207" s="69" t="s">
        <v>6275</v>
      </c>
      <c r="C207" s="68" t="s">
        <v>6236</v>
      </c>
      <c r="D207" s="70" t="s">
        <v>3006</v>
      </c>
      <c r="E207" s="68" t="s">
        <v>704</v>
      </c>
      <c r="F207" s="68" t="s">
        <v>2203</v>
      </c>
      <c r="G207" s="68" t="s">
        <v>2301</v>
      </c>
      <c r="H207" s="66">
        <v>0.0</v>
      </c>
      <c r="I207" s="72" t="str">
        <f>vlookup(D207,'ranap clusters obsolete'!D:D,1,false)</f>
        <v>83.45</v>
      </c>
      <c r="J207" s="66" t="s">
        <v>6283</v>
      </c>
    </row>
    <row r="208" hidden="1">
      <c r="A208" s="68">
        <v>11.0</v>
      </c>
      <c r="B208" s="69" t="s">
        <v>6275</v>
      </c>
      <c r="C208" s="68" t="s">
        <v>6236</v>
      </c>
      <c r="D208" s="70" t="s">
        <v>3007</v>
      </c>
      <c r="E208" s="68" t="s">
        <v>707</v>
      </c>
      <c r="F208" s="68" t="s">
        <v>2203</v>
      </c>
      <c r="G208" s="68" t="s">
        <v>2247</v>
      </c>
      <c r="H208" s="66">
        <v>0.0</v>
      </c>
      <c r="I208" s="72" t="str">
        <f>vlookup(D208,'ranap clusters obsolete'!D:D,1,false)</f>
        <v>83.73</v>
      </c>
      <c r="J208" s="66" t="s">
        <v>6283</v>
      </c>
    </row>
    <row r="209" hidden="1">
      <c r="A209" s="68">
        <v>11.0</v>
      </c>
      <c r="B209" s="69" t="s">
        <v>6275</v>
      </c>
      <c r="C209" s="68" t="s">
        <v>6236</v>
      </c>
      <c r="D209" s="70" t="s">
        <v>3008</v>
      </c>
      <c r="E209" s="68" t="s">
        <v>710</v>
      </c>
      <c r="F209" s="68" t="s">
        <v>2203</v>
      </c>
      <c r="G209" s="68" t="s">
        <v>2247</v>
      </c>
      <c r="H209" s="66">
        <v>0.0</v>
      </c>
      <c r="I209" s="72" t="str">
        <f>vlookup(D209,'ranap clusters obsolete'!D:D,1,false)</f>
        <v>83.74</v>
      </c>
      <c r="J209" s="66" t="s">
        <v>6283</v>
      </c>
    </row>
    <row r="210" hidden="1">
      <c r="A210" s="68">
        <v>11.0</v>
      </c>
      <c r="B210" s="69" t="s">
        <v>6275</v>
      </c>
      <c r="C210" s="68" t="s">
        <v>6236</v>
      </c>
      <c r="D210" s="70" t="s">
        <v>3009</v>
      </c>
      <c r="E210" s="68" t="s">
        <v>712</v>
      </c>
      <c r="F210" s="68" t="s">
        <v>2203</v>
      </c>
      <c r="G210" s="68" t="s">
        <v>2247</v>
      </c>
      <c r="H210" s="66">
        <v>0.0</v>
      </c>
      <c r="I210" s="72" t="str">
        <f>vlookup(D210,'ranap clusters obsolete'!D:D,1,false)</f>
        <v>83.79</v>
      </c>
      <c r="J210" s="66" t="s">
        <v>6283</v>
      </c>
    </row>
    <row r="211" hidden="1">
      <c r="A211" s="68">
        <v>11.0</v>
      </c>
      <c r="B211" s="69" t="s">
        <v>6275</v>
      </c>
      <c r="C211" s="68" t="s">
        <v>6236</v>
      </c>
      <c r="D211" s="70" t="s">
        <v>3010</v>
      </c>
      <c r="E211" s="68" t="s">
        <v>714</v>
      </c>
      <c r="F211" s="68" t="s">
        <v>2203</v>
      </c>
      <c r="G211" s="68" t="s">
        <v>2247</v>
      </c>
      <c r="H211" s="66">
        <v>0.0</v>
      </c>
      <c r="I211" s="72" t="str">
        <f>vlookup(D211,'ranap clusters obsolete'!D:D,1,false)</f>
        <v>83.85</v>
      </c>
      <c r="J211" s="66" t="s">
        <v>6283</v>
      </c>
    </row>
    <row r="212" hidden="1">
      <c r="A212" s="68">
        <v>11.0</v>
      </c>
      <c r="B212" s="69" t="s">
        <v>6275</v>
      </c>
      <c r="C212" s="68" t="s">
        <v>6236</v>
      </c>
      <c r="D212" s="70" t="s">
        <v>3011</v>
      </c>
      <c r="E212" s="68" t="s">
        <v>717</v>
      </c>
      <c r="F212" s="68" t="s">
        <v>2203</v>
      </c>
      <c r="G212" s="68" t="s">
        <v>2247</v>
      </c>
      <c r="H212" s="66">
        <v>0.0</v>
      </c>
      <c r="I212" s="72" t="str">
        <f>vlookup(D212,'ranap clusters obsolete'!D:D,1,false)</f>
        <v>83.87</v>
      </c>
      <c r="J212" s="66" t="s">
        <v>6283</v>
      </c>
    </row>
    <row r="213" hidden="1">
      <c r="A213" s="68">
        <v>11.0</v>
      </c>
      <c r="B213" s="69" t="s">
        <v>6275</v>
      </c>
      <c r="C213" s="68" t="s">
        <v>6236</v>
      </c>
      <c r="D213" s="70" t="s">
        <v>3012</v>
      </c>
      <c r="E213" s="68" t="s">
        <v>719</v>
      </c>
      <c r="F213" s="68" t="s">
        <v>2203</v>
      </c>
      <c r="G213" s="68" t="s">
        <v>2247</v>
      </c>
      <c r="H213" s="66">
        <v>0.0</v>
      </c>
      <c r="I213" s="72" t="str">
        <f>vlookup(D213,'ranap clusters obsolete'!D:D,1,false)</f>
        <v>83.88</v>
      </c>
      <c r="J213" s="66" t="s">
        <v>6283</v>
      </c>
    </row>
    <row r="214" hidden="1">
      <c r="A214" s="68">
        <v>11.0</v>
      </c>
      <c r="B214" s="69" t="s">
        <v>6275</v>
      </c>
      <c r="C214" s="68" t="s">
        <v>6236</v>
      </c>
      <c r="D214" s="70" t="s">
        <v>3013</v>
      </c>
      <c r="E214" s="68" t="s">
        <v>721</v>
      </c>
      <c r="F214" s="68" t="s">
        <v>2203</v>
      </c>
      <c r="G214" s="68" t="s">
        <v>2247</v>
      </c>
      <c r="H214" s="66">
        <v>0.0</v>
      </c>
      <c r="I214" s="72" t="str">
        <f>vlookup(D214,'ranap clusters obsolete'!D:D,1,false)</f>
        <v>83.89</v>
      </c>
      <c r="J214" s="66" t="s">
        <v>6283</v>
      </c>
    </row>
    <row r="215" hidden="1">
      <c r="A215" s="68">
        <v>11.0</v>
      </c>
      <c r="B215" s="69" t="s">
        <v>6275</v>
      </c>
      <c r="C215" s="68" t="s">
        <v>6236</v>
      </c>
      <c r="D215" s="70" t="s">
        <v>3014</v>
      </c>
      <c r="E215" s="68" t="s">
        <v>723</v>
      </c>
      <c r="F215" s="68" t="s">
        <v>2203</v>
      </c>
      <c r="G215" s="68" t="s">
        <v>2441</v>
      </c>
      <c r="H215" s="66">
        <v>0.0</v>
      </c>
      <c r="I215" s="72" t="str">
        <f>vlookup(D215,'ranap clusters obsolete'!D:D,1,false)</f>
        <v>83.93</v>
      </c>
      <c r="J215" s="66" t="s">
        <v>6283</v>
      </c>
    </row>
    <row r="216" hidden="1">
      <c r="A216" s="68">
        <v>11.0</v>
      </c>
      <c r="B216" s="69" t="s">
        <v>6275</v>
      </c>
      <c r="C216" s="68" t="s">
        <v>6236</v>
      </c>
      <c r="D216" s="70" t="s">
        <v>3015</v>
      </c>
      <c r="E216" s="68" t="s">
        <v>725</v>
      </c>
      <c r="F216" s="68" t="s">
        <v>2203</v>
      </c>
      <c r="G216" s="68" t="s">
        <v>2301</v>
      </c>
      <c r="H216" s="66">
        <v>0.0</v>
      </c>
      <c r="I216" s="72" t="str">
        <f>vlookup(D216,'ranap clusters obsolete'!D:D,1,false)</f>
        <v>84.11</v>
      </c>
      <c r="J216" s="66" t="s">
        <v>6283</v>
      </c>
    </row>
    <row r="217" hidden="1">
      <c r="A217" s="68">
        <v>11.0</v>
      </c>
      <c r="B217" s="69" t="s">
        <v>6275</v>
      </c>
      <c r="C217" s="68" t="s">
        <v>6236</v>
      </c>
      <c r="D217" s="70" t="s">
        <v>3016</v>
      </c>
      <c r="E217" s="68" t="s">
        <v>110</v>
      </c>
      <c r="F217" s="68" t="s">
        <v>2203</v>
      </c>
      <c r="G217" s="68" t="s">
        <v>2301</v>
      </c>
      <c r="H217" s="66">
        <v>0.0</v>
      </c>
      <c r="I217" s="72" t="str">
        <f>vlookup(D217,'ranap clusters obsolete'!D:D,1,false)</f>
        <v>86.22</v>
      </c>
      <c r="J217" s="66" t="s">
        <v>6283</v>
      </c>
    </row>
    <row r="218" hidden="1">
      <c r="A218" s="68">
        <v>11.0</v>
      </c>
      <c r="B218" s="69" t="s">
        <v>6275</v>
      </c>
      <c r="C218" s="68" t="s">
        <v>6236</v>
      </c>
      <c r="D218" s="70" t="s">
        <v>3017</v>
      </c>
      <c r="E218" s="68" t="s">
        <v>729</v>
      </c>
      <c r="F218" s="68" t="s">
        <v>2203</v>
      </c>
      <c r="G218" s="68" t="s">
        <v>2441</v>
      </c>
      <c r="H218" s="66">
        <v>0.0</v>
      </c>
      <c r="I218" s="72" t="str">
        <f>vlookup(D218,'ranap clusters obsolete'!D:D,1,false)</f>
        <v>86.81</v>
      </c>
      <c r="J218" s="66" t="s">
        <v>6283</v>
      </c>
    </row>
    <row r="219" hidden="1">
      <c r="A219" s="68">
        <v>11.0</v>
      </c>
      <c r="B219" s="69" t="s">
        <v>6275</v>
      </c>
      <c r="C219" s="68" t="s">
        <v>6236</v>
      </c>
      <c r="D219" s="70" t="s">
        <v>3018</v>
      </c>
      <c r="E219" s="68" t="s">
        <v>731</v>
      </c>
      <c r="F219" s="68" t="s">
        <v>2203</v>
      </c>
      <c r="G219" s="68" t="s">
        <v>2301</v>
      </c>
      <c r="H219" s="66">
        <v>0.0</v>
      </c>
      <c r="I219" s="72" t="str">
        <f>vlookup(D219,'ranap clusters obsolete'!D:D,1,false)</f>
        <v>86.94</v>
      </c>
      <c r="J219" s="66" t="s">
        <v>6283</v>
      </c>
    </row>
    <row r="220" hidden="1">
      <c r="A220" s="68">
        <v>11.0</v>
      </c>
      <c r="B220" s="69" t="s">
        <v>6275</v>
      </c>
      <c r="C220" s="68" t="s">
        <v>6236</v>
      </c>
      <c r="D220" s="70" t="s">
        <v>3019</v>
      </c>
      <c r="E220" s="68" t="s">
        <v>733</v>
      </c>
      <c r="F220" s="68" t="s">
        <v>2203</v>
      </c>
      <c r="G220" s="68" t="s">
        <v>2441</v>
      </c>
      <c r="H220" s="66">
        <v>0.0</v>
      </c>
      <c r="I220" s="72" t="str">
        <f>vlookup(D220,'ranap clusters obsolete'!D:D,1,false)</f>
        <v>86.95</v>
      </c>
      <c r="J220" s="66" t="s">
        <v>6283</v>
      </c>
    </row>
    <row r="221" hidden="1">
      <c r="A221" s="68">
        <v>11.0</v>
      </c>
      <c r="B221" s="69" t="s">
        <v>6275</v>
      </c>
      <c r="C221" s="68" t="s">
        <v>6236</v>
      </c>
      <c r="D221" s="70" t="s">
        <v>3020</v>
      </c>
      <c r="E221" s="68" t="s">
        <v>735</v>
      </c>
      <c r="F221" s="68" t="s">
        <v>2203</v>
      </c>
      <c r="G221" s="68" t="s">
        <v>2441</v>
      </c>
      <c r="H221" s="66">
        <v>0.0</v>
      </c>
      <c r="I221" s="72" t="str">
        <f>vlookup(D221,'ranap clusters obsolete'!D:D,1,false)</f>
        <v>86.96</v>
      </c>
      <c r="J221" s="66" t="s">
        <v>6283</v>
      </c>
    </row>
    <row r="222" hidden="1">
      <c r="A222" s="68">
        <v>11.0</v>
      </c>
      <c r="B222" s="69" t="s">
        <v>6275</v>
      </c>
      <c r="C222" s="68" t="s">
        <v>6236</v>
      </c>
      <c r="D222" s="70" t="s">
        <v>3021</v>
      </c>
      <c r="E222" s="68" t="s">
        <v>737</v>
      </c>
      <c r="F222" s="68" t="s">
        <v>2203</v>
      </c>
      <c r="G222" s="68" t="s">
        <v>2441</v>
      </c>
      <c r="H222" s="66">
        <v>0.0</v>
      </c>
      <c r="I222" s="72" t="str">
        <f>vlookup(D222,'ranap clusters obsolete'!D:D,1,false)</f>
        <v>86.97</v>
      </c>
      <c r="J222" s="66" t="s">
        <v>6283</v>
      </c>
    </row>
    <row r="223" hidden="1">
      <c r="A223" s="68">
        <v>11.0</v>
      </c>
      <c r="B223" s="69" t="s">
        <v>6275</v>
      </c>
      <c r="C223" s="68" t="s">
        <v>6236</v>
      </c>
      <c r="D223" s="70" t="s">
        <v>3022</v>
      </c>
      <c r="E223" s="68" t="s">
        <v>740</v>
      </c>
      <c r="F223" s="68" t="s">
        <v>2203</v>
      </c>
      <c r="G223" s="68" t="s">
        <v>2441</v>
      </c>
      <c r="H223" s="66">
        <v>0.0</v>
      </c>
      <c r="I223" s="72" t="str">
        <f>vlookup(D223,'ranap clusters obsolete'!D:D,1,false)</f>
        <v>86.98</v>
      </c>
      <c r="J223" s="66" t="s">
        <v>6283</v>
      </c>
    </row>
    <row r="224" hidden="1">
      <c r="A224" s="73">
        <v>11.0</v>
      </c>
      <c r="B224" s="77" t="s">
        <v>6275</v>
      </c>
      <c r="C224" s="78" t="s">
        <v>6236</v>
      </c>
      <c r="D224" s="79" t="s">
        <v>7650</v>
      </c>
      <c r="E224" s="80" t="s">
        <v>7652</v>
      </c>
      <c r="F224" s="78" t="s">
        <v>7655</v>
      </c>
      <c r="G224" s="81"/>
      <c r="H224" s="66">
        <v>0.0</v>
      </c>
      <c r="I224" s="66" t="str">
        <f>vlookup(D224,'ranap clusters obsolete'!D:D,1,false)</f>
        <v>#N/A</v>
      </c>
      <c r="J224" s="66" t="s">
        <v>6283</v>
      </c>
      <c r="K224" s="82" t="s">
        <v>7662</v>
      </c>
    </row>
    <row r="225">
      <c r="A225" s="68">
        <v>11.0</v>
      </c>
      <c r="B225" s="69" t="s">
        <v>6275</v>
      </c>
      <c r="C225" s="68" t="s">
        <v>7665</v>
      </c>
      <c r="D225" s="68" t="s">
        <v>7666</v>
      </c>
      <c r="E225" s="83" t="s">
        <v>2333</v>
      </c>
      <c r="F225" s="68" t="s">
        <v>7669</v>
      </c>
      <c r="G225" s="71" t="s">
        <v>2441</v>
      </c>
      <c r="H225" s="66">
        <v>1.0</v>
      </c>
      <c r="I225" s="66" t="str">
        <f>vlookup(D225,'ranap clusters obsolete'!D:D,1,false)</f>
        <v>#N/A</v>
      </c>
      <c r="J225" s="1" t="s">
        <v>7676</v>
      </c>
      <c r="K225" s="67" t="s">
        <v>7677</v>
      </c>
      <c r="L225" s="1" t="s">
        <v>7680</v>
      </c>
    </row>
    <row r="226">
      <c r="A226" s="68">
        <v>11.0</v>
      </c>
      <c r="B226" s="69" t="s">
        <v>6275</v>
      </c>
      <c r="C226" s="68" t="s">
        <v>7665</v>
      </c>
      <c r="D226" s="68" t="s">
        <v>7666</v>
      </c>
      <c r="E226" s="83" t="s">
        <v>2343</v>
      </c>
      <c r="F226" s="68" t="s">
        <v>7669</v>
      </c>
      <c r="G226" s="71" t="s">
        <v>2441</v>
      </c>
      <c r="H226" s="66">
        <v>1.0</v>
      </c>
      <c r="I226" s="66" t="str">
        <f>vlookup(D226,'ranap clusters obsolete'!D:D,1,false)</f>
        <v>#N/A</v>
      </c>
      <c r="J226" s="1" t="s">
        <v>7676</v>
      </c>
      <c r="K226" s="67" t="s">
        <v>7677</v>
      </c>
      <c r="L226" s="1" t="s">
        <v>2332</v>
      </c>
    </row>
    <row r="227">
      <c r="A227" s="68">
        <v>11.0</v>
      </c>
      <c r="B227" s="69" t="s">
        <v>6275</v>
      </c>
      <c r="C227" s="68" t="s">
        <v>7665</v>
      </c>
      <c r="D227" s="68" t="s">
        <v>7688</v>
      </c>
      <c r="E227" s="68" t="s">
        <v>2323</v>
      </c>
      <c r="F227" s="68" t="s">
        <v>7669</v>
      </c>
      <c r="G227" s="68" t="s">
        <v>2441</v>
      </c>
      <c r="H227" s="66">
        <v>1.0</v>
      </c>
      <c r="I227" s="66" t="str">
        <f>vlookup(D227,'ranap clusters obsolete'!D:D,1,false)</f>
        <v>#N/A</v>
      </c>
      <c r="J227" s="1" t="s">
        <v>7676</v>
      </c>
      <c r="K227" s="67" t="s">
        <v>7677</v>
      </c>
      <c r="L227" s="163" t="s">
        <v>2316</v>
      </c>
    </row>
    <row r="228">
      <c r="A228" s="68">
        <v>11.0</v>
      </c>
      <c r="B228" s="69" t="s">
        <v>6275</v>
      </c>
      <c r="C228" s="68" t="s">
        <v>7665</v>
      </c>
      <c r="D228" s="85" t="s">
        <v>7688</v>
      </c>
      <c r="E228" s="68" t="s">
        <v>2325</v>
      </c>
      <c r="F228" s="68" t="s">
        <v>7669</v>
      </c>
      <c r="G228" s="71" t="s">
        <v>2436</v>
      </c>
      <c r="H228" s="66">
        <v>1.0</v>
      </c>
      <c r="I228" s="66" t="str">
        <f>vlookup(D228,'ranap clusters obsolete'!D:D,1,false)</f>
        <v>#N/A</v>
      </c>
      <c r="J228" s="1" t="s">
        <v>7676</v>
      </c>
      <c r="K228" s="67" t="s">
        <v>7677</v>
      </c>
      <c r="L228" s="164" t="s">
        <v>2318</v>
      </c>
    </row>
    <row r="229">
      <c r="A229" s="68">
        <v>11.0</v>
      </c>
      <c r="B229" s="69" t="s">
        <v>6275</v>
      </c>
      <c r="C229" s="68" t="s">
        <v>7665</v>
      </c>
      <c r="D229" s="68" t="s">
        <v>7710</v>
      </c>
      <c r="E229" s="68" t="s">
        <v>2345</v>
      </c>
      <c r="F229" s="68" t="s">
        <v>7669</v>
      </c>
      <c r="G229" s="68" t="s">
        <v>2441</v>
      </c>
      <c r="H229" s="66">
        <v>1.0</v>
      </c>
      <c r="I229" s="66" t="str">
        <f>vlookup(D229,'ranap clusters obsolete'!D:D,1,false)</f>
        <v>#N/A</v>
      </c>
      <c r="J229" s="1" t="s">
        <v>7676</v>
      </c>
      <c r="K229" s="67" t="s">
        <v>7677</v>
      </c>
      <c r="L229" s="163" t="s">
        <v>7717</v>
      </c>
    </row>
    <row r="230">
      <c r="A230" s="68">
        <v>11.0</v>
      </c>
      <c r="B230" s="69" t="s">
        <v>6275</v>
      </c>
      <c r="C230" s="68" t="s">
        <v>7665</v>
      </c>
      <c r="D230" s="87" t="s">
        <v>7710</v>
      </c>
      <c r="E230" s="68" t="s">
        <v>2347</v>
      </c>
      <c r="F230" s="68" t="s">
        <v>7669</v>
      </c>
      <c r="G230" s="71" t="s">
        <v>2436</v>
      </c>
      <c r="H230" s="66">
        <v>1.0</v>
      </c>
      <c r="I230" s="66" t="str">
        <f>vlookup(D230,'ranap clusters obsolete'!D:D,1,false)</f>
        <v>#N/A</v>
      </c>
      <c r="J230" s="1" t="s">
        <v>7676</v>
      </c>
      <c r="K230" s="67" t="s">
        <v>7677</v>
      </c>
      <c r="L230" s="163" t="s">
        <v>2344</v>
      </c>
    </row>
    <row r="231">
      <c r="A231" s="68">
        <v>11.0</v>
      </c>
      <c r="B231" s="69" t="s">
        <v>6275</v>
      </c>
      <c r="C231" s="68" t="s">
        <v>7665</v>
      </c>
      <c r="D231" s="88" t="s">
        <v>7727</v>
      </c>
      <c r="E231" s="68" t="s">
        <v>2367</v>
      </c>
      <c r="F231" s="68" t="s">
        <v>7669</v>
      </c>
      <c r="G231" s="71" t="s">
        <v>2436</v>
      </c>
      <c r="H231" s="66">
        <v>1.0</v>
      </c>
      <c r="I231" s="66" t="str">
        <f>vlookup(D231,'ranap clusters obsolete'!D:D,1,false)</f>
        <v>#N/A</v>
      </c>
      <c r="J231" s="1" t="s">
        <v>7676</v>
      </c>
      <c r="K231" s="67" t="s">
        <v>7677</v>
      </c>
      <c r="M231" s="1" t="s">
        <v>10807</v>
      </c>
    </row>
    <row r="232">
      <c r="A232" s="68">
        <v>11.0</v>
      </c>
      <c r="B232" s="69" t="s">
        <v>6275</v>
      </c>
      <c r="C232" s="68" t="s">
        <v>7665</v>
      </c>
      <c r="D232" s="68" t="s">
        <v>7736</v>
      </c>
      <c r="E232" s="89" t="s">
        <v>7737</v>
      </c>
      <c r="F232" s="68" t="s">
        <v>7669</v>
      </c>
      <c r="G232" s="71" t="s">
        <v>2436</v>
      </c>
      <c r="H232" s="66">
        <v>1.0</v>
      </c>
      <c r="I232" s="66" t="str">
        <f>vlookup(D232,'ranap clusters obsolete'!D:D,1,false)</f>
        <v>#N/A</v>
      </c>
      <c r="J232" s="1" t="s">
        <v>7676</v>
      </c>
      <c r="K232" s="67" t="s">
        <v>7677</v>
      </c>
      <c r="L232" s="1" t="s">
        <v>7746</v>
      </c>
    </row>
    <row r="233">
      <c r="A233" s="68">
        <v>11.0</v>
      </c>
      <c r="B233" s="69" t="s">
        <v>6275</v>
      </c>
      <c r="C233" s="68" t="s">
        <v>7665</v>
      </c>
      <c r="D233" s="68" t="s">
        <v>7736</v>
      </c>
      <c r="E233" s="89" t="s">
        <v>7747</v>
      </c>
      <c r="F233" s="68" t="s">
        <v>7669</v>
      </c>
      <c r="G233" s="71" t="s">
        <v>2436</v>
      </c>
      <c r="H233" s="66">
        <v>1.0</v>
      </c>
      <c r="I233" s="66" t="str">
        <f>vlookup(D233,'ranap clusters obsolete'!D:D,1,false)</f>
        <v>#N/A</v>
      </c>
      <c r="J233" s="1" t="s">
        <v>7676</v>
      </c>
      <c r="K233" s="67" t="s">
        <v>7677</v>
      </c>
      <c r="L233" s="1" t="s">
        <v>2348</v>
      </c>
    </row>
    <row r="234">
      <c r="A234" s="68">
        <v>11.0</v>
      </c>
      <c r="B234" s="69" t="s">
        <v>6275</v>
      </c>
      <c r="C234" s="68" t="s">
        <v>7665</v>
      </c>
      <c r="D234" s="68" t="s">
        <v>7736</v>
      </c>
      <c r="E234" s="89" t="s">
        <v>7737</v>
      </c>
      <c r="F234" s="68" t="s">
        <v>7669</v>
      </c>
      <c r="G234" s="71" t="s">
        <v>2436</v>
      </c>
      <c r="H234" s="66">
        <v>1.0</v>
      </c>
      <c r="I234" s="66" t="str">
        <f>vlookup(D234,'ranap clusters obsolete'!D:D,1,false)</f>
        <v>#N/A</v>
      </c>
      <c r="J234" s="1" t="s">
        <v>7676</v>
      </c>
      <c r="K234" s="67" t="s">
        <v>7677</v>
      </c>
    </row>
    <row r="235">
      <c r="A235" s="68">
        <v>11.0</v>
      </c>
      <c r="B235" s="69" t="s">
        <v>6275</v>
      </c>
      <c r="C235" s="68" t="s">
        <v>7665</v>
      </c>
      <c r="D235" s="68" t="s">
        <v>7736</v>
      </c>
      <c r="E235" s="89" t="s">
        <v>7761</v>
      </c>
      <c r="F235" s="68" t="s">
        <v>7669</v>
      </c>
      <c r="G235" s="71" t="s">
        <v>2436</v>
      </c>
      <c r="H235" s="66">
        <v>1.0</v>
      </c>
      <c r="I235" s="66" t="str">
        <f>vlookup(D235,'ranap clusters obsolete'!D:D,1,false)</f>
        <v>#N/A</v>
      </c>
      <c r="J235" s="1" t="s">
        <v>7676</v>
      </c>
      <c r="K235" s="67" t="s">
        <v>7677</v>
      </c>
    </row>
    <row r="236">
      <c r="A236" s="68">
        <v>11.0</v>
      </c>
      <c r="B236" s="69" t="s">
        <v>6275</v>
      </c>
      <c r="C236" s="68" t="s">
        <v>7665</v>
      </c>
      <c r="D236" s="68" t="s">
        <v>1644</v>
      </c>
      <c r="E236" s="68" t="s">
        <v>7766</v>
      </c>
      <c r="F236" s="68" t="s">
        <v>2228</v>
      </c>
      <c r="G236" s="68" t="s">
        <v>2441</v>
      </c>
      <c r="H236" s="66">
        <v>1.0</v>
      </c>
      <c r="I236" s="66" t="str">
        <f>vlookup(D236,'ranap clusters obsolete'!D:D,1,false)</f>
        <v>#N/A</v>
      </c>
      <c r="J236" s="1" t="s">
        <v>7676</v>
      </c>
      <c r="K236" s="67" t="s">
        <v>7677</v>
      </c>
    </row>
    <row r="237">
      <c r="A237" s="68">
        <v>11.0</v>
      </c>
      <c r="B237" s="69" t="s">
        <v>6275</v>
      </c>
      <c r="C237" s="68" t="s">
        <v>7665</v>
      </c>
      <c r="D237" s="68" t="s">
        <v>1653</v>
      </c>
      <c r="E237" s="68" t="s">
        <v>2528</v>
      </c>
      <c r="F237" s="68" t="s">
        <v>2228</v>
      </c>
      <c r="G237" s="68" t="s">
        <v>2441</v>
      </c>
      <c r="H237" s="66">
        <v>1.0</v>
      </c>
      <c r="I237" s="66" t="str">
        <f>vlookup(D237,'ranap clusters obsolete'!D:D,1,false)</f>
        <v>#N/A</v>
      </c>
      <c r="J237" s="1" t="s">
        <v>7676</v>
      </c>
      <c r="K237" s="67" t="s">
        <v>7677</v>
      </c>
    </row>
    <row r="238">
      <c r="A238" s="68">
        <v>11.0</v>
      </c>
      <c r="B238" s="69" t="s">
        <v>6275</v>
      </c>
      <c r="C238" s="68" t="s">
        <v>7665</v>
      </c>
      <c r="D238" s="90" t="s">
        <v>1646</v>
      </c>
      <c r="E238" s="91" t="s">
        <v>1040</v>
      </c>
      <c r="F238" s="68" t="s">
        <v>2228</v>
      </c>
      <c r="G238" s="68" t="s">
        <v>2441</v>
      </c>
      <c r="H238" s="66">
        <v>1.0</v>
      </c>
      <c r="I238" s="66" t="str">
        <f>vlookup(D238,'ranap clusters obsolete'!D:D,1,false)</f>
        <v>#N/A</v>
      </c>
      <c r="J238" s="1" t="s">
        <v>7676</v>
      </c>
      <c r="K238" s="67" t="s">
        <v>7677</v>
      </c>
    </row>
    <row r="239">
      <c r="A239" s="68">
        <v>11.0</v>
      </c>
      <c r="B239" s="69" t="s">
        <v>6275</v>
      </c>
      <c r="C239" s="68" t="s">
        <v>7665</v>
      </c>
      <c r="D239" s="90" t="s">
        <v>1647</v>
      </c>
      <c r="E239" s="91" t="s">
        <v>1043</v>
      </c>
      <c r="F239" s="68" t="s">
        <v>2228</v>
      </c>
      <c r="G239" s="68" t="s">
        <v>2441</v>
      </c>
      <c r="H239" s="66">
        <v>1.0</v>
      </c>
      <c r="I239" s="66" t="str">
        <f>vlookup(D239,'ranap clusters obsolete'!D:D,1,false)</f>
        <v>#N/A</v>
      </c>
      <c r="J239" s="1" t="s">
        <v>7676</v>
      </c>
      <c r="K239" s="67" t="s">
        <v>7677</v>
      </c>
    </row>
    <row r="240">
      <c r="A240" s="68">
        <v>11.0</v>
      </c>
      <c r="B240" s="69" t="s">
        <v>6275</v>
      </c>
      <c r="C240" s="68" t="s">
        <v>7665</v>
      </c>
      <c r="D240" s="90" t="s">
        <v>1649</v>
      </c>
      <c r="E240" s="91" t="s">
        <v>2527</v>
      </c>
      <c r="F240" s="68" t="s">
        <v>2228</v>
      </c>
      <c r="G240" s="68" t="s">
        <v>2441</v>
      </c>
      <c r="H240" s="66">
        <v>1.0</v>
      </c>
      <c r="I240" s="66" t="str">
        <f>vlookup(D240,'ranap clusters obsolete'!D:D,1,false)</f>
        <v>#N/A</v>
      </c>
      <c r="J240" s="1" t="s">
        <v>7676</v>
      </c>
      <c r="K240" s="67" t="s">
        <v>7677</v>
      </c>
    </row>
    <row r="241">
      <c r="A241" s="68">
        <v>11.0</v>
      </c>
      <c r="B241" s="69" t="s">
        <v>6275</v>
      </c>
      <c r="C241" s="68" t="s">
        <v>7665</v>
      </c>
      <c r="D241" s="90" t="s">
        <v>1650</v>
      </c>
      <c r="E241" s="91" t="s">
        <v>1050</v>
      </c>
      <c r="F241" s="68" t="s">
        <v>2228</v>
      </c>
      <c r="G241" s="68" t="s">
        <v>2441</v>
      </c>
      <c r="H241" s="66">
        <v>1.0</v>
      </c>
      <c r="I241" s="66" t="str">
        <f>vlookup(D241,'ranap clusters obsolete'!D:D,1,false)</f>
        <v>#N/A</v>
      </c>
      <c r="J241" s="1" t="s">
        <v>7676</v>
      </c>
      <c r="K241" s="67" t="s">
        <v>7677</v>
      </c>
    </row>
    <row r="242">
      <c r="A242" s="68">
        <v>11.0</v>
      </c>
      <c r="B242" s="69" t="s">
        <v>6275</v>
      </c>
      <c r="C242" s="68" t="s">
        <v>7665</v>
      </c>
      <c r="D242" s="90" t="s">
        <v>1651</v>
      </c>
      <c r="E242" s="91" t="s">
        <v>7813</v>
      </c>
      <c r="F242" s="68" t="s">
        <v>2228</v>
      </c>
      <c r="G242" s="68" t="s">
        <v>2441</v>
      </c>
      <c r="H242" s="66">
        <v>1.0</v>
      </c>
      <c r="I242" s="66" t="str">
        <f>vlookup(D242,'ranap clusters obsolete'!D:D,1,false)</f>
        <v>#N/A</v>
      </c>
      <c r="J242" s="1" t="s">
        <v>7676</v>
      </c>
      <c r="K242" s="67" t="s">
        <v>7677</v>
      </c>
    </row>
    <row r="243">
      <c r="A243" s="73">
        <v>11.0</v>
      </c>
      <c r="B243" s="77" t="s">
        <v>6275</v>
      </c>
      <c r="C243" s="78" t="s">
        <v>7665</v>
      </c>
      <c r="D243" s="92" t="s">
        <v>7822</v>
      </c>
      <c r="E243" s="93" t="s">
        <v>2459</v>
      </c>
      <c r="F243" s="78" t="s">
        <v>7827</v>
      </c>
      <c r="G243" s="81"/>
      <c r="H243" s="66">
        <v>1.0</v>
      </c>
      <c r="I243" s="66" t="str">
        <f>vlookup(D243,'ranap clusters obsolete'!D:D,1,false)</f>
        <v>#N/A</v>
      </c>
      <c r="J243" s="1" t="s">
        <v>7676</v>
      </c>
    </row>
    <row r="244" hidden="1">
      <c r="A244" s="68">
        <v>11.0</v>
      </c>
      <c r="B244" s="69" t="s">
        <v>6275</v>
      </c>
      <c r="C244" s="68" t="s">
        <v>6236</v>
      </c>
      <c r="D244" s="70" t="s">
        <v>2209</v>
      </c>
      <c r="E244" s="68" t="s">
        <v>341</v>
      </c>
      <c r="F244" s="68" t="s">
        <v>2198</v>
      </c>
      <c r="G244" s="68" t="s">
        <v>2301</v>
      </c>
      <c r="H244" s="66">
        <v>0.0</v>
      </c>
      <c r="I244" s="72" t="str">
        <f>vlookup(D244,'ranap clusters obsolete'!D:D,1,false)</f>
        <v>01.12</v>
      </c>
      <c r="J244" s="66" t="s">
        <v>7841</v>
      </c>
    </row>
    <row r="245" hidden="1">
      <c r="A245" s="68">
        <v>11.0</v>
      </c>
      <c r="B245" s="69" t="s">
        <v>6275</v>
      </c>
      <c r="C245" s="68" t="s">
        <v>6236</v>
      </c>
      <c r="D245" s="70" t="s">
        <v>2231</v>
      </c>
      <c r="E245" s="68" t="s">
        <v>343</v>
      </c>
      <c r="F245" s="68" t="s">
        <v>2198</v>
      </c>
      <c r="G245" s="68" t="s">
        <v>2301</v>
      </c>
      <c r="H245" s="66">
        <v>0.0</v>
      </c>
      <c r="I245" s="72" t="str">
        <f>vlookup(D245,'ranap clusters obsolete'!D:D,1,false)</f>
        <v>01.14</v>
      </c>
      <c r="J245" s="66" t="s">
        <v>7841</v>
      </c>
    </row>
    <row r="246" hidden="1">
      <c r="A246" s="68">
        <v>11.0</v>
      </c>
      <c r="B246" s="69" t="s">
        <v>6275</v>
      </c>
      <c r="C246" s="68" t="s">
        <v>6236</v>
      </c>
      <c r="D246" s="70" t="s">
        <v>7850</v>
      </c>
      <c r="E246" s="75" t="s">
        <v>7851</v>
      </c>
      <c r="F246" s="68" t="s">
        <v>2198</v>
      </c>
      <c r="G246" s="68" t="s">
        <v>2301</v>
      </c>
      <c r="H246" s="66">
        <v>1.0</v>
      </c>
      <c r="I246" s="66" t="str">
        <f>vlookup(D246,'ranap clusters obsolete'!D:D,1,false)</f>
        <v>#N/A</v>
      </c>
      <c r="J246" s="66" t="s">
        <v>7841</v>
      </c>
    </row>
    <row r="247" hidden="1">
      <c r="A247" s="68">
        <v>11.0</v>
      </c>
      <c r="B247" s="69" t="s">
        <v>6275</v>
      </c>
      <c r="C247" s="68" t="s">
        <v>6236</v>
      </c>
      <c r="D247" s="70" t="s">
        <v>2234</v>
      </c>
      <c r="E247" s="68" t="s">
        <v>7860</v>
      </c>
      <c r="F247" s="68" t="s">
        <v>6278</v>
      </c>
      <c r="G247" s="68" t="s">
        <v>2441</v>
      </c>
      <c r="H247" s="66">
        <v>0.0</v>
      </c>
      <c r="I247" s="72" t="str">
        <f>vlookup(D247,'ranap clusters obsolete'!D:D,1,false)</f>
        <v>01.17</v>
      </c>
      <c r="J247" s="66" t="s">
        <v>7841</v>
      </c>
    </row>
    <row r="248" hidden="1">
      <c r="A248" s="68">
        <v>11.0</v>
      </c>
      <c r="B248" s="69" t="s">
        <v>6275</v>
      </c>
      <c r="C248" s="68" t="s">
        <v>6236</v>
      </c>
      <c r="D248" s="70" t="s">
        <v>2235</v>
      </c>
      <c r="E248" s="68" t="s">
        <v>354</v>
      </c>
      <c r="F248" s="68" t="s">
        <v>2198</v>
      </c>
      <c r="G248" s="71" t="s">
        <v>2301</v>
      </c>
      <c r="H248" s="66">
        <v>0.0</v>
      </c>
      <c r="I248" s="72" t="str">
        <f>vlookup(D248,'ranap clusters obsolete'!D:D,1,false)</f>
        <v>01.21</v>
      </c>
      <c r="J248" s="66" t="s">
        <v>7841</v>
      </c>
    </row>
    <row r="249" hidden="1">
      <c r="A249" s="68">
        <v>11.0</v>
      </c>
      <c r="B249" s="69" t="s">
        <v>6275</v>
      </c>
      <c r="C249" s="68" t="s">
        <v>6236</v>
      </c>
      <c r="D249" s="70" t="s">
        <v>2252</v>
      </c>
      <c r="E249" s="68" t="s">
        <v>7874</v>
      </c>
      <c r="F249" s="68" t="s">
        <v>2198</v>
      </c>
      <c r="G249" s="68" t="s">
        <v>2301</v>
      </c>
      <c r="H249" s="66">
        <v>0.0</v>
      </c>
      <c r="I249" s="72" t="str">
        <f>vlookup(D249,'ranap clusters obsolete'!D:D,1,false)</f>
        <v>01.25</v>
      </c>
      <c r="J249" s="66" t="s">
        <v>7841</v>
      </c>
    </row>
    <row r="250" hidden="1">
      <c r="A250" s="68">
        <v>11.0</v>
      </c>
      <c r="B250" s="69" t="s">
        <v>6275</v>
      </c>
      <c r="C250" s="68" t="s">
        <v>6236</v>
      </c>
      <c r="D250" s="94" t="s">
        <v>7888</v>
      </c>
      <c r="E250" s="68" t="s">
        <v>2489</v>
      </c>
      <c r="F250" s="68" t="s">
        <v>6278</v>
      </c>
      <c r="G250" s="71" t="s">
        <v>2301</v>
      </c>
      <c r="H250" s="66">
        <v>1.0</v>
      </c>
      <c r="I250" s="66" t="str">
        <f>vlookup(D250,'ranap clusters obsolete'!D:D,1,false)</f>
        <v>#N/A</v>
      </c>
      <c r="J250" s="66" t="s">
        <v>7841</v>
      </c>
    </row>
    <row r="251" hidden="1">
      <c r="A251" s="68">
        <v>11.0</v>
      </c>
      <c r="B251" s="69" t="s">
        <v>6275</v>
      </c>
      <c r="C251" s="68" t="s">
        <v>6236</v>
      </c>
      <c r="D251" s="70" t="s">
        <v>2263</v>
      </c>
      <c r="E251" s="68" t="s">
        <v>379</v>
      </c>
      <c r="F251" s="68" t="s">
        <v>2198</v>
      </c>
      <c r="G251" s="68" t="s">
        <v>2301</v>
      </c>
      <c r="H251" s="66">
        <v>0.0</v>
      </c>
      <c r="I251" s="72" t="str">
        <f>vlookup(D251,'ranap clusters obsolete'!D:D,1,false)</f>
        <v>01.31</v>
      </c>
      <c r="J251" s="66" t="s">
        <v>7841</v>
      </c>
    </row>
    <row r="252" hidden="1">
      <c r="A252" s="68">
        <v>11.0</v>
      </c>
      <c r="B252" s="69" t="s">
        <v>6275</v>
      </c>
      <c r="C252" s="68" t="s">
        <v>6236</v>
      </c>
      <c r="D252" s="70" t="s">
        <v>2352</v>
      </c>
      <c r="E252" s="68" t="s">
        <v>202</v>
      </c>
      <c r="F252" s="68" t="s">
        <v>2195</v>
      </c>
      <c r="G252" s="68" t="s">
        <v>2436</v>
      </c>
      <c r="H252" s="66">
        <v>0.0</v>
      </c>
      <c r="I252" s="72" t="str">
        <f>vlookup(D252,'ranap clusters obsolete'!D:D,1,false)</f>
        <v>01.41</v>
      </c>
      <c r="J252" s="66" t="s">
        <v>7841</v>
      </c>
    </row>
    <row r="253" hidden="1">
      <c r="A253" s="68">
        <v>11.0</v>
      </c>
      <c r="B253" s="69" t="s">
        <v>6275</v>
      </c>
      <c r="C253" s="68" t="s">
        <v>6236</v>
      </c>
      <c r="D253" s="70" t="s">
        <v>2387</v>
      </c>
      <c r="E253" s="68" t="s">
        <v>206</v>
      </c>
      <c r="F253" s="68" t="s">
        <v>2195</v>
      </c>
      <c r="G253" s="68" t="s">
        <v>2436</v>
      </c>
      <c r="H253" s="66">
        <v>0.0</v>
      </c>
      <c r="I253" s="72" t="str">
        <f>vlookup(D253,'ranap clusters obsolete'!D:D,1,false)</f>
        <v>01.42</v>
      </c>
      <c r="J253" s="66" t="s">
        <v>7841</v>
      </c>
    </row>
    <row r="254" hidden="1">
      <c r="A254" s="68">
        <v>11.0</v>
      </c>
      <c r="B254" s="69" t="s">
        <v>6275</v>
      </c>
      <c r="C254" s="68" t="s">
        <v>6236</v>
      </c>
      <c r="D254" s="70" t="s">
        <v>7925</v>
      </c>
      <c r="E254" s="75" t="s">
        <v>7926</v>
      </c>
      <c r="F254" s="68" t="s">
        <v>7927</v>
      </c>
      <c r="G254" s="71" t="s">
        <v>2436</v>
      </c>
      <c r="H254" s="66">
        <v>1.0</v>
      </c>
      <c r="I254" s="66" t="str">
        <f>vlookup(D254,'ranap clusters obsolete'!D:D,1,false)</f>
        <v>#N/A</v>
      </c>
      <c r="J254" s="66" t="s">
        <v>7841</v>
      </c>
    </row>
    <row r="255" hidden="1">
      <c r="A255" s="68">
        <v>11.0</v>
      </c>
      <c r="B255" s="69" t="s">
        <v>6275</v>
      </c>
      <c r="C255" s="68" t="s">
        <v>6236</v>
      </c>
      <c r="D255" s="95" t="s">
        <v>2530</v>
      </c>
      <c r="E255" s="68" t="s">
        <v>2531</v>
      </c>
      <c r="F255" s="68" t="s">
        <v>2195</v>
      </c>
      <c r="G255" s="71" t="s">
        <v>2436</v>
      </c>
      <c r="H255" s="66">
        <v>1.0</v>
      </c>
      <c r="I255" s="66" t="str">
        <f>vlookup(D255,'ranap clusters obsolete'!D:D,1,false)</f>
        <v>#N/A</v>
      </c>
      <c r="J255" s="66" t="s">
        <v>7841</v>
      </c>
    </row>
    <row r="256" hidden="1">
      <c r="A256" s="68">
        <v>11.0</v>
      </c>
      <c r="B256" s="69" t="s">
        <v>6275</v>
      </c>
      <c r="C256" s="68" t="s">
        <v>6236</v>
      </c>
      <c r="D256" s="95" t="s">
        <v>3026</v>
      </c>
      <c r="E256" s="68" t="s">
        <v>3027</v>
      </c>
      <c r="F256" s="68" t="s">
        <v>2195</v>
      </c>
      <c r="G256" s="71" t="s">
        <v>2436</v>
      </c>
      <c r="H256" s="66">
        <v>1.0</v>
      </c>
      <c r="I256" s="66" t="str">
        <f>vlookup(D256,'ranap clusters obsolete'!D:D,1,false)</f>
        <v>#N/A</v>
      </c>
      <c r="J256" s="66" t="s">
        <v>7841</v>
      </c>
    </row>
    <row r="257" hidden="1">
      <c r="A257" s="68">
        <v>11.0</v>
      </c>
      <c r="B257" s="69" t="s">
        <v>6275</v>
      </c>
      <c r="C257" s="68" t="s">
        <v>6236</v>
      </c>
      <c r="D257" s="70" t="s">
        <v>2408</v>
      </c>
      <c r="E257" s="68" t="s">
        <v>394</v>
      </c>
      <c r="F257" s="68" t="s">
        <v>2198</v>
      </c>
      <c r="G257" s="68" t="s">
        <v>2301</v>
      </c>
      <c r="H257" s="66">
        <v>0.0</v>
      </c>
      <c r="I257" s="72" t="str">
        <f>vlookup(D257,'ranap clusters obsolete'!D:D,1,false)</f>
        <v>02.11</v>
      </c>
      <c r="J257" s="66" t="s">
        <v>7841</v>
      </c>
    </row>
    <row r="258" hidden="1">
      <c r="A258" s="68">
        <v>11.0</v>
      </c>
      <c r="B258" s="69" t="s">
        <v>6275</v>
      </c>
      <c r="C258" s="68" t="s">
        <v>6236</v>
      </c>
      <c r="D258" s="70" t="s">
        <v>2413</v>
      </c>
      <c r="E258" s="68" t="s">
        <v>396</v>
      </c>
      <c r="F258" s="68" t="s">
        <v>2198</v>
      </c>
      <c r="G258" s="68" t="s">
        <v>2301</v>
      </c>
      <c r="H258" s="66">
        <v>0.0</v>
      </c>
      <c r="I258" s="72" t="str">
        <f>vlookup(D258,'ranap clusters obsolete'!D:D,1,false)</f>
        <v>02.12</v>
      </c>
      <c r="J258" s="66" t="s">
        <v>7841</v>
      </c>
    </row>
    <row r="259" hidden="1">
      <c r="A259" s="68">
        <v>11.0</v>
      </c>
      <c r="B259" s="69" t="s">
        <v>6275</v>
      </c>
      <c r="C259" s="68" t="s">
        <v>6236</v>
      </c>
      <c r="D259" s="94" t="s">
        <v>8089</v>
      </c>
      <c r="E259" s="68" t="s">
        <v>2499</v>
      </c>
      <c r="F259" s="68" t="s">
        <v>6278</v>
      </c>
      <c r="G259" s="71" t="s">
        <v>2301</v>
      </c>
      <c r="H259" s="66">
        <v>1.0</v>
      </c>
      <c r="I259" s="66" t="str">
        <f>vlookup(D259,'ranap clusters obsolete'!D:D,1,false)</f>
        <v>#N/A</v>
      </c>
      <c r="J259" s="66" t="s">
        <v>7841</v>
      </c>
    </row>
    <row r="260" hidden="1">
      <c r="A260" s="68">
        <v>11.0</v>
      </c>
      <c r="B260" s="69" t="s">
        <v>6275</v>
      </c>
      <c r="C260" s="68" t="s">
        <v>6236</v>
      </c>
      <c r="D260" s="94" t="s">
        <v>8089</v>
      </c>
      <c r="E260" s="68" t="s">
        <v>2501</v>
      </c>
      <c r="F260" s="68" t="s">
        <v>2195</v>
      </c>
      <c r="G260" s="71" t="s">
        <v>2441</v>
      </c>
      <c r="H260" s="66">
        <v>1.0</v>
      </c>
      <c r="I260" s="66" t="str">
        <f>vlookup(D260,'ranap clusters obsolete'!D:D,1,false)</f>
        <v>#N/A</v>
      </c>
      <c r="J260" s="66" t="s">
        <v>7841</v>
      </c>
    </row>
    <row r="261" hidden="1">
      <c r="A261" s="68">
        <v>11.0</v>
      </c>
      <c r="B261" s="69" t="s">
        <v>6275</v>
      </c>
      <c r="C261" s="68" t="s">
        <v>6236</v>
      </c>
      <c r="D261" s="94" t="s">
        <v>8089</v>
      </c>
      <c r="E261" s="68" t="s">
        <v>2504</v>
      </c>
      <c r="F261" s="68" t="s">
        <v>7927</v>
      </c>
      <c r="G261" s="71" t="s">
        <v>2436</v>
      </c>
      <c r="H261" s="66">
        <v>1.0</v>
      </c>
      <c r="I261" s="66" t="str">
        <f>vlookup(D261,'ranap clusters obsolete'!D:D,1,false)</f>
        <v>#N/A</v>
      </c>
      <c r="J261" s="66" t="s">
        <v>7841</v>
      </c>
    </row>
    <row r="262" hidden="1">
      <c r="A262" s="68">
        <v>11.0</v>
      </c>
      <c r="B262" s="69" t="s">
        <v>6275</v>
      </c>
      <c r="C262" s="68" t="s">
        <v>6236</v>
      </c>
      <c r="D262" s="70" t="s">
        <v>2419</v>
      </c>
      <c r="E262" s="68" t="s">
        <v>283</v>
      </c>
      <c r="F262" s="68" t="s">
        <v>6278</v>
      </c>
      <c r="G262" s="71" t="s">
        <v>2441</v>
      </c>
      <c r="H262" s="66">
        <v>0.0</v>
      </c>
      <c r="I262" s="72" t="str">
        <f>vlookup(D262,'ranap clusters obsolete'!D:D,1,false)</f>
        <v>02.99</v>
      </c>
      <c r="J262" s="66" t="s">
        <v>7841</v>
      </c>
    </row>
    <row r="263" hidden="1">
      <c r="A263" s="68">
        <v>11.0</v>
      </c>
      <c r="B263" s="69" t="s">
        <v>6275</v>
      </c>
      <c r="C263" s="68" t="s">
        <v>6236</v>
      </c>
      <c r="D263" s="85" t="s">
        <v>2422</v>
      </c>
      <c r="E263" s="68" t="s">
        <v>208</v>
      </c>
      <c r="F263" s="68" t="s">
        <v>2195</v>
      </c>
      <c r="G263" s="71" t="s">
        <v>2436</v>
      </c>
      <c r="H263" s="66">
        <v>0.0</v>
      </c>
      <c r="I263" s="72" t="str">
        <f>vlookup(D263,'ranap clusters obsolete'!D:D,1,false)</f>
        <v>04.01</v>
      </c>
      <c r="J263" s="66" t="s">
        <v>7841</v>
      </c>
    </row>
    <row r="264" hidden="1">
      <c r="A264" s="68">
        <v>11.0</v>
      </c>
      <c r="B264" s="69" t="s">
        <v>6275</v>
      </c>
      <c r="C264" s="68" t="s">
        <v>6236</v>
      </c>
      <c r="D264" s="70" t="s">
        <v>814</v>
      </c>
      <c r="E264" s="68" t="s">
        <v>444</v>
      </c>
      <c r="F264" s="68" t="s">
        <v>6564</v>
      </c>
      <c r="G264" s="68" t="s">
        <v>2441</v>
      </c>
      <c r="H264" s="66">
        <v>0.0</v>
      </c>
      <c r="I264" s="72" t="str">
        <f>vlookup(D264,'ranap clusters obsolete'!D:D,1,false)</f>
        <v>03.02</v>
      </c>
      <c r="J264" s="66" t="s">
        <v>7841</v>
      </c>
    </row>
    <row r="265" hidden="1">
      <c r="A265" s="68">
        <v>11.0</v>
      </c>
      <c r="B265" s="69" t="s">
        <v>6275</v>
      </c>
      <c r="C265" s="68" t="s">
        <v>6236</v>
      </c>
      <c r="D265" s="96" t="s">
        <v>892</v>
      </c>
      <c r="E265" s="68" t="s">
        <v>86</v>
      </c>
      <c r="F265" s="68" t="s">
        <v>900</v>
      </c>
      <c r="G265" s="71" t="s">
        <v>2436</v>
      </c>
      <c r="H265" s="66">
        <v>0.0</v>
      </c>
      <c r="I265" s="72" t="str">
        <f>vlookup(D265,'ranap clusters obsolete'!D:D,1,false)</f>
        <v>03.4</v>
      </c>
      <c r="J265" s="66" t="s">
        <v>7841</v>
      </c>
    </row>
    <row r="266" hidden="1">
      <c r="A266" s="68">
        <v>11.0</v>
      </c>
      <c r="B266" s="69" t="s">
        <v>6275</v>
      </c>
      <c r="C266" s="68" t="s">
        <v>6236</v>
      </c>
      <c r="D266" s="70" t="s">
        <v>914</v>
      </c>
      <c r="E266" s="68" t="s">
        <v>454</v>
      </c>
      <c r="F266" s="68" t="s">
        <v>6564</v>
      </c>
      <c r="G266" s="71" t="s">
        <v>2441</v>
      </c>
      <c r="H266" s="66">
        <v>0.0</v>
      </c>
      <c r="I266" s="72" t="str">
        <f>vlookup(D266,'ranap clusters obsolete'!D:D,1,false)</f>
        <v>03.51</v>
      </c>
      <c r="J266" s="66" t="s">
        <v>7841</v>
      </c>
    </row>
    <row r="267" hidden="1">
      <c r="A267" s="68">
        <v>11.0</v>
      </c>
      <c r="B267" s="69" t="s">
        <v>6275</v>
      </c>
      <c r="C267" s="68" t="s">
        <v>6236</v>
      </c>
      <c r="D267" s="70" t="s">
        <v>938</v>
      </c>
      <c r="E267" s="68" t="s">
        <v>89</v>
      </c>
      <c r="F267" s="68" t="s">
        <v>900</v>
      </c>
      <c r="G267" s="71" t="s">
        <v>2441</v>
      </c>
      <c r="H267" s="66">
        <v>0.0</v>
      </c>
      <c r="I267" s="72" t="str">
        <f>vlookup(D267,'ranap clusters obsolete'!D:D,1,false)</f>
        <v>03.52</v>
      </c>
      <c r="J267" s="66" t="s">
        <v>7841</v>
      </c>
    </row>
    <row r="268" hidden="1">
      <c r="A268" s="68">
        <v>11.0</v>
      </c>
      <c r="B268" s="69" t="s">
        <v>6275</v>
      </c>
      <c r="C268" s="68" t="s">
        <v>6236</v>
      </c>
      <c r="D268" s="70" t="s">
        <v>1074</v>
      </c>
      <c r="E268" s="68" t="s">
        <v>460</v>
      </c>
      <c r="F268" s="68" t="s">
        <v>6564</v>
      </c>
      <c r="G268" s="71" t="s">
        <v>2441</v>
      </c>
      <c r="H268" s="66">
        <v>0.0</v>
      </c>
      <c r="I268" s="72" t="str">
        <f>vlookup(D268,'ranap clusters obsolete'!D:D,1,false)</f>
        <v>03.6</v>
      </c>
      <c r="J268" s="66" t="s">
        <v>7841</v>
      </c>
    </row>
    <row r="269" hidden="1">
      <c r="A269" s="68">
        <v>11.0</v>
      </c>
      <c r="B269" s="69" t="s">
        <v>6275</v>
      </c>
      <c r="C269" s="68" t="s">
        <v>6236</v>
      </c>
      <c r="D269" s="70" t="s">
        <v>1191</v>
      </c>
      <c r="E269" s="68" t="s">
        <v>464</v>
      </c>
      <c r="F269" s="68" t="s">
        <v>6564</v>
      </c>
      <c r="G269" s="68" t="s">
        <v>2441</v>
      </c>
      <c r="H269" s="66">
        <v>0.0</v>
      </c>
      <c r="I269" s="72" t="str">
        <f>vlookup(D269,'ranap clusters obsolete'!D:D,1,false)</f>
        <v>03.72</v>
      </c>
      <c r="J269" s="66" t="s">
        <v>7841</v>
      </c>
    </row>
    <row r="270" hidden="1">
      <c r="A270" s="68">
        <v>11.0</v>
      </c>
      <c r="B270" s="69" t="s">
        <v>6275</v>
      </c>
      <c r="C270" s="68" t="s">
        <v>6236</v>
      </c>
      <c r="D270" s="70" t="s">
        <v>1206</v>
      </c>
      <c r="E270" s="68" t="s">
        <v>466</v>
      </c>
      <c r="F270" s="68" t="s">
        <v>6564</v>
      </c>
      <c r="G270" s="68" t="s">
        <v>2441</v>
      </c>
      <c r="H270" s="66">
        <v>0.0</v>
      </c>
      <c r="I270" s="72" t="str">
        <f>vlookup(D270,'ranap clusters obsolete'!D:D,1,false)</f>
        <v>03.79</v>
      </c>
      <c r="J270" s="66" t="s">
        <v>7841</v>
      </c>
    </row>
    <row r="271" hidden="1">
      <c r="A271" s="68">
        <v>11.0</v>
      </c>
      <c r="B271" s="69" t="s">
        <v>6275</v>
      </c>
      <c r="C271" s="68" t="s">
        <v>6236</v>
      </c>
      <c r="D271" s="70" t="s">
        <v>1323</v>
      </c>
      <c r="E271" s="68" t="s">
        <v>469</v>
      </c>
      <c r="F271" s="68" t="s">
        <v>6564</v>
      </c>
      <c r="G271" s="68" t="s">
        <v>2441</v>
      </c>
      <c r="H271" s="66">
        <v>0.0</v>
      </c>
      <c r="I271" s="72" t="str">
        <f>vlookup(D271,'ranap clusters obsolete'!D:D,1,false)</f>
        <v>03.97</v>
      </c>
      <c r="J271" s="66" t="s">
        <v>7841</v>
      </c>
    </row>
    <row r="272" hidden="1">
      <c r="A272" s="68">
        <v>11.0</v>
      </c>
      <c r="B272" s="69" t="s">
        <v>6275</v>
      </c>
      <c r="C272" s="68" t="s">
        <v>6236</v>
      </c>
      <c r="D272" s="96" t="s">
        <v>1364</v>
      </c>
      <c r="E272" s="68" t="s">
        <v>41</v>
      </c>
      <c r="F272" s="68" t="s">
        <v>900</v>
      </c>
      <c r="G272" s="71" t="s">
        <v>2436</v>
      </c>
      <c r="H272" s="66">
        <v>0.0</v>
      </c>
      <c r="I272" s="72" t="str">
        <f>vlookup(D272,'ranap clusters obsolete'!D:D,1,false)</f>
        <v>03.99</v>
      </c>
      <c r="J272" s="66" t="s">
        <v>7841</v>
      </c>
    </row>
    <row r="273" hidden="1">
      <c r="A273" s="68">
        <v>11.0</v>
      </c>
      <c r="B273" s="69" t="s">
        <v>6275</v>
      </c>
      <c r="C273" s="68" t="s">
        <v>6236</v>
      </c>
      <c r="D273" s="70" t="s">
        <v>1410</v>
      </c>
      <c r="E273" s="68" t="s">
        <v>471</v>
      </c>
      <c r="F273" s="68" t="s">
        <v>6564</v>
      </c>
      <c r="G273" s="68" t="s">
        <v>2301</v>
      </c>
      <c r="H273" s="66">
        <v>0.0</v>
      </c>
      <c r="I273" s="72" t="str">
        <f>vlookup(D273,'ranap clusters obsolete'!D:D,1,false)</f>
        <v>77.81</v>
      </c>
      <c r="J273" s="66" t="s">
        <v>7841</v>
      </c>
    </row>
    <row r="274" hidden="1">
      <c r="A274" s="68">
        <v>11.0</v>
      </c>
      <c r="B274" s="69" t="s">
        <v>6275</v>
      </c>
      <c r="C274" s="68" t="s">
        <v>6236</v>
      </c>
      <c r="D274" s="70" t="s">
        <v>1455</v>
      </c>
      <c r="E274" s="68" t="s">
        <v>473</v>
      </c>
      <c r="F274" s="68" t="s">
        <v>6564</v>
      </c>
      <c r="G274" s="68" t="s">
        <v>2301</v>
      </c>
      <c r="H274" s="66">
        <v>0.0</v>
      </c>
      <c r="I274" s="72" t="str">
        <f>vlookup(D274,'ranap clusters obsolete'!D:D,1,false)</f>
        <v>77.91</v>
      </c>
      <c r="J274" s="66" t="s">
        <v>7841</v>
      </c>
    </row>
    <row r="275" hidden="1">
      <c r="A275" s="68">
        <v>11.0</v>
      </c>
      <c r="B275" s="69" t="s">
        <v>6275</v>
      </c>
      <c r="C275" s="68" t="s">
        <v>6236</v>
      </c>
      <c r="D275" s="70" t="s">
        <v>1503</v>
      </c>
      <c r="E275" s="68" t="s">
        <v>480</v>
      </c>
      <c r="F275" s="68" t="s">
        <v>6564</v>
      </c>
      <c r="G275" s="71" t="s">
        <v>2441</v>
      </c>
      <c r="H275" s="66">
        <v>1.0</v>
      </c>
      <c r="I275" s="72" t="str">
        <f>vlookup(D275,'ranap clusters obsolete'!D:D,1,false)</f>
        <v>80.55</v>
      </c>
      <c r="J275" s="66" t="s">
        <v>7841</v>
      </c>
    </row>
    <row r="276" hidden="1">
      <c r="A276" s="68">
        <v>11.0</v>
      </c>
      <c r="B276" s="69" t="s">
        <v>6275</v>
      </c>
      <c r="C276" s="68" t="s">
        <v>6236</v>
      </c>
      <c r="D276" s="70" t="s">
        <v>1516</v>
      </c>
      <c r="E276" s="68" t="s">
        <v>94</v>
      </c>
      <c r="F276" s="68" t="s">
        <v>900</v>
      </c>
      <c r="G276" s="68" t="s">
        <v>2301</v>
      </c>
      <c r="H276" s="66">
        <v>0.0</v>
      </c>
      <c r="I276" s="72" t="str">
        <f>vlookup(D276,'ranap clusters obsolete'!D:D,1,false)</f>
        <v>81.00</v>
      </c>
      <c r="J276" s="66" t="s">
        <v>7841</v>
      </c>
    </row>
    <row r="277" hidden="1">
      <c r="A277" s="68">
        <v>11.0</v>
      </c>
      <c r="B277" s="69" t="s">
        <v>6275</v>
      </c>
      <c r="C277" s="68" t="s">
        <v>6236</v>
      </c>
      <c r="D277" s="70" t="s">
        <v>1537</v>
      </c>
      <c r="E277" s="68" t="s">
        <v>97</v>
      </c>
      <c r="F277" s="68" t="s">
        <v>900</v>
      </c>
      <c r="G277" s="68" t="s">
        <v>2441</v>
      </c>
      <c r="H277" s="66">
        <v>0.0</v>
      </c>
      <c r="I277" s="72" t="str">
        <f>vlookup(D277,'ranap clusters obsolete'!D:D,1,false)</f>
        <v>81.01</v>
      </c>
      <c r="J277" s="66" t="s">
        <v>7841</v>
      </c>
    </row>
    <row r="278" hidden="1">
      <c r="A278" s="68">
        <v>11.0</v>
      </c>
      <c r="B278" s="69" t="s">
        <v>6275</v>
      </c>
      <c r="C278" s="68" t="s">
        <v>6236</v>
      </c>
      <c r="D278" s="70" t="s">
        <v>1576</v>
      </c>
      <c r="E278" s="68" t="s">
        <v>99</v>
      </c>
      <c r="F278" s="68" t="s">
        <v>900</v>
      </c>
      <c r="G278" s="68" t="s">
        <v>2441</v>
      </c>
      <c r="H278" s="66">
        <v>0.0</v>
      </c>
      <c r="I278" s="72" t="str">
        <f>vlookup(D278,'ranap clusters obsolete'!D:D,1,false)</f>
        <v>81.02</v>
      </c>
      <c r="J278" s="66" t="s">
        <v>7841</v>
      </c>
    </row>
    <row r="279" hidden="1">
      <c r="A279" s="68">
        <v>11.0</v>
      </c>
      <c r="B279" s="69" t="s">
        <v>6275</v>
      </c>
      <c r="C279" s="68" t="s">
        <v>6236</v>
      </c>
      <c r="D279" s="70" t="s">
        <v>1608</v>
      </c>
      <c r="E279" s="68" t="s">
        <v>102</v>
      </c>
      <c r="F279" s="68" t="s">
        <v>900</v>
      </c>
      <c r="G279" s="68" t="s">
        <v>2301</v>
      </c>
      <c r="H279" s="66">
        <v>0.0</v>
      </c>
      <c r="I279" s="72" t="str">
        <f>vlookup(D279,'ranap clusters obsolete'!D:D,1,false)</f>
        <v>81.03</v>
      </c>
      <c r="J279" s="66" t="s">
        <v>7841</v>
      </c>
    </row>
    <row r="280" hidden="1">
      <c r="A280" s="68">
        <v>11.0</v>
      </c>
      <c r="B280" s="69" t="s">
        <v>6275</v>
      </c>
      <c r="C280" s="68" t="s">
        <v>6236</v>
      </c>
      <c r="D280" s="70" t="s">
        <v>1661</v>
      </c>
      <c r="E280" s="68" t="s">
        <v>111</v>
      </c>
      <c r="F280" s="68" t="s">
        <v>900</v>
      </c>
      <c r="G280" s="71" t="s">
        <v>2441</v>
      </c>
      <c r="H280" s="66">
        <v>0.0</v>
      </c>
      <c r="I280" s="72" t="str">
        <f>vlookup(D280,'ranap clusters obsolete'!D:D,1,false)</f>
        <v>81.04</v>
      </c>
      <c r="J280" s="66" t="s">
        <v>7841</v>
      </c>
    </row>
    <row r="281" hidden="1">
      <c r="A281" s="68">
        <v>11.0</v>
      </c>
      <c r="B281" s="69" t="s">
        <v>6275</v>
      </c>
      <c r="C281" s="68" t="s">
        <v>6236</v>
      </c>
      <c r="D281" s="70" t="s">
        <v>1714</v>
      </c>
      <c r="E281" s="68" t="s">
        <v>116</v>
      </c>
      <c r="F281" s="68" t="s">
        <v>900</v>
      </c>
      <c r="G281" s="68" t="s">
        <v>2301</v>
      </c>
      <c r="H281" s="66">
        <v>0.0</v>
      </c>
      <c r="I281" s="72" t="str">
        <f>vlookup(D281,'ranap clusters obsolete'!D:D,1,false)</f>
        <v>81.05</v>
      </c>
      <c r="J281" s="66" t="s">
        <v>7841</v>
      </c>
    </row>
    <row r="282" hidden="1">
      <c r="A282" s="68">
        <v>11.0</v>
      </c>
      <c r="B282" s="69" t="s">
        <v>6275</v>
      </c>
      <c r="C282" s="68" t="s">
        <v>6236</v>
      </c>
      <c r="D282" s="70" t="s">
        <v>1760</v>
      </c>
      <c r="E282" s="68" t="s">
        <v>120</v>
      </c>
      <c r="F282" s="68" t="s">
        <v>900</v>
      </c>
      <c r="G282" s="71" t="s">
        <v>2441</v>
      </c>
      <c r="H282" s="66">
        <v>0.0</v>
      </c>
      <c r="I282" s="72" t="str">
        <f>vlookup(D282,'ranap clusters obsolete'!D:D,1,false)</f>
        <v>81.06</v>
      </c>
      <c r="J282" s="66" t="s">
        <v>7841</v>
      </c>
    </row>
    <row r="283" hidden="1">
      <c r="A283" s="68">
        <v>11.0</v>
      </c>
      <c r="B283" s="69" t="s">
        <v>6275</v>
      </c>
      <c r="C283" s="68" t="s">
        <v>6236</v>
      </c>
      <c r="D283" s="70" t="s">
        <v>1805</v>
      </c>
      <c r="E283" s="68" t="s">
        <v>123</v>
      </c>
      <c r="F283" s="68" t="s">
        <v>900</v>
      </c>
      <c r="G283" s="68" t="s">
        <v>2301</v>
      </c>
      <c r="H283" s="66">
        <v>0.0</v>
      </c>
      <c r="I283" s="72" t="str">
        <f>vlookup(D283,'ranap clusters obsolete'!D:D,1,false)</f>
        <v>81.07</v>
      </c>
      <c r="J283" s="66" t="s">
        <v>7841</v>
      </c>
    </row>
    <row r="284" hidden="1">
      <c r="A284" s="68">
        <v>11.0</v>
      </c>
      <c r="B284" s="69" t="s">
        <v>6275</v>
      </c>
      <c r="C284" s="68" t="s">
        <v>6236</v>
      </c>
      <c r="D284" s="70" t="s">
        <v>1848</v>
      </c>
      <c r="E284" s="68" t="s">
        <v>126</v>
      </c>
      <c r="F284" s="68" t="s">
        <v>900</v>
      </c>
      <c r="G284" s="68" t="s">
        <v>2441</v>
      </c>
      <c r="H284" s="66">
        <v>0.0</v>
      </c>
      <c r="I284" s="72" t="str">
        <f>vlookup(D284,'ranap clusters obsolete'!D:D,1,false)</f>
        <v>81.08</v>
      </c>
      <c r="J284" s="66" t="s">
        <v>7841</v>
      </c>
    </row>
    <row r="285" hidden="1">
      <c r="A285" s="68">
        <v>11.0</v>
      </c>
      <c r="B285" s="69" t="s">
        <v>6275</v>
      </c>
      <c r="C285" s="68" t="s">
        <v>6236</v>
      </c>
      <c r="D285" s="70" t="s">
        <v>1988</v>
      </c>
      <c r="E285" s="68" t="s">
        <v>143</v>
      </c>
      <c r="F285" s="68" t="s">
        <v>900</v>
      </c>
      <c r="G285" s="68" t="s">
        <v>2441</v>
      </c>
      <c r="H285" s="66">
        <v>0.0</v>
      </c>
      <c r="I285" s="72" t="str">
        <f>vlookup(D285,'ranap clusters obsolete'!D:D,1,false)</f>
        <v>81.33</v>
      </c>
      <c r="J285" s="66" t="s">
        <v>7841</v>
      </c>
    </row>
    <row r="286" hidden="1">
      <c r="A286" s="68">
        <v>11.0</v>
      </c>
      <c r="B286" s="69" t="s">
        <v>6275</v>
      </c>
      <c r="C286" s="68" t="s">
        <v>6236</v>
      </c>
      <c r="D286" s="70" t="s">
        <v>2036</v>
      </c>
      <c r="E286" s="68" t="s">
        <v>146</v>
      </c>
      <c r="F286" s="68" t="s">
        <v>900</v>
      </c>
      <c r="G286" s="68" t="s">
        <v>2441</v>
      </c>
      <c r="H286" s="66">
        <v>0.0</v>
      </c>
      <c r="I286" s="72" t="str">
        <f>vlookup(D286,'ranap clusters obsolete'!D:D,1,false)</f>
        <v>81.34</v>
      </c>
      <c r="J286" s="66" t="s">
        <v>7841</v>
      </c>
    </row>
    <row r="287" hidden="1">
      <c r="A287" s="68">
        <v>11.0</v>
      </c>
      <c r="B287" s="69" t="s">
        <v>6275</v>
      </c>
      <c r="C287" s="68" t="s">
        <v>6236</v>
      </c>
      <c r="D287" s="70" t="s">
        <v>2086</v>
      </c>
      <c r="E287" s="68" t="s">
        <v>149</v>
      </c>
      <c r="F287" s="68" t="s">
        <v>900</v>
      </c>
      <c r="G287" s="68" t="s">
        <v>2441</v>
      </c>
      <c r="H287" s="66">
        <v>0.0</v>
      </c>
      <c r="I287" s="72" t="str">
        <f>vlookup(D287,'ranap clusters obsolete'!D:D,1,false)</f>
        <v>81.35</v>
      </c>
      <c r="J287" s="66" t="s">
        <v>7841</v>
      </c>
    </row>
    <row r="288" hidden="1">
      <c r="A288" s="68">
        <v>11.0</v>
      </c>
      <c r="B288" s="69" t="s">
        <v>6275</v>
      </c>
      <c r="C288" s="68" t="s">
        <v>6236</v>
      </c>
      <c r="D288" s="70" t="s">
        <v>2123</v>
      </c>
      <c r="E288" s="68" t="s">
        <v>152</v>
      </c>
      <c r="F288" s="68" t="s">
        <v>900</v>
      </c>
      <c r="G288" s="68" t="s">
        <v>2441</v>
      </c>
      <c r="H288" s="66">
        <v>0.0</v>
      </c>
      <c r="I288" s="72" t="str">
        <f>vlookup(D288,'ranap clusters obsolete'!D:D,1,false)</f>
        <v>81.36</v>
      </c>
      <c r="J288" s="66" t="s">
        <v>7841</v>
      </c>
    </row>
    <row r="289" hidden="1">
      <c r="A289" s="68">
        <v>11.0</v>
      </c>
      <c r="B289" s="69" t="s">
        <v>6275</v>
      </c>
      <c r="C289" s="68" t="s">
        <v>6236</v>
      </c>
      <c r="D289" s="70" t="s">
        <v>2133</v>
      </c>
      <c r="E289" s="68" t="s">
        <v>158</v>
      </c>
      <c r="F289" s="68" t="s">
        <v>900</v>
      </c>
      <c r="G289" s="68" t="s">
        <v>2441</v>
      </c>
      <c r="H289" s="66">
        <v>0.0</v>
      </c>
      <c r="I289" s="72" t="str">
        <f>vlookup(D289,'ranap clusters obsolete'!D:D,1,false)</f>
        <v>81.37</v>
      </c>
      <c r="J289" s="66" t="s">
        <v>7841</v>
      </c>
    </row>
    <row r="290" hidden="1">
      <c r="A290" s="68">
        <v>11.0</v>
      </c>
      <c r="B290" s="69" t="s">
        <v>6275</v>
      </c>
      <c r="C290" s="68" t="s">
        <v>6236</v>
      </c>
      <c r="D290" s="70" t="s">
        <v>2135</v>
      </c>
      <c r="E290" s="68" t="s">
        <v>161</v>
      </c>
      <c r="F290" s="68" t="s">
        <v>900</v>
      </c>
      <c r="G290" s="68" t="s">
        <v>2441</v>
      </c>
      <c r="H290" s="66">
        <v>0.0</v>
      </c>
      <c r="I290" s="72" t="str">
        <f>vlookup(D290,'ranap clusters obsolete'!D:D,1,false)</f>
        <v>81.38</v>
      </c>
      <c r="J290" s="66" t="s">
        <v>7841</v>
      </c>
    </row>
    <row r="291" hidden="1">
      <c r="A291" s="68">
        <v>11.0</v>
      </c>
      <c r="B291" s="69" t="s">
        <v>6275</v>
      </c>
      <c r="C291" s="68" t="s">
        <v>6236</v>
      </c>
      <c r="D291" s="70" t="s">
        <v>2138</v>
      </c>
      <c r="E291" s="68" t="s">
        <v>163</v>
      </c>
      <c r="F291" s="68" t="s">
        <v>900</v>
      </c>
      <c r="G291" s="68" t="s">
        <v>2441</v>
      </c>
      <c r="H291" s="66">
        <v>0.0</v>
      </c>
      <c r="I291" s="72" t="str">
        <f>vlookup(D291,'ranap clusters obsolete'!D:D,1,false)</f>
        <v>81.39</v>
      </c>
      <c r="J291" s="66" t="s">
        <v>7841</v>
      </c>
    </row>
    <row r="292" hidden="1">
      <c r="A292" s="68">
        <v>11.0</v>
      </c>
      <c r="B292" s="69" t="s">
        <v>6275</v>
      </c>
      <c r="C292" s="68" t="s">
        <v>6236</v>
      </c>
      <c r="D292" s="70" t="s">
        <v>2158</v>
      </c>
      <c r="E292" s="68" t="s">
        <v>166</v>
      </c>
      <c r="F292" s="68" t="s">
        <v>900</v>
      </c>
      <c r="G292" s="68" t="s">
        <v>2441</v>
      </c>
      <c r="H292" s="66">
        <v>0.0</v>
      </c>
      <c r="I292" s="72" t="str">
        <f>vlookup(D292,'ranap clusters obsolete'!D:D,1,false)</f>
        <v>84.60</v>
      </c>
      <c r="J292" s="66" t="s">
        <v>7841</v>
      </c>
    </row>
    <row r="293" hidden="1">
      <c r="A293" s="68">
        <v>11.0</v>
      </c>
      <c r="B293" s="69" t="s">
        <v>6275</v>
      </c>
      <c r="C293" s="68" t="s">
        <v>6236</v>
      </c>
      <c r="D293" s="70" t="s">
        <v>2161</v>
      </c>
      <c r="E293" s="68" t="s">
        <v>169</v>
      </c>
      <c r="F293" s="68" t="s">
        <v>900</v>
      </c>
      <c r="G293" s="68" t="s">
        <v>2441</v>
      </c>
      <c r="H293" s="66">
        <v>0.0</v>
      </c>
      <c r="I293" s="72" t="str">
        <f>vlookup(D293,'ranap clusters obsolete'!D:D,1,false)</f>
        <v>84.61</v>
      </c>
      <c r="J293" s="66" t="s">
        <v>7841</v>
      </c>
    </row>
    <row r="294" hidden="1">
      <c r="A294" s="68">
        <v>11.0</v>
      </c>
      <c r="B294" s="69" t="s">
        <v>6275</v>
      </c>
      <c r="C294" s="68" t="s">
        <v>6236</v>
      </c>
      <c r="D294" s="70" t="s">
        <v>2164</v>
      </c>
      <c r="E294" s="68" t="s">
        <v>172</v>
      </c>
      <c r="F294" s="68" t="s">
        <v>900</v>
      </c>
      <c r="G294" s="68" t="s">
        <v>2441</v>
      </c>
      <c r="H294" s="66">
        <v>0.0</v>
      </c>
      <c r="I294" s="72" t="str">
        <f>vlookup(D294,'ranap clusters obsolete'!D:D,1,false)</f>
        <v>84.62</v>
      </c>
      <c r="J294" s="66" t="s">
        <v>7841</v>
      </c>
    </row>
    <row r="295" hidden="1">
      <c r="A295" s="68">
        <v>11.0</v>
      </c>
      <c r="B295" s="69" t="s">
        <v>6275</v>
      </c>
      <c r="C295" s="68" t="s">
        <v>6236</v>
      </c>
      <c r="D295" s="70" t="s">
        <v>2167</v>
      </c>
      <c r="E295" s="68" t="s">
        <v>175</v>
      </c>
      <c r="F295" s="68" t="s">
        <v>900</v>
      </c>
      <c r="G295" s="68" t="s">
        <v>2441</v>
      </c>
      <c r="H295" s="66">
        <v>0.0</v>
      </c>
      <c r="I295" s="72" t="str">
        <f>vlookup(D295,'ranap clusters obsolete'!D:D,1,false)</f>
        <v>84.63</v>
      </c>
      <c r="J295" s="66" t="s">
        <v>7841</v>
      </c>
    </row>
    <row r="296" hidden="1">
      <c r="A296" s="68">
        <v>11.0</v>
      </c>
      <c r="B296" s="69" t="s">
        <v>6275</v>
      </c>
      <c r="C296" s="68" t="s">
        <v>6236</v>
      </c>
      <c r="D296" s="70" t="s">
        <v>2169</v>
      </c>
      <c r="E296" s="68" t="s">
        <v>180</v>
      </c>
      <c r="F296" s="68" t="s">
        <v>900</v>
      </c>
      <c r="G296" s="68" t="s">
        <v>2441</v>
      </c>
      <c r="H296" s="66">
        <v>0.0</v>
      </c>
      <c r="I296" s="72" t="str">
        <f>vlookup(D296,'ranap clusters obsolete'!D:D,1,false)</f>
        <v>84.64</v>
      </c>
      <c r="J296" s="66" t="s">
        <v>7841</v>
      </c>
    </row>
    <row r="297" hidden="1">
      <c r="A297" s="68">
        <v>11.0</v>
      </c>
      <c r="B297" s="69" t="s">
        <v>6275</v>
      </c>
      <c r="C297" s="68" t="s">
        <v>6236</v>
      </c>
      <c r="D297" s="70" t="s">
        <v>2170</v>
      </c>
      <c r="E297" s="68" t="s">
        <v>183</v>
      </c>
      <c r="F297" s="68" t="s">
        <v>900</v>
      </c>
      <c r="G297" s="68" t="s">
        <v>2441</v>
      </c>
      <c r="H297" s="66">
        <v>0.0</v>
      </c>
      <c r="I297" s="72" t="str">
        <f>vlookup(D297,'ranap clusters obsolete'!D:D,1,false)</f>
        <v>84.65</v>
      </c>
      <c r="J297" s="66" t="s">
        <v>7841</v>
      </c>
    </row>
    <row r="298" hidden="1">
      <c r="A298" s="68">
        <v>11.0</v>
      </c>
      <c r="B298" s="69" t="s">
        <v>6275</v>
      </c>
      <c r="C298" s="68" t="s">
        <v>6236</v>
      </c>
      <c r="D298" s="70" t="s">
        <v>2173</v>
      </c>
      <c r="E298" s="68" t="s">
        <v>187</v>
      </c>
      <c r="F298" s="68" t="s">
        <v>900</v>
      </c>
      <c r="G298" s="68" t="s">
        <v>2441</v>
      </c>
      <c r="H298" s="66">
        <v>0.0</v>
      </c>
      <c r="I298" s="72" t="str">
        <f>vlookup(D298,'ranap clusters obsolete'!D:D,1,false)</f>
        <v>84.66</v>
      </c>
      <c r="J298" s="66" t="s">
        <v>7841</v>
      </c>
    </row>
    <row r="299" hidden="1">
      <c r="A299" s="68">
        <v>11.0</v>
      </c>
      <c r="B299" s="69" t="s">
        <v>6275</v>
      </c>
      <c r="C299" s="68" t="s">
        <v>6236</v>
      </c>
      <c r="D299" s="70" t="s">
        <v>2175</v>
      </c>
      <c r="E299" s="68" t="s">
        <v>189</v>
      </c>
      <c r="F299" s="68" t="s">
        <v>900</v>
      </c>
      <c r="G299" s="68" t="s">
        <v>2441</v>
      </c>
      <c r="H299" s="66">
        <v>0.0</v>
      </c>
      <c r="I299" s="72" t="str">
        <f>vlookup(D299,'ranap clusters obsolete'!D:D,1,false)</f>
        <v>84.67</v>
      </c>
      <c r="J299" s="66" t="s">
        <v>7841</v>
      </c>
    </row>
    <row r="300" hidden="1">
      <c r="A300" s="68">
        <v>11.0</v>
      </c>
      <c r="B300" s="69" t="s">
        <v>6275</v>
      </c>
      <c r="C300" s="68" t="s">
        <v>6236</v>
      </c>
      <c r="D300" s="70" t="s">
        <v>2176</v>
      </c>
      <c r="E300" s="68" t="s">
        <v>194</v>
      </c>
      <c r="F300" s="68" t="s">
        <v>900</v>
      </c>
      <c r="G300" s="68" t="s">
        <v>2441</v>
      </c>
      <c r="H300" s="66">
        <v>0.0</v>
      </c>
      <c r="I300" s="72" t="str">
        <f>vlookup(D300,'ranap clusters obsolete'!D:D,1,false)</f>
        <v>84.68</v>
      </c>
      <c r="J300" s="66" t="s">
        <v>7841</v>
      </c>
    </row>
    <row r="301" hidden="1">
      <c r="A301" s="68">
        <v>11.0</v>
      </c>
      <c r="B301" s="69" t="s">
        <v>6275</v>
      </c>
      <c r="C301" s="68" t="s">
        <v>6236</v>
      </c>
      <c r="D301" s="70" t="s">
        <v>2178</v>
      </c>
      <c r="E301" s="68" t="s">
        <v>197</v>
      </c>
      <c r="F301" s="68" t="s">
        <v>900</v>
      </c>
      <c r="G301" s="68" t="s">
        <v>2441</v>
      </c>
      <c r="H301" s="66">
        <v>0.0</v>
      </c>
      <c r="I301" s="72" t="str">
        <f>vlookup(D301,'ranap clusters obsolete'!D:D,1,false)</f>
        <v>84.69</v>
      </c>
      <c r="J301" s="66" t="s">
        <v>7841</v>
      </c>
    </row>
    <row r="302" hidden="1">
      <c r="A302" s="68">
        <v>11.0</v>
      </c>
      <c r="B302" s="69" t="s">
        <v>6275</v>
      </c>
      <c r="C302" s="68" t="s">
        <v>6236</v>
      </c>
      <c r="D302" s="70" t="s">
        <v>2186</v>
      </c>
      <c r="E302" s="68" t="s">
        <v>488</v>
      </c>
      <c r="F302" s="68" t="s">
        <v>6564</v>
      </c>
      <c r="G302" s="71" t="s">
        <v>2441</v>
      </c>
      <c r="H302" s="66">
        <v>0.0</v>
      </c>
      <c r="I302" s="72" t="str">
        <f>vlookup(D302,'ranap clusters obsolete'!D:D,1,false)</f>
        <v>84.80</v>
      </c>
      <c r="J302" s="66" t="s">
        <v>7841</v>
      </c>
    </row>
    <row r="303" hidden="1">
      <c r="A303" s="68">
        <v>11.0</v>
      </c>
      <c r="B303" s="69" t="s">
        <v>6275</v>
      </c>
      <c r="C303" s="68" t="s">
        <v>6236</v>
      </c>
      <c r="D303" s="70" t="s">
        <v>2206</v>
      </c>
      <c r="E303" s="68" t="s">
        <v>490</v>
      </c>
      <c r="F303" s="68" t="s">
        <v>6564</v>
      </c>
      <c r="G303" s="71" t="s">
        <v>2441</v>
      </c>
      <c r="H303" s="66">
        <v>0.0</v>
      </c>
      <c r="I303" s="72" t="str">
        <f>vlookup(D303,'ranap clusters obsolete'!D:D,1,false)</f>
        <v>84.82</v>
      </c>
      <c r="J303" s="66" t="s">
        <v>7841</v>
      </c>
    </row>
    <row r="304" hidden="1">
      <c r="A304" s="68">
        <v>11.0</v>
      </c>
      <c r="B304" s="69" t="s">
        <v>6275</v>
      </c>
      <c r="C304" s="68" t="s">
        <v>6236</v>
      </c>
      <c r="D304" s="70" t="s">
        <v>2207</v>
      </c>
      <c r="E304" s="68" t="s">
        <v>493</v>
      </c>
      <c r="F304" s="68" t="s">
        <v>6564</v>
      </c>
      <c r="G304" s="71" t="s">
        <v>2441</v>
      </c>
      <c r="H304" s="66">
        <v>0.0</v>
      </c>
      <c r="I304" s="72" t="str">
        <f>vlookup(D304,'ranap clusters obsolete'!D:D,1,false)</f>
        <v>84.84</v>
      </c>
      <c r="J304" s="66" t="s">
        <v>7841</v>
      </c>
    </row>
    <row r="305" hidden="1">
      <c r="A305" s="68">
        <v>11.0</v>
      </c>
      <c r="B305" s="69" t="s">
        <v>6275</v>
      </c>
      <c r="C305" s="68" t="s">
        <v>6236</v>
      </c>
      <c r="D305" s="70" t="s">
        <v>2492</v>
      </c>
      <c r="E305" s="68" t="s">
        <v>347</v>
      </c>
      <c r="F305" s="68" t="s">
        <v>2198</v>
      </c>
      <c r="G305" s="68" t="s">
        <v>2441</v>
      </c>
      <c r="H305" s="66">
        <v>0.0</v>
      </c>
      <c r="I305" s="72" t="str">
        <f>vlookup(D305,'ranap clusters obsolete'!D:D,1,false)</f>
        <v>01.16</v>
      </c>
      <c r="J305" s="66" t="s">
        <v>7841</v>
      </c>
    </row>
    <row r="306" hidden="1">
      <c r="A306" s="68">
        <v>11.0</v>
      </c>
      <c r="B306" s="69" t="s">
        <v>6275</v>
      </c>
      <c r="C306" s="68" t="s">
        <v>6236</v>
      </c>
      <c r="D306" s="70" t="s">
        <v>2510</v>
      </c>
      <c r="E306" s="68" t="s">
        <v>358</v>
      </c>
      <c r="F306" s="68" t="s">
        <v>2198</v>
      </c>
      <c r="G306" s="71" t="s">
        <v>2441</v>
      </c>
      <c r="H306" s="66">
        <v>0.0</v>
      </c>
      <c r="I306" s="72" t="str">
        <f>vlookup(D306,'ranap clusters obsolete'!D:D,1,false)</f>
        <v>01.22</v>
      </c>
      <c r="J306" s="66" t="s">
        <v>7841</v>
      </c>
    </row>
    <row r="307" hidden="1">
      <c r="A307" s="68">
        <v>11.0</v>
      </c>
      <c r="B307" s="69" t="s">
        <v>6275</v>
      </c>
      <c r="C307" s="68" t="s">
        <v>6236</v>
      </c>
      <c r="D307" s="70" t="s">
        <v>2524</v>
      </c>
      <c r="E307" s="68" t="s">
        <v>377</v>
      </c>
      <c r="F307" s="68" t="s">
        <v>2198</v>
      </c>
      <c r="G307" s="71" t="s">
        <v>2436</v>
      </c>
      <c r="H307" s="66">
        <v>0.0</v>
      </c>
      <c r="I307" s="72" t="str">
        <f>vlookup(D307,'ranap clusters obsolete'!D:D,1,false)</f>
        <v>01.28</v>
      </c>
      <c r="J307" s="66" t="s">
        <v>7841</v>
      </c>
    </row>
    <row r="308" hidden="1">
      <c r="A308" s="68">
        <v>11.0</v>
      </c>
      <c r="B308" s="69" t="s">
        <v>6275</v>
      </c>
      <c r="C308" s="68" t="s">
        <v>6236</v>
      </c>
      <c r="D308" s="70" t="s">
        <v>2529</v>
      </c>
      <c r="E308" s="68" t="s">
        <v>276</v>
      </c>
      <c r="F308" s="68" t="s">
        <v>6278</v>
      </c>
      <c r="G308" s="71" t="s">
        <v>2441</v>
      </c>
      <c r="H308" s="66">
        <v>0.0</v>
      </c>
      <c r="I308" s="72" t="str">
        <f>vlookup(D308,'ranap clusters obsolete'!D:D,1,false)</f>
        <v>02.01</v>
      </c>
      <c r="J308" s="66" t="s">
        <v>7841</v>
      </c>
    </row>
    <row r="309" hidden="1">
      <c r="A309" s="68">
        <v>11.0</v>
      </c>
      <c r="B309" s="69" t="s">
        <v>6275</v>
      </c>
      <c r="C309" s="68" t="s">
        <v>6236</v>
      </c>
      <c r="D309" s="70" t="s">
        <v>2677</v>
      </c>
      <c r="E309" s="68" t="s">
        <v>210</v>
      </c>
      <c r="F309" s="68" t="s">
        <v>2195</v>
      </c>
      <c r="G309" s="71" t="s">
        <v>2436</v>
      </c>
      <c r="H309" s="66">
        <v>0.0</v>
      </c>
      <c r="I309" s="72" t="str">
        <f>vlookup(D309,'ranap clusters obsolete'!D:D,1,false)</f>
        <v>17.61</v>
      </c>
      <c r="J309" s="66" t="s">
        <v>7841</v>
      </c>
    </row>
    <row r="310" hidden="1">
      <c r="A310" s="68">
        <v>11.0</v>
      </c>
      <c r="B310" s="69" t="s">
        <v>6275</v>
      </c>
      <c r="C310" s="68" t="s">
        <v>6236</v>
      </c>
      <c r="D310" s="70" t="s">
        <v>2722</v>
      </c>
      <c r="E310" s="68" t="s">
        <v>213</v>
      </c>
      <c r="F310" s="68" t="s">
        <v>2195</v>
      </c>
      <c r="G310" s="71" t="s">
        <v>2436</v>
      </c>
      <c r="H310" s="66">
        <v>0.0</v>
      </c>
      <c r="I310" s="72" t="str">
        <f>vlookup(D310,'ranap clusters obsolete'!D:D,1,false)</f>
        <v>17.62</v>
      </c>
      <c r="J310" s="66" t="s">
        <v>7841</v>
      </c>
    </row>
    <row r="311" hidden="1">
      <c r="A311" s="68">
        <v>11.0</v>
      </c>
      <c r="B311" s="69" t="s">
        <v>6275</v>
      </c>
      <c r="C311" s="68" t="s">
        <v>6236</v>
      </c>
      <c r="D311" s="70" t="s">
        <v>2469</v>
      </c>
      <c r="E311" s="68" t="s">
        <v>8772</v>
      </c>
      <c r="F311" s="68" t="s">
        <v>2198</v>
      </c>
      <c r="G311" s="71" t="s">
        <v>2441</v>
      </c>
      <c r="H311" s="66">
        <v>0.0</v>
      </c>
      <c r="I311" s="72" t="str">
        <f>vlookup(D311,'ranap clusters obsolete'!D:D,1,false)</f>
        <v>01.10</v>
      </c>
      <c r="J311" s="66" t="s">
        <v>7841</v>
      </c>
    </row>
    <row r="312" hidden="1">
      <c r="A312" s="68">
        <v>11.0</v>
      </c>
      <c r="B312" s="69" t="s">
        <v>6275</v>
      </c>
      <c r="C312" s="68" t="s">
        <v>6236</v>
      </c>
      <c r="D312" s="70" t="s">
        <v>2470</v>
      </c>
      <c r="E312" s="68" t="s">
        <v>77</v>
      </c>
      <c r="F312" s="68" t="s">
        <v>2198</v>
      </c>
      <c r="G312" s="71" t="s">
        <v>2436</v>
      </c>
      <c r="H312" s="66">
        <v>0.0</v>
      </c>
      <c r="I312" s="72" t="str">
        <f>vlookup(D312,'ranap clusters obsolete'!D:D,1,false)</f>
        <v>01.11</v>
      </c>
      <c r="J312" s="66" t="s">
        <v>7841</v>
      </c>
    </row>
    <row r="313" hidden="1">
      <c r="A313" s="68">
        <v>11.0</v>
      </c>
      <c r="B313" s="69" t="s">
        <v>6275</v>
      </c>
      <c r="C313" s="68" t="s">
        <v>6236</v>
      </c>
      <c r="D313" s="70" t="s">
        <v>2472</v>
      </c>
      <c r="E313" s="68" t="s">
        <v>225</v>
      </c>
      <c r="F313" s="68" t="s">
        <v>2196</v>
      </c>
      <c r="G313" s="71" t="s">
        <v>2441</v>
      </c>
      <c r="H313" s="66">
        <v>1.0</v>
      </c>
      <c r="I313" s="72" t="str">
        <f>vlookup(D313,'ranap clusters obsolete'!D:D,1,false)</f>
        <v>02.20</v>
      </c>
      <c r="J313" s="66" t="s">
        <v>7841</v>
      </c>
    </row>
    <row r="314" hidden="1">
      <c r="A314" s="68">
        <v>11.0</v>
      </c>
      <c r="B314" s="69" t="s">
        <v>6275</v>
      </c>
      <c r="C314" s="68" t="s">
        <v>6236</v>
      </c>
      <c r="D314" s="70" t="s">
        <v>2473</v>
      </c>
      <c r="E314" s="68" t="s">
        <v>8789</v>
      </c>
      <c r="F314" s="68" t="s">
        <v>2196</v>
      </c>
      <c r="G314" s="68" t="s">
        <v>2301</v>
      </c>
      <c r="H314" s="66">
        <v>0.0</v>
      </c>
      <c r="I314" s="72" t="str">
        <f>vlookup(D314,'ranap clusters obsolete'!D:D,1,false)</f>
        <v>02.31</v>
      </c>
      <c r="J314" s="66" t="s">
        <v>7841</v>
      </c>
    </row>
    <row r="315" hidden="1">
      <c r="A315" s="68">
        <v>11.0</v>
      </c>
      <c r="B315" s="69" t="s">
        <v>6275</v>
      </c>
      <c r="C315" s="68" t="s">
        <v>6236</v>
      </c>
      <c r="D315" s="70" t="s">
        <v>2474</v>
      </c>
      <c r="E315" s="68" t="s">
        <v>8804</v>
      </c>
      <c r="F315" s="68" t="s">
        <v>2196</v>
      </c>
      <c r="G315" s="68" t="s">
        <v>2301</v>
      </c>
      <c r="H315" s="66">
        <v>0.0</v>
      </c>
      <c r="I315" s="72" t="str">
        <f>vlookup(D315,'ranap clusters obsolete'!D:D,1,false)</f>
        <v>02.32</v>
      </c>
      <c r="J315" s="66" t="s">
        <v>7841</v>
      </c>
    </row>
    <row r="316" hidden="1">
      <c r="A316" s="68">
        <v>11.0</v>
      </c>
      <c r="B316" s="69" t="s">
        <v>6275</v>
      </c>
      <c r="C316" s="68" t="s">
        <v>6236</v>
      </c>
      <c r="D316" s="70" t="s">
        <v>2475</v>
      </c>
      <c r="E316" s="68" t="s">
        <v>8811</v>
      </c>
      <c r="F316" s="68" t="s">
        <v>2196</v>
      </c>
      <c r="G316" s="68" t="s">
        <v>2301</v>
      </c>
      <c r="H316" s="66">
        <v>0.0</v>
      </c>
      <c r="I316" s="72" t="str">
        <f>vlookup(D316,'ranap clusters obsolete'!D:D,1,false)</f>
        <v>02.33</v>
      </c>
      <c r="J316" s="66" t="s">
        <v>7841</v>
      </c>
    </row>
    <row r="317" hidden="1">
      <c r="A317" s="68">
        <v>11.0</v>
      </c>
      <c r="B317" s="69" t="s">
        <v>6275</v>
      </c>
      <c r="C317" s="68" t="s">
        <v>6236</v>
      </c>
      <c r="D317" s="70" t="s">
        <v>2476</v>
      </c>
      <c r="E317" s="68" t="s">
        <v>8818</v>
      </c>
      <c r="F317" s="68" t="s">
        <v>2196</v>
      </c>
      <c r="G317" s="68" t="s">
        <v>2301</v>
      </c>
      <c r="H317" s="66">
        <v>0.0</v>
      </c>
      <c r="I317" s="72" t="str">
        <f>vlookup(D317,'ranap clusters obsolete'!D:D,1,false)</f>
        <v>02.34</v>
      </c>
      <c r="J317" s="66" t="s">
        <v>7841</v>
      </c>
    </row>
    <row r="318" hidden="1">
      <c r="A318" s="68">
        <v>11.0</v>
      </c>
      <c r="B318" s="69" t="s">
        <v>6275</v>
      </c>
      <c r="C318" s="68" t="s">
        <v>6236</v>
      </c>
      <c r="D318" s="70" t="s">
        <v>2478</v>
      </c>
      <c r="E318" s="68" t="s">
        <v>8826</v>
      </c>
      <c r="F318" s="68" t="s">
        <v>2196</v>
      </c>
      <c r="G318" s="68" t="s">
        <v>2301</v>
      </c>
      <c r="H318" s="66">
        <v>0.0</v>
      </c>
      <c r="I318" s="72" t="str">
        <f>vlookup(D318,'ranap clusters obsolete'!D:D,1,false)</f>
        <v>02.35</v>
      </c>
      <c r="J318" s="66" t="s">
        <v>7841</v>
      </c>
    </row>
    <row r="319" hidden="1">
      <c r="A319" s="68">
        <v>11.0</v>
      </c>
      <c r="B319" s="69" t="s">
        <v>6275</v>
      </c>
      <c r="C319" s="68" t="s">
        <v>6236</v>
      </c>
      <c r="D319" s="70" t="s">
        <v>2485</v>
      </c>
      <c r="E319" s="68" t="s">
        <v>8833</v>
      </c>
      <c r="F319" s="68" t="s">
        <v>2196</v>
      </c>
      <c r="G319" s="68" t="s">
        <v>2301</v>
      </c>
      <c r="H319" s="66">
        <v>0.0</v>
      </c>
      <c r="I319" s="72" t="str">
        <f>vlookup(D319,'ranap clusters obsolete'!D:D,1,false)</f>
        <v>02.42</v>
      </c>
      <c r="J319" s="66" t="s">
        <v>7841</v>
      </c>
    </row>
    <row r="320" hidden="1">
      <c r="A320" s="68">
        <v>11.0</v>
      </c>
      <c r="B320" s="69" t="s">
        <v>6275</v>
      </c>
      <c r="C320" s="68" t="s">
        <v>6236</v>
      </c>
      <c r="D320" s="76" t="s">
        <v>2871</v>
      </c>
      <c r="E320" s="68" t="s">
        <v>409</v>
      </c>
      <c r="F320" s="68" t="s">
        <v>2199</v>
      </c>
      <c r="G320" s="68" t="s">
        <v>2436</v>
      </c>
      <c r="H320" s="66">
        <v>0.0</v>
      </c>
      <c r="I320" s="72" t="str">
        <f>vlookup(D320,'ranap clusters obsolete'!D:D,1,false)</f>
        <v>38.31</v>
      </c>
      <c r="J320" s="66" t="s">
        <v>7841</v>
      </c>
    </row>
    <row r="321" hidden="1">
      <c r="A321" s="68">
        <v>11.0</v>
      </c>
      <c r="B321" s="69" t="s">
        <v>6275</v>
      </c>
      <c r="C321" s="68" t="s">
        <v>6236</v>
      </c>
      <c r="D321" s="76" t="s">
        <v>2877</v>
      </c>
      <c r="E321" s="68" t="s">
        <v>414</v>
      </c>
      <c r="F321" s="68" t="s">
        <v>2199</v>
      </c>
      <c r="G321" s="68" t="s">
        <v>2436</v>
      </c>
      <c r="H321" s="66">
        <v>0.0</v>
      </c>
      <c r="I321" s="72" t="str">
        <f>vlookup(D321,'ranap clusters obsolete'!D:D,1,false)</f>
        <v>38.41</v>
      </c>
      <c r="J321" s="66" t="s">
        <v>7841</v>
      </c>
    </row>
    <row r="322" hidden="1">
      <c r="A322" s="68">
        <v>11.0</v>
      </c>
      <c r="B322" s="69" t="s">
        <v>6275</v>
      </c>
      <c r="C322" s="68" t="s">
        <v>6236</v>
      </c>
      <c r="D322" s="76" t="s">
        <v>2879</v>
      </c>
      <c r="E322" s="68" t="s">
        <v>417</v>
      </c>
      <c r="F322" s="70" t="s">
        <v>2199</v>
      </c>
      <c r="G322" s="68" t="s">
        <v>2441</v>
      </c>
      <c r="H322" s="66">
        <v>0.0</v>
      </c>
      <c r="I322" s="72" t="str">
        <f>vlookup(D322,'ranap clusters obsolete'!D:D,1,false)</f>
        <v>38.61</v>
      </c>
      <c r="J322" s="66" t="s">
        <v>7841</v>
      </c>
    </row>
    <row r="323" hidden="1">
      <c r="A323" s="68">
        <v>11.0</v>
      </c>
      <c r="B323" s="69" t="s">
        <v>6275</v>
      </c>
      <c r="C323" s="68" t="s">
        <v>6236</v>
      </c>
      <c r="D323" s="98" t="s">
        <v>2881</v>
      </c>
      <c r="E323" s="75" t="s">
        <v>418</v>
      </c>
      <c r="F323" s="68" t="s">
        <v>2199</v>
      </c>
      <c r="G323" s="68" t="s">
        <v>2441</v>
      </c>
      <c r="H323" s="66">
        <v>1.0</v>
      </c>
      <c r="I323" s="72" t="str">
        <f>vlookup(D323,'ranap clusters obsolete'!D:D,1,false)</f>
        <v>39.28</v>
      </c>
      <c r="J323" s="66" t="s">
        <v>7841</v>
      </c>
    </row>
    <row r="324" hidden="1">
      <c r="A324" s="68">
        <v>11.0</v>
      </c>
      <c r="B324" s="69" t="s">
        <v>6275</v>
      </c>
      <c r="C324" s="68" t="s">
        <v>6236</v>
      </c>
      <c r="D324" s="98" t="s">
        <v>8845</v>
      </c>
      <c r="E324" s="68" t="s">
        <v>3264</v>
      </c>
      <c r="F324" s="70" t="s">
        <v>2199</v>
      </c>
      <c r="G324" s="68" t="s">
        <v>2436</v>
      </c>
      <c r="H324" s="66">
        <v>1.0</v>
      </c>
      <c r="I324" s="66" t="str">
        <f>vlookup(D324,'ranap clusters obsolete'!D:D,1,false)</f>
        <v>#N/A</v>
      </c>
      <c r="J324" s="66" t="s">
        <v>7841</v>
      </c>
    </row>
    <row r="325" hidden="1">
      <c r="A325" s="68">
        <v>11.0</v>
      </c>
      <c r="B325" s="69" t="s">
        <v>6275</v>
      </c>
      <c r="C325" s="68" t="s">
        <v>6236</v>
      </c>
      <c r="D325" s="99" t="s">
        <v>2959</v>
      </c>
      <c r="E325" s="68" t="s">
        <v>53</v>
      </c>
      <c r="F325" s="68" t="s">
        <v>6278</v>
      </c>
      <c r="G325" s="68" t="s">
        <v>2441</v>
      </c>
      <c r="H325" s="66">
        <v>0.0</v>
      </c>
      <c r="I325" s="72" t="str">
        <f>vlookup(D325,'ranap clusters obsolete'!D:D,1,false)</f>
        <v>04.42</v>
      </c>
      <c r="J325" s="66" t="s">
        <v>7841</v>
      </c>
    </row>
    <row r="326" hidden="1">
      <c r="A326" s="68">
        <v>11.0</v>
      </c>
      <c r="B326" s="69" t="s">
        <v>6275</v>
      </c>
      <c r="C326" s="68" t="s">
        <v>6236</v>
      </c>
      <c r="D326" s="70" t="s">
        <v>2938</v>
      </c>
      <c r="E326" s="68" t="s">
        <v>37</v>
      </c>
      <c r="F326" s="68" t="s">
        <v>2201</v>
      </c>
      <c r="G326" s="71" t="s">
        <v>2441</v>
      </c>
      <c r="H326" s="66">
        <v>0.0</v>
      </c>
      <c r="I326" s="72" t="str">
        <f>vlookup(D326,'ranap clusters obsolete'!D:D,1,false)</f>
        <v>03.32</v>
      </c>
      <c r="J326" s="66" t="s">
        <v>7841</v>
      </c>
    </row>
    <row r="327" hidden="1">
      <c r="A327" s="68">
        <v>11.0</v>
      </c>
      <c r="B327" s="69" t="s">
        <v>6275</v>
      </c>
      <c r="C327" s="68" t="s">
        <v>6236</v>
      </c>
      <c r="D327" s="99" t="s">
        <v>2882</v>
      </c>
      <c r="E327" s="68" t="s">
        <v>550</v>
      </c>
      <c r="F327" s="70" t="s">
        <v>2202</v>
      </c>
      <c r="G327" s="68" t="s">
        <v>2441</v>
      </c>
      <c r="H327" s="66">
        <v>0.0</v>
      </c>
      <c r="I327" s="72" t="str">
        <f>vlookup(D327,'ranap clusters obsolete'!D:D,1,false)</f>
        <v>05.29</v>
      </c>
      <c r="J327" s="66" t="s">
        <v>7841</v>
      </c>
    </row>
    <row r="328" hidden="1">
      <c r="A328" s="68">
        <v>11.0</v>
      </c>
      <c r="B328" s="69" t="s">
        <v>6275</v>
      </c>
      <c r="C328" s="68" t="s">
        <v>6236</v>
      </c>
      <c r="D328" s="70" t="s">
        <v>2964</v>
      </c>
      <c r="E328" s="68" t="s">
        <v>474</v>
      </c>
      <c r="F328" s="70" t="s">
        <v>6564</v>
      </c>
      <c r="G328" s="68" t="s">
        <v>2441</v>
      </c>
      <c r="H328" s="66">
        <v>0.0</v>
      </c>
      <c r="I328" s="72" t="str">
        <f>vlookup(D328,'ranap clusters obsolete'!D:D,1,false)</f>
        <v>80.53</v>
      </c>
      <c r="J328" s="66" t="s">
        <v>7841</v>
      </c>
    </row>
    <row r="329" hidden="1">
      <c r="A329" s="68">
        <v>11.0</v>
      </c>
      <c r="B329" s="69" t="s">
        <v>6275</v>
      </c>
      <c r="C329" s="68" t="s">
        <v>6236</v>
      </c>
      <c r="D329" s="70" t="s">
        <v>2965</v>
      </c>
      <c r="E329" s="68" t="s">
        <v>477</v>
      </c>
      <c r="F329" s="68" t="s">
        <v>6564</v>
      </c>
      <c r="G329" s="68" t="s">
        <v>2441</v>
      </c>
      <c r="H329" s="66">
        <v>0.0</v>
      </c>
      <c r="I329" s="72" t="str">
        <f>vlookup(D329,'ranap clusters obsolete'!D:D,1,false)</f>
        <v>80.54</v>
      </c>
      <c r="J329" s="66" t="s">
        <v>7841</v>
      </c>
    </row>
    <row r="330" hidden="1">
      <c r="A330" s="68">
        <v>11.0</v>
      </c>
      <c r="B330" s="69" t="s">
        <v>6275</v>
      </c>
      <c r="C330" s="68" t="s">
        <v>6236</v>
      </c>
      <c r="D330" s="99" t="s">
        <v>2960</v>
      </c>
      <c r="E330" s="68" t="s">
        <v>43</v>
      </c>
      <c r="F330" s="68" t="s">
        <v>6278</v>
      </c>
      <c r="G330" s="68" t="s">
        <v>2441</v>
      </c>
      <c r="H330" s="66">
        <v>0.0</v>
      </c>
      <c r="I330" s="72" t="str">
        <f>vlookup(D330,'ranap clusters obsolete'!D:D,1,false)</f>
        <v>04.05</v>
      </c>
      <c r="J330" s="66" t="s">
        <v>7841</v>
      </c>
    </row>
    <row r="331" hidden="1">
      <c r="A331" s="68">
        <v>11.0</v>
      </c>
      <c r="B331" s="69" t="s">
        <v>6275</v>
      </c>
      <c r="C331" s="68" t="s">
        <v>6236</v>
      </c>
      <c r="D331" s="70" t="s">
        <v>2961</v>
      </c>
      <c r="E331" s="68" t="s">
        <v>294</v>
      </c>
      <c r="F331" s="68" t="s">
        <v>6278</v>
      </c>
      <c r="G331" s="68" t="s">
        <v>2441</v>
      </c>
      <c r="H331" s="66">
        <v>1.0</v>
      </c>
      <c r="I331" s="72" t="str">
        <f>vlookup(D331,'ranap clusters obsolete'!D:D,1,false)</f>
        <v>04.421</v>
      </c>
      <c r="J331" s="66" t="s">
        <v>7841</v>
      </c>
    </row>
    <row r="332" hidden="1">
      <c r="A332" s="68">
        <v>11.0</v>
      </c>
      <c r="B332" s="69" t="s">
        <v>6275</v>
      </c>
      <c r="C332" s="68" t="s">
        <v>7665</v>
      </c>
      <c r="D332" s="68" t="s">
        <v>7666</v>
      </c>
      <c r="E332" s="83" t="s">
        <v>2333</v>
      </c>
      <c r="F332" s="68" t="s">
        <v>7669</v>
      </c>
      <c r="G332" s="71" t="s">
        <v>2441</v>
      </c>
      <c r="H332" s="66">
        <v>1.0</v>
      </c>
      <c r="I332" s="66" t="str">
        <f>vlookup(D332,'ranap clusters obsolete'!D:D,1,false)</f>
        <v>#N/A</v>
      </c>
      <c r="J332" s="66" t="s">
        <v>7841</v>
      </c>
    </row>
    <row r="333" hidden="1">
      <c r="A333" s="68">
        <v>11.0</v>
      </c>
      <c r="B333" s="69" t="s">
        <v>6275</v>
      </c>
      <c r="C333" s="68" t="s">
        <v>7665</v>
      </c>
      <c r="D333" s="68" t="s">
        <v>7666</v>
      </c>
      <c r="E333" s="83" t="s">
        <v>2343</v>
      </c>
      <c r="F333" s="68" t="s">
        <v>7669</v>
      </c>
      <c r="G333" s="71" t="s">
        <v>2441</v>
      </c>
      <c r="H333" s="66">
        <v>1.0</v>
      </c>
      <c r="I333" s="66" t="str">
        <f>vlookup(D333,'ranap clusters obsolete'!D:D,1,false)</f>
        <v>#N/A</v>
      </c>
      <c r="J333" s="66" t="s">
        <v>7841</v>
      </c>
    </row>
    <row r="334" hidden="1">
      <c r="A334" s="68">
        <v>11.0</v>
      </c>
      <c r="B334" s="69" t="s">
        <v>6275</v>
      </c>
      <c r="C334" s="68" t="s">
        <v>7665</v>
      </c>
      <c r="D334" s="68" t="s">
        <v>7688</v>
      </c>
      <c r="E334" s="68" t="s">
        <v>2323</v>
      </c>
      <c r="F334" s="68" t="s">
        <v>7669</v>
      </c>
      <c r="G334" s="71" t="s">
        <v>2441</v>
      </c>
      <c r="H334" s="66">
        <v>1.0</v>
      </c>
      <c r="I334" s="66" t="str">
        <f>vlookup(D334,'ranap clusters obsolete'!D:D,1,false)</f>
        <v>#N/A</v>
      </c>
      <c r="J334" s="66" t="s">
        <v>7841</v>
      </c>
    </row>
    <row r="335" hidden="1">
      <c r="A335" s="68">
        <v>11.0</v>
      </c>
      <c r="B335" s="69" t="s">
        <v>6275</v>
      </c>
      <c r="C335" s="68" t="s">
        <v>7665</v>
      </c>
      <c r="D335" s="85" t="s">
        <v>7688</v>
      </c>
      <c r="E335" s="68" t="s">
        <v>2325</v>
      </c>
      <c r="F335" s="68" t="s">
        <v>7669</v>
      </c>
      <c r="G335" s="71" t="s">
        <v>2436</v>
      </c>
      <c r="H335" s="66">
        <v>1.0</v>
      </c>
      <c r="I335" s="66" t="str">
        <f>vlookup(D335,'ranap clusters obsolete'!D:D,1,false)</f>
        <v>#N/A</v>
      </c>
      <c r="J335" s="66" t="s">
        <v>7841</v>
      </c>
    </row>
    <row r="336" hidden="1">
      <c r="A336" s="68">
        <v>11.0</v>
      </c>
      <c r="B336" s="69" t="s">
        <v>6275</v>
      </c>
      <c r="C336" s="68" t="s">
        <v>7665</v>
      </c>
      <c r="D336" s="68" t="s">
        <v>7710</v>
      </c>
      <c r="E336" s="68" t="s">
        <v>2345</v>
      </c>
      <c r="F336" s="68" t="s">
        <v>7669</v>
      </c>
      <c r="G336" s="71" t="s">
        <v>2441</v>
      </c>
      <c r="H336" s="66">
        <v>1.0</v>
      </c>
      <c r="I336" s="66" t="str">
        <f>vlookup(D336,'ranap clusters obsolete'!D:D,1,false)</f>
        <v>#N/A</v>
      </c>
      <c r="J336" s="66" t="s">
        <v>7841</v>
      </c>
    </row>
    <row r="337" hidden="1">
      <c r="A337" s="68">
        <v>11.0</v>
      </c>
      <c r="B337" s="69" t="s">
        <v>6275</v>
      </c>
      <c r="C337" s="68" t="s">
        <v>7665</v>
      </c>
      <c r="D337" s="87" t="s">
        <v>7710</v>
      </c>
      <c r="E337" s="68" t="s">
        <v>2347</v>
      </c>
      <c r="F337" s="68" t="s">
        <v>7669</v>
      </c>
      <c r="G337" s="71" t="s">
        <v>2436</v>
      </c>
      <c r="H337" s="66">
        <v>1.0</v>
      </c>
      <c r="I337" s="66" t="str">
        <f>vlookup(D337,'ranap clusters obsolete'!D:D,1,false)</f>
        <v>#N/A</v>
      </c>
      <c r="J337" s="66" t="s">
        <v>7841</v>
      </c>
    </row>
    <row r="338" hidden="1">
      <c r="A338" s="68">
        <v>11.0</v>
      </c>
      <c r="B338" s="69" t="s">
        <v>6275</v>
      </c>
      <c r="C338" s="68" t="s">
        <v>7665</v>
      </c>
      <c r="D338" s="88" t="s">
        <v>7727</v>
      </c>
      <c r="E338" s="68" t="s">
        <v>2367</v>
      </c>
      <c r="F338" s="68" t="s">
        <v>7669</v>
      </c>
      <c r="G338" s="71" t="s">
        <v>2436</v>
      </c>
      <c r="H338" s="66">
        <v>1.0</v>
      </c>
      <c r="I338" s="66" t="str">
        <f>vlookup(D338,'ranap clusters obsolete'!D:D,1,false)</f>
        <v>#N/A</v>
      </c>
      <c r="J338" s="66" t="s">
        <v>7841</v>
      </c>
    </row>
    <row r="339" hidden="1">
      <c r="A339" s="68">
        <v>11.0</v>
      </c>
      <c r="B339" s="69" t="s">
        <v>6275</v>
      </c>
      <c r="C339" s="68" t="s">
        <v>7665</v>
      </c>
      <c r="D339" s="68" t="s">
        <v>7736</v>
      </c>
      <c r="E339" s="68" t="s">
        <v>8901</v>
      </c>
      <c r="F339" s="68" t="s">
        <v>7669</v>
      </c>
      <c r="G339" s="71" t="s">
        <v>2436</v>
      </c>
      <c r="H339" s="66">
        <v>1.0</v>
      </c>
      <c r="I339" s="66" t="str">
        <f>vlookup(D339,'ranap clusters obsolete'!D:D,1,false)</f>
        <v>#N/A</v>
      </c>
      <c r="J339" s="66" t="s">
        <v>7841</v>
      </c>
    </row>
    <row r="340" hidden="1">
      <c r="A340" s="68">
        <v>11.0</v>
      </c>
      <c r="B340" s="69" t="s">
        <v>6275</v>
      </c>
      <c r="C340" s="68" t="s">
        <v>7665</v>
      </c>
      <c r="D340" s="68" t="s">
        <v>7736</v>
      </c>
      <c r="E340" s="68" t="s">
        <v>2351</v>
      </c>
      <c r="F340" s="68" t="s">
        <v>7669</v>
      </c>
      <c r="G340" s="71" t="s">
        <v>2436</v>
      </c>
      <c r="H340" s="66">
        <v>1.0</v>
      </c>
      <c r="I340" s="66" t="str">
        <f>vlookup(D340,'ranap clusters obsolete'!D:D,1,false)</f>
        <v>#N/A</v>
      </c>
      <c r="J340" s="66" t="s">
        <v>7841</v>
      </c>
    </row>
    <row r="341" hidden="1">
      <c r="A341" s="68">
        <v>11.0</v>
      </c>
      <c r="B341" s="69" t="s">
        <v>6275</v>
      </c>
      <c r="C341" s="68" t="s">
        <v>7665</v>
      </c>
      <c r="D341" s="68" t="s">
        <v>7736</v>
      </c>
      <c r="E341" s="68" t="s">
        <v>8901</v>
      </c>
      <c r="F341" s="68" t="s">
        <v>7669</v>
      </c>
      <c r="G341" s="71" t="s">
        <v>2436</v>
      </c>
      <c r="H341" s="66">
        <v>1.0</v>
      </c>
      <c r="I341" s="66" t="str">
        <f>vlookup(D341,'ranap clusters obsolete'!D:D,1,false)</f>
        <v>#N/A</v>
      </c>
      <c r="J341" s="66" t="s">
        <v>7841</v>
      </c>
    </row>
    <row r="342" hidden="1">
      <c r="A342" s="68">
        <v>11.0</v>
      </c>
      <c r="B342" s="69" t="s">
        <v>6275</v>
      </c>
      <c r="C342" s="68" t="s">
        <v>7665</v>
      </c>
      <c r="D342" s="68" t="s">
        <v>7736</v>
      </c>
      <c r="E342" s="68" t="s">
        <v>2351</v>
      </c>
      <c r="F342" s="68" t="s">
        <v>7669</v>
      </c>
      <c r="G342" s="71" t="s">
        <v>2436</v>
      </c>
      <c r="H342" s="66">
        <v>1.0</v>
      </c>
      <c r="I342" s="66" t="str">
        <f>vlookup(D342,'ranap clusters obsolete'!D:D,1,false)</f>
        <v>#N/A</v>
      </c>
      <c r="J342" s="66" t="s">
        <v>7841</v>
      </c>
    </row>
    <row r="343" hidden="1">
      <c r="A343" s="68">
        <v>11.0</v>
      </c>
      <c r="B343" s="69" t="s">
        <v>6275</v>
      </c>
      <c r="C343" s="68" t="s">
        <v>7665</v>
      </c>
      <c r="D343" s="68" t="s">
        <v>1644</v>
      </c>
      <c r="E343" s="68" t="s">
        <v>7766</v>
      </c>
      <c r="F343" s="68" t="s">
        <v>2228</v>
      </c>
      <c r="G343" s="68" t="s">
        <v>2441</v>
      </c>
      <c r="H343" s="66">
        <v>1.0</v>
      </c>
      <c r="I343" s="66" t="str">
        <f>vlookup(D343,'ranap clusters obsolete'!D:D,1,false)</f>
        <v>#N/A</v>
      </c>
      <c r="J343" s="66" t="s">
        <v>7841</v>
      </c>
    </row>
    <row r="344" hidden="1">
      <c r="A344" s="68">
        <v>11.0</v>
      </c>
      <c r="B344" s="69" t="s">
        <v>6275</v>
      </c>
      <c r="C344" s="68" t="s">
        <v>7665</v>
      </c>
      <c r="D344" s="68" t="s">
        <v>1653</v>
      </c>
      <c r="E344" s="68" t="s">
        <v>2528</v>
      </c>
      <c r="F344" s="68" t="s">
        <v>2228</v>
      </c>
      <c r="G344" s="68" t="s">
        <v>2441</v>
      </c>
      <c r="H344" s="66">
        <v>1.0</v>
      </c>
      <c r="I344" s="66" t="str">
        <f>vlookup(D344,'ranap clusters obsolete'!D:D,1,false)</f>
        <v>#N/A</v>
      </c>
      <c r="J344" s="66" t="s">
        <v>7841</v>
      </c>
    </row>
    <row r="345" hidden="1">
      <c r="A345" s="68">
        <v>11.0</v>
      </c>
      <c r="B345" s="69" t="s">
        <v>6275</v>
      </c>
      <c r="C345" s="68" t="s">
        <v>7665</v>
      </c>
      <c r="D345" s="90" t="s">
        <v>1646</v>
      </c>
      <c r="E345" s="91" t="s">
        <v>1040</v>
      </c>
      <c r="F345" s="68" t="s">
        <v>2228</v>
      </c>
      <c r="G345" s="68" t="s">
        <v>2441</v>
      </c>
      <c r="H345" s="66">
        <v>1.0</v>
      </c>
      <c r="I345" s="66" t="str">
        <f>vlookup(D345,'ranap clusters obsolete'!D:D,1,false)</f>
        <v>#N/A</v>
      </c>
      <c r="J345" s="66" t="s">
        <v>7841</v>
      </c>
    </row>
    <row r="346" hidden="1">
      <c r="A346" s="68">
        <v>11.0</v>
      </c>
      <c r="B346" s="69" t="s">
        <v>6275</v>
      </c>
      <c r="C346" s="68" t="s">
        <v>7665</v>
      </c>
      <c r="D346" s="90" t="s">
        <v>1647</v>
      </c>
      <c r="E346" s="91" t="s">
        <v>1043</v>
      </c>
      <c r="F346" s="68" t="s">
        <v>2228</v>
      </c>
      <c r="G346" s="68" t="s">
        <v>2441</v>
      </c>
      <c r="H346" s="66">
        <v>1.0</v>
      </c>
      <c r="I346" s="66" t="str">
        <f>vlookup(D346,'ranap clusters obsolete'!D:D,1,false)</f>
        <v>#N/A</v>
      </c>
      <c r="J346" s="66" t="s">
        <v>7841</v>
      </c>
    </row>
    <row r="347" hidden="1">
      <c r="A347" s="68">
        <v>11.0</v>
      </c>
      <c r="B347" s="69" t="s">
        <v>6275</v>
      </c>
      <c r="C347" s="68" t="s">
        <v>7665</v>
      </c>
      <c r="D347" s="100" t="s">
        <v>1649</v>
      </c>
      <c r="E347" s="91" t="s">
        <v>2527</v>
      </c>
      <c r="F347" s="68" t="s">
        <v>2228</v>
      </c>
      <c r="G347" s="68" t="s">
        <v>2441</v>
      </c>
      <c r="H347" s="66">
        <v>1.0</v>
      </c>
      <c r="I347" s="66" t="str">
        <f>vlookup(D347,'ranap clusters obsolete'!D:D,1,false)</f>
        <v>#N/A</v>
      </c>
      <c r="J347" s="66" t="s">
        <v>7841</v>
      </c>
    </row>
    <row r="348" hidden="1">
      <c r="A348" s="68">
        <v>11.0</v>
      </c>
      <c r="B348" s="69" t="s">
        <v>6275</v>
      </c>
      <c r="C348" s="68" t="s">
        <v>7665</v>
      </c>
      <c r="D348" s="100" t="s">
        <v>1650</v>
      </c>
      <c r="E348" s="91" t="s">
        <v>1050</v>
      </c>
      <c r="F348" s="68" t="s">
        <v>2228</v>
      </c>
      <c r="G348" s="68" t="s">
        <v>2441</v>
      </c>
      <c r="H348" s="66">
        <v>1.0</v>
      </c>
      <c r="I348" s="66" t="str">
        <f>vlookup(D348,'ranap clusters obsolete'!D:D,1,false)</f>
        <v>#N/A</v>
      </c>
      <c r="J348" s="66" t="s">
        <v>7841</v>
      </c>
    </row>
    <row r="349" hidden="1">
      <c r="A349" s="68">
        <v>11.0</v>
      </c>
      <c r="B349" s="69" t="s">
        <v>6275</v>
      </c>
      <c r="C349" s="68" t="s">
        <v>7665</v>
      </c>
      <c r="D349" s="100" t="s">
        <v>1651</v>
      </c>
      <c r="E349" s="91" t="s">
        <v>7813</v>
      </c>
      <c r="F349" s="68" t="s">
        <v>2228</v>
      </c>
      <c r="G349" s="68" t="s">
        <v>2441</v>
      </c>
      <c r="H349" s="66">
        <v>1.0</v>
      </c>
      <c r="I349" s="66" t="str">
        <f>vlookup(D349,'ranap clusters obsolete'!D:D,1,false)</f>
        <v>#N/A</v>
      </c>
      <c r="J349" s="66" t="s">
        <v>7841</v>
      </c>
    </row>
    <row r="350" hidden="1">
      <c r="A350" s="68">
        <v>11.0</v>
      </c>
      <c r="B350" s="69" t="s">
        <v>6275</v>
      </c>
      <c r="C350" s="68" t="s">
        <v>7665</v>
      </c>
      <c r="D350" s="99" t="s">
        <v>1068</v>
      </c>
      <c r="E350" s="68" t="s">
        <v>292</v>
      </c>
      <c r="F350" s="68" t="s">
        <v>7669</v>
      </c>
      <c r="G350" s="71" t="s">
        <v>2301</v>
      </c>
      <c r="H350" s="66">
        <v>0.0</v>
      </c>
      <c r="I350" s="66" t="str">
        <f>vlookup(D350,'ranap clusters obsolete'!D:D,1,false)</f>
        <v>#N/A</v>
      </c>
      <c r="J350" s="66" t="s">
        <v>7841</v>
      </c>
    </row>
    <row r="351" hidden="1">
      <c r="A351" s="68">
        <v>11.0</v>
      </c>
      <c r="B351" s="69" t="s">
        <v>6275</v>
      </c>
      <c r="C351" s="68" t="s">
        <v>7665</v>
      </c>
      <c r="D351" s="99" t="s">
        <v>1071</v>
      </c>
      <c r="E351" s="68" t="s">
        <v>293</v>
      </c>
      <c r="F351" s="68" t="s">
        <v>7669</v>
      </c>
      <c r="G351" s="71" t="s">
        <v>2301</v>
      </c>
      <c r="H351" s="66">
        <v>0.0</v>
      </c>
      <c r="I351" s="66" t="str">
        <f>vlookup(D351,'ranap clusters obsolete'!D:D,1,false)</f>
        <v>#N/A</v>
      </c>
      <c r="J351" s="66" t="s">
        <v>7841</v>
      </c>
    </row>
    <row r="352" hidden="1">
      <c r="A352" s="68">
        <v>11.0</v>
      </c>
      <c r="B352" s="69" t="s">
        <v>6275</v>
      </c>
      <c r="C352" s="68" t="s">
        <v>7665</v>
      </c>
      <c r="D352" s="99" t="s">
        <v>1072</v>
      </c>
      <c r="E352" s="68" t="s">
        <v>295</v>
      </c>
      <c r="F352" s="68" t="s">
        <v>7669</v>
      </c>
      <c r="G352" s="71" t="s">
        <v>2301</v>
      </c>
      <c r="H352" s="66">
        <v>0.0</v>
      </c>
      <c r="I352" s="66" t="str">
        <f>vlookup(D352,'ranap clusters obsolete'!D:D,1,false)</f>
        <v>#N/A</v>
      </c>
      <c r="J352" s="66" t="s">
        <v>7841</v>
      </c>
    </row>
    <row r="353" hidden="1">
      <c r="A353" s="68">
        <v>11.0</v>
      </c>
      <c r="B353" s="69" t="s">
        <v>6275</v>
      </c>
      <c r="C353" s="68" t="s">
        <v>7665</v>
      </c>
      <c r="D353" s="99" t="s">
        <v>1073</v>
      </c>
      <c r="E353" s="68" t="s">
        <v>297</v>
      </c>
      <c r="F353" s="68" t="s">
        <v>7669</v>
      </c>
      <c r="G353" s="71" t="s">
        <v>2301</v>
      </c>
      <c r="H353" s="66">
        <v>0.0</v>
      </c>
      <c r="I353" s="66" t="str">
        <f>vlookup(D353,'ranap clusters obsolete'!D:D,1,false)</f>
        <v>#N/A</v>
      </c>
      <c r="J353" s="66" t="s">
        <v>7841</v>
      </c>
    </row>
    <row r="354" hidden="1">
      <c r="A354" s="68">
        <v>11.0</v>
      </c>
      <c r="B354" s="69" t="s">
        <v>6275</v>
      </c>
      <c r="C354" s="68" t="s">
        <v>7665</v>
      </c>
      <c r="D354" s="99" t="s">
        <v>1076</v>
      </c>
      <c r="E354" s="68" t="s">
        <v>300</v>
      </c>
      <c r="F354" s="68" t="s">
        <v>7669</v>
      </c>
      <c r="G354" s="71" t="s">
        <v>2301</v>
      </c>
      <c r="H354" s="66">
        <v>0.0</v>
      </c>
      <c r="I354" s="66" t="str">
        <f>vlookup(D354,'ranap clusters obsolete'!D:D,1,false)</f>
        <v>#N/A</v>
      </c>
      <c r="J354" s="66" t="s">
        <v>7841</v>
      </c>
    </row>
    <row r="355" hidden="1">
      <c r="A355" s="68">
        <v>11.0</v>
      </c>
      <c r="B355" s="69" t="s">
        <v>6275</v>
      </c>
      <c r="C355" s="68" t="s">
        <v>7665</v>
      </c>
      <c r="D355" s="99" t="s">
        <v>1077</v>
      </c>
      <c r="E355" s="68" t="s">
        <v>301</v>
      </c>
      <c r="F355" s="68" t="s">
        <v>7669</v>
      </c>
      <c r="G355" s="71" t="s">
        <v>2301</v>
      </c>
      <c r="H355" s="66">
        <v>0.0</v>
      </c>
      <c r="I355" s="66" t="str">
        <f>vlookup(D355,'ranap clusters obsolete'!D:D,1,false)</f>
        <v>#N/A</v>
      </c>
      <c r="J355" s="66" t="s">
        <v>7841</v>
      </c>
    </row>
    <row r="356" hidden="1">
      <c r="A356" s="68">
        <v>11.0</v>
      </c>
      <c r="B356" s="69" t="s">
        <v>6275</v>
      </c>
      <c r="C356" s="68" t="s">
        <v>7665</v>
      </c>
      <c r="D356" s="99" t="s">
        <v>1079</v>
      </c>
      <c r="E356" s="68" t="s">
        <v>303</v>
      </c>
      <c r="F356" s="68" t="s">
        <v>7669</v>
      </c>
      <c r="G356" s="71" t="s">
        <v>2301</v>
      </c>
      <c r="H356" s="66">
        <v>0.0</v>
      </c>
      <c r="I356" s="66" t="str">
        <f>vlookup(D356,'ranap clusters obsolete'!D:D,1,false)</f>
        <v>#N/A</v>
      </c>
      <c r="J356" s="66" t="s">
        <v>7841</v>
      </c>
    </row>
    <row r="357" hidden="1">
      <c r="A357" s="68">
        <v>11.0</v>
      </c>
      <c r="B357" s="69" t="s">
        <v>6275</v>
      </c>
      <c r="C357" s="68" t="s">
        <v>7665</v>
      </c>
      <c r="D357" s="99" t="s">
        <v>1080</v>
      </c>
      <c r="E357" s="68" t="s">
        <v>304</v>
      </c>
      <c r="F357" s="68" t="s">
        <v>7669</v>
      </c>
      <c r="G357" s="71" t="s">
        <v>2301</v>
      </c>
      <c r="H357" s="66">
        <v>0.0</v>
      </c>
      <c r="I357" s="66" t="str">
        <f>vlookup(D357,'ranap clusters obsolete'!D:D,1,false)</f>
        <v>#N/A</v>
      </c>
      <c r="J357" s="66" t="s">
        <v>7841</v>
      </c>
    </row>
    <row r="358" hidden="1">
      <c r="A358" s="68">
        <v>11.0</v>
      </c>
      <c r="B358" s="69" t="s">
        <v>6275</v>
      </c>
      <c r="C358" s="68" t="s">
        <v>7665</v>
      </c>
      <c r="D358" s="99" t="s">
        <v>1082</v>
      </c>
      <c r="E358" s="68" t="s">
        <v>306</v>
      </c>
      <c r="F358" s="68" t="s">
        <v>7669</v>
      </c>
      <c r="G358" s="71" t="s">
        <v>2301</v>
      </c>
      <c r="H358" s="66">
        <v>0.0</v>
      </c>
      <c r="I358" s="66" t="str">
        <f>vlookup(D358,'ranap clusters obsolete'!D:D,1,false)</f>
        <v>#N/A</v>
      </c>
      <c r="J358" s="66" t="s">
        <v>7841</v>
      </c>
    </row>
    <row r="359" hidden="1">
      <c r="A359" s="68">
        <v>11.0</v>
      </c>
      <c r="B359" s="69" t="s">
        <v>6275</v>
      </c>
      <c r="C359" s="68" t="s">
        <v>7665</v>
      </c>
      <c r="D359" s="99" t="s">
        <v>1083</v>
      </c>
      <c r="E359" s="68" t="s">
        <v>308</v>
      </c>
      <c r="F359" s="68" t="s">
        <v>7669</v>
      </c>
      <c r="G359" s="71" t="s">
        <v>2301</v>
      </c>
      <c r="H359" s="66">
        <v>0.0</v>
      </c>
      <c r="I359" s="66" t="str">
        <f>vlookup(D359,'ranap clusters obsolete'!D:D,1,false)</f>
        <v>#N/A</v>
      </c>
      <c r="J359" s="66" t="s">
        <v>7841</v>
      </c>
    </row>
    <row r="360" hidden="1">
      <c r="A360" s="68">
        <v>11.0</v>
      </c>
      <c r="B360" s="69" t="s">
        <v>6275</v>
      </c>
      <c r="C360" s="68" t="s">
        <v>7665</v>
      </c>
      <c r="D360" s="88" t="s">
        <v>1085</v>
      </c>
      <c r="E360" s="68" t="s">
        <v>309</v>
      </c>
      <c r="F360" s="68" t="s">
        <v>7669</v>
      </c>
      <c r="G360" s="71" t="s">
        <v>2436</v>
      </c>
      <c r="H360" s="66">
        <v>0.0</v>
      </c>
      <c r="I360" s="66" t="str">
        <f>vlookup(D360,'ranap clusters obsolete'!D:D,1,false)</f>
        <v>#N/A</v>
      </c>
      <c r="J360" s="66" t="s">
        <v>7841</v>
      </c>
      <c r="K360" s="67" t="s">
        <v>7677</v>
      </c>
    </row>
    <row r="361" hidden="1">
      <c r="A361" s="68">
        <v>11.0</v>
      </c>
      <c r="B361" s="69" t="s">
        <v>6275</v>
      </c>
      <c r="C361" s="68" t="s">
        <v>7665</v>
      </c>
      <c r="D361" s="99" t="s">
        <v>1086</v>
      </c>
      <c r="E361" s="68" t="s">
        <v>311</v>
      </c>
      <c r="F361" s="68" t="s">
        <v>7669</v>
      </c>
      <c r="G361" s="71" t="s">
        <v>2301</v>
      </c>
      <c r="H361" s="66">
        <v>0.0</v>
      </c>
      <c r="I361" s="66" t="str">
        <f>vlookup(D361,'ranap clusters obsolete'!D:D,1,false)</f>
        <v>#N/A</v>
      </c>
      <c r="J361" s="66" t="s">
        <v>7841</v>
      </c>
    </row>
    <row r="362" hidden="1">
      <c r="A362" s="68">
        <v>11.0</v>
      </c>
      <c r="B362" s="69" t="s">
        <v>6275</v>
      </c>
      <c r="C362" s="68" t="s">
        <v>7665</v>
      </c>
      <c r="D362" s="99" t="s">
        <v>1088</v>
      </c>
      <c r="E362" s="68" t="s">
        <v>313</v>
      </c>
      <c r="F362" s="68" t="s">
        <v>7669</v>
      </c>
      <c r="G362" s="71" t="s">
        <v>2301</v>
      </c>
      <c r="H362" s="66">
        <v>0.0</v>
      </c>
      <c r="I362" s="66" t="str">
        <f>vlookup(D362,'ranap clusters obsolete'!D:D,1,false)</f>
        <v>#N/A</v>
      </c>
      <c r="J362" s="66" t="s">
        <v>7841</v>
      </c>
    </row>
    <row r="363" hidden="1">
      <c r="A363" s="68">
        <v>11.0</v>
      </c>
      <c r="B363" s="69" t="s">
        <v>6275</v>
      </c>
      <c r="C363" s="68" t="s">
        <v>7665</v>
      </c>
      <c r="D363" s="101" t="s">
        <v>1089</v>
      </c>
      <c r="E363" s="68" t="s">
        <v>315</v>
      </c>
      <c r="F363" s="68" t="s">
        <v>7669</v>
      </c>
      <c r="G363" s="71" t="s">
        <v>2301</v>
      </c>
      <c r="H363" s="66">
        <v>0.0</v>
      </c>
      <c r="I363" s="66" t="str">
        <f>vlookup(D363,'ranap clusters obsolete'!D:D,1,false)</f>
        <v>#N/A</v>
      </c>
      <c r="J363" s="66" t="s">
        <v>7841</v>
      </c>
    </row>
    <row r="364" hidden="1">
      <c r="A364" s="68">
        <v>11.0</v>
      </c>
      <c r="B364" s="69" t="s">
        <v>6275</v>
      </c>
      <c r="C364" s="68" t="s">
        <v>7665</v>
      </c>
      <c r="D364" s="99" t="s">
        <v>1090</v>
      </c>
      <c r="E364" s="68" t="s">
        <v>317</v>
      </c>
      <c r="F364" s="68" t="s">
        <v>7669</v>
      </c>
      <c r="G364" s="71" t="s">
        <v>2301</v>
      </c>
      <c r="H364" s="66">
        <v>0.0</v>
      </c>
      <c r="I364" s="66" t="str">
        <f>vlookup(D364,'ranap clusters obsolete'!D:D,1,false)</f>
        <v>#N/A</v>
      </c>
      <c r="J364" s="66" t="s">
        <v>7841</v>
      </c>
    </row>
    <row r="365" hidden="1">
      <c r="A365" s="68">
        <v>11.0</v>
      </c>
      <c r="B365" s="69" t="s">
        <v>6275</v>
      </c>
      <c r="C365" s="68" t="s">
        <v>7665</v>
      </c>
      <c r="D365" s="99" t="s">
        <v>1092</v>
      </c>
      <c r="E365" s="68" t="s">
        <v>318</v>
      </c>
      <c r="F365" s="68" t="s">
        <v>7669</v>
      </c>
      <c r="G365" s="71" t="s">
        <v>2301</v>
      </c>
      <c r="H365" s="66">
        <v>0.0</v>
      </c>
      <c r="I365" s="66" t="str">
        <f>vlookup(D365,'ranap clusters obsolete'!D:D,1,false)</f>
        <v>#N/A</v>
      </c>
      <c r="J365" s="66" t="s">
        <v>7841</v>
      </c>
    </row>
    <row r="366" hidden="1">
      <c r="A366" s="68">
        <v>11.0</v>
      </c>
      <c r="B366" s="69" t="s">
        <v>6275</v>
      </c>
      <c r="C366" s="68" t="s">
        <v>7665</v>
      </c>
      <c r="D366" s="99" t="s">
        <v>1094</v>
      </c>
      <c r="E366" s="68" t="s">
        <v>320</v>
      </c>
      <c r="F366" s="68" t="s">
        <v>7669</v>
      </c>
      <c r="G366" s="71" t="s">
        <v>2301</v>
      </c>
      <c r="H366" s="66">
        <v>0.0</v>
      </c>
      <c r="I366" s="66" t="str">
        <f>vlookup(D366,'ranap clusters obsolete'!D:D,1,false)</f>
        <v>#N/A</v>
      </c>
      <c r="J366" s="66" t="s">
        <v>7841</v>
      </c>
    </row>
    <row r="367" hidden="1">
      <c r="A367" s="68">
        <v>11.0</v>
      </c>
      <c r="B367" s="69" t="s">
        <v>6275</v>
      </c>
      <c r="C367" s="68" t="s">
        <v>7665</v>
      </c>
      <c r="D367" s="99" t="s">
        <v>1095</v>
      </c>
      <c r="E367" s="68" t="s">
        <v>322</v>
      </c>
      <c r="F367" s="68" t="s">
        <v>7669</v>
      </c>
      <c r="G367" s="71" t="s">
        <v>2301</v>
      </c>
      <c r="H367" s="66">
        <v>0.0</v>
      </c>
      <c r="I367" s="66" t="str">
        <f>vlookup(D367,'ranap clusters obsolete'!D:D,1,false)</f>
        <v>#N/A</v>
      </c>
      <c r="J367" s="66" t="s">
        <v>7841</v>
      </c>
    </row>
    <row r="368" hidden="1">
      <c r="A368" s="68">
        <v>11.0</v>
      </c>
      <c r="B368" s="69" t="s">
        <v>6275</v>
      </c>
      <c r="C368" s="68" t="s">
        <v>7665</v>
      </c>
      <c r="D368" s="99" t="s">
        <v>1097</v>
      </c>
      <c r="E368" s="68" t="s">
        <v>324</v>
      </c>
      <c r="F368" s="68" t="s">
        <v>7669</v>
      </c>
      <c r="G368" s="71" t="s">
        <v>2301</v>
      </c>
      <c r="H368" s="66">
        <v>0.0</v>
      </c>
      <c r="I368" s="66" t="str">
        <f>vlookup(D368,'ranap clusters obsolete'!D:D,1,false)</f>
        <v>#N/A</v>
      </c>
      <c r="J368" s="66" t="s">
        <v>7841</v>
      </c>
    </row>
    <row r="369" hidden="1">
      <c r="A369" s="68">
        <v>11.0</v>
      </c>
      <c r="B369" s="69" t="s">
        <v>6275</v>
      </c>
      <c r="C369" s="68" t="s">
        <v>7665</v>
      </c>
      <c r="D369" s="99" t="s">
        <v>1098</v>
      </c>
      <c r="E369" s="68" t="s">
        <v>326</v>
      </c>
      <c r="F369" s="68" t="s">
        <v>7669</v>
      </c>
      <c r="G369" s="71" t="s">
        <v>2301</v>
      </c>
      <c r="H369" s="66">
        <v>0.0</v>
      </c>
      <c r="I369" s="66" t="str">
        <f>vlookup(D369,'ranap clusters obsolete'!D:D,1,false)</f>
        <v>#N/A</v>
      </c>
      <c r="J369" s="66" t="s">
        <v>7841</v>
      </c>
    </row>
    <row r="370" hidden="1">
      <c r="A370" s="68">
        <v>11.0</v>
      </c>
      <c r="B370" s="69" t="s">
        <v>6275</v>
      </c>
      <c r="C370" s="68" t="s">
        <v>7665</v>
      </c>
      <c r="D370" s="99" t="s">
        <v>1099</v>
      </c>
      <c r="E370" s="68" t="s">
        <v>328</v>
      </c>
      <c r="F370" s="68" t="s">
        <v>7669</v>
      </c>
      <c r="G370" s="71" t="s">
        <v>2301</v>
      </c>
      <c r="H370" s="66">
        <v>0.0</v>
      </c>
      <c r="I370" s="66" t="str">
        <f>vlookup(D370,'ranap clusters obsolete'!D:D,1,false)</f>
        <v>#N/A</v>
      </c>
      <c r="J370" s="66" t="s">
        <v>7841</v>
      </c>
    </row>
    <row r="371" hidden="1">
      <c r="A371" s="68">
        <v>11.0</v>
      </c>
      <c r="B371" s="69" t="s">
        <v>6275</v>
      </c>
      <c r="C371" s="68" t="s">
        <v>7665</v>
      </c>
      <c r="D371" s="99" t="s">
        <v>1100</v>
      </c>
      <c r="E371" s="68" t="s">
        <v>330</v>
      </c>
      <c r="F371" s="68" t="s">
        <v>7669</v>
      </c>
      <c r="G371" s="71" t="s">
        <v>2301</v>
      </c>
      <c r="H371" s="66">
        <v>0.0</v>
      </c>
      <c r="I371" s="66" t="str">
        <f>vlookup(D371,'ranap clusters obsolete'!D:D,1,false)</f>
        <v>#N/A</v>
      </c>
      <c r="J371" s="66" t="s">
        <v>7841</v>
      </c>
    </row>
    <row r="372" hidden="1">
      <c r="A372" s="68">
        <v>11.0</v>
      </c>
      <c r="B372" s="69" t="s">
        <v>6275</v>
      </c>
      <c r="C372" s="68" t="s">
        <v>7665</v>
      </c>
      <c r="D372" s="99" t="s">
        <v>1104</v>
      </c>
      <c r="E372" s="68" t="s">
        <v>339</v>
      </c>
      <c r="F372" s="68" t="s">
        <v>7669</v>
      </c>
      <c r="G372" s="71" t="s">
        <v>2301</v>
      </c>
      <c r="H372" s="66">
        <v>0.0</v>
      </c>
      <c r="I372" s="66" t="str">
        <f>vlookup(D372,'ranap clusters obsolete'!D:D,1,false)</f>
        <v>#N/A</v>
      </c>
      <c r="J372" s="66" t="s">
        <v>7841</v>
      </c>
    </row>
    <row r="373" hidden="1">
      <c r="A373" s="68">
        <v>11.0</v>
      </c>
      <c r="B373" s="69" t="s">
        <v>6275</v>
      </c>
      <c r="C373" s="68" t="s">
        <v>7665</v>
      </c>
      <c r="D373" s="99" t="s">
        <v>1106</v>
      </c>
      <c r="E373" s="68" t="s">
        <v>340</v>
      </c>
      <c r="F373" s="68" t="s">
        <v>7669</v>
      </c>
      <c r="G373" s="71" t="s">
        <v>2301</v>
      </c>
      <c r="H373" s="66">
        <v>0.0</v>
      </c>
      <c r="I373" s="66" t="str">
        <f>vlookup(D373,'ranap clusters obsolete'!D:D,1,false)</f>
        <v>#N/A</v>
      </c>
      <c r="J373" s="66" t="s">
        <v>7841</v>
      </c>
    </row>
    <row r="374" hidden="1">
      <c r="A374" s="68">
        <v>11.0</v>
      </c>
      <c r="B374" s="69" t="s">
        <v>6275</v>
      </c>
      <c r="C374" s="68" t="s">
        <v>7665</v>
      </c>
      <c r="D374" s="99" t="s">
        <v>1107</v>
      </c>
      <c r="E374" s="68" t="s">
        <v>342</v>
      </c>
      <c r="F374" s="68" t="s">
        <v>7669</v>
      </c>
      <c r="G374" s="71" t="s">
        <v>2301</v>
      </c>
      <c r="H374" s="66">
        <v>1.0</v>
      </c>
      <c r="I374" s="66" t="str">
        <f>vlookup(D374,'ranap clusters obsolete'!D:D,1,false)</f>
        <v>#N/A</v>
      </c>
      <c r="J374" s="66" t="s">
        <v>7841</v>
      </c>
    </row>
    <row r="375" hidden="1">
      <c r="A375" s="68">
        <v>11.0</v>
      </c>
      <c r="B375" s="69" t="s">
        <v>6275</v>
      </c>
      <c r="C375" s="68" t="s">
        <v>7665</v>
      </c>
      <c r="D375" s="99" t="s">
        <v>1109</v>
      </c>
      <c r="E375" s="68" t="s">
        <v>344</v>
      </c>
      <c r="F375" s="68" t="s">
        <v>7669</v>
      </c>
      <c r="G375" s="71" t="s">
        <v>2301</v>
      </c>
      <c r="H375" s="66">
        <v>0.0</v>
      </c>
      <c r="I375" s="66" t="str">
        <f>vlookup(D375,'ranap clusters obsolete'!D:D,1,false)</f>
        <v>#N/A</v>
      </c>
      <c r="J375" s="66" t="s">
        <v>7841</v>
      </c>
    </row>
    <row r="376" hidden="1">
      <c r="A376" s="68">
        <v>11.0</v>
      </c>
      <c r="B376" s="69" t="s">
        <v>6275</v>
      </c>
      <c r="C376" s="68" t="s">
        <v>7665</v>
      </c>
      <c r="D376" s="99" t="s">
        <v>1110</v>
      </c>
      <c r="E376" s="68" t="s">
        <v>346</v>
      </c>
      <c r="F376" s="68" t="s">
        <v>7669</v>
      </c>
      <c r="G376" s="71" t="s">
        <v>2301</v>
      </c>
      <c r="H376" s="66">
        <v>0.0</v>
      </c>
      <c r="I376" s="66" t="str">
        <f>vlookup(D376,'ranap clusters obsolete'!D:D,1,false)</f>
        <v>#N/A</v>
      </c>
      <c r="J376" s="66" t="s">
        <v>7841</v>
      </c>
    </row>
    <row r="377" hidden="1">
      <c r="A377" s="68">
        <v>11.0</v>
      </c>
      <c r="B377" s="69" t="s">
        <v>6275</v>
      </c>
      <c r="C377" s="68" t="s">
        <v>7665</v>
      </c>
      <c r="D377" s="99" t="s">
        <v>1112</v>
      </c>
      <c r="E377" s="68" t="s">
        <v>348</v>
      </c>
      <c r="F377" s="68" t="s">
        <v>7669</v>
      </c>
      <c r="G377" s="71" t="s">
        <v>2301</v>
      </c>
      <c r="H377" s="66">
        <v>0.0</v>
      </c>
      <c r="I377" s="66" t="str">
        <f>vlookup(D377,'ranap clusters obsolete'!D:D,1,false)</f>
        <v>#N/A</v>
      </c>
      <c r="J377" s="66" t="s">
        <v>7841</v>
      </c>
    </row>
    <row r="378" hidden="1">
      <c r="A378" s="68">
        <v>11.0</v>
      </c>
      <c r="B378" s="69" t="s">
        <v>6275</v>
      </c>
      <c r="C378" s="68" t="s">
        <v>7665</v>
      </c>
      <c r="D378" s="99" t="s">
        <v>1113</v>
      </c>
      <c r="E378" s="68" t="s">
        <v>350</v>
      </c>
      <c r="F378" s="68" t="s">
        <v>7669</v>
      </c>
      <c r="G378" s="71" t="s">
        <v>2301</v>
      </c>
      <c r="H378" s="66">
        <v>0.0</v>
      </c>
      <c r="I378" s="66" t="str">
        <f>vlookup(D378,'ranap clusters obsolete'!D:D,1,false)</f>
        <v>#N/A</v>
      </c>
      <c r="J378" s="66" t="s">
        <v>7841</v>
      </c>
    </row>
    <row r="379" hidden="1">
      <c r="A379" s="68">
        <v>11.0</v>
      </c>
      <c r="B379" s="69" t="s">
        <v>6275</v>
      </c>
      <c r="C379" s="68" t="s">
        <v>7665</v>
      </c>
      <c r="D379" s="99" t="s">
        <v>1114</v>
      </c>
      <c r="E379" s="68" t="s">
        <v>353</v>
      </c>
      <c r="F379" s="68" t="s">
        <v>7669</v>
      </c>
      <c r="G379" s="71" t="s">
        <v>2301</v>
      </c>
      <c r="H379" s="66">
        <v>0.0</v>
      </c>
      <c r="I379" s="66" t="str">
        <f>vlookup(D379,'ranap clusters obsolete'!D:D,1,false)</f>
        <v>#N/A</v>
      </c>
      <c r="J379" s="66" t="s">
        <v>7841</v>
      </c>
    </row>
    <row r="380" hidden="1">
      <c r="A380" s="68">
        <v>11.0</v>
      </c>
      <c r="B380" s="69" t="s">
        <v>6275</v>
      </c>
      <c r="C380" s="68" t="s">
        <v>7665</v>
      </c>
      <c r="D380" s="99" t="s">
        <v>1116</v>
      </c>
      <c r="E380" s="68" t="s">
        <v>360</v>
      </c>
      <c r="F380" s="68" t="s">
        <v>7669</v>
      </c>
      <c r="G380" s="71" t="s">
        <v>2301</v>
      </c>
      <c r="H380" s="66">
        <v>0.0</v>
      </c>
      <c r="I380" s="66" t="str">
        <f>vlookup(D380,'ranap clusters obsolete'!D:D,1,false)</f>
        <v>#N/A</v>
      </c>
      <c r="J380" s="66" t="s">
        <v>7841</v>
      </c>
    </row>
    <row r="381" hidden="1">
      <c r="A381" s="68">
        <v>11.0</v>
      </c>
      <c r="B381" s="69" t="s">
        <v>6275</v>
      </c>
      <c r="C381" s="68" t="s">
        <v>7665</v>
      </c>
      <c r="D381" s="99" t="s">
        <v>1117</v>
      </c>
      <c r="E381" s="68" t="s">
        <v>363</v>
      </c>
      <c r="F381" s="68" t="s">
        <v>7669</v>
      </c>
      <c r="G381" s="71" t="s">
        <v>2301</v>
      </c>
      <c r="H381" s="66">
        <v>0.0</v>
      </c>
      <c r="I381" s="66" t="str">
        <f>vlookup(D381,'ranap clusters obsolete'!D:D,1,false)</f>
        <v>#N/A</v>
      </c>
      <c r="J381" s="66" t="s">
        <v>7841</v>
      </c>
    </row>
    <row r="382" hidden="1">
      <c r="A382" s="68">
        <v>11.0</v>
      </c>
      <c r="B382" s="69" t="s">
        <v>6275</v>
      </c>
      <c r="C382" s="68" t="s">
        <v>7665</v>
      </c>
      <c r="D382" s="101" t="s">
        <v>1119</v>
      </c>
      <c r="E382" s="68" t="s">
        <v>370</v>
      </c>
      <c r="F382" s="68" t="s">
        <v>7669</v>
      </c>
      <c r="G382" s="71" t="s">
        <v>2301</v>
      </c>
      <c r="H382" s="66">
        <v>0.0</v>
      </c>
      <c r="I382" s="66" t="str">
        <f>vlookup(D382,'ranap clusters obsolete'!D:D,1,false)</f>
        <v>#N/A</v>
      </c>
      <c r="J382" s="66" t="s">
        <v>7841</v>
      </c>
    </row>
    <row r="383" hidden="1">
      <c r="A383" s="68">
        <v>11.0</v>
      </c>
      <c r="B383" s="69" t="s">
        <v>6275</v>
      </c>
      <c r="C383" s="68" t="s">
        <v>7665</v>
      </c>
      <c r="D383" s="99" t="s">
        <v>1120</v>
      </c>
      <c r="E383" s="68" t="s">
        <v>372</v>
      </c>
      <c r="F383" s="68" t="s">
        <v>7669</v>
      </c>
      <c r="G383" s="71" t="s">
        <v>2301</v>
      </c>
      <c r="H383" s="66">
        <v>0.0</v>
      </c>
      <c r="I383" s="66" t="str">
        <f>vlookup(D383,'ranap clusters obsolete'!D:D,1,false)</f>
        <v>#N/A</v>
      </c>
      <c r="J383" s="66" t="s">
        <v>7841</v>
      </c>
    </row>
    <row r="384" hidden="1">
      <c r="A384" s="68">
        <v>11.0</v>
      </c>
      <c r="B384" s="69" t="s">
        <v>6275</v>
      </c>
      <c r="C384" s="68" t="s">
        <v>7665</v>
      </c>
      <c r="D384" s="99" t="s">
        <v>1121</v>
      </c>
      <c r="E384" s="68" t="s">
        <v>374</v>
      </c>
      <c r="F384" s="68" t="s">
        <v>7669</v>
      </c>
      <c r="G384" s="71" t="s">
        <v>2301</v>
      </c>
      <c r="H384" s="66">
        <v>0.0</v>
      </c>
      <c r="I384" s="66" t="str">
        <f>vlookup(D384,'ranap clusters obsolete'!D:D,1,false)</f>
        <v>#N/A</v>
      </c>
      <c r="J384" s="66" t="s">
        <v>7841</v>
      </c>
    </row>
    <row r="385" hidden="1">
      <c r="A385" s="68">
        <v>11.0</v>
      </c>
      <c r="B385" s="69" t="s">
        <v>6275</v>
      </c>
      <c r="C385" s="68" t="s">
        <v>7665</v>
      </c>
      <c r="D385" s="99" t="s">
        <v>1123</v>
      </c>
      <c r="E385" s="68" t="s">
        <v>376</v>
      </c>
      <c r="F385" s="68" t="s">
        <v>7669</v>
      </c>
      <c r="G385" s="71" t="s">
        <v>2301</v>
      </c>
      <c r="H385" s="66">
        <v>0.0</v>
      </c>
      <c r="I385" s="66" t="str">
        <f>vlookup(D385,'ranap clusters obsolete'!D:D,1,false)</f>
        <v>#N/A</v>
      </c>
      <c r="J385" s="66" t="s">
        <v>7841</v>
      </c>
    </row>
    <row r="386" hidden="1">
      <c r="A386" s="68">
        <v>11.0</v>
      </c>
      <c r="B386" s="69" t="s">
        <v>6275</v>
      </c>
      <c r="C386" s="68" t="s">
        <v>7665</v>
      </c>
      <c r="D386" s="99" t="s">
        <v>1127</v>
      </c>
      <c r="E386" s="68" t="s">
        <v>382</v>
      </c>
      <c r="F386" s="68" t="s">
        <v>7669</v>
      </c>
      <c r="G386" s="71" t="s">
        <v>2301</v>
      </c>
      <c r="H386" s="66">
        <v>0.0</v>
      </c>
      <c r="I386" s="66" t="str">
        <f>vlookup(D386,'ranap clusters obsolete'!D:D,1,false)</f>
        <v>#N/A</v>
      </c>
      <c r="J386" s="66" t="s">
        <v>7841</v>
      </c>
    </row>
    <row r="387" hidden="1">
      <c r="A387" s="68">
        <v>11.0</v>
      </c>
      <c r="B387" s="69" t="s">
        <v>6275</v>
      </c>
      <c r="C387" s="68" t="s">
        <v>7665</v>
      </c>
      <c r="D387" s="99" t="s">
        <v>1128</v>
      </c>
      <c r="E387" s="68" t="s">
        <v>383</v>
      </c>
      <c r="F387" s="68" t="s">
        <v>7669</v>
      </c>
      <c r="G387" s="71" t="s">
        <v>2301</v>
      </c>
      <c r="H387" s="66">
        <v>0.0</v>
      </c>
      <c r="I387" s="66" t="str">
        <f>vlookup(D387,'ranap clusters obsolete'!D:D,1,false)</f>
        <v>#N/A</v>
      </c>
      <c r="J387" s="66" t="s">
        <v>7841</v>
      </c>
    </row>
    <row r="388" hidden="1">
      <c r="A388" s="68">
        <v>11.0</v>
      </c>
      <c r="B388" s="69" t="s">
        <v>6275</v>
      </c>
      <c r="C388" s="68" t="s">
        <v>7665</v>
      </c>
      <c r="D388" s="99" t="s">
        <v>1131</v>
      </c>
      <c r="E388" s="68" t="s">
        <v>384</v>
      </c>
      <c r="F388" s="68" t="s">
        <v>7669</v>
      </c>
      <c r="G388" s="71" t="s">
        <v>2301</v>
      </c>
      <c r="H388" s="66">
        <v>0.0</v>
      </c>
      <c r="I388" s="66" t="str">
        <f>vlookup(D388,'ranap clusters obsolete'!D:D,1,false)</f>
        <v>#N/A</v>
      </c>
      <c r="J388" s="66" t="s">
        <v>7841</v>
      </c>
    </row>
    <row r="389" hidden="1">
      <c r="A389" s="68">
        <v>11.0</v>
      </c>
      <c r="B389" s="69" t="s">
        <v>6275</v>
      </c>
      <c r="C389" s="68" t="s">
        <v>7665</v>
      </c>
      <c r="D389" s="99" t="s">
        <v>1132</v>
      </c>
      <c r="E389" s="68" t="s">
        <v>388</v>
      </c>
      <c r="F389" s="68" t="s">
        <v>7669</v>
      </c>
      <c r="G389" s="71" t="s">
        <v>2301</v>
      </c>
      <c r="H389" s="66">
        <v>0.0</v>
      </c>
      <c r="I389" s="66" t="str">
        <f>vlookup(D389,'ranap clusters obsolete'!D:D,1,false)</f>
        <v>#N/A</v>
      </c>
      <c r="J389" s="66" t="s">
        <v>7841</v>
      </c>
    </row>
    <row r="390" hidden="1">
      <c r="A390" s="68">
        <v>11.0</v>
      </c>
      <c r="B390" s="69" t="s">
        <v>6275</v>
      </c>
      <c r="C390" s="68" t="s">
        <v>7665</v>
      </c>
      <c r="D390" s="99" t="s">
        <v>1134</v>
      </c>
      <c r="E390" s="68" t="s">
        <v>390</v>
      </c>
      <c r="F390" s="68" t="s">
        <v>7669</v>
      </c>
      <c r="G390" s="71" t="s">
        <v>2301</v>
      </c>
      <c r="H390" s="66">
        <v>0.0</v>
      </c>
      <c r="I390" s="66" t="str">
        <f>vlookup(D390,'ranap clusters obsolete'!D:D,1,false)</f>
        <v>#N/A</v>
      </c>
      <c r="J390" s="66" t="s">
        <v>7841</v>
      </c>
    </row>
    <row r="391" hidden="1">
      <c r="A391" s="68">
        <v>11.0</v>
      </c>
      <c r="B391" s="69" t="s">
        <v>6275</v>
      </c>
      <c r="C391" s="68" t="s">
        <v>7665</v>
      </c>
      <c r="D391" s="99" t="s">
        <v>1135</v>
      </c>
      <c r="E391" s="68" t="s">
        <v>393</v>
      </c>
      <c r="F391" s="68" t="s">
        <v>7669</v>
      </c>
      <c r="G391" s="71" t="s">
        <v>2301</v>
      </c>
      <c r="H391" s="66">
        <v>0.0</v>
      </c>
      <c r="I391" s="66" t="str">
        <f>vlookup(D391,'ranap clusters obsolete'!D:D,1,false)</f>
        <v>#N/A</v>
      </c>
      <c r="J391" s="66" t="s">
        <v>7841</v>
      </c>
    </row>
    <row r="392" hidden="1">
      <c r="A392" s="68">
        <v>11.0</v>
      </c>
      <c r="B392" s="69" t="s">
        <v>6275</v>
      </c>
      <c r="C392" s="68" t="s">
        <v>7665</v>
      </c>
      <c r="D392" s="99" t="s">
        <v>1137</v>
      </c>
      <c r="E392" s="68" t="s">
        <v>395</v>
      </c>
      <c r="F392" s="68" t="s">
        <v>7669</v>
      </c>
      <c r="G392" s="71" t="s">
        <v>2301</v>
      </c>
      <c r="H392" s="66">
        <v>0.0</v>
      </c>
      <c r="I392" s="66" t="str">
        <f>vlookup(D392,'ranap clusters obsolete'!D:D,1,false)</f>
        <v>#N/A</v>
      </c>
      <c r="J392" s="66" t="s">
        <v>7841</v>
      </c>
    </row>
    <row r="393" hidden="1">
      <c r="A393" s="68">
        <v>11.0</v>
      </c>
      <c r="B393" s="69" t="s">
        <v>6275</v>
      </c>
      <c r="C393" s="68" t="s">
        <v>7665</v>
      </c>
      <c r="D393" s="101" t="s">
        <v>1138</v>
      </c>
      <c r="E393" s="68" t="s">
        <v>397</v>
      </c>
      <c r="F393" s="68" t="s">
        <v>7669</v>
      </c>
      <c r="G393" s="71" t="s">
        <v>2301</v>
      </c>
      <c r="H393" s="66">
        <v>0.0</v>
      </c>
      <c r="I393" s="66" t="str">
        <f>vlookup(D393,'ranap clusters obsolete'!D:D,1,false)</f>
        <v>#N/A</v>
      </c>
      <c r="J393" s="66" t="s">
        <v>7841</v>
      </c>
    </row>
    <row r="394" hidden="1">
      <c r="A394" s="68">
        <v>11.0</v>
      </c>
      <c r="B394" s="69" t="s">
        <v>6275</v>
      </c>
      <c r="C394" s="68" t="s">
        <v>7665</v>
      </c>
      <c r="D394" s="99" t="s">
        <v>1139</v>
      </c>
      <c r="E394" s="68" t="s">
        <v>398</v>
      </c>
      <c r="F394" s="68" t="s">
        <v>7669</v>
      </c>
      <c r="G394" s="71" t="s">
        <v>2301</v>
      </c>
      <c r="H394" s="66">
        <v>0.0</v>
      </c>
      <c r="I394" s="66" t="str">
        <f>vlookup(D394,'ranap clusters obsolete'!D:D,1,false)</f>
        <v>#N/A</v>
      </c>
      <c r="J394" s="66" t="s">
        <v>7841</v>
      </c>
    </row>
    <row r="395" hidden="1">
      <c r="A395" s="68">
        <v>11.0</v>
      </c>
      <c r="B395" s="69" t="s">
        <v>6275</v>
      </c>
      <c r="C395" s="68" t="s">
        <v>7665</v>
      </c>
      <c r="D395" s="99" t="s">
        <v>1141</v>
      </c>
      <c r="E395" s="68" t="s">
        <v>400</v>
      </c>
      <c r="F395" s="68" t="s">
        <v>7669</v>
      </c>
      <c r="G395" s="71" t="s">
        <v>2301</v>
      </c>
      <c r="H395" s="66">
        <v>0.0</v>
      </c>
      <c r="I395" s="66" t="str">
        <f>vlookup(D395,'ranap clusters obsolete'!D:D,1,false)</f>
        <v>#N/A</v>
      </c>
      <c r="J395" s="66" t="s">
        <v>7841</v>
      </c>
    </row>
    <row r="396" hidden="1">
      <c r="A396" s="68">
        <v>11.0</v>
      </c>
      <c r="B396" s="69" t="s">
        <v>6275</v>
      </c>
      <c r="C396" s="68" t="s">
        <v>7665</v>
      </c>
      <c r="D396" s="99" t="s">
        <v>1142</v>
      </c>
      <c r="E396" s="68" t="s">
        <v>403</v>
      </c>
      <c r="F396" s="68" t="s">
        <v>7669</v>
      </c>
      <c r="G396" s="71" t="s">
        <v>2301</v>
      </c>
      <c r="H396" s="66">
        <v>0.0</v>
      </c>
      <c r="I396" s="66" t="str">
        <f>vlookup(D396,'ranap clusters obsolete'!D:D,1,false)</f>
        <v>#N/A</v>
      </c>
      <c r="J396" s="66" t="s">
        <v>7841</v>
      </c>
    </row>
    <row r="397">
      <c r="A397" s="68">
        <v>11.0</v>
      </c>
      <c r="B397" s="69" t="s">
        <v>6275</v>
      </c>
      <c r="C397" s="68" t="s">
        <v>6236</v>
      </c>
      <c r="D397" s="94" t="s">
        <v>7888</v>
      </c>
      <c r="E397" s="68" t="s">
        <v>2489</v>
      </c>
      <c r="F397" s="68" t="s">
        <v>6278</v>
      </c>
      <c r="G397" s="71" t="s">
        <v>2301</v>
      </c>
      <c r="H397" s="66">
        <v>1.0</v>
      </c>
      <c r="I397" s="66" t="str">
        <f>vlookup(D397,'ranap clusters obsolete'!D:D,1,false)</f>
        <v>#N/A</v>
      </c>
      <c r="J397" s="66" t="s">
        <v>9311</v>
      </c>
    </row>
    <row r="398">
      <c r="A398" s="68">
        <v>11.0</v>
      </c>
      <c r="B398" s="69" t="s">
        <v>6275</v>
      </c>
      <c r="C398" s="68" t="s">
        <v>6236</v>
      </c>
      <c r="D398" s="95" t="s">
        <v>2530</v>
      </c>
      <c r="E398" s="68" t="s">
        <v>2531</v>
      </c>
      <c r="F398" s="68" t="s">
        <v>2195</v>
      </c>
      <c r="G398" s="71" t="s">
        <v>2436</v>
      </c>
      <c r="H398" s="66">
        <v>1.0</v>
      </c>
      <c r="I398" s="66" t="str">
        <f>vlookup(D398,'ranap clusters obsolete'!D:D,1,false)</f>
        <v>#N/A</v>
      </c>
      <c r="J398" s="66" t="s">
        <v>9311</v>
      </c>
    </row>
    <row r="399">
      <c r="A399" s="68">
        <v>11.0</v>
      </c>
      <c r="B399" s="69" t="s">
        <v>6275</v>
      </c>
      <c r="C399" s="68" t="s">
        <v>6236</v>
      </c>
      <c r="D399" s="95" t="s">
        <v>3026</v>
      </c>
      <c r="E399" s="68" t="s">
        <v>3027</v>
      </c>
      <c r="F399" s="68" t="s">
        <v>2195</v>
      </c>
      <c r="G399" s="71" t="s">
        <v>2436</v>
      </c>
      <c r="H399" s="66">
        <v>1.0</v>
      </c>
      <c r="I399" s="66" t="str">
        <f>vlookup(D399,'ranap clusters obsolete'!D:D,1,false)</f>
        <v>#N/A</v>
      </c>
      <c r="J399" s="66" t="s">
        <v>9311</v>
      </c>
    </row>
    <row r="400">
      <c r="A400" s="68">
        <v>11.0</v>
      </c>
      <c r="B400" s="69" t="s">
        <v>6275</v>
      </c>
      <c r="C400" s="68" t="s">
        <v>6236</v>
      </c>
      <c r="D400" s="94" t="s">
        <v>8089</v>
      </c>
      <c r="E400" s="68" t="s">
        <v>2499</v>
      </c>
      <c r="F400" s="68" t="s">
        <v>6278</v>
      </c>
      <c r="G400" s="71" t="s">
        <v>2301</v>
      </c>
      <c r="H400" s="66">
        <v>1.0</v>
      </c>
      <c r="I400" s="66" t="str">
        <f>vlookup(D400,'ranap clusters obsolete'!D:D,1,false)</f>
        <v>#N/A</v>
      </c>
      <c r="J400" s="66" t="s">
        <v>9311</v>
      </c>
    </row>
    <row r="401">
      <c r="A401" s="68">
        <v>11.0</v>
      </c>
      <c r="B401" s="69" t="s">
        <v>6275</v>
      </c>
      <c r="C401" s="68" t="s">
        <v>6236</v>
      </c>
      <c r="D401" s="94" t="s">
        <v>8089</v>
      </c>
      <c r="E401" s="68" t="s">
        <v>2501</v>
      </c>
      <c r="F401" s="68" t="s">
        <v>2195</v>
      </c>
      <c r="G401" s="71" t="s">
        <v>2441</v>
      </c>
      <c r="H401" s="66">
        <v>1.0</v>
      </c>
      <c r="I401" s="66" t="str">
        <f>vlookup(D401,'ranap clusters obsolete'!D:D,1,false)</f>
        <v>#N/A</v>
      </c>
      <c r="J401" s="66" t="s">
        <v>9311</v>
      </c>
    </row>
    <row r="402">
      <c r="A402" s="68">
        <v>11.0</v>
      </c>
      <c r="B402" s="69" t="s">
        <v>6275</v>
      </c>
      <c r="C402" s="68" t="s">
        <v>6236</v>
      </c>
      <c r="D402" s="103" t="s">
        <v>8089</v>
      </c>
      <c r="E402" s="68" t="s">
        <v>2504</v>
      </c>
      <c r="F402" s="68" t="s">
        <v>2199</v>
      </c>
      <c r="G402" s="71" t="s">
        <v>2436</v>
      </c>
      <c r="H402" s="66">
        <v>1.0</v>
      </c>
      <c r="I402" s="66" t="str">
        <f>vlookup(D402,'ranap clusters obsolete'!D:D,1,false)</f>
        <v>#N/A</v>
      </c>
      <c r="J402" s="66" t="s">
        <v>9311</v>
      </c>
    </row>
    <row r="403">
      <c r="A403" s="73">
        <v>11.0</v>
      </c>
      <c r="B403" s="77" t="s">
        <v>6275</v>
      </c>
      <c r="C403" s="73" t="s">
        <v>6236</v>
      </c>
      <c r="D403" s="104" t="s">
        <v>9353</v>
      </c>
      <c r="E403" s="73" t="s">
        <v>2541</v>
      </c>
      <c r="F403" s="105"/>
      <c r="G403" s="105"/>
      <c r="H403" s="66">
        <v>1.0</v>
      </c>
      <c r="I403" s="66" t="str">
        <f>vlookup(D403,'ranap clusters obsolete'!D:D,1,false)</f>
        <v>#N/A</v>
      </c>
      <c r="J403" s="66" t="s">
        <v>9311</v>
      </c>
    </row>
    <row r="404">
      <c r="A404" s="68">
        <v>11.0</v>
      </c>
      <c r="B404" s="69" t="s">
        <v>6275</v>
      </c>
      <c r="C404" s="68" t="s">
        <v>6236</v>
      </c>
      <c r="D404" s="70" t="s">
        <v>1503</v>
      </c>
      <c r="E404" s="68" t="s">
        <v>480</v>
      </c>
      <c r="F404" s="68" t="s">
        <v>6564</v>
      </c>
      <c r="G404" s="71" t="s">
        <v>2441</v>
      </c>
      <c r="H404" s="66">
        <v>1.0</v>
      </c>
      <c r="I404" s="72" t="str">
        <f>vlookup(D404,'ranap clusters obsolete'!D:D,1,false)</f>
        <v>80.55</v>
      </c>
      <c r="J404" s="66" t="s">
        <v>9311</v>
      </c>
    </row>
    <row r="405">
      <c r="A405" s="68">
        <v>11.0</v>
      </c>
      <c r="B405" s="69" t="s">
        <v>6275</v>
      </c>
      <c r="C405" s="68" t="s">
        <v>6236</v>
      </c>
      <c r="D405" s="70" t="s">
        <v>2472</v>
      </c>
      <c r="E405" s="68" t="s">
        <v>225</v>
      </c>
      <c r="F405" s="70" t="s">
        <v>2196</v>
      </c>
      <c r="G405" s="71" t="s">
        <v>2441</v>
      </c>
      <c r="H405" s="66">
        <v>1.0</v>
      </c>
      <c r="I405" s="72" t="str">
        <f>vlookup(D405,'ranap clusters obsolete'!D:D,1,false)</f>
        <v>02.20</v>
      </c>
      <c r="J405" s="66" t="s">
        <v>9311</v>
      </c>
    </row>
    <row r="406">
      <c r="A406" s="68">
        <v>11.0</v>
      </c>
      <c r="B406" s="69" t="s">
        <v>6275</v>
      </c>
      <c r="C406" s="68" t="s">
        <v>6236</v>
      </c>
      <c r="D406" s="98" t="s">
        <v>8845</v>
      </c>
      <c r="E406" s="68" t="s">
        <v>3264</v>
      </c>
      <c r="F406" s="68" t="s">
        <v>2199</v>
      </c>
      <c r="G406" s="68" t="s">
        <v>2436</v>
      </c>
      <c r="H406" s="66">
        <v>1.0</v>
      </c>
      <c r="I406" s="66" t="str">
        <f>vlookup(D406,'ranap clusters obsolete'!D:D,1,false)</f>
        <v>#N/A</v>
      </c>
      <c r="J406" s="66" t="s">
        <v>9311</v>
      </c>
    </row>
    <row r="407">
      <c r="A407" s="68">
        <v>11.0</v>
      </c>
      <c r="B407" s="69" t="s">
        <v>6275</v>
      </c>
      <c r="C407" s="68" t="s">
        <v>6236</v>
      </c>
      <c r="D407" s="70" t="s">
        <v>2978</v>
      </c>
      <c r="E407" s="68" t="s">
        <v>654</v>
      </c>
      <c r="F407" s="68" t="s">
        <v>2203</v>
      </c>
      <c r="G407" s="68" t="s">
        <v>2301</v>
      </c>
      <c r="H407" s="66">
        <v>1.0</v>
      </c>
      <c r="I407" s="72" t="str">
        <f>vlookup(D407,'ranap clusters obsolete'!D:D,1,false)</f>
        <v>04.420</v>
      </c>
      <c r="J407" s="66" t="s">
        <v>9311</v>
      </c>
    </row>
    <row r="408">
      <c r="A408" s="68">
        <v>11.0</v>
      </c>
      <c r="B408" s="69" t="s">
        <v>6275</v>
      </c>
      <c r="C408" s="68" t="s">
        <v>6236</v>
      </c>
      <c r="D408" s="70" t="s">
        <v>2961</v>
      </c>
      <c r="E408" s="68" t="s">
        <v>294</v>
      </c>
      <c r="F408" s="68" t="s">
        <v>6278</v>
      </c>
      <c r="G408" s="68" t="s">
        <v>2441</v>
      </c>
      <c r="H408" s="66">
        <v>1.0</v>
      </c>
      <c r="I408" s="72" t="str">
        <f>vlookup(D408,'ranap clusters obsolete'!D:D,1,false)</f>
        <v>04.421</v>
      </c>
      <c r="J408" s="66" t="s">
        <v>9311</v>
      </c>
    </row>
    <row r="409">
      <c r="A409" s="68">
        <v>11.0</v>
      </c>
      <c r="B409" s="69" t="s">
        <v>6275</v>
      </c>
      <c r="C409" s="68" t="s">
        <v>7665</v>
      </c>
      <c r="D409" s="68" t="s">
        <v>7666</v>
      </c>
      <c r="E409" s="83" t="s">
        <v>2333</v>
      </c>
      <c r="F409" s="68" t="s">
        <v>7669</v>
      </c>
      <c r="G409" s="68" t="s">
        <v>2441</v>
      </c>
      <c r="H409" s="66">
        <v>1.0</v>
      </c>
      <c r="I409" s="66" t="str">
        <f>vlookup(D409,'ranap clusters obsolete'!D:D,1,false)</f>
        <v>#N/A</v>
      </c>
      <c r="J409" s="66" t="s">
        <v>9311</v>
      </c>
    </row>
    <row r="410">
      <c r="A410" s="68">
        <v>11.0</v>
      </c>
      <c r="B410" s="69" t="s">
        <v>6275</v>
      </c>
      <c r="C410" s="68" t="s">
        <v>7665</v>
      </c>
      <c r="D410" s="68" t="s">
        <v>7666</v>
      </c>
      <c r="E410" s="83" t="s">
        <v>2343</v>
      </c>
      <c r="F410" s="68" t="s">
        <v>7669</v>
      </c>
      <c r="G410" s="68" t="s">
        <v>2441</v>
      </c>
      <c r="H410" s="66">
        <v>1.0</v>
      </c>
      <c r="I410" s="66" t="str">
        <f>vlookup(D410,'ranap clusters obsolete'!D:D,1,false)</f>
        <v>#N/A</v>
      </c>
      <c r="J410" s="66" t="s">
        <v>9311</v>
      </c>
    </row>
    <row r="411">
      <c r="A411" s="68">
        <v>11.0</v>
      </c>
      <c r="B411" s="69" t="s">
        <v>6275</v>
      </c>
      <c r="C411" s="68" t="s">
        <v>7665</v>
      </c>
      <c r="D411" s="68" t="s">
        <v>7688</v>
      </c>
      <c r="E411" s="68" t="s">
        <v>2323</v>
      </c>
      <c r="F411" s="68" t="s">
        <v>7669</v>
      </c>
      <c r="G411" s="68" t="s">
        <v>2441</v>
      </c>
      <c r="H411" s="66">
        <v>1.0</v>
      </c>
      <c r="I411" s="66" t="str">
        <f>vlookup(D411,'ranap clusters obsolete'!D:D,1,false)</f>
        <v>#N/A</v>
      </c>
      <c r="J411" s="66" t="s">
        <v>9311</v>
      </c>
    </row>
    <row r="412">
      <c r="A412" s="68">
        <v>11.0</v>
      </c>
      <c r="B412" s="69" t="s">
        <v>6275</v>
      </c>
      <c r="C412" s="68" t="s">
        <v>7665</v>
      </c>
      <c r="D412" s="85" t="s">
        <v>7688</v>
      </c>
      <c r="E412" s="68" t="s">
        <v>2325</v>
      </c>
      <c r="F412" s="68" t="s">
        <v>7669</v>
      </c>
      <c r="G412" s="68" t="s">
        <v>2436</v>
      </c>
      <c r="H412" s="66">
        <v>1.0</v>
      </c>
      <c r="I412" s="66" t="str">
        <f>vlookup(D412,'ranap clusters obsolete'!D:D,1,false)</f>
        <v>#N/A</v>
      </c>
      <c r="J412" s="66" t="s">
        <v>9311</v>
      </c>
    </row>
    <row r="413">
      <c r="A413" s="68">
        <v>11.0</v>
      </c>
      <c r="B413" s="69" t="s">
        <v>6275</v>
      </c>
      <c r="C413" s="68" t="s">
        <v>7665</v>
      </c>
      <c r="D413" s="68" t="s">
        <v>7710</v>
      </c>
      <c r="E413" s="68" t="s">
        <v>2345</v>
      </c>
      <c r="F413" s="68" t="s">
        <v>7669</v>
      </c>
      <c r="G413" s="68" t="s">
        <v>2441</v>
      </c>
      <c r="H413" s="66">
        <v>1.0</v>
      </c>
      <c r="I413" s="66" t="str">
        <f>vlookup(D413,'ranap clusters obsolete'!D:D,1,false)</f>
        <v>#N/A</v>
      </c>
      <c r="J413" s="66" t="s">
        <v>9311</v>
      </c>
    </row>
    <row r="414">
      <c r="A414" s="68">
        <v>11.0</v>
      </c>
      <c r="B414" s="69" t="s">
        <v>6275</v>
      </c>
      <c r="C414" s="68" t="s">
        <v>7665</v>
      </c>
      <c r="D414" s="87" t="s">
        <v>7710</v>
      </c>
      <c r="E414" s="68" t="s">
        <v>2347</v>
      </c>
      <c r="F414" s="68" t="s">
        <v>7669</v>
      </c>
      <c r="G414" s="68" t="s">
        <v>2436</v>
      </c>
      <c r="H414" s="66">
        <v>1.0</v>
      </c>
      <c r="I414" s="66" t="str">
        <f>vlookup(D414,'ranap clusters obsolete'!D:D,1,false)</f>
        <v>#N/A</v>
      </c>
      <c r="J414" s="66" t="s">
        <v>9311</v>
      </c>
    </row>
    <row r="415">
      <c r="A415" s="68">
        <v>11.0</v>
      </c>
      <c r="B415" s="69" t="s">
        <v>6275</v>
      </c>
      <c r="C415" s="68" t="s">
        <v>7665</v>
      </c>
      <c r="D415" s="88" t="s">
        <v>7727</v>
      </c>
      <c r="E415" s="68" t="s">
        <v>2367</v>
      </c>
      <c r="F415" s="68" t="s">
        <v>7669</v>
      </c>
      <c r="G415" s="68" t="s">
        <v>2436</v>
      </c>
      <c r="H415" s="66">
        <v>1.0</v>
      </c>
      <c r="I415" s="66" t="str">
        <f>vlookup(D415,'ranap clusters obsolete'!D:D,1,false)</f>
        <v>#N/A</v>
      </c>
      <c r="J415" s="66" t="s">
        <v>9311</v>
      </c>
    </row>
    <row r="416">
      <c r="A416" s="68">
        <v>11.0</v>
      </c>
      <c r="B416" s="69" t="s">
        <v>6275</v>
      </c>
      <c r="C416" s="68" t="s">
        <v>7665</v>
      </c>
      <c r="D416" s="107" t="s">
        <v>7736</v>
      </c>
      <c r="E416" s="68" t="s">
        <v>8901</v>
      </c>
      <c r="F416" s="68" t="s">
        <v>7669</v>
      </c>
      <c r="G416" s="68" t="s">
        <v>9502</v>
      </c>
      <c r="H416" s="66">
        <v>1.0</v>
      </c>
      <c r="I416" s="66" t="str">
        <f>vlookup(D416,'ranap clusters obsolete'!D:D,1,false)</f>
        <v>#N/A</v>
      </c>
      <c r="J416" s="66" t="s">
        <v>9311</v>
      </c>
      <c r="K416" s="67" t="s">
        <v>9508</v>
      </c>
    </row>
    <row r="417">
      <c r="A417" s="68">
        <v>11.0</v>
      </c>
      <c r="B417" s="69" t="s">
        <v>6275</v>
      </c>
      <c r="C417" s="68" t="s">
        <v>7665</v>
      </c>
      <c r="D417" s="107" t="s">
        <v>7736</v>
      </c>
      <c r="E417" s="68" t="s">
        <v>2351</v>
      </c>
      <c r="F417" s="68" t="s">
        <v>7669</v>
      </c>
      <c r="G417" s="68" t="s">
        <v>9510</v>
      </c>
      <c r="H417" s="66">
        <v>1.0</v>
      </c>
      <c r="I417" s="66" t="str">
        <f>vlookup(D417,'ranap clusters obsolete'!D:D,1,false)</f>
        <v>#N/A</v>
      </c>
      <c r="J417" s="66" t="s">
        <v>9311</v>
      </c>
      <c r="K417" s="67" t="s">
        <v>9508</v>
      </c>
    </row>
    <row r="418">
      <c r="A418" s="68">
        <v>11.0</v>
      </c>
      <c r="B418" s="69" t="s">
        <v>6275</v>
      </c>
      <c r="C418" s="68" t="s">
        <v>7665</v>
      </c>
      <c r="D418" s="68" t="s">
        <v>7736</v>
      </c>
      <c r="E418" s="108" t="s">
        <v>7737</v>
      </c>
      <c r="F418" s="68" t="s">
        <v>7669</v>
      </c>
      <c r="G418" s="68" t="s">
        <v>2436</v>
      </c>
      <c r="H418" s="66">
        <v>1.0</v>
      </c>
      <c r="I418" s="66" t="str">
        <f>vlookup(D418,'ranap clusters obsolete'!D:D,1,false)</f>
        <v>#N/A</v>
      </c>
      <c r="J418" s="66" t="s">
        <v>9311</v>
      </c>
    </row>
    <row r="419">
      <c r="A419" s="68">
        <v>11.0</v>
      </c>
      <c r="B419" s="69" t="s">
        <v>6275</v>
      </c>
      <c r="C419" s="68" t="s">
        <v>7665</v>
      </c>
      <c r="D419" s="68" t="s">
        <v>7736</v>
      </c>
      <c r="E419" s="108" t="s">
        <v>7747</v>
      </c>
      <c r="F419" s="68" t="s">
        <v>7669</v>
      </c>
      <c r="G419" s="68" t="s">
        <v>2436</v>
      </c>
      <c r="H419" s="66">
        <v>1.0</v>
      </c>
      <c r="I419" s="66" t="str">
        <f>vlookup(D419,'ranap clusters obsolete'!D:D,1,false)</f>
        <v>#N/A</v>
      </c>
      <c r="J419" s="66" t="s">
        <v>9311</v>
      </c>
    </row>
    <row r="420">
      <c r="A420" s="68">
        <v>11.0</v>
      </c>
      <c r="B420" s="69" t="s">
        <v>6275</v>
      </c>
      <c r="C420" s="68" t="s">
        <v>7665</v>
      </c>
      <c r="D420" s="68" t="s">
        <v>1644</v>
      </c>
      <c r="E420" s="68" t="s">
        <v>7766</v>
      </c>
      <c r="F420" s="68" t="s">
        <v>2228</v>
      </c>
      <c r="G420" s="68" t="s">
        <v>2441</v>
      </c>
      <c r="H420" s="66">
        <v>1.0</v>
      </c>
      <c r="I420" s="66" t="str">
        <f>vlookup(D420,'ranap clusters obsolete'!D:D,1,false)</f>
        <v>#N/A</v>
      </c>
      <c r="J420" s="66" t="s">
        <v>9311</v>
      </c>
    </row>
    <row r="421">
      <c r="A421" s="68">
        <v>11.0</v>
      </c>
      <c r="B421" s="69" t="s">
        <v>6275</v>
      </c>
      <c r="C421" s="68" t="s">
        <v>7665</v>
      </c>
      <c r="D421" s="68" t="s">
        <v>1653</v>
      </c>
      <c r="E421" s="68" t="s">
        <v>2528</v>
      </c>
      <c r="F421" s="68" t="s">
        <v>2228</v>
      </c>
      <c r="G421" s="68" t="s">
        <v>2441</v>
      </c>
      <c r="H421" s="66">
        <v>1.0</v>
      </c>
      <c r="I421" s="66" t="str">
        <f>vlookup(D421,'ranap clusters obsolete'!D:D,1,false)</f>
        <v>#N/A</v>
      </c>
      <c r="J421" s="66" t="s">
        <v>9311</v>
      </c>
    </row>
    <row r="422">
      <c r="A422" s="68">
        <v>11.0</v>
      </c>
      <c r="B422" s="69" t="s">
        <v>6275</v>
      </c>
      <c r="C422" s="68" t="s">
        <v>7665</v>
      </c>
      <c r="D422" s="90" t="s">
        <v>1646</v>
      </c>
      <c r="E422" s="91" t="s">
        <v>1040</v>
      </c>
      <c r="F422" s="68" t="s">
        <v>2228</v>
      </c>
      <c r="G422" s="68" t="s">
        <v>2441</v>
      </c>
      <c r="H422" s="66">
        <v>1.0</v>
      </c>
      <c r="I422" s="66" t="str">
        <f>vlookup(D422,'ranap clusters obsolete'!D:D,1,false)</f>
        <v>#N/A</v>
      </c>
      <c r="J422" s="66" t="s">
        <v>9311</v>
      </c>
    </row>
    <row r="423">
      <c r="A423" s="68">
        <v>11.0</v>
      </c>
      <c r="B423" s="69" t="s">
        <v>6275</v>
      </c>
      <c r="C423" s="68" t="s">
        <v>7665</v>
      </c>
      <c r="D423" s="90" t="s">
        <v>1647</v>
      </c>
      <c r="E423" s="91" t="s">
        <v>1043</v>
      </c>
      <c r="F423" s="68" t="s">
        <v>2228</v>
      </c>
      <c r="G423" s="68" t="s">
        <v>2441</v>
      </c>
      <c r="H423" s="66">
        <v>1.0</v>
      </c>
      <c r="I423" s="66" t="str">
        <f>vlookup(D423,'ranap clusters obsolete'!D:D,1,false)</f>
        <v>#N/A</v>
      </c>
      <c r="J423" s="66" t="s">
        <v>9311</v>
      </c>
    </row>
    <row r="424">
      <c r="A424" s="68">
        <v>11.0</v>
      </c>
      <c r="B424" s="69" t="s">
        <v>6275</v>
      </c>
      <c r="C424" s="68" t="s">
        <v>7665</v>
      </c>
      <c r="D424" s="100" t="s">
        <v>1649</v>
      </c>
      <c r="E424" s="91" t="s">
        <v>2527</v>
      </c>
      <c r="F424" s="68" t="s">
        <v>2228</v>
      </c>
      <c r="G424" s="68" t="s">
        <v>2441</v>
      </c>
      <c r="H424" s="66">
        <v>1.0</v>
      </c>
      <c r="I424" s="66" t="str">
        <f>vlookup(D424,'ranap clusters obsolete'!D:D,1,false)</f>
        <v>#N/A</v>
      </c>
      <c r="J424" s="66" t="s">
        <v>9311</v>
      </c>
    </row>
    <row r="425">
      <c r="A425" s="68">
        <v>11.0</v>
      </c>
      <c r="B425" s="69" t="s">
        <v>6275</v>
      </c>
      <c r="C425" s="68" t="s">
        <v>7665</v>
      </c>
      <c r="D425" s="100" t="s">
        <v>1650</v>
      </c>
      <c r="E425" s="91" t="s">
        <v>1050</v>
      </c>
      <c r="F425" s="68" t="s">
        <v>2228</v>
      </c>
      <c r="G425" s="68" t="s">
        <v>2441</v>
      </c>
      <c r="H425" s="66">
        <v>1.0</v>
      </c>
      <c r="I425" s="66" t="str">
        <f>vlookup(D425,'ranap clusters obsolete'!D:D,1,false)</f>
        <v>#N/A</v>
      </c>
      <c r="J425" s="66" t="s">
        <v>9311</v>
      </c>
    </row>
    <row r="426">
      <c r="A426" s="68">
        <v>11.0</v>
      </c>
      <c r="B426" s="69" t="s">
        <v>6275</v>
      </c>
      <c r="C426" s="68" t="s">
        <v>7665</v>
      </c>
      <c r="D426" s="100" t="s">
        <v>1651</v>
      </c>
      <c r="E426" s="91" t="s">
        <v>7813</v>
      </c>
      <c r="F426" s="68" t="s">
        <v>2228</v>
      </c>
      <c r="G426" s="68" t="s">
        <v>2441</v>
      </c>
      <c r="H426" s="66">
        <v>1.0</v>
      </c>
      <c r="I426" s="66" t="str">
        <f>vlookup(D426,'ranap clusters obsolete'!D:D,1,false)</f>
        <v>#N/A</v>
      </c>
      <c r="J426" s="66" t="s">
        <v>9311</v>
      </c>
    </row>
    <row r="427">
      <c r="A427" s="68">
        <v>11.0</v>
      </c>
      <c r="B427" s="69" t="s">
        <v>6275</v>
      </c>
      <c r="C427" s="68" t="s">
        <v>7665</v>
      </c>
      <c r="D427" s="70" t="s">
        <v>1033</v>
      </c>
      <c r="E427" s="68" t="s">
        <v>240</v>
      </c>
      <c r="F427" s="68" t="s">
        <v>2228</v>
      </c>
      <c r="G427" s="68" t="s">
        <v>2441</v>
      </c>
      <c r="H427" s="66">
        <v>1.0</v>
      </c>
      <c r="I427" s="66" t="str">
        <f>vlookup(D427,'ranap clusters obsolete'!D:D,1,false)</f>
        <v>#N/A</v>
      </c>
      <c r="J427" s="66" t="s">
        <v>9311</v>
      </c>
    </row>
    <row r="428">
      <c r="A428" s="68">
        <v>11.0</v>
      </c>
      <c r="B428" s="69" t="s">
        <v>6275</v>
      </c>
      <c r="C428" s="68" t="s">
        <v>7665</v>
      </c>
      <c r="D428" s="70" t="s">
        <v>1055</v>
      </c>
      <c r="E428" s="68" t="s">
        <v>279</v>
      </c>
      <c r="F428" s="68" t="s">
        <v>2228</v>
      </c>
      <c r="G428" s="68" t="s">
        <v>2301</v>
      </c>
      <c r="H428" s="66">
        <v>1.0</v>
      </c>
      <c r="I428" s="66" t="str">
        <f>vlookup(D428,'ranap clusters obsolete'!D:D,1,false)</f>
        <v>#N/A</v>
      </c>
      <c r="J428" s="66" t="s">
        <v>9311</v>
      </c>
    </row>
    <row r="429">
      <c r="A429" s="68">
        <v>11.0</v>
      </c>
      <c r="B429" s="69" t="s">
        <v>6275</v>
      </c>
      <c r="C429" s="68" t="s">
        <v>7665</v>
      </c>
      <c r="D429" s="70" t="s">
        <v>1058</v>
      </c>
      <c r="E429" s="68" t="s">
        <v>282</v>
      </c>
      <c r="F429" s="68" t="s">
        <v>2211</v>
      </c>
      <c r="G429" s="68" t="s">
        <v>2441</v>
      </c>
      <c r="H429" s="66">
        <v>1.0</v>
      </c>
      <c r="I429" s="66" t="str">
        <f>vlookup(D429,'ranap clusters obsolete'!D:D,1,false)</f>
        <v>#N/A</v>
      </c>
      <c r="J429" s="66" t="s">
        <v>9311</v>
      </c>
    </row>
    <row r="430">
      <c r="A430" s="68">
        <v>11.0</v>
      </c>
      <c r="B430" s="69" t="s">
        <v>6275</v>
      </c>
      <c r="C430" s="68" t="s">
        <v>7665</v>
      </c>
      <c r="D430" s="99" t="s">
        <v>1107</v>
      </c>
      <c r="E430" s="68" t="s">
        <v>342</v>
      </c>
      <c r="F430" s="68" t="s">
        <v>7669</v>
      </c>
      <c r="G430" s="71" t="s">
        <v>2301</v>
      </c>
      <c r="H430" s="66">
        <v>1.0</v>
      </c>
      <c r="I430" s="66" t="str">
        <f>vlookup(D430,'ranap clusters obsolete'!D:D,1,false)</f>
        <v>#N/A</v>
      </c>
      <c r="J430" s="66" t="s">
        <v>9311</v>
      </c>
    </row>
    <row r="431">
      <c r="A431" s="68">
        <v>11.0</v>
      </c>
      <c r="B431" s="69" t="s">
        <v>6275</v>
      </c>
      <c r="C431" s="68" t="s">
        <v>7665</v>
      </c>
      <c r="D431" s="70" t="s">
        <v>1544</v>
      </c>
      <c r="E431" s="68" t="s">
        <v>878</v>
      </c>
      <c r="F431" s="68" t="s">
        <v>2224</v>
      </c>
      <c r="G431" s="68" t="s">
        <v>2301</v>
      </c>
      <c r="H431" s="66">
        <v>1.0</v>
      </c>
      <c r="I431" s="66" t="str">
        <f>vlookup(D431,'ranap clusters obsolete'!D:D,1,false)</f>
        <v>#N/A</v>
      </c>
      <c r="J431" s="66" t="s">
        <v>9311</v>
      </c>
    </row>
    <row r="432">
      <c r="A432" s="68">
        <v>11.0</v>
      </c>
      <c r="B432" s="69" t="s">
        <v>6275</v>
      </c>
      <c r="C432" s="68" t="s">
        <v>7665</v>
      </c>
      <c r="D432" s="70" t="s">
        <v>1644</v>
      </c>
      <c r="E432" s="68" t="s">
        <v>1037</v>
      </c>
      <c r="F432" s="68" t="s">
        <v>2228</v>
      </c>
      <c r="G432" s="68" t="s">
        <v>2301</v>
      </c>
      <c r="H432" s="66">
        <v>1.0</v>
      </c>
      <c r="I432" s="66" t="str">
        <f>vlookup(D432,'ranap clusters obsolete'!D:D,1,false)</f>
        <v>#N/A</v>
      </c>
      <c r="J432" s="66" t="s">
        <v>9311</v>
      </c>
    </row>
    <row r="433">
      <c r="A433" s="68">
        <v>11.0</v>
      </c>
      <c r="B433" s="69" t="s">
        <v>6275</v>
      </c>
      <c r="C433" s="68" t="s">
        <v>7665</v>
      </c>
      <c r="D433" s="70" t="s">
        <v>1646</v>
      </c>
      <c r="E433" s="68" t="s">
        <v>1040</v>
      </c>
      <c r="F433" s="68" t="s">
        <v>2228</v>
      </c>
      <c r="G433" s="68" t="s">
        <v>2301</v>
      </c>
      <c r="H433" s="66">
        <v>1.0</v>
      </c>
      <c r="I433" s="66" t="str">
        <f>vlookup(D433,'ranap clusters obsolete'!D:D,1,false)</f>
        <v>#N/A</v>
      </c>
      <c r="J433" s="66" t="s">
        <v>9311</v>
      </c>
    </row>
    <row r="434">
      <c r="A434" s="68">
        <v>11.0</v>
      </c>
      <c r="B434" s="69" t="s">
        <v>6275</v>
      </c>
      <c r="C434" s="68" t="s">
        <v>7665</v>
      </c>
      <c r="D434" s="70" t="s">
        <v>1647</v>
      </c>
      <c r="E434" s="68" t="s">
        <v>1043</v>
      </c>
      <c r="F434" s="68" t="s">
        <v>2228</v>
      </c>
      <c r="G434" s="68" t="s">
        <v>2301</v>
      </c>
      <c r="H434" s="66">
        <v>1.0</v>
      </c>
      <c r="I434" s="66" t="str">
        <f>vlookup(D434,'ranap clusters obsolete'!D:D,1,false)</f>
        <v>#N/A</v>
      </c>
      <c r="J434" s="66" t="s">
        <v>9311</v>
      </c>
    </row>
    <row r="435">
      <c r="A435" s="68">
        <v>11.0</v>
      </c>
      <c r="B435" s="69" t="s">
        <v>6275</v>
      </c>
      <c r="C435" s="68" t="s">
        <v>7665</v>
      </c>
      <c r="D435" s="70" t="s">
        <v>1649</v>
      </c>
      <c r="E435" s="68" t="s">
        <v>1047</v>
      </c>
      <c r="F435" s="68" t="s">
        <v>2228</v>
      </c>
      <c r="G435" s="68" t="s">
        <v>2301</v>
      </c>
      <c r="H435" s="66">
        <v>1.0</v>
      </c>
      <c r="I435" s="66" t="str">
        <f>vlookup(D435,'ranap clusters obsolete'!D:D,1,false)</f>
        <v>#N/A</v>
      </c>
      <c r="J435" s="66" t="s">
        <v>9311</v>
      </c>
    </row>
    <row r="436">
      <c r="A436" s="68">
        <v>11.0</v>
      </c>
      <c r="B436" s="69" t="s">
        <v>6275</v>
      </c>
      <c r="C436" s="68" t="s">
        <v>7665</v>
      </c>
      <c r="D436" s="70" t="s">
        <v>1650</v>
      </c>
      <c r="E436" s="68" t="s">
        <v>1050</v>
      </c>
      <c r="F436" s="68" t="s">
        <v>2228</v>
      </c>
      <c r="G436" s="68" t="s">
        <v>2301</v>
      </c>
      <c r="H436" s="66">
        <v>1.0</v>
      </c>
      <c r="I436" s="66" t="str">
        <f>vlookup(D436,'ranap clusters obsolete'!D:D,1,false)</f>
        <v>#N/A</v>
      </c>
      <c r="J436" s="66" t="s">
        <v>9311</v>
      </c>
    </row>
    <row r="437">
      <c r="A437" s="68">
        <v>11.0</v>
      </c>
      <c r="B437" s="69" t="s">
        <v>6275</v>
      </c>
      <c r="C437" s="68" t="s">
        <v>7665</v>
      </c>
      <c r="D437" s="70" t="s">
        <v>1651</v>
      </c>
      <c r="E437" s="68" t="s">
        <v>1053</v>
      </c>
      <c r="F437" s="68" t="s">
        <v>2228</v>
      </c>
      <c r="G437" s="68" t="s">
        <v>2301</v>
      </c>
      <c r="H437" s="66">
        <v>1.0</v>
      </c>
      <c r="I437" s="66" t="str">
        <f>vlookup(D437,'ranap clusters obsolete'!D:D,1,false)</f>
        <v>#N/A</v>
      </c>
      <c r="J437" s="66" t="s">
        <v>9311</v>
      </c>
    </row>
    <row r="438">
      <c r="A438" s="68">
        <v>11.0</v>
      </c>
      <c r="B438" s="69" t="s">
        <v>6275</v>
      </c>
      <c r="C438" s="68" t="s">
        <v>7665</v>
      </c>
      <c r="D438" s="70" t="s">
        <v>1653</v>
      </c>
      <c r="E438" s="68" t="s">
        <v>1057</v>
      </c>
      <c r="F438" s="68" t="s">
        <v>2228</v>
      </c>
      <c r="G438" s="68" t="s">
        <v>2301</v>
      </c>
      <c r="H438" s="66">
        <v>1.0</v>
      </c>
      <c r="I438" s="66" t="str">
        <f>vlookup(D438,'ranap clusters obsolete'!D:D,1,false)</f>
        <v>#N/A</v>
      </c>
      <c r="J438" s="66" t="s">
        <v>9311</v>
      </c>
    </row>
    <row r="439">
      <c r="A439" s="68">
        <v>11.0</v>
      </c>
      <c r="B439" s="69" t="s">
        <v>6275</v>
      </c>
      <c r="C439" s="68" t="s">
        <v>7665</v>
      </c>
      <c r="D439" s="70" t="s">
        <v>1654</v>
      </c>
      <c r="E439" s="68" t="s">
        <v>1061</v>
      </c>
      <c r="F439" s="68" t="s">
        <v>2228</v>
      </c>
      <c r="G439" s="68" t="s">
        <v>2301</v>
      </c>
      <c r="H439" s="66">
        <v>1.0</v>
      </c>
      <c r="I439" s="66" t="str">
        <f>vlookup(D439,'ranap clusters obsolete'!D:D,1,false)</f>
        <v>#N/A</v>
      </c>
      <c r="J439" s="66" t="s">
        <v>9311</v>
      </c>
    </row>
    <row r="440">
      <c r="A440" s="68">
        <v>11.0</v>
      </c>
      <c r="B440" s="69" t="s">
        <v>6275</v>
      </c>
      <c r="C440" s="68" t="s">
        <v>7665</v>
      </c>
      <c r="D440" s="70" t="s">
        <v>1655</v>
      </c>
      <c r="E440" s="68" t="s">
        <v>1063</v>
      </c>
      <c r="F440" s="68" t="s">
        <v>2228</v>
      </c>
      <c r="G440" s="68" t="s">
        <v>2301</v>
      </c>
      <c r="H440" s="66">
        <v>1.0</v>
      </c>
      <c r="I440" s="66" t="str">
        <f>vlookup(D440,'ranap clusters obsolete'!D:D,1,false)</f>
        <v>#N/A</v>
      </c>
      <c r="J440" s="66" t="s">
        <v>9311</v>
      </c>
    </row>
    <row r="441">
      <c r="A441" s="68">
        <v>11.0</v>
      </c>
      <c r="B441" s="69" t="s">
        <v>6275</v>
      </c>
      <c r="C441" s="68" t="s">
        <v>7665</v>
      </c>
      <c r="D441" s="70" t="s">
        <v>1692</v>
      </c>
      <c r="E441" s="68" t="s">
        <v>1151</v>
      </c>
      <c r="F441" s="68" t="s">
        <v>2229</v>
      </c>
      <c r="G441" s="68" t="s">
        <v>2301</v>
      </c>
      <c r="H441" s="66">
        <v>1.0</v>
      </c>
      <c r="I441" s="66" t="str">
        <f>vlookup(D441,'ranap clusters obsolete'!D:D,1,false)</f>
        <v>#N/A</v>
      </c>
      <c r="J441" s="66" t="s">
        <v>9311</v>
      </c>
    </row>
    <row r="442">
      <c r="A442" s="68">
        <v>11.0</v>
      </c>
      <c r="B442" s="69" t="s">
        <v>6275</v>
      </c>
      <c r="C442" s="68" t="s">
        <v>7665</v>
      </c>
      <c r="D442" s="70" t="s">
        <v>1694</v>
      </c>
      <c r="E442" s="68" t="s">
        <v>1154</v>
      </c>
      <c r="F442" s="68" t="s">
        <v>2229</v>
      </c>
      <c r="G442" s="68" t="s">
        <v>2301</v>
      </c>
      <c r="H442" s="66">
        <v>1.0</v>
      </c>
      <c r="I442" s="66" t="str">
        <f>vlookup(D442,'ranap clusters obsolete'!D:D,1,false)</f>
        <v>#N/A</v>
      </c>
      <c r="J442" s="66" t="s">
        <v>9311</v>
      </c>
    </row>
    <row r="443">
      <c r="A443" s="68">
        <v>11.0</v>
      </c>
      <c r="B443" s="69" t="s">
        <v>6275</v>
      </c>
      <c r="C443" s="68" t="s">
        <v>7665</v>
      </c>
      <c r="D443" s="70" t="s">
        <v>1695</v>
      </c>
      <c r="E443" s="68" t="s">
        <v>1157</v>
      </c>
      <c r="F443" s="68" t="s">
        <v>2229</v>
      </c>
      <c r="G443" s="68" t="s">
        <v>2301</v>
      </c>
      <c r="H443" s="66">
        <v>1.0</v>
      </c>
      <c r="I443" s="66" t="str">
        <f>vlookup(D443,'ranap clusters obsolete'!D:D,1,false)</f>
        <v>#N/A</v>
      </c>
      <c r="J443" s="66" t="s">
        <v>9311</v>
      </c>
    </row>
    <row r="444">
      <c r="A444" s="68">
        <v>11.0</v>
      </c>
      <c r="B444" s="69" t="s">
        <v>6275</v>
      </c>
      <c r="C444" s="68" t="s">
        <v>7665</v>
      </c>
      <c r="D444" s="70" t="s">
        <v>1696</v>
      </c>
      <c r="E444" s="68" t="s">
        <v>1161</v>
      </c>
      <c r="F444" s="68" t="s">
        <v>2229</v>
      </c>
      <c r="G444" s="68" t="s">
        <v>2301</v>
      </c>
      <c r="H444" s="66">
        <v>1.0</v>
      </c>
      <c r="I444" s="66" t="str">
        <f>vlookup(D444,'ranap clusters obsolete'!D:D,1,false)</f>
        <v>#N/A</v>
      </c>
      <c r="J444" s="66" t="s">
        <v>9311</v>
      </c>
    </row>
    <row r="445">
      <c r="A445" s="68">
        <v>11.0</v>
      </c>
      <c r="B445" s="69" t="s">
        <v>6275</v>
      </c>
      <c r="C445" s="68" t="s">
        <v>7665</v>
      </c>
      <c r="D445" s="70" t="s">
        <v>1920</v>
      </c>
      <c r="E445" s="68" t="s">
        <v>1683</v>
      </c>
      <c r="F445" s="68" t="s">
        <v>1679</v>
      </c>
      <c r="G445" s="68" t="s">
        <v>2247</v>
      </c>
      <c r="H445" s="66">
        <v>1.0</v>
      </c>
      <c r="I445" s="66" t="str">
        <f>vlookup(D445,'ranap clusters obsolete'!D:D,1,false)</f>
        <v>#N/A</v>
      </c>
      <c r="J445" s="66" t="s">
        <v>9311</v>
      </c>
    </row>
    <row r="446">
      <c r="A446" s="68">
        <v>11.0</v>
      </c>
      <c r="B446" s="69" t="s">
        <v>6275</v>
      </c>
      <c r="C446" s="68" t="s">
        <v>7665</v>
      </c>
      <c r="D446" s="70" t="s">
        <v>1922</v>
      </c>
      <c r="E446" s="68" t="s">
        <v>1686</v>
      </c>
      <c r="F446" s="68" t="s">
        <v>1679</v>
      </c>
      <c r="G446" s="68" t="s">
        <v>2247</v>
      </c>
      <c r="H446" s="66">
        <v>1.0</v>
      </c>
      <c r="I446" s="66" t="str">
        <f>vlookup(D446,'ranap clusters obsolete'!D:D,1,false)</f>
        <v>#N/A</v>
      </c>
      <c r="J446" s="66" t="s">
        <v>9311</v>
      </c>
    </row>
    <row r="447">
      <c r="A447" s="68">
        <v>11.0</v>
      </c>
      <c r="B447" s="69" t="s">
        <v>6275</v>
      </c>
      <c r="C447" s="68" t="s">
        <v>7665</v>
      </c>
      <c r="D447" s="70" t="s">
        <v>1940</v>
      </c>
      <c r="E447" s="68" t="s">
        <v>1728</v>
      </c>
      <c r="F447" s="68" t="s">
        <v>2232</v>
      </c>
      <c r="G447" s="68" t="s">
        <v>2247</v>
      </c>
      <c r="H447" s="66">
        <v>1.0</v>
      </c>
      <c r="I447" s="66" t="str">
        <f>vlookup(D447,'ranap clusters obsolete'!D:D,1,false)</f>
        <v>#N/A</v>
      </c>
      <c r="J447" s="66" t="s">
        <v>9311</v>
      </c>
    </row>
    <row r="448">
      <c r="A448" s="68">
        <v>11.0</v>
      </c>
      <c r="B448" s="69" t="s">
        <v>6275</v>
      </c>
      <c r="C448" s="68" t="s">
        <v>7665</v>
      </c>
      <c r="D448" s="70" t="s">
        <v>923</v>
      </c>
      <c r="E448" s="68" t="s">
        <v>14</v>
      </c>
      <c r="F448" s="68" t="s">
        <v>2211</v>
      </c>
      <c r="G448" s="68" t="s">
        <v>2247</v>
      </c>
      <c r="H448" s="66">
        <v>0.0</v>
      </c>
      <c r="I448" s="66" t="str">
        <f>vlookup(D448,'ranap clusters obsolete'!D:D,1,false)</f>
        <v>#N/A</v>
      </c>
      <c r="J448" s="66" t="s">
        <v>9311</v>
      </c>
    </row>
    <row r="449">
      <c r="A449" s="68">
        <v>11.0</v>
      </c>
      <c r="B449" s="69" t="s">
        <v>6275</v>
      </c>
      <c r="C449" s="68" t="s">
        <v>7665</v>
      </c>
      <c r="D449" s="70" t="s">
        <v>925</v>
      </c>
      <c r="E449" s="68" t="s">
        <v>19</v>
      </c>
      <c r="F449" s="68" t="s">
        <v>2211</v>
      </c>
      <c r="G449" s="68" t="s">
        <v>2247</v>
      </c>
      <c r="H449" s="66">
        <v>0.0</v>
      </c>
      <c r="I449" s="66" t="str">
        <f>vlookup(D449,'ranap clusters obsolete'!D:D,1,false)</f>
        <v>#N/A</v>
      </c>
      <c r="J449" s="66" t="s">
        <v>9311</v>
      </c>
    </row>
    <row r="450">
      <c r="A450" s="68">
        <v>11.0</v>
      </c>
      <c r="B450" s="69" t="s">
        <v>6275</v>
      </c>
      <c r="C450" s="68" t="s">
        <v>7665</v>
      </c>
      <c r="D450" s="70" t="s">
        <v>927</v>
      </c>
      <c r="E450" s="68" t="s">
        <v>22</v>
      </c>
      <c r="F450" s="68" t="s">
        <v>2211</v>
      </c>
      <c r="G450" s="68" t="s">
        <v>2247</v>
      </c>
      <c r="H450" s="66">
        <v>0.0</v>
      </c>
      <c r="I450" s="66" t="str">
        <f>vlookup(D450,'ranap clusters obsolete'!D:D,1,false)</f>
        <v>#N/A</v>
      </c>
      <c r="J450" s="66" t="s">
        <v>9311</v>
      </c>
    </row>
    <row r="451">
      <c r="A451" s="68">
        <v>11.0</v>
      </c>
      <c r="B451" s="69" t="s">
        <v>6275</v>
      </c>
      <c r="C451" s="68" t="s">
        <v>7665</v>
      </c>
      <c r="D451" s="70" t="s">
        <v>928</v>
      </c>
      <c r="E451" s="68" t="s">
        <v>28</v>
      </c>
      <c r="F451" s="68" t="s">
        <v>2211</v>
      </c>
      <c r="G451" s="68" t="s">
        <v>2247</v>
      </c>
      <c r="H451" s="66">
        <v>0.0</v>
      </c>
      <c r="I451" s="66" t="str">
        <f>vlookup(D451,'ranap clusters obsolete'!D:D,1,false)</f>
        <v>#N/A</v>
      </c>
      <c r="J451" s="66" t="s">
        <v>9311</v>
      </c>
    </row>
    <row r="452">
      <c r="A452" s="68">
        <v>11.0</v>
      </c>
      <c r="B452" s="69" t="s">
        <v>6275</v>
      </c>
      <c r="C452" s="68" t="s">
        <v>7665</v>
      </c>
      <c r="D452" s="70" t="s">
        <v>929</v>
      </c>
      <c r="E452" s="68" t="s">
        <v>31</v>
      </c>
      <c r="F452" s="68" t="s">
        <v>2211</v>
      </c>
      <c r="G452" s="68" t="s">
        <v>2247</v>
      </c>
      <c r="H452" s="66">
        <v>0.0</v>
      </c>
      <c r="I452" s="66" t="str">
        <f>vlookup(D452,'ranap clusters obsolete'!D:D,1,false)</f>
        <v>#N/A</v>
      </c>
      <c r="J452" s="66" t="s">
        <v>9311</v>
      </c>
    </row>
    <row r="453">
      <c r="A453" s="68">
        <v>11.0</v>
      </c>
      <c r="B453" s="69" t="s">
        <v>6275</v>
      </c>
      <c r="C453" s="68" t="s">
        <v>7665</v>
      </c>
      <c r="D453" s="70" t="s">
        <v>931</v>
      </c>
      <c r="E453" s="68" t="s">
        <v>34</v>
      </c>
      <c r="F453" s="68" t="s">
        <v>2211</v>
      </c>
      <c r="G453" s="68" t="s">
        <v>2247</v>
      </c>
      <c r="H453" s="66">
        <v>0.0</v>
      </c>
      <c r="I453" s="66" t="str">
        <f>vlookup(D453,'ranap clusters obsolete'!D:D,1,false)</f>
        <v>#N/A</v>
      </c>
      <c r="J453" s="66" t="s">
        <v>9311</v>
      </c>
    </row>
    <row r="454">
      <c r="A454" s="68">
        <v>11.0</v>
      </c>
      <c r="B454" s="69" t="s">
        <v>6275</v>
      </c>
      <c r="C454" s="68" t="s">
        <v>7665</v>
      </c>
      <c r="D454" s="70" t="s">
        <v>932</v>
      </c>
      <c r="E454" s="68" t="s">
        <v>36</v>
      </c>
      <c r="F454" s="68" t="s">
        <v>2211</v>
      </c>
      <c r="G454" s="68" t="s">
        <v>2247</v>
      </c>
      <c r="H454" s="66">
        <v>0.0</v>
      </c>
      <c r="I454" s="66" t="str">
        <f>vlookup(D454,'ranap clusters obsolete'!D:D,1,false)</f>
        <v>#N/A</v>
      </c>
      <c r="J454" s="66" t="s">
        <v>9311</v>
      </c>
    </row>
    <row r="455">
      <c r="A455" s="68">
        <v>11.0</v>
      </c>
      <c r="B455" s="69" t="s">
        <v>6275</v>
      </c>
      <c r="C455" s="68" t="s">
        <v>7665</v>
      </c>
      <c r="D455" s="70" t="s">
        <v>934</v>
      </c>
      <c r="E455" s="68" t="s">
        <v>38</v>
      </c>
      <c r="F455" s="68" t="s">
        <v>2211</v>
      </c>
      <c r="G455" s="68" t="s">
        <v>2247</v>
      </c>
      <c r="H455" s="66">
        <v>0.0</v>
      </c>
      <c r="I455" s="66" t="str">
        <f>vlookup(D455,'ranap clusters obsolete'!D:D,1,false)</f>
        <v>#N/A</v>
      </c>
      <c r="J455" s="66" t="s">
        <v>9311</v>
      </c>
    </row>
    <row r="456">
      <c r="A456" s="68">
        <v>11.0</v>
      </c>
      <c r="B456" s="69" t="s">
        <v>6275</v>
      </c>
      <c r="C456" s="68" t="s">
        <v>7665</v>
      </c>
      <c r="D456" s="70" t="s">
        <v>935</v>
      </c>
      <c r="E456" s="68" t="s">
        <v>40</v>
      </c>
      <c r="F456" s="68" t="s">
        <v>2211</v>
      </c>
      <c r="G456" s="68" t="s">
        <v>2247</v>
      </c>
      <c r="H456" s="66">
        <v>0.0</v>
      </c>
      <c r="I456" s="66" t="str">
        <f>vlookup(D456,'ranap clusters obsolete'!D:D,1,false)</f>
        <v>#N/A</v>
      </c>
      <c r="J456" s="66" t="s">
        <v>9311</v>
      </c>
    </row>
    <row r="457">
      <c r="A457" s="68">
        <v>11.0</v>
      </c>
      <c r="B457" s="69" t="s">
        <v>6275</v>
      </c>
      <c r="C457" s="68" t="s">
        <v>7665</v>
      </c>
      <c r="D457" s="70" t="s">
        <v>936</v>
      </c>
      <c r="E457" s="68" t="s">
        <v>42</v>
      </c>
      <c r="F457" s="68" t="s">
        <v>2211</v>
      </c>
      <c r="G457" s="68" t="s">
        <v>2247</v>
      </c>
      <c r="H457" s="66">
        <v>0.0</v>
      </c>
      <c r="I457" s="66" t="str">
        <f>vlookup(D457,'ranap clusters obsolete'!D:D,1,false)</f>
        <v>#N/A</v>
      </c>
      <c r="J457" s="66" t="s">
        <v>9311</v>
      </c>
    </row>
    <row r="458">
      <c r="A458" s="68">
        <v>11.0</v>
      </c>
      <c r="B458" s="69" t="s">
        <v>6275</v>
      </c>
      <c r="C458" s="68" t="s">
        <v>7665</v>
      </c>
      <c r="D458" s="70" t="s">
        <v>939</v>
      </c>
      <c r="E458" s="68" t="s">
        <v>44</v>
      </c>
      <c r="F458" s="68" t="s">
        <v>2211</v>
      </c>
      <c r="G458" s="68" t="s">
        <v>2247</v>
      </c>
      <c r="H458" s="66">
        <v>0.0</v>
      </c>
      <c r="I458" s="66" t="str">
        <f>vlookup(D458,'ranap clusters obsolete'!D:D,1,false)</f>
        <v>#N/A</v>
      </c>
      <c r="J458" s="66" t="s">
        <v>9311</v>
      </c>
    </row>
    <row r="459">
      <c r="A459" s="68">
        <v>11.0</v>
      </c>
      <c r="B459" s="69" t="s">
        <v>6275</v>
      </c>
      <c r="C459" s="68" t="s">
        <v>7665</v>
      </c>
      <c r="D459" s="70" t="s">
        <v>940</v>
      </c>
      <c r="E459" s="68" t="s">
        <v>46</v>
      </c>
      <c r="F459" s="68" t="s">
        <v>2211</v>
      </c>
      <c r="G459" s="68" t="s">
        <v>2247</v>
      </c>
      <c r="H459" s="66">
        <v>0.0</v>
      </c>
      <c r="I459" s="66" t="str">
        <f>vlookup(D459,'ranap clusters obsolete'!D:D,1,false)</f>
        <v>#N/A</v>
      </c>
      <c r="J459" s="66" t="s">
        <v>9311</v>
      </c>
    </row>
    <row r="460">
      <c r="A460" s="68">
        <v>11.0</v>
      </c>
      <c r="B460" s="69" t="s">
        <v>6275</v>
      </c>
      <c r="C460" s="68" t="s">
        <v>7665</v>
      </c>
      <c r="D460" s="70" t="s">
        <v>941</v>
      </c>
      <c r="E460" s="68" t="s">
        <v>48</v>
      </c>
      <c r="F460" s="68" t="s">
        <v>2211</v>
      </c>
      <c r="G460" s="68" t="s">
        <v>2247</v>
      </c>
      <c r="H460" s="66">
        <v>0.0</v>
      </c>
      <c r="I460" s="66" t="str">
        <f>vlookup(D460,'ranap clusters obsolete'!D:D,1,false)</f>
        <v>#N/A</v>
      </c>
      <c r="J460" s="66" t="s">
        <v>9311</v>
      </c>
    </row>
    <row r="461">
      <c r="A461" s="68">
        <v>11.0</v>
      </c>
      <c r="B461" s="69" t="s">
        <v>6275</v>
      </c>
      <c r="C461" s="68" t="s">
        <v>7665</v>
      </c>
      <c r="D461" s="70" t="s">
        <v>943</v>
      </c>
      <c r="E461" s="68" t="s">
        <v>51</v>
      </c>
      <c r="F461" s="68" t="s">
        <v>2211</v>
      </c>
      <c r="G461" s="68" t="s">
        <v>2247</v>
      </c>
      <c r="H461" s="66">
        <v>0.0</v>
      </c>
      <c r="I461" s="66" t="str">
        <f>vlookup(D461,'ranap clusters obsolete'!D:D,1,false)</f>
        <v>#N/A</v>
      </c>
      <c r="J461" s="66" t="s">
        <v>9311</v>
      </c>
    </row>
    <row r="462">
      <c r="A462" s="68">
        <v>11.0</v>
      </c>
      <c r="B462" s="69" t="s">
        <v>6275</v>
      </c>
      <c r="C462" s="68" t="s">
        <v>7665</v>
      </c>
      <c r="D462" s="70" t="s">
        <v>944</v>
      </c>
      <c r="E462" s="68" t="s">
        <v>54</v>
      </c>
      <c r="F462" s="68" t="s">
        <v>2211</v>
      </c>
      <c r="G462" s="68" t="s">
        <v>2247</v>
      </c>
      <c r="H462" s="66">
        <v>0.0</v>
      </c>
      <c r="I462" s="66" t="str">
        <f>vlookup(D462,'ranap clusters obsolete'!D:D,1,false)</f>
        <v>#N/A</v>
      </c>
      <c r="J462" s="66" t="s">
        <v>9311</v>
      </c>
    </row>
    <row r="463">
      <c r="A463" s="68">
        <v>11.0</v>
      </c>
      <c r="B463" s="69" t="s">
        <v>6275</v>
      </c>
      <c r="C463" s="68" t="s">
        <v>7665</v>
      </c>
      <c r="D463" s="70" t="s">
        <v>946</v>
      </c>
      <c r="E463" s="68" t="s">
        <v>57</v>
      </c>
      <c r="F463" s="68" t="s">
        <v>2211</v>
      </c>
      <c r="G463" s="68" t="s">
        <v>2247</v>
      </c>
      <c r="H463" s="66">
        <v>0.0</v>
      </c>
      <c r="I463" s="66" t="str">
        <f>vlookup(D463,'ranap clusters obsolete'!D:D,1,false)</f>
        <v>#N/A</v>
      </c>
      <c r="J463" s="66" t="s">
        <v>9311</v>
      </c>
    </row>
    <row r="464">
      <c r="A464" s="68">
        <v>11.0</v>
      </c>
      <c r="B464" s="69" t="s">
        <v>6275</v>
      </c>
      <c r="C464" s="68" t="s">
        <v>7665</v>
      </c>
      <c r="D464" s="70" t="s">
        <v>947</v>
      </c>
      <c r="E464" s="68" t="s">
        <v>61</v>
      </c>
      <c r="F464" s="68" t="s">
        <v>2211</v>
      </c>
      <c r="G464" s="68" t="s">
        <v>2436</v>
      </c>
      <c r="H464" s="66">
        <v>0.0</v>
      </c>
      <c r="I464" s="66" t="str">
        <f>vlookup(D464,'ranap clusters obsolete'!D:D,1,false)</f>
        <v>#N/A</v>
      </c>
      <c r="J464" s="66" t="s">
        <v>9311</v>
      </c>
    </row>
    <row r="465">
      <c r="A465" s="68">
        <v>11.0</v>
      </c>
      <c r="B465" s="69" t="s">
        <v>6275</v>
      </c>
      <c r="C465" s="68" t="s">
        <v>7665</v>
      </c>
      <c r="D465" s="70" t="s">
        <v>949</v>
      </c>
      <c r="E465" s="68" t="s">
        <v>67</v>
      </c>
      <c r="F465" s="68" t="s">
        <v>2211</v>
      </c>
      <c r="G465" s="68" t="s">
        <v>2301</v>
      </c>
      <c r="H465" s="66">
        <v>0.0</v>
      </c>
      <c r="I465" s="66" t="str">
        <f>vlookup(D465,'ranap clusters obsolete'!D:D,1,false)</f>
        <v>#N/A</v>
      </c>
      <c r="J465" s="66" t="s">
        <v>9311</v>
      </c>
    </row>
    <row r="466">
      <c r="A466" s="68">
        <v>11.0</v>
      </c>
      <c r="B466" s="69" t="s">
        <v>6275</v>
      </c>
      <c r="C466" s="68" t="s">
        <v>7665</v>
      </c>
      <c r="D466" s="70" t="s">
        <v>950</v>
      </c>
      <c r="E466" s="68" t="s">
        <v>70</v>
      </c>
      <c r="F466" s="68" t="s">
        <v>2211</v>
      </c>
      <c r="G466" s="68" t="s">
        <v>2436</v>
      </c>
      <c r="H466" s="66">
        <v>0.0</v>
      </c>
      <c r="I466" s="66" t="str">
        <f>vlookup(D466,'ranap clusters obsolete'!D:D,1,false)</f>
        <v>#N/A</v>
      </c>
      <c r="J466" s="66" t="s">
        <v>9311</v>
      </c>
    </row>
    <row r="467">
      <c r="A467" s="68">
        <v>11.0</v>
      </c>
      <c r="B467" s="69" t="s">
        <v>6275</v>
      </c>
      <c r="C467" s="68" t="s">
        <v>7665</v>
      </c>
      <c r="D467" s="70" t="s">
        <v>952</v>
      </c>
      <c r="E467" s="68" t="s">
        <v>73</v>
      </c>
      <c r="F467" s="68" t="s">
        <v>2211</v>
      </c>
      <c r="G467" s="68" t="s">
        <v>2301</v>
      </c>
      <c r="H467" s="66">
        <v>0.0</v>
      </c>
      <c r="I467" s="66" t="str">
        <f>vlookup(D467,'ranap clusters obsolete'!D:D,1,false)</f>
        <v>#N/A</v>
      </c>
      <c r="J467" s="66" t="s">
        <v>9311</v>
      </c>
    </row>
    <row r="468">
      <c r="A468" s="68">
        <v>11.0</v>
      </c>
      <c r="B468" s="69" t="s">
        <v>6275</v>
      </c>
      <c r="C468" s="68" t="s">
        <v>7665</v>
      </c>
      <c r="D468" s="70" t="s">
        <v>953</v>
      </c>
      <c r="E468" s="68" t="s">
        <v>76</v>
      </c>
      <c r="F468" s="68" t="s">
        <v>2211</v>
      </c>
      <c r="G468" s="68" t="s">
        <v>2301</v>
      </c>
      <c r="H468" s="66">
        <v>0.0</v>
      </c>
      <c r="I468" s="66" t="str">
        <f>vlookup(D468,'ranap clusters obsolete'!D:D,1,false)</f>
        <v>#N/A</v>
      </c>
      <c r="J468" s="66" t="s">
        <v>9311</v>
      </c>
    </row>
    <row r="469">
      <c r="A469" s="68">
        <v>11.0</v>
      </c>
      <c r="B469" s="69" t="s">
        <v>6275</v>
      </c>
      <c r="C469" s="68" t="s">
        <v>7665</v>
      </c>
      <c r="D469" s="70" t="s">
        <v>954</v>
      </c>
      <c r="E469" s="68" t="s">
        <v>79</v>
      </c>
      <c r="F469" s="68" t="s">
        <v>2211</v>
      </c>
      <c r="G469" s="68" t="s">
        <v>2441</v>
      </c>
      <c r="H469" s="66">
        <v>0.0</v>
      </c>
      <c r="I469" s="66" t="str">
        <f>vlookup(D469,'ranap clusters obsolete'!D:D,1,false)</f>
        <v>#N/A</v>
      </c>
      <c r="J469" s="66" t="s">
        <v>9311</v>
      </c>
    </row>
    <row r="470">
      <c r="A470" s="68">
        <v>11.0</v>
      </c>
      <c r="B470" s="69" t="s">
        <v>6275</v>
      </c>
      <c r="C470" s="68" t="s">
        <v>7665</v>
      </c>
      <c r="D470" s="70" t="s">
        <v>956</v>
      </c>
      <c r="E470" s="68" t="s">
        <v>82</v>
      </c>
      <c r="F470" s="68" t="s">
        <v>2211</v>
      </c>
      <c r="G470" s="68" t="s">
        <v>2441</v>
      </c>
      <c r="H470" s="66">
        <v>0.0</v>
      </c>
      <c r="I470" s="66" t="str">
        <f>vlookup(D470,'ranap clusters obsolete'!D:D,1,false)</f>
        <v>#N/A</v>
      </c>
      <c r="J470" s="66" t="s">
        <v>9311</v>
      </c>
    </row>
    <row r="471">
      <c r="A471" s="68">
        <v>11.0</v>
      </c>
      <c r="B471" s="69" t="s">
        <v>6275</v>
      </c>
      <c r="C471" s="68" t="s">
        <v>7665</v>
      </c>
      <c r="D471" s="70" t="s">
        <v>957</v>
      </c>
      <c r="E471" s="68" t="s">
        <v>88</v>
      </c>
      <c r="F471" s="68" t="s">
        <v>2211</v>
      </c>
      <c r="G471" s="68" t="s">
        <v>2441</v>
      </c>
      <c r="H471" s="66">
        <v>0.0</v>
      </c>
      <c r="I471" s="66" t="str">
        <f>vlookup(D471,'ranap clusters obsolete'!D:D,1,false)</f>
        <v>#N/A</v>
      </c>
      <c r="J471" s="66" t="s">
        <v>9311</v>
      </c>
    </row>
    <row r="472">
      <c r="A472" s="68">
        <v>11.0</v>
      </c>
      <c r="B472" s="69" t="s">
        <v>6275</v>
      </c>
      <c r="C472" s="68" t="s">
        <v>7665</v>
      </c>
      <c r="D472" s="70" t="s">
        <v>959</v>
      </c>
      <c r="E472" s="68" t="s">
        <v>91</v>
      </c>
      <c r="F472" s="68" t="s">
        <v>2211</v>
      </c>
      <c r="G472" s="68" t="s">
        <v>2301</v>
      </c>
      <c r="H472" s="66">
        <v>0.0</v>
      </c>
      <c r="I472" s="66" t="str">
        <f>vlookup(D472,'ranap clusters obsolete'!D:D,1,false)</f>
        <v>#N/A</v>
      </c>
      <c r="J472" s="66" t="s">
        <v>9311</v>
      </c>
    </row>
    <row r="473">
      <c r="A473" s="68">
        <v>11.0</v>
      </c>
      <c r="B473" s="69" t="s">
        <v>6275</v>
      </c>
      <c r="C473" s="68" t="s">
        <v>7665</v>
      </c>
      <c r="D473" s="70" t="s">
        <v>960</v>
      </c>
      <c r="E473" s="68" t="s">
        <v>93</v>
      </c>
      <c r="F473" s="68" t="s">
        <v>2211</v>
      </c>
      <c r="G473" s="68" t="s">
        <v>2301</v>
      </c>
      <c r="H473" s="66">
        <v>0.0</v>
      </c>
      <c r="I473" s="66" t="str">
        <f>vlookup(D473,'ranap clusters obsolete'!D:D,1,false)</f>
        <v>#N/A</v>
      </c>
      <c r="J473" s="66" t="s">
        <v>9311</v>
      </c>
    </row>
    <row r="474">
      <c r="A474" s="68">
        <v>11.0</v>
      </c>
      <c r="B474" s="69" t="s">
        <v>6275</v>
      </c>
      <c r="C474" s="68" t="s">
        <v>7665</v>
      </c>
      <c r="D474" s="70" t="s">
        <v>961</v>
      </c>
      <c r="E474" s="68" t="s">
        <v>96</v>
      </c>
      <c r="F474" s="68" t="s">
        <v>2211</v>
      </c>
      <c r="G474" s="68" t="s">
        <v>2301</v>
      </c>
      <c r="H474" s="66">
        <v>0.0</v>
      </c>
      <c r="I474" s="66" t="str">
        <f>vlookup(D474,'ranap clusters obsolete'!D:D,1,false)</f>
        <v>#N/A</v>
      </c>
      <c r="J474" s="66" t="s">
        <v>9311</v>
      </c>
    </row>
    <row r="475">
      <c r="A475" s="68">
        <v>11.0</v>
      </c>
      <c r="B475" s="69" t="s">
        <v>6275</v>
      </c>
      <c r="C475" s="68" t="s">
        <v>7665</v>
      </c>
      <c r="D475" s="70" t="s">
        <v>963</v>
      </c>
      <c r="E475" s="68" t="s">
        <v>100</v>
      </c>
      <c r="F475" s="68" t="s">
        <v>2211</v>
      </c>
      <c r="G475" s="68" t="s">
        <v>2301</v>
      </c>
      <c r="H475" s="66">
        <v>0.0</v>
      </c>
      <c r="I475" s="66" t="str">
        <f>vlookup(D475,'ranap clusters obsolete'!D:D,1,false)</f>
        <v>#N/A</v>
      </c>
      <c r="J475" s="66" t="s">
        <v>9311</v>
      </c>
    </row>
    <row r="476">
      <c r="A476" s="68">
        <v>11.0</v>
      </c>
      <c r="B476" s="69" t="s">
        <v>6275</v>
      </c>
      <c r="C476" s="68" t="s">
        <v>7665</v>
      </c>
      <c r="D476" s="70" t="s">
        <v>964</v>
      </c>
      <c r="E476" s="68" t="s">
        <v>104</v>
      </c>
      <c r="F476" s="68" t="s">
        <v>2211</v>
      </c>
      <c r="G476" s="68" t="s">
        <v>2301</v>
      </c>
      <c r="H476" s="66">
        <v>0.0</v>
      </c>
      <c r="I476" s="66" t="str">
        <f>vlookup(D476,'ranap clusters obsolete'!D:D,1,false)</f>
        <v>#N/A</v>
      </c>
      <c r="J476" s="66" t="s">
        <v>9311</v>
      </c>
    </row>
    <row r="477">
      <c r="A477" s="68">
        <v>11.0</v>
      </c>
      <c r="B477" s="69" t="s">
        <v>6275</v>
      </c>
      <c r="C477" s="68" t="s">
        <v>7665</v>
      </c>
      <c r="D477" s="70" t="s">
        <v>966</v>
      </c>
      <c r="E477" s="68" t="s">
        <v>106</v>
      </c>
      <c r="F477" s="68" t="s">
        <v>2211</v>
      </c>
      <c r="G477" s="68" t="s">
        <v>2301</v>
      </c>
      <c r="H477" s="66">
        <v>0.0</v>
      </c>
      <c r="I477" s="66" t="str">
        <f>vlookup(D477,'ranap clusters obsolete'!D:D,1,false)</f>
        <v>#N/A</v>
      </c>
      <c r="J477" s="66" t="s">
        <v>9311</v>
      </c>
    </row>
    <row r="478">
      <c r="A478" s="68">
        <v>11.0</v>
      </c>
      <c r="B478" s="69" t="s">
        <v>6275</v>
      </c>
      <c r="C478" s="68" t="s">
        <v>7665</v>
      </c>
      <c r="D478" s="70" t="s">
        <v>967</v>
      </c>
      <c r="E478" s="68" t="s">
        <v>108</v>
      </c>
      <c r="F478" s="68" t="s">
        <v>2211</v>
      </c>
      <c r="G478" s="68" t="s">
        <v>2301</v>
      </c>
      <c r="H478" s="66">
        <v>0.0</v>
      </c>
      <c r="I478" s="66" t="str">
        <f>vlookup(D478,'ranap clusters obsolete'!D:D,1,false)</f>
        <v>#N/A</v>
      </c>
      <c r="J478" s="66" t="s">
        <v>9311</v>
      </c>
    </row>
    <row r="479">
      <c r="A479" s="68">
        <v>11.0</v>
      </c>
      <c r="B479" s="69" t="s">
        <v>6275</v>
      </c>
      <c r="C479" s="68" t="s">
        <v>7665</v>
      </c>
      <c r="D479" s="70" t="s">
        <v>968</v>
      </c>
      <c r="E479" s="68" t="s">
        <v>112</v>
      </c>
      <c r="F479" s="68" t="s">
        <v>2211</v>
      </c>
      <c r="G479" s="68" t="s">
        <v>2301</v>
      </c>
      <c r="H479" s="66">
        <v>0.0</v>
      </c>
      <c r="I479" s="66" t="str">
        <f>vlookup(D479,'ranap clusters obsolete'!D:D,1,false)</f>
        <v>#N/A</v>
      </c>
      <c r="J479" s="66" t="s">
        <v>9311</v>
      </c>
    </row>
    <row r="480">
      <c r="A480" s="68">
        <v>11.0</v>
      </c>
      <c r="B480" s="69" t="s">
        <v>6275</v>
      </c>
      <c r="C480" s="68" t="s">
        <v>7665</v>
      </c>
      <c r="D480" s="70" t="s">
        <v>970</v>
      </c>
      <c r="E480" s="68" t="s">
        <v>114</v>
      </c>
      <c r="F480" s="68" t="s">
        <v>2211</v>
      </c>
      <c r="G480" s="68" t="s">
        <v>2301</v>
      </c>
      <c r="H480" s="66">
        <v>0.0</v>
      </c>
      <c r="I480" s="66" t="str">
        <f>vlookup(D480,'ranap clusters obsolete'!D:D,1,false)</f>
        <v>#N/A</v>
      </c>
      <c r="J480" s="66" t="s">
        <v>9311</v>
      </c>
    </row>
    <row r="481">
      <c r="A481" s="68">
        <v>11.0</v>
      </c>
      <c r="B481" s="69" t="s">
        <v>6275</v>
      </c>
      <c r="C481" s="68" t="s">
        <v>7665</v>
      </c>
      <c r="D481" s="70" t="s">
        <v>971</v>
      </c>
      <c r="E481" s="68" t="s">
        <v>118</v>
      </c>
      <c r="F481" s="68" t="s">
        <v>2211</v>
      </c>
      <c r="G481" s="68" t="s">
        <v>2301</v>
      </c>
      <c r="H481" s="66">
        <v>0.0</v>
      </c>
      <c r="I481" s="66" t="str">
        <f>vlookup(D481,'ranap clusters obsolete'!D:D,1,false)</f>
        <v>#N/A</v>
      </c>
      <c r="J481" s="66" t="s">
        <v>9311</v>
      </c>
    </row>
    <row r="482">
      <c r="A482" s="68">
        <v>11.0</v>
      </c>
      <c r="B482" s="69" t="s">
        <v>6275</v>
      </c>
      <c r="C482" s="68" t="s">
        <v>7665</v>
      </c>
      <c r="D482" s="70" t="s">
        <v>972</v>
      </c>
      <c r="E482" s="68" t="s">
        <v>122</v>
      </c>
      <c r="F482" s="68" t="s">
        <v>2211</v>
      </c>
      <c r="G482" s="68" t="s">
        <v>2301</v>
      </c>
      <c r="H482" s="66">
        <v>0.0</v>
      </c>
      <c r="I482" s="66" t="str">
        <f>vlookup(D482,'ranap clusters obsolete'!D:D,1,false)</f>
        <v>#N/A</v>
      </c>
      <c r="J482" s="66" t="s">
        <v>9311</v>
      </c>
    </row>
    <row r="483">
      <c r="A483" s="68">
        <v>11.0</v>
      </c>
      <c r="B483" s="69" t="s">
        <v>6275</v>
      </c>
      <c r="C483" s="68" t="s">
        <v>7665</v>
      </c>
      <c r="D483" s="70" t="s">
        <v>974</v>
      </c>
      <c r="E483" s="68" t="s">
        <v>125</v>
      </c>
      <c r="F483" s="68" t="s">
        <v>2211</v>
      </c>
      <c r="G483" s="68" t="s">
        <v>2301</v>
      </c>
      <c r="H483" s="66">
        <v>0.0</v>
      </c>
      <c r="I483" s="66" t="str">
        <f>vlookup(D483,'ranap clusters obsolete'!D:D,1,false)</f>
        <v>#N/A</v>
      </c>
      <c r="J483" s="66" t="s">
        <v>9311</v>
      </c>
    </row>
    <row r="484">
      <c r="A484" s="68">
        <v>11.0</v>
      </c>
      <c r="B484" s="69" t="s">
        <v>6275</v>
      </c>
      <c r="C484" s="68" t="s">
        <v>7665</v>
      </c>
      <c r="D484" s="70" t="s">
        <v>975</v>
      </c>
      <c r="E484" s="68" t="s">
        <v>128</v>
      </c>
      <c r="F484" s="68" t="s">
        <v>2211</v>
      </c>
      <c r="G484" s="68" t="s">
        <v>2301</v>
      </c>
      <c r="H484" s="66">
        <v>0.0</v>
      </c>
      <c r="I484" s="66" t="str">
        <f>vlookup(D484,'ranap clusters obsolete'!D:D,1,false)</f>
        <v>#N/A</v>
      </c>
      <c r="J484" s="66" t="s">
        <v>9311</v>
      </c>
    </row>
    <row r="485">
      <c r="A485" s="68">
        <v>11.0</v>
      </c>
      <c r="B485" s="69" t="s">
        <v>6275</v>
      </c>
      <c r="C485" s="68" t="s">
        <v>7665</v>
      </c>
      <c r="D485" s="70" t="s">
        <v>978</v>
      </c>
      <c r="E485" s="68" t="s">
        <v>133</v>
      </c>
      <c r="F485" s="68" t="s">
        <v>2211</v>
      </c>
      <c r="G485" s="68" t="s">
        <v>2301</v>
      </c>
      <c r="H485" s="66">
        <v>0.0</v>
      </c>
      <c r="I485" s="66" t="str">
        <f>vlookup(D485,'ranap clusters obsolete'!D:D,1,false)</f>
        <v>#N/A</v>
      </c>
      <c r="J485" s="66" t="s">
        <v>9311</v>
      </c>
    </row>
    <row r="486">
      <c r="A486" s="68">
        <v>11.0</v>
      </c>
      <c r="B486" s="69" t="s">
        <v>6275</v>
      </c>
      <c r="C486" s="68" t="s">
        <v>7665</v>
      </c>
      <c r="D486" s="70" t="s">
        <v>979</v>
      </c>
      <c r="E486" s="68" t="s">
        <v>136</v>
      </c>
      <c r="F486" s="68" t="s">
        <v>2211</v>
      </c>
      <c r="G486" s="68" t="s">
        <v>2301</v>
      </c>
      <c r="H486" s="66">
        <v>0.0</v>
      </c>
      <c r="I486" s="66" t="str">
        <f>vlookup(D486,'ranap clusters obsolete'!D:D,1,false)</f>
        <v>#N/A</v>
      </c>
      <c r="J486" s="66" t="s">
        <v>9311</v>
      </c>
    </row>
    <row r="487">
      <c r="A487" s="68">
        <v>11.0</v>
      </c>
      <c r="B487" s="69" t="s">
        <v>6275</v>
      </c>
      <c r="C487" s="68" t="s">
        <v>7665</v>
      </c>
      <c r="D487" s="70" t="s">
        <v>981</v>
      </c>
      <c r="E487" s="68" t="s">
        <v>141</v>
      </c>
      <c r="F487" s="68" t="s">
        <v>2211</v>
      </c>
      <c r="G487" s="68" t="s">
        <v>2301</v>
      </c>
      <c r="H487" s="66">
        <v>0.0</v>
      </c>
      <c r="I487" s="66" t="str">
        <f>vlookup(D487,'ranap clusters obsolete'!D:D,1,false)</f>
        <v>#N/A</v>
      </c>
      <c r="J487" s="66" t="s">
        <v>9311</v>
      </c>
    </row>
    <row r="488">
      <c r="A488" s="68">
        <v>11.0</v>
      </c>
      <c r="B488" s="69" t="s">
        <v>6275</v>
      </c>
      <c r="C488" s="68" t="s">
        <v>7665</v>
      </c>
      <c r="D488" s="70" t="s">
        <v>982</v>
      </c>
      <c r="E488" s="68" t="s">
        <v>144</v>
      </c>
      <c r="F488" s="68" t="s">
        <v>2211</v>
      </c>
      <c r="G488" s="68" t="s">
        <v>2301</v>
      </c>
      <c r="H488" s="66">
        <v>0.0</v>
      </c>
      <c r="I488" s="66" t="str">
        <f>vlookup(D488,'ranap clusters obsolete'!D:D,1,false)</f>
        <v>#N/A</v>
      </c>
      <c r="J488" s="66" t="s">
        <v>9311</v>
      </c>
    </row>
    <row r="489">
      <c r="A489" s="68">
        <v>11.0</v>
      </c>
      <c r="B489" s="69" t="s">
        <v>6275</v>
      </c>
      <c r="C489" s="68" t="s">
        <v>7665</v>
      </c>
      <c r="D489" s="70" t="s">
        <v>983</v>
      </c>
      <c r="E489" s="68" t="s">
        <v>147</v>
      </c>
      <c r="F489" s="68" t="s">
        <v>2211</v>
      </c>
      <c r="G489" s="68" t="s">
        <v>2301</v>
      </c>
      <c r="H489" s="66">
        <v>0.0</v>
      </c>
      <c r="I489" s="66" t="str">
        <f>vlookup(D489,'ranap clusters obsolete'!D:D,1,false)</f>
        <v>#N/A</v>
      </c>
      <c r="J489" s="66" t="s">
        <v>9311</v>
      </c>
    </row>
    <row r="490">
      <c r="A490" s="68">
        <v>11.0</v>
      </c>
      <c r="B490" s="69" t="s">
        <v>6275</v>
      </c>
      <c r="C490" s="68" t="s">
        <v>7665</v>
      </c>
      <c r="D490" s="70" t="s">
        <v>985</v>
      </c>
      <c r="E490" s="68" t="s">
        <v>150</v>
      </c>
      <c r="F490" s="68" t="s">
        <v>2211</v>
      </c>
      <c r="G490" s="68" t="s">
        <v>2301</v>
      </c>
      <c r="H490" s="66">
        <v>0.0</v>
      </c>
      <c r="I490" s="66" t="str">
        <f>vlookup(D490,'ranap clusters obsolete'!D:D,1,false)</f>
        <v>#N/A</v>
      </c>
      <c r="J490" s="66" t="s">
        <v>9311</v>
      </c>
    </row>
    <row r="491">
      <c r="A491" s="68">
        <v>11.0</v>
      </c>
      <c r="B491" s="69" t="s">
        <v>6275</v>
      </c>
      <c r="C491" s="68" t="s">
        <v>7665</v>
      </c>
      <c r="D491" s="70" t="s">
        <v>988</v>
      </c>
      <c r="E491" s="68" t="s">
        <v>153</v>
      </c>
      <c r="F491" s="68" t="s">
        <v>2211</v>
      </c>
      <c r="G491" s="68" t="s">
        <v>2301</v>
      </c>
      <c r="H491" s="66">
        <v>0.0</v>
      </c>
      <c r="I491" s="66" t="str">
        <f>vlookup(D491,'ranap clusters obsolete'!D:D,1,false)</f>
        <v>#N/A</v>
      </c>
      <c r="J491" s="66" t="s">
        <v>9311</v>
      </c>
    </row>
    <row r="492">
      <c r="A492" s="68">
        <v>11.0</v>
      </c>
      <c r="B492" s="69" t="s">
        <v>6275</v>
      </c>
      <c r="C492" s="68" t="s">
        <v>7665</v>
      </c>
      <c r="D492" s="70" t="s">
        <v>989</v>
      </c>
      <c r="E492" s="68" t="s">
        <v>159</v>
      </c>
      <c r="F492" s="68" t="s">
        <v>2211</v>
      </c>
      <c r="G492" s="68" t="s">
        <v>2441</v>
      </c>
      <c r="H492" s="66">
        <v>0.0</v>
      </c>
      <c r="I492" s="66" t="str">
        <f>vlookup(D492,'ranap clusters obsolete'!D:D,1,false)</f>
        <v>#N/A</v>
      </c>
      <c r="J492" s="66" t="s">
        <v>9311</v>
      </c>
    </row>
    <row r="493">
      <c r="A493" s="68">
        <v>11.0</v>
      </c>
      <c r="B493" s="69" t="s">
        <v>6275</v>
      </c>
      <c r="C493" s="68" t="s">
        <v>7665</v>
      </c>
      <c r="D493" s="70" t="s">
        <v>991</v>
      </c>
      <c r="E493" s="68" t="s">
        <v>160</v>
      </c>
      <c r="F493" s="68" t="s">
        <v>2211</v>
      </c>
      <c r="G493" s="68" t="s">
        <v>2301</v>
      </c>
      <c r="H493" s="66">
        <v>0.0</v>
      </c>
      <c r="I493" s="66" t="str">
        <f>vlookup(D493,'ranap clusters obsolete'!D:D,1,false)</f>
        <v>#N/A</v>
      </c>
      <c r="J493" s="66" t="s">
        <v>9311</v>
      </c>
    </row>
    <row r="494">
      <c r="A494" s="68">
        <v>11.0</v>
      </c>
      <c r="B494" s="69" t="s">
        <v>6275</v>
      </c>
      <c r="C494" s="68" t="s">
        <v>7665</v>
      </c>
      <c r="D494" s="70" t="s">
        <v>992</v>
      </c>
      <c r="E494" s="68" t="s">
        <v>162</v>
      </c>
      <c r="F494" s="68" t="s">
        <v>2211</v>
      </c>
      <c r="G494" s="68" t="s">
        <v>2301</v>
      </c>
      <c r="H494" s="66">
        <v>0.0</v>
      </c>
      <c r="I494" s="66" t="str">
        <f>vlookup(D494,'ranap clusters obsolete'!D:D,1,false)</f>
        <v>#N/A</v>
      </c>
      <c r="J494" s="66" t="s">
        <v>9311</v>
      </c>
    </row>
    <row r="495">
      <c r="A495" s="68">
        <v>11.0</v>
      </c>
      <c r="B495" s="69" t="s">
        <v>6275</v>
      </c>
      <c r="C495" s="68" t="s">
        <v>7665</v>
      </c>
      <c r="D495" s="70" t="s">
        <v>994</v>
      </c>
      <c r="E495" s="68" t="s">
        <v>165</v>
      </c>
      <c r="F495" s="68" t="s">
        <v>2211</v>
      </c>
      <c r="G495" s="68" t="s">
        <v>2301</v>
      </c>
      <c r="H495" s="66">
        <v>0.0</v>
      </c>
      <c r="I495" s="66" t="str">
        <f>vlookup(D495,'ranap clusters obsolete'!D:D,1,false)</f>
        <v>#N/A</v>
      </c>
      <c r="J495" s="66" t="s">
        <v>9311</v>
      </c>
    </row>
    <row r="496">
      <c r="A496" s="68">
        <v>11.0</v>
      </c>
      <c r="B496" s="69" t="s">
        <v>6275</v>
      </c>
      <c r="C496" s="68" t="s">
        <v>7665</v>
      </c>
      <c r="D496" s="70" t="s">
        <v>995</v>
      </c>
      <c r="E496" s="68" t="s">
        <v>168</v>
      </c>
      <c r="F496" s="68" t="s">
        <v>2211</v>
      </c>
      <c r="G496" s="68" t="s">
        <v>2301</v>
      </c>
      <c r="H496" s="66">
        <v>0.0</v>
      </c>
      <c r="I496" s="66" t="str">
        <f>vlookup(D496,'ranap clusters obsolete'!D:D,1,false)</f>
        <v>#N/A</v>
      </c>
      <c r="J496" s="66" t="s">
        <v>9311</v>
      </c>
    </row>
    <row r="497">
      <c r="A497" s="68">
        <v>11.0</v>
      </c>
      <c r="B497" s="69" t="s">
        <v>6275</v>
      </c>
      <c r="C497" s="68" t="s">
        <v>7665</v>
      </c>
      <c r="D497" s="70" t="s">
        <v>997</v>
      </c>
      <c r="E497" s="68" t="s">
        <v>171</v>
      </c>
      <c r="F497" s="68" t="s">
        <v>2211</v>
      </c>
      <c r="G497" s="68" t="s">
        <v>2301</v>
      </c>
      <c r="H497" s="66">
        <v>0.0</v>
      </c>
      <c r="I497" s="66" t="str">
        <f>vlookup(D497,'ranap clusters obsolete'!D:D,1,false)</f>
        <v>#N/A</v>
      </c>
      <c r="J497" s="66" t="s">
        <v>9311</v>
      </c>
    </row>
    <row r="498">
      <c r="A498" s="68">
        <v>11.0</v>
      </c>
      <c r="B498" s="69" t="s">
        <v>6275</v>
      </c>
      <c r="C498" s="68" t="s">
        <v>7665</v>
      </c>
      <c r="D498" s="70" t="s">
        <v>998</v>
      </c>
      <c r="E498" s="68" t="s">
        <v>174</v>
      </c>
      <c r="F498" s="68" t="s">
        <v>2211</v>
      </c>
      <c r="G498" s="68" t="s">
        <v>2301</v>
      </c>
      <c r="H498" s="66">
        <v>0.0</v>
      </c>
      <c r="I498" s="66" t="str">
        <f>vlookup(D498,'ranap clusters obsolete'!D:D,1,false)</f>
        <v>#N/A</v>
      </c>
      <c r="J498" s="66" t="s">
        <v>9311</v>
      </c>
    </row>
    <row r="499">
      <c r="A499" s="68">
        <v>11.0</v>
      </c>
      <c r="B499" s="69" t="s">
        <v>6275</v>
      </c>
      <c r="C499" s="68" t="s">
        <v>7665</v>
      </c>
      <c r="D499" s="70" t="s">
        <v>1000</v>
      </c>
      <c r="E499" s="68" t="s">
        <v>176</v>
      </c>
      <c r="F499" s="68" t="s">
        <v>2211</v>
      </c>
      <c r="G499" s="68" t="s">
        <v>2441</v>
      </c>
      <c r="H499" s="66">
        <v>0.0</v>
      </c>
      <c r="I499" s="66" t="str">
        <f>vlookup(D499,'ranap clusters obsolete'!D:D,1,false)</f>
        <v>#N/A</v>
      </c>
      <c r="J499" s="66" t="s">
        <v>9311</v>
      </c>
    </row>
    <row r="500">
      <c r="A500" s="68">
        <v>11.0</v>
      </c>
      <c r="B500" s="69" t="s">
        <v>6275</v>
      </c>
      <c r="C500" s="68" t="s">
        <v>7665</v>
      </c>
      <c r="D500" s="70" t="s">
        <v>1001</v>
      </c>
      <c r="E500" s="68" t="s">
        <v>178</v>
      </c>
      <c r="F500" s="68" t="s">
        <v>2211</v>
      </c>
      <c r="G500" s="68" t="s">
        <v>2301</v>
      </c>
      <c r="H500" s="66">
        <v>0.0</v>
      </c>
      <c r="I500" s="66" t="str">
        <f>vlookup(D500,'ranap clusters obsolete'!D:D,1,false)</f>
        <v>#N/A</v>
      </c>
      <c r="J500" s="66" t="s">
        <v>9311</v>
      </c>
    </row>
    <row r="501">
      <c r="A501" s="68">
        <v>11.0</v>
      </c>
      <c r="B501" s="69" t="s">
        <v>6275</v>
      </c>
      <c r="C501" s="68" t="s">
        <v>7665</v>
      </c>
      <c r="D501" s="70" t="s">
        <v>1002</v>
      </c>
      <c r="E501" s="68" t="s">
        <v>181</v>
      </c>
      <c r="F501" s="68" t="s">
        <v>2211</v>
      </c>
      <c r="G501" s="68" t="s">
        <v>2301</v>
      </c>
      <c r="H501" s="66">
        <v>0.0</v>
      </c>
      <c r="I501" s="66" t="str">
        <f>vlookup(D501,'ranap clusters obsolete'!D:D,1,false)</f>
        <v>#N/A</v>
      </c>
      <c r="J501" s="66" t="s">
        <v>9311</v>
      </c>
    </row>
    <row r="502">
      <c r="A502" s="68">
        <v>11.0</v>
      </c>
      <c r="B502" s="69" t="s">
        <v>6275</v>
      </c>
      <c r="C502" s="68" t="s">
        <v>7665</v>
      </c>
      <c r="D502" s="70" t="s">
        <v>1006</v>
      </c>
      <c r="E502" s="68" t="s">
        <v>184</v>
      </c>
      <c r="F502" s="68" t="s">
        <v>2211</v>
      </c>
      <c r="G502" s="68" t="s">
        <v>2301</v>
      </c>
      <c r="H502" s="66">
        <v>0.0</v>
      </c>
      <c r="I502" s="66" t="str">
        <f>vlookup(D502,'ranap clusters obsolete'!D:D,1,false)</f>
        <v>#N/A</v>
      </c>
      <c r="J502" s="66" t="s">
        <v>9311</v>
      </c>
    </row>
    <row r="503">
      <c r="A503" s="68">
        <v>11.0</v>
      </c>
      <c r="B503" s="69" t="s">
        <v>6275</v>
      </c>
      <c r="C503" s="68" t="s">
        <v>7665</v>
      </c>
      <c r="D503" s="70" t="s">
        <v>1007</v>
      </c>
      <c r="E503" s="68" t="s">
        <v>186</v>
      </c>
      <c r="F503" s="68" t="s">
        <v>2211</v>
      </c>
      <c r="G503" s="68" t="s">
        <v>2301</v>
      </c>
      <c r="H503" s="66">
        <v>0.0</v>
      </c>
      <c r="I503" s="66" t="str">
        <f>vlookup(D503,'ranap clusters obsolete'!D:D,1,false)</f>
        <v>#N/A</v>
      </c>
      <c r="J503" s="66" t="s">
        <v>9311</v>
      </c>
    </row>
    <row r="504">
      <c r="A504" s="68">
        <v>11.0</v>
      </c>
      <c r="B504" s="69" t="s">
        <v>6275</v>
      </c>
      <c r="C504" s="68" t="s">
        <v>7665</v>
      </c>
      <c r="D504" s="70" t="s">
        <v>1009</v>
      </c>
      <c r="E504" s="68" t="s">
        <v>188</v>
      </c>
      <c r="F504" s="68" t="s">
        <v>2211</v>
      </c>
      <c r="G504" s="68" t="s">
        <v>2301</v>
      </c>
      <c r="H504" s="66">
        <v>0.0</v>
      </c>
      <c r="I504" s="66" t="str">
        <f>vlookup(D504,'ranap clusters obsolete'!D:D,1,false)</f>
        <v>#N/A</v>
      </c>
      <c r="J504" s="66" t="s">
        <v>9311</v>
      </c>
    </row>
    <row r="505">
      <c r="A505" s="68">
        <v>11.0</v>
      </c>
      <c r="B505" s="69" t="s">
        <v>6275</v>
      </c>
      <c r="C505" s="68" t="s">
        <v>7665</v>
      </c>
      <c r="D505" s="70" t="s">
        <v>1011</v>
      </c>
      <c r="E505" s="68" t="s">
        <v>190</v>
      </c>
      <c r="F505" s="68" t="s">
        <v>2211</v>
      </c>
      <c r="G505" s="68" t="s">
        <v>2301</v>
      </c>
      <c r="H505" s="66">
        <v>0.0</v>
      </c>
      <c r="I505" s="66" t="str">
        <f>vlookup(D505,'ranap clusters obsolete'!D:D,1,false)</f>
        <v>#N/A</v>
      </c>
      <c r="J505" s="66" t="s">
        <v>9311</v>
      </c>
    </row>
    <row r="506">
      <c r="A506" s="68">
        <v>11.0</v>
      </c>
      <c r="B506" s="69" t="s">
        <v>6275</v>
      </c>
      <c r="C506" s="68" t="s">
        <v>7665</v>
      </c>
      <c r="D506" s="70" t="s">
        <v>1012</v>
      </c>
      <c r="E506" s="68" t="s">
        <v>192</v>
      </c>
      <c r="F506" s="68" t="s">
        <v>2211</v>
      </c>
      <c r="G506" s="68" t="s">
        <v>2301</v>
      </c>
      <c r="H506" s="66">
        <v>0.0</v>
      </c>
      <c r="I506" s="66" t="str">
        <f>vlookup(D506,'ranap clusters obsolete'!D:D,1,false)</f>
        <v>#N/A</v>
      </c>
      <c r="J506" s="66" t="s">
        <v>9311</v>
      </c>
    </row>
    <row r="507">
      <c r="A507" s="68">
        <v>11.0</v>
      </c>
      <c r="B507" s="69" t="s">
        <v>6275</v>
      </c>
      <c r="C507" s="68" t="s">
        <v>7665</v>
      </c>
      <c r="D507" s="70" t="s">
        <v>1014</v>
      </c>
      <c r="E507" s="68" t="s">
        <v>195</v>
      </c>
      <c r="F507" s="68" t="s">
        <v>2211</v>
      </c>
      <c r="G507" s="68" t="s">
        <v>2441</v>
      </c>
      <c r="H507" s="66">
        <v>0.0</v>
      </c>
      <c r="I507" s="66" t="str">
        <f>vlookup(D507,'ranap clusters obsolete'!D:D,1,false)</f>
        <v>#N/A</v>
      </c>
      <c r="J507" s="66" t="s">
        <v>9311</v>
      </c>
    </row>
    <row r="508">
      <c r="A508" s="68">
        <v>11.0</v>
      </c>
      <c r="B508" s="69" t="s">
        <v>6275</v>
      </c>
      <c r="C508" s="68" t="s">
        <v>7665</v>
      </c>
      <c r="D508" s="70" t="s">
        <v>1015</v>
      </c>
      <c r="E508" s="68" t="s">
        <v>200</v>
      </c>
      <c r="F508" s="68" t="s">
        <v>2211</v>
      </c>
      <c r="G508" s="68" t="s">
        <v>2441</v>
      </c>
      <c r="H508" s="66">
        <v>0.0</v>
      </c>
      <c r="I508" s="66" t="str">
        <f>vlookup(D508,'ranap clusters obsolete'!D:D,1,false)</f>
        <v>#N/A</v>
      </c>
      <c r="J508" s="66" t="s">
        <v>9311</v>
      </c>
    </row>
    <row r="509">
      <c r="A509" s="68">
        <v>11.0</v>
      </c>
      <c r="B509" s="69" t="s">
        <v>6275</v>
      </c>
      <c r="C509" s="68" t="s">
        <v>7665</v>
      </c>
      <c r="D509" s="70" t="s">
        <v>1018</v>
      </c>
      <c r="E509" s="68" t="s">
        <v>203</v>
      </c>
      <c r="F509" s="68" t="s">
        <v>2211</v>
      </c>
      <c r="G509" s="68" t="s">
        <v>2441</v>
      </c>
      <c r="H509" s="66">
        <v>0.0</v>
      </c>
      <c r="I509" s="66" t="str">
        <f>vlookup(D509,'ranap clusters obsolete'!D:D,1,false)</f>
        <v>#N/A</v>
      </c>
      <c r="J509" s="66" t="s">
        <v>9311</v>
      </c>
    </row>
    <row r="510">
      <c r="A510" s="68">
        <v>11.0</v>
      </c>
      <c r="B510" s="69" t="s">
        <v>6275</v>
      </c>
      <c r="C510" s="68" t="s">
        <v>7665</v>
      </c>
      <c r="D510" s="70" t="s">
        <v>1019</v>
      </c>
      <c r="E510" s="68" t="s">
        <v>205</v>
      </c>
      <c r="F510" s="68" t="s">
        <v>2211</v>
      </c>
      <c r="G510" s="68" t="s">
        <v>2301</v>
      </c>
      <c r="H510" s="66">
        <v>0.0</v>
      </c>
      <c r="I510" s="66" t="str">
        <f>vlookup(D510,'ranap clusters obsolete'!D:D,1,false)</f>
        <v>#N/A</v>
      </c>
      <c r="J510" s="66" t="s">
        <v>9311</v>
      </c>
    </row>
    <row r="511">
      <c r="A511" s="68">
        <v>11.0</v>
      </c>
      <c r="B511" s="69" t="s">
        <v>6275</v>
      </c>
      <c r="C511" s="68" t="s">
        <v>7665</v>
      </c>
      <c r="D511" s="70" t="s">
        <v>1021</v>
      </c>
      <c r="E511" s="68" t="s">
        <v>209</v>
      </c>
      <c r="F511" s="68" t="s">
        <v>2211</v>
      </c>
      <c r="G511" s="68" t="s">
        <v>2301</v>
      </c>
      <c r="H511" s="66">
        <v>0.0</v>
      </c>
      <c r="I511" s="66" t="str">
        <f>vlookup(D511,'ranap clusters obsolete'!D:D,1,false)</f>
        <v>#N/A</v>
      </c>
      <c r="J511" s="66" t="s">
        <v>9311</v>
      </c>
    </row>
    <row r="512">
      <c r="A512" s="68">
        <v>11.0</v>
      </c>
      <c r="B512" s="69" t="s">
        <v>6275</v>
      </c>
      <c r="C512" s="68" t="s">
        <v>7665</v>
      </c>
      <c r="D512" s="70" t="s">
        <v>1022</v>
      </c>
      <c r="E512" s="68" t="s">
        <v>212</v>
      </c>
      <c r="F512" s="68" t="s">
        <v>2211</v>
      </c>
      <c r="G512" s="68" t="s">
        <v>2301</v>
      </c>
      <c r="H512" s="66">
        <v>0.0</v>
      </c>
      <c r="I512" s="66" t="str">
        <f>vlookup(D512,'ranap clusters obsolete'!D:D,1,false)</f>
        <v>#N/A</v>
      </c>
      <c r="J512" s="66" t="s">
        <v>9311</v>
      </c>
    </row>
    <row r="513">
      <c r="A513" s="68">
        <v>11.0</v>
      </c>
      <c r="B513" s="69" t="s">
        <v>6275</v>
      </c>
      <c r="C513" s="68" t="s">
        <v>7665</v>
      </c>
      <c r="D513" s="70" t="s">
        <v>1023</v>
      </c>
      <c r="E513" s="68" t="s">
        <v>215</v>
      </c>
      <c r="F513" s="68" t="s">
        <v>2211</v>
      </c>
      <c r="G513" s="68" t="s">
        <v>2441</v>
      </c>
      <c r="H513" s="66">
        <v>0.0</v>
      </c>
      <c r="I513" s="66" t="str">
        <f>vlookup(D513,'ranap clusters obsolete'!D:D,1,false)</f>
        <v>#N/A</v>
      </c>
      <c r="J513" s="66" t="s">
        <v>9311</v>
      </c>
    </row>
    <row r="514">
      <c r="A514" s="68">
        <v>11.0</v>
      </c>
      <c r="B514" s="69" t="s">
        <v>6275</v>
      </c>
      <c r="C514" s="68" t="s">
        <v>7665</v>
      </c>
      <c r="D514" s="70" t="s">
        <v>1025</v>
      </c>
      <c r="E514" s="68" t="s">
        <v>220</v>
      </c>
      <c r="F514" s="68" t="s">
        <v>2211</v>
      </c>
      <c r="G514" s="68" t="s">
        <v>2441</v>
      </c>
      <c r="H514" s="66">
        <v>0.0</v>
      </c>
      <c r="I514" s="66" t="str">
        <f>vlookup(D514,'ranap clusters obsolete'!D:D,1,false)</f>
        <v>#N/A</v>
      </c>
      <c r="J514" s="66" t="s">
        <v>9311</v>
      </c>
    </row>
    <row r="515">
      <c r="A515" s="68">
        <v>11.0</v>
      </c>
      <c r="B515" s="69" t="s">
        <v>6275</v>
      </c>
      <c r="C515" s="68" t="s">
        <v>7665</v>
      </c>
      <c r="D515" s="70" t="s">
        <v>1026</v>
      </c>
      <c r="E515" s="68" t="s">
        <v>223</v>
      </c>
      <c r="F515" s="68" t="s">
        <v>2211</v>
      </c>
      <c r="G515" s="68" t="s">
        <v>2301</v>
      </c>
      <c r="H515" s="66">
        <v>0.0</v>
      </c>
      <c r="I515" s="66" t="str">
        <f>vlookup(D515,'ranap clusters obsolete'!D:D,1,false)</f>
        <v>#N/A</v>
      </c>
      <c r="J515" s="66" t="s">
        <v>9311</v>
      </c>
    </row>
    <row r="516">
      <c r="A516" s="68">
        <v>11.0</v>
      </c>
      <c r="B516" s="69" t="s">
        <v>6275</v>
      </c>
      <c r="C516" s="68" t="s">
        <v>7665</v>
      </c>
      <c r="D516" s="70" t="s">
        <v>1028</v>
      </c>
      <c r="E516" s="68" t="s">
        <v>226</v>
      </c>
      <c r="F516" s="68" t="s">
        <v>2211</v>
      </c>
      <c r="G516" s="68" t="s">
        <v>2441</v>
      </c>
      <c r="H516" s="66">
        <v>0.0</v>
      </c>
      <c r="I516" s="66" t="str">
        <f>vlookup(D516,'ranap clusters obsolete'!D:D,1,false)</f>
        <v>#N/A</v>
      </c>
      <c r="J516" s="66" t="s">
        <v>9311</v>
      </c>
    </row>
    <row r="517">
      <c r="A517" s="68">
        <v>11.0</v>
      </c>
      <c r="B517" s="69" t="s">
        <v>6275</v>
      </c>
      <c r="C517" s="68" t="s">
        <v>7665</v>
      </c>
      <c r="D517" s="70" t="s">
        <v>1029</v>
      </c>
      <c r="E517" s="68" t="s">
        <v>228</v>
      </c>
      <c r="F517" s="68" t="s">
        <v>2211</v>
      </c>
      <c r="G517" s="68" t="s">
        <v>2441</v>
      </c>
      <c r="H517" s="66">
        <v>0.0</v>
      </c>
      <c r="I517" s="66" t="str">
        <f>vlookup(D517,'ranap clusters obsolete'!D:D,1,false)</f>
        <v>#N/A</v>
      </c>
      <c r="J517" s="66" t="s">
        <v>9311</v>
      </c>
    </row>
    <row r="518">
      <c r="A518" s="68">
        <v>11.0</v>
      </c>
      <c r="B518" s="69" t="s">
        <v>6275</v>
      </c>
      <c r="C518" s="68" t="s">
        <v>7665</v>
      </c>
      <c r="D518" s="70" t="s">
        <v>1031</v>
      </c>
      <c r="E518" s="68" t="s">
        <v>233</v>
      </c>
      <c r="F518" s="68" t="s">
        <v>2211</v>
      </c>
      <c r="G518" s="68" t="s">
        <v>2301</v>
      </c>
      <c r="H518" s="66">
        <v>0.0</v>
      </c>
      <c r="I518" s="66" t="str">
        <f>vlookup(D518,'ranap clusters obsolete'!D:D,1,false)</f>
        <v>#N/A</v>
      </c>
      <c r="J518" s="66" t="s">
        <v>9311</v>
      </c>
    </row>
    <row r="519">
      <c r="A519" s="68">
        <v>11.0</v>
      </c>
      <c r="B519" s="69" t="s">
        <v>6275</v>
      </c>
      <c r="C519" s="68" t="s">
        <v>7665</v>
      </c>
      <c r="D519" s="70" t="s">
        <v>1032</v>
      </c>
      <c r="E519" s="68" t="s">
        <v>236</v>
      </c>
      <c r="F519" s="68" t="s">
        <v>2211</v>
      </c>
      <c r="G519" s="68" t="s">
        <v>2441</v>
      </c>
      <c r="H519" s="66">
        <v>0.0</v>
      </c>
      <c r="I519" s="66" t="str">
        <f>vlookup(D519,'ranap clusters obsolete'!D:D,1,false)</f>
        <v>#N/A</v>
      </c>
      <c r="J519" s="66" t="s">
        <v>9311</v>
      </c>
    </row>
    <row r="520">
      <c r="A520" s="68">
        <v>11.0</v>
      </c>
      <c r="B520" s="69" t="s">
        <v>6275</v>
      </c>
      <c r="C520" s="68" t="s">
        <v>7665</v>
      </c>
      <c r="D520" s="70" t="s">
        <v>1033</v>
      </c>
      <c r="E520" s="68" t="s">
        <v>240</v>
      </c>
      <c r="F520" s="68" t="s">
        <v>2211</v>
      </c>
      <c r="G520" s="68" t="s">
        <v>2441</v>
      </c>
      <c r="H520" s="66">
        <v>1.0</v>
      </c>
      <c r="I520" s="66" t="str">
        <f>vlookup(D520,'ranap clusters obsolete'!D:D,1,false)</f>
        <v>#N/A</v>
      </c>
      <c r="J520" s="66" t="s">
        <v>9311</v>
      </c>
    </row>
    <row r="521">
      <c r="A521" s="68">
        <v>11.0</v>
      </c>
      <c r="B521" s="69" t="s">
        <v>6275</v>
      </c>
      <c r="C521" s="68" t="s">
        <v>7665</v>
      </c>
      <c r="D521" s="70" t="s">
        <v>1035</v>
      </c>
      <c r="E521" s="68" t="s">
        <v>244</v>
      </c>
      <c r="F521" s="68" t="s">
        <v>2211</v>
      </c>
      <c r="G521" s="68" t="s">
        <v>2301</v>
      </c>
      <c r="H521" s="66">
        <v>0.0</v>
      </c>
      <c r="I521" s="66" t="str">
        <f>vlookup(D521,'ranap clusters obsolete'!D:D,1,false)</f>
        <v>#N/A</v>
      </c>
      <c r="J521" s="66" t="s">
        <v>9311</v>
      </c>
    </row>
    <row r="522">
      <c r="A522" s="68">
        <v>11.0</v>
      </c>
      <c r="B522" s="69" t="s">
        <v>6275</v>
      </c>
      <c r="C522" s="68" t="s">
        <v>7665</v>
      </c>
      <c r="D522" s="70" t="s">
        <v>1036</v>
      </c>
      <c r="E522" s="68" t="s">
        <v>246</v>
      </c>
      <c r="F522" s="68" t="s">
        <v>2211</v>
      </c>
      <c r="G522" s="68" t="s">
        <v>2301</v>
      </c>
      <c r="H522" s="66">
        <v>0.0</v>
      </c>
      <c r="I522" s="66" t="str">
        <f>vlookup(D522,'ranap clusters obsolete'!D:D,1,false)</f>
        <v>#N/A</v>
      </c>
      <c r="J522" s="66" t="s">
        <v>9311</v>
      </c>
    </row>
    <row r="523">
      <c r="A523" s="68">
        <v>11.0</v>
      </c>
      <c r="B523" s="69" t="s">
        <v>6275</v>
      </c>
      <c r="C523" s="68" t="s">
        <v>7665</v>
      </c>
      <c r="D523" s="70" t="s">
        <v>1038</v>
      </c>
      <c r="E523" s="68" t="s">
        <v>252</v>
      </c>
      <c r="F523" s="68" t="s">
        <v>2211</v>
      </c>
      <c r="G523" s="68" t="s">
        <v>2301</v>
      </c>
      <c r="H523" s="66">
        <v>0.0</v>
      </c>
      <c r="I523" s="66" t="str">
        <f>vlookup(D523,'ranap clusters obsolete'!D:D,1,false)</f>
        <v>#N/A</v>
      </c>
      <c r="J523" s="66" t="s">
        <v>9311</v>
      </c>
    </row>
    <row r="524">
      <c r="A524" s="68">
        <v>11.0</v>
      </c>
      <c r="B524" s="69" t="s">
        <v>6275</v>
      </c>
      <c r="C524" s="68" t="s">
        <v>7665</v>
      </c>
      <c r="D524" s="70" t="s">
        <v>1039</v>
      </c>
      <c r="E524" s="68" t="s">
        <v>257</v>
      </c>
      <c r="F524" s="68" t="s">
        <v>2211</v>
      </c>
      <c r="G524" s="68" t="s">
        <v>2301</v>
      </c>
      <c r="H524" s="66">
        <v>0.0</v>
      </c>
      <c r="I524" s="66" t="str">
        <f>vlookup(D524,'ranap clusters obsolete'!D:D,1,false)</f>
        <v>#N/A</v>
      </c>
      <c r="J524" s="66" t="s">
        <v>9311</v>
      </c>
    </row>
    <row r="525">
      <c r="A525" s="68">
        <v>11.0</v>
      </c>
      <c r="B525" s="69" t="s">
        <v>6275</v>
      </c>
      <c r="C525" s="68" t="s">
        <v>7665</v>
      </c>
      <c r="D525" s="70" t="s">
        <v>1041</v>
      </c>
      <c r="E525" s="68" t="s">
        <v>260</v>
      </c>
      <c r="F525" s="68" t="s">
        <v>2211</v>
      </c>
      <c r="G525" s="68" t="s">
        <v>2436</v>
      </c>
      <c r="H525" s="66">
        <v>0.0</v>
      </c>
      <c r="I525" s="66" t="str">
        <f>vlookup(D525,'ranap clusters obsolete'!D:D,1,false)</f>
        <v>#N/A</v>
      </c>
      <c r="J525" s="66" t="s">
        <v>9311</v>
      </c>
    </row>
    <row r="526">
      <c r="A526" s="68">
        <v>11.0</v>
      </c>
      <c r="B526" s="69" t="s">
        <v>6275</v>
      </c>
      <c r="C526" s="68" t="s">
        <v>7665</v>
      </c>
      <c r="D526" s="70" t="s">
        <v>1042</v>
      </c>
      <c r="E526" s="68" t="s">
        <v>262</v>
      </c>
      <c r="F526" s="68" t="s">
        <v>2211</v>
      </c>
      <c r="G526" s="68" t="s">
        <v>2441</v>
      </c>
      <c r="H526" s="66">
        <v>0.0</v>
      </c>
      <c r="I526" s="66" t="str">
        <f>vlookup(D526,'ranap clusters obsolete'!D:D,1,false)</f>
        <v>#N/A</v>
      </c>
      <c r="J526" s="66" t="s">
        <v>9311</v>
      </c>
    </row>
    <row r="527">
      <c r="A527" s="68">
        <v>11.0</v>
      </c>
      <c r="B527" s="69" t="s">
        <v>6275</v>
      </c>
      <c r="C527" s="68" t="s">
        <v>7665</v>
      </c>
      <c r="D527" s="70" t="s">
        <v>10349</v>
      </c>
      <c r="E527" s="68" t="s">
        <v>10350</v>
      </c>
      <c r="F527" s="68" t="s">
        <v>2211</v>
      </c>
      <c r="G527" s="68" t="s">
        <v>2441</v>
      </c>
      <c r="H527" s="66">
        <v>0.0</v>
      </c>
      <c r="I527" s="66" t="str">
        <f>vlookup(D527,'ranap clusters obsolete'!D:D,1,false)</f>
        <v>#N/A</v>
      </c>
      <c r="J527" s="66" t="s">
        <v>9311</v>
      </c>
    </row>
    <row r="528">
      <c r="A528" s="68">
        <v>11.0</v>
      </c>
      <c r="B528" s="69" t="s">
        <v>6275</v>
      </c>
      <c r="C528" s="68" t="s">
        <v>7665</v>
      </c>
      <c r="D528" s="70" t="s">
        <v>10357</v>
      </c>
      <c r="E528" s="68" t="s">
        <v>10358</v>
      </c>
      <c r="F528" s="68" t="s">
        <v>2211</v>
      </c>
      <c r="G528" s="68" t="s">
        <v>2436</v>
      </c>
      <c r="H528" s="66">
        <v>0.0</v>
      </c>
      <c r="I528" s="66" t="str">
        <f>vlookup(D528,'ranap clusters obsolete'!D:D,1,false)</f>
        <v>#N/A</v>
      </c>
      <c r="J528" s="66" t="s">
        <v>9311</v>
      </c>
    </row>
    <row r="529">
      <c r="A529" s="68">
        <v>11.0</v>
      </c>
      <c r="B529" s="69" t="s">
        <v>6275</v>
      </c>
      <c r="C529" s="68" t="s">
        <v>7665</v>
      </c>
      <c r="D529" s="70" t="s">
        <v>10370</v>
      </c>
      <c r="E529" s="68" t="s">
        <v>10372</v>
      </c>
      <c r="F529" s="68" t="s">
        <v>2211</v>
      </c>
      <c r="G529" s="68" t="s">
        <v>2441</v>
      </c>
      <c r="H529" s="66">
        <v>0.0</v>
      </c>
      <c r="I529" s="66" t="str">
        <f>vlookup(D529,'ranap clusters obsolete'!D:D,1,false)</f>
        <v>#N/A</v>
      </c>
      <c r="J529" s="66" t="s">
        <v>9311</v>
      </c>
    </row>
    <row r="530">
      <c r="A530" s="68">
        <v>11.0</v>
      </c>
      <c r="B530" s="69" t="s">
        <v>6275</v>
      </c>
      <c r="C530" s="68" t="s">
        <v>7665</v>
      </c>
      <c r="D530" s="70" t="s">
        <v>10381</v>
      </c>
      <c r="E530" s="68" t="s">
        <v>10382</v>
      </c>
      <c r="F530" s="68" t="s">
        <v>2211</v>
      </c>
      <c r="G530" s="68" t="s">
        <v>2436</v>
      </c>
      <c r="H530" s="66">
        <v>0.0</v>
      </c>
      <c r="I530" s="66" t="str">
        <f>vlookup(D530,'ranap clusters obsolete'!D:D,1,false)</f>
        <v>#N/A</v>
      </c>
      <c r="J530" s="66" t="s">
        <v>9311</v>
      </c>
    </row>
    <row r="531">
      <c r="A531" s="68">
        <v>11.0</v>
      </c>
      <c r="B531" s="69" t="s">
        <v>6275</v>
      </c>
      <c r="C531" s="68" t="s">
        <v>7665</v>
      </c>
      <c r="D531" s="70" t="s">
        <v>1044</v>
      </c>
      <c r="E531" s="68" t="s">
        <v>264</v>
      </c>
      <c r="F531" s="68" t="s">
        <v>2211</v>
      </c>
      <c r="G531" s="68" t="s">
        <v>2301</v>
      </c>
      <c r="H531" s="66">
        <v>0.0</v>
      </c>
      <c r="I531" s="66" t="str">
        <f>vlookup(D531,'ranap clusters obsolete'!D:D,1,false)</f>
        <v>#N/A</v>
      </c>
      <c r="J531" s="66" t="s">
        <v>9311</v>
      </c>
    </row>
    <row r="532">
      <c r="A532" s="68">
        <v>11.0</v>
      </c>
      <c r="B532" s="69" t="s">
        <v>6275</v>
      </c>
      <c r="C532" s="68" t="s">
        <v>7665</v>
      </c>
      <c r="D532" s="70" t="s">
        <v>1045</v>
      </c>
      <c r="E532" s="68" t="s">
        <v>265</v>
      </c>
      <c r="F532" s="68" t="s">
        <v>2211</v>
      </c>
      <c r="G532" s="68" t="s">
        <v>2301</v>
      </c>
      <c r="H532" s="66">
        <v>0.0</v>
      </c>
      <c r="I532" s="66" t="str">
        <f>vlookup(D532,'ranap clusters obsolete'!D:D,1,false)</f>
        <v>#N/A</v>
      </c>
      <c r="J532" s="66" t="s">
        <v>9311</v>
      </c>
    </row>
    <row r="533">
      <c r="A533" s="68">
        <v>11.0</v>
      </c>
      <c r="B533" s="69" t="s">
        <v>6275</v>
      </c>
      <c r="C533" s="68" t="s">
        <v>7665</v>
      </c>
      <c r="D533" s="70" t="s">
        <v>1046</v>
      </c>
      <c r="E533" s="68" t="s">
        <v>267</v>
      </c>
      <c r="F533" s="68" t="s">
        <v>2211</v>
      </c>
      <c r="G533" s="68" t="s">
        <v>2441</v>
      </c>
      <c r="H533" s="66">
        <v>0.0</v>
      </c>
      <c r="I533" s="66" t="str">
        <f>vlookup(D533,'ranap clusters obsolete'!D:D,1,false)</f>
        <v>#N/A</v>
      </c>
      <c r="J533" s="66" t="s">
        <v>9311</v>
      </c>
    </row>
    <row r="534">
      <c r="A534" s="68">
        <v>11.0</v>
      </c>
      <c r="B534" s="69" t="s">
        <v>6275</v>
      </c>
      <c r="C534" s="68" t="s">
        <v>7665</v>
      </c>
      <c r="D534" s="70" t="s">
        <v>1048</v>
      </c>
      <c r="E534" s="68" t="s">
        <v>269</v>
      </c>
      <c r="F534" s="68" t="s">
        <v>2211</v>
      </c>
      <c r="G534" s="68" t="s">
        <v>2301</v>
      </c>
      <c r="H534" s="66">
        <v>0.0</v>
      </c>
      <c r="I534" s="66" t="str">
        <f>vlookup(D534,'ranap clusters obsolete'!D:D,1,false)</f>
        <v>#N/A</v>
      </c>
      <c r="J534" s="66" t="s">
        <v>9311</v>
      </c>
    </row>
    <row r="535">
      <c r="A535" s="68">
        <v>11.0</v>
      </c>
      <c r="B535" s="69" t="s">
        <v>6275</v>
      </c>
      <c r="C535" s="68" t="s">
        <v>7665</v>
      </c>
      <c r="D535" s="70" t="s">
        <v>1049</v>
      </c>
      <c r="E535" s="68" t="s">
        <v>271</v>
      </c>
      <c r="F535" s="68" t="s">
        <v>2211</v>
      </c>
      <c r="G535" s="68" t="s">
        <v>2301</v>
      </c>
      <c r="H535" s="66">
        <v>0.0</v>
      </c>
      <c r="I535" s="66" t="str">
        <f>vlookup(D535,'ranap clusters obsolete'!D:D,1,false)</f>
        <v>#N/A</v>
      </c>
      <c r="J535" s="66" t="s">
        <v>9311</v>
      </c>
    </row>
    <row r="536">
      <c r="A536" s="68">
        <v>11.0</v>
      </c>
      <c r="B536" s="69" t="s">
        <v>6275</v>
      </c>
      <c r="C536" s="68" t="s">
        <v>7665</v>
      </c>
      <c r="D536" s="70" t="s">
        <v>1051</v>
      </c>
      <c r="E536" s="68" t="s">
        <v>273</v>
      </c>
      <c r="F536" s="68" t="s">
        <v>2211</v>
      </c>
      <c r="G536" s="68" t="s">
        <v>2441</v>
      </c>
      <c r="H536" s="66">
        <v>0.0</v>
      </c>
      <c r="I536" s="66" t="str">
        <f>vlookup(D536,'ranap clusters obsolete'!D:D,1,false)</f>
        <v>#N/A</v>
      </c>
      <c r="J536" s="66" t="s">
        <v>9311</v>
      </c>
    </row>
    <row r="537">
      <c r="A537" s="68">
        <v>11.0</v>
      </c>
      <c r="B537" s="69" t="s">
        <v>6275</v>
      </c>
      <c r="C537" s="68" t="s">
        <v>7665</v>
      </c>
      <c r="D537" s="70" t="s">
        <v>1052</v>
      </c>
      <c r="E537" s="68" t="s">
        <v>275</v>
      </c>
      <c r="F537" s="68" t="s">
        <v>2211</v>
      </c>
      <c r="G537" s="68" t="s">
        <v>2441</v>
      </c>
      <c r="H537" s="66">
        <v>0.0</v>
      </c>
      <c r="I537" s="66" t="str">
        <f>vlookup(D537,'ranap clusters obsolete'!D:D,1,false)</f>
        <v>#N/A</v>
      </c>
      <c r="J537" s="66" t="s">
        <v>9311</v>
      </c>
    </row>
    <row r="538">
      <c r="A538" s="68">
        <v>11.0</v>
      </c>
      <c r="B538" s="69" t="s">
        <v>6275</v>
      </c>
      <c r="C538" s="68" t="s">
        <v>7665</v>
      </c>
      <c r="D538" s="70" t="s">
        <v>1054</v>
      </c>
      <c r="E538" s="68" t="s">
        <v>277</v>
      </c>
      <c r="F538" s="68" t="s">
        <v>2211</v>
      </c>
      <c r="G538" s="68" t="s">
        <v>2436</v>
      </c>
      <c r="H538" s="66">
        <v>0.0</v>
      </c>
      <c r="I538" s="66" t="str">
        <f>vlookup(D538,'ranap clusters obsolete'!D:D,1,false)</f>
        <v>#N/A</v>
      </c>
      <c r="J538" s="66" t="s">
        <v>9311</v>
      </c>
    </row>
    <row r="539">
      <c r="A539" s="68">
        <v>11.0</v>
      </c>
      <c r="B539" s="69" t="s">
        <v>6275</v>
      </c>
      <c r="C539" s="68" t="s">
        <v>7665</v>
      </c>
      <c r="D539" s="70" t="s">
        <v>1055</v>
      </c>
      <c r="E539" s="68" t="s">
        <v>279</v>
      </c>
      <c r="F539" s="68" t="s">
        <v>2211</v>
      </c>
      <c r="G539" s="68" t="s">
        <v>2301</v>
      </c>
      <c r="H539" s="66">
        <v>1.0</v>
      </c>
      <c r="I539" s="66" t="str">
        <f>vlookup(D539,'ranap clusters obsolete'!D:D,1,false)</f>
        <v>#N/A</v>
      </c>
      <c r="J539" s="66" t="s">
        <v>9311</v>
      </c>
    </row>
    <row r="540">
      <c r="A540" s="68">
        <v>11.0</v>
      </c>
      <c r="B540" s="69" t="s">
        <v>6275</v>
      </c>
      <c r="C540" s="68" t="s">
        <v>7665</v>
      </c>
      <c r="D540" s="70" t="s">
        <v>1056</v>
      </c>
      <c r="E540" s="68" t="s">
        <v>280</v>
      </c>
      <c r="F540" s="68" t="s">
        <v>2211</v>
      </c>
      <c r="G540" s="68" t="s">
        <v>2436</v>
      </c>
      <c r="H540" s="66">
        <v>0.0</v>
      </c>
      <c r="I540" s="66" t="str">
        <f>vlookup(D540,'ranap clusters obsolete'!D:D,1,false)</f>
        <v>#N/A</v>
      </c>
      <c r="J540" s="66" t="s">
        <v>9311</v>
      </c>
    </row>
    <row r="541">
      <c r="A541" s="68">
        <v>11.0</v>
      </c>
      <c r="B541" s="69" t="s">
        <v>6275</v>
      </c>
      <c r="C541" s="68" t="s">
        <v>7665</v>
      </c>
      <c r="D541" s="70" t="s">
        <v>1059</v>
      </c>
      <c r="E541" s="68" t="s">
        <v>284</v>
      </c>
      <c r="F541" s="68" t="s">
        <v>2211</v>
      </c>
      <c r="G541" s="68" t="s">
        <v>2436</v>
      </c>
      <c r="H541" s="66">
        <v>0.0</v>
      </c>
      <c r="I541" s="66" t="str">
        <f>vlookup(D541,'ranap clusters obsolete'!D:D,1,false)</f>
        <v>#N/A</v>
      </c>
      <c r="J541" s="66" t="s">
        <v>9311</v>
      </c>
    </row>
    <row r="542">
      <c r="A542" s="68">
        <v>11.0</v>
      </c>
      <c r="B542" s="69" t="s">
        <v>6275</v>
      </c>
      <c r="C542" s="68" t="s">
        <v>7665</v>
      </c>
      <c r="D542" s="70" t="s">
        <v>10419</v>
      </c>
      <c r="E542" s="68" t="s">
        <v>10420</v>
      </c>
      <c r="F542" s="68" t="s">
        <v>2211</v>
      </c>
      <c r="G542" s="68" t="s">
        <v>2441</v>
      </c>
      <c r="H542" s="66">
        <v>0.0</v>
      </c>
      <c r="I542" s="66" t="str">
        <f>vlookup(D542,'ranap clusters obsolete'!D:D,1,false)</f>
        <v>#N/A</v>
      </c>
      <c r="J542" s="66" t="s">
        <v>9311</v>
      </c>
    </row>
    <row r="543">
      <c r="A543" s="68">
        <v>11.0</v>
      </c>
      <c r="B543" s="69" t="s">
        <v>6275</v>
      </c>
      <c r="C543" s="68" t="s">
        <v>7665</v>
      </c>
      <c r="D543" s="70" t="s">
        <v>10421</v>
      </c>
      <c r="E543" s="68" t="s">
        <v>10422</v>
      </c>
      <c r="F543" s="68" t="s">
        <v>2211</v>
      </c>
      <c r="G543" s="68" t="s">
        <v>2436</v>
      </c>
      <c r="H543" s="66">
        <v>0.0</v>
      </c>
      <c r="I543" s="66" t="str">
        <f>vlookup(D543,'ranap clusters obsolete'!D:D,1,false)</f>
        <v>#N/A</v>
      </c>
      <c r="J543" s="66" t="s">
        <v>9311</v>
      </c>
    </row>
    <row r="544">
      <c r="A544" s="68">
        <v>11.0</v>
      </c>
      <c r="B544" s="69" t="s">
        <v>6275</v>
      </c>
      <c r="C544" s="68" t="s">
        <v>7665</v>
      </c>
      <c r="D544" s="70" t="s">
        <v>10423</v>
      </c>
      <c r="E544" s="68" t="s">
        <v>10424</v>
      </c>
      <c r="F544" s="68" t="s">
        <v>2211</v>
      </c>
      <c r="G544" s="68" t="s">
        <v>2436</v>
      </c>
      <c r="H544" s="66">
        <v>0.0</v>
      </c>
      <c r="I544" s="66" t="str">
        <f>vlookup(D544,'ranap clusters obsolete'!D:D,1,false)</f>
        <v>#N/A</v>
      </c>
      <c r="J544" s="66" t="s">
        <v>9311</v>
      </c>
    </row>
    <row r="545">
      <c r="A545" s="68">
        <v>11.0</v>
      </c>
      <c r="B545" s="69" t="s">
        <v>6275</v>
      </c>
      <c r="C545" s="68" t="s">
        <v>7665</v>
      </c>
      <c r="D545" s="70" t="s">
        <v>10425</v>
      </c>
      <c r="E545" s="68" t="s">
        <v>10426</v>
      </c>
      <c r="F545" s="68" t="s">
        <v>2211</v>
      </c>
      <c r="G545" s="68" t="s">
        <v>2436</v>
      </c>
      <c r="H545" s="66">
        <v>0.0</v>
      </c>
      <c r="I545" s="66" t="str">
        <f>vlookup(D545,'ranap clusters obsolete'!D:D,1,false)</f>
        <v>#N/A</v>
      </c>
      <c r="J545" s="66" t="s">
        <v>9311</v>
      </c>
    </row>
    <row r="546">
      <c r="A546" s="68">
        <v>11.0</v>
      </c>
      <c r="B546" s="69" t="s">
        <v>6275</v>
      </c>
      <c r="C546" s="68" t="s">
        <v>7665</v>
      </c>
      <c r="D546" s="70" t="s">
        <v>1060</v>
      </c>
      <c r="E546" s="68" t="s">
        <v>285</v>
      </c>
      <c r="F546" s="68" t="s">
        <v>2211</v>
      </c>
      <c r="G546" s="68" t="s">
        <v>2436</v>
      </c>
      <c r="H546" s="66">
        <v>0.0</v>
      </c>
      <c r="I546" s="66" t="str">
        <f>vlookup(D546,'ranap clusters obsolete'!D:D,1,false)</f>
        <v>#N/A</v>
      </c>
      <c r="J546" s="66" t="s">
        <v>9311</v>
      </c>
    </row>
    <row r="547">
      <c r="A547" s="68">
        <v>11.0</v>
      </c>
      <c r="B547" s="69" t="s">
        <v>6275</v>
      </c>
      <c r="C547" s="68" t="s">
        <v>7665</v>
      </c>
      <c r="D547" s="70" t="s">
        <v>1062</v>
      </c>
      <c r="E547" s="68" t="s">
        <v>286</v>
      </c>
      <c r="F547" s="68" t="s">
        <v>2211</v>
      </c>
      <c r="G547" s="68" t="s">
        <v>2441</v>
      </c>
      <c r="H547" s="66">
        <v>0.0</v>
      </c>
      <c r="I547" s="66" t="str">
        <f>vlookup(D547,'ranap clusters obsolete'!D:D,1,false)</f>
        <v>#N/A</v>
      </c>
      <c r="J547" s="66" t="s">
        <v>9311</v>
      </c>
    </row>
    <row r="548">
      <c r="A548" s="68">
        <v>11.0</v>
      </c>
      <c r="B548" s="69" t="s">
        <v>6275</v>
      </c>
      <c r="C548" s="68" t="s">
        <v>7665</v>
      </c>
      <c r="D548" s="70" t="s">
        <v>1064</v>
      </c>
      <c r="E548" s="68" t="s">
        <v>288</v>
      </c>
      <c r="F548" s="68" t="s">
        <v>2211</v>
      </c>
      <c r="G548" s="68" t="s">
        <v>2441</v>
      </c>
      <c r="H548" s="66">
        <v>0.0</v>
      </c>
      <c r="I548" s="66" t="str">
        <f>vlookup(D548,'ranap clusters obsolete'!D:D,1,false)</f>
        <v>#N/A</v>
      </c>
      <c r="J548" s="66" t="s">
        <v>9311</v>
      </c>
    </row>
    <row r="549">
      <c r="A549" s="68">
        <v>11.0</v>
      </c>
      <c r="B549" s="69" t="s">
        <v>6275</v>
      </c>
      <c r="C549" s="68" t="s">
        <v>7665</v>
      </c>
      <c r="D549" s="70" t="s">
        <v>10428</v>
      </c>
      <c r="E549" s="68" t="s">
        <v>10429</v>
      </c>
      <c r="F549" s="68" t="s">
        <v>2211</v>
      </c>
      <c r="G549" s="68" t="s">
        <v>2436</v>
      </c>
      <c r="H549" s="66">
        <v>0.0</v>
      </c>
      <c r="I549" s="66" t="str">
        <f>vlookup(D549,'ranap clusters obsolete'!D:D,1,false)</f>
        <v>#N/A</v>
      </c>
      <c r="J549" s="66" t="s">
        <v>9311</v>
      </c>
    </row>
    <row r="550">
      <c r="A550" s="68">
        <v>11.0</v>
      </c>
      <c r="B550" s="69" t="s">
        <v>6275</v>
      </c>
      <c r="C550" s="68" t="s">
        <v>7665</v>
      </c>
      <c r="D550" s="70" t="s">
        <v>1067</v>
      </c>
      <c r="E550" s="68" t="s">
        <v>289</v>
      </c>
      <c r="F550" s="68" t="s">
        <v>2211</v>
      </c>
      <c r="G550" s="68" t="s">
        <v>2441</v>
      </c>
      <c r="H550" s="66">
        <v>0.0</v>
      </c>
      <c r="I550" s="66" t="str">
        <f>vlookup(D550,'ranap clusters obsolete'!D:D,1,false)</f>
        <v>#N/A</v>
      </c>
      <c r="J550" s="66" t="s">
        <v>9311</v>
      </c>
    </row>
    <row r="551">
      <c r="A551" s="68">
        <v>11.0</v>
      </c>
      <c r="B551" s="69" t="s">
        <v>6275</v>
      </c>
      <c r="C551" s="68" t="s">
        <v>7665</v>
      </c>
      <c r="D551" s="70" t="s">
        <v>1058</v>
      </c>
      <c r="E551" s="68" t="s">
        <v>282</v>
      </c>
      <c r="F551" s="68" t="s">
        <v>2211</v>
      </c>
      <c r="G551" s="68" t="s">
        <v>2441</v>
      </c>
      <c r="H551" s="66">
        <v>1.0</v>
      </c>
      <c r="I551" s="66" t="str">
        <f>vlookup(D551,'ranap clusters obsolete'!D:D,1,false)</f>
        <v>#N/A</v>
      </c>
      <c r="J551" s="66" t="s">
        <v>9311</v>
      </c>
    </row>
    <row r="552">
      <c r="A552" s="68">
        <v>11.0</v>
      </c>
      <c r="B552" s="69" t="s">
        <v>6275</v>
      </c>
      <c r="C552" s="68" t="s">
        <v>7665</v>
      </c>
      <c r="D552" s="99" t="s">
        <v>1068</v>
      </c>
      <c r="E552" s="68" t="s">
        <v>292</v>
      </c>
      <c r="F552" s="68" t="s">
        <v>7669</v>
      </c>
      <c r="G552" s="71" t="s">
        <v>2301</v>
      </c>
      <c r="H552" s="66">
        <v>0.0</v>
      </c>
      <c r="I552" s="66" t="str">
        <f>vlookup(D552,'ranap clusters obsolete'!D:D,1,false)</f>
        <v>#N/A</v>
      </c>
      <c r="J552" s="66" t="s">
        <v>9311</v>
      </c>
    </row>
    <row r="553">
      <c r="A553" s="68">
        <v>11.0</v>
      </c>
      <c r="B553" s="69" t="s">
        <v>6275</v>
      </c>
      <c r="C553" s="68" t="s">
        <v>7665</v>
      </c>
      <c r="D553" s="99" t="s">
        <v>1071</v>
      </c>
      <c r="E553" s="68" t="s">
        <v>293</v>
      </c>
      <c r="F553" s="68" t="s">
        <v>7669</v>
      </c>
      <c r="G553" s="71" t="s">
        <v>2301</v>
      </c>
      <c r="H553" s="66">
        <v>0.0</v>
      </c>
      <c r="I553" s="66" t="str">
        <f>vlookup(D553,'ranap clusters obsolete'!D:D,1,false)</f>
        <v>#N/A</v>
      </c>
      <c r="J553" s="66" t="s">
        <v>9311</v>
      </c>
    </row>
    <row r="554">
      <c r="A554" s="68">
        <v>11.0</v>
      </c>
      <c r="B554" s="69" t="s">
        <v>6275</v>
      </c>
      <c r="C554" s="68" t="s">
        <v>7665</v>
      </c>
      <c r="D554" s="99" t="s">
        <v>1072</v>
      </c>
      <c r="E554" s="68" t="s">
        <v>295</v>
      </c>
      <c r="F554" s="68" t="s">
        <v>7669</v>
      </c>
      <c r="G554" s="71" t="s">
        <v>2301</v>
      </c>
      <c r="H554" s="66">
        <v>0.0</v>
      </c>
      <c r="I554" s="66" t="str">
        <f>vlookup(D554,'ranap clusters obsolete'!D:D,1,false)</f>
        <v>#N/A</v>
      </c>
      <c r="J554" s="66" t="s">
        <v>9311</v>
      </c>
    </row>
    <row r="555">
      <c r="A555" s="68">
        <v>11.0</v>
      </c>
      <c r="B555" s="69" t="s">
        <v>6275</v>
      </c>
      <c r="C555" s="68" t="s">
        <v>7665</v>
      </c>
      <c r="D555" s="99" t="s">
        <v>1073</v>
      </c>
      <c r="E555" s="68" t="s">
        <v>297</v>
      </c>
      <c r="F555" s="68" t="s">
        <v>7669</v>
      </c>
      <c r="G555" s="71" t="s">
        <v>2301</v>
      </c>
      <c r="H555" s="66">
        <v>0.0</v>
      </c>
      <c r="I555" s="66" t="str">
        <f>vlookup(D555,'ranap clusters obsolete'!D:D,1,false)</f>
        <v>#N/A</v>
      </c>
      <c r="J555" s="66" t="s">
        <v>9311</v>
      </c>
    </row>
    <row r="556">
      <c r="A556" s="68">
        <v>11.0</v>
      </c>
      <c r="B556" s="69" t="s">
        <v>6275</v>
      </c>
      <c r="C556" s="68" t="s">
        <v>7665</v>
      </c>
      <c r="D556" s="99" t="s">
        <v>1076</v>
      </c>
      <c r="E556" s="68" t="s">
        <v>300</v>
      </c>
      <c r="F556" s="68" t="s">
        <v>7669</v>
      </c>
      <c r="G556" s="71" t="s">
        <v>2301</v>
      </c>
      <c r="H556" s="66">
        <v>0.0</v>
      </c>
      <c r="I556" s="66" t="str">
        <f>vlookup(D556,'ranap clusters obsolete'!D:D,1,false)</f>
        <v>#N/A</v>
      </c>
      <c r="J556" s="66" t="s">
        <v>9311</v>
      </c>
    </row>
    <row r="557">
      <c r="A557" s="68">
        <v>11.0</v>
      </c>
      <c r="B557" s="69" t="s">
        <v>6275</v>
      </c>
      <c r="C557" s="68" t="s">
        <v>7665</v>
      </c>
      <c r="D557" s="99" t="s">
        <v>1077</v>
      </c>
      <c r="E557" s="68" t="s">
        <v>301</v>
      </c>
      <c r="F557" s="68" t="s">
        <v>7669</v>
      </c>
      <c r="G557" s="71" t="s">
        <v>2301</v>
      </c>
      <c r="H557" s="66">
        <v>0.0</v>
      </c>
      <c r="I557" s="66" t="str">
        <f>vlookup(D557,'ranap clusters obsolete'!D:D,1,false)</f>
        <v>#N/A</v>
      </c>
      <c r="J557" s="66" t="s">
        <v>9311</v>
      </c>
    </row>
    <row r="558">
      <c r="A558" s="68">
        <v>11.0</v>
      </c>
      <c r="B558" s="69" t="s">
        <v>6275</v>
      </c>
      <c r="C558" s="68" t="s">
        <v>7665</v>
      </c>
      <c r="D558" s="99" t="s">
        <v>1079</v>
      </c>
      <c r="E558" s="68" t="s">
        <v>303</v>
      </c>
      <c r="F558" s="68" t="s">
        <v>7669</v>
      </c>
      <c r="G558" s="71" t="s">
        <v>2301</v>
      </c>
      <c r="H558" s="66">
        <v>0.0</v>
      </c>
      <c r="I558" s="66" t="str">
        <f>vlookup(D558,'ranap clusters obsolete'!D:D,1,false)</f>
        <v>#N/A</v>
      </c>
      <c r="J558" s="66" t="s">
        <v>9311</v>
      </c>
    </row>
    <row r="559">
      <c r="A559" s="68">
        <v>11.0</v>
      </c>
      <c r="B559" s="69" t="s">
        <v>6275</v>
      </c>
      <c r="C559" s="68" t="s">
        <v>7665</v>
      </c>
      <c r="D559" s="99" t="s">
        <v>1080</v>
      </c>
      <c r="E559" s="68" t="s">
        <v>304</v>
      </c>
      <c r="F559" s="68" t="s">
        <v>7669</v>
      </c>
      <c r="G559" s="71" t="s">
        <v>2301</v>
      </c>
      <c r="H559" s="66">
        <v>0.0</v>
      </c>
      <c r="I559" s="66" t="str">
        <f>vlookup(D559,'ranap clusters obsolete'!D:D,1,false)</f>
        <v>#N/A</v>
      </c>
      <c r="J559" s="66" t="s">
        <v>9311</v>
      </c>
    </row>
    <row r="560">
      <c r="A560" s="68">
        <v>11.0</v>
      </c>
      <c r="B560" s="69" t="s">
        <v>6275</v>
      </c>
      <c r="C560" s="68" t="s">
        <v>7665</v>
      </c>
      <c r="D560" s="99" t="s">
        <v>1082</v>
      </c>
      <c r="E560" s="68" t="s">
        <v>306</v>
      </c>
      <c r="F560" s="68" t="s">
        <v>7669</v>
      </c>
      <c r="G560" s="71" t="s">
        <v>2301</v>
      </c>
      <c r="H560" s="66">
        <v>0.0</v>
      </c>
      <c r="I560" s="66" t="str">
        <f>vlookup(D560,'ranap clusters obsolete'!D:D,1,false)</f>
        <v>#N/A</v>
      </c>
      <c r="J560" s="66" t="s">
        <v>9311</v>
      </c>
    </row>
    <row r="561">
      <c r="A561" s="68">
        <v>11.0</v>
      </c>
      <c r="B561" s="69" t="s">
        <v>6275</v>
      </c>
      <c r="C561" s="68" t="s">
        <v>7665</v>
      </c>
      <c r="D561" s="99" t="s">
        <v>1083</v>
      </c>
      <c r="E561" s="68" t="s">
        <v>308</v>
      </c>
      <c r="F561" s="68" t="s">
        <v>7669</v>
      </c>
      <c r="G561" s="71" t="s">
        <v>2301</v>
      </c>
      <c r="H561" s="66">
        <v>0.0</v>
      </c>
      <c r="I561" s="66" t="str">
        <f>vlookup(D561,'ranap clusters obsolete'!D:D,1,false)</f>
        <v>#N/A</v>
      </c>
      <c r="J561" s="66" t="s">
        <v>9311</v>
      </c>
    </row>
    <row r="562">
      <c r="A562" s="68">
        <v>11.0</v>
      </c>
      <c r="B562" s="69" t="s">
        <v>6275</v>
      </c>
      <c r="C562" s="68" t="s">
        <v>7665</v>
      </c>
      <c r="D562" s="88" t="s">
        <v>1085</v>
      </c>
      <c r="E562" s="68" t="s">
        <v>309</v>
      </c>
      <c r="F562" s="68" t="s">
        <v>7669</v>
      </c>
      <c r="G562" s="141" t="s">
        <v>10442</v>
      </c>
      <c r="H562" s="66">
        <v>0.0</v>
      </c>
      <c r="I562" s="66" t="str">
        <f>vlookup(D562,'ranap clusters obsolete'!D:D,1,false)</f>
        <v>#N/A</v>
      </c>
      <c r="J562" s="66" t="s">
        <v>9311</v>
      </c>
    </row>
    <row r="563">
      <c r="A563" s="68">
        <v>11.0</v>
      </c>
      <c r="B563" s="69" t="s">
        <v>6275</v>
      </c>
      <c r="C563" s="68" t="s">
        <v>7665</v>
      </c>
      <c r="D563" s="99" t="s">
        <v>1086</v>
      </c>
      <c r="E563" s="68" t="s">
        <v>311</v>
      </c>
      <c r="F563" s="68" t="s">
        <v>7669</v>
      </c>
      <c r="G563" s="71" t="s">
        <v>2301</v>
      </c>
      <c r="H563" s="66">
        <v>0.0</v>
      </c>
      <c r="I563" s="66" t="str">
        <f>vlookup(D563,'ranap clusters obsolete'!D:D,1,false)</f>
        <v>#N/A</v>
      </c>
      <c r="J563" s="66" t="s">
        <v>9311</v>
      </c>
    </row>
    <row r="564">
      <c r="A564" s="68">
        <v>11.0</v>
      </c>
      <c r="B564" s="69" t="s">
        <v>6275</v>
      </c>
      <c r="C564" s="68" t="s">
        <v>7665</v>
      </c>
      <c r="D564" s="99" t="s">
        <v>1088</v>
      </c>
      <c r="E564" s="68" t="s">
        <v>313</v>
      </c>
      <c r="F564" s="68" t="s">
        <v>7669</v>
      </c>
      <c r="G564" s="71" t="s">
        <v>2301</v>
      </c>
      <c r="H564" s="66">
        <v>0.0</v>
      </c>
      <c r="I564" s="66" t="str">
        <f>vlookup(D564,'ranap clusters obsolete'!D:D,1,false)</f>
        <v>#N/A</v>
      </c>
      <c r="J564" s="66" t="s">
        <v>9311</v>
      </c>
    </row>
    <row r="565">
      <c r="A565" s="68">
        <v>11.0</v>
      </c>
      <c r="B565" s="69" t="s">
        <v>6275</v>
      </c>
      <c r="C565" s="68" t="s">
        <v>7665</v>
      </c>
      <c r="D565" s="101" t="s">
        <v>1089</v>
      </c>
      <c r="E565" s="68" t="s">
        <v>315</v>
      </c>
      <c r="F565" s="68" t="s">
        <v>7669</v>
      </c>
      <c r="G565" s="71" t="s">
        <v>2301</v>
      </c>
      <c r="H565" s="66">
        <v>0.0</v>
      </c>
      <c r="I565" s="66" t="str">
        <f>vlookup(D565,'ranap clusters obsolete'!D:D,1,false)</f>
        <v>#N/A</v>
      </c>
      <c r="J565" s="66" t="s">
        <v>9311</v>
      </c>
    </row>
    <row r="566">
      <c r="A566" s="68">
        <v>11.0</v>
      </c>
      <c r="B566" s="69" t="s">
        <v>6275</v>
      </c>
      <c r="C566" s="68" t="s">
        <v>7665</v>
      </c>
      <c r="D566" s="99" t="s">
        <v>1090</v>
      </c>
      <c r="E566" s="68" t="s">
        <v>317</v>
      </c>
      <c r="F566" s="68" t="s">
        <v>7669</v>
      </c>
      <c r="G566" s="71" t="s">
        <v>2301</v>
      </c>
      <c r="H566" s="66">
        <v>0.0</v>
      </c>
      <c r="I566" s="66" t="str">
        <f>vlookup(D566,'ranap clusters obsolete'!D:D,1,false)</f>
        <v>#N/A</v>
      </c>
      <c r="J566" s="66" t="s">
        <v>9311</v>
      </c>
    </row>
    <row r="567">
      <c r="A567" s="68">
        <v>11.0</v>
      </c>
      <c r="B567" s="69" t="s">
        <v>6275</v>
      </c>
      <c r="C567" s="68" t="s">
        <v>7665</v>
      </c>
      <c r="D567" s="99" t="s">
        <v>1092</v>
      </c>
      <c r="E567" s="68" t="s">
        <v>318</v>
      </c>
      <c r="F567" s="68" t="s">
        <v>7669</v>
      </c>
      <c r="G567" s="71" t="s">
        <v>2301</v>
      </c>
      <c r="H567" s="66">
        <v>0.0</v>
      </c>
      <c r="I567" s="66" t="str">
        <f>vlookup(D567,'ranap clusters obsolete'!D:D,1,false)</f>
        <v>#N/A</v>
      </c>
      <c r="J567" s="66" t="s">
        <v>9311</v>
      </c>
    </row>
    <row r="568">
      <c r="A568" s="68">
        <v>11.0</v>
      </c>
      <c r="B568" s="69" t="s">
        <v>6275</v>
      </c>
      <c r="C568" s="68" t="s">
        <v>7665</v>
      </c>
      <c r="D568" s="99" t="s">
        <v>1094</v>
      </c>
      <c r="E568" s="68" t="s">
        <v>320</v>
      </c>
      <c r="F568" s="68" t="s">
        <v>7669</v>
      </c>
      <c r="G568" s="71" t="s">
        <v>2301</v>
      </c>
      <c r="H568" s="66">
        <v>0.0</v>
      </c>
      <c r="I568" s="66" t="str">
        <f>vlookup(D568,'ranap clusters obsolete'!D:D,1,false)</f>
        <v>#N/A</v>
      </c>
      <c r="J568" s="66" t="s">
        <v>9311</v>
      </c>
    </row>
    <row r="569">
      <c r="A569" s="68">
        <v>11.0</v>
      </c>
      <c r="B569" s="69" t="s">
        <v>6275</v>
      </c>
      <c r="C569" s="68" t="s">
        <v>7665</v>
      </c>
      <c r="D569" s="88" t="s">
        <v>1095</v>
      </c>
      <c r="E569" s="68" t="s">
        <v>322</v>
      </c>
      <c r="F569" s="68" t="s">
        <v>7669</v>
      </c>
      <c r="G569" s="71" t="s">
        <v>10458</v>
      </c>
      <c r="H569" s="66">
        <v>0.0</v>
      </c>
      <c r="I569" s="66" t="str">
        <f>vlookup(D569,'ranap clusters obsolete'!D:D,1,false)</f>
        <v>#N/A</v>
      </c>
      <c r="J569" s="66" t="s">
        <v>9311</v>
      </c>
    </row>
    <row r="570">
      <c r="A570" s="68">
        <v>11.0</v>
      </c>
      <c r="B570" s="69" t="s">
        <v>6275</v>
      </c>
      <c r="C570" s="68" t="s">
        <v>7665</v>
      </c>
      <c r="D570" s="88" t="s">
        <v>1097</v>
      </c>
      <c r="E570" s="68" t="s">
        <v>324</v>
      </c>
      <c r="F570" s="68" t="s">
        <v>7669</v>
      </c>
      <c r="G570" s="71" t="s">
        <v>10458</v>
      </c>
      <c r="H570" s="66">
        <v>0.0</v>
      </c>
      <c r="I570" s="66" t="str">
        <f>vlookup(D570,'ranap clusters obsolete'!D:D,1,false)</f>
        <v>#N/A</v>
      </c>
      <c r="J570" s="66" t="s">
        <v>9311</v>
      </c>
    </row>
    <row r="571">
      <c r="A571" s="68">
        <v>11.0</v>
      </c>
      <c r="B571" s="69" t="s">
        <v>6275</v>
      </c>
      <c r="C571" s="68" t="s">
        <v>7665</v>
      </c>
      <c r="D571" s="99" t="s">
        <v>1098</v>
      </c>
      <c r="E571" s="68" t="s">
        <v>326</v>
      </c>
      <c r="F571" s="68" t="s">
        <v>7669</v>
      </c>
      <c r="G571" s="71" t="s">
        <v>2301</v>
      </c>
      <c r="H571" s="66">
        <v>0.0</v>
      </c>
      <c r="I571" s="66" t="str">
        <f>vlookup(D571,'ranap clusters obsolete'!D:D,1,false)</f>
        <v>#N/A</v>
      </c>
      <c r="J571" s="66" t="s">
        <v>9311</v>
      </c>
    </row>
    <row r="572">
      <c r="A572" s="68">
        <v>11.0</v>
      </c>
      <c r="B572" s="69" t="s">
        <v>6275</v>
      </c>
      <c r="C572" s="68" t="s">
        <v>7665</v>
      </c>
      <c r="D572" s="99" t="s">
        <v>1099</v>
      </c>
      <c r="E572" s="68" t="s">
        <v>328</v>
      </c>
      <c r="F572" s="68" t="s">
        <v>7669</v>
      </c>
      <c r="G572" s="71" t="s">
        <v>2301</v>
      </c>
      <c r="H572" s="66">
        <v>0.0</v>
      </c>
      <c r="I572" s="66" t="str">
        <f>vlookup(D572,'ranap clusters obsolete'!D:D,1,false)</f>
        <v>#N/A</v>
      </c>
      <c r="J572" s="66" t="s">
        <v>9311</v>
      </c>
    </row>
    <row r="573">
      <c r="A573" s="68">
        <v>11.0</v>
      </c>
      <c r="B573" s="69" t="s">
        <v>6275</v>
      </c>
      <c r="C573" s="68" t="s">
        <v>7665</v>
      </c>
      <c r="D573" s="99" t="s">
        <v>1100</v>
      </c>
      <c r="E573" s="68" t="s">
        <v>330</v>
      </c>
      <c r="F573" s="68" t="s">
        <v>7669</v>
      </c>
      <c r="G573" s="71" t="s">
        <v>2301</v>
      </c>
      <c r="H573" s="66">
        <v>0.0</v>
      </c>
      <c r="I573" s="66" t="str">
        <f>vlookup(D573,'ranap clusters obsolete'!D:D,1,false)</f>
        <v>#N/A</v>
      </c>
      <c r="J573" s="66" t="s">
        <v>9311</v>
      </c>
    </row>
    <row r="574">
      <c r="A574" s="68">
        <v>11.0</v>
      </c>
      <c r="B574" s="69" t="s">
        <v>6275</v>
      </c>
      <c r="C574" s="68" t="s">
        <v>7665</v>
      </c>
      <c r="D574" s="70" t="s">
        <v>1102</v>
      </c>
      <c r="E574" s="68" t="s">
        <v>332</v>
      </c>
      <c r="F574" s="68" t="s">
        <v>7669</v>
      </c>
      <c r="G574" s="68" t="s">
        <v>2301</v>
      </c>
      <c r="H574" s="66">
        <v>0.0</v>
      </c>
      <c r="I574" s="66" t="str">
        <f>vlookup(D574,'ranap clusters obsolete'!D:D,1,false)</f>
        <v>#N/A</v>
      </c>
      <c r="J574" s="66" t="s">
        <v>9311</v>
      </c>
    </row>
    <row r="575">
      <c r="A575" s="68">
        <v>11.0</v>
      </c>
      <c r="B575" s="69" t="s">
        <v>6275</v>
      </c>
      <c r="C575" s="68" t="s">
        <v>7665</v>
      </c>
      <c r="D575" s="70" t="s">
        <v>1103</v>
      </c>
      <c r="E575" s="68" t="s">
        <v>337</v>
      </c>
      <c r="F575" s="68" t="s">
        <v>7669</v>
      </c>
      <c r="G575" s="68" t="s">
        <v>2301</v>
      </c>
      <c r="H575" s="66">
        <v>0.0</v>
      </c>
      <c r="I575" s="66" t="str">
        <f>vlookup(D575,'ranap clusters obsolete'!D:D,1,false)</f>
        <v>#N/A</v>
      </c>
      <c r="J575" s="66" t="s">
        <v>9311</v>
      </c>
    </row>
    <row r="576">
      <c r="A576" s="68">
        <v>11.0</v>
      </c>
      <c r="B576" s="69" t="s">
        <v>6275</v>
      </c>
      <c r="C576" s="68" t="s">
        <v>7665</v>
      </c>
      <c r="D576" s="99" t="s">
        <v>1104</v>
      </c>
      <c r="E576" s="68" t="s">
        <v>339</v>
      </c>
      <c r="F576" s="68" t="s">
        <v>7669</v>
      </c>
      <c r="G576" s="71" t="s">
        <v>2301</v>
      </c>
      <c r="H576" s="66">
        <v>0.0</v>
      </c>
      <c r="I576" s="66" t="str">
        <f>vlookup(D576,'ranap clusters obsolete'!D:D,1,false)</f>
        <v>#N/A</v>
      </c>
      <c r="J576" s="66" t="s">
        <v>9311</v>
      </c>
    </row>
    <row r="577">
      <c r="A577" s="68">
        <v>11.0</v>
      </c>
      <c r="B577" s="69" t="s">
        <v>6275</v>
      </c>
      <c r="C577" s="68" t="s">
        <v>7665</v>
      </c>
      <c r="D577" s="99" t="s">
        <v>1106</v>
      </c>
      <c r="E577" s="68" t="s">
        <v>340</v>
      </c>
      <c r="F577" s="68" t="s">
        <v>7669</v>
      </c>
      <c r="G577" s="71" t="s">
        <v>2301</v>
      </c>
      <c r="H577" s="66">
        <v>0.0</v>
      </c>
      <c r="I577" s="66" t="str">
        <f>vlookup(D577,'ranap clusters obsolete'!D:D,1,false)</f>
        <v>#N/A</v>
      </c>
      <c r="J577" s="66" t="s">
        <v>9311</v>
      </c>
    </row>
    <row r="578">
      <c r="A578" s="68">
        <v>11.0</v>
      </c>
      <c r="B578" s="69" t="s">
        <v>6275</v>
      </c>
      <c r="C578" s="68" t="s">
        <v>7665</v>
      </c>
      <c r="D578" s="99" t="s">
        <v>1107</v>
      </c>
      <c r="E578" s="68" t="s">
        <v>342</v>
      </c>
      <c r="F578" s="68" t="s">
        <v>7669</v>
      </c>
      <c r="G578" s="71" t="s">
        <v>2301</v>
      </c>
      <c r="H578" s="66">
        <v>1.0</v>
      </c>
      <c r="I578" s="66" t="str">
        <f>vlookup(D578,'ranap clusters obsolete'!D:D,1,false)</f>
        <v>#N/A</v>
      </c>
      <c r="J578" s="66" t="s">
        <v>9311</v>
      </c>
    </row>
    <row r="579">
      <c r="A579" s="68">
        <v>11.0</v>
      </c>
      <c r="B579" s="69" t="s">
        <v>6275</v>
      </c>
      <c r="C579" s="68" t="s">
        <v>7665</v>
      </c>
      <c r="D579" s="99" t="s">
        <v>1109</v>
      </c>
      <c r="E579" s="68" t="s">
        <v>344</v>
      </c>
      <c r="F579" s="68" t="s">
        <v>7669</v>
      </c>
      <c r="G579" s="71" t="s">
        <v>2301</v>
      </c>
      <c r="H579" s="66">
        <v>0.0</v>
      </c>
      <c r="I579" s="66" t="str">
        <f>vlookup(D579,'ranap clusters obsolete'!D:D,1,false)</f>
        <v>#N/A</v>
      </c>
      <c r="J579" s="66" t="s">
        <v>9311</v>
      </c>
    </row>
    <row r="580">
      <c r="A580" s="68">
        <v>11.0</v>
      </c>
      <c r="B580" s="69" t="s">
        <v>6275</v>
      </c>
      <c r="C580" s="68" t="s">
        <v>7665</v>
      </c>
      <c r="D580" s="99" t="s">
        <v>1110</v>
      </c>
      <c r="E580" s="68" t="s">
        <v>346</v>
      </c>
      <c r="F580" s="68" t="s">
        <v>7669</v>
      </c>
      <c r="G580" s="71" t="s">
        <v>2301</v>
      </c>
      <c r="H580" s="66">
        <v>0.0</v>
      </c>
      <c r="I580" s="66" t="str">
        <f>vlookup(D580,'ranap clusters obsolete'!D:D,1,false)</f>
        <v>#N/A</v>
      </c>
      <c r="J580" s="66" t="s">
        <v>9311</v>
      </c>
    </row>
    <row r="581">
      <c r="A581" s="68">
        <v>11.0</v>
      </c>
      <c r="B581" s="69" t="s">
        <v>6275</v>
      </c>
      <c r="C581" s="68" t="s">
        <v>7665</v>
      </c>
      <c r="D581" s="99" t="s">
        <v>1112</v>
      </c>
      <c r="E581" s="68" t="s">
        <v>348</v>
      </c>
      <c r="F581" s="68" t="s">
        <v>7669</v>
      </c>
      <c r="G581" s="71" t="s">
        <v>2301</v>
      </c>
      <c r="H581" s="66">
        <v>0.0</v>
      </c>
      <c r="I581" s="66" t="str">
        <f>vlookup(D581,'ranap clusters obsolete'!D:D,1,false)</f>
        <v>#N/A</v>
      </c>
      <c r="J581" s="66" t="s">
        <v>9311</v>
      </c>
    </row>
    <row r="582">
      <c r="A582" s="68">
        <v>11.0</v>
      </c>
      <c r="B582" s="69" t="s">
        <v>6275</v>
      </c>
      <c r="C582" s="68" t="s">
        <v>7665</v>
      </c>
      <c r="D582" s="99" t="s">
        <v>1113</v>
      </c>
      <c r="E582" s="68" t="s">
        <v>350</v>
      </c>
      <c r="F582" s="68" t="s">
        <v>7669</v>
      </c>
      <c r="G582" s="71" t="s">
        <v>2301</v>
      </c>
      <c r="H582" s="66">
        <v>0.0</v>
      </c>
      <c r="I582" s="66" t="str">
        <f>vlookup(D582,'ranap clusters obsolete'!D:D,1,false)</f>
        <v>#N/A</v>
      </c>
      <c r="J582" s="66" t="s">
        <v>9311</v>
      </c>
    </row>
    <row r="583">
      <c r="A583" s="68">
        <v>11.0</v>
      </c>
      <c r="B583" s="69" t="s">
        <v>6275</v>
      </c>
      <c r="C583" s="68" t="s">
        <v>7665</v>
      </c>
      <c r="D583" s="99" t="s">
        <v>1114</v>
      </c>
      <c r="E583" s="68" t="s">
        <v>353</v>
      </c>
      <c r="F583" s="68" t="s">
        <v>7669</v>
      </c>
      <c r="G583" s="71" t="s">
        <v>2301</v>
      </c>
      <c r="H583" s="66">
        <v>0.0</v>
      </c>
      <c r="I583" s="66" t="str">
        <f>vlookup(D583,'ranap clusters obsolete'!D:D,1,false)</f>
        <v>#N/A</v>
      </c>
      <c r="J583" s="66" t="s">
        <v>9311</v>
      </c>
    </row>
    <row r="584">
      <c r="A584" s="68">
        <v>11.0</v>
      </c>
      <c r="B584" s="69" t="s">
        <v>6275</v>
      </c>
      <c r="C584" s="68" t="s">
        <v>7665</v>
      </c>
      <c r="D584" s="99" t="s">
        <v>1116</v>
      </c>
      <c r="E584" s="68" t="s">
        <v>360</v>
      </c>
      <c r="F584" s="68" t="s">
        <v>7669</v>
      </c>
      <c r="G584" s="71" t="s">
        <v>2301</v>
      </c>
      <c r="H584" s="66">
        <v>0.0</v>
      </c>
      <c r="I584" s="66" t="str">
        <f>vlookup(D584,'ranap clusters obsolete'!D:D,1,false)</f>
        <v>#N/A</v>
      </c>
      <c r="J584" s="66" t="s">
        <v>9311</v>
      </c>
    </row>
    <row r="585">
      <c r="A585" s="68">
        <v>11.0</v>
      </c>
      <c r="B585" s="69" t="s">
        <v>6275</v>
      </c>
      <c r="C585" s="68" t="s">
        <v>7665</v>
      </c>
      <c r="D585" s="99" t="s">
        <v>1117</v>
      </c>
      <c r="E585" s="68" t="s">
        <v>363</v>
      </c>
      <c r="F585" s="68" t="s">
        <v>7669</v>
      </c>
      <c r="G585" s="71" t="s">
        <v>2301</v>
      </c>
      <c r="H585" s="66">
        <v>0.0</v>
      </c>
      <c r="I585" s="66" t="str">
        <f>vlookup(D585,'ranap clusters obsolete'!D:D,1,false)</f>
        <v>#N/A</v>
      </c>
      <c r="J585" s="66" t="s">
        <v>9311</v>
      </c>
    </row>
    <row r="586">
      <c r="A586" s="68">
        <v>11.0</v>
      </c>
      <c r="B586" s="69" t="s">
        <v>6275</v>
      </c>
      <c r="C586" s="68" t="s">
        <v>7665</v>
      </c>
      <c r="D586" s="101" t="s">
        <v>1119</v>
      </c>
      <c r="E586" s="68" t="s">
        <v>370</v>
      </c>
      <c r="F586" s="68" t="s">
        <v>7669</v>
      </c>
      <c r="G586" s="71" t="s">
        <v>2301</v>
      </c>
      <c r="H586" s="66">
        <v>0.0</v>
      </c>
      <c r="I586" s="66" t="str">
        <f>vlookup(D586,'ranap clusters obsolete'!D:D,1,false)</f>
        <v>#N/A</v>
      </c>
      <c r="J586" s="66" t="s">
        <v>9311</v>
      </c>
    </row>
    <row r="587">
      <c r="A587" s="68">
        <v>11.0</v>
      </c>
      <c r="B587" s="69" t="s">
        <v>6275</v>
      </c>
      <c r="C587" s="68" t="s">
        <v>7665</v>
      </c>
      <c r="D587" s="99" t="s">
        <v>1120</v>
      </c>
      <c r="E587" s="68" t="s">
        <v>372</v>
      </c>
      <c r="F587" s="68" t="s">
        <v>7669</v>
      </c>
      <c r="G587" s="71" t="s">
        <v>2301</v>
      </c>
      <c r="H587" s="66">
        <v>0.0</v>
      </c>
      <c r="I587" s="66" t="str">
        <f>vlookup(D587,'ranap clusters obsolete'!D:D,1,false)</f>
        <v>#N/A</v>
      </c>
      <c r="J587" s="66" t="s">
        <v>9311</v>
      </c>
    </row>
    <row r="588">
      <c r="A588" s="68">
        <v>11.0</v>
      </c>
      <c r="B588" s="69" t="s">
        <v>6275</v>
      </c>
      <c r="C588" s="68" t="s">
        <v>7665</v>
      </c>
      <c r="D588" s="99" t="s">
        <v>1121</v>
      </c>
      <c r="E588" s="68" t="s">
        <v>374</v>
      </c>
      <c r="F588" s="68" t="s">
        <v>7669</v>
      </c>
      <c r="G588" s="71" t="s">
        <v>2301</v>
      </c>
      <c r="H588" s="66">
        <v>0.0</v>
      </c>
      <c r="I588" s="66" t="str">
        <f>vlookup(D588,'ranap clusters obsolete'!D:D,1,false)</f>
        <v>#N/A</v>
      </c>
      <c r="J588" s="66" t="s">
        <v>9311</v>
      </c>
    </row>
    <row r="589">
      <c r="A589" s="68">
        <v>11.0</v>
      </c>
      <c r="B589" s="69" t="s">
        <v>6275</v>
      </c>
      <c r="C589" s="68" t="s">
        <v>7665</v>
      </c>
      <c r="D589" s="99" t="s">
        <v>1123</v>
      </c>
      <c r="E589" s="68" t="s">
        <v>376</v>
      </c>
      <c r="F589" s="68" t="s">
        <v>7669</v>
      </c>
      <c r="G589" s="71" t="s">
        <v>2301</v>
      </c>
      <c r="H589" s="66">
        <v>0.0</v>
      </c>
      <c r="I589" s="66" t="str">
        <f>vlookup(D589,'ranap clusters obsolete'!D:D,1,false)</f>
        <v>#N/A</v>
      </c>
      <c r="J589" s="66" t="s">
        <v>9311</v>
      </c>
    </row>
    <row r="590">
      <c r="A590" s="68">
        <v>11.0</v>
      </c>
      <c r="B590" s="69" t="s">
        <v>6275</v>
      </c>
      <c r="C590" s="68" t="s">
        <v>7665</v>
      </c>
      <c r="D590" s="70" t="s">
        <v>1124</v>
      </c>
      <c r="E590" s="68" t="s">
        <v>378</v>
      </c>
      <c r="F590" s="68" t="s">
        <v>7669</v>
      </c>
      <c r="G590" s="68" t="s">
        <v>2301</v>
      </c>
      <c r="H590" s="66">
        <v>0.0</v>
      </c>
      <c r="I590" s="66" t="str">
        <f>vlookup(D590,'ranap clusters obsolete'!D:D,1,false)</f>
        <v>#N/A</v>
      </c>
      <c r="J590" s="66" t="s">
        <v>9311</v>
      </c>
    </row>
    <row r="591">
      <c r="A591" s="68">
        <v>11.0</v>
      </c>
      <c r="B591" s="69" t="s">
        <v>6275</v>
      </c>
      <c r="C591" s="68" t="s">
        <v>7665</v>
      </c>
      <c r="D591" s="70" t="s">
        <v>1126</v>
      </c>
      <c r="E591" s="68" t="s">
        <v>380</v>
      </c>
      <c r="F591" s="68" t="s">
        <v>7669</v>
      </c>
      <c r="G591" s="68" t="s">
        <v>2301</v>
      </c>
      <c r="H591" s="66">
        <v>0.0</v>
      </c>
      <c r="I591" s="66" t="str">
        <f>vlookup(D591,'ranap clusters obsolete'!D:D,1,false)</f>
        <v>#N/A</v>
      </c>
      <c r="J591" s="66" t="s">
        <v>9311</v>
      </c>
    </row>
    <row r="592">
      <c r="A592" s="68">
        <v>11.0</v>
      </c>
      <c r="B592" s="69" t="s">
        <v>6275</v>
      </c>
      <c r="C592" s="68" t="s">
        <v>7665</v>
      </c>
      <c r="D592" s="99" t="s">
        <v>1127</v>
      </c>
      <c r="E592" s="68" t="s">
        <v>382</v>
      </c>
      <c r="F592" s="68" t="s">
        <v>7669</v>
      </c>
      <c r="G592" s="71" t="s">
        <v>2301</v>
      </c>
      <c r="H592" s="66">
        <v>0.0</v>
      </c>
      <c r="I592" s="66" t="str">
        <f>vlookup(D592,'ranap clusters obsolete'!D:D,1,false)</f>
        <v>#N/A</v>
      </c>
      <c r="J592" s="66" t="s">
        <v>9311</v>
      </c>
    </row>
    <row r="593">
      <c r="A593" s="68">
        <v>11.0</v>
      </c>
      <c r="B593" s="69" t="s">
        <v>6275</v>
      </c>
      <c r="C593" s="68" t="s">
        <v>7665</v>
      </c>
      <c r="D593" s="99" t="s">
        <v>1128</v>
      </c>
      <c r="E593" s="68" t="s">
        <v>383</v>
      </c>
      <c r="F593" s="68" t="s">
        <v>7669</v>
      </c>
      <c r="G593" s="71" t="s">
        <v>2301</v>
      </c>
      <c r="H593" s="66">
        <v>0.0</v>
      </c>
      <c r="I593" s="66" t="str">
        <f>vlookup(D593,'ranap clusters obsolete'!D:D,1,false)</f>
        <v>#N/A</v>
      </c>
      <c r="J593" s="66" t="s">
        <v>9311</v>
      </c>
    </row>
    <row r="594">
      <c r="A594" s="68">
        <v>11.0</v>
      </c>
      <c r="B594" s="69" t="s">
        <v>6275</v>
      </c>
      <c r="C594" s="68" t="s">
        <v>7665</v>
      </c>
      <c r="D594" s="99" t="s">
        <v>1131</v>
      </c>
      <c r="E594" s="68" t="s">
        <v>384</v>
      </c>
      <c r="F594" s="68" t="s">
        <v>7669</v>
      </c>
      <c r="G594" s="71" t="s">
        <v>2301</v>
      </c>
      <c r="H594" s="66">
        <v>0.0</v>
      </c>
      <c r="I594" s="66" t="str">
        <f>vlookup(D594,'ranap clusters obsolete'!D:D,1,false)</f>
        <v>#N/A</v>
      </c>
      <c r="J594" s="66" t="s">
        <v>9311</v>
      </c>
    </row>
    <row r="595">
      <c r="A595" s="68">
        <v>11.0</v>
      </c>
      <c r="B595" s="69" t="s">
        <v>6275</v>
      </c>
      <c r="C595" s="68" t="s">
        <v>7665</v>
      </c>
      <c r="D595" s="99" t="s">
        <v>1132</v>
      </c>
      <c r="E595" s="68" t="s">
        <v>388</v>
      </c>
      <c r="F595" s="68" t="s">
        <v>7669</v>
      </c>
      <c r="G595" s="71" t="s">
        <v>2301</v>
      </c>
      <c r="H595" s="66">
        <v>0.0</v>
      </c>
      <c r="I595" s="66" t="str">
        <f>vlookup(D595,'ranap clusters obsolete'!D:D,1,false)</f>
        <v>#N/A</v>
      </c>
      <c r="J595" s="66" t="s">
        <v>9311</v>
      </c>
    </row>
    <row r="596">
      <c r="A596" s="68">
        <v>11.0</v>
      </c>
      <c r="B596" s="69" t="s">
        <v>6275</v>
      </c>
      <c r="C596" s="68" t="s">
        <v>7665</v>
      </c>
      <c r="D596" s="99" t="s">
        <v>1134</v>
      </c>
      <c r="E596" s="68" t="s">
        <v>390</v>
      </c>
      <c r="F596" s="68" t="s">
        <v>7669</v>
      </c>
      <c r="G596" s="71" t="s">
        <v>2301</v>
      </c>
      <c r="H596" s="66">
        <v>0.0</v>
      </c>
      <c r="I596" s="66" t="str">
        <f>vlookup(D596,'ranap clusters obsolete'!D:D,1,false)</f>
        <v>#N/A</v>
      </c>
      <c r="J596" s="66" t="s">
        <v>9311</v>
      </c>
    </row>
    <row r="597">
      <c r="A597" s="68">
        <v>11.0</v>
      </c>
      <c r="B597" s="69" t="s">
        <v>6275</v>
      </c>
      <c r="C597" s="68" t="s">
        <v>7665</v>
      </c>
      <c r="D597" s="99" t="s">
        <v>1135</v>
      </c>
      <c r="E597" s="68" t="s">
        <v>393</v>
      </c>
      <c r="F597" s="68" t="s">
        <v>7669</v>
      </c>
      <c r="G597" s="71" t="s">
        <v>2301</v>
      </c>
      <c r="H597" s="66">
        <v>0.0</v>
      </c>
      <c r="I597" s="66" t="str">
        <f>vlookup(D597,'ranap clusters obsolete'!D:D,1,false)</f>
        <v>#N/A</v>
      </c>
      <c r="J597" s="66" t="s">
        <v>9311</v>
      </c>
    </row>
    <row r="598">
      <c r="A598" s="68">
        <v>11.0</v>
      </c>
      <c r="B598" s="69" t="s">
        <v>6275</v>
      </c>
      <c r="C598" s="68" t="s">
        <v>7665</v>
      </c>
      <c r="D598" s="99" t="s">
        <v>1137</v>
      </c>
      <c r="E598" s="68" t="s">
        <v>395</v>
      </c>
      <c r="F598" s="68" t="s">
        <v>7669</v>
      </c>
      <c r="G598" s="71" t="s">
        <v>2301</v>
      </c>
      <c r="H598" s="66">
        <v>0.0</v>
      </c>
      <c r="I598" s="66" t="str">
        <f>vlookup(D598,'ranap clusters obsolete'!D:D,1,false)</f>
        <v>#N/A</v>
      </c>
      <c r="J598" s="66" t="s">
        <v>9311</v>
      </c>
    </row>
    <row r="599">
      <c r="A599" s="68">
        <v>11.0</v>
      </c>
      <c r="B599" s="69" t="s">
        <v>6275</v>
      </c>
      <c r="C599" s="68" t="s">
        <v>7665</v>
      </c>
      <c r="D599" s="101" t="s">
        <v>1138</v>
      </c>
      <c r="E599" s="68" t="s">
        <v>397</v>
      </c>
      <c r="F599" s="68" t="s">
        <v>7669</v>
      </c>
      <c r="G599" s="71" t="s">
        <v>2301</v>
      </c>
      <c r="H599" s="66">
        <v>0.0</v>
      </c>
      <c r="I599" s="66" t="str">
        <f>vlookup(D599,'ranap clusters obsolete'!D:D,1,false)</f>
        <v>#N/A</v>
      </c>
      <c r="J599" s="66" t="s">
        <v>9311</v>
      </c>
    </row>
    <row r="600">
      <c r="A600" s="68">
        <v>11.0</v>
      </c>
      <c r="B600" s="69" t="s">
        <v>6275</v>
      </c>
      <c r="C600" s="68" t="s">
        <v>7665</v>
      </c>
      <c r="D600" s="99" t="s">
        <v>1139</v>
      </c>
      <c r="E600" s="68" t="s">
        <v>398</v>
      </c>
      <c r="F600" s="68" t="s">
        <v>7669</v>
      </c>
      <c r="G600" s="71" t="s">
        <v>2301</v>
      </c>
      <c r="H600" s="66">
        <v>0.0</v>
      </c>
      <c r="I600" s="66" t="str">
        <f>vlookup(D600,'ranap clusters obsolete'!D:D,1,false)</f>
        <v>#N/A</v>
      </c>
      <c r="J600" s="66" t="s">
        <v>9311</v>
      </c>
    </row>
    <row r="601">
      <c r="A601" s="68">
        <v>11.0</v>
      </c>
      <c r="B601" s="69" t="s">
        <v>6275</v>
      </c>
      <c r="C601" s="68" t="s">
        <v>7665</v>
      </c>
      <c r="D601" s="99" t="s">
        <v>1141</v>
      </c>
      <c r="E601" s="68" t="s">
        <v>400</v>
      </c>
      <c r="F601" s="68" t="s">
        <v>7669</v>
      </c>
      <c r="G601" s="71" t="s">
        <v>2301</v>
      </c>
      <c r="H601" s="66">
        <v>0.0</v>
      </c>
      <c r="I601" s="66" t="str">
        <f>vlookup(D601,'ranap clusters obsolete'!D:D,1,false)</f>
        <v>#N/A</v>
      </c>
      <c r="J601" s="66" t="s">
        <v>9311</v>
      </c>
    </row>
    <row r="602">
      <c r="A602" s="68">
        <v>11.0</v>
      </c>
      <c r="B602" s="69" t="s">
        <v>6275</v>
      </c>
      <c r="C602" s="68" t="s">
        <v>7665</v>
      </c>
      <c r="D602" s="99" t="s">
        <v>1142</v>
      </c>
      <c r="E602" s="68" t="s">
        <v>403</v>
      </c>
      <c r="F602" s="68" t="s">
        <v>7669</v>
      </c>
      <c r="G602" s="71" t="s">
        <v>2301</v>
      </c>
      <c r="H602" s="66">
        <v>0.0</v>
      </c>
      <c r="I602" s="66" t="str">
        <f>vlookup(D602,'ranap clusters obsolete'!D:D,1,false)</f>
        <v>#N/A</v>
      </c>
      <c r="J602" s="66" t="s">
        <v>9311</v>
      </c>
    </row>
    <row r="603">
      <c r="A603" s="68">
        <v>11.0</v>
      </c>
      <c r="B603" s="69" t="s">
        <v>6275</v>
      </c>
      <c r="C603" s="68" t="s">
        <v>7665</v>
      </c>
      <c r="D603" s="70" t="s">
        <v>1144</v>
      </c>
      <c r="E603" s="68" t="s">
        <v>405</v>
      </c>
      <c r="F603" s="68" t="s">
        <v>7669</v>
      </c>
      <c r="G603" s="68" t="s">
        <v>2301</v>
      </c>
      <c r="H603" s="66">
        <v>0.0</v>
      </c>
      <c r="I603" s="66" t="str">
        <f>vlookup(D603,'ranap clusters obsolete'!D:D,1,false)</f>
        <v>#N/A</v>
      </c>
      <c r="J603" s="66" t="s">
        <v>9311</v>
      </c>
    </row>
    <row r="604">
      <c r="A604" s="68">
        <v>11.0</v>
      </c>
      <c r="B604" s="69" t="s">
        <v>6275</v>
      </c>
      <c r="C604" s="68" t="s">
        <v>7665</v>
      </c>
      <c r="D604" s="70" t="s">
        <v>1145</v>
      </c>
      <c r="E604" s="68" t="s">
        <v>408</v>
      </c>
      <c r="F604" s="68" t="s">
        <v>7669</v>
      </c>
      <c r="G604" s="68" t="s">
        <v>2301</v>
      </c>
      <c r="H604" s="66">
        <v>0.0</v>
      </c>
      <c r="I604" s="66" t="str">
        <f>vlookup(D604,'ranap clusters obsolete'!D:D,1,false)</f>
        <v>#N/A</v>
      </c>
      <c r="J604" s="66" t="s">
        <v>9311</v>
      </c>
    </row>
    <row r="605">
      <c r="A605" s="68">
        <v>11.0</v>
      </c>
      <c r="B605" s="69" t="s">
        <v>6275</v>
      </c>
      <c r="C605" s="68" t="s">
        <v>7665</v>
      </c>
      <c r="D605" s="70" t="s">
        <v>1147</v>
      </c>
      <c r="E605" s="68" t="s">
        <v>413</v>
      </c>
      <c r="F605" s="68" t="s">
        <v>411</v>
      </c>
      <c r="G605" s="68" t="s">
        <v>2441</v>
      </c>
      <c r="H605" s="66">
        <v>0.0</v>
      </c>
      <c r="I605" s="66" t="str">
        <f>vlookup(D605,'ranap clusters obsolete'!D:D,1,false)</f>
        <v>#N/A</v>
      </c>
      <c r="J605" s="66" t="s">
        <v>9311</v>
      </c>
    </row>
    <row r="606">
      <c r="A606" s="68">
        <v>11.0</v>
      </c>
      <c r="B606" s="69" t="s">
        <v>6275</v>
      </c>
      <c r="C606" s="68" t="s">
        <v>7665</v>
      </c>
      <c r="D606" s="70" t="s">
        <v>1149</v>
      </c>
      <c r="E606" s="68" t="s">
        <v>415</v>
      </c>
      <c r="F606" s="68" t="s">
        <v>411</v>
      </c>
      <c r="G606" s="68" t="s">
        <v>2441</v>
      </c>
      <c r="H606" s="66">
        <v>0.0</v>
      </c>
      <c r="I606" s="66" t="str">
        <f>vlookup(D606,'ranap clusters obsolete'!D:D,1,false)</f>
        <v>#N/A</v>
      </c>
      <c r="J606" s="66" t="s">
        <v>9311</v>
      </c>
    </row>
    <row r="607">
      <c r="A607" s="68">
        <v>11.0</v>
      </c>
      <c r="B607" s="69" t="s">
        <v>6275</v>
      </c>
      <c r="C607" s="68" t="s">
        <v>7665</v>
      </c>
      <c r="D607" s="70" t="s">
        <v>1150</v>
      </c>
      <c r="E607" s="68" t="s">
        <v>419</v>
      </c>
      <c r="F607" s="68" t="s">
        <v>411</v>
      </c>
      <c r="G607" s="68" t="s">
        <v>2436</v>
      </c>
      <c r="H607" s="66">
        <v>0.0</v>
      </c>
      <c r="I607" s="66" t="str">
        <f>vlookup(D607,'ranap clusters obsolete'!D:D,1,false)</f>
        <v>#N/A</v>
      </c>
      <c r="J607" s="66" t="s">
        <v>9311</v>
      </c>
    </row>
    <row r="608">
      <c r="A608" s="68">
        <v>11.0</v>
      </c>
      <c r="B608" s="69" t="s">
        <v>6275</v>
      </c>
      <c r="C608" s="68" t="s">
        <v>7665</v>
      </c>
      <c r="D608" s="70" t="s">
        <v>1152</v>
      </c>
      <c r="E608" s="68" t="s">
        <v>422</v>
      </c>
      <c r="F608" s="68" t="s">
        <v>411</v>
      </c>
      <c r="G608" s="68" t="s">
        <v>2441</v>
      </c>
      <c r="H608" s="66">
        <v>0.0</v>
      </c>
      <c r="I608" s="66" t="str">
        <f>vlookup(D608,'ranap clusters obsolete'!D:D,1,false)</f>
        <v>#N/A</v>
      </c>
      <c r="J608" s="66" t="s">
        <v>9311</v>
      </c>
    </row>
    <row r="609">
      <c r="A609" s="68">
        <v>11.0</v>
      </c>
      <c r="B609" s="69" t="s">
        <v>6275</v>
      </c>
      <c r="C609" s="68" t="s">
        <v>7665</v>
      </c>
      <c r="D609" s="70" t="s">
        <v>1153</v>
      </c>
      <c r="E609" s="68" t="s">
        <v>425</v>
      </c>
      <c r="F609" s="68" t="s">
        <v>411</v>
      </c>
      <c r="G609" s="68" t="s">
        <v>2436</v>
      </c>
      <c r="H609" s="66">
        <v>0.0</v>
      </c>
      <c r="I609" s="66" t="str">
        <f>vlookup(D609,'ranap clusters obsolete'!D:D,1,false)</f>
        <v>#N/A</v>
      </c>
      <c r="J609" s="66" t="s">
        <v>9311</v>
      </c>
    </row>
    <row r="610">
      <c r="A610" s="68">
        <v>11.0</v>
      </c>
      <c r="B610" s="69" t="s">
        <v>6275</v>
      </c>
      <c r="C610" s="68" t="s">
        <v>7665</v>
      </c>
      <c r="D610" s="70" t="s">
        <v>1155</v>
      </c>
      <c r="E610" s="68" t="s">
        <v>427</v>
      </c>
      <c r="F610" s="68" t="s">
        <v>411</v>
      </c>
      <c r="G610" s="68" t="s">
        <v>2436</v>
      </c>
      <c r="H610" s="66">
        <v>0.0</v>
      </c>
      <c r="I610" s="66" t="str">
        <f>vlookup(D610,'ranap clusters obsolete'!D:D,1,false)</f>
        <v>#N/A</v>
      </c>
      <c r="J610" s="66" t="s">
        <v>9311</v>
      </c>
    </row>
    <row r="611">
      <c r="A611" s="68">
        <v>11.0</v>
      </c>
      <c r="B611" s="69" t="s">
        <v>6275</v>
      </c>
      <c r="C611" s="68" t="s">
        <v>7665</v>
      </c>
      <c r="D611" s="70" t="s">
        <v>1156</v>
      </c>
      <c r="E611" s="68" t="s">
        <v>429</v>
      </c>
      <c r="F611" s="68" t="s">
        <v>411</v>
      </c>
      <c r="G611" s="68" t="s">
        <v>2436</v>
      </c>
      <c r="H611" s="66">
        <v>0.0</v>
      </c>
      <c r="I611" s="66" t="str">
        <f>vlookup(D611,'ranap clusters obsolete'!D:D,1,false)</f>
        <v>#N/A</v>
      </c>
      <c r="J611" s="66" t="s">
        <v>9311</v>
      </c>
    </row>
    <row r="612">
      <c r="A612" s="68">
        <v>11.0</v>
      </c>
      <c r="B612" s="69" t="s">
        <v>6275</v>
      </c>
      <c r="C612" s="68" t="s">
        <v>7665</v>
      </c>
      <c r="D612" s="70" t="s">
        <v>1158</v>
      </c>
      <c r="E612" s="68" t="s">
        <v>430</v>
      </c>
      <c r="F612" s="68" t="s">
        <v>411</v>
      </c>
      <c r="G612" s="68" t="s">
        <v>2436</v>
      </c>
      <c r="H612" s="66">
        <v>0.0</v>
      </c>
      <c r="I612" s="66" t="str">
        <f>vlookup(D612,'ranap clusters obsolete'!D:D,1,false)</f>
        <v>#N/A</v>
      </c>
      <c r="J612" s="66" t="s">
        <v>9311</v>
      </c>
    </row>
    <row r="613">
      <c r="A613" s="68">
        <v>11.0</v>
      </c>
      <c r="B613" s="69" t="s">
        <v>6275</v>
      </c>
      <c r="C613" s="68" t="s">
        <v>7665</v>
      </c>
      <c r="D613" s="70" t="s">
        <v>1159</v>
      </c>
      <c r="E613" s="68" t="s">
        <v>433</v>
      </c>
      <c r="F613" s="68" t="s">
        <v>411</v>
      </c>
      <c r="G613" s="68" t="s">
        <v>2436</v>
      </c>
      <c r="H613" s="66">
        <v>0.0</v>
      </c>
      <c r="I613" s="66" t="str">
        <f>vlookup(D613,'ranap clusters obsolete'!D:D,1,false)</f>
        <v>#N/A</v>
      </c>
      <c r="J613" s="66" t="s">
        <v>9311</v>
      </c>
    </row>
    <row r="614">
      <c r="A614" s="68">
        <v>11.0</v>
      </c>
      <c r="B614" s="69" t="s">
        <v>6275</v>
      </c>
      <c r="C614" s="68" t="s">
        <v>7665</v>
      </c>
      <c r="D614" s="70" t="s">
        <v>1160</v>
      </c>
      <c r="E614" s="68" t="s">
        <v>435</v>
      </c>
      <c r="F614" s="68" t="s">
        <v>411</v>
      </c>
      <c r="G614" s="68" t="s">
        <v>2436</v>
      </c>
      <c r="H614" s="66">
        <v>0.0</v>
      </c>
      <c r="I614" s="66" t="str">
        <f>vlookup(D614,'ranap clusters obsolete'!D:D,1,false)</f>
        <v>#N/A</v>
      </c>
      <c r="J614" s="66" t="s">
        <v>9311</v>
      </c>
    </row>
    <row r="615">
      <c r="A615" s="68">
        <v>11.0</v>
      </c>
      <c r="B615" s="69" t="s">
        <v>6275</v>
      </c>
      <c r="C615" s="68" t="s">
        <v>7665</v>
      </c>
      <c r="D615" s="70" t="s">
        <v>1162</v>
      </c>
      <c r="E615" s="68" t="s">
        <v>439</v>
      </c>
      <c r="F615" s="68" t="s">
        <v>411</v>
      </c>
      <c r="G615" s="68" t="s">
        <v>2436</v>
      </c>
      <c r="H615" s="66">
        <v>0.0</v>
      </c>
      <c r="I615" s="66" t="str">
        <f>vlookup(D615,'ranap clusters obsolete'!D:D,1,false)</f>
        <v>#N/A</v>
      </c>
      <c r="J615" s="66" t="s">
        <v>9311</v>
      </c>
    </row>
    <row r="616">
      <c r="A616" s="68">
        <v>11.0</v>
      </c>
      <c r="B616" s="69" t="s">
        <v>6275</v>
      </c>
      <c r="C616" s="68" t="s">
        <v>7665</v>
      </c>
      <c r="D616" s="70" t="s">
        <v>1163</v>
      </c>
      <c r="E616" s="68" t="s">
        <v>441</v>
      </c>
      <c r="F616" s="68" t="s">
        <v>411</v>
      </c>
      <c r="G616" s="68" t="s">
        <v>2436</v>
      </c>
      <c r="H616" s="66">
        <v>0.0</v>
      </c>
      <c r="I616" s="66" t="str">
        <f>vlookup(D616,'ranap clusters obsolete'!D:D,1,false)</f>
        <v>#N/A</v>
      </c>
      <c r="J616" s="66" t="s">
        <v>9311</v>
      </c>
    </row>
    <row r="617">
      <c r="A617" s="68">
        <v>11.0</v>
      </c>
      <c r="B617" s="69" t="s">
        <v>6275</v>
      </c>
      <c r="C617" s="68" t="s">
        <v>7665</v>
      </c>
      <c r="D617" s="70" t="s">
        <v>1165</v>
      </c>
      <c r="E617" s="68" t="s">
        <v>443</v>
      </c>
      <c r="F617" s="68" t="s">
        <v>411</v>
      </c>
      <c r="G617" s="68" t="s">
        <v>2436</v>
      </c>
      <c r="H617" s="66">
        <v>0.0</v>
      </c>
      <c r="I617" s="66" t="str">
        <f>vlookup(D617,'ranap clusters obsolete'!D:D,1,false)</f>
        <v>#N/A</v>
      </c>
      <c r="J617" s="66" t="s">
        <v>9311</v>
      </c>
    </row>
    <row r="618">
      <c r="A618" s="68">
        <v>11.0</v>
      </c>
      <c r="B618" s="69" t="s">
        <v>6275</v>
      </c>
      <c r="C618" s="68" t="s">
        <v>7665</v>
      </c>
      <c r="D618" s="70" t="s">
        <v>10505</v>
      </c>
      <c r="E618" s="68" t="s">
        <v>10506</v>
      </c>
      <c r="F618" s="68" t="s">
        <v>411</v>
      </c>
      <c r="G618" s="68" t="s">
        <v>2436</v>
      </c>
      <c r="H618" s="66">
        <v>0.0</v>
      </c>
      <c r="I618" s="66" t="str">
        <f>vlookup(D618,'ranap clusters obsolete'!D:D,1,false)</f>
        <v>#N/A</v>
      </c>
      <c r="J618" s="66" t="s">
        <v>9311</v>
      </c>
    </row>
    <row r="619">
      <c r="A619" s="68">
        <v>11.0</v>
      </c>
      <c r="B619" s="69" t="s">
        <v>6275</v>
      </c>
      <c r="C619" s="68" t="s">
        <v>7665</v>
      </c>
      <c r="D619" s="70" t="s">
        <v>10507</v>
      </c>
      <c r="E619" s="68" t="s">
        <v>10508</v>
      </c>
      <c r="F619" s="68" t="s">
        <v>411</v>
      </c>
      <c r="G619" s="68" t="s">
        <v>2436</v>
      </c>
      <c r="H619" s="66">
        <v>0.0</v>
      </c>
      <c r="I619" s="66" t="str">
        <f>vlookup(D619,'ranap clusters obsolete'!D:D,1,false)</f>
        <v>#N/A</v>
      </c>
      <c r="J619" s="66" t="s">
        <v>9311</v>
      </c>
    </row>
    <row r="620">
      <c r="A620" s="68">
        <v>11.0</v>
      </c>
      <c r="B620" s="69" t="s">
        <v>6275</v>
      </c>
      <c r="C620" s="68" t="s">
        <v>7665</v>
      </c>
      <c r="D620" s="70" t="s">
        <v>10509</v>
      </c>
      <c r="E620" s="68" t="s">
        <v>10510</v>
      </c>
      <c r="F620" s="68" t="s">
        <v>411</v>
      </c>
      <c r="G620" s="68" t="s">
        <v>2436</v>
      </c>
      <c r="H620" s="66">
        <v>0.0</v>
      </c>
      <c r="I620" s="66" t="str">
        <f>vlookup(D620,'ranap clusters obsolete'!D:D,1,false)</f>
        <v>#N/A</v>
      </c>
      <c r="J620" s="66" t="s">
        <v>9311</v>
      </c>
    </row>
    <row r="621">
      <c r="A621" s="68">
        <v>11.0</v>
      </c>
      <c r="B621" s="69" t="s">
        <v>6275</v>
      </c>
      <c r="C621" s="68" t="s">
        <v>7665</v>
      </c>
      <c r="D621" s="70" t="s">
        <v>10511</v>
      </c>
      <c r="E621" s="68" t="s">
        <v>10512</v>
      </c>
      <c r="F621" s="68" t="s">
        <v>411</v>
      </c>
      <c r="G621" s="68" t="s">
        <v>2436</v>
      </c>
      <c r="H621" s="66">
        <v>0.0</v>
      </c>
      <c r="I621" s="66" t="str">
        <f>vlookup(D621,'ranap clusters obsolete'!D:D,1,false)</f>
        <v>#N/A</v>
      </c>
      <c r="J621" s="66" t="s">
        <v>9311</v>
      </c>
    </row>
    <row r="622">
      <c r="A622" s="68">
        <v>11.0</v>
      </c>
      <c r="B622" s="69" t="s">
        <v>6275</v>
      </c>
      <c r="C622" s="68" t="s">
        <v>7665</v>
      </c>
      <c r="D622" s="70" t="s">
        <v>1166</v>
      </c>
      <c r="E622" s="68" t="s">
        <v>445</v>
      </c>
      <c r="F622" s="68" t="s">
        <v>411</v>
      </c>
      <c r="G622" s="68" t="s">
        <v>2301</v>
      </c>
      <c r="H622" s="66">
        <v>0.0</v>
      </c>
      <c r="I622" s="66" t="str">
        <f>vlookup(D622,'ranap clusters obsolete'!D:D,1,false)</f>
        <v>#N/A</v>
      </c>
      <c r="J622" s="66" t="s">
        <v>9311</v>
      </c>
    </row>
    <row r="623">
      <c r="A623" s="68">
        <v>11.0</v>
      </c>
      <c r="B623" s="69" t="s">
        <v>6275</v>
      </c>
      <c r="C623" s="68" t="s">
        <v>7665</v>
      </c>
      <c r="D623" s="70" t="s">
        <v>1167</v>
      </c>
      <c r="E623" s="68" t="s">
        <v>449</v>
      </c>
      <c r="F623" s="68" t="s">
        <v>2217</v>
      </c>
      <c r="G623" s="68" t="s">
        <v>2441</v>
      </c>
      <c r="H623" s="66">
        <v>0.0</v>
      </c>
      <c r="I623" s="66" t="str">
        <f>vlookup(D623,'ranap clusters obsolete'!D:D,1,false)</f>
        <v>#N/A</v>
      </c>
      <c r="J623" s="66" t="s">
        <v>9311</v>
      </c>
    </row>
    <row r="624">
      <c r="A624" s="68">
        <v>11.0</v>
      </c>
      <c r="B624" s="69" t="s">
        <v>6275</v>
      </c>
      <c r="C624" s="68" t="s">
        <v>7665</v>
      </c>
      <c r="D624" s="70" t="s">
        <v>1170</v>
      </c>
      <c r="E624" s="68" t="s">
        <v>450</v>
      </c>
      <c r="F624" s="68" t="s">
        <v>2217</v>
      </c>
      <c r="G624" s="68" t="s">
        <v>2301</v>
      </c>
      <c r="H624" s="66">
        <v>0.0</v>
      </c>
      <c r="I624" s="66" t="str">
        <f>vlookup(D624,'ranap clusters obsolete'!D:D,1,false)</f>
        <v>#N/A</v>
      </c>
      <c r="J624" s="66" t="s">
        <v>9311</v>
      </c>
    </row>
    <row r="625">
      <c r="A625" s="68">
        <v>11.0</v>
      </c>
      <c r="B625" s="69" t="s">
        <v>6275</v>
      </c>
      <c r="C625" s="68" t="s">
        <v>7665</v>
      </c>
      <c r="D625" s="70" t="s">
        <v>1171</v>
      </c>
      <c r="E625" s="68" t="s">
        <v>451</v>
      </c>
      <c r="F625" s="68" t="s">
        <v>2217</v>
      </c>
      <c r="G625" s="68" t="s">
        <v>2441</v>
      </c>
      <c r="H625" s="66">
        <v>0.0</v>
      </c>
      <c r="I625" s="66" t="str">
        <f>vlookup(D625,'ranap clusters obsolete'!D:D,1,false)</f>
        <v>#N/A</v>
      </c>
      <c r="J625" s="66" t="s">
        <v>9311</v>
      </c>
    </row>
    <row r="626">
      <c r="A626" s="68">
        <v>11.0</v>
      </c>
      <c r="B626" s="69" t="s">
        <v>6275</v>
      </c>
      <c r="C626" s="68" t="s">
        <v>7665</v>
      </c>
      <c r="D626" s="70" t="s">
        <v>1173</v>
      </c>
      <c r="E626" s="68" t="s">
        <v>453</v>
      </c>
      <c r="F626" s="68" t="s">
        <v>2217</v>
      </c>
      <c r="G626" s="68" t="s">
        <v>2441</v>
      </c>
      <c r="H626" s="66">
        <v>0.0</v>
      </c>
      <c r="I626" s="66" t="str">
        <f>vlookup(D626,'ranap clusters obsolete'!D:D,1,false)</f>
        <v>#N/A</v>
      </c>
      <c r="J626" s="66" t="s">
        <v>9311</v>
      </c>
    </row>
    <row r="627">
      <c r="A627" s="68">
        <v>11.0</v>
      </c>
      <c r="B627" s="69" t="s">
        <v>6275</v>
      </c>
      <c r="C627" s="68" t="s">
        <v>7665</v>
      </c>
      <c r="D627" s="70" t="s">
        <v>1174</v>
      </c>
      <c r="E627" s="68" t="s">
        <v>455</v>
      </c>
      <c r="F627" s="68" t="s">
        <v>2217</v>
      </c>
      <c r="G627" s="68" t="s">
        <v>2441</v>
      </c>
      <c r="H627" s="66">
        <v>0.0</v>
      </c>
      <c r="I627" s="66" t="str">
        <f>vlookup(D627,'ranap clusters obsolete'!D:D,1,false)</f>
        <v>#N/A</v>
      </c>
      <c r="J627" s="66" t="s">
        <v>9311</v>
      </c>
    </row>
    <row r="628">
      <c r="A628" s="68">
        <v>11.0</v>
      </c>
      <c r="B628" s="69" t="s">
        <v>6275</v>
      </c>
      <c r="C628" s="68" t="s">
        <v>7665</v>
      </c>
      <c r="D628" s="70" t="s">
        <v>1176</v>
      </c>
      <c r="E628" s="68" t="s">
        <v>457</v>
      </c>
      <c r="F628" s="68" t="s">
        <v>2217</v>
      </c>
      <c r="G628" s="68" t="s">
        <v>2441</v>
      </c>
      <c r="H628" s="66">
        <v>0.0</v>
      </c>
      <c r="I628" s="66" t="str">
        <f>vlookup(D628,'ranap clusters obsolete'!D:D,1,false)</f>
        <v>#N/A</v>
      </c>
      <c r="J628" s="66" t="s">
        <v>9311</v>
      </c>
    </row>
    <row r="629">
      <c r="A629" s="68">
        <v>11.0</v>
      </c>
      <c r="B629" s="69" t="s">
        <v>6275</v>
      </c>
      <c r="C629" s="68" t="s">
        <v>7665</v>
      </c>
      <c r="D629" s="70" t="s">
        <v>1177</v>
      </c>
      <c r="E629" s="68" t="s">
        <v>459</v>
      </c>
      <c r="F629" s="68" t="s">
        <v>2217</v>
      </c>
      <c r="G629" s="68" t="s">
        <v>2441</v>
      </c>
      <c r="H629" s="66">
        <v>0.0</v>
      </c>
      <c r="I629" s="66" t="str">
        <f>vlookup(D629,'ranap clusters obsolete'!D:D,1,false)</f>
        <v>#N/A</v>
      </c>
      <c r="J629" s="66" t="s">
        <v>9311</v>
      </c>
    </row>
    <row r="630">
      <c r="A630" s="68">
        <v>11.0</v>
      </c>
      <c r="B630" s="69" t="s">
        <v>6275</v>
      </c>
      <c r="C630" s="68" t="s">
        <v>7665</v>
      </c>
      <c r="D630" s="70" t="s">
        <v>1179</v>
      </c>
      <c r="E630" s="68" t="s">
        <v>461</v>
      </c>
      <c r="F630" s="68" t="s">
        <v>2217</v>
      </c>
      <c r="G630" s="68" t="s">
        <v>2441</v>
      </c>
      <c r="H630" s="66">
        <v>0.0</v>
      </c>
      <c r="I630" s="66" t="str">
        <f>vlookup(D630,'ranap clusters obsolete'!D:D,1,false)</f>
        <v>#N/A</v>
      </c>
      <c r="J630" s="66" t="s">
        <v>9311</v>
      </c>
    </row>
    <row r="631">
      <c r="A631" s="68">
        <v>11.0</v>
      </c>
      <c r="B631" s="69" t="s">
        <v>6275</v>
      </c>
      <c r="C631" s="68" t="s">
        <v>7665</v>
      </c>
      <c r="D631" s="70" t="s">
        <v>1180</v>
      </c>
      <c r="E631" s="68" t="s">
        <v>463</v>
      </c>
      <c r="F631" s="68" t="s">
        <v>2217</v>
      </c>
      <c r="G631" s="68" t="s">
        <v>2441</v>
      </c>
      <c r="H631" s="66">
        <v>0.0</v>
      </c>
      <c r="I631" s="66" t="str">
        <f>vlookup(D631,'ranap clusters obsolete'!D:D,1,false)</f>
        <v>#N/A</v>
      </c>
      <c r="J631" s="66" t="s">
        <v>9311</v>
      </c>
    </row>
    <row r="632">
      <c r="A632" s="68">
        <v>11.0</v>
      </c>
      <c r="B632" s="69" t="s">
        <v>6275</v>
      </c>
      <c r="C632" s="68" t="s">
        <v>7665</v>
      </c>
      <c r="D632" s="70" t="s">
        <v>1181</v>
      </c>
      <c r="E632" s="68" t="s">
        <v>465</v>
      </c>
      <c r="F632" s="68" t="s">
        <v>2217</v>
      </c>
      <c r="G632" s="68" t="s">
        <v>2441</v>
      </c>
      <c r="H632" s="66">
        <v>0.0</v>
      </c>
      <c r="I632" s="66" t="str">
        <f>vlookup(D632,'ranap clusters obsolete'!D:D,1,false)</f>
        <v>#N/A</v>
      </c>
      <c r="J632" s="66" t="s">
        <v>9311</v>
      </c>
    </row>
    <row r="633">
      <c r="A633" s="68">
        <v>11.0</v>
      </c>
      <c r="B633" s="69" t="s">
        <v>6275</v>
      </c>
      <c r="C633" s="68" t="s">
        <v>7665</v>
      </c>
      <c r="D633" s="70" t="s">
        <v>1183</v>
      </c>
      <c r="E633" s="68" t="s">
        <v>467</v>
      </c>
      <c r="F633" s="68" t="s">
        <v>2217</v>
      </c>
      <c r="G633" s="68" t="s">
        <v>2441</v>
      </c>
      <c r="H633" s="66">
        <v>0.0</v>
      </c>
      <c r="I633" s="66" t="str">
        <f>vlookup(D633,'ranap clusters obsolete'!D:D,1,false)</f>
        <v>#N/A</v>
      </c>
      <c r="J633" s="66" t="s">
        <v>9311</v>
      </c>
    </row>
    <row r="634">
      <c r="A634" s="68">
        <v>11.0</v>
      </c>
      <c r="B634" s="69" t="s">
        <v>6275</v>
      </c>
      <c r="C634" s="68" t="s">
        <v>7665</v>
      </c>
      <c r="D634" s="70" t="s">
        <v>1184</v>
      </c>
      <c r="E634" s="68" t="s">
        <v>468</v>
      </c>
      <c r="F634" s="68" t="s">
        <v>2217</v>
      </c>
      <c r="G634" s="68" t="s">
        <v>2441</v>
      </c>
      <c r="H634" s="66">
        <v>0.0</v>
      </c>
      <c r="I634" s="66" t="str">
        <f>vlookup(D634,'ranap clusters obsolete'!D:D,1,false)</f>
        <v>#N/A</v>
      </c>
      <c r="J634" s="66" t="s">
        <v>9311</v>
      </c>
    </row>
    <row r="635">
      <c r="A635" s="68">
        <v>11.0</v>
      </c>
      <c r="B635" s="69" t="s">
        <v>6275</v>
      </c>
      <c r="C635" s="68" t="s">
        <v>7665</v>
      </c>
      <c r="D635" s="70" t="s">
        <v>1186</v>
      </c>
      <c r="E635" s="68" t="s">
        <v>470</v>
      </c>
      <c r="F635" s="68" t="s">
        <v>2217</v>
      </c>
      <c r="G635" s="68" t="s">
        <v>2441</v>
      </c>
      <c r="H635" s="66">
        <v>0.0</v>
      </c>
      <c r="I635" s="66" t="str">
        <f>vlookup(D635,'ranap clusters obsolete'!D:D,1,false)</f>
        <v>#N/A</v>
      </c>
      <c r="J635" s="66" t="s">
        <v>9311</v>
      </c>
    </row>
    <row r="636">
      <c r="A636" s="68">
        <v>11.0</v>
      </c>
      <c r="B636" s="69" t="s">
        <v>6275</v>
      </c>
      <c r="C636" s="68" t="s">
        <v>7665</v>
      </c>
      <c r="D636" s="70" t="s">
        <v>1187</v>
      </c>
      <c r="E636" s="68" t="s">
        <v>472</v>
      </c>
      <c r="F636" s="68" t="s">
        <v>2217</v>
      </c>
      <c r="G636" s="68" t="s">
        <v>2441</v>
      </c>
      <c r="H636" s="66">
        <v>0.0</v>
      </c>
      <c r="I636" s="66" t="str">
        <f>vlookup(D636,'ranap clusters obsolete'!D:D,1,false)</f>
        <v>#N/A</v>
      </c>
      <c r="J636" s="66" t="s">
        <v>9311</v>
      </c>
    </row>
    <row r="637">
      <c r="A637" s="68">
        <v>11.0</v>
      </c>
      <c r="B637" s="69" t="s">
        <v>6275</v>
      </c>
      <c r="C637" s="68" t="s">
        <v>7665</v>
      </c>
      <c r="D637" s="70" t="s">
        <v>1188</v>
      </c>
      <c r="E637" s="68" t="s">
        <v>475</v>
      </c>
      <c r="F637" s="68" t="s">
        <v>2217</v>
      </c>
      <c r="G637" s="68" t="s">
        <v>2441</v>
      </c>
      <c r="H637" s="66">
        <v>0.0</v>
      </c>
      <c r="I637" s="66" t="str">
        <f>vlookup(D637,'ranap clusters obsolete'!D:D,1,false)</f>
        <v>#N/A</v>
      </c>
      <c r="J637" s="66" t="s">
        <v>9311</v>
      </c>
    </row>
    <row r="638">
      <c r="A638" s="68">
        <v>11.0</v>
      </c>
      <c r="B638" s="69" t="s">
        <v>6275</v>
      </c>
      <c r="C638" s="68" t="s">
        <v>7665</v>
      </c>
      <c r="D638" s="70" t="s">
        <v>1190</v>
      </c>
      <c r="E638" s="68" t="s">
        <v>478</v>
      </c>
      <c r="F638" s="68" t="s">
        <v>2217</v>
      </c>
      <c r="G638" s="68" t="s">
        <v>2441</v>
      </c>
      <c r="H638" s="66">
        <v>0.0</v>
      </c>
      <c r="I638" s="66" t="str">
        <f>vlookup(D638,'ranap clusters obsolete'!D:D,1,false)</f>
        <v>#N/A</v>
      </c>
      <c r="J638" s="66" t="s">
        <v>9311</v>
      </c>
    </row>
    <row r="639">
      <c r="A639" s="68">
        <v>11.0</v>
      </c>
      <c r="B639" s="69" t="s">
        <v>6275</v>
      </c>
      <c r="C639" s="68" t="s">
        <v>7665</v>
      </c>
      <c r="D639" s="70" t="s">
        <v>1192</v>
      </c>
      <c r="E639" s="68" t="s">
        <v>479</v>
      </c>
      <c r="F639" s="68" t="s">
        <v>2217</v>
      </c>
      <c r="G639" s="68" t="s">
        <v>2441</v>
      </c>
      <c r="H639" s="66">
        <v>0.0</v>
      </c>
      <c r="I639" s="66" t="str">
        <f>vlookup(D639,'ranap clusters obsolete'!D:D,1,false)</f>
        <v>#N/A</v>
      </c>
      <c r="J639" s="66" t="s">
        <v>9311</v>
      </c>
    </row>
    <row r="640">
      <c r="A640" s="68">
        <v>11.0</v>
      </c>
      <c r="B640" s="69" t="s">
        <v>6275</v>
      </c>
      <c r="C640" s="68" t="s">
        <v>7665</v>
      </c>
      <c r="D640" s="70" t="s">
        <v>1194</v>
      </c>
      <c r="E640" s="68" t="s">
        <v>483</v>
      </c>
      <c r="F640" s="68" t="s">
        <v>2218</v>
      </c>
      <c r="G640" s="68" t="s">
        <v>2436</v>
      </c>
      <c r="H640" s="66">
        <v>0.0</v>
      </c>
      <c r="I640" s="66" t="str">
        <f>vlookup(D640,'ranap clusters obsolete'!D:D,1,false)</f>
        <v>#N/A</v>
      </c>
      <c r="J640" s="66" t="s">
        <v>9311</v>
      </c>
    </row>
    <row r="641">
      <c r="A641" s="68">
        <v>11.0</v>
      </c>
      <c r="B641" s="69" t="s">
        <v>6275</v>
      </c>
      <c r="C641" s="68" t="s">
        <v>7665</v>
      </c>
      <c r="D641" s="70" t="s">
        <v>1196</v>
      </c>
      <c r="E641" s="68" t="s">
        <v>485</v>
      </c>
      <c r="F641" s="68" t="s">
        <v>2218</v>
      </c>
      <c r="G641" s="68" t="s">
        <v>2436</v>
      </c>
      <c r="H641" s="66">
        <v>0.0</v>
      </c>
      <c r="I641" s="66" t="str">
        <f>vlookup(D641,'ranap clusters obsolete'!D:D,1,false)</f>
        <v>#N/A</v>
      </c>
      <c r="J641" s="66" t="s">
        <v>9311</v>
      </c>
    </row>
    <row r="642">
      <c r="A642" s="68">
        <v>11.0</v>
      </c>
      <c r="B642" s="69" t="s">
        <v>6275</v>
      </c>
      <c r="C642" s="68" t="s">
        <v>7665</v>
      </c>
      <c r="D642" s="70" t="s">
        <v>1198</v>
      </c>
      <c r="E642" s="68" t="s">
        <v>487</v>
      </c>
      <c r="F642" s="68" t="s">
        <v>2218</v>
      </c>
      <c r="G642" s="68" t="s">
        <v>2436</v>
      </c>
      <c r="H642" s="66">
        <v>0.0</v>
      </c>
      <c r="I642" s="66" t="str">
        <f>vlookup(D642,'ranap clusters obsolete'!D:D,1,false)</f>
        <v>#N/A</v>
      </c>
      <c r="J642" s="66" t="s">
        <v>9311</v>
      </c>
    </row>
    <row r="643">
      <c r="A643" s="68">
        <v>11.0</v>
      </c>
      <c r="B643" s="69" t="s">
        <v>6275</v>
      </c>
      <c r="C643" s="68" t="s">
        <v>7665</v>
      </c>
      <c r="D643" s="70" t="s">
        <v>1199</v>
      </c>
      <c r="E643" s="68" t="s">
        <v>489</v>
      </c>
      <c r="F643" s="68" t="s">
        <v>2218</v>
      </c>
      <c r="G643" s="68" t="s">
        <v>2436</v>
      </c>
      <c r="H643" s="66">
        <v>0.0</v>
      </c>
      <c r="I643" s="66" t="str">
        <f>vlookup(D643,'ranap clusters obsolete'!D:D,1,false)</f>
        <v>#N/A</v>
      </c>
      <c r="J643" s="66" t="s">
        <v>9311</v>
      </c>
    </row>
    <row r="644">
      <c r="A644" s="68">
        <v>11.0</v>
      </c>
      <c r="B644" s="69" t="s">
        <v>6275</v>
      </c>
      <c r="C644" s="68" t="s">
        <v>7665</v>
      </c>
      <c r="D644" s="70" t="s">
        <v>1201</v>
      </c>
      <c r="E644" s="68" t="s">
        <v>491</v>
      </c>
      <c r="F644" s="68" t="s">
        <v>2218</v>
      </c>
      <c r="G644" s="68" t="s">
        <v>2436</v>
      </c>
      <c r="H644" s="66">
        <v>0.0</v>
      </c>
      <c r="I644" s="66" t="str">
        <f>vlookup(D644,'ranap clusters obsolete'!D:D,1,false)</f>
        <v>#N/A</v>
      </c>
      <c r="J644" s="66" t="s">
        <v>9311</v>
      </c>
    </row>
    <row r="645">
      <c r="A645" s="68">
        <v>11.0</v>
      </c>
      <c r="B645" s="69" t="s">
        <v>6275</v>
      </c>
      <c r="C645" s="68" t="s">
        <v>7665</v>
      </c>
      <c r="D645" s="70" t="s">
        <v>1202</v>
      </c>
      <c r="E645" s="68" t="s">
        <v>492</v>
      </c>
      <c r="F645" s="68" t="s">
        <v>2218</v>
      </c>
      <c r="G645" s="68" t="s">
        <v>2436</v>
      </c>
      <c r="H645" s="66">
        <v>0.0</v>
      </c>
      <c r="I645" s="66" t="str">
        <f>vlookup(D645,'ranap clusters obsolete'!D:D,1,false)</f>
        <v>#N/A</v>
      </c>
      <c r="J645" s="66" t="s">
        <v>9311</v>
      </c>
    </row>
    <row r="646">
      <c r="A646" s="68">
        <v>11.0</v>
      </c>
      <c r="B646" s="69" t="s">
        <v>6275</v>
      </c>
      <c r="C646" s="68" t="s">
        <v>7665</v>
      </c>
      <c r="D646" s="70" t="s">
        <v>1204</v>
      </c>
      <c r="E646" s="68" t="s">
        <v>496</v>
      </c>
      <c r="F646" s="68" t="s">
        <v>2218</v>
      </c>
      <c r="G646" s="68" t="s">
        <v>2436</v>
      </c>
      <c r="H646" s="66">
        <v>0.0</v>
      </c>
      <c r="I646" s="66" t="str">
        <f>vlookup(D646,'ranap clusters obsolete'!D:D,1,false)</f>
        <v>#N/A</v>
      </c>
      <c r="J646" s="66" t="s">
        <v>9311</v>
      </c>
    </row>
    <row r="647">
      <c r="A647" s="68">
        <v>11.0</v>
      </c>
      <c r="B647" s="69" t="s">
        <v>6275</v>
      </c>
      <c r="C647" s="68" t="s">
        <v>7665</v>
      </c>
      <c r="D647" s="70" t="s">
        <v>1205</v>
      </c>
      <c r="E647" s="68" t="s">
        <v>497</v>
      </c>
      <c r="F647" s="68" t="s">
        <v>2218</v>
      </c>
      <c r="G647" s="68" t="s">
        <v>2436</v>
      </c>
      <c r="H647" s="66">
        <v>0.0</v>
      </c>
      <c r="I647" s="66" t="str">
        <f>vlookup(D647,'ranap clusters obsolete'!D:D,1,false)</f>
        <v>#N/A</v>
      </c>
      <c r="J647" s="66" t="s">
        <v>9311</v>
      </c>
    </row>
    <row r="648">
      <c r="A648" s="68">
        <v>11.0</v>
      </c>
      <c r="B648" s="69" t="s">
        <v>6275</v>
      </c>
      <c r="C648" s="68" t="s">
        <v>7665</v>
      </c>
      <c r="D648" s="70" t="s">
        <v>1208</v>
      </c>
      <c r="E648" s="68" t="s">
        <v>498</v>
      </c>
      <c r="F648" s="68" t="s">
        <v>2218</v>
      </c>
      <c r="G648" s="68" t="s">
        <v>2436</v>
      </c>
      <c r="H648" s="66">
        <v>0.0</v>
      </c>
      <c r="I648" s="66" t="str">
        <f>vlookup(D648,'ranap clusters obsolete'!D:D,1,false)</f>
        <v>#N/A</v>
      </c>
      <c r="J648" s="66" t="s">
        <v>9311</v>
      </c>
    </row>
    <row r="649">
      <c r="A649" s="68">
        <v>11.0</v>
      </c>
      <c r="B649" s="69" t="s">
        <v>6275</v>
      </c>
      <c r="C649" s="68" t="s">
        <v>7665</v>
      </c>
      <c r="D649" s="70" t="s">
        <v>1209</v>
      </c>
      <c r="E649" s="68" t="s">
        <v>499</v>
      </c>
      <c r="F649" s="68" t="s">
        <v>2218</v>
      </c>
      <c r="G649" s="68" t="s">
        <v>2436</v>
      </c>
      <c r="H649" s="66">
        <v>0.0</v>
      </c>
      <c r="I649" s="66" t="str">
        <f>vlookup(D649,'ranap clusters obsolete'!D:D,1,false)</f>
        <v>#N/A</v>
      </c>
      <c r="J649" s="66" t="s">
        <v>9311</v>
      </c>
    </row>
    <row r="650">
      <c r="A650" s="68">
        <v>11.0</v>
      </c>
      <c r="B650" s="69" t="s">
        <v>6275</v>
      </c>
      <c r="C650" s="68" t="s">
        <v>7665</v>
      </c>
      <c r="D650" s="70" t="s">
        <v>1211</v>
      </c>
      <c r="E650" s="68" t="s">
        <v>501</v>
      </c>
      <c r="F650" s="68" t="s">
        <v>2218</v>
      </c>
      <c r="G650" s="68" t="s">
        <v>2436</v>
      </c>
      <c r="H650" s="66">
        <v>0.0</v>
      </c>
      <c r="I650" s="66" t="str">
        <f>vlookup(D650,'ranap clusters obsolete'!D:D,1,false)</f>
        <v>#N/A</v>
      </c>
      <c r="J650" s="66" t="s">
        <v>9311</v>
      </c>
    </row>
    <row r="651">
      <c r="A651" s="68">
        <v>11.0</v>
      </c>
      <c r="B651" s="69" t="s">
        <v>6275</v>
      </c>
      <c r="C651" s="68" t="s">
        <v>7665</v>
      </c>
      <c r="D651" s="70" t="s">
        <v>1212</v>
      </c>
      <c r="E651" s="68" t="s">
        <v>502</v>
      </c>
      <c r="F651" s="68" t="s">
        <v>2218</v>
      </c>
      <c r="G651" s="68" t="s">
        <v>2441</v>
      </c>
      <c r="H651" s="66">
        <v>0.0</v>
      </c>
      <c r="I651" s="66" t="str">
        <f>vlookup(D651,'ranap clusters obsolete'!D:D,1,false)</f>
        <v>#N/A</v>
      </c>
      <c r="J651" s="66" t="s">
        <v>9311</v>
      </c>
    </row>
    <row r="652">
      <c r="A652" s="68">
        <v>11.0</v>
      </c>
      <c r="B652" s="69" t="s">
        <v>6275</v>
      </c>
      <c r="C652" s="68" t="s">
        <v>7665</v>
      </c>
      <c r="D652" s="70" t="s">
        <v>1213</v>
      </c>
      <c r="E652" s="68" t="s">
        <v>504</v>
      </c>
      <c r="F652" s="68" t="s">
        <v>2218</v>
      </c>
      <c r="G652" s="68" t="s">
        <v>2436</v>
      </c>
      <c r="H652" s="66">
        <v>0.0</v>
      </c>
      <c r="I652" s="66" t="str">
        <f>vlookup(D652,'ranap clusters obsolete'!D:D,1,false)</f>
        <v>#N/A</v>
      </c>
      <c r="J652" s="66" t="s">
        <v>9311</v>
      </c>
    </row>
    <row r="653">
      <c r="A653" s="68">
        <v>11.0</v>
      </c>
      <c r="B653" s="69" t="s">
        <v>6275</v>
      </c>
      <c r="C653" s="68" t="s">
        <v>7665</v>
      </c>
      <c r="D653" s="70" t="s">
        <v>10513</v>
      </c>
      <c r="E653" s="68" t="s">
        <v>10514</v>
      </c>
      <c r="F653" s="68" t="s">
        <v>2218</v>
      </c>
      <c r="G653" s="68" t="s">
        <v>2436</v>
      </c>
      <c r="H653" s="66">
        <v>0.0</v>
      </c>
      <c r="I653" s="66" t="str">
        <f>vlookup(D653,'ranap clusters obsolete'!D:D,1,false)</f>
        <v>#N/A</v>
      </c>
      <c r="J653" s="66" t="s">
        <v>9311</v>
      </c>
    </row>
    <row r="654">
      <c r="A654" s="68">
        <v>11.0</v>
      </c>
      <c r="B654" s="69" t="s">
        <v>6275</v>
      </c>
      <c r="C654" s="68" t="s">
        <v>7665</v>
      </c>
      <c r="D654" s="70" t="s">
        <v>1215</v>
      </c>
      <c r="E654" s="68" t="s">
        <v>506</v>
      </c>
      <c r="F654" s="68" t="s">
        <v>2218</v>
      </c>
      <c r="G654" s="68" t="s">
        <v>2436</v>
      </c>
      <c r="H654" s="66">
        <v>0.0</v>
      </c>
      <c r="I654" s="66" t="str">
        <f>vlookup(D654,'ranap clusters obsolete'!D:D,1,false)</f>
        <v>#N/A</v>
      </c>
      <c r="J654" s="66" t="s">
        <v>9311</v>
      </c>
    </row>
    <row r="655">
      <c r="A655" s="68">
        <v>11.0</v>
      </c>
      <c r="B655" s="69" t="s">
        <v>6275</v>
      </c>
      <c r="C655" s="68" t="s">
        <v>7665</v>
      </c>
      <c r="D655" s="70" t="s">
        <v>1216</v>
      </c>
      <c r="E655" s="68" t="s">
        <v>507</v>
      </c>
      <c r="F655" s="68" t="s">
        <v>2218</v>
      </c>
      <c r="G655" s="68" t="s">
        <v>2436</v>
      </c>
      <c r="H655" s="66">
        <v>0.0</v>
      </c>
      <c r="I655" s="66" t="str">
        <f>vlookup(D655,'ranap clusters obsolete'!D:D,1,false)</f>
        <v>#N/A</v>
      </c>
      <c r="J655" s="66" t="s">
        <v>9311</v>
      </c>
    </row>
    <row r="656">
      <c r="A656" s="68">
        <v>11.0</v>
      </c>
      <c r="B656" s="69" t="s">
        <v>6275</v>
      </c>
      <c r="C656" s="68" t="s">
        <v>7665</v>
      </c>
      <c r="D656" s="70" t="s">
        <v>1218</v>
      </c>
      <c r="E656" s="68" t="s">
        <v>509</v>
      </c>
      <c r="F656" s="68" t="s">
        <v>2218</v>
      </c>
      <c r="G656" s="68" t="s">
        <v>2436</v>
      </c>
      <c r="H656" s="66">
        <v>0.0</v>
      </c>
      <c r="I656" s="66" t="str">
        <f>vlookup(D656,'ranap clusters obsolete'!D:D,1,false)</f>
        <v>#N/A</v>
      </c>
      <c r="J656" s="66" t="s">
        <v>9311</v>
      </c>
    </row>
    <row r="657">
      <c r="A657" s="68">
        <v>11.0</v>
      </c>
      <c r="B657" s="69" t="s">
        <v>6275</v>
      </c>
      <c r="C657" s="68" t="s">
        <v>7665</v>
      </c>
      <c r="D657" s="70" t="s">
        <v>1219</v>
      </c>
      <c r="E657" s="68" t="s">
        <v>511</v>
      </c>
      <c r="F657" s="68" t="s">
        <v>2218</v>
      </c>
      <c r="G657" s="68" t="s">
        <v>2436</v>
      </c>
      <c r="H657" s="66">
        <v>0.0</v>
      </c>
      <c r="I657" s="66" t="str">
        <f>vlookup(D657,'ranap clusters obsolete'!D:D,1,false)</f>
        <v>#N/A</v>
      </c>
      <c r="J657" s="66" t="s">
        <v>9311</v>
      </c>
    </row>
    <row r="658">
      <c r="A658" s="68">
        <v>11.0</v>
      </c>
      <c r="B658" s="69" t="s">
        <v>6275</v>
      </c>
      <c r="C658" s="68" t="s">
        <v>7665</v>
      </c>
      <c r="D658" s="70" t="s">
        <v>1221</v>
      </c>
      <c r="E658" s="68" t="s">
        <v>512</v>
      </c>
      <c r="F658" s="68" t="s">
        <v>2218</v>
      </c>
      <c r="G658" s="68" t="s">
        <v>2436</v>
      </c>
      <c r="H658" s="66">
        <v>0.0</v>
      </c>
      <c r="I658" s="66" t="str">
        <f>vlookup(D658,'ranap clusters obsolete'!D:D,1,false)</f>
        <v>#N/A</v>
      </c>
      <c r="J658" s="66" t="s">
        <v>9311</v>
      </c>
    </row>
    <row r="659">
      <c r="A659" s="68">
        <v>11.0</v>
      </c>
      <c r="B659" s="69" t="s">
        <v>6275</v>
      </c>
      <c r="C659" s="68" t="s">
        <v>7665</v>
      </c>
      <c r="D659" s="70" t="s">
        <v>1222</v>
      </c>
      <c r="E659" s="68" t="s">
        <v>514</v>
      </c>
      <c r="F659" s="68" t="s">
        <v>2218</v>
      </c>
      <c r="G659" s="68" t="s">
        <v>2436</v>
      </c>
      <c r="H659" s="66">
        <v>0.0</v>
      </c>
      <c r="I659" s="66" t="str">
        <f>vlookup(D659,'ranap clusters obsolete'!D:D,1,false)</f>
        <v>#N/A</v>
      </c>
      <c r="J659" s="66" t="s">
        <v>9311</v>
      </c>
    </row>
    <row r="660">
      <c r="A660" s="68">
        <v>11.0</v>
      </c>
      <c r="B660" s="69" t="s">
        <v>6275</v>
      </c>
      <c r="C660" s="68" t="s">
        <v>7665</v>
      </c>
      <c r="D660" s="70" t="s">
        <v>1224</v>
      </c>
      <c r="E660" s="68" t="s">
        <v>517</v>
      </c>
      <c r="F660" s="68" t="s">
        <v>2218</v>
      </c>
      <c r="G660" s="68" t="s">
        <v>2436</v>
      </c>
      <c r="H660" s="66">
        <v>0.0</v>
      </c>
      <c r="I660" s="66" t="str">
        <f>vlookup(D660,'ranap clusters obsolete'!D:D,1,false)</f>
        <v>#N/A</v>
      </c>
      <c r="J660" s="66" t="s">
        <v>9311</v>
      </c>
    </row>
    <row r="661">
      <c r="A661" s="68">
        <v>11.0</v>
      </c>
      <c r="B661" s="69" t="s">
        <v>6275</v>
      </c>
      <c r="C661" s="68" t="s">
        <v>7665</v>
      </c>
      <c r="D661" s="70" t="s">
        <v>1225</v>
      </c>
      <c r="E661" s="68" t="s">
        <v>519</v>
      </c>
      <c r="F661" s="68" t="s">
        <v>2218</v>
      </c>
      <c r="G661" s="68" t="s">
        <v>2436</v>
      </c>
      <c r="H661" s="66">
        <v>0.0</v>
      </c>
      <c r="I661" s="66" t="str">
        <f>vlookup(D661,'ranap clusters obsolete'!D:D,1,false)</f>
        <v>#N/A</v>
      </c>
      <c r="J661" s="66" t="s">
        <v>9311</v>
      </c>
    </row>
    <row r="662">
      <c r="A662" s="68">
        <v>11.0</v>
      </c>
      <c r="B662" s="69" t="s">
        <v>6275</v>
      </c>
      <c r="C662" s="68" t="s">
        <v>7665</v>
      </c>
      <c r="D662" s="70" t="s">
        <v>1227</v>
      </c>
      <c r="E662" s="68" t="s">
        <v>520</v>
      </c>
      <c r="F662" s="68" t="s">
        <v>2218</v>
      </c>
      <c r="G662" s="68" t="s">
        <v>2436</v>
      </c>
      <c r="H662" s="66">
        <v>0.0</v>
      </c>
      <c r="I662" s="66" t="str">
        <f>vlookup(D662,'ranap clusters obsolete'!D:D,1,false)</f>
        <v>#N/A</v>
      </c>
      <c r="J662" s="66" t="s">
        <v>9311</v>
      </c>
    </row>
    <row r="663">
      <c r="A663" s="68">
        <v>11.0</v>
      </c>
      <c r="B663" s="69" t="s">
        <v>6275</v>
      </c>
      <c r="C663" s="68" t="s">
        <v>7665</v>
      </c>
      <c r="D663" s="70" t="s">
        <v>1228</v>
      </c>
      <c r="E663" s="68" t="s">
        <v>521</v>
      </c>
      <c r="F663" s="68" t="s">
        <v>2218</v>
      </c>
      <c r="G663" s="68" t="s">
        <v>2436</v>
      </c>
      <c r="H663" s="66">
        <v>0.0</v>
      </c>
      <c r="I663" s="66" t="str">
        <f>vlookup(D663,'ranap clusters obsolete'!D:D,1,false)</f>
        <v>#N/A</v>
      </c>
      <c r="J663" s="66" t="s">
        <v>9311</v>
      </c>
    </row>
    <row r="664">
      <c r="A664" s="68">
        <v>11.0</v>
      </c>
      <c r="B664" s="69" t="s">
        <v>6275</v>
      </c>
      <c r="C664" s="68" t="s">
        <v>7665</v>
      </c>
      <c r="D664" s="70" t="s">
        <v>1230</v>
      </c>
      <c r="E664" s="68" t="s">
        <v>522</v>
      </c>
      <c r="F664" s="68" t="s">
        <v>2218</v>
      </c>
      <c r="G664" s="68" t="s">
        <v>2436</v>
      </c>
      <c r="H664" s="66">
        <v>0.0</v>
      </c>
      <c r="I664" s="66" t="str">
        <f>vlookup(D664,'ranap clusters obsolete'!D:D,1,false)</f>
        <v>#N/A</v>
      </c>
      <c r="J664" s="66" t="s">
        <v>9311</v>
      </c>
    </row>
    <row r="665">
      <c r="A665" s="68">
        <v>11.0</v>
      </c>
      <c r="B665" s="69" t="s">
        <v>6275</v>
      </c>
      <c r="C665" s="68" t="s">
        <v>7665</v>
      </c>
      <c r="D665" s="70" t="s">
        <v>1231</v>
      </c>
      <c r="E665" s="68" t="s">
        <v>523</v>
      </c>
      <c r="F665" s="68" t="s">
        <v>2218</v>
      </c>
      <c r="G665" s="68" t="s">
        <v>2436</v>
      </c>
      <c r="H665" s="66">
        <v>0.0</v>
      </c>
      <c r="I665" s="66" t="str">
        <f>vlookup(D665,'ranap clusters obsolete'!D:D,1,false)</f>
        <v>#N/A</v>
      </c>
      <c r="J665" s="66" t="s">
        <v>9311</v>
      </c>
    </row>
    <row r="666">
      <c r="A666" s="68">
        <v>11.0</v>
      </c>
      <c r="B666" s="69" t="s">
        <v>6275</v>
      </c>
      <c r="C666" s="68" t="s">
        <v>7665</v>
      </c>
      <c r="D666" s="70" t="s">
        <v>1232</v>
      </c>
      <c r="E666" s="68" t="s">
        <v>527</v>
      </c>
      <c r="F666" s="68" t="s">
        <v>2218</v>
      </c>
      <c r="G666" s="68" t="s">
        <v>2436</v>
      </c>
      <c r="H666" s="66">
        <v>0.0</v>
      </c>
      <c r="I666" s="66" t="str">
        <f>vlookup(D666,'ranap clusters obsolete'!D:D,1,false)</f>
        <v>#N/A</v>
      </c>
      <c r="J666" s="66" t="s">
        <v>9311</v>
      </c>
    </row>
    <row r="667">
      <c r="A667" s="68">
        <v>11.0</v>
      </c>
      <c r="B667" s="69" t="s">
        <v>6275</v>
      </c>
      <c r="C667" s="68" t="s">
        <v>7665</v>
      </c>
      <c r="D667" s="70" t="s">
        <v>1234</v>
      </c>
      <c r="E667" s="68" t="s">
        <v>530</v>
      </c>
      <c r="F667" s="68" t="s">
        <v>2218</v>
      </c>
      <c r="G667" s="68" t="s">
        <v>2436</v>
      </c>
      <c r="H667" s="66">
        <v>0.0</v>
      </c>
      <c r="I667" s="66" t="str">
        <f>vlookup(D667,'ranap clusters obsolete'!D:D,1,false)</f>
        <v>#N/A</v>
      </c>
      <c r="J667" s="66" t="s">
        <v>9311</v>
      </c>
    </row>
    <row r="668">
      <c r="A668" s="68">
        <v>11.0</v>
      </c>
      <c r="B668" s="69" t="s">
        <v>6275</v>
      </c>
      <c r="C668" s="68" t="s">
        <v>7665</v>
      </c>
      <c r="D668" s="70" t="s">
        <v>1235</v>
      </c>
      <c r="E668" s="68" t="s">
        <v>532</v>
      </c>
      <c r="F668" s="68" t="s">
        <v>2218</v>
      </c>
      <c r="G668" s="68" t="s">
        <v>2436</v>
      </c>
      <c r="H668" s="66">
        <v>0.0</v>
      </c>
      <c r="I668" s="66" t="str">
        <f>vlookup(D668,'ranap clusters obsolete'!D:D,1,false)</f>
        <v>#N/A</v>
      </c>
      <c r="J668" s="66" t="s">
        <v>9311</v>
      </c>
    </row>
    <row r="669">
      <c r="A669" s="68">
        <v>11.0</v>
      </c>
      <c r="B669" s="69" t="s">
        <v>6275</v>
      </c>
      <c r="C669" s="68" t="s">
        <v>7665</v>
      </c>
      <c r="D669" s="70" t="s">
        <v>1237</v>
      </c>
      <c r="E669" s="68" t="s">
        <v>533</v>
      </c>
      <c r="F669" s="68" t="s">
        <v>2218</v>
      </c>
      <c r="G669" s="68" t="s">
        <v>2436</v>
      </c>
      <c r="H669" s="66">
        <v>0.0</v>
      </c>
      <c r="I669" s="66" t="str">
        <f>vlookup(D669,'ranap clusters obsolete'!D:D,1,false)</f>
        <v>#N/A</v>
      </c>
      <c r="J669" s="66" t="s">
        <v>9311</v>
      </c>
    </row>
    <row r="670">
      <c r="A670" s="68">
        <v>11.0</v>
      </c>
      <c r="B670" s="69" t="s">
        <v>6275</v>
      </c>
      <c r="C670" s="68" t="s">
        <v>7665</v>
      </c>
      <c r="D670" s="70" t="s">
        <v>1238</v>
      </c>
      <c r="E670" s="68" t="s">
        <v>535</v>
      </c>
      <c r="F670" s="68" t="s">
        <v>2218</v>
      </c>
      <c r="G670" s="68" t="s">
        <v>2436</v>
      </c>
      <c r="H670" s="66">
        <v>0.0</v>
      </c>
      <c r="I670" s="66" t="str">
        <f>vlookup(D670,'ranap clusters obsolete'!D:D,1,false)</f>
        <v>#N/A</v>
      </c>
      <c r="J670" s="66" t="s">
        <v>9311</v>
      </c>
    </row>
    <row r="671">
      <c r="A671" s="68">
        <v>11.0</v>
      </c>
      <c r="B671" s="69" t="s">
        <v>6275</v>
      </c>
      <c r="C671" s="68" t="s">
        <v>7665</v>
      </c>
      <c r="D671" s="70" t="s">
        <v>1240</v>
      </c>
      <c r="E671" s="68" t="s">
        <v>537</v>
      </c>
      <c r="F671" s="68" t="s">
        <v>2218</v>
      </c>
      <c r="G671" s="68" t="s">
        <v>2436</v>
      </c>
      <c r="H671" s="66">
        <v>0.0</v>
      </c>
      <c r="I671" s="66" t="str">
        <f>vlookup(D671,'ranap clusters obsolete'!D:D,1,false)</f>
        <v>#N/A</v>
      </c>
      <c r="J671" s="66" t="s">
        <v>9311</v>
      </c>
    </row>
    <row r="672">
      <c r="A672" s="68">
        <v>11.0</v>
      </c>
      <c r="B672" s="69" t="s">
        <v>6275</v>
      </c>
      <c r="C672" s="68" t="s">
        <v>7665</v>
      </c>
      <c r="D672" s="70" t="s">
        <v>1241</v>
      </c>
      <c r="E672" s="68" t="s">
        <v>539</v>
      </c>
      <c r="F672" s="68" t="s">
        <v>2218</v>
      </c>
      <c r="G672" s="68" t="s">
        <v>2436</v>
      </c>
      <c r="H672" s="66">
        <v>0.0</v>
      </c>
      <c r="I672" s="66" t="str">
        <f>vlookup(D672,'ranap clusters obsolete'!D:D,1,false)</f>
        <v>#N/A</v>
      </c>
      <c r="J672" s="66" t="s">
        <v>9311</v>
      </c>
    </row>
    <row r="673">
      <c r="A673" s="68">
        <v>11.0</v>
      </c>
      <c r="B673" s="69" t="s">
        <v>6275</v>
      </c>
      <c r="C673" s="68" t="s">
        <v>7665</v>
      </c>
      <c r="D673" s="70" t="s">
        <v>1243</v>
      </c>
      <c r="E673" s="68" t="s">
        <v>541</v>
      </c>
      <c r="F673" s="68" t="s">
        <v>2218</v>
      </c>
      <c r="G673" s="68" t="s">
        <v>2436</v>
      </c>
      <c r="H673" s="66">
        <v>0.0</v>
      </c>
      <c r="I673" s="66" t="str">
        <f>vlookup(D673,'ranap clusters obsolete'!D:D,1,false)</f>
        <v>#N/A</v>
      </c>
      <c r="J673" s="66" t="s">
        <v>9311</v>
      </c>
    </row>
    <row r="674">
      <c r="A674" s="68">
        <v>11.0</v>
      </c>
      <c r="B674" s="69" t="s">
        <v>6275</v>
      </c>
      <c r="C674" s="68" t="s">
        <v>7665</v>
      </c>
      <c r="D674" s="70" t="s">
        <v>1244</v>
      </c>
      <c r="E674" s="68" t="s">
        <v>543</v>
      </c>
      <c r="F674" s="68" t="s">
        <v>2218</v>
      </c>
      <c r="G674" s="68" t="s">
        <v>2436</v>
      </c>
      <c r="H674" s="66">
        <v>0.0</v>
      </c>
      <c r="I674" s="66" t="str">
        <f>vlookup(D674,'ranap clusters obsolete'!D:D,1,false)</f>
        <v>#N/A</v>
      </c>
      <c r="J674" s="66" t="s">
        <v>9311</v>
      </c>
    </row>
    <row r="675">
      <c r="A675" s="68">
        <v>11.0</v>
      </c>
      <c r="B675" s="69" t="s">
        <v>6275</v>
      </c>
      <c r="C675" s="68" t="s">
        <v>7665</v>
      </c>
      <c r="D675" s="70" t="s">
        <v>10515</v>
      </c>
      <c r="E675" s="68" t="s">
        <v>10516</v>
      </c>
      <c r="F675" s="68" t="s">
        <v>2218</v>
      </c>
      <c r="G675" s="68" t="s">
        <v>2436</v>
      </c>
      <c r="H675" s="66">
        <v>0.0</v>
      </c>
      <c r="I675" s="66" t="str">
        <f>vlookup(D675,'ranap clusters obsolete'!D:D,1,false)</f>
        <v>#N/A</v>
      </c>
      <c r="J675" s="66" t="s">
        <v>9311</v>
      </c>
    </row>
    <row r="676">
      <c r="A676" s="68">
        <v>11.0</v>
      </c>
      <c r="B676" s="69" t="s">
        <v>6275</v>
      </c>
      <c r="C676" s="68" t="s">
        <v>7665</v>
      </c>
      <c r="D676" s="70" t="s">
        <v>1245</v>
      </c>
      <c r="E676" s="68" t="s">
        <v>544</v>
      </c>
      <c r="F676" s="68" t="s">
        <v>2218</v>
      </c>
      <c r="G676" s="68" t="s">
        <v>2436</v>
      </c>
      <c r="H676" s="66">
        <v>0.0</v>
      </c>
      <c r="I676" s="66" t="str">
        <f>vlookup(D676,'ranap clusters obsolete'!D:D,1,false)</f>
        <v>#N/A</v>
      </c>
      <c r="J676" s="66" t="s">
        <v>9311</v>
      </c>
    </row>
    <row r="677">
      <c r="A677" s="68">
        <v>11.0</v>
      </c>
      <c r="B677" s="69" t="s">
        <v>6275</v>
      </c>
      <c r="C677" s="68" t="s">
        <v>7665</v>
      </c>
      <c r="D677" s="70" t="s">
        <v>1246</v>
      </c>
      <c r="E677" s="68" t="s">
        <v>545</v>
      </c>
      <c r="F677" s="68" t="s">
        <v>2218</v>
      </c>
      <c r="G677" s="68" t="s">
        <v>2436</v>
      </c>
      <c r="H677" s="66">
        <v>0.0</v>
      </c>
      <c r="I677" s="66" t="str">
        <f>vlookup(D677,'ranap clusters obsolete'!D:D,1,false)</f>
        <v>#N/A</v>
      </c>
      <c r="J677" s="66" t="s">
        <v>9311</v>
      </c>
    </row>
    <row r="678">
      <c r="A678" s="68">
        <v>11.0</v>
      </c>
      <c r="B678" s="69" t="s">
        <v>6275</v>
      </c>
      <c r="C678" s="68" t="s">
        <v>7665</v>
      </c>
      <c r="D678" s="70" t="s">
        <v>1247</v>
      </c>
      <c r="E678" s="68" t="s">
        <v>546</v>
      </c>
      <c r="F678" s="68" t="s">
        <v>2218</v>
      </c>
      <c r="G678" s="68" t="s">
        <v>2436</v>
      </c>
      <c r="H678" s="66">
        <v>0.0</v>
      </c>
      <c r="I678" s="66" t="str">
        <f>vlookup(D678,'ranap clusters obsolete'!D:D,1,false)</f>
        <v>#N/A</v>
      </c>
      <c r="J678" s="66" t="s">
        <v>9311</v>
      </c>
    </row>
    <row r="679">
      <c r="A679" s="68">
        <v>11.0</v>
      </c>
      <c r="B679" s="69" t="s">
        <v>6275</v>
      </c>
      <c r="C679" s="68" t="s">
        <v>7665</v>
      </c>
      <c r="D679" s="70" t="s">
        <v>1248</v>
      </c>
      <c r="E679" s="68" t="s">
        <v>548</v>
      </c>
      <c r="F679" s="68" t="s">
        <v>2218</v>
      </c>
      <c r="G679" s="68" t="s">
        <v>2436</v>
      </c>
      <c r="H679" s="66">
        <v>0.0</v>
      </c>
      <c r="I679" s="66" t="str">
        <f>vlookup(D679,'ranap clusters obsolete'!D:D,1,false)</f>
        <v>#N/A</v>
      </c>
      <c r="J679" s="66" t="s">
        <v>9311</v>
      </c>
    </row>
    <row r="680">
      <c r="A680" s="68">
        <v>11.0</v>
      </c>
      <c r="B680" s="69" t="s">
        <v>6275</v>
      </c>
      <c r="C680" s="68" t="s">
        <v>7665</v>
      </c>
      <c r="D680" s="70" t="s">
        <v>1249</v>
      </c>
      <c r="E680" s="68" t="s">
        <v>551</v>
      </c>
      <c r="F680" s="68" t="s">
        <v>2218</v>
      </c>
      <c r="G680" s="68" t="s">
        <v>2436</v>
      </c>
      <c r="H680" s="66">
        <v>0.0</v>
      </c>
      <c r="I680" s="66" t="str">
        <f>vlookup(D680,'ranap clusters obsolete'!D:D,1,false)</f>
        <v>#N/A</v>
      </c>
      <c r="J680" s="66" t="s">
        <v>9311</v>
      </c>
    </row>
    <row r="681">
      <c r="A681" s="68">
        <v>11.0</v>
      </c>
      <c r="B681" s="69" t="s">
        <v>6275</v>
      </c>
      <c r="C681" s="68" t="s">
        <v>7665</v>
      </c>
      <c r="D681" s="70" t="s">
        <v>1250</v>
      </c>
      <c r="E681" s="68" t="s">
        <v>552</v>
      </c>
      <c r="F681" s="68" t="s">
        <v>2218</v>
      </c>
      <c r="G681" s="68" t="s">
        <v>2436</v>
      </c>
      <c r="H681" s="66">
        <v>0.0</v>
      </c>
      <c r="I681" s="66" t="str">
        <f>vlookup(D681,'ranap clusters obsolete'!D:D,1,false)</f>
        <v>#N/A</v>
      </c>
      <c r="J681" s="66" t="s">
        <v>9311</v>
      </c>
    </row>
    <row r="682">
      <c r="A682" s="68">
        <v>11.0</v>
      </c>
      <c r="B682" s="69" t="s">
        <v>6275</v>
      </c>
      <c r="C682" s="68" t="s">
        <v>7665</v>
      </c>
      <c r="D682" s="70" t="s">
        <v>1252</v>
      </c>
      <c r="E682" s="68" t="s">
        <v>554</v>
      </c>
      <c r="F682" s="68" t="s">
        <v>2218</v>
      </c>
      <c r="G682" s="68" t="s">
        <v>2436</v>
      </c>
      <c r="H682" s="66">
        <v>0.0</v>
      </c>
      <c r="I682" s="66" t="str">
        <f>vlookup(D682,'ranap clusters obsolete'!D:D,1,false)</f>
        <v>#N/A</v>
      </c>
      <c r="J682" s="66" t="s">
        <v>9311</v>
      </c>
    </row>
    <row r="683">
      <c r="A683" s="68">
        <v>11.0</v>
      </c>
      <c r="B683" s="69" t="s">
        <v>6275</v>
      </c>
      <c r="C683" s="68" t="s">
        <v>7665</v>
      </c>
      <c r="D683" s="70" t="s">
        <v>1253</v>
      </c>
      <c r="E683" s="68" t="s">
        <v>556</v>
      </c>
      <c r="F683" s="68" t="s">
        <v>2218</v>
      </c>
      <c r="G683" s="68" t="s">
        <v>2247</v>
      </c>
      <c r="H683" s="66">
        <v>0.0</v>
      </c>
      <c r="I683" s="66" t="str">
        <f>vlookup(D683,'ranap clusters obsolete'!D:D,1,false)</f>
        <v>#N/A</v>
      </c>
      <c r="J683" s="66" t="s">
        <v>9311</v>
      </c>
    </row>
    <row r="684">
      <c r="A684" s="68">
        <v>11.0</v>
      </c>
      <c r="B684" s="69" t="s">
        <v>6275</v>
      </c>
      <c r="C684" s="68" t="s">
        <v>7665</v>
      </c>
      <c r="D684" s="70" t="s">
        <v>1255</v>
      </c>
      <c r="E684" s="68" t="s">
        <v>557</v>
      </c>
      <c r="F684" s="68" t="s">
        <v>2218</v>
      </c>
      <c r="G684" s="68" t="s">
        <v>2247</v>
      </c>
      <c r="H684" s="66">
        <v>0.0</v>
      </c>
      <c r="I684" s="66" t="str">
        <f>vlookup(D684,'ranap clusters obsolete'!D:D,1,false)</f>
        <v>#N/A</v>
      </c>
      <c r="J684" s="66" t="s">
        <v>9311</v>
      </c>
    </row>
    <row r="685">
      <c r="A685" s="68">
        <v>11.0</v>
      </c>
      <c r="B685" s="69" t="s">
        <v>6275</v>
      </c>
      <c r="C685" s="68" t="s">
        <v>7665</v>
      </c>
      <c r="D685" s="70" t="s">
        <v>1256</v>
      </c>
      <c r="E685" s="68" t="s">
        <v>559</v>
      </c>
      <c r="F685" s="68" t="s">
        <v>2218</v>
      </c>
      <c r="G685" s="68" t="s">
        <v>2247</v>
      </c>
      <c r="H685" s="66">
        <v>0.0</v>
      </c>
      <c r="I685" s="66" t="str">
        <f>vlookup(D685,'ranap clusters obsolete'!D:D,1,false)</f>
        <v>#N/A</v>
      </c>
      <c r="J685" s="66" t="s">
        <v>9311</v>
      </c>
    </row>
    <row r="686">
      <c r="A686" s="68">
        <v>11.0</v>
      </c>
      <c r="B686" s="69" t="s">
        <v>6275</v>
      </c>
      <c r="C686" s="68" t="s">
        <v>7665</v>
      </c>
      <c r="D686" s="70" t="s">
        <v>1258</v>
      </c>
      <c r="E686" s="68" t="s">
        <v>562</v>
      </c>
      <c r="F686" s="68" t="s">
        <v>2219</v>
      </c>
      <c r="G686" s="68" t="s">
        <v>2247</v>
      </c>
      <c r="H686" s="66">
        <v>0.0</v>
      </c>
      <c r="I686" s="66" t="str">
        <f>vlookup(D686,'ranap clusters obsolete'!D:D,1,false)</f>
        <v>#N/A</v>
      </c>
      <c r="J686" s="66" t="s">
        <v>9311</v>
      </c>
    </row>
    <row r="687">
      <c r="A687" s="68">
        <v>11.0</v>
      </c>
      <c r="B687" s="69" t="s">
        <v>6275</v>
      </c>
      <c r="C687" s="68" t="s">
        <v>7665</v>
      </c>
      <c r="D687" s="70" t="s">
        <v>1260</v>
      </c>
      <c r="E687" s="68" t="s">
        <v>567</v>
      </c>
      <c r="F687" s="68" t="s">
        <v>2219</v>
      </c>
      <c r="G687" s="68" t="s">
        <v>2247</v>
      </c>
      <c r="H687" s="66">
        <v>0.0</v>
      </c>
      <c r="I687" s="66" t="str">
        <f>vlookup(D687,'ranap clusters obsolete'!D:D,1,false)</f>
        <v>#N/A</v>
      </c>
      <c r="J687" s="66" t="s">
        <v>9311</v>
      </c>
    </row>
    <row r="688">
      <c r="A688" s="68">
        <v>11.0</v>
      </c>
      <c r="B688" s="69" t="s">
        <v>6275</v>
      </c>
      <c r="C688" s="68" t="s">
        <v>7665</v>
      </c>
      <c r="D688" s="70" t="s">
        <v>1263</v>
      </c>
      <c r="E688" s="68" t="s">
        <v>569</v>
      </c>
      <c r="F688" s="68" t="s">
        <v>2219</v>
      </c>
      <c r="G688" s="68" t="s">
        <v>2247</v>
      </c>
      <c r="H688" s="66">
        <v>0.0</v>
      </c>
      <c r="I688" s="66" t="str">
        <f>vlookup(D688,'ranap clusters obsolete'!D:D,1,false)</f>
        <v>#N/A</v>
      </c>
      <c r="J688" s="66" t="s">
        <v>9311</v>
      </c>
    </row>
    <row r="689">
      <c r="A689" s="68">
        <v>11.0</v>
      </c>
      <c r="B689" s="69" t="s">
        <v>6275</v>
      </c>
      <c r="C689" s="68" t="s">
        <v>7665</v>
      </c>
      <c r="D689" s="70" t="s">
        <v>1264</v>
      </c>
      <c r="E689" s="68" t="s">
        <v>571</v>
      </c>
      <c r="F689" s="68" t="s">
        <v>2219</v>
      </c>
      <c r="G689" s="68" t="s">
        <v>2247</v>
      </c>
      <c r="H689" s="66">
        <v>0.0</v>
      </c>
      <c r="I689" s="66" t="str">
        <f>vlookup(D689,'ranap clusters obsolete'!D:D,1,false)</f>
        <v>#N/A</v>
      </c>
      <c r="J689" s="66" t="s">
        <v>9311</v>
      </c>
    </row>
    <row r="690">
      <c r="A690" s="68">
        <v>11.0</v>
      </c>
      <c r="B690" s="69" t="s">
        <v>6275</v>
      </c>
      <c r="C690" s="68" t="s">
        <v>7665</v>
      </c>
      <c r="D690" s="70" t="s">
        <v>1266</v>
      </c>
      <c r="E690" s="68" t="s">
        <v>573</v>
      </c>
      <c r="F690" s="68" t="s">
        <v>2219</v>
      </c>
      <c r="G690" s="68" t="s">
        <v>2247</v>
      </c>
      <c r="H690" s="66">
        <v>0.0</v>
      </c>
      <c r="I690" s="66" t="str">
        <f>vlookup(D690,'ranap clusters obsolete'!D:D,1,false)</f>
        <v>#N/A</v>
      </c>
      <c r="J690" s="66" t="s">
        <v>9311</v>
      </c>
    </row>
    <row r="691">
      <c r="A691" s="68">
        <v>11.0</v>
      </c>
      <c r="B691" s="69" t="s">
        <v>6275</v>
      </c>
      <c r="C691" s="68" t="s">
        <v>7665</v>
      </c>
      <c r="D691" s="70" t="s">
        <v>1267</v>
      </c>
      <c r="E691" s="68" t="s">
        <v>575</v>
      </c>
      <c r="F691" s="68" t="s">
        <v>2219</v>
      </c>
      <c r="G691" s="68" t="s">
        <v>2247</v>
      </c>
      <c r="H691" s="66">
        <v>0.0</v>
      </c>
      <c r="I691" s="66" t="str">
        <f>vlookup(D691,'ranap clusters obsolete'!D:D,1,false)</f>
        <v>#N/A</v>
      </c>
      <c r="J691" s="66" t="s">
        <v>9311</v>
      </c>
    </row>
    <row r="692">
      <c r="A692" s="68">
        <v>11.0</v>
      </c>
      <c r="B692" s="69" t="s">
        <v>6275</v>
      </c>
      <c r="C692" s="68" t="s">
        <v>7665</v>
      </c>
      <c r="D692" s="70" t="s">
        <v>1269</v>
      </c>
      <c r="E692" s="68" t="s">
        <v>576</v>
      </c>
      <c r="F692" s="68" t="s">
        <v>2219</v>
      </c>
      <c r="G692" s="68" t="s">
        <v>2247</v>
      </c>
      <c r="H692" s="66">
        <v>0.0</v>
      </c>
      <c r="I692" s="66" t="str">
        <f>vlookup(D692,'ranap clusters obsolete'!D:D,1,false)</f>
        <v>#N/A</v>
      </c>
      <c r="J692" s="66" t="s">
        <v>9311</v>
      </c>
    </row>
    <row r="693">
      <c r="A693" s="68">
        <v>11.0</v>
      </c>
      <c r="B693" s="69" t="s">
        <v>6275</v>
      </c>
      <c r="C693" s="68" t="s">
        <v>7665</v>
      </c>
      <c r="D693" s="70" t="s">
        <v>1270</v>
      </c>
      <c r="E693" s="68" t="s">
        <v>579</v>
      </c>
      <c r="F693" s="68" t="s">
        <v>2219</v>
      </c>
      <c r="G693" s="68" t="s">
        <v>2247</v>
      </c>
      <c r="H693" s="66">
        <v>0.0</v>
      </c>
      <c r="I693" s="66" t="str">
        <f>vlookup(D693,'ranap clusters obsolete'!D:D,1,false)</f>
        <v>#N/A</v>
      </c>
      <c r="J693" s="66" t="s">
        <v>9311</v>
      </c>
    </row>
    <row r="694">
      <c r="A694" s="68">
        <v>11.0</v>
      </c>
      <c r="B694" s="69" t="s">
        <v>6275</v>
      </c>
      <c r="C694" s="68" t="s">
        <v>7665</v>
      </c>
      <c r="D694" s="70" t="s">
        <v>1272</v>
      </c>
      <c r="E694" s="68" t="s">
        <v>581</v>
      </c>
      <c r="F694" s="68" t="s">
        <v>2219</v>
      </c>
      <c r="G694" s="68" t="s">
        <v>2247</v>
      </c>
      <c r="H694" s="66">
        <v>0.0</v>
      </c>
      <c r="I694" s="66" t="str">
        <f>vlookup(D694,'ranap clusters obsolete'!D:D,1,false)</f>
        <v>#N/A</v>
      </c>
      <c r="J694" s="66" t="s">
        <v>9311</v>
      </c>
    </row>
    <row r="695">
      <c r="A695" s="68">
        <v>11.0</v>
      </c>
      <c r="B695" s="69" t="s">
        <v>6275</v>
      </c>
      <c r="C695" s="68" t="s">
        <v>7665</v>
      </c>
      <c r="D695" s="70" t="s">
        <v>1274</v>
      </c>
      <c r="E695" s="68" t="s">
        <v>583</v>
      </c>
      <c r="F695" s="68" t="s">
        <v>2219</v>
      </c>
      <c r="G695" s="68" t="s">
        <v>2247</v>
      </c>
      <c r="H695" s="66">
        <v>0.0</v>
      </c>
      <c r="I695" s="66" t="str">
        <f>vlookup(D695,'ranap clusters obsolete'!D:D,1,false)</f>
        <v>#N/A</v>
      </c>
      <c r="J695" s="66" t="s">
        <v>9311</v>
      </c>
    </row>
    <row r="696">
      <c r="A696" s="68">
        <v>11.0</v>
      </c>
      <c r="B696" s="69" t="s">
        <v>6275</v>
      </c>
      <c r="C696" s="68" t="s">
        <v>7665</v>
      </c>
      <c r="D696" s="70" t="s">
        <v>10517</v>
      </c>
      <c r="E696" s="68" t="s">
        <v>10518</v>
      </c>
      <c r="F696" s="68" t="s">
        <v>2219</v>
      </c>
      <c r="G696" s="68" t="s">
        <v>2247</v>
      </c>
      <c r="H696" s="66">
        <v>0.0</v>
      </c>
      <c r="I696" s="66" t="str">
        <f>vlookup(D696,'ranap clusters obsolete'!D:D,1,false)</f>
        <v>#N/A</v>
      </c>
      <c r="J696" s="66" t="s">
        <v>9311</v>
      </c>
    </row>
    <row r="697">
      <c r="A697" s="68">
        <v>11.0</v>
      </c>
      <c r="B697" s="69" t="s">
        <v>6275</v>
      </c>
      <c r="C697" s="68" t="s">
        <v>7665</v>
      </c>
      <c r="D697" s="70" t="s">
        <v>10519</v>
      </c>
      <c r="E697" s="68" t="s">
        <v>10520</v>
      </c>
      <c r="F697" s="68" t="s">
        <v>2219</v>
      </c>
      <c r="G697" s="68" t="s">
        <v>2247</v>
      </c>
      <c r="H697" s="66">
        <v>0.0</v>
      </c>
      <c r="I697" s="66" t="str">
        <f>vlookup(D697,'ranap clusters obsolete'!D:D,1,false)</f>
        <v>#N/A</v>
      </c>
      <c r="J697" s="66" t="s">
        <v>9311</v>
      </c>
    </row>
    <row r="698">
      <c r="A698" s="68">
        <v>11.0</v>
      </c>
      <c r="B698" s="69" t="s">
        <v>6275</v>
      </c>
      <c r="C698" s="68" t="s">
        <v>7665</v>
      </c>
      <c r="D698" s="70" t="s">
        <v>1275</v>
      </c>
      <c r="E698" s="68" t="s">
        <v>585</v>
      </c>
      <c r="F698" s="68" t="s">
        <v>2219</v>
      </c>
      <c r="G698" s="68" t="s">
        <v>2247</v>
      </c>
      <c r="H698" s="66">
        <v>0.0</v>
      </c>
      <c r="I698" s="66" t="str">
        <f>vlookup(D698,'ranap clusters obsolete'!D:D,1,false)</f>
        <v>#N/A</v>
      </c>
      <c r="J698" s="66" t="s">
        <v>9311</v>
      </c>
    </row>
    <row r="699">
      <c r="A699" s="68">
        <v>11.0</v>
      </c>
      <c r="B699" s="69" t="s">
        <v>6275</v>
      </c>
      <c r="C699" s="68" t="s">
        <v>7665</v>
      </c>
      <c r="D699" s="70" t="s">
        <v>1277</v>
      </c>
      <c r="E699" s="68" t="s">
        <v>586</v>
      </c>
      <c r="F699" s="68" t="s">
        <v>2219</v>
      </c>
      <c r="G699" s="68" t="s">
        <v>2247</v>
      </c>
      <c r="H699" s="66">
        <v>0.0</v>
      </c>
      <c r="I699" s="66" t="str">
        <f>vlookup(D699,'ranap clusters obsolete'!D:D,1,false)</f>
        <v>#N/A</v>
      </c>
      <c r="J699" s="66" t="s">
        <v>9311</v>
      </c>
    </row>
    <row r="700">
      <c r="A700" s="68">
        <v>11.0</v>
      </c>
      <c r="B700" s="69" t="s">
        <v>6275</v>
      </c>
      <c r="C700" s="68" t="s">
        <v>7665</v>
      </c>
      <c r="D700" s="70" t="s">
        <v>1278</v>
      </c>
      <c r="E700" s="68" t="s">
        <v>588</v>
      </c>
      <c r="F700" s="68" t="s">
        <v>2219</v>
      </c>
      <c r="G700" s="68" t="s">
        <v>2247</v>
      </c>
      <c r="H700" s="66">
        <v>0.0</v>
      </c>
      <c r="I700" s="66" t="str">
        <f>vlookup(D700,'ranap clusters obsolete'!D:D,1,false)</f>
        <v>#N/A</v>
      </c>
      <c r="J700" s="66" t="s">
        <v>9311</v>
      </c>
    </row>
    <row r="701">
      <c r="A701" s="68">
        <v>11.0</v>
      </c>
      <c r="B701" s="69" t="s">
        <v>6275</v>
      </c>
      <c r="C701" s="68" t="s">
        <v>7665</v>
      </c>
      <c r="D701" s="70" t="s">
        <v>1280</v>
      </c>
      <c r="E701" s="68" t="s">
        <v>592</v>
      </c>
      <c r="F701" s="68" t="s">
        <v>2220</v>
      </c>
      <c r="G701" s="68" t="s">
        <v>2247</v>
      </c>
      <c r="H701" s="66">
        <v>0.0</v>
      </c>
      <c r="I701" s="66" t="str">
        <f>vlookup(D701,'ranap clusters obsolete'!D:D,1,false)</f>
        <v>#N/A</v>
      </c>
      <c r="J701" s="66" t="s">
        <v>9311</v>
      </c>
    </row>
    <row r="702">
      <c r="A702" s="68">
        <v>11.0</v>
      </c>
      <c r="B702" s="69" t="s">
        <v>6275</v>
      </c>
      <c r="C702" s="68" t="s">
        <v>7665</v>
      </c>
      <c r="D702" s="70" t="s">
        <v>1282</v>
      </c>
      <c r="E702" s="68" t="s">
        <v>594</v>
      </c>
      <c r="F702" s="68" t="s">
        <v>2220</v>
      </c>
      <c r="G702" s="68" t="s">
        <v>2247</v>
      </c>
      <c r="H702" s="66">
        <v>0.0</v>
      </c>
      <c r="I702" s="66" t="str">
        <f>vlookup(D702,'ranap clusters obsolete'!D:D,1,false)</f>
        <v>#N/A</v>
      </c>
      <c r="J702" s="66" t="s">
        <v>9311</v>
      </c>
    </row>
    <row r="703">
      <c r="A703" s="68">
        <v>11.0</v>
      </c>
      <c r="B703" s="69" t="s">
        <v>6275</v>
      </c>
      <c r="C703" s="68" t="s">
        <v>7665</v>
      </c>
      <c r="D703" s="70" t="s">
        <v>1284</v>
      </c>
      <c r="E703" s="68" t="s">
        <v>596</v>
      </c>
      <c r="F703" s="68" t="s">
        <v>2220</v>
      </c>
      <c r="G703" s="68" t="s">
        <v>2247</v>
      </c>
      <c r="H703" s="66">
        <v>0.0</v>
      </c>
      <c r="I703" s="66" t="str">
        <f>vlookup(D703,'ranap clusters obsolete'!D:D,1,false)</f>
        <v>#N/A</v>
      </c>
      <c r="J703" s="66" t="s">
        <v>9311</v>
      </c>
    </row>
    <row r="704">
      <c r="A704" s="68">
        <v>11.0</v>
      </c>
      <c r="B704" s="69" t="s">
        <v>6275</v>
      </c>
      <c r="C704" s="68" t="s">
        <v>7665</v>
      </c>
      <c r="D704" s="70" t="s">
        <v>1285</v>
      </c>
      <c r="E704" s="68" t="s">
        <v>599</v>
      </c>
      <c r="F704" s="68" t="s">
        <v>2220</v>
      </c>
      <c r="G704" s="68" t="s">
        <v>2247</v>
      </c>
      <c r="H704" s="66">
        <v>0.0</v>
      </c>
      <c r="I704" s="66" t="str">
        <f>vlookup(D704,'ranap clusters obsolete'!D:D,1,false)</f>
        <v>#N/A</v>
      </c>
      <c r="J704" s="66" t="s">
        <v>9311</v>
      </c>
    </row>
    <row r="705">
      <c r="A705" s="68">
        <v>11.0</v>
      </c>
      <c r="B705" s="69" t="s">
        <v>6275</v>
      </c>
      <c r="C705" s="68" t="s">
        <v>7665</v>
      </c>
      <c r="D705" s="70" t="s">
        <v>1287</v>
      </c>
      <c r="E705" s="68" t="s">
        <v>601</v>
      </c>
      <c r="F705" s="68" t="s">
        <v>2220</v>
      </c>
      <c r="G705" s="68" t="s">
        <v>2247</v>
      </c>
      <c r="H705" s="66">
        <v>0.0</v>
      </c>
      <c r="I705" s="66" t="str">
        <f>vlookup(D705,'ranap clusters obsolete'!D:D,1,false)</f>
        <v>#N/A</v>
      </c>
      <c r="J705" s="66" t="s">
        <v>9311</v>
      </c>
    </row>
    <row r="706">
      <c r="A706" s="68">
        <v>11.0</v>
      </c>
      <c r="B706" s="69" t="s">
        <v>6275</v>
      </c>
      <c r="C706" s="68" t="s">
        <v>7665</v>
      </c>
      <c r="D706" s="70" t="s">
        <v>1288</v>
      </c>
      <c r="E706" s="68" t="s">
        <v>603</v>
      </c>
      <c r="F706" s="68" t="s">
        <v>2220</v>
      </c>
      <c r="G706" s="68" t="s">
        <v>2247</v>
      </c>
      <c r="H706" s="66">
        <v>0.0</v>
      </c>
      <c r="I706" s="66" t="str">
        <f>vlookup(D706,'ranap clusters obsolete'!D:D,1,false)</f>
        <v>#N/A</v>
      </c>
      <c r="J706" s="66" t="s">
        <v>9311</v>
      </c>
    </row>
    <row r="707">
      <c r="A707" s="68">
        <v>11.0</v>
      </c>
      <c r="B707" s="69" t="s">
        <v>6275</v>
      </c>
      <c r="C707" s="68" t="s">
        <v>7665</v>
      </c>
      <c r="D707" s="70" t="s">
        <v>1289</v>
      </c>
      <c r="E707" s="68" t="s">
        <v>605</v>
      </c>
      <c r="F707" s="68" t="s">
        <v>2220</v>
      </c>
      <c r="G707" s="68" t="s">
        <v>2247</v>
      </c>
      <c r="H707" s="66">
        <v>0.0</v>
      </c>
      <c r="I707" s="66" t="str">
        <f>vlookup(D707,'ranap clusters obsolete'!D:D,1,false)</f>
        <v>#N/A</v>
      </c>
      <c r="J707" s="66" t="s">
        <v>9311</v>
      </c>
    </row>
    <row r="708">
      <c r="A708" s="68">
        <v>11.0</v>
      </c>
      <c r="B708" s="69" t="s">
        <v>6275</v>
      </c>
      <c r="C708" s="68" t="s">
        <v>7665</v>
      </c>
      <c r="D708" s="70" t="s">
        <v>1291</v>
      </c>
      <c r="E708" s="68" t="s">
        <v>607</v>
      </c>
      <c r="F708" s="68" t="s">
        <v>2220</v>
      </c>
      <c r="G708" s="68" t="s">
        <v>2247</v>
      </c>
      <c r="H708" s="66">
        <v>0.0</v>
      </c>
      <c r="I708" s="66" t="str">
        <f>vlookup(D708,'ranap clusters obsolete'!D:D,1,false)</f>
        <v>#N/A</v>
      </c>
      <c r="J708" s="66" t="s">
        <v>9311</v>
      </c>
    </row>
    <row r="709">
      <c r="A709" s="68">
        <v>11.0</v>
      </c>
      <c r="B709" s="69" t="s">
        <v>6275</v>
      </c>
      <c r="C709" s="68" t="s">
        <v>7665</v>
      </c>
      <c r="D709" s="70" t="s">
        <v>1292</v>
      </c>
      <c r="E709" s="68" t="s">
        <v>608</v>
      </c>
      <c r="F709" s="68" t="s">
        <v>2220</v>
      </c>
      <c r="G709" s="68" t="s">
        <v>2247</v>
      </c>
      <c r="H709" s="66">
        <v>0.0</v>
      </c>
      <c r="I709" s="66" t="str">
        <f>vlookup(D709,'ranap clusters obsolete'!D:D,1,false)</f>
        <v>#N/A</v>
      </c>
      <c r="J709" s="66" t="s">
        <v>9311</v>
      </c>
    </row>
    <row r="710">
      <c r="A710" s="68">
        <v>11.0</v>
      </c>
      <c r="B710" s="69" t="s">
        <v>6275</v>
      </c>
      <c r="C710" s="68" t="s">
        <v>7665</v>
      </c>
      <c r="D710" s="70" t="s">
        <v>1294</v>
      </c>
      <c r="E710" s="68" t="s">
        <v>611</v>
      </c>
      <c r="F710" s="68" t="s">
        <v>2220</v>
      </c>
      <c r="G710" s="68" t="s">
        <v>2247</v>
      </c>
      <c r="H710" s="66">
        <v>0.0</v>
      </c>
      <c r="I710" s="66" t="str">
        <f>vlookup(D710,'ranap clusters obsolete'!D:D,1,false)</f>
        <v>#N/A</v>
      </c>
      <c r="J710" s="66" t="s">
        <v>9311</v>
      </c>
    </row>
    <row r="711">
      <c r="A711" s="68">
        <v>11.0</v>
      </c>
      <c r="B711" s="69" t="s">
        <v>6275</v>
      </c>
      <c r="C711" s="68" t="s">
        <v>7665</v>
      </c>
      <c r="D711" s="70" t="s">
        <v>1295</v>
      </c>
      <c r="E711" s="68" t="s">
        <v>613</v>
      </c>
      <c r="F711" s="68" t="s">
        <v>2220</v>
      </c>
      <c r="G711" s="68" t="s">
        <v>2247</v>
      </c>
      <c r="H711" s="66">
        <v>0.0</v>
      </c>
      <c r="I711" s="66" t="str">
        <f>vlookup(D711,'ranap clusters obsolete'!D:D,1,false)</f>
        <v>#N/A</v>
      </c>
      <c r="J711" s="66" t="s">
        <v>9311</v>
      </c>
    </row>
    <row r="712">
      <c r="A712" s="68">
        <v>11.0</v>
      </c>
      <c r="B712" s="69" t="s">
        <v>6275</v>
      </c>
      <c r="C712" s="68" t="s">
        <v>7665</v>
      </c>
      <c r="D712" s="70" t="s">
        <v>1296</v>
      </c>
      <c r="E712" s="68" t="s">
        <v>615</v>
      </c>
      <c r="F712" s="68" t="s">
        <v>2220</v>
      </c>
      <c r="G712" s="68" t="s">
        <v>2247</v>
      </c>
      <c r="H712" s="66">
        <v>0.0</v>
      </c>
      <c r="I712" s="66" t="str">
        <f>vlookup(D712,'ranap clusters obsolete'!D:D,1,false)</f>
        <v>#N/A</v>
      </c>
      <c r="J712" s="66" t="s">
        <v>9311</v>
      </c>
    </row>
    <row r="713">
      <c r="A713" s="68">
        <v>11.0</v>
      </c>
      <c r="B713" s="69" t="s">
        <v>6275</v>
      </c>
      <c r="C713" s="68" t="s">
        <v>7665</v>
      </c>
      <c r="D713" s="70" t="s">
        <v>1298</v>
      </c>
      <c r="E713" s="68" t="s">
        <v>617</v>
      </c>
      <c r="F713" s="68" t="s">
        <v>2220</v>
      </c>
      <c r="G713" s="68" t="s">
        <v>2247</v>
      </c>
      <c r="H713" s="66">
        <v>0.0</v>
      </c>
      <c r="I713" s="66" t="str">
        <f>vlookup(D713,'ranap clusters obsolete'!D:D,1,false)</f>
        <v>#N/A</v>
      </c>
      <c r="J713" s="66" t="s">
        <v>9311</v>
      </c>
    </row>
    <row r="714">
      <c r="A714" s="68">
        <v>11.0</v>
      </c>
      <c r="B714" s="69" t="s">
        <v>6275</v>
      </c>
      <c r="C714" s="68" t="s">
        <v>7665</v>
      </c>
      <c r="D714" s="70" t="s">
        <v>1299</v>
      </c>
      <c r="E714" s="68" t="s">
        <v>619</v>
      </c>
      <c r="F714" s="68" t="s">
        <v>2220</v>
      </c>
      <c r="G714" s="68" t="s">
        <v>2247</v>
      </c>
      <c r="H714" s="66">
        <v>0.0</v>
      </c>
      <c r="I714" s="66" t="str">
        <f>vlookup(D714,'ranap clusters obsolete'!D:D,1,false)</f>
        <v>#N/A</v>
      </c>
      <c r="J714" s="66" t="s">
        <v>9311</v>
      </c>
    </row>
    <row r="715">
      <c r="A715" s="68">
        <v>11.0</v>
      </c>
      <c r="B715" s="69" t="s">
        <v>6275</v>
      </c>
      <c r="C715" s="68" t="s">
        <v>7665</v>
      </c>
      <c r="D715" s="70" t="s">
        <v>1300</v>
      </c>
      <c r="E715" s="68" t="s">
        <v>621</v>
      </c>
      <c r="F715" s="68" t="s">
        <v>2220</v>
      </c>
      <c r="G715" s="68" t="s">
        <v>2247</v>
      </c>
      <c r="H715" s="66">
        <v>0.0</v>
      </c>
      <c r="I715" s="66" t="str">
        <f>vlookup(D715,'ranap clusters obsolete'!D:D,1,false)</f>
        <v>#N/A</v>
      </c>
      <c r="J715" s="66" t="s">
        <v>9311</v>
      </c>
    </row>
    <row r="716">
      <c r="A716" s="68">
        <v>11.0</v>
      </c>
      <c r="B716" s="69" t="s">
        <v>6275</v>
      </c>
      <c r="C716" s="68" t="s">
        <v>7665</v>
      </c>
      <c r="D716" s="70" t="s">
        <v>1302</v>
      </c>
      <c r="E716" s="68" t="s">
        <v>623</v>
      </c>
      <c r="F716" s="68" t="s">
        <v>2220</v>
      </c>
      <c r="G716" s="68" t="s">
        <v>2247</v>
      </c>
      <c r="H716" s="66">
        <v>0.0</v>
      </c>
      <c r="I716" s="66" t="str">
        <f>vlookup(D716,'ranap clusters obsolete'!D:D,1,false)</f>
        <v>#N/A</v>
      </c>
      <c r="J716" s="66" t="s">
        <v>9311</v>
      </c>
    </row>
    <row r="717">
      <c r="A717" s="68">
        <v>11.0</v>
      </c>
      <c r="B717" s="69" t="s">
        <v>6275</v>
      </c>
      <c r="C717" s="68" t="s">
        <v>7665</v>
      </c>
      <c r="D717" s="70" t="s">
        <v>1303</v>
      </c>
      <c r="E717" s="68" t="s">
        <v>625</v>
      </c>
      <c r="F717" s="68" t="s">
        <v>2220</v>
      </c>
      <c r="G717" s="68" t="s">
        <v>2247</v>
      </c>
      <c r="H717" s="66">
        <v>0.0</v>
      </c>
      <c r="I717" s="66" t="str">
        <f>vlookup(D717,'ranap clusters obsolete'!D:D,1,false)</f>
        <v>#N/A</v>
      </c>
      <c r="J717" s="66" t="s">
        <v>9311</v>
      </c>
    </row>
    <row r="718">
      <c r="A718" s="68">
        <v>11.0</v>
      </c>
      <c r="B718" s="69" t="s">
        <v>6275</v>
      </c>
      <c r="C718" s="68" t="s">
        <v>7665</v>
      </c>
      <c r="D718" s="70" t="s">
        <v>1305</v>
      </c>
      <c r="E718" s="68" t="s">
        <v>629</v>
      </c>
      <c r="F718" s="68" t="s">
        <v>2221</v>
      </c>
      <c r="G718" s="68" t="s">
        <v>2247</v>
      </c>
      <c r="H718" s="66">
        <v>0.0</v>
      </c>
      <c r="I718" s="66" t="str">
        <f>vlookup(D718,'ranap clusters obsolete'!D:D,1,false)</f>
        <v>#N/A</v>
      </c>
      <c r="J718" s="66" t="s">
        <v>9311</v>
      </c>
    </row>
    <row r="719">
      <c r="A719" s="68">
        <v>11.0</v>
      </c>
      <c r="B719" s="69" t="s">
        <v>6275</v>
      </c>
      <c r="C719" s="68" t="s">
        <v>7665</v>
      </c>
      <c r="D719" s="70" t="s">
        <v>1307</v>
      </c>
      <c r="E719" s="68" t="s">
        <v>632</v>
      </c>
      <c r="F719" s="68" t="s">
        <v>2221</v>
      </c>
      <c r="G719" s="68" t="s">
        <v>2247</v>
      </c>
      <c r="H719" s="66">
        <v>0.0</v>
      </c>
      <c r="I719" s="66" t="str">
        <f>vlookup(D719,'ranap clusters obsolete'!D:D,1,false)</f>
        <v>#N/A</v>
      </c>
      <c r="J719" s="66" t="s">
        <v>9311</v>
      </c>
    </row>
    <row r="720">
      <c r="A720" s="68">
        <v>11.0</v>
      </c>
      <c r="B720" s="69" t="s">
        <v>6275</v>
      </c>
      <c r="C720" s="68" t="s">
        <v>7665</v>
      </c>
      <c r="D720" s="70" t="s">
        <v>1310</v>
      </c>
      <c r="E720" s="68" t="s">
        <v>634</v>
      </c>
      <c r="F720" s="68" t="s">
        <v>2221</v>
      </c>
      <c r="G720" s="68" t="s">
        <v>2247</v>
      </c>
      <c r="H720" s="66">
        <v>0.0</v>
      </c>
      <c r="I720" s="66" t="str">
        <f>vlookup(D720,'ranap clusters obsolete'!D:D,1,false)</f>
        <v>#N/A</v>
      </c>
      <c r="J720" s="66" t="s">
        <v>9311</v>
      </c>
    </row>
    <row r="721">
      <c r="A721" s="68">
        <v>11.0</v>
      </c>
      <c r="B721" s="69" t="s">
        <v>6275</v>
      </c>
      <c r="C721" s="68" t="s">
        <v>7665</v>
      </c>
      <c r="D721" s="70" t="s">
        <v>1312</v>
      </c>
      <c r="E721" s="68" t="s">
        <v>636</v>
      </c>
      <c r="F721" s="68" t="s">
        <v>2221</v>
      </c>
      <c r="G721" s="68" t="s">
        <v>2301</v>
      </c>
      <c r="H721" s="66">
        <v>0.0</v>
      </c>
      <c r="I721" s="66" t="str">
        <f>vlookup(D721,'ranap clusters obsolete'!D:D,1,false)</f>
        <v>#N/A</v>
      </c>
      <c r="J721" s="66" t="s">
        <v>9311</v>
      </c>
    </row>
    <row r="722">
      <c r="A722" s="68">
        <v>11.0</v>
      </c>
      <c r="B722" s="69" t="s">
        <v>6275</v>
      </c>
      <c r="C722" s="68" t="s">
        <v>7665</v>
      </c>
      <c r="D722" s="70" t="s">
        <v>1313</v>
      </c>
      <c r="E722" s="68" t="s">
        <v>638</v>
      </c>
      <c r="F722" s="68" t="s">
        <v>2221</v>
      </c>
      <c r="G722" s="68" t="s">
        <v>2301</v>
      </c>
      <c r="H722" s="66">
        <v>0.0</v>
      </c>
      <c r="I722" s="66" t="str">
        <f>vlookup(D722,'ranap clusters obsolete'!D:D,1,false)</f>
        <v>#N/A</v>
      </c>
      <c r="J722" s="66" t="s">
        <v>9311</v>
      </c>
    </row>
    <row r="723">
      <c r="A723" s="68">
        <v>11.0</v>
      </c>
      <c r="B723" s="69" t="s">
        <v>6275</v>
      </c>
      <c r="C723" s="68" t="s">
        <v>7665</v>
      </c>
      <c r="D723" s="70" t="s">
        <v>1315</v>
      </c>
      <c r="E723" s="68" t="s">
        <v>639</v>
      </c>
      <c r="F723" s="68" t="s">
        <v>2221</v>
      </c>
      <c r="G723" s="68" t="s">
        <v>2301</v>
      </c>
      <c r="H723" s="66">
        <v>0.0</v>
      </c>
      <c r="I723" s="66" t="str">
        <f>vlookup(D723,'ranap clusters obsolete'!D:D,1,false)</f>
        <v>#N/A</v>
      </c>
      <c r="J723" s="66" t="s">
        <v>9311</v>
      </c>
    </row>
    <row r="724">
      <c r="A724" s="68">
        <v>11.0</v>
      </c>
      <c r="B724" s="69" t="s">
        <v>6275</v>
      </c>
      <c r="C724" s="68" t="s">
        <v>7665</v>
      </c>
      <c r="D724" s="70" t="s">
        <v>1317</v>
      </c>
      <c r="E724" s="68" t="s">
        <v>643</v>
      </c>
      <c r="F724" s="68" t="s">
        <v>2221</v>
      </c>
      <c r="G724" s="68" t="s">
        <v>2301</v>
      </c>
      <c r="H724" s="66">
        <v>0.0</v>
      </c>
      <c r="I724" s="66" t="str">
        <f>vlookup(D724,'ranap clusters obsolete'!D:D,1,false)</f>
        <v>#N/A</v>
      </c>
      <c r="J724" s="66" t="s">
        <v>9311</v>
      </c>
    </row>
    <row r="725">
      <c r="A725" s="68">
        <v>11.0</v>
      </c>
      <c r="B725" s="69" t="s">
        <v>6275</v>
      </c>
      <c r="C725" s="68" t="s">
        <v>7665</v>
      </c>
      <c r="D725" s="70" t="s">
        <v>1319</v>
      </c>
      <c r="E725" s="68" t="s">
        <v>644</v>
      </c>
      <c r="F725" s="68" t="s">
        <v>2221</v>
      </c>
      <c r="G725" s="68" t="s">
        <v>2301</v>
      </c>
      <c r="H725" s="66">
        <v>0.0</v>
      </c>
      <c r="I725" s="66" t="str">
        <f>vlookup(D725,'ranap clusters obsolete'!D:D,1,false)</f>
        <v>#N/A</v>
      </c>
      <c r="J725" s="66" t="s">
        <v>9311</v>
      </c>
    </row>
    <row r="726">
      <c r="A726" s="68">
        <v>11.0</v>
      </c>
      <c r="B726" s="69" t="s">
        <v>6275</v>
      </c>
      <c r="C726" s="68" t="s">
        <v>7665</v>
      </c>
      <c r="D726" s="70" t="s">
        <v>1320</v>
      </c>
      <c r="E726" s="68" t="s">
        <v>646</v>
      </c>
      <c r="F726" s="68" t="s">
        <v>2221</v>
      </c>
      <c r="G726" s="68" t="s">
        <v>2301</v>
      </c>
      <c r="H726" s="66">
        <v>0.0</v>
      </c>
      <c r="I726" s="66" t="str">
        <f>vlookup(D726,'ranap clusters obsolete'!D:D,1,false)</f>
        <v>#N/A</v>
      </c>
      <c r="J726" s="66" t="s">
        <v>9311</v>
      </c>
    </row>
    <row r="727">
      <c r="A727" s="68">
        <v>11.0</v>
      </c>
      <c r="B727" s="69" t="s">
        <v>6275</v>
      </c>
      <c r="C727" s="68" t="s">
        <v>7665</v>
      </c>
      <c r="D727" s="70" t="s">
        <v>1322</v>
      </c>
      <c r="E727" s="68" t="s">
        <v>647</v>
      </c>
      <c r="F727" s="68" t="s">
        <v>2221</v>
      </c>
      <c r="G727" s="68" t="s">
        <v>2301</v>
      </c>
      <c r="H727" s="66">
        <v>0.0</v>
      </c>
      <c r="I727" s="66" t="str">
        <f>vlookup(D727,'ranap clusters obsolete'!D:D,1,false)</f>
        <v>#N/A</v>
      </c>
      <c r="J727" s="66" t="s">
        <v>9311</v>
      </c>
    </row>
    <row r="728">
      <c r="A728" s="68">
        <v>11.0</v>
      </c>
      <c r="B728" s="69" t="s">
        <v>6275</v>
      </c>
      <c r="C728" s="68" t="s">
        <v>7665</v>
      </c>
      <c r="D728" s="70" t="s">
        <v>1324</v>
      </c>
      <c r="E728" s="68" t="s">
        <v>649</v>
      </c>
      <c r="F728" s="68" t="s">
        <v>2221</v>
      </c>
      <c r="G728" s="68" t="s">
        <v>2301</v>
      </c>
      <c r="H728" s="66">
        <v>0.0</v>
      </c>
      <c r="I728" s="66" t="str">
        <f>vlookup(D728,'ranap clusters obsolete'!D:D,1,false)</f>
        <v>#N/A</v>
      </c>
      <c r="J728" s="66" t="s">
        <v>9311</v>
      </c>
    </row>
    <row r="729">
      <c r="A729" s="68">
        <v>11.0</v>
      </c>
      <c r="B729" s="69" t="s">
        <v>6275</v>
      </c>
      <c r="C729" s="68" t="s">
        <v>7665</v>
      </c>
      <c r="D729" s="70" t="s">
        <v>1326</v>
      </c>
      <c r="E729" s="68" t="s">
        <v>650</v>
      </c>
      <c r="F729" s="68" t="s">
        <v>2221</v>
      </c>
      <c r="G729" s="68" t="s">
        <v>2301</v>
      </c>
      <c r="H729" s="66">
        <v>0.0</v>
      </c>
      <c r="I729" s="66" t="str">
        <f>vlookup(D729,'ranap clusters obsolete'!D:D,1,false)</f>
        <v>#N/A</v>
      </c>
      <c r="J729" s="66" t="s">
        <v>9311</v>
      </c>
    </row>
    <row r="730">
      <c r="A730" s="68">
        <v>11.0</v>
      </c>
      <c r="B730" s="69" t="s">
        <v>6275</v>
      </c>
      <c r="C730" s="68" t="s">
        <v>7665</v>
      </c>
      <c r="D730" s="70" t="s">
        <v>1327</v>
      </c>
      <c r="E730" s="68" t="s">
        <v>652</v>
      </c>
      <c r="F730" s="68" t="s">
        <v>2221</v>
      </c>
      <c r="G730" s="68" t="s">
        <v>2301</v>
      </c>
      <c r="H730" s="66">
        <v>0.0</v>
      </c>
      <c r="I730" s="66" t="str">
        <f>vlookup(D730,'ranap clusters obsolete'!D:D,1,false)</f>
        <v>#N/A</v>
      </c>
      <c r="J730" s="66" t="s">
        <v>9311</v>
      </c>
    </row>
    <row r="731">
      <c r="A731" s="68">
        <v>11.0</v>
      </c>
      <c r="B731" s="69" t="s">
        <v>6275</v>
      </c>
      <c r="C731" s="68" t="s">
        <v>7665</v>
      </c>
      <c r="D731" s="70" t="s">
        <v>1329</v>
      </c>
      <c r="E731" s="68" t="s">
        <v>653</v>
      </c>
      <c r="F731" s="68" t="s">
        <v>2221</v>
      </c>
      <c r="G731" s="68" t="s">
        <v>2301</v>
      </c>
      <c r="H731" s="66">
        <v>0.0</v>
      </c>
      <c r="I731" s="66" t="str">
        <f>vlookup(D731,'ranap clusters obsolete'!D:D,1,false)</f>
        <v>#N/A</v>
      </c>
      <c r="J731" s="66" t="s">
        <v>9311</v>
      </c>
    </row>
    <row r="732">
      <c r="A732" s="68">
        <v>11.0</v>
      </c>
      <c r="B732" s="69" t="s">
        <v>6275</v>
      </c>
      <c r="C732" s="68" t="s">
        <v>7665</v>
      </c>
      <c r="D732" s="70" t="s">
        <v>1330</v>
      </c>
      <c r="E732" s="68" t="s">
        <v>655</v>
      </c>
      <c r="F732" s="68" t="s">
        <v>2221</v>
      </c>
      <c r="G732" s="68" t="s">
        <v>2301</v>
      </c>
      <c r="H732" s="66">
        <v>0.0</v>
      </c>
      <c r="I732" s="66" t="str">
        <f>vlookup(D732,'ranap clusters obsolete'!D:D,1,false)</f>
        <v>#N/A</v>
      </c>
      <c r="J732" s="66" t="s">
        <v>9311</v>
      </c>
    </row>
    <row r="733">
      <c r="A733" s="68">
        <v>11.0</v>
      </c>
      <c r="B733" s="69" t="s">
        <v>6275</v>
      </c>
      <c r="C733" s="68" t="s">
        <v>7665</v>
      </c>
      <c r="D733" s="70" t="s">
        <v>1332</v>
      </c>
      <c r="E733" s="68" t="s">
        <v>656</v>
      </c>
      <c r="F733" s="68" t="s">
        <v>2221</v>
      </c>
      <c r="G733" s="68" t="s">
        <v>2301</v>
      </c>
      <c r="H733" s="66">
        <v>0.0</v>
      </c>
      <c r="I733" s="66" t="str">
        <f>vlookup(D733,'ranap clusters obsolete'!D:D,1,false)</f>
        <v>#N/A</v>
      </c>
      <c r="J733" s="66" t="s">
        <v>9311</v>
      </c>
    </row>
    <row r="734">
      <c r="A734" s="68">
        <v>11.0</v>
      </c>
      <c r="B734" s="69" t="s">
        <v>6275</v>
      </c>
      <c r="C734" s="68" t="s">
        <v>7665</v>
      </c>
      <c r="D734" s="70" t="s">
        <v>10521</v>
      </c>
      <c r="E734" s="68" t="s">
        <v>10522</v>
      </c>
      <c r="F734" s="68" t="s">
        <v>2221</v>
      </c>
      <c r="G734" s="68" t="s">
        <v>2301</v>
      </c>
      <c r="H734" s="66">
        <v>0.0</v>
      </c>
      <c r="I734" s="66" t="str">
        <f>vlookup(D734,'ranap clusters obsolete'!D:D,1,false)</f>
        <v>#N/A</v>
      </c>
      <c r="J734" s="66" t="s">
        <v>9311</v>
      </c>
    </row>
    <row r="735">
      <c r="A735" s="68">
        <v>11.0</v>
      </c>
      <c r="B735" s="69" t="s">
        <v>6275</v>
      </c>
      <c r="C735" s="68" t="s">
        <v>7665</v>
      </c>
      <c r="D735" s="70" t="s">
        <v>10523</v>
      </c>
      <c r="E735" s="68" t="s">
        <v>10524</v>
      </c>
      <c r="F735" s="68" t="s">
        <v>2221</v>
      </c>
      <c r="G735" s="68" t="s">
        <v>2301</v>
      </c>
      <c r="H735" s="66">
        <v>0.0</v>
      </c>
      <c r="I735" s="66" t="str">
        <f>vlookup(D735,'ranap clusters obsolete'!D:D,1,false)</f>
        <v>#N/A</v>
      </c>
      <c r="J735" s="66" t="s">
        <v>9311</v>
      </c>
    </row>
    <row r="736">
      <c r="A736" s="68">
        <v>11.0</v>
      </c>
      <c r="B736" s="69" t="s">
        <v>6275</v>
      </c>
      <c r="C736" s="68" t="s">
        <v>7665</v>
      </c>
      <c r="D736" s="70" t="s">
        <v>10525</v>
      </c>
      <c r="E736" s="68" t="s">
        <v>10526</v>
      </c>
      <c r="F736" s="68" t="s">
        <v>2221</v>
      </c>
      <c r="G736" s="68" t="s">
        <v>2301</v>
      </c>
      <c r="H736" s="66">
        <v>0.0</v>
      </c>
      <c r="I736" s="66" t="str">
        <f>vlookup(D736,'ranap clusters obsolete'!D:D,1,false)</f>
        <v>#N/A</v>
      </c>
      <c r="J736" s="66" t="s">
        <v>9311</v>
      </c>
    </row>
    <row r="737">
      <c r="A737" s="68">
        <v>11.0</v>
      </c>
      <c r="B737" s="69" t="s">
        <v>6275</v>
      </c>
      <c r="C737" s="68" t="s">
        <v>7665</v>
      </c>
      <c r="D737" s="70" t="s">
        <v>10527</v>
      </c>
      <c r="E737" s="68" t="s">
        <v>10528</v>
      </c>
      <c r="F737" s="68" t="s">
        <v>2221</v>
      </c>
      <c r="G737" s="68" t="s">
        <v>2247</v>
      </c>
      <c r="H737" s="66">
        <v>0.0</v>
      </c>
      <c r="I737" s="66" t="str">
        <f>vlookup(D737,'ranap clusters obsolete'!D:D,1,false)</f>
        <v>#N/A</v>
      </c>
      <c r="J737" s="66" t="s">
        <v>9311</v>
      </c>
    </row>
    <row r="738">
      <c r="A738" s="68">
        <v>11.0</v>
      </c>
      <c r="B738" s="69" t="s">
        <v>6275</v>
      </c>
      <c r="C738" s="68" t="s">
        <v>7665</v>
      </c>
      <c r="D738" s="70" t="s">
        <v>1333</v>
      </c>
      <c r="E738" s="68" t="s">
        <v>657</v>
      </c>
      <c r="F738" s="68" t="s">
        <v>2221</v>
      </c>
      <c r="G738" s="68" t="s">
        <v>2247</v>
      </c>
      <c r="H738" s="66">
        <v>0.0</v>
      </c>
      <c r="I738" s="66" t="str">
        <f>vlookup(D738,'ranap clusters obsolete'!D:D,1,false)</f>
        <v>#N/A</v>
      </c>
      <c r="J738" s="66" t="s">
        <v>9311</v>
      </c>
    </row>
    <row r="739">
      <c r="A739" s="68">
        <v>11.0</v>
      </c>
      <c r="B739" s="69" t="s">
        <v>6275</v>
      </c>
      <c r="C739" s="68" t="s">
        <v>7665</v>
      </c>
      <c r="D739" s="70" t="s">
        <v>1335</v>
      </c>
      <c r="E739" s="68" t="s">
        <v>658</v>
      </c>
      <c r="F739" s="68" t="s">
        <v>2221</v>
      </c>
      <c r="G739" s="68" t="s">
        <v>2247</v>
      </c>
      <c r="H739" s="66">
        <v>0.0</v>
      </c>
      <c r="I739" s="66" t="str">
        <f>vlookup(D739,'ranap clusters obsolete'!D:D,1,false)</f>
        <v>#N/A</v>
      </c>
      <c r="J739" s="66" t="s">
        <v>9311</v>
      </c>
    </row>
    <row r="740">
      <c r="A740" s="68">
        <v>11.0</v>
      </c>
      <c r="B740" s="69" t="s">
        <v>6275</v>
      </c>
      <c r="C740" s="68" t="s">
        <v>7665</v>
      </c>
      <c r="D740" s="70" t="s">
        <v>1336</v>
      </c>
      <c r="E740" s="68" t="s">
        <v>660</v>
      </c>
      <c r="F740" s="68" t="s">
        <v>2221</v>
      </c>
      <c r="G740" s="68" t="s">
        <v>2247</v>
      </c>
      <c r="H740" s="66">
        <v>0.0</v>
      </c>
      <c r="I740" s="66" t="str">
        <f>vlookup(D740,'ranap clusters obsolete'!D:D,1,false)</f>
        <v>#N/A</v>
      </c>
      <c r="J740" s="66" t="s">
        <v>9311</v>
      </c>
    </row>
    <row r="741">
      <c r="A741" s="68">
        <v>11.0</v>
      </c>
      <c r="B741" s="69" t="s">
        <v>6275</v>
      </c>
      <c r="C741" s="68" t="s">
        <v>7665</v>
      </c>
      <c r="D741" s="70" t="s">
        <v>1338</v>
      </c>
      <c r="E741" s="68" t="s">
        <v>662</v>
      </c>
      <c r="F741" s="68" t="s">
        <v>2221</v>
      </c>
      <c r="G741" s="68" t="s">
        <v>2247</v>
      </c>
      <c r="H741" s="66">
        <v>0.0</v>
      </c>
      <c r="I741" s="66" t="str">
        <f>vlookup(D741,'ranap clusters obsolete'!D:D,1,false)</f>
        <v>#N/A</v>
      </c>
      <c r="J741" s="66" t="s">
        <v>9311</v>
      </c>
    </row>
    <row r="742">
      <c r="A742" s="68">
        <v>11.0</v>
      </c>
      <c r="B742" s="69" t="s">
        <v>6275</v>
      </c>
      <c r="C742" s="68" t="s">
        <v>7665</v>
      </c>
      <c r="D742" s="70" t="s">
        <v>1339</v>
      </c>
      <c r="E742" s="68" t="s">
        <v>664</v>
      </c>
      <c r="F742" s="68" t="s">
        <v>2221</v>
      </c>
      <c r="G742" s="68" t="s">
        <v>2247</v>
      </c>
      <c r="H742" s="66">
        <v>0.0</v>
      </c>
      <c r="I742" s="66" t="str">
        <f>vlookup(D742,'ranap clusters obsolete'!D:D,1,false)</f>
        <v>#N/A</v>
      </c>
      <c r="J742" s="66" t="s">
        <v>9311</v>
      </c>
    </row>
    <row r="743">
      <c r="A743" s="68">
        <v>11.0</v>
      </c>
      <c r="B743" s="69" t="s">
        <v>6275</v>
      </c>
      <c r="C743" s="68" t="s">
        <v>7665</v>
      </c>
      <c r="D743" s="70" t="s">
        <v>1340</v>
      </c>
      <c r="E743" s="68" t="s">
        <v>667</v>
      </c>
      <c r="F743" s="68" t="s">
        <v>2221</v>
      </c>
      <c r="G743" s="68" t="s">
        <v>2247</v>
      </c>
      <c r="H743" s="66">
        <v>0.0</v>
      </c>
      <c r="I743" s="66" t="str">
        <f>vlookup(D743,'ranap clusters obsolete'!D:D,1,false)</f>
        <v>#N/A</v>
      </c>
      <c r="J743" s="66" t="s">
        <v>9311</v>
      </c>
    </row>
    <row r="744">
      <c r="A744" s="68">
        <v>11.0</v>
      </c>
      <c r="B744" s="69" t="s">
        <v>6275</v>
      </c>
      <c r="C744" s="68" t="s">
        <v>7665</v>
      </c>
      <c r="D744" s="70" t="s">
        <v>1342</v>
      </c>
      <c r="E744" s="68" t="s">
        <v>669</v>
      </c>
      <c r="F744" s="68" t="s">
        <v>2221</v>
      </c>
      <c r="G744" s="68" t="s">
        <v>2247</v>
      </c>
      <c r="H744" s="66">
        <v>0.0</v>
      </c>
      <c r="I744" s="66" t="str">
        <f>vlookup(D744,'ranap clusters obsolete'!D:D,1,false)</f>
        <v>#N/A</v>
      </c>
      <c r="J744" s="66" t="s">
        <v>9311</v>
      </c>
    </row>
    <row r="745">
      <c r="A745" s="68">
        <v>11.0</v>
      </c>
      <c r="B745" s="69" t="s">
        <v>6275</v>
      </c>
      <c r="C745" s="68" t="s">
        <v>7665</v>
      </c>
      <c r="D745" s="70" t="s">
        <v>1343</v>
      </c>
      <c r="E745" s="68" t="s">
        <v>671</v>
      </c>
      <c r="F745" s="68" t="s">
        <v>2221</v>
      </c>
      <c r="G745" s="68" t="s">
        <v>2247</v>
      </c>
      <c r="H745" s="66">
        <v>0.0</v>
      </c>
      <c r="I745" s="66" t="str">
        <f>vlookup(D745,'ranap clusters obsolete'!D:D,1,false)</f>
        <v>#N/A</v>
      </c>
      <c r="J745" s="66" t="s">
        <v>9311</v>
      </c>
    </row>
    <row r="746">
      <c r="A746" s="68">
        <v>11.0</v>
      </c>
      <c r="B746" s="69" t="s">
        <v>6275</v>
      </c>
      <c r="C746" s="68" t="s">
        <v>7665</v>
      </c>
      <c r="D746" s="70" t="s">
        <v>10529</v>
      </c>
      <c r="E746" s="68" t="s">
        <v>10530</v>
      </c>
      <c r="F746" s="68" t="s">
        <v>2221</v>
      </c>
      <c r="G746" s="68" t="s">
        <v>2441</v>
      </c>
      <c r="H746" s="66">
        <v>0.0</v>
      </c>
      <c r="I746" s="66" t="str">
        <f>vlookup(D746,'ranap clusters obsolete'!D:D,1,false)</f>
        <v>#N/A</v>
      </c>
      <c r="J746" s="66" t="s">
        <v>9311</v>
      </c>
    </row>
    <row r="747">
      <c r="A747" s="68">
        <v>11.0</v>
      </c>
      <c r="B747" s="69" t="s">
        <v>6275</v>
      </c>
      <c r="C747" s="68" t="s">
        <v>7665</v>
      </c>
      <c r="D747" s="70" t="s">
        <v>10531</v>
      </c>
      <c r="E747" s="68" t="s">
        <v>10532</v>
      </c>
      <c r="F747" s="68" t="s">
        <v>2221</v>
      </c>
      <c r="G747" s="68" t="s">
        <v>2301</v>
      </c>
      <c r="H747" s="66">
        <v>0.0</v>
      </c>
      <c r="I747" s="66" t="str">
        <f>vlookup(D747,'ranap clusters obsolete'!D:D,1,false)</f>
        <v>#N/A</v>
      </c>
      <c r="J747" s="66" t="s">
        <v>9311</v>
      </c>
    </row>
    <row r="748">
      <c r="A748" s="68">
        <v>11.0</v>
      </c>
      <c r="B748" s="69" t="s">
        <v>6275</v>
      </c>
      <c r="C748" s="68" t="s">
        <v>7665</v>
      </c>
      <c r="D748" s="70" t="s">
        <v>10533</v>
      </c>
      <c r="E748" s="68" t="s">
        <v>10534</v>
      </c>
      <c r="F748" s="68" t="s">
        <v>2221</v>
      </c>
      <c r="G748" s="68" t="s">
        <v>2247</v>
      </c>
      <c r="H748" s="66">
        <v>0.0</v>
      </c>
      <c r="I748" s="66" t="str">
        <f>vlookup(D748,'ranap clusters obsolete'!D:D,1,false)</f>
        <v>#N/A</v>
      </c>
      <c r="J748" s="66" t="s">
        <v>9311</v>
      </c>
    </row>
    <row r="749">
      <c r="A749" s="68">
        <v>11.0</v>
      </c>
      <c r="B749" s="69" t="s">
        <v>6275</v>
      </c>
      <c r="C749" s="68" t="s">
        <v>7665</v>
      </c>
      <c r="D749" s="70" t="s">
        <v>10535</v>
      </c>
      <c r="E749" s="68" t="s">
        <v>10536</v>
      </c>
      <c r="F749" s="68" t="s">
        <v>2221</v>
      </c>
      <c r="G749" s="68" t="s">
        <v>2247</v>
      </c>
      <c r="H749" s="66">
        <v>0.0</v>
      </c>
      <c r="I749" s="66" t="str">
        <f>vlookup(D749,'ranap clusters obsolete'!D:D,1,false)</f>
        <v>#N/A</v>
      </c>
      <c r="J749" s="66" t="s">
        <v>9311</v>
      </c>
    </row>
    <row r="750">
      <c r="A750" s="68">
        <v>11.0</v>
      </c>
      <c r="B750" s="69" t="s">
        <v>6275</v>
      </c>
      <c r="C750" s="68" t="s">
        <v>7665</v>
      </c>
      <c r="D750" s="70" t="s">
        <v>10537</v>
      </c>
      <c r="E750" s="68" t="s">
        <v>10538</v>
      </c>
      <c r="F750" s="68" t="s">
        <v>2221</v>
      </c>
      <c r="G750" s="68" t="s">
        <v>2441</v>
      </c>
      <c r="H750" s="66">
        <v>0.0</v>
      </c>
      <c r="I750" s="66" t="str">
        <f>vlookup(D750,'ranap clusters obsolete'!D:D,1,false)</f>
        <v>#N/A</v>
      </c>
      <c r="J750" s="66" t="s">
        <v>9311</v>
      </c>
    </row>
    <row r="751">
      <c r="A751" s="68">
        <v>11.0</v>
      </c>
      <c r="B751" s="69" t="s">
        <v>6275</v>
      </c>
      <c r="C751" s="68" t="s">
        <v>7665</v>
      </c>
      <c r="D751" s="70" t="s">
        <v>1344</v>
      </c>
      <c r="E751" s="68" t="s">
        <v>673</v>
      </c>
      <c r="F751" s="68" t="s">
        <v>2221</v>
      </c>
      <c r="G751" s="68" t="s">
        <v>2247</v>
      </c>
      <c r="H751" s="66">
        <v>0.0</v>
      </c>
      <c r="I751" s="66" t="str">
        <f>vlookup(D751,'ranap clusters obsolete'!D:D,1,false)</f>
        <v>#N/A</v>
      </c>
      <c r="J751" s="66" t="s">
        <v>9311</v>
      </c>
    </row>
    <row r="752">
      <c r="A752" s="68">
        <v>11.0</v>
      </c>
      <c r="B752" s="69" t="s">
        <v>6275</v>
      </c>
      <c r="C752" s="68" t="s">
        <v>7665</v>
      </c>
      <c r="D752" s="70" t="s">
        <v>1346</v>
      </c>
      <c r="E752" s="68" t="s">
        <v>674</v>
      </c>
      <c r="F752" s="68" t="s">
        <v>2221</v>
      </c>
      <c r="G752" s="68" t="s">
        <v>2301</v>
      </c>
      <c r="H752" s="66">
        <v>0.0</v>
      </c>
      <c r="I752" s="66" t="str">
        <f>vlookup(D752,'ranap clusters obsolete'!D:D,1,false)</f>
        <v>#N/A</v>
      </c>
      <c r="J752" s="66" t="s">
        <v>9311</v>
      </c>
    </row>
    <row r="753">
      <c r="A753" s="68">
        <v>11.0</v>
      </c>
      <c r="B753" s="69" t="s">
        <v>6275</v>
      </c>
      <c r="C753" s="68" t="s">
        <v>7665</v>
      </c>
      <c r="D753" s="70" t="s">
        <v>1347</v>
      </c>
      <c r="E753" s="68" t="s">
        <v>675</v>
      </c>
      <c r="F753" s="68" t="s">
        <v>2221</v>
      </c>
      <c r="G753" s="68" t="s">
        <v>2247</v>
      </c>
      <c r="H753" s="66">
        <v>0.0</v>
      </c>
      <c r="I753" s="66" t="str">
        <f>vlookup(D753,'ranap clusters obsolete'!D:D,1,false)</f>
        <v>#N/A</v>
      </c>
      <c r="J753" s="66" t="s">
        <v>9311</v>
      </c>
    </row>
    <row r="754">
      <c r="A754" s="68">
        <v>11.0</v>
      </c>
      <c r="B754" s="69" t="s">
        <v>6275</v>
      </c>
      <c r="C754" s="68" t="s">
        <v>7665</v>
      </c>
      <c r="D754" s="70" t="s">
        <v>1349</v>
      </c>
      <c r="E754" s="68" t="s">
        <v>677</v>
      </c>
      <c r="F754" s="68" t="s">
        <v>2221</v>
      </c>
      <c r="G754" s="68" t="s">
        <v>2247</v>
      </c>
      <c r="H754" s="66">
        <v>0.0</v>
      </c>
      <c r="I754" s="66" t="str">
        <f>vlookup(D754,'ranap clusters obsolete'!D:D,1,false)</f>
        <v>#N/A</v>
      </c>
      <c r="J754" s="66" t="s">
        <v>9311</v>
      </c>
    </row>
    <row r="755">
      <c r="A755" s="68">
        <v>11.0</v>
      </c>
      <c r="B755" s="69" t="s">
        <v>6275</v>
      </c>
      <c r="C755" s="68" t="s">
        <v>7665</v>
      </c>
      <c r="D755" s="70" t="s">
        <v>1350</v>
      </c>
      <c r="E755" s="68" t="s">
        <v>678</v>
      </c>
      <c r="F755" s="68" t="s">
        <v>2221</v>
      </c>
      <c r="G755" s="68" t="s">
        <v>2301</v>
      </c>
      <c r="H755" s="66">
        <v>0.0</v>
      </c>
      <c r="I755" s="66" t="str">
        <f>vlookup(D755,'ranap clusters obsolete'!D:D,1,false)</f>
        <v>#N/A</v>
      </c>
      <c r="J755" s="66" t="s">
        <v>9311</v>
      </c>
    </row>
    <row r="756">
      <c r="A756" s="68">
        <v>11.0</v>
      </c>
      <c r="B756" s="69" t="s">
        <v>6275</v>
      </c>
      <c r="C756" s="68" t="s">
        <v>7665</v>
      </c>
      <c r="D756" s="70" t="s">
        <v>1352</v>
      </c>
      <c r="E756" s="68" t="s">
        <v>679</v>
      </c>
      <c r="F756" s="68" t="s">
        <v>2221</v>
      </c>
      <c r="G756" s="68" t="s">
        <v>2247</v>
      </c>
      <c r="H756" s="66">
        <v>0.0</v>
      </c>
      <c r="I756" s="66" t="str">
        <f>vlookup(D756,'ranap clusters obsolete'!D:D,1,false)</f>
        <v>#N/A</v>
      </c>
      <c r="J756" s="66" t="s">
        <v>9311</v>
      </c>
    </row>
    <row r="757">
      <c r="A757" s="68">
        <v>11.0</v>
      </c>
      <c r="B757" s="69" t="s">
        <v>6275</v>
      </c>
      <c r="C757" s="68" t="s">
        <v>7665</v>
      </c>
      <c r="D757" s="70" t="s">
        <v>1353</v>
      </c>
      <c r="E757" s="68" t="s">
        <v>681</v>
      </c>
      <c r="F757" s="68" t="s">
        <v>2221</v>
      </c>
      <c r="G757" s="68" t="s">
        <v>2247</v>
      </c>
      <c r="H757" s="66">
        <v>0.0</v>
      </c>
      <c r="I757" s="66" t="str">
        <f>vlookup(D757,'ranap clusters obsolete'!D:D,1,false)</f>
        <v>#N/A</v>
      </c>
      <c r="J757" s="66" t="s">
        <v>9311</v>
      </c>
    </row>
    <row r="758">
      <c r="A758" s="68">
        <v>11.0</v>
      </c>
      <c r="B758" s="69" t="s">
        <v>6275</v>
      </c>
      <c r="C758" s="68" t="s">
        <v>7665</v>
      </c>
      <c r="D758" s="70" t="s">
        <v>1354</v>
      </c>
      <c r="E758" s="68" t="s">
        <v>683</v>
      </c>
      <c r="F758" s="68" t="s">
        <v>2221</v>
      </c>
      <c r="G758" s="68" t="s">
        <v>2247</v>
      </c>
      <c r="H758" s="66">
        <v>0.0</v>
      </c>
      <c r="I758" s="66" t="str">
        <f>vlookup(D758,'ranap clusters obsolete'!D:D,1,false)</f>
        <v>#N/A</v>
      </c>
      <c r="J758" s="66" t="s">
        <v>9311</v>
      </c>
    </row>
    <row r="759">
      <c r="A759" s="68">
        <v>11.0</v>
      </c>
      <c r="B759" s="69" t="s">
        <v>6275</v>
      </c>
      <c r="C759" s="68" t="s">
        <v>7665</v>
      </c>
      <c r="D759" s="70" t="s">
        <v>1356</v>
      </c>
      <c r="E759" s="68" t="s">
        <v>685</v>
      </c>
      <c r="F759" s="68" t="s">
        <v>2221</v>
      </c>
      <c r="G759" s="68" t="s">
        <v>2247</v>
      </c>
      <c r="H759" s="66">
        <v>0.0</v>
      </c>
      <c r="I759" s="66" t="str">
        <f>vlookup(D759,'ranap clusters obsolete'!D:D,1,false)</f>
        <v>#N/A</v>
      </c>
      <c r="J759" s="66" t="s">
        <v>9311</v>
      </c>
    </row>
    <row r="760">
      <c r="A760" s="68">
        <v>11.0</v>
      </c>
      <c r="B760" s="69" t="s">
        <v>6275</v>
      </c>
      <c r="C760" s="68" t="s">
        <v>7665</v>
      </c>
      <c r="D760" s="70" t="s">
        <v>1357</v>
      </c>
      <c r="E760" s="68" t="s">
        <v>687</v>
      </c>
      <c r="F760" s="68" t="s">
        <v>2221</v>
      </c>
      <c r="G760" s="68" t="s">
        <v>2247</v>
      </c>
      <c r="H760" s="66">
        <v>0.0</v>
      </c>
      <c r="I760" s="66" t="str">
        <f>vlookup(D760,'ranap clusters obsolete'!D:D,1,false)</f>
        <v>#N/A</v>
      </c>
      <c r="J760" s="66" t="s">
        <v>9311</v>
      </c>
    </row>
    <row r="761">
      <c r="A761" s="68">
        <v>11.0</v>
      </c>
      <c r="B761" s="69" t="s">
        <v>6275</v>
      </c>
      <c r="C761" s="68" t="s">
        <v>7665</v>
      </c>
      <c r="D761" s="70" t="s">
        <v>1358</v>
      </c>
      <c r="E761" s="68" t="s">
        <v>688</v>
      </c>
      <c r="F761" s="68" t="s">
        <v>2221</v>
      </c>
      <c r="G761" s="68" t="s">
        <v>2247</v>
      </c>
      <c r="H761" s="66">
        <v>0.0</v>
      </c>
      <c r="I761" s="66" t="str">
        <f>vlookup(D761,'ranap clusters obsolete'!D:D,1,false)</f>
        <v>#N/A</v>
      </c>
      <c r="J761" s="66" t="s">
        <v>9311</v>
      </c>
    </row>
    <row r="762">
      <c r="A762" s="68">
        <v>11.0</v>
      </c>
      <c r="B762" s="69" t="s">
        <v>6275</v>
      </c>
      <c r="C762" s="68" t="s">
        <v>7665</v>
      </c>
      <c r="D762" s="70" t="s">
        <v>1360</v>
      </c>
      <c r="E762" s="68" t="s">
        <v>690</v>
      </c>
      <c r="F762" s="68" t="s">
        <v>2221</v>
      </c>
      <c r="G762" s="68" t="s">
        <v>2247</v>
      </c>
      <c r="H762" s="66">
        <v>0.0</v>
      </c>
      <c r="I762" s="66" t="str">
        <f>vlookup(D762,'ranap clusters obsolete'!D:D,1,false)</f>
        <v>#N/A</v>
      </c>
      <c r="J762" s="66" t="s">
        <v>9311</v>
      </c>
    </row>
    <row r="763">
      <c r="A763" s="68">
        <v>11.0</v>
      </c>
      <c r="B763" s="69" t="s">
        <v>6275</v>
      </c>
      <c r="C763" s="68" t="s">
        <v>7665</v>
      </c>
      <c r="D763" s="70" t="s">
        <v>1361</v>
      </c>
      <c r="E763" s="68" t="s">
        <v>692</v>
      </c>
      <c r="F763" s="68" t="s">
        <v>2221</v>
      </c>
      <c r="G763" s="68" t="s">
        <v>2247</v>
      </c>
      <c r="H763" s="66">
        <v>0.0</v>
      </c>
      <c r="I763" s="66" t="str">
        <f>vlookup(D763,'ranap clusters obsolete'!D:D,1,false)</f>
        <v>#N/A</v>
      </c>
      <c r="J763" s="66" t="s">
        <v>9311</v>
      </c>
    </row>
    <row r="764">
      <c r="A764" s="68">
        <v>11.0</v>
      </c>
      <c r="B764" s="69" t="s">
        <v>6275</v>
      </c>
      <c r="C764" s="68" t="s">
        <v>7665</v>
      </c>
      <c r="D764" s="70" t="s">
        <v>1362</v>
      </c>
      <c r="E764" s="68" t="s">
        <v>694</v>
      </c>
      <c r="F764" s="68" t="s">
        <v>2221</v>
      </c>
      <c r="G764" s="68" t="s">
        <v>2441</v>
      </c>
      <c r="H764" s="66">
        <v>0.0</v>
      </c>
      <c r="I764" s="66" t="str">
        <f>vlookup(D764,'ranap clusters obsolete'!D:D,1,false)</f>
        <v>#N/A</v>
      </c>
      <c r="J764" s="66" t="s">
        <v>9311</v>
      </c>
    </row>
    <row r="765">
      <c r="A765" s="68">
        <v>11.0</v>
      </c>
      <c r="B765" s="69" t="s">
        <v>6275</v>
      </c>
      <c r="C765" s="68" t="s">
        <v>7665</v>
      </c>
      <c r="D765" s="70" t="s">
        <v>1365</v>
      </c>
      <c r="E765" s="68" t="s">
        <v>697</v>
      </c>
      <c r="F765" s="68" t="s">
        <v>2221</v>
      </c>
      <c r="G765" s="68" t="s">
        <v>2247</v>
      </c>
      <c r="H765" s="66">
        <v>0.0</v>
      </c>
      <c r="I765" s="66" t="str">
        <f>vlookup(D765,'ranap clusters obsolete'!D:D,1,false)</f>
        <v>#N/A</v>
      </c>
      <c r="J765" s="66" t="s">
        <v>9311</v>
      </c>
    </row>
    <row r="766">
      <c r="A766" s="68">
        <v>11.0</v>
      </c>
      <c r="B766" s="69" t="s">
        <v>6275</v>
      </c>
      <c r="C766" s="68" t="s">
        <v>7665</v>
      </c>
      <c r="D766" s="70" t="s">
        <v>1366</v>
      </c>
      <c r="E766" s="68" t="s">
        <v>699</v>
      </c>
      <c r="F766" s="68" t="s">
        <v>2221</v>
      </c>
      <c r="G766" s="68" t="s">
        <v>2247</v>
      </c>
      <c r="H766" s="66">
        <v>0.0</v>
      </c>
      <c r="I766" s="66" t="str">
        <f>vlookup(D766,'ranap clusters obsolete'!D:D,1,false)</f>
        <v>#N/A</v>
      </c>
      <c r="J766" s="66" t="s">
        <v>9311</v>
      </c>
    </row>
    <row r="767">
      <c r="A767" s="68">
        <v>11.0</v>
      </c>
      <c r="B767" s="69" t="s">
        <v>6275</v>
      </c>
      <c r="C767" s="68" t="s">
        <v>7665</v>
      </c>
      <c r="D767" s="70" t="s">
        <v>1367</v>
      </c>
      <c r="E767" s="68" t="s">
        <v>701</v>
      </c>
      <c r="F767" s="68" t="s">
        <v>2221</v>
      </c>
      <c r="G767" s="68" t="s">
        <v>2247</v>
      </c>
      <c r="H767" s="66">
        <v>0.0</v>
      </c>
      <c r="I767" s="66" t="str">
        <f>vlookup(D767,'ranap clusters obsolete'!D:D,1,false)</f>
        <v>#N/A</v>
      </c>
      <c r="J767" s="66" t="s">
        <v>9311</v>
      </c>
    </row>
    <row r="768">
      <c r="A768" s="68">
        <v>11.0</v>
      </c>
      <c r="B768" s="69" t="s">
        <v>6275</v>
      </c>
      <c r="C768" s="68" t="s">
        <v>7665</v>
      </c>
      <c r="D768" s="70" t="s">
        <v>1369</v>
      </c>
      <c r="E768" s="68" t="s">
        <v>703</v>
      </c>
      <c r="F768" s="68" t="s">
        <v>2221</v>
      </c>
      <c r="G768" s="68" t="s">
        <v>2247</v>
      </c>
      <c r="H768" s="66">
        <v>0.0</v>
      </c>
      <c r="I768" s="66" t="str">
        <f>vlookup(D768,'ranap clusters obsolete'!D:D,1,false)</f>
        <v>#N/A</v>
      </c>
      <c r="J768" s="66" t="s">
        <v>9311</v>
      </c>
    </row>
    <row r="769">
      <c r="A769" s="68">
        <v>11.0</v>
      </c>
      <c r="B769" s="69" t="s">
        <v>6275</v>
      </c>
      <c r="C769" s="68" t="s">
        <v>7665</v>
      </c>
      <c r="D769" s="70" t="s">
        <v>1370</v>
      </c>
      <c r="E769" s="68" t="s">
        <v>705</v>
      </c>
      <c r="F769" s="68" t="s">
        <v>2221</v>
      </c>
      <c r="G769" s="68" t="s">
        <v>2247</v>
      </c>
      <c r="H769" s="66">
        <v>0.0</v>
      </c>
      <c r="I769" s="66" t="str">
        <f>vlookup(D769,'ranap clusters obsolete'!D:D,1,false)</f>
        <v>#N/A</v>
      </c>
      <c r="J769" s="66" t="s">
        <v>9311</v>
      </c>
    </row>
    <row r="770">
      <c r="A770" s="68">
        <v>11.0</v>
      </c>
      <c r="B770" s="69" t="s">
        <v>6275</v>
      </c>
      <c r="C770" s="68" t="s">
        <v>7665</v>
      </c>
      <c r="D770" s="70" t="s">
        <v>10539</v>
      </c>
      <c r="E770" s="68" t="s">
        <v>10540</v>
      </c>
      <c r="F770" s="68" t="s">
        <v>2221</v>
      </c>
      <c r="G770" s="68" t="s">
        <v>2247</v>
      </c>
      <c r="H770" s="66">
        <v>0.0</v>
      </c>
      <c r="I770" s="66" t="str">
        <f>vlookup(D770,'ranap clusters obsolete'!D:D,1,false)</f>
        <v>#N/A</v>
      </c>
      <c r="J770" s="66" t="s">
        <v>9311</v>
      </c>
    </row>
    <row r="771">
      <c r="A771" s="68">
        <v>11.0</v>
      </c>
      <c r="B771" s="69" t="s">
        <v>6275</v>
      </c>
      <c r="C771" s="68" t="s">
        <v>7665</v>
      </c>
      <c r="D771" s="70" t="s">
        <v>10541</v>
      </c>
      <c r="E771" s="68" t="s">
        <v>10542</v>
      </c>
      <c r="F771" s="68" t="s">
        <v>2221</v>
      </c>
      <c r="G771" s="68" t="s">
        <v>2441</v>
      </c>
      <c r="H771" s="66">
        <v>0.0</v>
      </c>
      <c r="I771" s="66" t="str">
        <f>vlookup(D771,'ranap clusters obsolete'!D:D,1,false)</f>
        <v>#N/A</v>
      </c>
      <c r="J771" s="66" t="s">
        <v>9311</v>
      </c>
    </row>
    <row r="772">
      <c r="A772" s="68">
        <v>11.0</v>
      </c>
      <c r="B772" s="69" t="s">
        <v>6275</v>
      </c>
      <c r="C772" s="68" t="s">
        <v>7665</v>
      </c>
      <c r="D772" s="70" t="s">
        <v>1371</v>
      </c>
      <c r="E772" s="68" t="s">
        <v>708</v>
      </c>
      <c r="F772" s="68" t="s">
        <v>2221</v>
      </c>
      <c r="G772" s="68" t="s">
        <v>2441</v>
      </c>
      <c r="H772" s="66">
        <v>0.0</v>
      </c>
      <c r="I772" s="66" t="str">
        <f>vlookup(D772,'ranap clusters obsolete'!D:D,1,false)</f>
        <v>#N/A</v>
      </c>
      <c r="J772" s="66" t="s">
        <v>9311</v>
      </c>
    </row>
    <row r="773">
      <c r="A773" s="68">
        <v>11.0</v>
      </c>
      <c r="B773" s="69" t="s">
        <v>6275</v>
      </c>
      <c r="C773" s="68" t="s">
        <v>7665</v>
      </c>
      <c r="D773" s="70" t="s">
        <v>1372</v>
      </c>
      <c r="E773" s="68" t="s">
        <v>709</v>
      </c>
      <c r="F773" s="68" t="s">
        <v>2221</v>
      </c>
      <c r="G773" s="68" t="s">
        <v>2441</v>
      </c>
      <c r="H773" s="66">
        <v>0.0</v>
      </c>
      <c r="I773" s="66" t="str">
        <f>vlookup(D773,'ranap clusters obsolete'!D:D,1,false)</f>
        <v>#N/A</v>
      </c>
      <c r="J773" s="66" t="s">
        <v>9311</v>
      </c>
    </row>
    <row r="774">
      <c r="A774" s="68">
        <v>11.0</v>
      </c>
      <c r="B774" s="69" t="s">
        <v>6275</v>
      </c>
      <c r="C774" s="68" t="s">
        <v>7665</v>
      </c>
      <c r="D774" s="70" t="s">
        <v>1374</v>
      </c>
      <c r="E774" s="68" t="s">
        <v>711</v>
      </c>
      <c r="F774" s="68" t="s">
        <v>2221</v>
      </c>
      <c r="G774" s="68" t="s">
        <v>2441</v>
      </c>
      <c r="H774" s="66">
        <v>0.0</v>
      </c>
      <c r="I774" s="66" t="str">
        <f>vlookup(D774,'ranap clusters obsolete'!D:D,1,false)</f>
        <v>#N/A</v>
      </c>
      <c r="J774" s="66" t="s">
        <v>9311</v>
      </c>
    </row>
    <row r="775">
      <c r="A775" s="68">
        <v>11.0</v>
      </c>
      <c r="B775" s="69" t="s">
        <v>6275</v>
      </c>
      <c r="C775" s="68" t="s">
        <v>7665</v>
      </c>
      <c r="D775" s="70" t="s">
        <v>1375</v>
      </c>
      <c r="E775" s="68" t="s">
        <v>713</v>
      </c>
      <c r="F775" s="68" t="s">
        <v>2221</v>
      </c>
      <c r="G775" s="68" t="s">
        <v>2301</v>
      </c>
      <c r="H775" s="66">
        <v>0.0</v>
      </c>
      <c r="I775" s="66" t="str">
        <f>vlookup(D775,'ranap clusters obsolete'!D:D,1,false)</f>
        <v>#N/A</v>
      </c>
      <c r="J775" s="66" t="s">
        <v>9311</v>
      </c>
    </row>
    <row r="776">
      <c r="A776" s="68">
        <v>11.0</v>
      </c>
      <c r="B776" s="69" t="s">
        <v>6275</v>
      </c>
      <c r="C776" s="68" t="s">
        <v>7665</v>
      </c>
      <c r="D776" s="70" t="s">
        <v>1377</v>
      </c>
      <c r="E776" s="68" t="s">
        <v>715</v>
      </c>
      <c r="F776" s="68" t="s">
        <v>2221</v>
      </c>
      <c r="G776" s="68" t="s">
        <v>2436</v>
      </c>
      <c r="H776" s="66">
        <v>0.0</v>
      </c>
      <c r="I776" s="66" t="str">
        <f>vlookup(D776,'ranap clusters obsolete'!D:D,1,false)</f>
        <v>#N/A</v>
      </c>
      <c r="J776" s="66" t="s">
        <v>9311</v>
      </c>
    </row>
    <row r="777">
      <c r="A777" s="68">
        <v>11.0</v>
      </c>
      <c r="B777" s="69" t="s">
        <v>6275</v>
      </c>
      <c r="C777" s="68" t="s">
        <v>7665</v>
      </c>
      <c r="D777" s="70" t="s">
        <v>1378</v>
      </c>
      <c r="E777" s="68" t="s">
        <v>716</v>
      </c>
      <c r="F777" s="68" t="s">
        <v>2221</v>
      </c>
      <c r="G777" s="68" t="s">
        <v>2436</v>
      </c>
      <c r="H777" s="66">
        <v>0.0</v>
      </c>
      <c r="I777" s="66" t="str">
        <f>vlookup(D777,'ranap clusters obsolete'!D:D,1,false)</f>
        <v>#N/A</v>
      </c>
      <c r="J777" s="66" t="s">
        <v>9311</v>
      </c>
    </row>
    <row r="778">
      <c r="A778" s="68">
        <v>11.0</v>
      </c>
      <c r="B778" s="69" t="s">
        <v>6275</v>
      </c>
      <c r="C778" s="68" t="s">
        <v>7665</v>
      </c>
      <c r="D778" s="70" t="s">
        <v>1379</v>
      </c>
      <c r="E778" s="68" t="s">
        <v>718</v>
      </c>
      <c r="F778" s="68" t="s">
        <v>2221</v>
      </c>
      <c r="G778" s="68" t="s">
        <v>2301</v>
      </c>
      <c r="H778" s="66">
        <v>0.0</v>
      </c>
      <c r="I778" s="66" t="str">
        <f>vlookup(D778,'ranap clusters obsolete'!D:D,1,false)</f>
        <v>#N/A</v>
      </c>
      <c r="J778" s="66" t="s">
        <v>9311</v>
      </c>
    </row>
    <row r="779">
      <c r="A779" s="68">
        <v>11.0</v>
      </c>
      <c r="B779" s="69" t="s">
        <v>6275</v>
      </c>
      <c r="C779" s="68" t="s">
        <v>7665</v>
      </c>
      <c r="D779" s="70" t="s">
        <v>1380</v>
      </c>
      <c r="E779" s="68" t="s">
        <v>720</v>
      </c>
      <c r="F779" s="68" t="s">
        <v>2221</v>
      </c>
      <c r="G779" s="68" t="s">
        <v>2301</v>
      </c>
      <c r="H779" s="66">
        <v>0.0</v>
      </c>
      <c r="I779" s="66" t="str">
        <f>vlookup(D779,'ranap clusters obsolete'!D:D,1,false)</f>
        <v>#N/A</v>
      </c>
      <c r="J779" s="66" t="s">
        <v>9311</v>
      </c>
    </row>
    <row r="780">
      <c r="A780" s="68">
        <v>11.0</v>
      </c>
      <c r="B780" s="69" t="s">
        <v>6275</v>
      </c>
      <c r="C780" s="68" t="s">
        <v>7665</v>
      </c>
      <c r="D780" s="70" t="s">
        <v>1382</v>
      </c>
      <c r="E780" s="68" t="s">
        <v>722</v>
      </c>
      <c r="F780" s="68" t="s">
        <v>2221</v>
      </c>
      <c r="G780" s="68" t="s">
        <v>2247</v>
      </c>
      <c r="H780" s="66">
        <v>0.0</v>
      </c>
      <c r="I780" s="66" t="str">
        <f>vlookup(D780,'ranap clusters obsolete'!D:D,1,false)</f>
        <v>#N/A</v>
      </c>
      <c r="J780" s="66" t="s">
        <v>9311</v>
      </c>
    </row>
    <row r="781">
      <c r="A781" s="68">
        <v>11.0</v>
      </c>
      <c r="B781" s="69" t="s">
        <v>6275</v>
      </c>
      <c r="C781" s="68" t="s">
        <v>7665</v>
      </c>
      <c r="D781" s="70" t="s">
        <v>1383</v>
      </c>
      <c r="E781" s="68" t="s">
        <v>724</v>
      </c>
      <c r="F781" s="68" t="s">
        <v>2221</v>
      </c>
      <c r="G781" s="68" t="s">
        <v>2247</v>
      </c>
      <c r="H781" s="66">
        <v>0.0</v>
      </c>
      <c r="I781" s="66" t="str">
        <f>vlookup(D781,'ranap clusters obsolete'!D:D,1,false)</f>
        <v>#N/A</v>
      </c>
      <c r="J781" s="66" t="s">
        <v>9311</v>
      </c>
    </row>
    <row r="782">
      <c r="A782" s="68">
        <v>11.0</v>
      </c>
      <c r="B782" s="69" t="s">
        <v>6275</v>
      </c>
      <c r="C782" s="68" t="s">
        <v>7665</v>
      </c>
      <c r="D782" s="70" t="s">
        <v>1384</v>
      </c>
      <c r="E782" s="68" t="s">
        <v>726</v>
      </c>
      <c r="F782" s="68" t="s">
        <v>2221</v>
      </c>
      <c r="G782" s="68" t="s">
        <v>2247</v>
      </c>
      <c r="H782" s="66">
        <v>0.0</v>
      </c>
      <c r="I782" s="66" t="str">
        <f>vlookup(D782,'ranap clusters obsolete'!D:D,1,false)</f>
        <v>#N/A</v>
      </c>
      <c r="J782" s="66" t="s">
        <v>9311</v>
      </c>
    </row>
    <row r="783">
      <c r="A783" s="68">
        <v>11.0</v>
      </c>
      <c r="B783" s="69" t="s">
        <v>6275</v>
      </c>
      <c r="C783" s="68" t="s">
        <v>7665</v>
      </c>
      <c r="D783" s="70" t="s">
        <v>10543</v>
      </c>
      <c r="E783" s="68" t="s">
        <v>10544</v>
      </c>
      <c r="F783" s="68" t="s">
        <v>2221</v>
      </c>
      <c r="G783" s="68" t="s">
        <v>2247</v>
      </c>
      <c r="H783" s="66">
        <v>0.0</v>
      </c>
      <c r="I783" s="66" t="str">
        <f>vlookup(D783,'ranap clusters obsolete'!D:D,1,false)</f>
        <v>#N/A</v>
      </c>
      <c r="J783" s="66" t="s">
        <v>9311</v>
      </c>
    </row>
    <row r="784">
      <c r="A784" s="68">
        <v>11.0</v>
      </c>
      <c r="B784" s="69" t="s">
        <v>6275</v>
      </c>
      <c r="C784" s="68" t="s">
        <v>7665</v>
      </c>
      <c r="D784" s="70" t="s">
        <v>10545</v>
      </c>
      <c r="E784" s="68" t="s">
        <v>10546</v>
      </c>
      <c r="F784" s="68" t="s">
        <v>2221</v>
      </c>
      <c r="G784" s="68" t="s">
        <v>2301</v>
      </c>
      <c r="H784" s="66">
        <v>0.0</v>
      </c>
      <c r="I784" s="66" t="str">
        <f>vlookup(D784,'ranap clusters obsolete'!D:D,1,false)</f>
        <v>#N/A</v>
      </c>
      <c r="J784" s="66" t="s">
        <v>9311</v>
      </c>
    </row>
    <row r="785">
      <c r="A785" s="68">
        <v>11.0</v>
      </c>
      <c r="B785" s="69" t="s">
        <v>6275</v>
      </c>
      <c r="C785" s="68" t="s">
        <v>7665</v>
      </c>
      <c r="D785" s="70" t="s">
        <v>10547</v>
      </c>
      <c r="E785" s="68" t="s">
        <v>10548</v>
      </c>
      <c r="F785" s="68" t="s">
        <v>2221</v>
      </c>
      <c r="G785" s="68" t="s">
        <v>2247</v>
      </c>
      <c r="H785" s="66">
        <v>0.0</v>
      </c>
      <c r="I785" s="66" t="str">
        <f>vlookup(D785,'ranap clusters obsolete'!D:D,1,false)</f>
        <v>#N/A</v>
      </c>
      <c r="J785" s="66" t="s">
        <v>9311</v>
      </c>
    </row>
    <row r="786">
      <c r="A786" s="68">
        <v>11.0</v>
      </c>
      <c r="B786" s="69" t="s">
        <v>6275</v>
      </c>
      <c r="C786" s="68" t="s">
        <v>7665</v>
      </c>
      <c r="D786" s="70" t="s">
        <v>10549</v>
      </c>
      <c r="E786" s="68" t="s">
        <v>10550</v>
      </c>
      <c r="F786" s="68" t="s">
        <v>2221</v>
      </c>
      <c r="G786" s="68" t="s">
        <v>2301</v>
      </c>
      <c r="H786" s="66">
        <v>0.0</v>
      </c>
      <c r="I786" s="66" t="str">
        <f>vlookup(D786,'ranap clusters obsolete'!D:D,1,false)</f>
        <v>#N/A</v>
      </c>
      <c r="J786" s="66" t="s">
        <v>9311</v>
      </c>
    </row>
    <row r="787">
      <c r="A787" s="68">
        <v>11.0</v>
      </c>
      <c r="B787" s="69" t="s">
        <v>6275</v>
      </c>
      <c r="C787" s="68" t="s">
        <v>7665</v>
      </c>
      <c r="D787" s="70" t="s">
        <v>10551</v>
      </c>
      <c r="E787" s="68" t="s">
        <v>10552</v>
      </c>
      <c r="F787" s="68" t="s">
        <v>2221</v>
      </c>
      <c r="G787" s="68" t="s">
        <v>2301</v>
      </c>
      <c r="H787" s="66">
        <v>0.0</v>
      </c>
      <c r="I787" s="66" t="str">
        <f>vlookup(D787,'ranap clusters obsolete'!D:D,1,false)</f>
        <v>#N/A</v>
      </c>
      <c r="J787" s="66" t="s">
        <v>9311</v>
      </c>
    </row>
    <row r="788">
      <c r="A788" s="68">
        <v>11.0</v>
      </c>
      <c r="B788" s="69" t="s">
        <v>6275</v>
      </c>
      <c r="C788" s="68" t="s">
        <v>7665</v>
      </c>
      <c r="D788" s="70" t="s">
        <v>10553</v>
      </c>
      <c r="E788" s="68" t="s">
        <v>10554</v>
      </c>
      <c r="F788" s="68" t="s">
        <v>2221</v>
      </c>
      <c r="G788" s="68" t="s">
        <v>2301</v>
      </c>
      <c r="H788" s="66">
        <v>0.0</v>
      </c>
      <c r="I788" s="66" t="str">
        <f>vlookup(D788,'ranap clusters obsolete'!D:D,1,false)</f>
        <v>#N/A</v>
      </c>
      <c r="J788" s="66" t="s">
        <v>9311</v>
      </c>
    </row>
    <row r="789">
      <c r="A789" s="68">
        <v>11.0</v>
      </c>
      <c r="B789" s="69" t="s">
        <v>6275</v>
      </c>
      <c r="C789" s="68" t="s">
        <v>7665</v>
      </c>
      <c r="D789" s="70" t="s">
        <v>10555</v>
      </c>
      <c r="E789" s="68" t="s">
        <v>10556</v>
      </c>
      <c r="F789" s="68" t="s">
        <v>2221</v>
      </c>
      <c r="G789" s="68" t="s">
        <v>2301</v>
      </c>
      <c r="H789" s="66">
        <v>0.0</v>
      </c>
      <c r="I789" s="66" t="str">
        <f>vlookup(D789,'ranap clusters obsolete'!D:D,1,false)</f>
        <v>#N/A</v>
      </c>
      <c r="J789" s="66" t="s">
        <v>9311</v>
      </c>
    </row>
    <row r="790">
      <c r="A790" s="68">
        <v>11.0</v>
      </c>
      <c r="B790" s="69" t="s">
        <v>6275</v>
      </c>
      <c r="C790" s="68" t="s">
        <v>7665</v>
      </c>
      <c r="D790" s="70" t="s">
        <v>10557</v>
      </c>
      <c r="E790" s="68" t="s">
        <v>10558</v>
      </c>
      <c r="F790" s="68" t="s">
        <v>2221</v>
      </c>
      <c r="G790" s="68" t="s">
        <v>2301</v>
      </c>
      <c r="H790" s="66">
        <v>0.0</v>
      </c>
      <c r="I790" s="66" t="str">
        <f>vlookup(D790,'ranap clusters obsolete'!D:D,1,false)</f>
        <v>#N/A</v>
      </c>
      <c r="J790" s="66" t="s">
        <v>9311</v>
      </c>
    </row>
    <row r="791">
      <c r="A791" s="68">
        <v>11.0</v>
      </c>
      <c r="B791" s="69" t="s">
        <v>6275</v>
      </c>
      <c r="C791" s="68" t="s">
        <v>7665</v>
      </c>
      <c r="D791" s="70" t="s">
        <v>1386</v>
      </c>
      <c r="E791" s="68" t="s">
        <v>727</v>
      </c>
      <c r="F791" s="68" t="s">
        <v>2221</v>
      </c>
      <c r="G791" s="68" t="s">
        <v>2301</v>
      </c>
      <c r="H791" s="66">
        <v>0.0</v>
      </c>
      <c r="I791" s="66" t="str">
        <f>vlookup(D791,'ranap clusters obsolete'!D:D,1,false)</f>
        <v>#N/A</v>
      </c>
      <c r="J791" s="66" t="s">
        <v>9311</v>
      </c>
    </row>
    <row r="792">
      <c r="A792" s="68">
        <v>11.0</v>
      </c>
      <c r="B792" s="69" t="s">
        <v>6275</v>
      </c>
      <c r="C792" s="68" t="s">
        <v>7665</v>
      </c>
      <c r="D792" s="70" t="s">
        <v>1387</v>
      </c>
      <c r="E792" s="68" t="s">
        <v>728</v>
      </c>
      <c r="F792" s="68" t="s">
        <v>2221</v>
      </c>
      <c r="G792" s="68" t="s">
        <v>2247</v>
      </c>
      <c r="H792" s="66">
        <v>0.0</v>
      </c>
      <c r="I792" s="66" t="str">
        <f>vlookup(D792,'ranap clusters obsolete'!D:D,1,false)</f>
        <v>#N/A</v>
      </c>
      <c r="J792" s="66" t="s">
        <v>9311</v>
      </c>
    </row>
    <row r="793">
      <c r="A793" s="68">
        <v>11.0</v>
      </c>
      <c r="B793" s="69" t="s">
        <v>6275</v>
      </c>
      <c r="C793" s="68" t="s">
        <v>7665</v>
      </c>
      <c r="D793" s="70" t="s">
        <v>1388</v>
      </c>
      <c r="E793" s="68" t="s">
        <v>730</v>
      </c>
      <c r="F793" s="68" t="s">
        <v>2221</v>
      </c>
      <c r="G793" s="68" t="s">
        <v>2247</v>
      </c>
      <c r="H793" s="66">
        <v>0.0</v>
      </c>
      <c r="I793" s="66" t="str">
        <f>vlookup(D793,'ranap clusters obsolete'!D:D,1,false)</f>
        <v>#N/A</v>
      </c>
      <c r="J793" s="66" t="s">
        <v>9311</v>
      </c>
    </row>
    <row r="794">
      <c r="A794" s="68">
        <v>11.0</v>
      </c>
      <c r="B794" s="69" t="s">
        <v>6275</v>
      </c>
      <c r="C794" s="68" t="s">
        <v>7665</v>
      </c>
      <c r="D794" s="70" t="s">
        <v>1390</v>
      </c>
      <c r="E794" s="68" t="s">
        <v>732</v>
      </c>
      <c r="F794" s="68" t="s">
        <v>2221</v>
      </c>
      <c r="G794" s="68" t="s">
        <v>2247</v>
      </c>
      <c r="H794" s="66">
        <v>0.0</v>
      </c>
      <c r="I794" s="66" t="str">
        <f>vlookup(D794,'ranap clusters obsolete'!D:D,1,false)</f>
        <v>#N/A</v>
      </c>
      <c r="J794" s="66" t="s">
        <v>9311</v>
      </c>
    </row>
    <row r="795">
      <c r="A795" s="68">
        <v>11.0</v>
      </c>
      <c r="B795" s="69" t="s">
        <v>6275</v>
      </c>
      <c r="C795" s="68" t="s">
        <v>7665</v>
      </c>
      <c r="D795" s="70" t="s">
        <v>1391</v>
      </c>
      <c r="E795" s="68" t="s">
        <v>734</v>
      </c>
      <c r="F795" s="68" t="s">
        <v>2221</v>
      </c>
      <c r="G795" s="68" t="s">
        <v>2247</v>
      </c>
      <c r="H795" s="66">
        <v>0.0</v>
      </c>
      <c r="I795" s="66" t="str">
        <f>vlookup(D795,'ranap clusters obsolete'!D:D,1,false)</f>
        <v>#N/A</v>
      </c>
      <c r="J795" s="66" t="s">
        <v>9311</v>
      </c>
    </row>
    <row r="796">
      <c r="A796" s="68">
        <v>11.0</v>
      </c>
      <c r="B796" s="69" t="s">
        <v>6275</v>
      </c>
      <c r="C796" s="68" t="s">
        <v>7665</v>
      </c>
      <c r="D796" s="70" t="s">
        <v>1393</v>
      </c>
      <c r="E796" s="68" t="s">
        <v>736</v>
      </c>
      <c r="F796" s="68" t="s">
        <v>2221</v>
      </c>
      <c r="G796" s="68" t="s">
        <v>2247</v>
      </c>
      <c r="H796" s="66">
        <v>0.0</v>
      </c>
      <c r="I796" s="66" t="str">
        <f>vlookup(D796,'ranap clusters obsolete'!D:D,1,false)</f>
        <v>#N/A</v>
      </c>
      <c r="J796" s="66" t="s">
        <v>9311</v>
      </c>
    </row>
    <row r="797">
      <c r="A797" s="68">
        <v>11.0</v>
      </c>
      <c r="B797" s="69" t="s">
        <v>6275</v>
      </c>
      <c r="C797" s="68" t="s">
        <v>7665</v>
      </c>
      <c r="D797" s="70" t="s">
        <v>1394</v>
      </c>
      <c r="E797" s="68" t="s">
        <v>738</v>
      </c>
      <c r="F797" s="68" t="s">
        <v>2221</v>
      </c>
      <c r="G797" s="68" t="s">
        <v>2247</v>
      </c>
      <c r="H797" s="66">
        <v>0.0</v>
      </c>
      <c r="I797" s="66" t="str">
        <f>vlookup(D797,'ranap clusters obsolete'!D:D,1,false)</f>
        <v>#N/A</v>
      </c>
      <c r="J797" s="66" t="s">
        <v>9311</v>
      </c>
    </row>
    <row r="798">
      <c r="A798" s="68">
        <v>11.0</v>
      </c>
      <c r="B798" s="69" t="s">
        <v>6275</v>
      </c>
      <c r="C798" s="68" t="s">
        <v>7665</v>
      </c>
      <c r="D798" s="70" t="s">
        <v>1396</v>
      </c>
      <c r="E798" s="68" t="s">
        <v>742</v>
      </c>
      <c r="F798" s="68" t="s">
        <v>2221</v>
      </c>
      <c r="G798" s="68" t="s">
        <v>2247</v>
      </c>
      <c r="H798" s="66">
        <v>0.0</v>
      </c>
      <c r="I798" s="66" t="str">
        <f>vlookup(D798,'ranap clusters obsolete'!D:D,1,false)</f>
        <v>#N/A</v>
      </c>
      <c r="J798" s="66" t="s">
        <v>9311</v>
      </c>
    </row>
    <row r="799">
      <c r="A799" s="68">
        <v>11.0</v>
      </c>
      <c r="B799" s="69" t="s">
        <v>6275</v>
      </c>
      <c r="C799" s="68" t="s">
        <v>7665</v>
      </c>
      <c r="D799" s="70" t="s">
        <v>1397</v>
      </c>
      <c r="E799" s="68" t="s">
        <v>745</v>
      </c>
      <c r="F799" s="68" t="s">
        <v>2221</v>
      </c>
      <c r="G799" s="68" t="s">
        <v>2247</v>
      </c>
      <c r="H799" s="66">
        <v>0.0</v>
      </c>
      <c r="I799" s="66" t="str">
        <f>vlookup(D799,'ranap clusters obsolete'!D:D,1,false)</f>
        <v>#N/A</v>
      </c>
      <c r="J799" s="66" t="s">
        <v>9311</v>
      </c>
    </row>
    <row r="800">
      <c r="A800" s="68">
        <v>11.0</v>
      </c>
      <c r="B800" s="69" t="s">
        <v>6275</v>
      </c>
      <c r="C800" s="68" t="s">
        <v>7665</v>
      </c>
      <c r="D800" s="70" t="s">
        <v>1399</v>
      </c>
      <c r="E800" s="68" t="s">
        <v>746</v>
      </c>
      <c r="F800" s="68" t="s">
        <v>2221</v>
      </c>
      <c r="G800" s="68" t="s">
        <v>2247</v>
      </c>
      <c r="H800" s="66">
        <v>0.0</v>
      </c>
      <c r="I800" s="66" t="str">
        <f>vlookup(D800,'ranap clusters obsolete'!D:D,1,false)</f>
        <v>#N/A</v>
      </c>
      <c r="J800" s="66" t="s">
        <v>9311</v>
      </c>
    </row>
    <row r="801">
      <c r="A801" s="68">
        <v>11.0</v>
      </c>
      <c r="B801" s="69" t="s">
        <v>6275</v>
      </c>
      <c r="C801" s="68" t="s">
        <v>7665</v>
      </c>
      <c r="D801" s="70" t="s">
        <v>1400</v>
      </c>
      <c r="E801" s="68" t="s">
        <v>748</v>
      </c>
      <c r="F801" s="68" t="s">
        <v>2221</v>
      </c>
      <c r="G801" s="68" t="s">
        <v>2247</v>
      </c>
      <c r="H801" s="66">
        <v>0.0</v>
      </c>
      <c r="I801" s="66" t="str">
        <f>vlookup(D801,'ranap clusters obsolete'!D:D,1,false)</f>
        <v>#N/A</v>
      </c>
      <c r="J801" s="66" t="s">
        <v>9311</v>
      </c>
    </row>
    <row r="802">
      <c r="A802" s="68">
        <v>11.0</v>
      </c>
      <c r="B802" s="69" t="s">
        <v>6275</v>
      </c>
      <c r="C802" s="68" t="s">
        <v>7665</v>
      </c>
      <c r="D802" s="70" t="s">
        <v>1401</v>
      </c>
      <c r="E802" s="68" t="s">
        <v>749</v>
      </c>
      <c r="F802" s="68" t="s">
        <v>2221</v>
      </c>
      <c r="G802" s="68" t="s">
        <v>2247</v>
      </c>
      <c r="H802" s="66">
        <v>0.0</v>
      </c>
      <c r="I802" s="66" t="str">
        <f>vlookup(D802,'ranap clusters obsolete'!D:D,1,false)</f>
        <v>#N/A</v>
      </c>
      <c r="J802" s="66" t="s">
        <v>9311</v>
      </c>
    </row>
    <row r="803">
      <c r="A803" s="68">
        <v>11.0</v>
      </c>
      <c r="B803" s="69" t="s">
        <v>6275</v>
      </c>
      <c r="C803" s="68" t="s">
        <v>7665</v>
      </c>
      <c r="D803" s="70" t="s">
        <v>1403</v>
      </c>
      <c r="E803" s="68" t="s">
        <v>751</v>
      </c>
      <c r="F803" s="68" t="s">
        <v>2221</v>
      </c>
      <c r="G803" s="68" t="s">
        <v>2247</v>
      </c>
      <c r="H803" s="66">
        <v>0.0</v>
      </c>
      <c r="I803" s="66" t="str">
        <f>vlookup(D803,'ranap clusters obsolete'!D:D,1,false)</f>
        <v>#N/A</v>
      </c>
      <c r="J803" s="66" t="s">
        <v>9311</v>
      </c>
    </row>
    <row r="804">
      <c r="A804" s="68">
        <v>11.0</v>
      </c>
      <c r="B804" s="69" t="s">
        <v>6275</v>
      </c>
      <c r="C804" s="68" t="s">
        <v>7665</v>
      </c>
      <c r="D804" s="70" t="s">
        <v>1404</v>
      </c>
      <c r="E804" s="68" t="s">
        <v>752</v>
      </c>
      <c r="F804" s="68" t="s">
        <v>2221</v>
      </c>
      <c r="G804" s="68" t="s">
        <v>2247</v>
      </c>
      <c r="H804" s="66">
        <v>0.0</v>
      </c>
      <c r="I804" s="66" t="str">
        <f>vlookup(D804,'ranap clusters obsolete'!D:D,1,false)</f>
        <v>#N/A</v>
      </c>
      <c r="J804" s="66" t="s">
        <v>9311</v>
      </c>
    </row>
    <row r="805">
      <c r="A805" s="68">
        <v>11.0</v>
      </c>
      <c r="B805" s="69" t="s">
        <v>6275</v>
      </c>
      <c r="C805" s="68" t="s">
        <v>7665</v>
      </c>
      <c r="D805" s="70" t="s">
        <v>1406</v>
      </c>
      <c r="E805" s="68" t="s">
        <v>754</v>
      </c>
      <c r="F805" s="68" t="s">
        <v>2221</v>
      </c>
      <c r="G805" s="68" t="s">
        <v>2247</v>
      </c>
      <c r="H805" s="66">
        <v>0.0</v>
      </c>
      <c r="I805" s="66" t="str">
        <f>vlookup(D805,'ranap clusters obsolete'!D:D,1,false)</f>
        <v>#N/A</v>
      </c>
      <c r="J805" s="66" t="s">
        <v>9311</v>
      </c>
    </row>
    <row r="806">
      <c r="A806" s="68">
        <v>11.0</v>
      </c>
      <c r="B806" s="69" t="s">
        <v>6275</v>
      </c>
      <c r="C806" s="68" t="s">
        <v>7665</v>
      </c>
      <c r="D806" s="70" t="s">
        <v>1407</v>
      </c>
      <c r="E806" s="68" t="s">
        <v>758</v>
      </c>
      <c r="F806" s="68" t="s">
        <v>2221</v>
      </c>
      <c r="G806" s="68" t="s">
        <v>2247</v>
      </c>
      <c r="H806" s="66">
        <v>0.0</v>
      </c>
      <c r="I806" s="66" t="str">
        <f>vlookup(D806,'ranap clusters obsolete'!D:D,1,false)</f>
        <v>#N/A</v>
      </c>
      <c r="J806" s="66" t="s">
        <v>9311</v>
      </c>
    </row>
    <row r="807">
      <c r="A807" s="68">
        <v>11.0</v>
      </c>
      <c r="B807" s="69" t="s">
        <v>6275</v>
      </c>
      <c r="C807" s="68" t="s">
        <v>7665</v>
      </c>
      <c r="D807" s="70" t="s">
        <v>1408</v>
      </c>
      <c r="E807" s="68" t="s">
        <v>760</v>
      </c>
      <c r="F807" s="68" t="s">
        <v>2221</v>
      </c>
      <c r="G807" s="68" t="s">
        <v>2247</v>
      </c>
      <c r="H807" s="66">
        <v>0.0</v>
      </c>
      <c r="I807" s="66" t="str">
        <f>vlookup(D807,'ranap clusters obsolete'!D:D,1,false)</f>
        <v>#N/A</v>
      </c>
      <c r="J807" s="66" t="s">
        <v>9311</v>
      </c>
    </row>
    <row r="808">
      <c r="A808" s="68">
        <v>11.0</v>
      </c>
      <c r="B808" s="69" t="s">
        <v>6275</v>
      </c>
      <c r="C808" s="68" t="s">
        <v>7665</v>
      </c>
      <c r="D808" s="70" t="s">
        <v>1411</v>
      </c>
      <c r="E808" s="68" t="s">
        <v>764</v>
      </c>
      <c r="F808" s="68" t="s">
        <v>2222</v>
      </c>
      <c r="G808" s="68" t="s">
        <v>2441</v>
      </c>
      <c r="H808" s="66">
        <v>0.0</v>
      </c>
      <c r="I808" s="66" t="str">
        <f>vlookup(D808,'ranap clusters obsolete'!D:D,1,false)</f>
        <v>#N/A</v>
      </c>
      <c r="J808" s="66" t="s">
        <v>9311</v>
      </c>
    </row>
    <row r="809">
      <c r="A809" s="68">
        <v>11.0</v>
      </c>
      <c r="B809" s="69" t="s">
        <v>6275</v>
      </c>
      <c r="C809" s="68" t="s">
        <v>7665</v>
      </c>
      <c r="D809" s="70" t="s">
        <v>1413</v>
      </c>
      <c r="E809" s="68" t="s">
        <v>765</v>
      </c>
      <c r="F809" s="68" t="s">
        <v>2222</v>
      </c>
      <c r="G809" s="68" t="s">
        <v>2441</v>
      </c>
      <c r="H809" s="66">
        <v>0.0</v>
      </c>
      <c r="I809" s="66" t="str">
        <f>vlookup(D809,'ranap clusters obsolete'!D:D,1,false)</f>
        <v>#N/A</v>
      </c>
      <c r="J809" s="66" t="s">
        <v>9311</v>
      </c>
    </row>
    <row r="810">
      <c r="A810" s="68">
        <v>11.0</v>
      </c>
      <c r="B810" s="69" t="s">
        <v>6275</v>
      </c>
      <c r="C810" s="68" t="s">
        <v>7665</v>
      </c>
      <c r="D810" s="70" t="s">
        <v>1415</v>
      </c>
      <c r="E810" s="68" t="s">
        <v>767</v>
      </c>
      <c r="F810" s="68" t="s">
        <v>2222</v>
      </c>
      <c r="G810" s="68" t="s">
        <v>2441</v>
      </c>
      <c r="H810" s="66">
        <v>0.0</v>
      </c>
      <c r="I810" s="66" t="str">
        <f>vlookup(D810,'ranap clusters obsolete'!D:D,1,false)</f>
        <v>#N/A</v>
      </c>
      <c r="J810" s="66" t="s">
        <v>9311</v>
      </c>
    </row>
    <row r="811">
      <c r="A811" s="68">
        <v>11.0</v>
      </c>
      <c r="B811" s="69" t="s">
        <v>6275</v>
      </c>
      <c r="C811" s="68" t="s">
        <v>7665</v>
      </c>
      <c r="D811" s="70" t="s">
        <v>1416</v>
      </c>
      <c r="E811" s="68" t="s">
        <v>774</v>
      </c>
      <c r="F811" s="68" t="s">
        <v>2222</v>
      </c>
      <c r="G811" s="68" t="s">
        <v>2441</v>
      </c>
      <c r="H811" s="66">
        <v>0.0</v>
      </c>
      <c r="I811" s="66" t="str">
        <f>vlookup(D811,'ranap clusters obsolete'!D:D,1,false)</f>
        <v>#N/A</v>
      </c>
      <c r="J811" s="66" t="s">
        <v>9311</v>
      </c>
    </row>
    <row r="812">
      <c r="A812" s="68">
        <v>11.0</v>
      </c>
      <c r="B812" s="69" t="s">
        <v>6275</v>
      </c>
      <c r="C812" s="68" t="s">
        <v>7665</v>
      </c>
      <c r="D812" s="70" t="s">
        <v>1418</v>
      </c>
      <c r="E812" s="68" t="s">
        <v>776</v>
      </c>
      <c r="F812" s="68" t="s">
        <v>2222</v>
      </c>
      <c r="G812" s="68" t="s">
        <v>2441</v>
      </c>
      <c r="H812" s="66">
        <v>0.0</v>
      </c>
      <c r="I812" s="66" t="str">
        <f>vlookup(D812,'ranap clusters obsolete'!D:D,1,false)</f>
        <v>#N/A</v>
      </c>
      <c r="J812" s="66" t="s">
        <v>9311</v>
      </c>
    </row>
    <row r="813">
      <c r="A813" s="68">
        <v>11.0</v>
      </c>
      <c r="B813" s="69" t="s">
        <v>6275</v>
      </c>
      <c r="C813" s="68" t="s">
        <v>7665</v>
      </c>
      <c r="D813" s="70" t="s">
        <v>1419</v>
      </c>
      <c r="E813" s="68" t="s">
        <v>777</v>
      </c>
      <c r="F813" s="68" t="s">
        <v>2222</v>
      </c>
      <c r="G813" s="68" t="s">
        <v>2441</v>
      </c>
      <c r="H813" s="66">
        <v>0.0</v>
      </c>
      <c r="I813" s="66" t="str">
        <f>vlookup(D813,'ranap clusters obsolete'!D:D,1,false)</f>
        <v>#N/A</v>
      </c>
      <c r="J813" s="66" t="s">
        <v>9311</v>
      </c>
    </row>
    <row r="814">
      <c r="A814" s="68">
        <v>11.0</v>
      </c>
      <c r="B814" s="69" t="s">
        <v>6275</v>
      </c>
      <c r="C814" s="68" t="s">
        <v>7665</v>
      </c>
      <c r="D814" s="70" t="s">
        <v>1420</v>
      </c>
      <c r="E814" s="68" t="s">
        <v>778</v>
      </c>
      <c r="F814" s="68" t="s">
        <v>2222</v>
      </c>
      <c r="G814" s="68" t="s">
        <v>2441</v>
      </c>
      <c r="H814" s="66">
        <v>0.0</v>
      </c>
      <c r="I814" s="66" t="str">
        <f>vlookup(D814,'ranap clusters obsolete'!D:D,1,false)</f>
        <v>#N/A</v>
      </c>
      <c r="J814" s="66" t="s">
        <v>9311</v>
      </c>
    </row>
    <row r="815">
      <c r="A815" s="68">
        <v>11.0</v>
      </c>
      <c r="B815" s="69" t="s">
        <v>6275</v>
      </c>
      <c r="C815" s="68" t="s">
        <v>7665</v>
      </c>
      <c r="D815" s="70" t="s">
        <v>1422</v>
      </c>
      <c r="E815" s="68" t="s">
        <v>779</v>
      </c>
      <c r="F815" s="68" t="s">
        <v>2222</v>
      </c>
      <c r="G815" s="68" t="s">
        <v>2441</v>
      </c>
      <c r="H815" s="66">
        <v>0.0</v>
      </c>
      <c r="I815" s="66" t="str">
        <f>vlookup(D815,'ranap clusters obsolete'!D:D,1,false)</f>
        <v>#N/A</v>
      </c>
      <c r="J815" s="66" t="s">
        <v>9311</v>
      </c>
    </row>
    <row r="816">
      <c r="A816" s="68">
        <v>11.0</v>
      </c>
      <c r="B816" s="69" t="s">
        <v>6275</v>
      </c>
      <c r="C816" s="68" t="s">
        <v>7665</v>
      </c>
      <c r="D816" s="70" t="s">
        <v>1423</v>
      </c>
      <c r="E816" s="68" t="s">
        <v>780</v>
      </c>
      <c r="F816" s="68" t="s">
        <v>2222</v>
      </c>
      <c r="G816" s="68" t="s">
        <v>2441</v>
      </c>
      <c r="H816" s="66">
        <v>0.0</v>
      </c>
      <c r="I816" s="66" t="str">
        <f>vlookup(D816,'ranap clusters obsolete'!D:D,1,false)</f>
        <v>#N/A</v>
      </c>
      <c r="J816" s="66" t="s">
        <v>9311</v>
      </c>
    </row>
    <row r="817">
      <c r="A817" s="68">
        <v>11.0</v>
      </c>
      <c r="B817" s="69" t="s">
        <v>6275</v>
      </c>
      <c r="C817" s="68" t="s">
        <v>7665</v>
      </c>
      <c r="D817" s="70" t="s">
        <v>1425</v>
      </c>
      <c r="E817" s="68" t="s">
        <v>781</v>
      </c>
      <c r="F817" s="68" t="s">
        <v>2222</v>
      </c>
      <c r="G817" s="68" t="s">
        <v>2441</v>
      </c>
      <c r="H817" s="66">
        <v>0.0</v>
      </c>
      <c r="I817" s="66" t="str">
        <f>vlookup(D817,'ranap clusters obsolete'!D:D,1,false)</f>
        <v>#N/A</v>
      </c>
      <c r="J817" s="66" t="s">
        <v>9311</v>
      </c>
    </row>
    <row r="818">
      <c r="A818" s="68">
        <v>11.0</v>
      </c>
      <c r="B818" s="69" t="s">
        <v>6275</v>
      </c>
      <c r="C818" s="68" t="s">
        <v>7665</v>
      </c>
      <c r="D818" s="70" t="s">
        <v>1426</v>
      </c>
      <c r="E818" s="68" t="s">
        <v>782</v>
      </c>
      <c r="F818" s="68" t="s">
        <v>2222</v>
      </c>
      <c r="G818" s="68" t="s">
        <v>2441</v>
      </c>
      <c r="H818" s="66">
        <v>0.0</v>
      </c>
      <c r="I818" s="66" t="str">
        <f>vlookup(D818,'ranap clusters obsolete'!D:D,1,false)</f>
        <v>#N/A</v>
      </c>
      <c r="J818" s="66" t="s">
        <v>9311</v>
      </c>
    </row>
    <row r="819">
      <c r="A819" s="68">
        <v>11.0</v>
      </c>
      <c r="B819" s="69" t="s">
        <v>6275</v>
      </c>
      <c r="C819" s="68" t="s">
        <v>7665</v>
      </c>
      <c r="D819" s="70" t="s">
        <v>1427</v>
      </c>
      <c r="E819" s="68" t="s">
        <v>783</v>
      </c>
      <c r="F819" s="68" t="s">
        <v>2222</v>
      </c>
      <c r="G819" s="68" t="s">
        <v>2441</v>
      </c>
      <c r="H819" s="66">
        <v>0.0</v>
      </c>
      <c r="I819" s="66" t="str">
        <f>vlookup(D819,'ranap clusters obsolete'!D:D,1,false)</f>
        <v>#N/A</v>
      </c>
      <c r="J819" s="66" t="s">
        <v>9311</v>
      </c>
    </row>
    <row r="820">
      <c r="A820" s="68">
        <v>11.0</v>
      </c>
      <c r="B820" s="69" t="s">
        <v>6275</v>
      </c>
      <c r="C820" s="68" t="s">
        <v>7665</v>
      </c>
      <c r="D820" s="70" t="s">
        <v>1429</v>
      </c>
      <c r="E820" s="68" t="s">
        <v>784</v>
      </c>
      <c r="F820" s="68" t="s">
        <v>2222</v>
      </c>
      <c r="G820" s="68" t="s">
        <v>2441</v>
      </c>
      <c r="H820" s="66">
        <v>0.0</v>
      </c>
      <c r="I820" s="66" t="str">
        <f>vlookup(D820,'ranap clusters obsolete'!D:D,1,false)</f>
        <v>#N/A</v>
      </c>
      <c r="J820" s="66" t="s">
        <v>9311</v>
      </c>
    </row>
    <row r="821">
      <c r="A821" s="68">
        <v>11.0</v>
      </c>
      <c r="B821" s="69" t="s">
        <v>6275</v>
      </c>
      <c r="C821" s="68" t="s">
        <v>7665</v>
      </c>
      <c r="D821" s="70" t="s">
        <v>1430</v>
      </c>
      <c r="E821" s="68" t="s">
        <v>785</v>
      </c>
      <c r="F821" s="68" t="s">
        <v>2222</v>
      </c>
      <c r="G821" s="68" t="s">
        <v>2441</v>
      </c>
      <c r="H821" s="66">
        <v>0.0</v>
      </c>
      <c r="I821" s="66" t="str">
        <f>vlookup(D821,'ranap clusters obsolete'!D:D,1,false)</f>
        <v>#N/A</v>
      </c>
      <c r="J821" s="66" t="s">
        <v>9311</v>
      </c>
    </row>
    <row r="822">
      <c r="A822" s="68">
        <v>11.0</v>
      </c>
      <c r="B822" s="69" t="s">
        <v>6275</v>
      </c>
      <c r="C822" s="68" t="s">
        <v>7665</v>
      </c>
      <c r="D822" s="70" t="s">
        <v>1432</v>
      </c>
      <c r="E822" s="68" t="s">
        <v>786</v>
      </c>
      <c r="F822" s="68" t="s">
        <v>2222</v>
      </c>
      <c r="G822" s="68" t="s">
        <v>2441</v>
      </c>
      <c r="H822" s="66">
        <v>0.0</v>
      </c>
      <c r="I822" s="66" t="str">
        <f>vlookup(D822,'ranap clusters obsolete'!D:D,1,false)</f>
        <v>#N/A</v>
      </c>
      <c r="J822" s="66" t="s">
        <v>9311</v>
      </c>
    </row>
    <row r="823">
      <c r="A823" s="68">
        <v>11.0</v>
      </c>
      <c r="B823" s="69" t="s">
        <v>6275</v>
      </c>
      <c r="C823" s="68" t="s">
        <v>7665</v>
      </c>
      <c r="D823" s="70" t="s">
        <v>1433</v>
      </c>
      <c r="E823" s="68" t="s">
        <v>788</v>
      </c>
      <c r="F823" s="68" t="s">
        <v>2222</v>
      </c>
      <c r="G823" s="68" t="s">
        <v>2441</v>
      </c>
      <c r="H823" s="66">
        <v>0.0</v>
      </c>
      <c r="I823" s="66" t="str">
        <f>vlookup(D823,'ranap clusters obsolete'!D:D,1,false)</f>
        <v>#N/A</v>
      </c>
      <c r="J823" s="66" t="s">
        <v>9311</v>
      </c>
    </row>
    <row r="824">
      <c r="A824" s="68">
        <v>11.0</v>
      </c>
      <c r="B824" s="69" t="s">
        <v>6275</v>
      </c>
      <c r="C824" s="68" t="s">
        <v>7665</v>
      </c>
      <c r="D824" s="70" t="s">
        <v>1435</v>
      </c>
      <c r="E824" s="68" t="s">
        <v>789</v>
      </c>
      <c r="F824" s="68" t="s">
        <v>2222</v>
      </c>
      <c r="G824" s="68" t="s">
        <v>2441</v>
      </c>
      <c r="H824" s="66">
        <v>0.0</v>
      </c>
      <c r="I824" s="66" t="str">
        <f>vlookup(D824,'ranap clusters obsolete'!D:D,1,false)</f>
        <v>#N/A</v>
      </c>
      <c r="J824" s="66" t="s">
        <v>9311</v>
      </c>
    </row>
    <row r="825">
      <c r="A825" s="68">
        <v>11.0</v>
      </c>
      <c r="B825" s="69" t="s">
        <v>6275</v>
      </c>
      <c r="C825" s="68" t="s">
        <v>7665</v>
      </c>
      <c r="D825" s="70" t="s">
        <v>1436</v>
      </c>
      <c r="E825" s="68" t="s">
        <v>790</v>
      </c>
      <c r="F825" s="68" t="s">
        <v>2222</v>
      </c>
      <c r="G825" s="68" t="s">
        <v>2441</v>
      </c>
      <c r="H825" s="66">
        <v>0.0</v>
      </c>
      <c r="I825" s="66" t="str">
        <f>vlookup(D825,'ranap clusters obsolete'!D:D,1,false)</f>
        <v>#N/A</v>
      </c>
      <c r="J825" s="66" t="s">
        <v>9311</v>
      </c>
    </row>
    <row r="826">
      <c r="A826" s="68">
        <v>11.0</v>
      </c>
      <c r="B826" s="69" t="s">
        <v>6275</v>
      </c>
      <c r="C826" s="68" t="s">
        <v>7665</v>
      </c>
      <c r="D826" s="70" t="s">
        <v>10559</v>
      </c>
      <c r="E826" s="68" t="s">
        <v>10560</v>
      </c>
      <c r="F826" s="68" t="s">
        <v>2222</v>
      </c>
      <c r="G826" s="68" t="s">
        <v>2441</v>
      </c>
      <c r="H826" s="66">
        <v>0.0</v>
      </c>
      <c r="I826" s="66" t="str">
        <f>vlookup(D826,'ranap clusters obsolete'!D:D,1,false)</f>
        <v>#N/A</v>
      </c>
      <c r="J826" s="66" t="s">
        <v>9311</v>
      </c>
    </row>
    <row r="827">
      <c r="A827" s="68">
        <v>11.0</v>
      </c>
      <c r="B827" s="69" t="s">
        <v>6275</v>
      </c>
      <c r="C827" s="68" t="s">
        <v>7665</v>
      </c>
      <c r="D827" s="70" t="s">
        <v>10561</v>
      </c>
      <c r="E827" s="68" t="s">
        <v>10562</v>
      </c>
      <c r="F827" s="68" t="s">
        <v>2222</v>
      </c>
      <c r="G827" s="68" t="s">
        <v>2441</v>
      </c>
      <c r="H827" s="66">
        <v>0.0</v>
      </c>
      <c r="I827" s="66" t="str">
        <f>vlookup(D827,'ranap clusters obsolete'!D:D,1,false)</f>
        <v>#N/A</v>
      </c>
      <c r="J827" s="66" t="s">
        <v>9311</v>
      </c>
    </row>
    <row r="828">
      <c r="A828" s="68">
        <v>11.0</v>
      </c>
      <c r="B828" s="69" t="s">
        <v>6275</v>
      </c>
      <c r="C828" s="68" t="s">
        <v>7665</v>
      </c>
      <c r="D828" s="70" t="s">
        <v>10563</v>
      </c>
      <c r="E828" s="68" t="s">
        <v>10564</v>
      </c>
      <c r="F828" s="68" t="s">
        <v>2222</v>
      </c>
      <c r="G828" s="68" t="s">
        <v>2441</v>
      </c>
      <c r="H828" s="66">
        <v>0.0</v>
      </c>
      <c r="I828" s="66" t="str">
        <f>vlookup(D828,'ranap clusters obsolete'!D:D,1,false)</f>
        <v>#N/A</v>
      </c>
      <c r="J828" s="66" t="s">
        <v>9311</v>
      </c>
    </row>
    <row r="829">
      <c r="A829" s="68">
        <v>11.0</v>
      </c>
      <c r="B829" s="69" t="s">
        <v>6275</v>
      </c>
      <c r="C829" s="68" t="s">
        <v>7665</v>
      </c>
      <c r="D829" s="70" t="s">
        <v>10565</v>
      </c>
      <c r="E829" s="68" t="s">
        <v>10566</v>
      </c>
      <c r="F829" s="68" t="s">
        <v>2222</v>
      </c>
      <c r="G829" s="68" t="s">
        <v>2441</v>
      </c>
      <c r="H829" s="66">
        <v>0.0</v>
      </c>
      <c r="I829" s="66" t="str">
        <f>vlookup(D829,'ranap clusters obsolete'!D:D,1,false)</f>
        <v>#N/A</v>
      </c>
      <c r="J829" s="66" t="s">
        <v>9311</v>
      </c>
    </row>
    <row r="830">
      <c r="A830" s="68">
        <v>11.0</v>
      </c>
      <c r="B830" s="69" t="s">
        <v>6275</v>
      </c>
      <c r="C830" s="68" t="s">
        <v>7665</v>
      </c>
      <c r="D830" s="70" t="s">
        <v>10567</v>
      </c>
      <c r="E830" s="68" t="s">
        <v>10568</v>
      </c>
      <c r="F830" s="68" t="s">
        <v>2222</v>
      </c>
      <c r="G830" s="68" t="s">
        <v>2441</v>
      </c>
      <c r="H830" s="66">
        <v>0.0</v>
      </c>
      <c r="I830" s="66" t="str">
        <f>vlookup(D830,'ranap clusters obsolete'!D:D,1,false)</f>
        <v>#N/A</v>
      </c>
      <c r="J830" s="66" t="s">
        <v>9311</v>
      </c>
    </row>
    <row r="831">
      <c r="A831" s="68">
        <v>11.0</v>
      </c>
      <c r="B831" s="69" t="s">
        <v>6275</v>
      </c>
      <c r="C831" s="68" t="s">
        <v>7665</v>
      </c>
      <c r="D831" s="70" t="s">
        <v>10569</v>
      </c>
      <c r="E831" s="68" t="s">
        <v>10570</v>
      </c>
      <c r="F831" s="68" t="s">
        <v>2222</v>
      </c>
      <c r="G831" s="68" t="s">
        <v>2441</v>
      </c>
      <c r="H831" s="66">
        <v>0.0</v>
      </c>
      <c r="I831" s="66" t="str">
        <f>vlookup(D831,'ranap clusters obsolete'!D:D,1,false)</f>
        <v>#N/A</v>
      </c>
      <c r="J831" s="66" t="s">
        <v>9311</v>
      </c>
    </row>
    <row r="832">
      <c r="A832" s="68">
        <v>11.0</v>
      </c>
      <c r="B832" s="69" t="s">
        <v>6275</v>
      </c>
      <c r="C832" s="68" t="s">
        <v>7665</v>
      </c>
      <c r="D832" s="70" t="s">
        <v>10571</v>
      </c>
      <c r="E832" s="68" t="s">
        <v>10572</v>
      </c>
      <c r="F832" s="68" t="s">
        <v>2222</v>
      </c>
      <c r="G832" s="68" t="s">
        <v>2441</v>
      </c>
      <c r="H832" s="66">
        <v>0.0</v>
      </c>
      <c r="I832" s="66" t="str">
        <f>vlookup(D832,'ranap clusters obsolete'!D:D,1,false)</f>
        <v>#N/A</v>
      </c>
      <c r="J832" s="66" t="s">
        <v>9311</v>
      </c>
    </row>
    <row r="833">
      <c r="A833" s="68">
        <v>11.0</v>
      </c>
      <c r="B833" s="69" t="s">
        <v>6275</v>
      </c>
      <c r="C833" s="68" t="s">
        <v>7665</v>
      </c>
      <c r="D833" s="70" t="s">
        <v>10573</v>
      </c>
      <c r="E833" s="68" t="s">
        <v>10574</v>
      </c>
      <c r="F833" s="68" t="s">
        <v>2222</v>
      </c>
      <c r="G833" s="68" t="s">
        <v>2441</v>
      </c>
      <c r="H833" s="66">
        <v>0.0</v>
      </c>
      <c r="I833" s="66" t="str">
        <f>vlookup(D833,'ranap clusters obsolete'!D:D,1,false)</f>
        <v>#N/A</v>
      </c>
      <c r="J833" s="66" t="s">
        <v>9311</v>
      </c>
    </row>
    <row r="834">
      <c r="A834" s="68">
        <v>11.0</v>
      </c>
      <c r="B834" s="69" t="s">
        <v>6275</v>
      </c>
      <c r="C834" s="68" t="s">
        <v>7665</v>
      </c>
      <c r="D834" s="70" t="s">
        <v>1438</v>
      </c>
      <c r="E834" s="68" t="s">
        <v>792</v>
      </c>
      <c r="F834" s="68" t="s">
        <v>2222</v>
      </c>
      <c r="G834" s="68" t="s">
        <v>2441</v>
      </c>
      <c r="H834" s="66">
        <v>0.0</v>
      </c>
      <c r="I834" s="66" t="str">
        <f>vlookup(D834,'ranap clusters obsolete'!D:D,1,false)</f>
        <v>#N/A</v>
      </c>
      <c r="J834" s="66" t="s">
        <v>9311</v>
      </c>
    </row>
    <row r="835">
      <c r="A835" s="68">
        <v>11.0</v>
      </c>
      <c r="B835" s="69" t="s">
        <v>6275</v>
      </c>
      <c r="C835" s="68" t="s">
        <v>7665</v>
      </c>
      <c r="D835" s="70" t="s">
        <v>1439</v>
      </c>
      <c r="E835" s="68" t="s">
        <v>795</v>
      </c>
      <c r="F835" s="68" t="s">
        <v>2223</v>
      </c>
      <c r="G835" s="68" t="s">
        <v>2301</v>
      </c>
      <c r="H835" s="66">
        <v>0.0</v>
      </c>
      <c r="I835" s="66" t="str">
        <f>vlookup(D835,'ranap clusters obsolete'!D:D,1,false)</f>
        <v>#N/A</v>
      </c>
      <c r="J835" s="66" t="s">
        <v>9311</v>
      </c>
    </row>
    <row r="836">
      <c r="A836" s="68">
        <v>11.0</v>
      </c>
      <c r="B836" s="69" t="s">
        <v>6275</v>
      </c>
      <c r="C836" s="68" t="s">
        <v>7665</v>
      </c>
      <c r="D836" s="70" t="s">
        <v>1441</v>
      </c>
      <c r="E836" s="68" t="s">
        <v>796</v>
      </c>
      <c r="F836" s="68" t="s">
        <v>2223</v>
      </c>
      <c r="G836" s="68" t="s">
        <v>2301</v>
      </c>
      <c r="H836" s="66">
        <v>0.0</v>
      </c>
      <c r="I836" s="66" t="str">
        <f>vlookup(D836,'ranap clusters obsolete'!D:D,1,false)</f>
        <v>#N/A</v>
      </c>
      <c r="J836" s="66" t="s">
        <v>9311</v>
      </c>
    </row>
    <row r="837">
      <c r="A837" s="68">
        <v>11.0</v>
      </c>
      <c r="B837" s="69" t="s">
        <v>6275</v>
      </c>
      <c r="C837" s="68" t="s">
        <v>7665</v>
      </c>
      <c r="D837" s="70" t="s">
        <v>1443</v>
      </c>
      <c r="E837" s="68" t="s">
        <v>798</v>
      </c>
      <c r="F837" s="68" t="s">
        <v>2223</v>
      </c>
      <c r="G837" s="68" t="s">
        <v>2301</v>
      </c>
      <c r="H837" s="66">
        <v>0.0</v>
      </c>
      <c r="I837" s="66" t="str">
        <f>vlookup(D837,'ranap clusters obsolete'!D:D,1,false)</f>
        <v>#N/A</v>
      </c>
      <c r="J837" s="66" t="s">
        <v>9311</v>
      </c>
    </row>
    <row r="838">
      <c r="A838" s="68">
        <v>11.0</v>
      </c>
      <c r="B838" s="69" t="s">
        <v>6275</v>
      </c>
      <c r="C838" s="68" t="s">
        <v>7665</v>
      </c>
      <c r="D838" s="70" t="s">
        <v>1444</v>
      </c>
      <c r="E838" s="68" t="s">
        <v>799</v>
      </c>
      <c r="F838" s="68" t="s">
        <v>2223</v>
      </c>
      <c r="G838" s="68" t="s">
        <v>2301</v>
      </c>
      <c r="H838" s="66">
        <v>0.0</v>
      </c>
      <c r="I838" s="66" t="str">
        <f>vlookup(D838,'ranap clusters obsolete'!D:D,1,false)</f>
        <v>#N/A</v>
      </c>
      <c r="J838" s="66" t="s">
        <v>9311</v>
      </c>
    </row>
    <row r="839">
      <c r="A839" s="68">
        <v>11.0</v>
      </c>
      <c r="B839" s="69" t="s">
        <v>6275</v>
      </c>
      <c r="C839" s="68" t="s">
        <v>7665</v>
      </c>
      <c r="D839" s="70" t="s">
        <v>1446</v>
      </c>
      <c r="E839" s="68" t="s">
        <v>801</v>
      </c>
      <c r="F839" s="68" t="s">
        <v>2223</v>
      </c>
      <c r="G839" s="68" t="s">
        <v>2301</v>
      </c>
      <c r="H839" s="66">
        <v>0.0</v>
      </c>
      <c r="I839" s="66" t="str">
        <f>vlookup(D839,'ranap clusters obsolete'!D:D,1,false)</f>
        <v>#N/A</v>
      </c>
      <c r="J839" s="66" t="s">
        <v>9311</v>
      </c>
    </row>
    <row r="840">
      <c r="A840" s="68">
        <v>11.0</v>
      </c>
      <c r="B840" s="69" t="s">
        <v>6275</v>
      </c>
      <c r="C840" s="68" t="s">
        <v>7665</v>
      </c>
      <c r="D840" s="70" t="s">
        <v>1447</v>
      </c>
      <c r="E840" s="68" t="s">
        <v>804</v>
      </c>
      <c r="F840" s="68" t="s">
        <v>2223</v>
      </c>
      <c r="G840" s="68" t="s">
        <v>2301</v>
      </c>
      <c r="H840" s="66">
        <v>0.0</v>
      </c>
      <c r="I840" s="66" t="str">
        <f>vlookup(D840,'ranap clusters obsolete'!D:D,1,false)</f>
        <v>#N/A</v>
      </c>
      <c r="J840" s="66" t="s">
        <v>9311</v>
      </c>
    </row>
    <row r="841">
      <c r="A841" s="68">
        <v>11.0</v>
      </c>
      <c r="B841" s="69" t="s">
        <v>6275</v>
      </c>
      <c r="C841" s="68" t="s">
        <v>7665</v>
      </c>
      <c r="D841" s="70" t="s">
        <v>1449</v>
      </c>
      <c r="E841" s="68" t="s">
        <v>806</v>
      </c>
      <c r="F841" s="68" t="s">
        <v>2223</v>
      </c>
      <c r="G841" s="68" t="s">
        <v>2301</v>
      </c>
      <c r="H841" s="66">
        <v>0.0</v>
      </c>
      <c r="I841" s="66" t="str">
        <f>vlookup(D841,'ranap clusters obsolete'!D:D,1,false)</f>
        <v>#N/A</v>
      </c>
      <c r="J841" s="66" t="s">
        <v>9311</v>
      </c>
    </row>
    <row r="842">
      <c r="A842" s="68">
        <v>11.0</v>
      </c>
      <c r="B842" s="69" t="s">
        <v>6275</v>
      </c>
      <c r="C842" s="68" t="s">
        <v>7665</v>
      </c>
      <c r="D842" s="70" t="s">
        <v>1451</v>
      </c>
      <c r="E842" s="68" t="s">
        <v>807</v>
      </c>
      <c r="F842" s="68" t="s">
        <v>2223</v>
      </c>
      <c r="G842" s="68" t="s">
        <v>2301</v>
      </c>
      <c r="H842" s="66">
        <v>0.0</v>
      </c>
      <c r="I842" s="66" t="str">
        <f>vlookup(D842,'ranap clusters obsolete'!D:D,1,false)</f>
        <v>#N/A</v>
      </c>
      <c r="J842" s="66" t="s">
        <v>9311</v>
      </c>
    </row>
    <row r="843">
      <c r="A843" s="68">
        <v>11.0</v>
      </c>
      <c r="B843" s="69" t="s">
        <v>6275</v>
      </c>
      <c r="C843" s="68" t="s">
        <v>7665</v>
      </c>
      <c r="D843" s="70" t="s">
        <v>1452</v>
      </c>
      <c r="E843" s="68" t="s">
        <v>809</v>
      </c>
      <c r="F843" s="68" t="s">
        <v>2223</v>
      </c>
      <c r="G843" s="68" t="s">
        <v>2301</v>
      </c>
      <c r="H843" s="66">
        <v>0.0</v>
      </c>
      <c r="I843" s="66" t="str">
        <f>vlookup(D843,'ranap clusters obsolete'!D:D,1,false)</f>
        <v>#N/A</v>
      </c>
      <c r="J843" s="66" t="s">
        <v>9311</v>
      </c>
    </row>
    <row r="844">
      <c r="A844" s="68">
        <v>11.0</v>
      </c>
      <c r="B844" s="69" t="s">
        <v>6275</v>
      </c>
      <c r="C844" s="68" t="s">
        <v>7665</v>
      </c>
      <c r="D844" s="70" t="s">
        <v>1453</v>
      </c>
      <c r="E844" s="68" t="s">
        <v>812</v>
      </c>
      <c r="F844" s="68" t="s">
        <v>2223</v>
      </c>
      <c r="G844" s="68" t="s">
        <v>2441</v>
      </c>
      <c r="H844" s="66">
        <v>0.0</v>
      </c>
      <c r="I844" s="66" t="str">
        <f>vlookup(D844,'ranap clusters obsolete'!D:D,1,false)</f>
        <v>#N/A</v>
      </c>
      <c r="J844" s="66" t="s">
        <v>9311</v>
      </c>
    </row>
    <row r="845">
      <c r="A845" s="68">
        <v>11.0</v>
      </c>
      <c r="B845" s="69" t="s">
        <v>6275</v>
      </c>
      <c r="C845" s="68" t="s">
        <v>7665</v>
      </c>
      <c r="D845" s="70" t="s">
        <v>1457</v>
      </c>
      <c r="E845" s="68" t="s">
        <v>815</v>
      </c>
      <c r="F845" s="68" t="s">
        <v>2223</v>
      </c>
      <c r="G845" s="68" t="s">
        <v>2301</v>
      </c>
      <c r="H845" s="66">
        <v>0.0</v>
      </c>
      <c r="I845" s="66" t="str">
        <f>vlookup(D845,'ranap clusters obsolete'!D:D,1,false)</f>
        <v>#N/A</v>
      </c>
      <c r="J845" s="66" t="s">
        <v>9311</v>
      </c>
    </row>
    <row r="846">
      <c r="A846" s="68">
        <v>11.0</v>
      </c>
      <c r="B846" s="69" t="s">
        <v>6275</v>
      </c>
      <c r="C846" s="68" t="s">
        <v>7665</v>
      </c>
      <c r="D846" s="70" t="s">
        <v>1459</v>
      </c>
      <c r="E846" s="68" t="s">
        <v>816</v>
      </c>
      <c r="F846" s="68" t="s">
        <v>2223</v>
      </c>
      <c r="G846" s="68" t="s">
        <v>2301</v>
      </c>
      <c r="H846" s="66">
        <v>0.0</v>
      </c>
      <c r="I846" s="66" t="str">
        <f>vlookup(D846,'ranap clusters obsolete'!D:D,1,false)</f>
        <v>#N/A</v>
      </c>
      <c r="J846" s="66" t="s">
        <v>9311</v>
      </c>
    </row>
    <row r="847">
      <c r="A847" s="68">
        <v>11.0</v>
      </c>
      <c r="B847" s="69" t="s">
        <v>6275</v>
      </c>
      <c r="C847" s="68" t="s">
        <v>7665</v>
      </c>
      <c r="D847" s="70" t="s">
        <v>1460</v>
      </c>
      <c r="E847" s="68" t="s">
        <v>817</v>
      </c>
      <c r="F847" s="68" t="s">
        <v>2223</v>
      </c>
      <c r="G847" s="68" t="s">
        <v>2441</v>
      </c>
      <c r="H847" s="66">
        <v>0.0</v>
      </c>
      <c r="I847" s="66" t="str">
        <f>vlookup(D847,'ranap clusters obsolete'!D:D,1,false)</f>
        <v>#N/A</v>
      </c>
      <c r="J847" s="66" t="s">
        <v>9311</v>
      </c>
    </row>
    <row r="848">
      <c r="A848" s="68">
        <v>11.0</v>
      </c>
      <c r="B848" s="69" t="s">
        <v>6275</v>
      </c>
      <c r="C848" s="68" t="s">
        <v>7665</v>
      </c>
      <c r="D848" s="70" t="s">
        <v>1461</v>
      </c>
      <c r="E848" s="68" t="s">
        <v>818</v>
      </c>
      <c r="F848" s="68" t="s">
        <v>2223</v>
      </c>
      <c r="G848" s="68" t="s">
        <v>2301</v>
      </c>
      <c r="H848" s="66">
        <v>0.0</v>
      </c>
      <c r="I848" s="66" t="str">
        <f>vlookup(D848,'ranap clusters obsolete'!D:D,1,false)</f>
        <v>#N/A</v>
      </c>
      <c r="J848" s="66" t="s">
        <v>9311</v>
      </c>
    </row>
    <row r="849">
      <c r="A849" s="68">
        <v>11.0</v>
      </c>
      <c r="B849" s="69" t="s">
        <v>6275</v>
      </c>
      <c r="C849" s="68" t="s">
        <v>7665</v>
      </c>
      <c r="D849" s="70" t="s">
        <v>1463</v>
      </c>
      <c r="E849" s="68" t="s">
        <v>819</v>
      </c>
      <c r="F849" s="68" t="s">
        <v>2223</v>
      </c>
      <c r="G849" s="68" t="s">
        <v>2301</v>
      </c>
      <c r="H849" s="66">
        <v>0.0</v>
      </c>
      <c r="I849" s="66" t="str">
        <f>vlookup(D849,'ranap clusters obsolete'!D:D,1,false)</f>
        <v>#N/A</v>
      </c>
      <c r="J849" s="66" t="s">
        <v>9311</v>
      </c>
    </row>
    <row r="850">
      <c r="A850" s="68">
        <v>11.0</v>
      </c>
      <c r="B850" s="69" t="s">
        <v>6275</v>
      </c>
      <c r="C850" s="68" t="s">
        <v>7665</v>
      </c>
      <c r="D850" s="70" t="s">
        <v>1464</v>
      </c>
      <c r="E850" s="68" t="s">
        <v>820</v>
      </c>
      <c r="F850" s="68" t="s">
        <v>2223</v>
      </c>
      <c r="G850" s="68" t="s">
        <v>2441</v>
      </c>
      <c r="H850" s="66">
        <v>0.0</v>
      </c>
      <c r="I850" s="66" t="str">
        <f>vlookup(D850,'ranap clusters obsolete'!D:D,1,false)</f>
        <v>#N/A</v>
      </c>
      <c r="J850" s="66" t="s">
        <v>9311</v>
      </c>
    </row>
    <row r="851">
      <c r="A851" s="68">
        <v>11.0</v>
      </c>
      <c r="B851" s="69" t="s">
        <v>6275</v>
      </c>
      <c r="C851" s="68" t="s">
        <v>7665</v>
      </c>
      <c r="D851" s="70" t="s">
        <v>1466</v>
      </c>
      <c r="E851" s="68" t="s">
        <v>821</v>
      </c>
      <c r="F851" s="68" t="s">
        <v>2223</v>
      </c>
      <c r="G851" s="68" t="s">
        <v>2301</v>
      </c>
      <c r="H851" s="66">
        <v>0.0</v>
      </c>
      <c r="I851" s="66" t="str">
        <f>vlookup(D851,'ranap clusters obsolete'!D:D,1,false)</f>
        <v>#N/A</v>
      </c>
      <c r="J851" s="66" t="s">
        <v>9311</v>
      </c>
    </row>
    <row r="852">
      <c r="A852" s="68">
        <v>11.0</v>
      </c>
      <c r="B852" s="69" t="s">
        <v>6275</v>
      </c>
      <c r="C852" s="68" t="s">
        <v>7665</v>
      </c>
      <c r="D852" s="70" t="s">
        <v>1467</v>
      </c>
      <c r="E852" s="68" t="s">
        <v>822</v>
      </c>
      <c r="F852" s="68" t="s">
        <v>2223</v>
      </c>
      <c r="G852" s="68" t="s">
        <v>2301</v>
      </c>
      <c r="H852" s="66">
        <v>0.0</v>
      </c>
      <c r="I852" s="66" t="str">
        <f>vlookup(D852,'ranap clusters obsolete'!D:D,1,false)</f>
        <v>#N/A</v>
      </c>
      <c r="J852" s="66" t="s">
        <v>9311</v>
      </c>
    </row>
    <row r="853">
      <c r="A853" s="68">
        <v>11.0</v>
      </c>
      <c r="B853" s="69" t="s">
        <v>6275</v>
      </c>
      <c r="C853" s="68" t="s">
        <v>7665</v>
      </c>
      <c r="D853" s="70" t="s">
        <v>1468</v>
      </c>
      <c r="E853" s="68" t="s">
        <v>823</v>
      </c>
      <c r="F853" s="68" t="s">
        <v>2223</v>
      </c>
      <c r="G853" s="68" t="s">
        <v>2301</v>
      </c>
      <c r="H853" s="66">
        <v>0.0</v>
      </c>
      <c r="I853" s="66" t="str">
        <f>vlookup(D853,'ranap clusters obsolete'!D:D,1,false)</f>
        <v>#N/A</v>
      </c>
      <c r="J853" s="66" t="s">
        <v>9311</v>
      </c>
    </row>
    <row r="854">
      <c r="A854" s="68">
        <v>11.0</v>
      </c>
      <c r="B854" s="69" t="s">
        <v>6275</v>
      </c>
      <c r="C854" s="68" t="s">
        <v>7665</v>
      </c>
      <c r="D854" s="70" t="s">
        <v>1470</v>
      </c>
      <c r="E854" s="68" t="s">
        <v>824</v>
      </c>
      <c r="F854" s="68" t="s">
        <v>2223</v>
      </c>
      <c r="G854" s="68" t="s">
        <v>2441</v>
      </c>
      <c r="H854" s="66">
        <v>0.0</v>
      </c>
      <c r="I854" s="66" t="str">
        <f>vlookup(D854,'ranap clusters obsolete'!D:D,1,false)</f>
        <v>#N/A</v>
      </c>
      <c r="J854" s="66" t="s">
        <v>9311</v>
      </c>
    </row>
    <row r="855">
      <c r="A855" s="68">
        <v>11.0</v>
      </c>
      <c r="B855" s="69" t="s">
        <v>6275</v>
      </c>
      <c r="C855" s="68" t="s">
        <v>7665</v>
      </c>
      <c r="D855" s="70" t="s">
        <v>1471</v>
      </c>
      <c r="E855" s="68" t="s">
        <v>825</v>
      </c>
      <c r="F855" s="68" t="s">
        <v>2223</v>
      </c>
      <c r="G855" s="68" t="s">
        <v>2301</v>
      </c>
      <c r="H855" s="66">
        <v>0.0</v>
      </c>
      <c r="I855" s="66" t="str">
        <f>vlookup(D855,'ranap clusters obsolete'!D:D,1,false)</f>
        <v>#N/A</v>
      </c>
      <c r="J855" s="66" t="s">
        <v>9311</v>
      </c>
    </row>
    <row r="856">
      <c r="A856" s="68">
        <v>11.0</v>
      </c>
      <c r="B856" s="69" t="s">
        <v>6275</v>
      </c>
      <c r="C856" s="68" t="s">
        <v>7665</v>
      </c>
      <c r="D856" s="70" t="s">
        <v>1473</v>
      </c>
      <c r="E856" s="68" t="s">
        <v>826</v>
      </c>
      <c r="F856" s="68" t="s">
        <v>2223</v>
      </c>
      <c r="G856" s="68" t="s">
        <v>2301</v>
      </c>
      <c r="H856" s="66">
        <v>0.0</v>
      </c>
      <c r="I856" s="66" t="str">
        <f>vlookup(D856,'ranap clusters obsolete'!D:D,1,false)</f>
        <v>#N/A</v>
      </c>
      <c r="J856" s="66" t="s">
        <v>9311</v>
      </c>
    </row>
    <row r="857">
      <c r="A857" s="68">
        <v>11.0</v>
      </c>
      <c r="B857" s="69" t="s">
        <v>6275</v>
      </c>
      <c r="C857" s="68" t="s">
        <v>7665</v>
      </c>
      <c r="D857" s="70" t="s">
        <v>1474</v>
      </c>
      <c r="E857" s="68" t="s">
        <v>827</v>
      </c>
      <c r="F857" s="68" t="s">
        <v>2223</v>
      </c>
      <c r="G857" s="68" t="s">
        <v>2441</v>
      </c>
      <c r="H857" s="66">
        <v>0.0</v>
      </c>
      <c r="I857" s="66" t="str">
        <f>vlookup(D857,'ranap clusters obsolete'!D:D,1,false)</f>
        <v>#N/A</v>
      </c>
      <c r="J857" s="66" t="s">
        <v>9311</v>
      </c>
    </row>
    <row r="858">
      <c r="A858" s="68">
        <v>11.0</v>
      </c>
      <c r="B858" s="69" t="s">
        <v>6275</v>
      </c>
      <c r="C858" s="68" t="s">
        <v>7665</v>
      </c>
      <c r="D858" s="70" t="s">
        <v>1476</v>
      </c>
      <c r="E858" s="68" t="s">
        <v>830</v>
      </c>
      <c r="F858" s="68" t="s">
        <v>2224</v>
      </c>
      <c r="G858" s="68" t="s">
        <v>2301</v>
      </c>
      <c r="H858" s="66">
        <v>0.0</v>
      </c>
      <c r="I858" s="66" t="str">
        <f>vlookup(D858,'ranap clusters obsolete'!D:D,1,false)</f>
        <v>#N/A</v>
      </c>
      <c r="J858" s="66" t="s">
        <v>9311</v>
      </c>
    </row>
    <row r="859">
      <c r="A859" s="68">
        <v>11.0</v>
      </c>
      <c r="B859" s="69" t="s">
        <v>6275</v>
      </c>
      <c r="C859" s="68" t="s">
        <v>7665</v>
      </c>
      <c r="D859" s="70" t="s">
        <v>1479</v>
      </c>
      <c r="E859" s="68" t="s">
        <v>831</v>
      </c>
      <c r="F859" s="68" t="s">
        <v>2224</v>
      </c>
      <c r="G859" s="68" t="s">
        <v>2301</v>
      </c>
      <c r="H859" s="66">
        <v>0.0</v>
      </c>
      <c r="I859" s="66" t="str">
        <f>vlookup(D859,'ranap clusters obsolete'!D:D,1,false)</f>
        <v>#N/A</v>
      </c>
      <c r="J859" s="66" t="s">
        <v>9311</v>
      </c>
    </row>
    <row r="860">
      <c r="A860" s="68">
        <v>11.0</v>
      </c>
      <c r="B860" s="69" t="s">
        <v>6275</v>
      </c>
      <c r="C860" s="68" t="s">
        <v>7665</v>
      </c>
      <c r="D860" s="70" t="s">
        <v>1481</v>
      </c>
      <c r="E860" s="68" t="s">
        <v>832</v>
      </c>
      <c r="F860" s="68" t="s">
        <v>2224</v>
      </c>
      <c r="G860" s="68" t="s">
        <v>2301</v>
      </c>
      <c r="H860" s="66">
        <v>0.0</v>
      </c>
      <c r="I860" s="66" t="str">
        <f>vlookup(D860,'ranap clusters obsolete'!D:D,1,false)</f>
        <v>#N/A</v>
      </c>
      <c r="J860" s="66" t="s">
        <v>9311</v>
      </c>
    </row>
    <row r="861">
      <c r="A861" s="68">
        <v>11.0</v>
      </c>
      <c r="B861" s="69" t="s">
        <v>6275</v>
      </c>
      <c r="C861" s="68" t="s">
        <v>7665</v>
      </c>
      <c r="D861" s="70" t="s">
        <v>1482</v>
      </c>
      <c r="E861" s="68" t="s">
        <v>833</v>
      </c>
      <c r="F861" s="68" t="s">
        <v>2224</v>
      </c>
      <c r="G861" s="68" t="s">
        <v>2301</v>
      </c>
      <c r="H861" s="66">
        <v>0.0</v>
      </c>
      <c r="I861" s="66" t="str">
        <f>vlookup(D861,'ranap clusters obsolete'!D:D,1,false)</f>
        <v>#N/A</v>
      </c>
      <c r="J861" s="66" t="s">
        <v>9311</v>
      </c>
    </row>
    <row r="862">
      <c r="A862" s="68">
        <v>11.0</v>
      </c>
      <c r="B862" s="69" t="s">
        <v>6275</v>
      </c>
      <c r="C862" s="68" t="s">
        <v>7665</v>
      </c>
      <c r="D862" s="70" t="s">
        <v>1484</v>
      </c>
      <c r="E862" s="68" t="s">
        <v>835</v>
      </c>
      <c r="F862" s="68" t="s">
        <v>2224</v>
      </c>
      <c r="G862" s="68" t="s">
        <v>2301</v>
      </c>
      <c r="H862" s="66">
        <v>0.0</v>
      </c>
      <c r="I862" s="66" t="str">
        <f>vlookup(D862,'ranap clusters obsolete'!D:D,1,false)</f>
        <v>#N/A</v>
      </c>
      <c r="J862" s="66" t="s">
        <v>9311</v>
      </c>
    </row>
    <row r="863">
      <c r="A863" s="68">
        <v>11.0</v>
      </c>
      <c r="B863" s="69" t="s">
        <v>6275</v>
      </c>
      <c r="C863" s="68" t="s">
        <v>7665</v>
      </c>
      <c r="D863" s="70" t="s">
        <v>1485</v>
      </c>
      <c r="E863" s="68" t="s">
        <v>836</v>
      </c>
      <c r="F863" s="68" t="s">
        <v>2224</v>
      </c>
      <c r="G863" s="68" t="s">
        <v>2301</v>
      </c>
      <c r="H863" s="66">
        <v>0.0</v>
      </c>
      <c r="I863" s="66" t="str">
        <f>vlookup(D863,'ranap clusters obsolete'!D:D,1,false)</f>
        <v>#N/A</v>
      </c>
      <c r="J863" s="66" t="s">
        <v>9311</v>
      </c>
    </row>
    <row r="864">
      <c r="A864" s="68">
        <v>11.0</v>
      </c>
      <c r="B864" s="69" t="s">
        <v>6275</v>
      </c>
      <c r="C864" s="68" t="s">
        <v>7665</v>
      </c>
      <c r="D864" s="70" t="s">
        <v>1487</v>
      </c>
      <c r="E864" s="68" t="s">
        <v>837</v>
      </c>
      <c r="F864" s="68" t="s">
        <v>2224</v>
      </c>
      <c r="G864" s="68" t="s">
        <v>2301</v>
      </c>
      <c r="H864" s="66">
        <v>0.0</v>
      </c>
      <c r="I864" s="66" t="str">
        <f>vlookup(D864,'ranap clusters obsolete'!D:D,1,false)</f>
        <v>#N/A</v>
      </c>
      <c r="J864" s="66" t="s">
        <v>9311</v>
      </c>
    </row>
    <row r="865">
      <c r="A865" s="68">
        <v>11.0</v>
      </c>
      <c r="B865" s="69" t="s">
        <v>6275</v>
      </c>
      <c r="C865" s="68" t="s">
        <v>7665</v>
      </c>
      <c r="D865" s="70" t="s">
        <v>1488</v>
      </c>
      <c r="E865" s="68" t="s">
        <v>838</v>
      </c>
      <c r="F865" s="68" t="s">
        <v>2224</v>
      </c>
      <c r="G865" s="68" t="s">
        <v>2301</v>
      </c>
      <c r="H865" s="66">
        <v>0.0</v>
      </c>
      <c r="I865" s="66" t="str">
        <f>vlookup(D865,'ranap clusters obsolete'!D:D,1,false)</f>
        <v>#N/A</v>
      </c>
      <c r="J865" s="66" t="s">
        <v>9311</v>
      </c>
    </row>
    <row r="866">
      <c r="A866" s="68">
        <v>11.0</v>
      </c>
      <c r="B866" s="69" t="s">
        <v>6275</v>
      </c>
      <c r="C866" s="68" t="s">
        <v>7665</v>
      </c>
      <c r="D866" s="70" t="s">
        <v>1490</v>
      </c>
      <c r="E866" s="68" t="s">
        <v>839</v>
      </c>
      <c r="F866" s="68" t="s">
        <v>2224</v>
      </c>
      <c r="G866" s="68" t="s">
        <v>2301</v>
      </c>
      <c r="H866" s="66">
        <v>0.0</v>
      </c>
      <c r="I866" s="66" t="str">
        <f>vlookup(D866,'ranap clusters obsolete'!D:D,1,false)</f>
        <v>#N/A</v>
      </c>
      <c r="J866" s="66" t="s">
        <v>9311</v>
      </c>
    </row>
    <row r="867">
      <c r="A867" s="68">
        <v>11.0</v>
      </c>
      <c r="B867" s="69" t="s">
        <v>6275</v>
      </c>
      <c r="C867" s="68" t="s">
        <v>7665</v>
      </c>
      <c r="D867" s="70" t="s">
        <v>1491</v>
      </c>
      <c r="E867" s="68" t="s">
        <v>840</v>
      </c>
      <c r="F867" s="68" t="s">
        <v>2224</v>
      </c>
      <c r="G867" s="68" t="s">
        <v>2301</v>
      </c>
      <c r="H867" s="66">
        <v>0.0</v>
      </c>
      <c r="I867" s="66" t="str">
        <f>vlookup(D867,'ranap clusters obsolete'!D:D,1,false)</f>
        <v>#N/A</v>
      </c>
      <c r="J867" s="66" t="s">
        <v>9311</v>
      </c>
    </row>
    <row r="868">
      <c r="A868" s="68">
        <v>11.0</v>
      </c>
      <c r="B868" s="69" t="s">
        <v>6275</v>
      </c>
      <c r="C868" s="68" t="s">
        <v>7665</v>
      </c>
      <c r="D868" s="70" t="s">
        <v>1493</v>
      </c>
      <c r="E868" s="68" t="s">
        <v>841</v>
      </c>
      <c r="F868" s="68" t="s">
        <v>2224</v>
      </c>
      <c r="G868" s="68" t="s">
        <v>2301</v>
      </c>
      <c r="H868" s="66">
        <v>0.0</v>
      </c>
      <c r="I868" s="66" t="str">
        <f>vlookup(D868,'ranap clusters obsolete'!D:D,1,false)</f>
        <v>#N/A</v>
      </c>
      <c r="J868" s="66" t="s">
        <v>9311</v>
      </c>
    </row>
    <row r="869">
      <c r="A869" s="68">
        <v>11.0</v>
      </c>
      <c r="B869" s="69" t="s">
        <v>6275</v>
      </c>
      <c r="C869" s="68" t="s">
        <v>7665</v>
      </c>
      <c r="D869" s="70" t="s">
        <v>1494</v>
      </c>
      <c r="E869" s="68" t="s">
        <v>842</v>
      </c>
      <c r="F869" s="68" t="s">
        <v>2224</v>
      </c>
      <c r="G869" s="68" t="s">
        <v>2301</v>
      </c>
      <c r="H869" s="66">
        <v>0.0</v>
      </c>
      <c r="I869" s="66" t="str">
        <f>vlookup(D869,'ranap clusters obsolete'!D:D,1,false)</f>
        <v>#N/A</v>
      </c>
      <c r="J869" s="66" t="s">
        <v>9311</v>
      </c>
    </row>
    <row r="870">
      <c r="A870" s="68">
        <v>11.0</v>
      </c>
      <c r="B870" s="69" t="s">
        <v>6275</v>
      </c>
      <c r="C870" s="68" t="s">
        <v>7665</v>
      </c>
      <c r="D870" s="70" t="s">
        <v>1496</v>
      </c>
      <c r="E870" s="68" t="s">
        <v>843</v>
      </c>
      <c r="F870" s="68" t="s">
        <v>2224</v>
      </c>
      <c r="G870" s="68" t="s">
        <v>2301</v>
      </c>
      <c r="H870" s="66">
        <v>0.0</v>
      </c>
      <c r="I870" s="66" t="str">
        <f>vlookup(D870,'ranap clusters obsolete'!D:D,1,false)</f>
        <v>#N/A</v>
      </c>
      <c r="J870" s="66" t="s">
        <v>9311</v>
      </c>
    </row>
    <row r="871">
      <c r="A871" s="68">
        <v>11.0</v>
      </c>
      <c r="B871" s="69" t="s">
        <v>6275</v>
      </c>
      <c r="C871" s="68" t="s">
        <v>7665</v>
      </c>
      <c r="D871" s="70" t="s">
        <v>1497</v>
      </c>
      <c r="E871" s="68" t="s">
        <v>844</v>
      </c>
      <c r="F871" s="68" t="s">
        <v>2224</v>
      </c>
      <c r="G871" s="68" t="s">
        <v>2301</v>
      </c>
      <c r="H871" s="66">
        <v>0.0</v>
      </c>
      <c r="I871" s="66" t="str">
        <f>vlookup(D871,'ranap clusters obsolete'!D:D,1,false)</f>
        <v>#N/A</v>
      </c>
      <c r="J871" s="66" t="s">
        <v>9311</v>
      </c>
    </row>
    <row r="872">
      <c r="A872" s="68">
        <v>11.0</v>
      </c>
      <c r="B872" s="69" t="s">
        <v>6275</v>
      </c>
      <c r="C872" s="68" t="s">
        <v>7665</v>
      </c>
      <c r="D872" s="70" t="s">
        <v>1498</v>
      </c>
      <c r="E872" s="68" t="s">
        <v>845</v>
      </c>
      <c r="F872" s="68" t="s">
        <v>2224</v>
      </c>
      <c r="G872" s="68" t="s">
        <v>2301</v>
      </c>
      <c r="H872" s="66">
        <v>0.0</v>
      </c>
      <c r="I872" s="66" t="str">
        <f>vlookup(D872,'ranap clusters obsolete'!D:D,1,false)</f>
        <v>#N/A</v>
      </c>
      <c r="J872" s="66" t="s">
        <v>9311</v>
      </c>
    </row>
    <row r="873">
      <c r="A873" s="68">
        <v>11.0</v>
      </c>
      <c r="B873" s="69" t="s">
        <v>6275</v>
      </c>
      <c r="C873" s="68" t="s">
        <v>7665</v>
      </c>
      <c r="D873" s="70" t="s">
        <v>1500</v>
      </c>
      <c r="E873" s="68" t="s">
        <v>846</v>
      </c>
      <c r="F873" s="68" t="s">
        <v>2224</v>
      </c>
      <c r="G873" s="68" t="s">
        <v>2301</v>
      </c>
      <c r="H873" s="66">
        <v>0.0</v>
      </c>
      <c r="I873" s="66" t="str">
        <f>vlookup(D873,'ranap clusters obsolete'!D:D,1,false)</f>
        <v>#N/A</v>
      </c>
      <c r="J873" s="66" t="s">
        <v>9311</v>
      </c>
    </row>
    <row r="874">
      <c r="A874" s="68">
        <v>11.0</v>
      </c>
      <c r="B874" s="69" t="s">
        <v>6275</v>
      </c>
      <c r="C874" s="68" t="s">
        <v>7665</v>
      </c>
      <c r="D874" s="70" t="s">
        <v>1501</v>
      </c>
      <c r="E874" s="68" t="s">
        <v>847</v>
      </c>
      <c r="F874" s="68" t="s">
        <v>2224</v>
      </c>
      <c r="G874" s="68" t="s">
        <v>2301</v>
      </c>
      <c r="H874" s="66">
        <v>0.0</v>
      </c>
      <c r="I874" s="66" t="str">
        <f>vlookup(D874,'ranap clusters obsolete'!D:D,1,false)</f>
        <v>#N/A</v>
      </c>
      <c r="J874" s="66" t="s">
        <v>9311</v>
      </c>
    </row>
    <row r="875">
      <c r="A875" s="68">
        <v>11.0</v>
      </c>
      <c r="B875" s="69" t="s">
        <v>6275</v>
      </c>
      <c r="C875" s="68" t="s">
        <v>7665</v>
      </c>
      <c r="D875" s="70" t="s">
        <v>1504</v>
      </c>
      <c r="E875" s="68" t="s">
        <v>848</v>
      </c>
      <c r="F875" s="68" t="s">
        <v>2224</v>
      </c>
      <c r="G875" s="68" t="s">
        <v>2301</v>
      </c>
      <c r="H875" s="66">
        <v>0.0</v>
      </c>
      <c r="I875" s="66" t="str">
        <f>vlookup(D875,'ranap clusters obsolete'!D:D,1,false)</f>
        <v>#N/A</v>
      </c>
      <c r="J875" s="66" t="s">
        <v>9311</v>
      </c>
    </row>
    <row r="876">
      <c r="A876" s="68">
        <v>11.0</v>
      </c>
      <c r="B876" s="69" t="s">
        <v>6275</v>
      </c>
      <c r="C876" s="68" t="s">
        <v>7665</v>
      </c>
      <c r="D876" s="70" t="s">
        <v>1505</v>
      </c>
      <c r="E876" s="68" t="s">
        <v>849</v>
      </c>
      <c r="F876" s="68" t="s">
        <v>2224</v>
      </c>
      <c r="G876" s="68" t="s">
        <v>2301</v>
      </c>
      <c r="H876" s="66">
        <v>0.0</v>
      </c>
      <c r="I876" s="66" t="str">
        <f>vlookup(D876,'ranap clusters obsolete'!D:D,1,false)</f>
        <v>#N/A</v>
      </c>
      <c r="J876" s="66" t="s">
        <v>9311</v>
      </c>
    </row>
    <row r="877">
      <c r="A877" s="68">
        <v>11.0</v>
      </c>
      <c r="B877" s="69" t="s">
        <v>6275</v>
      </c>
      <c r="C877" s="68" t="s">
        <v>7665</v>
      </c>
      <c r="D877" s="70" t="s">
        <v>1507</v>
      </c>
      <c r="E877" s="68" t="s">
        <v>851</v>
      </c>
      <c r="F877" s="68" t="s">
        <v>2224</v>
      </c>
      <c r="G877" s="68" t="s">
        <v>2301</v>
      </c>
      <c r="H877" s="66">
        <v>0.0</v>
      </c>
      <c r="I877" s="66" t="str">
        <f>vlookup(D877,'ranap clusters obsolete'!D:D,1,false)</f>
        <v>#N/A</v>
      </c>
      <c r="J877" s="66" t="s">
        <v>9311</v>
      </c>
    </row>
    <row r="878">
      <c r="A878" s="68">
        <v>11.0</v>
      </c>
      <c r="B878" s="69" t="s">
        <v>6275</v>
      </c>
      <c r="C878" s="68" t="s">
        <v>7665</v>
      </c>
      <c r="D878" s="70" t="s">
        <v>1508</v>
      </c>
      <c r="E878" s="68" t="s">
        <v>852</v>
      </c>
      <c r="F878" s="68" t="s">
        <v>2224</v>
      </c>
      <c r="G878" s="68" t="s">
        <v>2301</v>
      </c>
      <c r="H878" s="66">
        <v>0.0</v>
      </c>
      <c r="I878" s="66" t="str">
        <f>vlookup(D878,'ranap clusters obsolete'!D:D,1,false)</f>
        <v>#N/A</v>
      </c>
      <c r="J878" s="66" t="s">
        <v>9311</v>
      </c>
    </row>
    <row r="879">
      <c r="A879" s="68">
        <v>11.0</v>
      </c>
      <c r="B879" s="69" t="s">
        <v>6275</v>
      </c>
      <c r="C879" s="68" t="s">
        <v>7665</v>
      </c>
      <c r="D879" s="70" t="s">
        <v>1510</v>
      </c>
      <c r="E879" s="68" t="s">
        <v>853</v>
      </c>
      <c r="F879" s="68" t="s">
        <v>2224</v>
      </c>
      <c r="G879" s="68" t="s">
        <v>2301</v>
      </c>
      <c r="H879" s="66">
        <v>0.0</v>
      </c>
      <c r="I879" s="66" t="str">
        <f>vlookup(D879,'ranap clusters obsolete'!D:D,1,false)</f>
        <v>#N/A</v>
      </c>
      <c r="J879" s="66" t="s">
        <v>9311</v>
      </c>
    </row>
    <row r="880">
      <c r="A880" s="68">
        <v>11.0</v>
      </c>
      <c r="B880" s="69" t="s">
        <v>6275</v>
      </c>
      <c r="C880" s="68" t="s">
        <v>7665</v>
      </c>
      <c r="D880" s="70" t="s">
        <v>1511</v>
      </c>
      <c r="E880" s="68" t="s">
        <v>854</v>
      </c>
      <c r="F880" s="68" t="s">
        <v>2224</v>
      </c>
      <c r="G880" s="68" t="s">
        <v>2301</v>
      </c>
      <c r="H880" s="66">
        <v>0.0</v>
      </c>
      <c r="I880" s="66" t="str">
        <f>vlookup(D880,'ranap clusters obsolete'!D:D,1,false)</f>
        <v>#N/A</v>
      </c>
      <c r="J880" s="66" t="s">
        <v>9311</v>
      </c>
    </row>
    <row r="881">
      <c r="A881" s="68">
        <v>11.0</v>
      </c>
      <c r="B881" s="69" t="s">
        <v>6275</v>
      </c>
      <c r="C881" s="68" t="s">
        <v>7665</v>
      </c>
      <c r="D881" s="70" t="s">
        <v>1513</v>
      </c>
      <c r="E881" s="68" t="s">
        <v>855</v>
      </c>
      <c r="F881" s="68" t="s">
        <v>2224</v>
      </c>
      <c r="G881" s="68" t="s">
        <v>2301</v>
      </c>
      <c r="H881" s="66">
        <v>0.0</v>
      </c>
      <c r="I881" s="66" t="str">
        <f>vlookup(D881,'ranap clusters obsolete'!D:D,1,false)</f>
        <v>#N/A</v>
      </c>
      <c r="J881" s="66" t="s">
        <v>9311</v>
      </c>
    </row>
    <row r="882">
      <c r="A882" s="68">
        <v>11.0</v>
      </c>
      <c r="B882" s="69" t="s">
        <v>6275</v>
      </c>
      <c r="C882" s="68" t="s">
        <v>7665</v>
      </c>
      <c r="D882" s="70" t="s">
        <v>1514</v>
      </c>
      <c r="E882" s="68" t="s">
        <v>856</v>
      </c>
      <c r="F882" s="68" t="s">
        <v>2224</v>
      </c>
      <c r="G882" s="68" t="s">
        <v>2301</v>
      </c>
      <c r="H882" s="66">
        <v>0.0</v>
      </c>
      <c r="I882" s="66" t="str">
        <f>vlookup(D882,'ranap clusters obsolete'!D:D,1,false)</f>
        <v>#N/A</v>
      </c>
      <c r="J882" s="66" t="s">
        <v>9311</v>
      </c>
    </row>
    <row r="883">
      <c r="A883" s="68">
        <v>11.0</v>
      </c>
      <c r="B883" s="69" t="s">
        <v>6275</v>
      </c>
      <c r="C883" s="68" t="s">
        <v>7665</v>
      </c>
      <c r="D883" s="70" t="s">
        <v>1517</v>
      </c>
      <c r="E883" s="68" t="s">
        <v>857</v>
      </c>
      <c r="F883" s="68" t="s">
        <v>2224</v>
      </c>
      <c r="G883" s="68" t="s">
        <v>2301</v>
      </c>
      <c r="H883" s="66">
        <v>0.0</v>
      </c>
      <c r="I883" s="66" t="str">
        <f>vlookup(D883,'ranap clusters obsolete'!D:D,1,false)</f>
        <v>#N/A</v>
      </c>
      <c r="J883" s="66" t="s">
        <v>9311</v>
      </c>
    </row>
    <row r="884">
      <c r="A884" s="68">
        <v>11.0</v>
      </c>
      <c r="B884" s="69" t="s">
        <v>6275</v>
      </c>
      <c r="C884" s="68" t="s">
        <v>7665</v>
      </c>
      <c r="D884" s="70" t="s">
        <v>1518</v>
      </c>
      <c r="E884" s="68" t="s">
        <v>858</v>
      </c>
      <c r="F884" s="68" t="s">
        <v>2224</v>
      </c>
      <c r="G884" s="68" t="s">
        <v>2301</v>
      </c>
      <c r="H884" s="66">
        <v>0.0</v>
      </c>
      <c r="I884" s="66" t="str">
        <f>vlookup(D884,'ranap clusters obsolete'!D:D,1,false)</f>
        <v>#N/A</v>
      </c>
      <c r="J884" s="66" t="s">
        <v>9311</v>
      </c>
    </row>
    <row r="885">
      <c r="A885" s="68">
        <v>11.0</v>
      </c>
      <c r="B885" s="69" t="s">
        <v>6275</v>
      </c>
      <c r="C885" s="68" t="s">
        <v>7665</v>
      </c>
      <c r="D885" s="70" t="s">
        <v>1520</v>
      </c>
      <c r="E885" s="68" t="s">
        <v>859</v>
      </c>
      <c r="F885" s="68" t="s">
        <v>2224</v>
      </c>
      <c r="G885" s="68" t="s">
        <v>2301</v>
      </c>
      <c r="H885" s="66">
        <v>0.0</v>
      </c>
      <c r="I885" s="66" t="str">
        <f>vlookup(D885,'ranap clusters obsolete'!D:D,1,false)</f>
        <v>#N/A</v>
      </c>
      <c r="J885" s="66" t="s">
        <v>9311</v>
      </c>
    </row>
    <row r="886">
      <c r="A886" s="68">
        <v>11.0</v>
      </c>
      <c r="B886" s="69" t="s">
        <v>6275</v>
      </c>
      <c r="C886" s="68" t="s">
        <v>7665</v>
      </c>
      <c r="D886" s="70" t="s">
        <v>1521</v>
      </c>
      <c r="E886" s="68" t="s">
        <v>860</v>
      </c>
      <c r="F886" s="68" t="s">
        <v>2224</v>
      </c>
      <c r="G886" s="68" t="s">
        <v>2301</v>
      </c>
      <c r="H886" s="66">
        <v>0.0</v>
      </c>
      <c r="I886" s="66" t="str">
        <f>vlookup(D886,'ranap clusters obsolete'!D:D,1,false)</f>
        <v>#N/A</v>
      </c>
      <c r="J886" s="66" t="s">
        <v>9311</v>
      </c>
    </row>
    <row r="887">
      <c r="A887" s="68">
        <v>11.0</v>
      </c>
      <c r="B887" s="69" t="s">
        <v>6275</v>
      </c>
      <c r="C887" s="68" t="s">
        <v>7665</v>
      </c>
      <c r="D887" s="70" t="s">
        <v>1523</v>
      </c>
      <c r="E887" s="68" t="s">
        <v>861</v>
      </c>
      <c r="F887" s="68" t="s">
        <v>2224</v>
      </c>
      <c r="G887" s="68" t="s">
        <v>2301</v>
      </c>
      <c r="H887" s="66">
        <v>0.0</v>
      </c>
      <c r="I887" s="66" t="str">
        <f>vlookup(D887,'ranap clusters obsolete'!D:D,1,false)</f>
        <v>#N/A</v>
      </c>
      <c r="J887" s="66" t="s">
        <v>9311</v>
      </c>
    </row>
    <row r="888">
      <c r="A888" s="68">
        <v>11.0</v>
      </c>
      <c r="B888" s="69" t="s">
        <v>6275</v>
      </c>
      <c r="C888" s="68" t="s">
        <v>7665</v>
      </c>
      <c r="D888" s="70" t="s">
        <v>1524</v>
      </c>
      <c r="E888" s="68" t="s">
        <v>862</v>
      </c>
      <c r="F888" s="68" t="s">
        <v>2224</v>
      </c>
      <c r="G888" s="68" t="s">
        <v>2301</v>
      </c>
      <c r="H888" s="66">
        <v>0.0</v>
      </c>
      <c r="I888" s="66" t="str">
        <f>vlookup(D888,'ranap clusters obsolete'!D:D,1,false)</f>
        <v>#N/A</v>
      </c>
      <c r="J888" s="66" t="s">
        <v>9311</v>
      </c>
    </row>
    <row r="889">
      <c r="A889" s="68">
        <v>11.0</v>
      </c>
      <c r="B889" s="69" t="s">
        <v>6275</v>
      </c>
      <c r="C889" s="68" t="s">
        <v>7665</v>
      </c>
      <c r="D889" s="70" t="s">
        <v>1525</v>
      </c>
      <c r="E889" s="68" t="s">
        <v>863</v>
      </c>
      <c r="F889" s="68" t="s">
        <v>2224</v>
      </c>
      <c r="G889" s="68" t="s">
        <v>2301</v>
      </c>
      <c r="H889" s="66">
        <v>0.0</v>
      </c>
      <c r="I889" s="66" t="str">
        <f>vlookup(D889,'ranap clusters obsolete'!D:D,1,false)</f>
        <v>#N/A</v>
      </c>
      <c r="J889" s="66" t="s">
        <v>9311</v>
      </c>
    </row>
    <row r="890">
      <c r="A890" s="68">
        <v>11.0</v>
      </c>
      <c r="B890" s="69" t="s">
        <v>6275</v>
      </c>
      <c r="C890" s="68" t="s">
        <v>7665</v>
      </c>
      <c r="D890" s="70" t="s">
        <v>1527</v>
      </c>
      <c r="E890" s="68" t="s">
        <v>864</v>
      </c>
      <c r="F890" s="68" t="s">
        <v>2224</v>
      </c>
      <c r="G890" s="68" t="s">
        <v>2301</v>
      </c>
      <c r="H890" s="66">
        <v>0.0</v>
      </c>
      <c r="I890" s="66" t="str">
        <f>vlookup(D890,'ranap clusters obsolete'!D:D,1,false)</f>
        <v>#N/A</v>
      </c>
      <c r="J890" s="66" t="s">
        <v>9311</v>
      </c>
    </row>
    <row r="891">
      <c r="A891" s="68">
        <v>11.0</v>
      </c>
      <c r="B891" s="69" t="s">
        <v>6275</v>
      </c>
      <c r="C891" s="68" t="s">
        <v>7665</v>
      </c>
      <c r="D891" s="70" t="s">
        <v>1528</v>
      </c>
      <c r="E891" s="68" t="s">
        <v>865</v>
      </c>
      <c r="F891" s="68" t="s">
        <v>2224</v>
      </c>
      <c r="G891" s="68" t="s">
        <v>2301</v>
      </c>
      <c r="H891" s="66">
        <v>0.0</v>
      </c>
      <c r="I891" s="66" t="str">
        <f>vlookup(D891,'ranap clusters obsolete'!D:D,1,false)</f>
        <v>#N/A</v>
      </c>
      <c r="J891" s="66" t="s">
        <v>9311</v>
      </c>
    </row>
    <row r="892">
      <c r="A892" s="68">
        <v>11.0</v>
      </c>
      <c r="B892" s="69" t="s">
        <v>6275</v>
      </c>
      <c r="C892" s="68" t="s">
        <v>7665</v>
      </c>
      <c r="D892" s="70" t="s">
        <v>1530</v>
      </c>
      <c r="E892" s="68" t="s">
        <v>866</v>
      </c>
      <c r="F892" s="68" t="s">
        <v>2224</v>
      </c>
      <c r="G892" s="68" t="s">
        <v>2301</v>
      </c>
      <c r="H892" s="66">
        <v>0.0</v>
      </c>
      <c r="I892" s="66" t="str">
        <f>vlookup(D892,'ranap clusters obsolete'!D:D,1,false)</f>
        <v>#N/A</v>
      </c>
      <c r="J892" s="66" t="s">
        <v>9311</v>
      </c>
    </row>
    <row r="893">
      <c r="A893" s="68">
        <v>11.0</v>
      </c>
      <c r="B893" s="69" t="s">
        <v>6275</v>
      </c>
      <c r="C893" s="68" t="s">
        <v>7665</v>
      </c>
      <c r="D893" s="70" t="s">
        <v>1532</v>
      </c>
      <c r="E893" s="68" t="s">
        <v>867</v>
      </c>
      <c r="F893" s="68" t="s">
        <v>2224</v>
      </c>
      <c r="G893" s="68" t="s">
        <v>2301</v>
      </c>
      <c r="H893" s="66">
        <v>0.0</v>
      </c>
      <c r="I893" s="66" t="str">
        <f>vlookup(D893,'ranap clusters obsolete'!D:D,1,false)</f>
        <v>#N/A</v>
      </c>
      <c r="J893" s="66" t="s">
        <v>9311</v>
      </c>
    </row>
    <row r="894">
      <c r="A894" s="68">
        <v>11.0</v>
      </c>
      <c r="B894" s="69" t="s">
        <v>6275</v>
      </c>
      <c r="C894" s="68" t="s">
        <v>7665</v>
      </c>
      <c r="D894" s="70" t="s">
        <v>1533</v>
      </c>
      <c r="E894" s="68" t="s">
        <v>868</v>
      </c>
      <c r="F894" s="68" t="s">
        <v>2224</v>
      </c>
      <c r="G894" s="68" t="s">
        <v>2301</v>
      </c>
      <c r="H894" s="66">
        <v>0.0</v>
      </c>
      <c r="I894" s="66" t="str">
        <f>vlookup(D894,'ranap clusters obsolete'!D:D,1,false)</f>
        <v>#N/A</v>
      </c>
      <c r="J894" s="66" t="s">
        <v>9311</v>
      </c>
    </row>
    <row r="895">
      <c r="A895" s="68">
        <v>11.0</v>
      </c>
      <c r="B895" s="69" t="s">
        <v>6275</v>
      </c>
      <c r="C895" s="68" t="s">
        <v>7665</v>
      </c>
      <c r="D895" s="70" t="s">
        <v>1535</v>
      </c>
      <c r="E895" s="68" t="s">
        <v>870</v>
      </c>
      <c r="F895" s="68" t="s">
        <v>2224</v>
      </c>
      <c r="G895" s="68" t="s">
        <v>2301</v>
      </c>
      <c r="H895" s="66">
        <v>0.0</v>
      </c>
      <c r="I895" s="66" t="str">
        <f>vlookup(D895,'ranap clusters obsolete'!D:D,1,false)</f>
        <v>#N/A</v>
      </c>
      <c r="J895" s="66" t="s">
        <v>9311</v>
      </c>
    </row>
    <row r="896">
      <c r="A896" s="68">
        <v>11.0</v>
      </c>
      <c r="B896" s="69" t="s">
        <v>6275</v>
      </c>
      <c r="C896" s="68" t="s">
        <v>7665</v>
      </c>
      <c r="D896" s="70" t="s">
        <v>1536</v>
      </c>
      <c r="E896" s="68" t="s">
        <v>871</v>
      </c>
      <c r="F896" s="68" t="s">
        <v>2224</v>
      </c>
      <c r="G896" s="68" t="s">
        <v>2301</v>
      </c>
      <c r="H896" s="66">
        <v>0.0</v>
      </c>
      <c r="I896" s="66" t="str">
        <f>vlookup(D896,'ranap clusters obsolete'!D:D,1,false)</f>
        <v>#N/A</v>
      </c>
      <c r="J896" s="66" t="s">
        <v>9311</v>
      </c>
    </row>
    <row r="897">
      <c r="A897" s="68">
        <v>11.0</v>
      </c>
      <c r="B897" s="69" t="s">
        <v>6275</v>
      </c>
      <c r="C897" s="68" t="s">
        <v>7665</v>
      </c>
      <c r="D897" s="70" t="s">
        <v>1538</v>
      </c>
      <c r="E897" s="68" t="s">
        <v>872</v>
      </c>
      <c r="F897" s="68" t="s">
        <v>2224</v>
      </c>
      <c r="G897" s="68" t="s">
        <v>2301</v>
      </c>
      <c r="H897" s="66">
        <v>0.0</v>
      </c>
      <c r="I897" s="66" t="str">
        <f>vlookup(D897,'ranap clusters obsolete'!D:D,1,false)</f>
        <v>#N/A</v>
      </c>
      <c r="J897" s="66" t="s">
        <v>9311</v>
      </c>
    </row>
    <row r="898">
      <c r="A898" s="68">
        <v>11.0</v>
      </c>
      <c r="B898" s="69" t="s">
        <v>6275</v>
      </c>
      <c r="C898" s="68" t="s">
        <v>7665</v>
      </c>
      <c r="D898" s="70" t="s">
        <v>1539</v>
      </c>
      <c r="E898" s="68" t="s">
        <v>873</v>
      </c>
      <c r="F898" s="68" t="s">
        <v>2224</v>
      </c>
      <c r="G898" s="68" t="s">
        <v>2301</v>
      </c>
      <c r="H898" s="66">
        <v>0.0</v>
      </c>
      <c r="I898" s="66" t="str">
        <f>vlookup(D898,'ranap clusters obsolete'!D:D,1,false)</f>
        <v>#N/A</v>
      </c>
      <c r="J898" s="66" t="s">
        <v>9311</v>
      </c>
    </row>
    <row r="899">
      <c r="A899" s="68">
        <v>11.0</v>
      </c>
      <c r="B899" s="69" t="s">
        <v>6275</v>
      </c>
      <c r="C899" s="68" t="s">
        <v>7665</v>
      </c>
      <c r="D899" s="70" t="s">
        <v>1540</v>
      </c>
      <c r="E899" s="68" t="s">
        <v>874</v>
      </c>
      <c r="F899" s="68" t="s">
        <v>2224</v>
      </c>
      <c r="G899" s="68" t="s">
        <v>2301</v>
      </c>
      <c r="H899" s="66">
        <v>0.0</v>
      </c>
      <c r="I899" s="66" t="str">
        <f>vlookup(D899,'ranap clusters obsolete'!D:D,1,false)</f>
        <v>#N/A</v>
      </c>
      <c r="J899" s="66" t="s">
        <v>9311</v>
      </c>
    </row>
    <row r="900">
      <c r="A900" s="68">
        <v>11.0</v>
      </c>
      <c r="B900" s="69" t="s">
        <v>6275</v>
      </c>
      <c r="C900" s="68" t="s">
        <v>7665</v>
      </c>
      <c r="D900" s="70" t="s">
        <v>1541</v>
      </c>
      <c r="E900" s="68" t="s">
        <v>875</v>
      </c>
      <c r="F900" s="68" t="s">
        <v>2224</v>
      </c>
      <c r="G900" s="68" t="s">
        <v>2301</v>
      </c>
      <c r="H900" s="66">
        <v>0.0</v>
      </c>
      <c r="I900" s="66" t="str">
        <f>vlookup(D900,'ranap clusters obsolete'!D:D,1,false)</f>
        <v>#N/A</v>
      </c>
      <c r="J900" s="66" t="s">
        <v>9311</v>
      </c>
    </row>
    <row r="901">
      <c r="A901" s="68">
        <v>11.0</v>
      </c>
      <c r="B901" s="69" t="s">
        <v>6275</v>
      </c>
      <c r="C901" s="68" t="s">
        <v>7665</v>
      </c>
      <c r="D901" s="70" t="s">
        <v>1542</v>
      </c>
      <c r="E901" s="68" t="s">
        <v>876</v>
      </c>
      <c r="F901" s="68" t="s">
        <v>2224</v>
      </c>
      <c r="G901" s="68" t="s">
        <v>2301</v>
      </c>
      <c r="H901" s="66">
        <v>0.0</v>
      </c>
      <c r="I901" s="66" t="str">
        <f>vlookup(D901,'ranap clusters obsolete'!D:D,1,false)</f>
        <v>#N/A</v>
      </c>
      <c r="J901" s="66" t="s">
        <v>9311</v>
      </c>
    </row>
    <row r="902">
      <c r="A902" s="68">
        <v>11.0</v>
      </c>
      <c r="B902" s="69" t="s">
        <v>6275</v>
      </c>
      <c r="C902" s="68" t="s">
        <v>7665</v>
      </c>
      <c r="D902" s="70" t="s">
        <v>1543</v>
      </c>
      <c r="E902" s="68" t="s">
        <v>877</v>
      </c>
      <c r="F902" s="68" t="s">
        <v>2224</v>
      </c>
      <c r="G902" s="68" t="s">
        <v>2301</v>
      </c>
      <c r="H902" s="66">
        <v>0.0</v>
      </c>
      <c r="I902" s="66" t="str">
        <f>vlookup(D902,'ranap clusters obsolete'!D:D,1,false)</f>
        <v>#N/A</v>
      </c>
      <c r="J902" s="66" t="s">
        <v>9311</v>
      </c>
    </row>
    <row r="903">
      <c r="A903" s="68">
        <v>11.0</v>
      </c>
      <c r="B903" s="69" t="s">
        <v>6275</v>
      </c>
      <c r="C903" s="68" t="s">
        <v>7665</v>
      </c>
      <c r="D903" s="70" t="s">
        <v>1545</v>
      </c>
      <c r="E903" s="68" t="s">
        <v>879</v>
      </c>
      <c r="F903" s="68" t="s">
        <v>2224</v>
      </c>
      <c r="G903" s="68" t="s">
        <v>2301</v>
      </c>
      <c r="H903" s="66">
        <v>0.0</v>
      </c>
      <c r="I903" s="66" t="str">
        <f>vlookup(D903,'ranap clusters obsolete'!D:D,1,false)</f>
        <v>#N/A</v>
      </c>
      <c r="J903" s="66" t="s">
        <v>9311</v>
      </c>
    </row>
    <row r="904">
      <c r="A904" s="68">
        <v>11.0</v>
      </c>
      <c r="B904" s="69" t="s">
        <v>6275</v>
      </c>
      <c r="C904" s="68" t="s">
        <v>7665</v>
      </c>
      <c r="D904" s="70" t="s">
        <v>1547</v>
      </c>
      <c r="E904" s="68" t="s">
        <v>880</v>
      </c>
      <c r="F904" s="68" t="s">
        <v>2224</v>
      </c>
      <c r="G904" s="68" t="s">
        <v>2301</v>
      </c>
      <c r="H904" s="66">
        <v>0.0</v>
      </c>
      <c r="I904" s="66" t="str">
        <f>vlookup(D904,'ranap clusters obsolete'!D:D,1,false)</f>
        <v>#N/A</v>
      </c>
      <c r="J904" s="66" t="s">
        <v>9311</v>
      </c>
    </row>
    <row r="905">
      <c r="A905" s="68">
        <v>11.0</v>
      </c>
      <c r="B905" s="69" t="s">
        <v>6275</v>
      </c>
      <c r="C905" s="68" t="s">
        <v>7665</v>
      </c>
      <c r="D905" s="70" t="s">
        <v>1548</v>
      </c>
      <c r="E905" s="68" t="s">
        <v>881</v>
      </c>
      <c r="F905" s="68" t="s">
        <v>2224</v>
      </c>
      <c r="G905" s="68" t="s">
        <v>2301</v>
      </c>
      <c r="H905" s="66">
        <v>0.0</v>
      </c>
      <c r="I905" s="66" t="str">
        <f>vlookup(D905,'ranap clusters obsolete'!D:D,1,false)</f>
        <v>#N/A</v>
      </c>
      <c r="J905" s="66" t="s">
        <v>9311</v>
      </c>
    </row>
    <row r="906">
      <c r="A906" s="68">
        <v>11.0</v>
      </c>
      <c r="B906" s="69" t="s">
        <v>6275</v>
      </c>
      <c r="C906" s="68" t="s">
        <v>7665</v>
      </c>
      <c r="D906" s="70" t="s">
        <v>1549</v>
      </c>
      <c r="E906" s="68" t="s">
        <v>882</v>
      </c>
      <c r="F906" s="68" t="s">
        <v>2224</v>
      </c>
      <c r="G906" s="68" t="s">
        <v>2301</v>
      </c>
      <c r="H906" s="66">
        <v>0.0</v>
      </c>
      <c r="I906" s="66" t="str">
        <f>vlookup(D906,'ranap clusters obsolete'!D:D,1,false)</f>
        <v>#N/A</v>
      </c>
      <c r="J906" s="66" t="s">
        <v>9311</v>
      </c>
    </row>
    <row r="907">
      <c r="A907" s="68">
        <v>11.0</v>
      </c>
      <c r="B907" s="69" t="s">
        <v>6275</v>
      </c>
      <c r="C907" s="68" t="s">
        <v>7665</v>
      </c>
      <c r="D907" s="70" t="s">
        <v>1544</v>
      </c>
      <c r="E907" s="68" t="s">
        <v>878</v>
      </c>
      <c r="F907" s="68" t="s">
        <v>2224</v>
      </c>
      <c r="G907" s="68" t="s">
        <v>2301</v>
      </c>
      <c r="H907" s="66">
        <v>1.0</v>
      </c>
      <c r="I907" s="66" t="str">
        <f>vlookup(D907,'ranap clusters obsolete'!D:D,1,false)</f>
        <v>#N/A</v>
      </c>
      <c r="J907" s="66" t="s">
        <v>9311</v>
      </c>
    </row>
    <row r="908">
      <c r="A908" s="68">
        <v>11.0</v>
      </c>
      <c r="B908" s="69" t="s">
        <v>6275</v>
      </c>
      <c r="C908" s="68" t="s">
        <v>7665</v>
      </c>
      <c r="D908" s="70" t="s">
        <v>1550</v>
      </c>
      <c r="E908" s="68" t="s">
        <v>885</v>
      </c>
      <c r="F908" s="68" t="s">
        <v>2225</v>
      </c>
      <c r="G908" s="68" t="s">
        <v>2301</v>
      </c>
      <c r="H908" s="66">
        <v>0.0</v>
      </c>
      <c r="I908" s="66" t="str">
        <f>vlookup(D908,'ranap clusters obsolete'!D:D,1,false)</f>
        <v>#N/A</v>
      </c>
      <c r="J908" s="66" t="s">
        <v>9311</v>
      </c>
    </row>
    <row r="909">
      <c r="A909" s="68">
        <v>11.0</v>
      </c>
      <c r="B909" s="69" t="s">
        <v>6275</v>
      </c>
      <c r="C909" s="68" t="s">
        <v>7665</v>
      </c>
      <c r="D909" s="70" t="s">
        <v>1552</v>
      </c>
      <c r="E909" s="68" t="s">
        <v>886</v>
      </c>
      <c r="F909" s="68" t="s">
        <v>2225</v>
      </c>
      <c r="G909" s="68" t="s">
        <v>2301</v>
      </c>
      <c r="H909" s="66">
        <v>0.0</v>
      </c>
      <c r="I909" s="66" t="str">
        <f>vlookup(D909,'ranap clusters obsolete'!D:D,1,false)</f>
        <v>#N/A</v>
      </c>
      <c r="J909" s="66" t="s">
        <v>9311</v>
      </c>
    </row>
    <row r="910">
      <c r="A910" s="68">
        <v>11.0</v>
      </c>
      <c r="B910" s="69" t="s">
        <v>6275</v>
      </c>
      <c r="C910" s="68" t="s">
        <v>7665</v>
      </c>
      <c r="D910" s="70" t="s">
        <v>1553</v>
      </c>
      <c r="E910" s="68" t="s">
        <v>887</v>
      </c>
      <c r="F910" s="68" t="s">
        <v>2225</v>
      </c>
      <c r="G910" s="68" t="s">
        <v>2301</v>
      </c>
      <c r="H910" s="66">
        <v>0.0</v>
      </c>
      <c r="I910" s="66" t="str">
        <f>vlookup(D910,'ranap clusters obsolete'!D:D,1,false)</f>
        <v>#N/A</v>
      </c>
      <c r="J910" s="66" t="s">
        <v>9311</v>
      </c>
    </row>
    <row r="911">
      <c r="A911" s="68">
        <v>11.0</v>
      </c>
      <c r="B911" s="69" t="s">
        <v>6275</v>
      </c>
      <c r="C911" s="68" t="s">
        <v>7665</v>
      </c>
      <c r="D911" s="70" t="s">
        <v>1554</v>
      </c>
      <c r="E911" s="68" t="s">
        <v>888</v>
      </c>
      <c r="F911" s="68" t="s">
        <v>2225</v>
      </c>
      <c r="G911" s="68" t="s">
        <v>2301</v>
      </c>
      <c r="H911" s="66">
        <v>0.0</v>
      </c>
      <c r="I911" s="66" t="str">
        <f>vlookup(D911,'ranap clusters obsolete'!D:D,1,false)</f>
        <v>#N/A</v>
      </c>
      <c r="J911" s="66" t="s">
        <v>9311</v>
      </c>
    </row>
    <row r="912">
      <c r="A912" s="68">
        <v>11.0</v>
      </c>
      <c r="B912" s="69" t="s">
        <v>6275</v>
      </c>
      <c r="C912" s="68" t="s">
        <v>7665</v>
      </c>
      <c r="D912" s="70" t="s">
        <v>1555</v>
      </c>
      <c r="E912" s="68" t="s">
        <v>889</v>
      </c>
      <c r="F912" s="68" t="s">
        <v>2225</v>
      </c>
      <c r="G912" s="68" t="s">
        <v>2301</v>
      </c>
      <c r="H912" s="66">
        <v>0.0</v>
      </c>
      <c r="I912" s="66" t="str">
        <f>vlookup(D912,'ranap clusters obsolete'!D:D,1,false)</f>
        <v>#N/A</v>
      </c>
      <c r="J912" s="66" t="s">
        <v>9311</v>
      </c>
    </row>
    <row r="913">
      <c r="A913" s="68">
        <v>11.0</v>
      </c>
      <c r="B913" s="69" t="s">
        <v>6275</v>
      </c>
      <c r="C913" s="68" t="s">
        <v>7665</v>
      </c>
      <c r="D913" s="70" t="s">
        <v>1556</v>
      </c>
      <c r="E913" s="68" t="s">
        <v>890</v>
      </c>
      <c r="F913" s="68" t="s">
        <v>2225</v>
      </c>
      <c r="G913" s="68" t="s">
        <v>2301</v>
      </c>
      <c r="H913" s="66">
        <v>0.0</v>
      </c>
      <c r="I913" s="66" t="str">
        <f>vlookup(D913,'ranap clusters obsolete'!D:D,1,false)</f>
        <v>#N/A</v>
      </c>
      <c r="J913" s="66" t="s">
        <v>9311</v>
      </c>
    </row>
    <row r="914">
      <c r="A914" s="68">
        <v>11.0</v>
      </c>
      <c r="B914" s="69" t="s">
        <v>6275</v>
      </c>
      <c r="C914" s="68" t="s">
        <v>7665</v>
      </c>
      <c r="D914" s="70" t="s">
        <v>1558</v>
      </c>
      <c r="E914" s="68" t="s">
        <v>891</v>
      </c>
      <c r="F914" s="68" t="s">
        <v>2225</v>
      </c>
      <c r="G914" s="68" t="s">
        <v>2301</v>
      </c>
      <c r="H914" s="66">
        <v>0.0</v>
      </c>
      <c r="I914" s="66" t="str">
        <f>vlookup(D914,'ranap clusters obsolete'!D:D,1,false)</f>
        <v>#N/A</v>
      </c>
      <c r="J914" s="66" t="s">
        <v>9311</v>
      </c>
    </row>
    <row r="915">
      <c r="A915" s="68">
        <v>11.0</v>
      </c>
      <c r="B915" s="69" t="s">
        <v>6275</v>
      </c>
      <c r="C915" s="68" t="s">
        <v>7665</v>
      </c>
      <c r="D915" s="70" t="s">
        <v>1559</v>
      </c>
      <c r="E915" s="68" t="s">
        <v>893</v>
      </c>
      <c r="F915" s="68" t="s">
        <v>2225</v>
      </c>
      <c r="G915" s="68" t="s">
        <v>2301</v>
      </c>
      <c r="H915" s="66">
        <v>0.0</v>
      </c>
      <c r="I915" s="66" t="str">
        <f>vlookup(D915,'ranap clusters obsolete'!D:D,1,false)</f>
        <v>#N/A</v>
      </c>
      <c r="J915" s="66" t="s">
        <v>9311</v>
      </c>
    </row>
    <row r="916">
      <c r="A916" s="68">
        <v>11.0</v>
      </c>
      <c r="B916" s="69" t="s">
        <v>6275</v>
      </c>
      <c r="C916" s="68" t="s">
        <v>7665</v>
      </c>
      <c r="D916" s="70" t="s">
        <v>1560</v>
      </c>
      <c r="E916" s="68" t="s">
        <v>894</v>
      </c>
      <c r="F916" s="68" t="s">
        <v>2225</v>
      </c>
      <c r="G916" s="68" t="s">
        <v>2301</v>
      </c>
      <c r="H916" s="66">
        <v>0.0</v>
      </c>
      <c r="I916" s="66" t="str">
        <f>vlookup(D916,'ranap clusters obsolete'!D:D,1,false)</f>
        <v>#N/A</v>
      </c>
      <c r="J916" s="66" t="s">
        <v>9311</v>
      </c>
    </row>
    <row r="917">
      <c r="A917" s="68">
        <v>11.0</v>
      </c>
      <c r="B917" s="69" t="s">
        <v>6275</v>
      </c>
      <c r="C917" s="68" t="s">
        <v>7665</v>
      </c>
      <c r="D917" s="70" t="s">
        <v>1562</v>
      </c>
      <c r="E917" s="68" t="s">
        <v>895</v>
      </c>
      <c r="F917" s="68" t="s">
        <v>2225</v>
      </c>
      <c r="G917" s="68" t="s">
        <v>2301</v>
      </c>
      <c r="H917" s="66">
        <v>0.0</v>
      </c>
      <c r="I917" s="66" t="str">
        <f>vlookup(D917,'ranap clusters obsolete'!D:D,1,false)</f>
        <v>#N/A</v>
      </c>
      <c r="J917" s="66" t="s">
        <v>9311</v>
      </c>
    </row>
    <row r="918">
      <c r="A918" s="68">
        <v>11.0</v>
      </c>
      <c r="B918" s="69" t="s">
        <v>6275</v>
      </c>
      <c r="C918" s="68" t="s">
        <v>7665</v>
      </c>
      <c r="D918" s="70" t="s">
        <v>1563</v>
      </c>
      <c r="E918" s="68" t="s">
        <v>896</v>
      </c>
      <c r="F918" s="68" t="s">
        <v>2225</v>
      </c>
      <c r="G918" s="68" t="s">
        <v>2301</v>
      </c>
      <c r="H918" s="66">
        <v>0.0</v>
      </c>
      <c r="I918" s="66" t="str">
        <f>vlookup(D918,'ranap clusters obsolete'!D:D,1,false)</f>
        <v>#N/A</v>
      </c>
      <c r="J918" s="66" t="s">
        <v>9311</v>
      </c>
    </row>
    <row r="919">
      <c r="A919" s="68">
        <v>11.0</v>
      </c>
      <c r="B919" s="69" t="s">
        <v>6275</v>
      </c>
      <c r="C919" s="68" t="s">
        <v>7665</v>
      </c>
      <c r="D919" s="70" t="s">
        <v>1565</v>
      </c>
      <c r="E919" s="68" t="s">
        <v>897</v>
      </c>
      <c r="F919" s="68" t="s">
        <v>2225</v>
      </c>
      <c r="G919" s="68" t="s">
        <v>2301</v>
      </c>
      <c r="H919" s="66">
        <v>0.0</v>
      </c>
      <c r="I919" s="66" t="str">
        <f>vlookup(D919,'ranap clusters obsolete'!D:D,1,false)</f>
        <v>#N/A</v>
      </c>
      <c r="J919" s="66" t="s">
        <v>9311</v>
      </c>
    </row>
    <row r="920">
      <c r="A920" s="68">
        <v>11.0</v>
      </c>
      <c r="B920" s="69" t="s">
        <v>6275</v>
      </c>
      <c r="C920" s="68" t="s">
        <v>7665</v>
      </c>
      <c r="D920" s="70" t="s">
        <v>10576</v>
      </c>
      <c r="E920" s="68" t="s">
        <v>10577</v>
      </c>
      <c r="F920" s="68" t="s">
        <v>2225</v>
      </c>
      <c r="G920" s="68" t="s">
        <v>2301</v>
      </c>
      <c r="H920" s="66">
        <v>0.0</v>
      </c>
      <c r="I920" s="66" t="str">
        <f>vlookup(D920,'ranap clusters obsolete'!D:D,1,false)</f>
        <v>#N/A</v>
      </c>
      <c r="J920" s="66" t="s">
        <v>9311</v>
      </c>
    </row>
    <row r="921">
      <c r="A921" s="68">
        <v>11.0</v>
      </c>
      <c r="B921" s="69" t="s">
        <v>6275</v>
      </c>
      <c r="C921" s="68" t="s">
        <v>7665</v>
      </c>
      <c r="D921" s="70" t="s">
        <v>1566</v>
      </c>
      <c r="E921" s="68" t="s">
        <v>901</v>
      </c>
      <c r="F921" s="68" t="s">
        <v>2226</v>
      </c>
      <c r="G921" s="68" t="s">
        <v>2301</v>
      </c>
      <c r="H921" s="66">
        <v>0.0</v>
      </c>
      <c r="I921" s="66" t="str">
        <f>vlookup(D921,'ranap clusters obsolete'!D:D,1,false)</f>
        <v>#N/A</v>
      </c>
      <c r="J921" s="66" t="s">
        <v>9311</v>
      </c>
    </row>
    <row r="922">
      <c r="A922" s="68">
        <v>11.0</v>
      </c>
      <c r="B922" s="69" t="s">
        <v>6275</v>
      </c>
      <c r="C922" s="68" t="s">
        <v>7665</v>
      </c>
      <c r="D922" s="70" t="s">
        <v>1569</v>
      </c>
      <c r="E922" s="68" t="s">
        <v>902</v>
      </c>
      <c r="F922" s="68" t="s">
        <v>2226</v>
      </c>
      <c r="G922" s="68" t="s">
        <v>2301</v>
      </c>
      <c r="H922" s="66">
        <v>0.0</v>
      </c>
      <c r="I922" s="66" t="str">
        <f>vlookup(D922,'ranap clusters obsolete'!D:D,1,false)</f>
        <v>#N/A</v>
      </c>
      <c r="J922" s="66" t="s">
        <v>9311</v>
      </c>
    </row>
    <row r="923">
      <c r="A923" s="68">
        <v>11.0</v>
      </c>
      <c r="B923" s="69" t="s">
        <v>6275</v>
      </c>
      <c r="C923" s="68" t="s">
        <v>7665</v>
      </c>
      <c r="D923" s="70" t="s">
        <v>1570</v>
      </c>
      <c r="E923" s="68" t="s">
        <v>903</v>
      </c>
      <c r="F923" s="68" t="s">
        <v>2226</v>
      </c>
      <c r="G923" s="68" t="s">
        <v>2301</v>
      </c>
      <c r="H923" s="66">
        <v>0.0</v>
      </c>
      <c r="I923" s="66" t="str">
        <f>vlookup(D923,'ranap clusters obsolete'!D:D,1,false)</f>
        <v>#N/A</v>
      </c>
      <c r="J923" s="66" t="s">
        <v>9311</v>
      </c>
    </row>
    <row r="924">
      <c r="A924" s="68">
        <v>11.0</v>
      </c>
      <c r="B924" s="69" t="s">
        <v>6275</v>
      </c>
      <c r="C924" s="68" t="s">
        <v>7665</v>
      </c>
      <c r="D924" s="70" t="s">
        <v>1573</v>
      </c>
      <c r="E924" s="68" t="s">
        <v>904</v>
      </c>
      <c r="F924" s="68" t="s">
        <v>2226</v>
      </c>
      <c r="G924" s="68" t="s">
        <v>2301</v>
      </c>
      <c r="H924" s="66">
        <v>0.0</v>
      </c>
      <c r="I924" s="66" t="str">
        <f>vlookup(D924,'ranap clusters obsolete'!D:D,1,false)</f>
        <v>#N/A</v>
      </c>
      <c r="J924" s="66" t="s">
        <v>9311</v>
      </c>
    </row>
    <row r="925">
      <c r="A925" s="68">
        <v>11.0</v>
      </c>
      <c r="B925" s="69" t="s">
        <v>6275</v>
      </c>
      <c r="C925" s="68" t="s">
        <v>7665</v>
      </c>
      <c r="D925" s="70" t="s">
        <v>1575</v>
      </c>
      <c r="E925" s="68" t="s">
        <v>905</v>
      </c>
      <c r="F925" s="68" t="s">
        <v>2226</v>
      </c>
      <c r="G925" s="68" t="s">
        <v>2301</v>
      </c>
      <c r="H925" s="66">
        <v>0.0</v>
      </c>
      <c r="I925" s="66" t="str">
        <f>vlookup(D925,'ranap clusters obsolete'!D:D,1,false)</f>
        <v>#N/A</v>
      </c>
      <c r="J925" s="66" t="s">
        <v>9311</v>
      </c>
    </row>
    <row r="926">
      <c r="A926" s="68">
        <v>11.0</v>
      </c>
      <c r="B926" s="69" t="s">
        <v>6275</v>
      </c>
      <c r="C926" s="68" t="s">
        <v>7665</v>
      </c>
      <c r="D926" s="70" t="s">
        <v>1578</v>
      </c>
      <c r="E926" s="68" t="s">
        <v>906</v>
      </c>
      <c r="F926" s="68" t="s">
        <v>2226</v>
      </c>
      <c r="G926" s="68" t="s">
        <v>2301</v>
      </c>
      <c r="H926" s="66">
        <v>0.0</v>
      </c>
      <c r="I926" s="66" t="str">
        <f>vlookup(D926,'ranap clusters obsolete'!D:D,1,false)</f>
        <v>#N/A</v>
      </c>
      <c r="J926" s="66" t="s">
        <v>9311</v>
      </c>
    </row>
    <row r="927">
      <c r="A927" s="68">
        <v>11.0</v>
      </c>
      <c r="B927" s="69" t="s">
        <v>6275</v>
      </c>
      <c r="C927" s="68" t="s">
        <v>7665</v>
      </c>
      <c r="D927" s="70" t="s">
        <v>1579</v>
      </c>
      <c r="E927" s="68" t="s">
        <v>907</v>
      </c>
      <c r="F927" s="68" t="s">
        <v>2226</v>
      </c>
      <c r="G927" s="68" t="s">
        <v>2301</v>
      </c>
      <c r="H927" s="66">
        <v>0.0</v>
      </c>
      <c r="I927" s="66" t="str">
        <f>vlookup(D927,'ranap clusters obsolete'!D:D,1,false)</f>
        <v>#N/A</v>
      </c>
      <c r="J927" s="66" t="s">
        <v>9311</v>
      </c>
    </row>
    <row r="928">
      <c r="A928" s="68">
        <v>11.0</v>
      </c>
      <c r="B928" s="69" t="s">
        <v>6275</v>
      </c>
      <c r="C928" s="68" t="s">
        <v>7665</v>
      </c>
      <c r="D928" s="70" t="s">
        <v>1580</v>
      </c>
      <c r="E928" s="68" t="s">
        <v>908</v>
      </c>
      <c r="F928" s="68" t="s">
        <v>2226</v>
      </c>
      <c r="G928" s="68" t="s">
        <v>2301</v>
      </c>
      <c r="H928" s="66">
        <v>0.0</v>
      </c>
      <c r="I928" s="66" t="str">
        <f>vlookup(D928,'ranap clusters obsolete'!D:D,1,false)</f>
        <v>#N/A</v>
      </c>
      <c r="J928" s="66" t="s">
        <v>9311</v>
      </c>
    </row>
    <row r="929">
      <c r="A929" s="68">
        <v>11.0</v>
      </c>
      <c r="B929" s="69" t="s">
        <v>6275</v>
      </c>
      <c r="C929" s="68" t="s">
        <v>7665</v>
      </c>
      <c r="D929" s="70" t="s">
        <v>1582</v>
      </c>
      <c r="E929" s="68" t="s">
        <v>909</v>
      </c>
      <c r="F929" s="68" t="s">
        <v>2226</v>
      </c>
      <c r="G929" s="68" t="s">
        <v>2301</v>
      </c>
      <c r="H929" s="66">
        <v>0.0</v>
      </c>
      <c r="I929" s="66" t="str">
        <f>vlookup(D929,'ranap clusters obsolete'!D:D,1,false)</f>
        <v>#N/A</v>
      </c>
      <c r="J929" s="66" t="s">
        <v>9311</v>
      </c>
    </row>
    <row r="930">
      <c r="A930" s="68">
        <v>11.0</v>
      </c>
      <c r="B930" s="69" t="s">
        <v>6275</v>
      </c>
      <c r="C930" s="68" t="s">
        <v>7665</v>
      </c>
      <c r="D930" s="70" t="s">
        <v>1583</v>
      </c>
      <c r="E930" s="68" t="s">
        <v>910</v>
      </c>
      <c r="F930" s="68" t="s">
        <v>2226</v>
      </c>
      <c r="G930" s="68" t="s">
        <v>2301</v>
      </c>
      <c r="H930" s="66">
        <v>0.0</v>
      </c>
      <c r="I930" s="66" t="str">
        <f>vlookup(D930,'ranap clusters obsolete'!D:D,1,false)</f>
        <v>#N/A</v>
      </c>
      <c r="J930" s="66" t="s">
        <v>9311</v>
      </c>
    </row>
    <row r="931">
      <c r="A931" s="68">
        <v>11.0</v>
      </c>
      <c r="B931" s="69" t="s">
        <v>6275</v>
      </c>
      <c r="C931" s="68" t="s">
        <v>7665</v>
      </c>
      <c r="D931" s="70" t="s">
        <v>1584</v>
      </c>
      <c r="E931" s="68" t="s">
        <v>913</v>
      </c>
      <c r="F931" s="68" t="s">
        <v>2190</v>
      </c>
      <c r="G931" s="68" t="s">
        <v>2301</v>
      </c>
      <c r="H931" s="66">
        <v>0.0</v>
      </c>
      <c r="I931" s="66" t="str">
        <f>vlookup(D931,'ranap clusters obsolete'!D:D,1,false)</f>
        <v>#N/A</v>
      </c>
      <c r="J931" s="66" t="s">
        <v>9311</v>
      </c>
    </row>
    <row r="932">
      <c r="A932" s="68">
        <v>11.0</v>
      </c>
      <c r="B932" s="69" t="s">
        <v>6275</v>
      </c>
      <c r="C932" s="68" t="s">
        <v>7665</v>
      </c>
      <c r="D932" s="70" t="s">
        <v>1587</v>
      </c>
      <c r="E932" s="68" t="s">
        <v>915</v>
      </c>
      <c r="F932" s="68" t="s">
        <v>2190</v>
      </c>
      <c r="G932" s="68" t="s">
        <v>2301</v>
      </c>
      <c r="H932" s="66">
        <v>0.0</v>
      </c>
      <c r="I932" s="66" t="str">
        <f>vlookup(D932,'ranap clusters obsolete'!D:D,1,false)</f>
        <v>#N/A</v>
      </c>
      <c r="J932" s="66" t="s">
        <v>9311</v>
      </c>
    </row>
    <row r="933">
      <c r="A933" s="68">
        <v>11.0</v>
      </c>
      <c r="B933" s="69" t="s">
        <v>6275</v>
      </c>
      <c r="C933" s="68" t="s">
        <v>7665</v>
      </c>
      <c r="D933" s="70" t="s">
        <v>1589</v>
      </c>
      <c r="E933" s="68" t="s">
        <v>916</v>
      </c>
      <c r="F933" s="68" t="s">
        <v>2190</v>
      </c>
      <c r="G933" s="68" t="s">
        <v>2301</v>
      </c>
      <c r="H933" s="66">
        <v>0.0</v>
      </c>
      <c r="I933" s="66" t="str">
        <f>vlookup(D933,'ranap clusters obsolete'!D:D,1,false)</f>
        <v>#N/A</v>
      </c>
      <c r="J933" s="66" t="s">
        <v>9311</v>
      </c>
    </row>
    <row r="934">
      <c r="A934" s="68">
        <v>11.0</v>
      </c>
      <c r="B934" s="69" t="s">
        <v>6275</v>
      </c>
      <c r="C934" s="68" t="s">
        <v>7665</v>
      </c>
      <c r="D934" s="70" t="s">
        <v>1590</v>
      </c>
      <c r="E934" s="68" t="s">
        <v>917</v>
      </c>
      <c r="F934" s="68" t="s">
        <v>2190</v>
      </c>
      <c r="G934" s="68" t="s">
        <v>2301</v>
      </c>
      <c r="H934" s="66">
        <v>0.0</v>
      </c>
      <c r="I934" s="66" t="str">
        <f>vlookup(D934,'ranap clusters obsolete'!D:D,1,false)</f>
        <v>#N/A</v>
      </c>
      <c r="J934" s="66" t="s">
        <v>9311</v>
      </c>
    </row>
    <row r="935">
      <c r="A935" s="68">
        <v>11.0</v>
      </c>
      <c r="B935" s="69" t="s">
        <v>6275</v>
      </c>
      <c r="C935" s="68" t="s">
        <v>7665</v>
      </c>
      <c r="D935" s="70" t="s">
        <v>1591</v>
      </c>
      <c r="E935" s="68" t="s">
        <v>918</v>
      </c>
      <c r="F935" s="68" t="s">
        <v>2190</v>
      </c>
      <c r="G935" s="68" t="s">
        <v>2301</v>
      </c>
      <c r="H935" s="66">
        <v>0.0</v>
      </c>
      <c r="I935" s="66" t="str">
        <f>vlookup(D935,'ranap clusters obsolete'!D:D,1,false)</f>
        <v>#N/A</v>
      </c>
      <c r="J935" s="66" t="s">
        <v>9311</v>
      </c>
    </row>
    <row r="936">
      <c r="A936" s="68">
        <v>11.0</v>
      </c>
      <c r="B936" s="69" t="s">
        <v>6275</v>
      </c>
      <c r="C936" s="68" t="s">
        <v>7665</v>
      </c>
      <c r="D936" s="70" t="s">
        <v>1593</v>
      </c>
      <c r="E936" s="68" t="s">
        <v>919</v>
      </c>
      <c r="F936" s="68" t="s">
        <v>2190</v>
      </c>
      <c r="G936" s="68" t="s">
        <v>2301</v>
      </c>
      <c r="H936" s="66">
        <v>0.0</v>
      </c>
      <c r="I936" s="66" t="str">
        <f>vlookup(D936,'ranap clusters obsolete'!D:D,1,false)</f>
        <v>#N/A</v>
      </c>
      <c r="J936" s="66" t="s">
        <v>9311</v>
      </c>
    </row>
    <row r="937">
      <c r="A937" s="68">
        <v>11.0</v>
      </c>
      <c r="B937" s="69" t="s">
        <v>6275</v>
      </c>
      <c r="C937" s="68" t="s">
        <v>7665</v>
      </c>
      <c r="D937" s="70" t="s">
        <v>1594</v>
      </c>
      <c r="E937" s="68" t="s">
        <v>922</v>
      </c>
      <c r="F937" s="68" t="s">
        <v>2190</v>
      </c>
      <c r="G937" s="68" t="s">
        <v>2301</v>
      </c>
      <c r="H937" s="66">
        <v>0.0</v>
      </c>
      <c r="I937" s="66" t="str">
        <f>vlookup(D937,'ranap clusters obsolete'!D:D,1,false)</f>
        <v>#N/A</v>
      </c>
      <c r="J937" s="66" t="s">
        <v>9311</v>
      </c>
    </row>
    <row r="938">
      <c r="A938" s="68">
        <v>11.0</v>
      </c>
      <c r="B938" s="69" t="s">
        <v>6275</v>
      </c>
      <c r="C938" s="68" t="s">
        <v>7665</v>
      </c>
      <c r="D938" s="70" t="s">
        <v>1596</v>
      </c>
      <c r="E938" s="68" t="s">
        <v>926</v>
      </c>
      <c r="F938" s="68" t="s">
        <v>2190</v>
      </c>
      <c r="G938" s="68" t="s">
        <v>2301</v>
      </c>
      <c r="H938" s="66">
        <v>0.0</v>
      </c>
      <c r="I938" s="66" t="str">
        <f>vlookup(D938,'ranap clusters obsolete'!D:D,1,false)</f>
        <v>#N/A</v>
      </c>
      <c r="J938" s="66" t="s">
        <v>9311</v>
      </c>
    </row>
    <row r="939">
      <c r="A939" s="68">
        <v>11.0</v>
      </c>
      <c r="B939" s="69" t="s">
        <v>6275</v>
      </c>
      <c r="C939" s="68" t="s">
        <v>7665</v>
      </c>
      <c r="D939" s="70" t="s">
        <v>1597</v>
      </c>
      <c r="E939" s="68" t="s">
        <v>930</v>
      </c>
      <c r="F939" s="68" t="s">
        <v>2190</v>
      </c>
      <c r="G939" s="68" t="s">
        <v>2441</v>
      </c>
      <c r="H939" s="66">
        <v>0.0</v>
      </c>
      <c r="I939" s="66" t="str">
        <f>vlookup(D939,'ranap clusters obsolete'!D:D,1,false)</f>
        <v>#N/A</v>
      </c>
      <c r="J939" s="66" t="s">
        <v>9311</v>
      </c>
    </row>
    <row r="940">
      <c r="A940" s="68">
        <v>11.0</v>
      </c>
      <c r="B940" s="69" t="s">
        <v>6275</v>
      </c>
      <c r="C940" s="68" t="s">
        <v>7665</v>
      </c>
      <c r="D940" s="70" t="s">
        <v>1599</v>
      </c>
      <c r="E940" s="68" t="s">
        <v>933</v>
      </c>
      <c r="F940" s="68" t="s">
        <v>2190</v>
      </c>
      <c r="G940" s="68" t="s">
        <v>2301</v>
      </c>
      <c r="H940" s="66">
        <v>0.0</v>
      </c>
      <c r="I940" s="66" t="str">
        <f>vlookup(D940,'ranap clusters obsolete'!D:D,1,false)</f>
        <v>#N/A</v>
      </c>
      <c r="J940" s="66" t="s">
        <v>9311</v>
      </c>
    </row>
    <row r="941">
      <c r="A941" s="68">
        <v>11.0</v>
      </c>
      <c r="B941" s="69" t="s">
        <v>6275</v>
      </c>
      <c r="C941" s="68" t="s">
        <v>7665</v>
      </c>
      <c r="D941" s="70" t="s">
        <v>1600</v>
      </c>
      <c r="E941" s="68" t="s">
        <v>937</v>
      </c>
      <c r="F941" s="68" t="s">
        <v>2190</v>
      </c>
      <c r="G941" s="68" t="s">
        <v>2301</v>
      </c>
      <c r="H941" s="66">
        <v>0.0</v>
      </c>
      <c r="I941" s="66" t="str">
        <f>vlookup(D941,'ranap clusters obsolete'!D:D,1,false)</f>
        <v>#N/A</v>
      </c>
      <c r="J941" s="66" t="s">
        <v>9311</v>
      </c>
    </row>
    <row r="942">
      <c r="A942" s="68">
        <v>11.0</v>
      </c>
      <c r="B942" s="69" t="s">
        <v>6275</v>
      </c>
      <c r="C942" s="68" t="s">
        <v>7665</v>
      </c>
      <c r="D942" s="70" t="s">
        <v>1601</v>
      </c>
      <c r="E942" s="68" t="s">
        <v>942</v>
      </c>
      <c r="F942" s="68" t="s">
        <v>2190</v>
      </c>
      <c r="G942" s="68" t="s">
        <v>2301</v>
      </c>
      <c r="H942" s="66">
        <v>0.0</v>
      </c>
      <c r="I942" s="66" t="str">
        <f>vlookup(D942,'ranap clusters obsolete'!D:D,1,false)</f>
        <v>#N/A</v>
      </c>
      <c r="J942" s="66" t="s">
        <v>9311</v>
      </c>
    </row>
    <row r="943">
      <c r="A943" s="68">
        <v>11.0</v>
      </c>
      <c r="B943" s="69" t="s">
        <v>6275</v>
      </c>
      <c r="C943" s="68" t="s">
        <v>7665</v>
      </c>
      <c r="D943" s="70" t="s">
        <v>1602</v>
      </c>
      <c r="E943" s="68" t="s">
        <v>945</v>
      </c>
      <c r="F943" s="68" t="s">
        <v>2190</v>
      </c>
      <c r="G943" s="68" t="s">
        <v>2301</v>
      </c>
      <c r="H943" s="66">
        <v>0.0</v>
      </c>
      <c r="I943" s="66" t="str">
        <f>vlookup(D943,'ranap clusters obsolete'!D:D,1,false)</f>
        <v>#N/A</v>
      </c>
      <c r="J943" s="66" t="s">
        <v>9311</v>
      </c>
    </row>
    <row r="944">
      <c r="A944" s="68">
        <v>11.0</v>
      </c>
      <c r="B944" s="69" t="s">
        <v>6275</v>
      </c>
      <c r="C944" s="68" t="s">
        <v>7665</v>
      </c>
      <c r="D944" s="70" t="s">
        <v>1603</v>
      </c>
      <c r="E944" s="68" t="s">
        <v>948</v>
      </c>
      <c r="F944" s="68" t="s">
        <v>2190</v>
      </c>
      <c r="G944" s="68" t="s">
        <v>2301</v>
      </c>
      <c r="H944" s="66">
        <v>0.0</v>
      </c>
      <c r="I944" s="66" t="str">
        <f>vlookup(D944,'ranap clusters obsolete'!D:D,1,false)</f>
        <v>#N/A</v>
      </c>
      <c r="J944" s="66" t="s">
        <v>9311</v>
      </c>
    </row>
    <row r="945">
      <c r="A945" s="68">
        <v>11.0</v>
      </c>
      <c r="B945" s="69" t="s">
        <v>6275</v>
      </c>
      <c r="C945" s="68" t="s">
        <v>7665</v>
      </c>
      <c r="D945" s="70" t="s">
        <v>1605</v>
      </c>
      <c r="E945" s="68" t="s">
        <v>951</v>
      </c>
      <c r="F945" s="68" t="s">
        <v>2190</v>
      </c>
      <c r="G945" s="68" t="s">
        <v>2301</v>
      </c>
      <c r="H945" s="66">
        <v>0.0</v>
      </c>
      <c r="I945" s="66" t="str">
        <f>vlookup(D945,'ranap clusters obsolete'!D:D,1,false)</f>
        <v>#N/A</v>
      </c>
      <c r="J945" s="66" t="s">
        <v>9311</v>
      </c>
    </row>
    <row r="946">
      <c r="A946" s="68">
        <v>11.0</v>
      </c>
      <c r="B946" s="69" t="s">
        <v>6275</v>
      </c>
      <c r="C946" s="68" t="s">
        <v>7665</v>
      </c>
      <c r="D946" s="70" t="s">
        <v>1606</v>
      </c>
      <c r="E946" s="68" t="s">
        <v>955</v>
      </c>
      <c r="F946" s="68" t="s">
        <v>2190</v>
      </c>
      <c r="G946" s="68" t="s">
        <v>2441</v>
      </c>
      <c r="H946" s="66">
        <v>0.0</v>
      </c>
      <c r="I946" s="66" t="str">
        <f>vlookup(D946,'ranap clusters obsolete'!D:D,1,false)</f>
        <v>#N/A</v>
      </c>
      <c r="J946" s="66" t="s">
        <v>9311</v>
      </c>
    </row>
    <row r="947">
      <c r="A947" s="68">
        <v>11.0</v>
      </c>
      <c r="B947" s="69" t="s">
        <v>6275</v>
      </c>
      <c r="C947" s="68" t="s">
        <v>7665</v>
      </c>
      <c r="D947" s="70" t="s">
        <v>1607</v>
      </c>
      <c r="E947" s="68" t="s">
        <v>958</v>
      </c>
      <c r="F947" s="68" t="s">
        <v>2190</v>
      </c>
      <c r="G947" s="68" t="s">
        <v>2301</v>
      </c>
      <c r="H947" s="66">
        <v>0.0</v>
      </c>
      <c r="I947" s="66" t="str">
        <f>vlookup(D947,'ranap clusters obsolete'!D:D,1,false)</f>
        <v>#N/A</v>
      </c>
      <c r="J947" s="66" t="s">
        <v>9311</v>
      </c>
    </row>
    <row r="948">
      <c r="A948" s="68">
        <v>11.0</v>
      </c>
      <c r="B948" s="69" t="s">
        <v>6275</v>
      </c>
      <c r="C948" s="68" t="s">
        <v>7665</v>
      </c>
      <c r="D948" s="70" t="s">
        <v>1610</v>
      </c>
      <c r="E948" s="68" t="s">
        <v>962</v>
      </c>
      <c r="F948" s="68" t="s">
        <v>2190</v>
      </c>
      <c r="G948" s="68" t="s">
        <v>2301</v>
      </c>
      <c r="H948" s="66">
        <v>0.0</v>
      </c>
      <c r="I948" s="66" t="str">
        <f>vlookup(D948,'ranap clusters obsolete'!D:D,1,false)</f>
        <v>#N/A</v>
      </c>
      <c r="J948" s="66" t="s">
        <v>9311</v>
      </c>
    </row>
    <row r="949">
      <c r="A949" s="68">
        <v>11.0</v>
      </c>
      <c r="B949" s="69" t="s">
        <v>6275</v>
      </c>
      <c r="C949" s="68" t="s">
        <v>7665</v>
      </c>
      <c r="D949" s="70" t="s">
        <v>1611</v>
      </c>
      <c r="E949" s="68" t="s">
        <v>965</v>
      </c>
      <c r="F949" s="68" t="s">
        <v>2190</v>
      </c>
      <c r="G949" s="68" t="s">
        <v>2301</v>
      </c>
      <c r="H949" s="66">
        <v>0.0</v>
      </c>
      <c r="I949" s="66" t="str">
        <f>vlookup(D949,'ranap clusters obsolete'!D:D,1,false)</f>
        <v>#N/A</v>
      </c>
      <c r="J949" s="66" t="s">
        <v>9311</v>
      </c>
    </row>
    <row r="950">
      <c r="A950" s="68">
        <v>11.0</v>
      </c>
      <c r="B950" s="69" t="s">
        <v>6275</v>
      </c>
      <c r="C950" s="68" t="s">
        <v>7665</v>
      </c>
      <c r="D950" s="70" t="s">
        <v>1613</v>
      </c>
      <c r="E950" s="68" t="s">
        <v>969</v>
      </c>
      <c r="F950" s="68" t="s">
        <v>2190</v>
      </c>
      <c r="G950" s="68" t="s">
        <v>2301</v>
      </c>
      <c r="H950" s="66">
        <v>0.0</v>
      </c>
      <c r="I950" s="66" t="str">
        <f>vlookup(D950,'ranap clusters obsolete'!D:D,1,false)</f>
        <v>#N/A</v>
      </c>
      <c r="J950" s="66" t="s">
        <v>9311</v>
      </c>
    </row>
    <row r="951">
      <c r="A951" s="68">
        <v>11.0</v>
      </c>
      <c r="B951" s="69" t="s">
        <v>6275</v>
      </c>
      <c r="C951" s="68" t="s">
        <v>7665</v>
      </c>
      <c r="D951" s="70" t="s">
        <v>1614</v>
      </c>
      <c r="E951" s="68" t="s">
        <v>973</v>
      </c>
      <c r="F951" s="68" t="s">
        <v>2190</v>
      </c>
      <c r="G951" s="68" t="s">
        <v>2301</v>
      </c>
      <c r="H951" s="66">
        <v>0.0</v>
      </c>
      <c r="I951" s="66" t="str">
        <f>vlookup(D951,'ranap clusters obsolete'!D:D,1,false)</f>
        <v>#N/A</v>
      </c>
      <c r="J951" s="66" t="s">
        <v>9311</v>
      </c>
    </row>
    <row r="952">
      <c r="A952" s="68">
        <v>11.0</v>
      </c>
      <c r="B952" s="69" t="s">
        <v>6275</v>
      </c>
      <c r="C952" s="68" t="s">
        <v>7665</v>
      </c>
      <c r="D952" s="70" t="s">
        <v>1616</v>
      </c>
      <c r="E952" s="68" t="s">
        <v>977</v>
      </c>
      <c r="F952" s="68" t="s">
        <v>2190</v>
      </c>
      <c r="G952" s="68" t="s">
        <v>2301</v>
      </c>
      <c r="H952" s="66">
        <v>0.0</v>
      </c>
      <c r="I952" s="66" t="str">
        <f>vlookup(D952,'ranap clusters obsolete'!D:D,1,false)</f>
        <v>#N/A</v>
      </c>
      <c r="J952" s="66" t="s">
        <v>9311</v>
      </c>
    </row>
    <row r="953">
      <c r="A953" s="68">
        <v>11.0</v>
      </c>
      <c r="B953" s="69" t="s">
        <v>6275</v>
      </c>
      <c r="C953" s="68" t="s">
        <v>7665</v>
      </c>
      <c r="D953" s="70" t="s">
        <v>1617</v>
      </c>
      <c r="E953" s="68" t="s">
        <v>980</v>
      </c>
      <c r="F953" s="68" t="s">
        <v>2190</v>
      </c>
      <c r="G953" s="68" t="s">
        <v>2441</v>
      </c>
      <c r="H953" s="66">
        <v>0.0</v>
      </c>
      <c r="I953" s="66" t="str">
        <f>vlookup(D953,'ranap clusters obsolete'!D:D,1,false)</f>
        <v>#N/A</v>
      </c>
      <c r="J953" s="66" t="s">
        <v>9311</v>
      </c>
    </row>
    <row r="954">
      <c r="A954" s="68">
        <v>11.0</v>
      </c>
      <c r="B954" s="69" t="s">
        <v>6275</v>
      </c>
      <c r="C954" s="68" t="s">
        <v>7665</v>
      </c>
      <c r="D954" s="70" t="s">
        <v>1619</v>
      </c>
      <c r="E954" s="68" t="s">
        <v>984</v>
      </c>
      <c r="F954" s="68" t="s">
        <v>2190</v>
      </c>
      <c r="G954" s="68" t="s">
        <v>2301</v>
      </c>
      <c r="H954" s="66">
        <v>0.0</v>
      </c>
      <c r="I954" s="66" t="str">
        <f>vlookup(D954,'ranap clusters obsolete'!D:D,1,false)</f>
        <v>#N/A</v>
      </c>
      <c r="J954" s="66" t="s">
        <v>9311</v>
      </c>
    </row>
    <row r="955">
      <c r="A955" s="68">
        <v>11.0</v>
      </c>
      <c r="B955" s="69" t="s">
        <v>6275</v>
      </c>
      <c r="C955" s="68" t="s">
        <v>7665</v>
      </c>
      <c r="D955" s="70" t="s">
        <v>1621</v>
      </c>
      <c r="E955" s="68" t="s">
        <v>986</v>
      </c>
      <c r="F955" s="68" t="s">
        <v>2190</v>
      </c>
      <c r="G955" s="68" t="s">
        <v>2301</v>
      </c>
      <c r="H955" s="66">
        <v>0.0</v>
      </c>
      <c r="I955" s="66" t="str">
        <f>vlookup(D955,'ranap clusters obsolete'!D:D,1,false)</f>
        <v>#N/A</v>
      </c>
      <c r="J955" s="66" t="s">
        <v>9311</v>
      </c>
    </row>
    <row r="956">
      <c r="A956" s="68">
        <v>11.0</v>
      </c>
      <c r="B956" s="69" t="s">
        <v>6275</v>
      </c>
      <c r="C956" s="68" t="s">
        <v>7665</v>
      </c>
      <c r="D956" s="70" t="s">
        <v>1623</v>
      </c>
      <c r="E956" s="68" t="s">
        <v>987</v>
      </c>
      <c r="F956" s="68" t="s">
        <v>2190</v>
      </c>
      <c r="G956" s="68" t="s">
        <v>2301</v>
      </c>
      <c r="H956" s="66">
        <v>0.0</v>
      </c>
      <c r="I956" s="66" t="str">
        <f>vlookup(D956,'ranap clusters obsolete'!D:D,1,false)</f>
        <v>#N/A</v>
      </c>
      <c r="J956" s="66" t="s">
        <v>9311</v>
      </c>
    </row>
    <row r="957">
      <c r="A957" s="68">
        <v>11.0</v>
      </c>
      <c r="B957" s="69" t="s">
        <v>6275</v>
      </c>
      <c r="C957" s="68" t="s">
        <v>7665</v>
      </c>
      <c r="D957" s="70" t="s">
        <v>1624</v>
      </c>
      <c r="E957" s="68" t="s">
        <v>990</v>
      </c>
      <c r="F957" s="68" t="s">
        <v>2190</v>
      </c>
      <c r="G957" s="68" t="s">
        <v>2301</v>
      </c>
      <c r="H957" s="66">
        <v>0.0</v>
      </c>
      <c r="I957" s="66" t="str">
        <f>vlookup(D957,'ranap clusters obsolete'!D:D,1,false)</f>
        <v>#N/A</v>
      </c>
      <c r="J957" s="66" t="s">
        <v>9311</v>
      </c>
    </row>
    <row r="958">
      <c r="A958" s="68">
        <v>11.0</v>
      </c>
      <c r="B958" s="69" t="s">
        <v>6275</v>
      </c>
      <c r="C958" s="68" t="s">
        <v>7665</v>
      </c>
      <c r="D958" s="70" t="s">
        <v>1625</v>
      </c>
      <c r="E958" s="68" t="s">
        <v>993</v>
      </c>
      <c r="F958" s="68" t="s">
        <v>2190</v>
      </c>
      <c r="G958" s="68" t="s">
        <v>2301</v>
      </c>
      <c r="H958" s="66">
        <v>0.0</v>
      </c>
      <c r="I958" s="66" t="str">
        <f>vlookup(D958,'ranap clusters obsolete'!D:D,1,false)</f>
        <v>#N/A</v>
      </c>
      <c r="J958" s="66" t="s">
        <v>9311</v>
      </c>
    </row>
    <row r="959">
      <c r="A959" s="68">
        <v>11.0</v>
      </c>
      <c r="B959" s="69" t="s">
        <v>6275</v>
      </c>
      <c r="C959" s="68" t="s">
        <v>7665</v>
      </c>
      <c r="D959" s="70" t="s">
        <v>1627</v>
      </c>
      <c r="E959" s="68" t="s">
        <v>996</v>
      </c>
      <c r="F959" s="68" t="s">
        <v>2190</v>
      </c>
      <c r="G959" s="68" t="s">
        <v>2441</v>
      </c>
      <c r="H959" s="66">
        <v>0.0</v>
      </c>
      <c r="I959" s="66" t="str">
        <f>vlookup(D959,'ranap clusters obsolete'!D:D,1,false)</f>
        <v>#N/A</v>
      </c>
      <c r="J959" s="66" t="s">
        <v>9311</v>
      </c>
    </row>
    <row r="960">
      <c r="A960" s="68">
        <v>11.0</v>
      </c>
      <c r="B960" s="69" t="s">
        <v>6275</v>
      </c>
      <c r="C960" s="68" t="s">
        <v>7665</v>
      </c>
      <c r="D960" s="70" t="s">
        <v>1628</v>
      </c>
      <c r="E960" s="68" t="s">
        <v>999</v>
      </c>
      <c r="F960" s="68" t="s">
        <v>2190</v>
      </c>
      <c r="G960" s="68" t="s">
        <v>2301</v>
      </c>
      <c r="H960" s="66">
        <v>0.0</v>
      </c>
      <c r="I960" s="66" t="str">
        <f>vlookup(D960,'ranap clusters obsolete'!D:D,1,false)</f>
        <v>#N/A</v>
      </c>
      <c r="J960" s="66" t="s">
        <v>9311</v>
      </c>
    </row>
    <row r="961">
      <c r="A961" s="68">
        <v>11.0</v>
      </c>
      <c r="B961" s="69" t="s">
        <v>6275</v>
      </c>
      <c r="C961" s="68" t="s">
        <v>7665</v>
      </c>
      <c r="D961" s="70" t="s">
        <v>1630</v>
      </c>
      <c r="E961" s="68" t="s">
        <v>1003</v>
      </c>
      <c r="F961" s="68" t="s">
        <v>2190</v>
      </c>
      <c r="G961" s="68" t="s">
        <v>2441</v>
      </c>
      <c r="H961" s="66">
        <v>0.0</v>
      </c>
      <c r="I961" s="66" t="str">
        <f>vlookup(D961,'ranap clusters obsolete'!D:D,1,false)</f>
        <v>#N/A</v>
      </c>
      <c r="J961" s="66" t="s">
        <v>9311</v>
      </c>
    </row>
    <row r="962">
      <c r="A962" s="68">
        <v>11.0</v>
      </c>
      <c r="B962" s="69" t="s">
        <v>6275</v>
      </c>
      <c r="C962" s="68" t="s">
        <v>7665</v>
      </c>
      <c r="D962" s="70" t="s">
        <v>10579</v>
      </c>
      <c r="E962" s="68" t="s">
        <v>10580</v>
      </c>
      <c r="F962" s="68" t="s">
        <v>2190</v>
      </c>
      <c r="G962" s="68" t="s">
        <v>2301</v>
      </c>
      <c r="H962" s="66">
        <v>0.0</v>
      </c>
      <c r="I962" s="66" t="str">
        <f>vlookup(D962,'ranap clusters obsolete'!D:D,1,false)</f>
        <v>#N/A</v>
      </c>
      <c r="J962" s="66" t="s">
        <v>9311</v>
      </c>
    </row>
    <row r="963">
      <c r="A963" s="68">
        <v>11.0</v>
      </c>
      <c r="B963" s="69" t="s">
        <v>6275</v>
      </c>
      <c r="C963" s="68" t="s">
        <v>7665</v>
      </c>
      <c r="D963" s="70" t="s">
        <v>10581</v>
      </c>
      <c r="E963" s="68" t="s">
        <v>10582</v>
      </c>
      <c r="F963" s="68" t="s">
        <v>2190</v>
      </c>
      <c r="G963" s="68" t="s">
        <v>2301</v>
      </c>
      <c r="H963" s="66">
        <v>0.0</v>
      </c>
      <c r="I963" s="66" t="str">
        <f>vlookup(D963,'ranap clusters obsolete'!D:D,1,false)</f>
        <v>#N/A</v>
      </c>
      <c r="J963" s="66" t="s">
        <v>9311</v>
      </c>
    </row>
    <row r="964">
      <c r="A964" s="68">
        <v>11.0</v>
      </c>
      <c r="B964" s="69" t="s">
        <v>6275</v>
      </c>
      <c r="C964" s="68" t="s">
        <v>7665</v>
      </c>
      <c r="D964" s="70" t="s">
        <v>10583</v>
      </c>
      <c r="E964" s="68" t="s">
        <v>10584</v>
      </c>
      <c r="F964" s="68" t="s">
        <v>2190</v>
      </c>
      <c r="G964" s="68" t="s">
        <v>2441</v>
      </c>
      <c r="H964" s="66">
        <v>0.0</v>
      </c>
      <c r="I964" s="66" t="str">
        <f>vlookup(D964,'ranap clusters obsolete'!D:D,1,false)</f>
        <v>#N/A</v>
      </c>
      <c r="J964" s="66" t="s">
        <v>9311</v>
      </c>
    </row>
    <row r="965">
      <c r="A965" s="68">
        <v>11.0</v>
      </c>
      <c r="B965" s="69" t="s">
        <v>6275</v>
      </c>
      <c r="C965" s="68" t="s">
        <v>10585</v>
      </c>
      <c r="D965" s="70" t="s">
        <v>6938</v>
      </c>
      <c r="E965" s="68" t="s">
        <v>255</v>
      </c>
      <c r="F965" s="68" t="s">
        <v>2190</v>
      </c>
      <c r="G965" s="68" t="s">
        <v>2247</v>
      </c>
      <c r="H965" s="66">
        <v>0.0</v>
      </c>
      <c r="I965" s="72" t="str">
        <f>vlookup(D965,'ranap clusters obsolete'!D:D,1,false)</f>
        <v>99.10</v>
      </c>
      <c r="J965" s="66" t="s">
        <v>9311</v>
      </c>
    </row>
    <row r="966">
      <c r="A966" s="68">
        <v>11.0</v>
      </c>
      <c r="B966" s="69" t="s">
        <v>6275</v>
      </c>
      <c r="C966" s="68" t="s">
        <v>7665</v>
      </c>
      <c r="D966" s="70" t="s">
        <v>1584</v>
      </c>
      <c r="E966" s="68" t="s">
        <v>913</v>
      </c>
      <c r="F966" s="68" t="s">
        <v>2227</v>
      </c>
      <c r="G966" s="68" t="s">
        <v>2301</v>
      </c>
      <c r="H966" s="66">
        <v>0.0</v>
      </c>
      <c r="I966" s="66" t="str">
        <f>vlookup(D966,'ranap clusters obsolete'!D:D,1,false)</f>
        <v>#N/A</v>
      </c>
      <c r="J966" s="66" t="s">
        <v>9311</v>
      </c>
    </row>
    <row r="967">
      <c r="A967" s="68">
        <v>11.0</v>
      </c>
      <c r="B967" s="69" t="s">
        <v>6275</v>
      </c>
      <c r="C967" s="68" t="s">
        <v>7665</v>
      </c>
      <c r="D967" s="70" t="s">
        <v>1587</v>
      </c>
      <c r="E967" s="68" t="s">
        <v>915</v>
      </c>
      <c r="F967" s="68" t="s">
        <v>2227</v>
      </c>
      <c r="G967" s="68" t="s">
        <v>2301</v>
      </c>
      <c r="H967" s="66">
        <v>0.0</v>
      </c>
      <c r="I967" s="66" t="str">
        <f>vlookup(D967,'ranap clusters obsolete'!D:D,1,false)</f>
        <v>#N/A</v>
      </c>
      <c r="J967" s="66" t="s">
        <v>9311</v>
      </c>
    </row>
    <row r="968">
      <c r="A968" s="68">
        <v>11.0</v>
      </c>
      <c r="B968" s="69" t="s">
        <v>6275</v>
      </c>
      <c r="C968" s="68" t="s">
        <v>7665</v>
      </c>
      <c r="D968" s="70" t="s">
        <v>1589</v>
      </c>
      <c r="E968" s="68" t="s">
        <v>916</v>
      </c>
      <c r="F968" s="68" t="s">
        <v>2227</v>
      </c>
      <c r="G968" s="68" t="s">
        <v>2301</v>
      </c>
      <c r="H968" s="66">
        <v>0.0</v>
      </c>
      <c r="I968" s="66" t="str">
        <f>vlookup(D968,'ranap clusters obsolete'!D:D,1,false)</f>
        <v>#N/A</v>
      </c>
      <c r="J968" s="66" t="s">
        <v>9311</v>
      </c>
    </row>
    <row r="969">
      <c r="A969" s="68">
        <v>11.0</v>
      </c>
      <c r="B969" s="69" t="s">
        <v>6275</v>
      </c>
      <c r="C969" s="68" t="s">
        <v>7665</v>
      </c>
      <c r="D969" s="70" t="s">
        <v>1590</v>
      </c>
      <c r="E969" s="68" t="s">
        <v>917</v>
      </c>
      <c r="F969" s="68" t="s">
        <v>2227</v>
      </c>
      <c r="G969" s="68" t="s">
        <v>2301</v>
      </c>
      <c r="H969" s="66">
        <v>0.0</v>
      </c>
      <c r="I969" s="66" t="str">
        <f>vlookup(D969,'ranap clusters obsolete'!D:D,1,false)</f>
        <v>#N/A</v>
      </c>
      <c r="J969" s="66" t="s">
        <v>9311</v>
      </c>
    </row>
    <row r="970">
      <c r="A970" s="68">
        <v>11.0</v>
      </c>
      <c r="B970" s="69" t="s">
        <v>6275</v>
      </c>
      <c r="C970" s="68" t="s">
        <v>7665</v>
      </c>
      <c r="D970" s="70" t="s">
        <v>1591</v>
      </c>
      <c r="E970" s="68" t="s">
        <v>918</v>
      </c>
      <c r="F970" s="68" t="s">
        <v>2227</v>
      </c>
      <c r="G970" s="68" t="s">
        <v>2441</v>
      </c>
      <c r="H970" s="66">
        <v>0.0</v>
      </c>
      <c r="I970" s="66" t="str">
        <f>vlookup(D970,'ranap clusters obsolete'!D:D,1,false)</f>
        <v>#N/A</v>
      </c>
      <c r="J970" s="66" t="s">
        <v>9311</v>
      </c>
    </row>
    <row r="971">
      <c r="A971" s="68">
        <v>11.0</v>
      </c>
      <c r="B971" s="69" t="s">
        <v>6275</v>
      </c>
      <c r="C971" s="68" t="s">
        <v>7665</v>
      </c>
      <c r="D971" s="70" t="s">
        <v>1593</v>
      </c>
      <c r="E971" s="68" t="s">
        <v>919</v>
      </c>
      <c r="F971" s="68" t="s">
        <v>2227</v>
      </c>
      <c r="G971" s="68" t="s">
        <v>2301</v>
      </c>
      <c r="H971" s="66">
        <v>0.0</v>
      </c>
      <c r="I971" s="66" t="str">
        <f>vlookup(D971,'ranap clusters obsolete'!D:D,1,false)</f>
        <v>#N/A</v>
      </c>
      <c r="J971" s="66" t="s">
        <v>9311</v>
      </c>
    </row>
    <row r="972">
      <c r="A972" s="68">
        <v>11.0</v>
      </c>
      <c r="B972" s="69" t="s">
        <v>6275</v>
      </c>
      <c r="C972" s="68" t="s">
        <v>7665</v>
      </c>
      <c r="D972" s="70" t="s">
        <v>1594</v>
      </c>
      <c r="E972" s="68" t="s">
        <v>922</v>
      </c>
      <c r="F972" s="68" t="s">
        <v>2227</v>
      </c>
      <c r="G972" s="68" t="s">
        <v>2301</v>
      </c>
      <c r="H972" s="66">
        <v>0.0</v>
      </c>
      <c r="I972" s="66" t="str">
        <f>vlookup(D972,'ranap clusters obsolete'!D:D,1,false)</f>
        <v>#N/A</v>
      </c>
      <c r="J972" s="66" t="s">
        <v>9311</v>
      </c>
    </row>
    <row r="973">
      <c r="A973" s="68">
        <v>11.0</v>
      </c>
      <c r="B973" s="69" t="s">
        <v>6275</v>
      </c>
      <c r="C973" s="68" t="s">
        <v>7665</v>
      </c>
      <c r="D973" s="70" t="s">
        <v>1596</v>
      </c>
      <c r="E973" s="68" t="s">
        <v>926</v>
      </c>
      <c r="F973" s="68" t="s">
        <v>2227</v>
      </c>
      <c r="G973" s="68" t="s">
        <v>2301</v>
      </c>
      <c r="H973" s="66">
        <v>0.0</v>
      </c>
      <c r="I973" s="66" t="str">
        <f>vlookup(D973,'ranap clusters obsolete'!D:D,1,false)</f>
        <v>#N/A</v>
      </c>
      <c r="J973" s="66" t="s">
        <v>9311</v>
      </c>
    </row>
    <row r="974">
      <c r="A974" s="68">
        <v>11.0</v>
      </c>
      <c r="B974" s="69" t="s">
        <v>6275</v>
      </c>
      <c r="C974" s="68" t="s">
        <v>7665</v>
      </c>
      <c r="D974" s="70" t="s">
        <v>1597</v>
      </c>
      <c r="E974" s="68" t="s">
        <v>930</v>
      </c>
      <c r="F974" s="68" t="s">
        <v>2227</v>
      </c>
      <c r="G974" s="68" t="s">
        <v>2301</v>
      </c>
      <c r="H974" s="66">
        <v>0.0</v>
      </c>
      <c r="I974" s="66" t="str">
        <f>vlookup(D974,'ranap clusters obsolete'!D:D,1,false)</f>
        <v>#N/A</v>
      </c>
      <c r="J974" s="66" t="s">
        <v>9311</v>
      </c>
    </row>
    <row r="975">
      <c r="A975" s="68">
        <v>11.0</v>
      </c>
      <c r="B975" s="69" t="s">
        <v>6275</v>
      </c>
      <c r="C975" s="68" t="s">
        <v>7665</v>
      </c>
      <c r="D975" s="70" t="s">
        <v>1599</v>
      </c>
      <c r="E975" s="68" t="s">
        <v>933</v>
      </c>
      <c r="F975" s="68" t="s">
        <v>2227</v>
      </c>
      <c r="G975" s="68" t="s">
        <v>2301</v>
      </c>
      <c r="H975" s="66">
        <v>0.0</v>
      </c>
      <c r="I975" s="66" t="str">
        <f>vlookup(D975,'ranap clusters obsolete'!D:D,1,false)</f>
        <v>#N/A</v>
      </c>
      <c r="J975" s="66" t="s">
        <v>9311</v>
      </c>
    </row>
    <row r="976">
      <c r="A976" s="68">
        <v>11.0</v>
      </c>
      <c r="B976" s="69" t="s">
        <v>6275</v>
      </c>
      <c r="C976" s="68" t="s">
        <v>7665</v>
      </c>
      <c r="D976" s="70" t="s">
        <v>1600</v>
      </c>
      <c r="E976" s="68" t="s">
        <v>937</v>
      </c>
      <c r="F976" s="68" t="s">
        <v>2227</v>
      </c>
      <c r="G976" s="68" t="s">
        <v>2301</v>
      </c>
      <c r="H976" s="66">
        <v>0.0</v>
      </c>
      <c r="I976" s="66" t="str">
        <f>vlookup(D976,'ranap clusters obsolete'!D:D,1,false)</f>
        <v>#N/A</v>
      </c>
      <c r="J976" s="66" t="s">
        <v>9311</v>
      </c>
    </row>
    <row r="977">
      <c r="A977" s="68">
        <v>11.0</v>
      </c>
      <c r="B977" s="69" t="s">
        <v>6275</v>
      </c>
      <c r="C977" s="68" t="s">
        <v>7665</v>
      </c>
      <c r="D977" s="70" t="s">
        <v>1601</v>
      </c>
      <c r="E977" s="68" t="s">
        <v>942</v>
      </c>
      <c r="F977" s="68" t="s">
        <v>2227</v>
      </c>
      <c r="G977" s="68" t="s">
        <v>2301</v>
      </c>
      <c r="H977" s="66">
        <v>0.0</v>
      </c>
      <c r="I977" s="66" t="str">
        <f>vlookup(D977,'ranap clusters obsolete'!D:D,1,false)</f>
        <v>#N/A</v>
      </c>
      <c r="J977" s="66" t="s">
        <v>9311</v>
      </c>
    </row>
    <row r="978">
      <c r="A978" s="68">
        <v>11.0</v>
      </c>
      <c r="B978" s="69" t="s">
        <v>6275</v>
      </c>
      <c r="C978" s="68" t="s">
        <v>7665</v>
      </c>
      <c r="D978" s="70" t="s">
        <v>1602</v>
      </c>
      <c r="E978" s="68" t="s">
        <v>945</v>
      </c>
      <c r="F978" s="68" t="s">
        <v>2227</v>
      </c>
      <c r="G978" s="68" t="s">
        <v>2301</v>
      </c>
      <c r="H978" s="66">
        <v>0.0</v>
      </c>
      <c r="I978" s="66" t="str">
        <f>vlookup(D978,'ranap clusters obsolete'!D:D,1,false)</f>
        <v>#N/A</v>
      </c>
      <c r="J978" s="66" t="s">
        <v>9311</v>
      </c>
    </row>
    <row r="979">
      <c r="A979" s="68">
        <v>11.0</v>
      </c>
      <c r="B979" s="69" t="s">
        <v>6275</v>
      </c>
      <c r="C979" s="68" t="s">
        <v>7665</v>
      </c>
      <c r="D979" s="70" t="s">
        <v>1603</v>
      </c>
      <c r="E979" s="68" t="s">
        <v>948</v>
      </c>
      <c r="F979" s="68" t="s">
        <v>2227</v>
      </c>
      <c r="G979" s="68" t="s">
        <v>2301</v>
      </c>
      <c r="H979" s="66">
        <v>0.0</v>
      </c>
      <c r="I979" s="66" t="str">
        <f>vlookup(D979,'ranap clusters obsolete'!D:D,1,false)</f>
        <v>#N/A</v>
      </c>
      <c r="J979" s="66" t="s">
        <v>9311</v>
      </c>
    </row>
    <row r="980">
      <c r="A980" s="68">
        <v>11.0</v>
      </c>
      <c r="B980" s="69" t="s">
        <v>6275</v>
      </c>
      <c r="C980" s="68" t="s">
        <v>7665</v>
      </c>
      <c r="D980" s="70" t="s">
        <v>1605</v>
      </c>
      <c r="E980" s="68" t="s">
        <v>951</v>
      </c>
      <c r="F980" s="68" t="s">
        <v>2227</v>
      </c>
      <c r="G980" s="68" t="s">
        <v>2301</v>
      </c>
      <c r="H980" s="66">
        <v>0.0</v>
      </c>
      <c r="I980" s="66" t="str">
        <f>vlookup(D980,'ranap clusters obsolete'!D:D,1,false)</f>
        <v>#N/A</v>
      </c>
      <c r="J980" s="66" t="s">
        <v>9311</v>
      </c>
    </row>
    <row r="981">
      <c r="A981" s="68">
        <v>11.0</v>
      </c>
      <c r="B981" s="69" t="s">
        <v>6275</v>
      </c>
      <c r="C981" s="68" t="s">
        <v>7665</v>
      </c>
      <c r="D981" s="70" t="s">
        <v>1606</v>
      </c>
      <c r="E981" s="68" t="s">
        <v>955</v>
      </c>
      <c r="F981" s="68" t="s">
        <v>2227</v>
      </c>
      <c r="G981" s="68" t="s">
        <v>2301</v>
      </c>
      <c r="H981" s="66">
        <v>0.0</v>
      </c>
      <c r="I981" s="66" t="str">
        <f>vlookup(D981,'ranap clusters obsolete'!D:D,1,false)</f>
        <v>#N/A</v>
      </c>
      <c r="J981" s="66" t="s">
        <v>9311</v>
      </c>
    </row>
    <row r="982">
      <c r="A982" s="68">
        <v>11.0</v>
      </c>
      <c r="B982" s="69" t="s">
        <v>6275</v>
      </c>
      <c r="C982" s="68" t="s">
        <v>7665</v>
      </c>
      <c r="D982" s="70" t="s">
        <v>1607</v>
      </c>
      <c r="E982" s="68" t="s">
        <v>958</v>
      </c>
      <c r="F982" s="68" t="s">
        <v>2227</v>
      </c>
      <c r="G982" s="68" t="s">
        <v>2301</v>
      </c>
      <c r="H982" s="66">
        <v>0.0</v>
      </c>
      <c r="I982" s="66" t="str">
        <f>vlookup(D982,'ranap clusters obsolete'!D:D,1,false)</f>
        <v>#N/A</v>
      </c>
      <c r="J982" s="66" t="s">
        <v>9311</v>
      </c>
    </row>
    <row r="983">
      <c r="A983" s="68">
        <v>11.0</v>
      </c>
      <c r="B983" s="69" t="s">
        <v>6275</v>
      </c>
      <c r="C983" s="68" t="s">
        <v>7665</v>
      </c>
      <c r="D983" s="70" t="s">
        <v>1610</v>
      </c>
      <c r="E983" s="68" t="s">
        <v>962</v>
      </c>
      <c r="F983" s="68" t="s">
        <v>2227</v>
      </c>
      <c r="G983" s="68" t="s">
        <v>2301</v>
      </c>
      <c r="H983" s="66">
        <v>0.0</v>
      </c>
      <c r="I983" s="66" t="str">
        <f>vlookup(D983,'ranap clusters obsolete'!D:D,1,false)</f>
        <v>#N/A</v>
      </c>
      <c r="J983" s="66" t="s">
        <v>9311</v>
      </c>
    </row>
    <row r="984">
      <c r="A984" s="68">
        <v>11.0</v>
      </c>
      <c r="B984" s="69" t="s">
        <v>6275</v>
      </c>
      <c r="C984" s="68" t="s">
        <v>7665</v>
      </c>
      <c r="D984" s="70" t="s">
        <v>1611</v>
      </c>
      <c r="E984" s="68" t="s">
        <v>965</v>
      </c>
      <c r="F984" s="68" t="s">
        <v>2227</v>
      </c>
      <c r="G984" s="68" t="s">
        <v>2301</v>
      </c>
      <c r="H984" s="66">
        <v>0.0</v>
      </c>
      <c r="I984" s="66" t="str">
        <f>vlookup(D984,'ranap clusters obsolete'!D:D,1,false)</f>
        <v>#N/A</v>
      </c>
      <c r="J984" s="66" t="s">
        <v>9311</v>
      </c>
    </row>
    <row r="985">
      <c r="A985" s="68">
        <v>11.0</v>
      </c>
      <c r="B985" s="69" t="s">
        <v>6275</v>
      </c>
      <c r="C985" s="68" t="s">
        <v>7665</v>
      </c>
      <c r="D985" s="70" t="s">
        <v>1613</v>
      </c>
      <c r="E985" s="68" t="s">
        <v>969</v>
      </c>
      <c r="F985" s="68" t="s">
        <v>2227</v>
      </c>
      <c r="G985" s="68" t="s">
        <v>2301</v>
      </c>
      <c r="H985" s="66">
        <v>0.0</v>
      </c>
      <c r="I985" s="66" t="str">
        <f>vlookup(D985,'ranap clusters obsolete'!D:D,1,false)</f>
        <v>#N/A</v>
      </c>
      <c r="J985" s="66" t="s">
        <v>9311</v>
      </c>
    </row>
    <row r="986">
      <c r="A986" s="68">
        <v>11.0</v>
      </c>
      <c r="B986" s="69" t="s">
        <v>6275</v>
      </c>
      <c r="C986" s="68" t="s">
        <v>7665</v>
      </c>
      <c r="D986" s="70" t="s">
        <v>1614</v>
      </c>
      <c r="E986" s="68" t="s">
        <v>973</v>
      </c>
      <c r="F986" s="68" t="s">
        <v>2227</v>
      </c>
      <c r="G986" s="68" t="s">
        <v>2301</v>
      </c>
      <c r="H986" s="66">
        <v>0.0</v>
      </c>
      <c r="I986" s="66" t="str">
        <f>vlookup(D986,'ranap clusters obsolete'!D:D,1,false)</f>
        <v>#N/A</v>
      </c>
      <c r="J986" s="66" t="s">
        <v>9311</v>
      </c>
    </row>
    <row r="987">
      <c r="A987" s="68">
        <v>11.0</v>
      </c>
      <c r="B987" s="69" t="s">
        <v>6275</v>
      </c>
      <c r="C987" s="68" t="s">
        <v>7665</v>
      </c>
      <c r="D987" s="70" t="s">
        <v>1616</v>
      </c>
      <c r="E987" s="68" t="s">
        <v>977</v>
      </c>
      <c r="F987" s="68" t="s">
        <v>2227</v>
      </c>
      <c r="G987" s="68" t="s">
        <v>2301</v>
      </c>
      <c r="H987" s="66">
        <v>0.0</v>
      </c>
      <c r="I987" s="66" t="str">
        <f>vlookup(D987,'ranap clusters obsolete'!D:D,1,false)</f>
        <v>#N/A</v>
      </c>
      <c r="J987" s="66" t="s">
        <v>9311</v>
      </c>
    </row>
    <row r="988">
      <c r="A988" s="68">
        <v>11.0</v>
      </c>
      <c r="B988" s="69" t="s">
        <v>6275</v>
      </c>
      <c r="C988" s="68" t="s">
        <v>7665</v>
      </c>
      <c r="D988" s="70" t="s">
        <v>1617</v>
      </c>
      <c r="E988" s="68" t="s">
        <v>980</v>
      </c>
      <c r="F988" s="68" t="s">
        <v>2227</v>
      </c>
      <c r="G988" s="68" t="s">
        <v>2301</v>
      </c>
      <c r="H988" s="66">
        <v>0.0</v>
      </c>
      <c r="I988" s="66" t="str">
        <f>vlookup(D988,'ranap clusters obsolete'!D:D,1,false)</f>
        <v>#N/A</v>
      </c>
      <c r="J988" s="66" t="s">
        <v>9311</v>
      </c>
    </row>
    <row r="989">
      <c r="A989" s="68">
        <v>11.0</v>
      </c>
      <c r="B989" s="69" t="s">
        <v>6275</v>
      </c>
      <c r="C989" s="68" t="s">
        <v>7665</v>
      </c>
      <c r="D989" s="70" t="s">
        <v>1619</v>
      </c>
      <c r="E989" s="68" t="s">
        <v>984</v>
      </c>
      <c r="F989" s="68" t="s">
        <v>2227</v>
      </c>
      <c r="G989" s="68" t="s">
        <v>2301</v>
      </c>
      <c r="H989" s="66">
        <v>0.0</v>
      </c>
      <c r="I989" s="66" t="str">
        <f>vlookup(D989,'ranap clusters obsolete'!D:D,1,false)</f>
        <v>#N/A</v>
      </c>
      <c r="J989" s="66" t="s">
        <v>9311</v>
      </c>
    </row>
    <row r="990">
      <c r="A990" s="68">
        <v>11.0</v>
      </c>
      <c r="B990" s="69" t="s">
        <v>6275</v>
      </c>
      <c r="C990" s="68" t="s">
        <v>7665</v>
      </c>
      <c r="D990" s="70" t="s">
        <v>1621</v>
      </c>
      <c r="E990" s="68" t="s">
        <v>986</v>
      </c>
      <c r="F990" s="68" t="s">
        <v>2227</v>
      </c>
      <c r="G990" s="68" t="s">
        <v>2301</v>
      </c>
      <c r="H990" s="66">
        <v>0.0</v>
      </c>
      <c r="I990" s="66" t="str">
        <f>vlookup(D990,'ranap clusters obsolete'!D:D,1,false)</f>
        <v>#N/A</v>
      </c>
      <c r="J990" s="66" t="s">
        <v>9311</v>
      </c>
    </row>
    <row r="991">
      <c r="A991" s="68">
        <v>11.0</v>
      </c>
      <c r="B991" s="69" t="s">
        <v>6275</v>
      </c>
      <c r="C991" s="68" t="s">
        <v>7665</v>
      </c>
      <c r="D991" s="70" t="s">
        <v>1623</v>
      </c>
      <c r="E991" s="68" t="s">
        <v>987</v>
      </c>
      <c r="F991" s="68" t="s">
        <v>2227</v>
      </c>
      <c r="G991" s="68" t="s">
        <v>2301</v>
      </c>
      <c r="H991" s="66">
        <v>0.0</v>
      </c>
      <c r="I991" s="66" t="str">
        <f>vlookup(D991,'ranap clusters obsolete'!D:D,1,false)</f>
        <v>#N/A</v>
      </c>
      <c r="J991" s="66" t="s">
        <v>9311</v>
      </c>
    </row>
    <row r="992">
      <c r="A992" s="68">
        <v>11.0</v>
      </c>
      <c r="B992" s="69" t="s">
        <v>6275</v>
      </c>
      <c r="C992" s="68" t="s">
        <v>7665</v>
      </c>
      <c r="D992" s="70" t="s">
        <v>1624</v>
      </c>
      <c r="E992" s="68" t="s">
        <v>990</v>
      </c>
      <c r="F992" s="68" t="s">
        <v>2227</v>
      </c>
      <c r="G992" s="68" t="s">
        <v>2301</v>
      </c>
      <c r="H992" s="66">
        <v>0.0</v>
      </c>
      <c r="I992" s="66" t="str">
        <f>vlookup(D992,'ranap clusters obsolete'!D:D,1,false)</f>
        <v>#N/A</v>
      </c>
      <c r="J992" s="66" t="s">
        <v>9311</v>
      </c>
    </row>
    <row r="993">
      <c r="A993" s="68">
        <v>11.0</v>
      </c>
      <c r="B993" s="69" t="s">
        <v>6275</v>
      </c>
      <c r="C993" s="68" t="s">
        <v>7665</v>
      </c>
      <c r="D993" s="70" t="s">
        <v>1625</v>
      </c>
      <c r="E993" s="68" t="s">
        <v>993</v>
      </c>
      <c r="F993" s="68" t="s">
        <v>2227</v>
      </c>
      <c r="G993" s="68" t="s">
        <v>2301</v>
      </c>
      <c r="H993" s="66">
        <v>0.0</v>
      </c>
      <c r="I993" s="66" t="str">
        <f>vlookup(D993,'ranap clusters obsolete'!D:D,1,false)</f>
        <v>#N/A</v>
      </c>
      <c r="J993" s="66" t="s">
        <v>9311</v>
      </c>
    </row>
    <row r="994">
      <c r="A994" s="68">
        <v>11.0</v>
      </c>
      <c r="B994" s="69" t="s">
        <v>6275</v>
      </c>
      <c r="C994" s="68" t="s">
        <v>7665</v>
      </c>
      <c r="D994" s="70" t="s">
        <v>1627</v>
      </c>
      <c r="E994" s="68" t="s">
        <v>996</v>
      </c>
      <c r="F994" s="68" t="s">
        <v>2227</v>
      </c>
      <c r="G994" s="68" t="s">
        <v>2301</v>
      </c>
      <c r="H994" s="66">
        <v>0.0</v>
      </c>
      <c r="I994" s="66" t="str">
        <f>vlookup(D994,'ranap clusters obsolete'!D:D,1,false)</f>
        <v>#N/A</v>
      </c>
      <c r="J994" s="66" t="s">
        <v>9311</v>
      </c>
    </row>
    <row r="995">
      <c r="A995" s="68">
        <v>11.0</v>
      </c>
      <c r="B995" s="69" t="s">
        <v>6275</v>
      </c>
      <c r="C995" s="68" t="s">
        <v>7665</v>
      </c>
      <c r="D995" s="70" t="s">
        <v>1628</v>
      </c>
      <c r="E995" s="68" t="s">
        <v>999</v>
      </c>
      <c r="F995" s="68" t="s">
        <v>2227</v>
      </c>
      <c r="G995" s="68" t="s">
        <v>2301</v>
      </c>
      <c r="H995" s="66">
        <v>0.0</v>
      </c>
      <c r="I995" s="66" t="str">
        <f>vlookup(D995,'ranap clusters obsolete'!D:D,1,false)</f>
        <v>#N/A</v>
      </c>
      <c r="J995" s="66" t="s">
        <v>9311</v>
      </c>
    </row>
    <row r="996">
      <c r="A996" s="68">
        <v>11.0</v>
      </c>
      <c r="B996" s="69" t="s">
        <v>6275</v>
      </c>
      <c r="C996" s="68" t="s">
        <v>7665</v>
      </c>
      <c r="D996" s="70" t="s">
        <v>1630</v>
      </c>
      <c r="E996" s="68" t="s">
        <v>1003</v>
      </c>
      <c r="F996" s="68" t="s">
        <v>2227</v>
      </c>
      <c r="G996" s="68" t="s">
        <v>2301</v>
      </c>
      <c r="H996" s="66">
        <v>0.0</v>
      </c>
      <c r="I996" s="66" t="str">
        <f>vlookup(D996,'ranap clusters obsolete'!D:D,1,false)</f>
        <v>#N/A</v>
      </c>
      <c r="J996" s="66" t="s">
        <v>9311</v>
      </c>
    </row>
    <row r="997">
      <c r="A997" s="68">
        <v>11.0</v>
      </c>
      <c r="B997" s="69" t="s">
        <v>6275</v>
      </c>
      <c r="C997" s="68" t="s">
        <v>7665</v>
      </c>
      <c r="D997" s="70" t="s">
        <v>10579</v>
      </c>
      <c r="E997" s="68" t="s">
        <v>10580</v>
      </c>
      <c r="F997" s="68" t="s">
        <v>2227</v>
      </c>
      <c r="G997" s="68" t="s">
        <v>2301</v>
      </c>
      <c r="H997" s="66">
        <v>0.0</v>
      </c>
      <c r="I997" s="66" t="str">
        <f>vlookup(D997,'ranap clusters obsolete'!D:D,1,false)</f>
        <v>#N/A</v>
      </c>
      <c r="J997" s="66" t="s">
        <v>9311</v>
      </c>
    </row>
    <row r="998">
      <c r="A998" s="68">
        <v>11.0</v>
      </c>
      <c r="B998" s="69" t="s">
        <v>6275</v>
      </c>
      <c r="C998" s="68" t="s">
        <v>7665</v>
      </c>
      <c r="D998" s="70" t="s">
        <v>10581</v>
      </c>
      <c r="E998" s="68" t="s">
        <v>10582</v>
      </c>
      <c r="F998" s="68" t="s">
        <v>2227</v>
      </c>
      <c r="G998" s="68" t="s">
        <v>2301</v>
      </c>
      <c r="H998" s="66">
        <v>0.0</v>
      </c>
      <c r="I998" s="66" t="str">
        <f>vlookup(D998,'ranap clusters obsolete'!D:D,1,false)</f>
        <v>#N/A</v>
      </c>
      <c r="J998" s="66" t="s">
        <v>9311</v>
      </c>
    </row>
    <row r="999">
      <c r="A999" s="68">
        <v>11.0</v>
      </c>
      <c r="B999" s="69" t="s">
        <v>6275</v>
      </c>
      <c r="C999" s="68" t="s">
        <v>7665</v>
      </c>
      <c r="D999" s="70" t="s">
        <v>10583</v>
      </c>
      <c r="E999" s="68" t="s">
        <v>10584</v>
      </c>
      <c r="F999" s="68" t="s">
        <v>2227</v>
      </c>
      <c r="G999" s="68" t="s">
        <v>2301</v>
      </c>
      <c r="H999" s="66">
        <v>0.0</v>
      </c>
      <c r="I999" s="66" t="str">
        <f>vlookup(D999,'ranap clusters obsolete'!D:D,1,false)</f>
        <v>#N/A</v>
      </c>
      <c r="J999" s="66" t="s">
        <v>9311</v>
      </c>
    </row>
    <row r="1000">
      <c r="A1000" s="68">
        <v>11.0</v>
      </c>
      <c r="B1000" s="69" t="s">
        <v>6275</v>
      </c>
      <c r="C1000" s="68" t="s">
        <v>7665</v>
      </c>
      <c r="D1000" s="70" t="s">
        <v>1631</v>
      </c>
      <c r="E1000" s="68" t="s">
        <v>1008</v>
      </c>
      <c r="F1000" s="68" t="s">
        <v>2228</v>
      </c>
      <c r="G1000" s="68" t="s">
        <v>2301</v>
      </c>
      <c r="H1000" s="66">
        <v>0.0</v>
      </c>
      <c r="I1000" s="66" t="str">
        <f>vlookup(D1000,'ranap clusters obsolete'!D:D,1,false)</f>
        <v>#N/A</v>
      </c>
      <c r="J1000" s="66" t="s">
        <v>9311</v>
      </c>
    </row>
    <row r="1001">
      <c r="A1001" s="68">
        <v>11.0</v>
      </c>
      <c r="B1001" s="69" t="s">
        <v>6275</v>
      </c>
      <c r="C1001" s="68" t="s">
        <v>7665</v>
      </c>
      <c r="D1001" s="70" t="s">
        <v>1633</v>
      </c>
      <c r="E1001" s="68" t="s">
        <v>1010</v>
      </c>
      <c r="F1001" s="68" t="s">
        <v>2228</v>
      </c>
      <c r="G1001" s="68" t="s">
        <v>2301</v>
      </c>
      <c r="H1001" s="66">
        <v>0.0</v>
      </c>
      <c r="I1001" s="66" t="str">
        <f>vlookup(D1001,'ranap clusters obsolete'!D:D,1,false)</f>
        <v>#N/A</v>
      </c>
      <c r="J1001" s="66" t="s">
        <v>9311</v>
      </c>
    </row>
    <row r="1002">
      <c r="A1002" s="68">
        <v>11.0</v>
      </c>
      <c r="B1002" s="69" t="s">
        <v>6275</v>
      </c>
      <c r="C1002" s="68" t="s">
        <v>7665</v>
      </c>
      <c r="D1002" s="70" t="s">
        <v>1635</v>
      </c>
      <c r="E1002" s="68" t="s">
        <v>1013</v>
      </c>
      <c r="F1002" s="68" t="s">
        <v>2228</v>
      </c>
      <c r="G1002" s="68" t="s">
        <v>2301</v>
      </c>
      <c r="H1002" s="66">
        <v>0.0</v>
      </c>
      <c r="I1002" s="66" t="str">
        <f>vlookup(D1002,'ranap clusters obsolete'!D:D,1,false)</f>
        <v>#N/A</v>
      </c>
      <c r="J1002" s="66" t="s">
        <v>9311</v>
      </c>
    </row>
    <row r="1003">
      <c r="A1003" s="68">
        <v>11.0</v>
      </c>
      <c r="B1003" s="69" t="s">
        <v>6275</v>
      </c>
      <c r="C1003" s="68" t="s">
        <v>7665</v>
      </c>
      <c r="D1003" s="70" t="s">
        <v>1636</v>
      </c>
      <c r="E1003" s="68" t="s">
        <v>1016</v>
      </c>
      <c r="F1003" s="68" t="s">
        <v>2228</v>
      </c>
      <c r="G1003" s="68" t="s">
        <v>2301</v>
      </c>
      <c r="H1003" s="66">
        <v>0.0</v>
      </c>
      <c r="I1003" s="66" t="str">
        <f>vlookup(D1003,'ranap clusters obsolete'!D:D,1,false)</f>
        <v>#N/A</v>
      </c>
      <c r="J1003" s="66" t="s">
        <v>9311</v>
      </c>
    </row>
    <row r="1004">
      <c r="A1004" s="68">
        <v>11.0</v>
      </c>
      <c r="B1004" s="69" t="s">
        <v>6275</v>
      </c>
      <c r="C1004" s="68" t="s">
        <v>7665</v>
      </c>
      <c r="D1004" s="70" t="s">
        <v>1637</v>
      </c>
      <c r="E1004" s="68" t="s">
        <v>1020</v>
      </c>
      <c r="F1004" s="68" t="s">
        <v>2228</v>
      </c>
      <c r="G1004" s="68" t="s">
        <v>2301</v>
      </c>
      <c r="H1004" s="66">
        <v>0.0</v>
      </c>
      <c r="I1004" s="66" t="str">
        <f>vlookup(D1004,'ranap clusters obsolete'!D:D,1,false)</f>
        <v>#N/A</v>
      </c>
      <c r="J1004" s="66" t="s">
        <v>9311</v>
      </c>
    </row>
    <row r="1005">
      <c r="A1005" s="68">
        <v>11.0</v>
      </c>
      <c r="B1005" s="69" t="s">
        <v>6275</v>
      </c>
      <c r="C1005" s="68" t="s">
        <v>7665</v>
      </c>
      <c r="D1005" s="70" t="s">
        <v>1639</v>
      </c>
      <c r="E1005" s="68" t="s">
        <v>1024</v>
      </c>
      <c r="F1005" s="68" t="s">
        <v>2228</v>
      </c>
      <c r="G1005" s="68" t="s">
        <v>2301</v>
      </c>
      <c r="H1005" s="66">
        <v>0.0</v>
      </c>
      <c r="I1005" s="66" t="str">
        <f>vlookup(D1005,'ranap clusters obsolete'!D:D,1,false)</f>
        <v>#N/A</v>
      </c>
      <c r="J1005" s="66" t="s">
        <v>9311</v>
      </c>
    </row>
    <row r="1006">
      <c r="A1006" s="68">
        <v>11.0</v>
      </c>
      <c r="B1006" s="69" t="s">
        <v>6275</v>
      </c>
      <c r="C1006" s="68" t="s">
        <v>7665</v>
      </c>
      <c r="D1006" s="70" t="s">
        <v>10588</v>
      </c>
      <c r="E1006" s="68" t="s">
        <v>10589</v>
      </c>
      <c r="F1006" s="68" t="s">
        <v>2228</v>
      </c>
      <c r="G1006" s="68" t="s">
        <v>2301</v>
      </c>
      <c r="H1006" s="66">
        <v>0.0</v>
      </c>
      <c r="I1006" s="66" t="str">
        <f>vlookup(D1006,'ranap clusters obsolete'!D:D,1,false)</f>
        <v>#N/A</v>
      </c>
      <c r="J1006" s="66" t="s">
        <v>9311</v>
      </c>
    </row>
    <row r="1007">
      <c r="A1007" s="68">
        <v>11.0</v>
      </c>
      <c r="B1007" s="69" t="s">
        <v>6275</v>
      </c>
      <c r="C1007" s="68" t="s">
        <v>7665</v>
      </c>
      <c r="D1007" s="70" t="s">
        <v>10590</v>
      </c>
      <c r="E1007" s="68" t="s">
        <v>10591</v>
      </c>
      <c r="F1007" s="68" t="s">
        <v>2228</v>
      </c>
      <c r="G1007" s="68" t="s">
        <v>2301</v>
      </c>
      <c r="H1007" s="66">
        <v>0.0</v>
      </c>
      <c r="I1007" s="66" t="str">
        <f>vlookup(D1007,'ranap clusters obsolete'!D:D,1,false)</f>
        <v>#N/A</v>
      </c>
      <c r="J1007" s="66" t="s">
        <v>9311</v>
      </c>
    </row>
    <row r="1008">
      <c r="A1008" s="68">
        <v>11.0</v>
      </c>
      <c r="B1008" s="69" t="s">
        <v>6275</v>
      </c>
      <c r="C1008" s="68" t="s">
        <v>7665</v>
      </c>
      <c r="D1008" s="70" t="s">
        <v>10592</v>
      </c>
      <c r="E1008" s="68" t="s">
        <v>10593</v>
      </c>
      <c r="F1008" s="68" t="s">
        <v>2228</v>
      </c>
      <c r="G1008" s="68" t="s">
        <v>2301</v>
      </c>
      <c r="H1008" s="66">
        <v>0.0</v>
      </c>
      <c r="I1008" s="66" t="str">
        <f>vlookup(D1008,'ranap clusters obsolete'!D:D,1,false)</f>
        <v>#N/A</v>
      </c>
      <c r="J1008" s="66" t="s">
        <v>9311</v>
      </c>
    </row>
    <row r="1009">
      <c r="A1009" s="68">
        <v>11.0</v>
      </c>
      <c r="B1009" s="69" t="s">
        <v>6275</v>
      </c>
      <c r="C1009" s="68" t="s">
        <v>7665</v>
      </c>
      <c r="D1009" s="70" t="s">
        <v>10594</v>
      </c>
      <c r="E1009" s="68" t="s">
        <v>10595</v>
      </c>
      <c r="F1009" s="68" t="s">
        <v>2228</v>
      </c>
      <c r="G1009" s="68" t="s">
        <v>2301</v>
      </c>
      <c r="H1009" s="66">
        <v>0.0</v>
      </c>
      <c r="I1009" s="66" t="str">
        <f>vlookup(D1009,'ranap clusters obsolete'!D:D,1,false)</f>
        <v>#N/A</v>
      </c>
      <c r="J1009" s="66" t="s">
        <v>9311</v>
      </c>
    </row>
    <row r="1010">
      <c r="A1010" s="68">
        <v>11.0</v>
      </c>
      <c r="B1010" s="69" t="s">
        <v>6275</v>
      </c>
      <c r="C1010" s="68" t="s">
        <v>7665</v>
      </c>
      <c r="D1010" s="70" t="s">
        <v>10596</v>
      </c>
      <c r="E1010" s="68" t="s">
        <v>10597</v>
      </c>
      <c r="F1010" s="68" t="s">
        <v>2228</v>
      </c>
      <c r="G1010" s="68" t="s">
        <v>2301</v>
      </c>
      <c r="H1010" s="66">
        <v>0.0</v>
      </c>
      <c r="I1010" s="66" t="str">
        <f>vlookup(D1010,'ranap clusters obsolete'!D:D,1,false)</f>
        <v>#N/A</v>
      </c>
      <c r="J1010" s="66" t="s">
        <v>9311</v>
      </c>
    </row>
    <row r="1011">
      <c r="A1011" s="68">
        <v>11.0</v>
      </c>
      <c r="B1011" s="69" t="s">
        <v>6275</v>
      </c>
      <c r="C1011" s="68" t="s">
        <v>7665</v>
      </c>
      <c r="D1011" s="70" t="s">
        <v>10598</v>
      </c>
      <c r="E1011" s="68" t="s">
        <v>10599</v>
      </c>
      <c r="F1011" s="68" t="s">
        <v>2228</v>
      </c>
      <c r="G1011" s="68" t="s">
        <v>2301</v>
      </c>
      <c r="H1011" s="66">
        <v>0.0</v>
      </c>
      <c r="I1011" s="66" t="str">
        <f>vlookup(D1011,'ranap clusters obsolete'!D:D,1,false)</f>
        <v>#N/A</v>
      </c>
      <c r="J1011" s="66" t="s">
        <v>9311</v>
      </c>
    </row>
    <row r="1012">
      <c r="A1012" s="68">
        <v>11.0</v>
      </c>
      <c r="B1012" s="69" t="s">
        <v>6275</v>
      </c>
      <c r="C1012" s="68" t="s">
        <v>7665</v>
      </c>
      <c r="D1012" s="70" t="s">
        <v>10600</v>
      </c>
      <c r="E1012" s="68" t="s">
        <v>10601</v>
      </c>
      <c r="F1012" s="68" t="s">
        <v>2228</v>
      </c>
      <c r="G1012" s="68" t="s">
        <v>2301</v>
      </c>
      <c r="H1012" s="66">
        <v>0.0</v>
      </c>
      <c r="I1012" s="66" t="str">
        <f>vlookup(D1012,'ranap clusters obsolete'!D:D,1,false)</f>
        <v>#N/A</v>
      </c>
      <c r="J1012" s="66" t="s">
        <v>9311</v>
      </c>
    </row>
    <row r="1013">
      <c r="A1013" s="68">
        <v>11.0</v>
      </c>
      <c r="B1013" s="69" t="s">
        <v>6275</v>
      </c>
      <c r="C1013" s="68" t="s">
        <v>7665</v>
      </c>
      <c r="D1013" s="70" t="s">
        <v>10602</v>
      </c>
      <c r="E1013" s="68" t="s">
        <v>10603</v>
      </c>
      <c r="F1013" s="68" t="s">
        <v>2228</v>
      </c>
      <c r="G1013" s="68" t="s">
        <v>2301</v>
      </c>
      <c r="H1013" s="66">
        <v>0.0</v>
      </c>
      <c r="I1013" s="66" t="str">
        <f>vlookup(D1013,'ranap clusters obsolete'!D:D,1,false)</f>
        <v>#N/A</v>
      </c>
      <c r="J1013" s="66" t="s">
        <v>9311</v>
      </c>
    </row>
    <row r="1014">
      <c r="A1014" s="68">
        <v>11.0</v>
      </c>
      <c r="B1014" s="69" t="s">
        <v>6275</v>
      </c>
      <c r="C1014" s="68" t="s">
        <v>7665</v>
      </c>
      <c r="D1014" s="70" t="s">
        <v>10604</v>
      </c>
      <c r="E1014" s="68" t="s">
        <v>10605</v>
      </c>
      <c r="F1014" s="68" t="s">
        <v>2228</v>
      </c>
      <c r="G1014" s="68" t="s">
        <v>2301</v>
      </c>
      <c r="H1014" s="66">
        <v>0.0</v>
      </c>
      <c r="I1014" s="66" t="str">
        <f>vlookup(D1014,'ranap clusters obsolete'!D:D,1,false)</f>
        <v>#N/A</v>
      </c>
      <c r="J1014" s="66" t="s">
        <v>9311</v>
      </c>
    </row>
    <row r="1015">
      <c r="A1015" s="68">
        <v>11.0</v>
      </c>
      <c r="B1015" s="69" t="s">
        <v>6275</v>
      </c>
      <c r="C1015" s="68" t="s">
        <v>7665</v>
      </c>
      <c r="D1015" s="70" t="s">
        <v>1640</v>
      </c>
      <c r="E1015" s="68" t="s">
        <v>1027</v>
      </c>
      <c r="F1015" s="68" t="s">
        <v>2228</v>
      </c>
      <c r="G1015" s="68" t="s">
        <v>2301</v>
      </c>
      <c r="H1015" s="66">
        <v>0.0</v>
      </c>
      <c r="I1015" s="66" t="str">
        <f>vlookup(D1015,'ranap clusters obsolete'!D:D,1,false)</f>
        <v>#N/A</v>
      </c>
      <c r="J1015" s="66" t="s">
        <v>9311</v>
      </c>
    </row>
    <row r="1016">
      <c r="A1016" s="68">
        <v>11.0</v>
      </c>
      <c r="B1016" s="69" t="s">
        <v>6275</v>
      </c>
      <c r="C1016" s="68" t="s">
        <v>7665</v>
      </c>
      <c r="D1016" s="70" t="s">
        <v>1642</v>
      </c>
      <c r="E1016" s="68" t="s">
        <v>1030</v>
      </c>
      <c r="F1016" s="68" t="s">
        <v>2228</v>
      </c>
      <c r="G1016" s="68" t="s">
        <v>2301</v>
      </c>
      <c r="H1016" s="66">
        <v>0.0</v>
      </c>
      <c r="I1016" s="66" t="str">
        <f>vlookup(D1016,'ranap clusters obsolete'!D:D,1,false)</f>
        <v>#N/A</v>
      </c>
      <c r="J1016" s="66" t="s">
        <v>9311</v>
      </c>
    </row>
    <row r="1017">
      <c r="A1017" s="68">
        <v>11.0</v>
      </c>
      <c r="B1017" s="69" t="s">
        <v>6275</v>
      </c>
      <c r="C1017" s="68" t="s">
        <v>7665</v>
      </c>
      <c r="D1017" s="70" t="s">
        <v>1643</v>
      </c>
      <c r="E1017" s="68" t="s">
        <v>1034</v>
      </c>
      <c r="F1017" s="68" t="s">
        <v>2228</v>
      </c>
      <c r="G1017" s="68" t="s">
        <v>2301</v>
      </c>
      <c r="H1017" s="66">
        <v>0.0</v>
      </c>
      <c r="I1017" s="66" t="str">
        <f>vlookup(D1017,'ranap clusters obsolete'!D:D,1,false)</f>
        <v>#N/A</v>
      </c>
      <c r="J1017" s="66" t="s">
        <v>9311</v>
      </c>
    </row>
    <row r="1018">
      <c r="A1018" s="68">
        <v>11.0</v>
      </c>
      <c r="B1018" s="69" t="s">
        <v>6275</v>
      </c>
      <c r="C1018" s="68" t="s">
        <v>7665</v>
      </c>
      <c r="D1018" s="70" t="s">
        <v>1644</v>
      </c>
      <c r="E1018" s="68" t="s">
        <v>1037</v>
      </c>
      <c r="F1018" s="68" t="s">
        <v>2228</v>
      </c>
      <c r="G1018" s="68" t="s">
        <v>2301</v>
      </c>
      <c r="H1018" s="66">
        <v>1.0</v>
      </c>
      <c r="I1018" s="66" t="str">
        <f>vlookup(D1018,'ranap clusters obsolete'!D:D,1,false)</f>
        <v>#N/A</v>
      </c>
      <c r="J1018" s="66" t="s">
        <v>9311</v>
      </c>
    </row>
    <row r="1019">
      <c r="A1019" s="68">
        <v>11.0</v>
      </c>
      <c r="B1019" s="69" t="s">
        <v>6275</v>
      </c>
      <c r="C1019" s="68" t="s">
        <v>7665</v>
      </c>
      <c r="D1019" s="70" t="s">
        <v>1646</v>
      </c>
      <c r="E1019" s="68" t="s">
        <v>1040</v>
      </c>
      <c r="F1019" s="68" t="s">
        <v>2228</v>
      </c>
      <c r="G1019" s="68" t="s">
        <v>2301</v>
      </c>
      <c r="H1019" s="66">
        <v>1.0</v>
      </c>
      <c r="I1019" s="66" t="str">
        <f>vlookup(D1019,'ranap clusters obsolete'!D:D,1,false)</f>
        <v>#N/A</v>
      </c>
      <c r="J1019" s="66" t="s">
        <v>9311</v>
      </c>
    </row>
    <row r="1020">
      <c r="A1020" s="68">
        <v>11.0</v>
      </c>
      <c r="B1020" s="69" t="s">
        <v>6275</v>
      </c>
      <c r="C1020" s="68" t="s">
        <v>7665</v>
      </c>
      <c r="D1020" s="70" t="s">
        <v>1647</v>
      </c>
      <c r="E1020" s="68" t="s">
        <v>1043</v>
      </c>
      <c r="F1020" s="68" t="s">
        <v>2228</v>
      </c>
      <c r="G1020" s="68" t="s">
        <v>2301</v>
      </c>
      <c r="H1020" s="66">
        <v>1.0</v>
      </c>
      <c r="I1020" s="66" t="str">
        <f>vlookup(D1020,'ranap clusters obsolete'!D:D,1,false)</f>
        <v>#N/A</v>
      </c>
      <c r="J1020" s="66" t="s">
        <v>9311</v>
      </c>
    </row>
    <row r="1021">
      <c r="A1021" s="68">
        <v>11.0</v>
      </c>
      <c r="B1021" s="69" t="s">
        <v>6275</v>
      </c>
      <c r="C1021" s="68" t="s">
        <v>7665</v>
      </c>
      <c r="D1021" s="70" t="s">
        <v>1649</v>
      </c>
      <c r="E1021" s="68" t="s">
        <v>1047</v>
      </c>
      <c r="F1021" s="68" t="s">
        <v>2228</v>
      </c>
      <c r="G1021" s="68" t="s">
        <v>2301</v>
      </c>
      <c r="H1021" s="66">
        <v>1.0</v>
      </c>
      <c r="I1021" s="66" t="str">
        <f>vlookup(D1021,'ranap clusters obsolete'!D:D,1,false)</f>
        <v>#N/A</v>
      </c>
      <c r="J1021" s="66" t="s">
        <v>9311</v>
      </c>
    </row>
    <row r="1022">
      <c r="A1022" s="68">
        <v>11.0</v>
      </c>
      <c r="B1022" s="69" t="s">
        <v>6275</v>
      </c>
      <c r="C1022" s="68" t="s">
        <v>7665</v>
      </c>
      <c r="D1022" s="70" t="s">
        <v>1650</v>
      </c>
      <c r="E1022" s="68" t="s">
        <v>1050</v>
      </c>
      <c r="F1022" s="68" t="s">
        <v>2228</v>
      </c>
      <c r="G1022" s="68" t="s">
        <v>2301</v>
      </c>
      <c r="H1022" s="66">
        <v>1.0</v>
      </c>
      <c r="I1022" s="66" t="str">
        <f>vlookup(D1022,'ranap clusters obsolete'!D:D,1,false)</f>
        <v>#N/A</v>
      </c>
      <c r="J1022" s="66" t="s">
        <v>9311</v>
      </c>
    </row>
    <row r="1023">
      <c r="A1023" s="68">
        <v>11.0</v>
      </c>
      <c r="B1023" s="69" t="s">
        <v>6275</v>
      </c>
      <c r="C1023" s="68" t="s">
        <v>7665</v>
      </c>
      <c r="D1023" s="70" t="s">
        <v>1651</v>
      </c>
      <c r="E1023" s="68" t="s">
        <v>1053</v>
      </c>
      <c r="F1023" s="68" t="s">
        <v>2228</v>
      </c>
      <c r="G1023" s="68" t="s">
        <v>2301</v>
      </c>
      <c r="H1023" s="66">
        <v>1.0</v>
      </c>
      <c r="I1023" s="66" t="str">
        <f>vlookup(D1023,'ranap clusters obsolete'!D:D,1,false)</f>
        <v>#N/A</v>
      </c>
      <c r="J1023" s="66" t="s">
        <v>9311</v>
      </c>
    </row>
    <row r="1024">
      <c r="A1024" s="68">
        <v>11.0</v>
      </c>
      <c r="B1024" s="69" t="s">
        <v>6275</v>
      </c>
      <c r="C1024" s="68" t="s">
        <v>7665</v>
      </c>
      <c r="D1024" s="70" t="s">
        <v>1653</v>
      </c>
      <c r="E1024" s="68" t="s">
        <v>1057</v>
      </c>
      <c r="F1024" s="68" t="s">
        <v>2228</v>
      </c>
      <c r="G1024" s="68" t="s">
        <v>2301</v>
      </c>
      <c r="H1024" s="66">
        <v>1.0</v>
      </c>
      <c r="I1024" s="66" t="str">
        <f>vlookup(D1024,'ranap clusters obsolete'!D:D,1,false)</f>
        <v>#N/A</v>
      </c>
      <c r="J1024" s="66" t="s">
        <v>9311</v>
      </c>
    </row>
    <row r="1025">
      <c r="A1025" s="68">
        <v>11.0</v>
      </c>
      <c r="B1025" s="69" t="s">
        <v>6275</v>
      </c>
      <c r="C1025" s="68" t="s">
        <v>7665</v>
      </c>
      <c r="D1025" s="70" t="s">
        <v>1654</v>
      </c>
      <c r="E1025" s="68" t="s">
        <v>1061</v>
      </c>
      <c r="F1025" s="68" t="s">
        <v>2228</v>
      </c>
      <c r="G1025" s="68" t="s">
        <v>2301</v>
      </c>
      <c r="H1025" s="66">
        <v>1.0</v>
      </c>
      <c r="I1025" s="66" t="str">
        <f>vlookup(D1025,'ranap clusters obsolete'!D:D,1,false)</f>
        <v>#N/A</v>
      </c>
      <c r="J1025" s="66" t="s">
        <v>9311</v>
      </c>
    </row>
    <row r="1026">
      <c r="A1026" s="68">
        <v>11.0</v>
      </c>
      <c r="B1026" s="69" t="s">
        <v>6275</v>
      </c>
      <c r="C1026" s="68" t="s">
        <v>7665</v>
      </c>
      <c r="D1026" s="70" t="s">
        <v>1655</v>
      </c>
      <c r="E1026" s="68" t="s">
        <v>1063</v>
      </c>
      <c r="F1026" s="68" t="s">
        <v>2228</v>
      </c>
      <c r="G1026" s="68" t="s">
        <v>2301</v>
      </c>
      <c r="H1026" s="66">
        <v>1.0</v>
      </c>
      <c r="I1026" s="66" t="str">
        <f>vlookup(D1026,'ranap clusters obsolete'!D:D,1,false)</f>
        <v>#N/A</v>
      </c>
      <c r="J1026" s="66" t="s">
        <v>9311</v>
      </c>
    </row>
    <row r="1027">
      <c r="A1027" s="68">
        <v>11.0</v>
      </c>
      <c r="B1027" s="69" t="s">
        <v>6275</v>
      </c>
      <c r="C1027" s="68" t="s">
        <v>7665</v>
      </c>
      <c r="D1027" s="70" t="s">
        <v>1657</v>
      </c>
      <c r="E1027" s="68" t="s">
        <v>1069</v>
      </c>
      <c r="F1027" s="68" t="s">
        <v>2229</v>
      </c>
      <c r="G1027" s="68" t="s">
        <v>2301</v>
      </c>
      <c r="H1027" s="66">
        <v>0.0</v>
      </c>
      <c r="I1027" s="66" t="str">
        <f>vlookup(D1027,'ranap clusters obsolete'!D:D,1,false)</f>
        <v>#N/A</v>
      </c>
      <c r="J1027" s="66" t="s">
        <v>9311</v>
      </c>
    </row>
    <row r="1028">
      <c r="A1028" s="68">
        <v>11.0</v>
      </c>
      <c r="B1028" s="69" t="s">
        <v>6275</v>
      </c>
      <c r="C1028" s="68" t="s">
        <v>7665</v>
      </c>
      <c r="D1028" s="70" t="s">
        <v>1659</v>
      </c>
      <c r="E1028" s="68" t="s">
        <v>1075</v>
      </c>
      <c r="F1028" s="68" t="s">
        <v>2229</v>
      </c>
      <c r="G1028" s="68" t="s">
        <v>2301</v>
      </c>
      <c r="H1028" s="66">
        <v>0.0</v>
      </c>
      <c r="I1028" s="66" t="str">
        <f>vlookup(D1028,'ranap clusters obsolete'!D:D,1,false)</f>
        <v>#N/A</v>
      </c>
      <c r="J1028" s="66" t="s">
        <v>9311</v>
      </c>
    </row>
    <row r="1029">
      <c r="A1029" s="68">
        <v>11.0</v>
      </c>
      <c r="B1029" s="69" t="s">
        <v>6275</v>
      </c>
      <c r="C1029" s="68" t="s">
        <v>7665</v>
      </c>
      <c r="D1029" s="70" t="s">
        <v>1662</v>
      </c>
      <c r="E1029" s="68" t="s">
        <v>1078</v>
      </c>
      <c r="F1029" s="68" t="s">
        <v>2229</v>
      </c>
      <c r="G1029" s="68" t="s">
        <v>2301</v>
      </c>
      <c r="H1029" s="66">
        <v>0.0</v>
      </c>
      <c r="I1029" s="66" t="str">
        <f>vlookup(D1029,'ranap clusters obsolete'!D:D,1,false)</f>
        <v>#N/A</v>
      </c>
      <c r="J1029" s="66" t="s">
        <v>9311</v>
      </c>
    </row>
    <row r="1030">
      <c r="A1030" s="68">
        <v>11.0</v>
      </c>
      <c r="B1030" s="69" t="s">
        <v>6275</v>
      </c>
      <c r="C1030" s="68" t="s">
        <v>7665</v>
      </c>
      <c r="D1030" s="70" t="s">
        <v>1663</v>
      </c>
      <c r="E1030" s="68" t="s">
        <v>1081</v>
      </c>
      <c r="F1030" s="68" t="s">
        <v>2229</v>
      </c>
      <c r="G1030" s="68" t="s">
        <v>2301</v>
      </c>
      <c r="H1030" s="66">
        <v>0.0</v>
      </c>
      <c r="I1030" s="66" t="str">
        <f>vlookup(D1030,'ranap clusters obsolete'!D:D,1,false)</f>
        <v>#N/A</v>
      </c>
      <c r="J1030" s="66" t="s">
        <v>9311</v>
      </c>
    </row>
    <row r="1031">
      <c r="A1031" s="68">
        <v>11.0</v>
      </c>
      <c r="B1031" s="69" t="s">
        <v>6275</v>
      </c>
      <c r="C1031" s="68" t="s">
        <v>7665</v>
      </c>
      <c r="D1031" s="70" t="s">
        <v>1664</v>
      </c>
      <c r="E1031" s="68" t="s">
        <v>1084</v>
      </c>
      <c r="F1031" s="68" t="s">
        <v>2229</v>
      </c>
      <c r="G1031" s="68" t="s">
        <v>2301</v>
      </c>
      <c r="H1031" s="66">
        <v>0.0</v>
      </c>
      <c r="I1031" s="66" t="str">
        <f>vlookup(D1031,'ranap clusters obsolete'!D:D,1,false)</f>
        <v>#N/A</v>
      </c>
      <c r="J1031" s="66" t="s">
        <v>9311</v>
      </c>
    </row>
    <row r="1032">
      <c r="A1032" s="68">
        <v>11.0</v>
      </c>
      <c r="B1032" s="69" t="s">
        <v>6275</v>
      </c>
      <c r="C1032" s="68" t="s">
        <v>7665</v>
      </c>
      <c r="D1032" s="70" t="s">
        <v>1666</v>
      </c>
      <c r="E1032" s="68" t="s">
        <v>1087</v>
      </c>
      <c r="F1032" s="68" t="s">
        <v>2229</v>
      </c>
      <c r="G1032" s="68" t="s">
        <v>2301</v>
      </c>
      <c r="H1032" s="66">
        <v>0.0</v>
      </c>
      <c r="I1032" s="66" t="str">
        <f>vlookup(D1032,'ranap clusters obsolete'!D:D,1,false)</f>
        <v>#N/A</v>
      </c>
      <c r="J1032" s="66" t="s">
        <v>9311</v>
      </c>
    </row>
    <row r="1033">
      <c r="A1033" s="68">
        <v>11.0</v>
      </c>
      <c r="B1033" s="69" t="s">
        <v>6275</v>
      </c>
      <c r="C1033" s="68" t="s">
        <v>7665</v>
      </c>
      <c r="D1033" s="70" t="s">
        <v>1667</v>
      </c>
      <c r="E1033" s="68" t="s">
        <v>1091</v>
      </c>
      <c r="F1033" s="68" t="s">
        <v>2229</v>
      </c>
      <c r="G1033" s="68" t="s">
        <v>2301</v>
      </c>
      <c r="H1033" s="66">
        <v>0.0</v>
      </c>
      <c r="I1033" s="66" t="str">
        <f>vlookup(D1033,'ranap clusters obsolete'!D:D,1,false)</f>
        <v>#N/A</v>
      </c>
      <c r="J1033" s="66" t="s">
        <v>9311</v>
      </c>
    </row>
    <row r="1034">
      <c r="A1034" s="68">
        <v>11.0</v>
      </c>
      <c r="B1034" s="69" t="s">
        <v>6275</v>
      </c>
      <c r="C1034" s="68" t="s">
        <v>7665</v>
      </c>
      <c r="D1034" s="70" t="s">
        <v>1668</v>
      </c>
      <c r="E1034" s="68" t="s">
        <v>1093</v>
      </c>
      <c r="F1034" s="68" t="s">
        <v>2229</v>
      </c>
      <c r="G1034" s="68" t="s">
        <v>2301</v>
      </c>
      <c r="H1034" s="66">
        <v>0.0</v>
      </c>
      <c r="I1034" s="66" t="str">
        <f>vlookup(D1034,'ranap clusters obsolete'!D:D,1,false)</f>
        <v>#N/A</v>
      </c>
      <c r="J1034" s="66" t="s">
        <v>9311</v>
      </c>
    </row>
    <row r="1035">
      <c r="A1035" s="68">
        <v>11.0</v>
      </c>
      <c r="B1035" s="69" t="s">
        <v>6275</v>
      </c>
      <c r="C1035" s="68" t="s">
        <v>7665</v>
      </c>
      <c r="D1035" s="70" t="s">
        <v>1670</v>
      </c>
      <c r="E1035" s="68" t="s">
        <v>1096</v>
      </c>
      <c r="F1035" s="68" t="s">
        <v>2229</v>
      </c>
      <c r="G1035" s="68" t="s">
        <v>2301</v>
      </c>
      <c r="H1035" s="66">
        <v>0.0</v>
      </c>
      <c r="I1035" s="66" t="str">
        <f>vlookup(D1035,'ranap clusters obsolete'!D:D,1,false)</f>
        <v>#N/A</v>
      </c>
      <c r="J1035" s="66" t="s">
        <v>9311</v>
      </c>
    </row>
    <row r="1036">
      <c r="A1036" s="68">
        <v>11.0</v>
      </c>
      <c r="B1036" s="69" t="s">
        <v>6275</v>
      </c>
      <c r="C1036" s="68" t="s">
        <v>7665</v>
      </c>
      <c r="D1036" s="70" t="s">
        <v>1671</v>
      </c>
      <c r="E1036" s="68" t="s">
        <v>1101</v>
      </c>
      <c r="F1036" s="68" t="s">
        <v>2229</v>
      </c>
      <c r="G1036" s="68" t="s">
        <v>2301</v>
      </c>
      <c r="H1036" s="66">
        <v>0.0</v>
      </c>
      <c r="I1036" s="66" t="str">
        <f>vlookup(D1036,'ranap clusters obsolete'!D:D,1,false)</f>
        <v>#N/A</v>
      </c>
      <c r="J1036" s="66" t="s">
        <v>9311</v>
      </c>
    </row>
    <row r="1037">
      <c r="A1037" s="68">
        <v>11.0</v>
      </c>
      <c r="B1037" s="69" t="s">
        <v>6275</v>
      </c>
      <c r="C1037" s="68" t="s">
        <v>7665</v>
      </c>
      <c r="D1037" s="70" t="s">
        <v>1672</v>
      </c>
      <c r="E1037" s="68" t="s">
        <v>1105</v>
      </c>
      <c r="F1037" s="68" t="s">
        <v>2229</v>
      </c>
      <c r="G1037" s="68" t="s">
        <v>2301</v>
      </c>
      <c r="H1037" s="66">
        <v>0.0</v>
      </c>
      <c r="I1037" s="66" t="str">
        <f>vlookup(D1037,'ranap clusters obsolete'!D:D,1,false)</f>
        <v>#N/A</v>
      </c>
      <c r="J1037" s="66" t="s">
        <v>9311</v>
      </c>
    </row>
    <row r="1038">
      <c r="A1038" s="68">
        <v>11.0</v>
      </c>
      <c r="B1038" s="69" t="s">
        <v>6275</v>
      </c>
      <c r="C1038" s="68" t="s">
        <v>7665</v>
      </c>
      <c r="D1038" s="70" t="s">
        <v>1674</v>
      </c>
      <c r="E1038" s="68" t="s">
        <v>1108</v>
      </c>
      <c r="F1038" s="68" t="s">
        <v>2229</v>
      </c>
      <c r="G1038" s="68" t="s">
        <v>2301</v>
      </c>
      <c r="H1038" s="66">
        <v>0.0</v>
      </c>
      <c r="I1038" s="66" t="str">
        <f>vlookup(D1038,'ranap clusters obsolete'!D:D,1,false)</f>
        <v>#N/A</v>
      </c>
      <c r="J1038" s="66" t="s">
        <v>9311</v>
      </c>
    </row>
    <row r="1039">
      <c r="A1039" s="68">
        <v>11.0</v>
      </c>
      <c r="B1039" s="69" t="s">
        <v>6275</v>
      </c>
      <c r="C1039" s="68" t="s">
        <v>7665</v>
      </c>
      <c r="D1039" s="70" t="s">
        <v>1675</v>
      </c>
      <c r="E1039" s="68" t="s">
        <v>1111</v>
      </c>
      <c r="F1039" s="68" t="s">
        <v>2229</v>
      </c>
      <c r="G1039" s="68" t="s">
        <v>2301</v>
      </c>
      <c r="H1039" s="66">
        <v>0.0</v>
      </c>
      <c r="I1039" s="66" t="str">
        <f>vlookup(D1039,'ranap clusters obsolete'!D:D,1,false)</f>
        <v>#N/A</v>
      </c>
      <c r="J1039" s="66" t="s">
        <v>9311</v>
      </c>
    </row>
    <row r="1040">
      <c r="A1040" s="68">
        <v>11.0</v>
      </c>
      <c r="B1040" s="69" t="s">
        <v>6275</v>
      </c>
      <c r="C1040" s="68" t="s">
        <v>7665</v>
      </c>
      <c r="D1040" s="70" t="s">
        <v>1677</v>
      </c>
      <c r="E1040" s="68" t="s">
        <v>1115</v>
      </c>
      <c r="F1040" s="68" t="s">
        <v>2229</v>
      </c>
      <c r="G1040" s="68" t="s">
        <v>2301</v>
      </c>
      <c r="H1040" s="66">
        <v>0.0</v>
      </c>
      <c r="I1040" s="66" t="str">
        <f>vlookup(D1040,'ranap clusters obsolete'!D:D,1,false)</f>
        <v>#N/A</v>
      </c>
      <c r="J1040" s="66" t="s">
        <v>9311</v>
      </c>
    </row>
    <row r="1041">
      <c r="A1041" s="68">
        <v>11.0</v>
      </c>
      <c r="B1041" s="69" t="s">
        <v>6275</v>
      </c>
      <c r="C1041" s="68" t="s">
        <v>7665</v>
      </c>
      <c r="D1041" s="70" t="s">
        <v>1678</v>
      </c>
      <c r="E1041" s="68" t="s">
        <v>1118</v>
      </c>
      <c r="F1041" s="68" t="s">
        <v>2229</v>
      </c>
      <c r="G1041" s="68" t="s">
        <v>2301</v>
      </c>
      <c r="H1041" s="66">
        <v>0.0</v>
      </c>
      <c r="I1041" s="66" t="str">
        <f>vlookup(D1041,'ranap clusters obsolete'!D:D,1,false)</f>
        <v>#N/A</v>
      </c>
      <c r="J1041" s="66" t="s">
        <v>9311</v>
      </c>
    </row>
    <row r="1042">
      <c r="A1042" s="68">
        <v>11.0</v>
      </c>
      <c r="B1042" s="69" t="s">
        <v>6275</v>
      </c>
      <c r="C1042" s="68" t="s">
        <v>7665</v>
      </c>
      <c r="D1042" s="70" t="s">
        <v>1680</v>
      </c>
      <c r="E1042" s="68" t="s">
        <v>1122</v>
      </c>
      <c r="F1042" s="68" t="s">
        <v>2229</v>
      </c>
      <c r="G1042" s="68" t="s">
        <v>2301</v>
      </c>
      <c r="H1042" s="66">
        <v>0.0</v>
      </c>
      <c r="I1042" s="66" t="str">
        <f>vlookup(D1042,'ranap clusters obsolete'!D:D,1,false)</f>
        <v>#N/A</v>
      </c>
      <c r="J1042" s="66" t="s">
        <v>9311</v>
      </c>
    </row>
    <row r="1043">
      <c r="A1043" s="68">
        <v>11.0</v>
      </c>
      <c r="B1043" s="69" t="s">
        <v>6275</v>
      </c>
      <c r="C1043" s="68" t="s">
        <v>7665</v>
      </c>
      <c r="D1043" s="70" t="s">
        <v>1681</v>
      </c>
      <c r="E1043" s="68" t="s">
        <v>1125</v>
      </c>
      <c r="F1043" s="68" t="s">
        <v>2229</v>
      </c>
      <c r="G1043" s="68" t="s">
        <v>2301</v>
      </c>
      <c r="H1043" s="66">
        <v>0.0</v>
      </c>
      <c r="I1043" s="66" t="str">
        <f>vlookup(D1043,'ranap clusters obsolete'!D:D,1,false)</f>
        <v>#N/A</v>
      </c>
      <c r="J1043" s="66" t="s">
        <v>9311</v>
      </c>
    </row>
    <row r="1044">
      <c r="A1044" s="68">
        <v>11.0</v>
      </c>
      <c r="B1044" s="69" t="s">
        <v>6275</v>
      </c>
      <c r="C1044" s="68" t="s">
        <v>7665</v>
      </c>
      <c r="D1044" s="70" t="s">
        <v>1682</v>
      </c>
      <c r="E1044" s="68" t="s">
        <v>1129</v>
      </c>
      <c r="F1044" s="68" t="s">
        <v>2229</v>
      </c>
      <c r="G1044" s="68" t="s">
        <v>2301</v>
      </c>
      <c r="H1044" s="66">
        <v>0.0</v>
      </c>
      <c r="I1044" s="66" t="str">
        <f>vlookup(D1044,'ranap clusters obsolete'!D:D,1,false)</f>
        <v>#N/A</v>
      </c>
      <c r="J1044" s="66" t="s">
        <v>9311</v>
      </c>
    </row>
    <row r="1045">
      <c r="A1045" s="68">
        <v>11.0</v>
      </c>
      <c r="B1045" s="69" t="s">
        <v>6275</v>
      </c>
      <c r="C1045" s="68" t="s">
        <v>7665</v>
      </c>
      <c r="D1045" s="70" t="s">
        <v>1684</v>
      </c>
      <c r="E1045" s="68" t="s">
        <v>1133</v>
      </c>
      <c r="F1045" s="68" t="s">
        <v>2229</v>
      </c>
      <c r="G1045" s="68" t="s">
        <v>2301</v>
      </c>
      <c r="H1045" s="66">
        <v>0.0</v>
      </c>
      <c r="I1045" s="66" t="str">
        <f>vlookup(D1045,'ranap clusters obsolete'!D:D,1,false)</f>
        <v>#N/A</v>
      </c>
      <c r="J1045" s="66" t="s">
        <v>9311</v>
      </c>
    </row>
    <row r="1046">
      <c r="A1046" s="68">
        <v>11.0</v>
      </c>
      <c r="B1046" s="69" t="s">
        <v>6275</v>
      </c>
      <c r="C1046" s="68" t="s">
        <v>7665</v>
      </c>
      <c r="D1046" s="70" t="s">
        <v>1685</v>
      </c>
      <c r="E1046" s="68" t="s">
        <v>1136</v>
      </c>
      <c r="F1046" s="68" t="s">
        <v>2229</v>
      </c>
      <c r="G1046" s="68" t="s">
        <v>2301</v>
      </c>
      <c r="H1046" s="66">
        <v>0.0</v>
      </c>
      <c r="I1046" s="66" t="str">
        <f>vlookup(D1046,'ranap clusters obsolete'!D:D,1,false)</f>
        <v>#N/A</v>
      </c>
      <c r="J1046" s="66" t="s">
        <v>9311</v>
      </c>
    </row>
    <row r="1047">
      <c r="A1047" s="68">
        <v>11.0</v>
      </c>
      <c r="B1047" s="69" t="s">
        <v>6275</v>
      </c>
      <c r="C1047" s="68" t="s">
        <v>7665</v>
      </c>
      <c r="D1047" s="70" t="s">
        <v>1687</v>
      </c>
      <c r="E1047" s="68" t="s">
        <v>1140</v>
      </c>
      <c r="F1047" s="68" t="s">
        <v>2229</v>
      </c>
      <c r="G1047" s="68" t="s">
        <v>2301</v>
      </c>
      <c r="H1047" s="66">
        <v>0.0</v>
      </c>
      <c r="I1047" s="66" t="str">
        <f>vlookup(D1047,'ranap clusters obsolete'!D:D,1,false)</f>
        <v>#N/A</v>
      </c>
      <c r="J1047" s="66" t="s">
        <v>9311</v>
      </c>
    </row>
    <row r="1048">
      <c r="A1048" s="68">
        <v>11.0</v>
      </c>
      <c r="B1048" s="69" t="s">
        <v>6275</v>
      </c>
      <c r="C1048" s="68" t="s">
        <v>7665</v>
      </c>
      <c r="D1048" s="70" t="s">
        <v>1690</v>
      </c>
      <c r="E1048" s="68" t="s">
        <v>1143</v>
      </c>
      <c r="F1048" s="68" t="s">
        <v>2229</v>
      </c>
      <c r="G1048" s="68" t="s">
        <v>2301</v>
      </c>
      <c r="H1048" s="66">
        <v>0.0</v>
      </c>
      <c r="I1048" s="66" t="str">
        <f>vlookup(D1048,'ranap clusters obsolete'!D:D,1,false)</f>
        <v>#N/A</v>
      </c>
      <c r="J1048" s="66" t="s">
        <v>9311</v>
      </c>
    </row>
    <row r="1049">
      <c r="A1049" s="68">
        <v>11.0</v>
      </c>
      <c r="B1049" s="69" t="s">
        <v>6275</v>
      </c>
      <c r="C1049" s="68" t="s">
        <v>7665</v>
      </c>
      <c r="D1049" s="70" t="s">
        <v>1691</v>
      </c>
      <c r="E1049" s="68" t="s">
        <v>1146</v>
      </c>
      <c r="F1049" s="68" t="s">
        <v>2229</v>
      </c>
      <c r="G1049" s="68" t="s">
        <v>2301</v>
      </c>
      <c r="H1049" s="66">
        <v>0.0</v>
      </c>
      <c r="I1049" s="66" t="str">
        <f>vlookup(D1049,'ranap clusters obsolete'!D:D,1,false)</f>
        <v>#N/A</v>
      </c>
      <c r="J1049" s="66" t="s">
        <v>9311</v>
      </c>
    </row>
    <row r="1050">
      <c r="A1050" s="68">
        <v>11.0</v>
      </c>
      <c r="B1050" s="69" t="s">
        <v>6275</v>
      </c>
      <c r="C1050" s="68" t="s">
        <v>7665</v>
      </c>
      <c r="D1050" s="70" t="s">
        <v>1692</v>
      </c>
      <c r="E1050" s="68" t="s">
        <v>1151</v>
      </c>
      <c r="F1050" s="68" t="s">
        <v>2229</v>
      </c>
      <c r="G1050" s="68" t="s">
        <v>2301</v>
      </c>
      <c r="H1050" s="66">
        <v>1.0</v>
      </c>
      <c r="I1050" s="66" t="str">
        <f>vlookup(D1050,'ranap clusters obsolete'!D:D,1,false)</f>
        <v>#N/A</v>
      </c>
      <c r="J1050" s="66" t="s">
        <v>9311</v>
      </c>
    </row>
    <row r="1051">
      <c r="A1051" s="68">
        <v>11.0</v>
      </c>
      <c r="B1051" s="69" t="s">
        <v>6275</v>
      </c>
      <c r="C1051" s="68" t="s">
        <v>7665</v>
      </c>
      <c r="D1051" s="70" t="s">
        <v>1694</v>
      </c>
      <c r="E1051" s="68" t="s">
        <v>1154</v>
      </c>
      <c r="F1051" s="68" t="s">
        <v>2229</v>
      </c>
      <c r="G1051" s="68" t="s">
        <v>2301</v>
      </c>
      <c r="H1051" s="66">
        <v>1.0</v>
      </c>
      <c r="I1051" s="66" t="str">
        <f>vlookup(D1051,'ranap clusters obsolete'!D:D,1,false)</f>
        <v>#N/A</v>
      </c>
      <c r="J1051" s="66" t="s">
        <v>9311</v>
      </c>
    </row>
    <row r="1052">
      <c r="A1052" s="68">
        <v>11.0</v>
      </c>
      <c r="B1052" s="69" t="s">
        <v>6275</v>
      </c>
      <c r="C1052" s="68" t="s">
        <v>7665</v>
      </c>
      <c r="D1052" s="70" t="s">
        <v>1695</v>
      </c>
      <c r="E1052" s="68" t="s">
        <v>1157</v>
      </c>
      <c r="F1052" s="68" t="s">
        <v>2229</v>
      </c>
      <c r="G1052" s="68" t="s">
        <v>2301</v>
      </c>
      <c r="H1052" s="66">
        <v>1.0</v>
      </c>
      <c r="I1052" s="66" t="str">
        <f>vlookup(D1052,'ranap clusters obsolete'!D:D,1,false)</f>
        <v>#N/A</v>
      </c>
      <c r="J1052" s="66" t="s">
        <v>9311</v>
      </c>
    </row>
    <row r="1053">
      <c r="A1053" s="68">
        <v>11.0</v>
      </c>
      <c r="B1053" s="69" t="s">
        <v>6275</v>
      </c>
      <c r="C1053" s="68" t="s">
        <v>7665</v>
      </c>
      <c r="D1053" s="70" t="s">
        <v>1696</v>
      </c>
      <c r="E1053" s="68" t="s">
        <v>1161</v>
      </c>
      <c r="F1053" s="68" t="s">
        <v>2229</v>
      </c>
      <c r="G1053" s="68" t="s">
        <v>2301</v>
      </c>
      <c r="H1053" s="66">
        <v>1.0</v>
      </c>
      <c r="I1053" s="66" t="str">
        <f>vlookup(D1053,'ranap clusters obsolete'!D:D,1,false)</f>
        <v>#N/A</v>
      </c>
      <c r="J1053" s="66" t="s">
        <v>9311</v>
      </c>
    </row>
    <row r="1054">
      <c r="A1054" s="68">
        <v>11.0</v>
      </c>
      <c r="B1054" s="69" t="s">
        <v>6275</v>
      </c>
      <c r="C1054" s="68" t="s">
        <v>7665</v>
      </c>
      <c r="D1054" s="70" t="s">
        <v>1698</v>
      </c>
      <c r="E1054" s="68" t="s">
        <v>1164</v>
      </c>
      <c r="F1054" s="68" t="s">
        <v>2229</v>
      </c>
      <c r="G1054" s="68" t="s">
        <v>2301</v>
      </c>
      <c r="H1054" s="66">
        <v>0.0</v>
      </c>
      <c r="I1054" s="66" t="str">
        <f>vlookup(D1054,'ranap clusters obsolete'!D:D,1,false)</f>
        <v>#N/A</v>
      </c>
      <c r="J1054" s="66" t="s">
        <v>9311</v>
      </c>
    </row>
    <row r="1055">
      <c r="A1055" s="68">
        <v>11.0</v>
      </c>
      <c r="B1055" s="69" t="s">
        <v>6275</v>
      </c>
      <c r="C1055" s="68" t="s">
        <v>7665</v>
      </c>
      <c r="D1055" s="70" t="s">
        <v>1699</v>
      </c>
      <c r="E1055" s="68" t="s">
        <v>1168</v>
      </c>
      <c r="F1055" s="68" t="s">
        <v>2229</v>
      </c>
      <c r="G1055" s="68" t="s">
        <v>2301</v>
      </c>
      <c r="H1055" s="66">
        <v>0.0</v>
      </c>
      <c r="I1055" s="66" t="str">
        <f>vlookup(D1055,'ranap clusters obsolete'!D:D,1,false)</f>
        <v>#N/A</v>
      </c>
      <c r="J1055" s="66" t="s">
        <v>9311</v>
      </c>
    </row>
    <row r="1056">
      <c r="A1056" s="68">
        <v>11.0</v>
      </c>
      <c r="B1056" s="69" t="s">
        <v>6275</v>
      </c>
      <c r="C1056" s="68" t="s">
        <v>7665</v>
      </c>
      <c r="D1056" s="70" t="s">
        <v>1700</v>
      </c>
      <c r="E1056" s="68" t="s">
        <v>1172</v>
      </c>
      <c r="F1056" s="68" t="s">
        <v>2229</v>
      </c>
      <c r="G1056" s="68" t="s">
        <v>2301</v>
      </c>
      <c r="H1056" s="66">
        <v>0.0</v>
      </c>
      <c r="I1056" s="66" t="str">
        <f>vlookup(D1056,'ranap clusters obsolete'!D:D,1,false)</f>
        <v>#N/A</v>
      </c>
      <c r="J1056" s="66" t="s">
        <v>9311</v>
      </c>
    </row>
    <row r="1057">
      <c r="A1057" s="68">
        <v>11.0</v>
      </c>
      <c r="B1057" s="69" t="s">
        <v>6275</v>
      </c>
      <c r="C1057" s="68" t="s">
        <v>7665</v>
      </c>
      <c r="D1057" s="70" t="s">
        <v>1702</v>
      </c>
      <c r="E1057" s="68" t="s">
        <v>1175</v>
      </c>
      <c r="F1057" s="68" t="s">
        <v>2229</v>
      </c>
      <c r="G1057" s="68" t="s">
        <v>2301</v>
      </c>
      <c r="H1057" s="66">
        <v>0.0</v>
      </c>
      <c r="I1057" s="66" t="str">
        <f>vlookup(D1057,'ranap clusters obsolete'!D:D,1,false)</f>
        <v>#N/A</v>
      </c>
      <c r="J1057" s="66" t="s">
        <v>9311</v>
      </c>
    </row>
    <row r="1058">
      <c r="A1058" s="68">
        <v>11.0</v>
      </c>
      <c r="B1058" s="69" t="s">
        <v>6275</v>
      </c>
      <c r="C1058" s="68" t="s">
        <v>7665</v>
      </c>
      <c r="D1058" s="70" t="s">
        <v>1703</v>
      </c>
      <c r="E1058" s="68" t="s">
        <v>1178</v>
      </c>
      <c r="F1058" s="68" t="s">
        <v>2229</v>
      </c>
      <c r="G1058" s="68" t="s">
        <v>2301</v>
      </c>
      <c r="H1058" s="66">
        <v>0.0</v>
      </c>
      <c r="I1058" s="66" t="str">
        <f>vlookup(D1058,'ranap clusters obsolete'!D:D,1,false)</f>
        <v>#N/A</v>
      </c>
      <c r="J1058" s="66" t="s">
        <v>9311</v>
      </c>
    </row>
    <row r="1059">
      <c r="A1059" s="68">
        <v>11.0</v>
      </c>
      <c r="B1059" s="69" t="s">
        <v>6275</v>
      </c>
      <c r="C1059" s="68" t="s">
        <v>7665</v>
      </c>
      <c r="D1059" s="70" t="s">
        <v>1704</v>
      </c>
      <c r="E1059" s="68" t="s">
        <v>1182</v>
      </c>
      <c r="F1059" s="68" t="s">
        <v>2229</v>
      </c>
      <c r="G1059" s="68" t="s">
        <v>2301</v>
      </c>
      <c r="H1059" s="66">
        <v>0.0</v>
      </c>
      <c r="I1059" s="66" t="str">
        <f>vlookup(D1059,'ranap clusters obsolete'!D:D,1,false)</f>
        <v>#N/A</v>
      </c>
      <c r="J1059" s="66" t="s">
        <v>9311</v>
      </c>
    </row>
    <row r="1060">
      <c r="A1060" s="68">
        <v>11.0</v>
      </c>
      <c r="B1060" s="69" t="s">
        <v>6275</v>
      </c>
      <c r="C1060" s="68" t="s">
        <v>7665</v>
      </c>
      <c r="D1060" s="70" t="s">
        <v>1706</v>
      </c>
      <c r="E1060" s="68" t="s">
        <v>1185</v>
      </c>
      <c r="F1060" s="68" t="s">
        <v>2229</v>
      </c>
      <c r="G1060" s="68" t="s">
        <v>2301</v>
      </c>
      <c r="H1060" s="66">
        <v>0.0</v>
      </c>
      <c r="I1060" s="66" t="str">
        <f>vlookup(D1060,'ranap clusters obsolete'!D:D,1,false)</f>
        <v>#N/A</v>
      </c>
      <c r="J1060" s="66" t="s">
        <v>9311</v>
      </c>
    </row>
    <row r="1061">
      <c r="A1061" s="68">
        <v>11.0</v>
      </c>
      <c r="B1061" s="69" t="s">
        <v>6275</v>
      </c>
      <c r="C1061" s="68" t="s">
        <v>7665</v>
      </c>
      <c r="D1061" s="70" t="s">
        <v>1707</v>
      </c>
      <c r="E1061" s="68" t="s">
        <v>1189</v>
      </c>
      <c r="F1061" s="68" t="s">
        <v>2229</v>
      </c>
      <c r="G1061" s="68" t="s">
        <v>2301</v>
      </c>
      <c r="H1061" s="66">
        <v>0.0</v>
      </c>
      <c r="I1061" s="66" t="str">
        <f>vlookup(D1061,'ranap clusters obsolete'!D:D,1,false)</f>
        <v>#N/A</v>
      </c>
      <c r="J1061" s="66" t="s">
        <v>9311</v>
      </c>
    </row>
    <row r="1062">
      <c r="A1062" s="68">
        <v>11.0</v>
      </c>
      <c r="B1062" s="69" t="s">
        <v>6275</v>
      </c>
      <c r="C1062" s="68" t="s">
        <v>7665</v>
      </c>
      <c r="D1062" s="70" t="s">
        <v>1708</v>
      </c>
      <c r="E1062" s="68" t="s">
        <v>1193</v>
      </c>
      <c r="F1062" s="68" t="s">
        <v>2229</v>
      </c>
      <c r="G1062" s="68" t="s">
        <v>2301</v>
      </c>
      <c r="H1062" s="66">
        <v>0.0</v>
      </c>
      <c r="I1062" s="66" t="str">
        <f>vlookup(D1062,'ranap clusters obsolete'!D:D,1,false)</f>
        <v>#N/A</v>
      </c>
      <c r="J1062" s="66" t="s">
        <v>9311</v>
      </c>
    </row>
    <row r="1063">
      <c r="A1063" s="68">
        <v>11.0</v>
      </c>
      <c r="B1063" s="69" t="s">
        <v>6275</v>
      </c>
      <c r="C1063" s="68" t="s">
        <v>7665</v>
      </c>
      <c r="D1063" s="70" t="s">
        <v>1710</v>
      </c>
      <c r="E1063" s="68" t="s">
        <v>1197</v>
      </c>
      <c r="F1063" s="68" t="s">
        <v>2229</v>
      </c>
      <c r="G1063" s="68" t="s">
        <v>2301</v>
      </c>
      <c r="H1063" s="66">
        <v>0.0</v>
      </c>
      <c r="I1063" s="66" t="str">
        <f>vlookup(D1063,'ranap clusters obsolete'!D:D,1,false)</f>
        <v>#N/A</v>
      </c>
      <c r="J1063" s="66" t="s">
        <v>9311</v>
      </c>
    </row>
    <row r="1064">
      <c r="A1064" s="68">
        <v>11.0</v>
      </c>
      <c r="B1064" s="69" t="s">
        <v>6275</v>
      </c>
      <c r="C1064" s="68" t="s">
        <v>7665</v>
      </c>
      <c r="D1064" s="70" t="s">
        <v>1711</v>
      </c>
      <c r="E1064" s="68" t="s">
        <v>1200</v>
      </c>
      <c r="F1064" s="68" t="s">
        <v>2229</v>
      </c>
      <c r="G1064" s="68" t="s">
        <v>2301</v>
      </c>
      <c r="H1064" s="66">
        <v>0.0</v>
      </c>
      <c r="I1064" s="66" t="str">
        <f>vlookup(D1064,'ranap clusters obsolete'!D:D,1,false)</f>
        <v>#N/A</v>
      </c>
      <c r="J1064" s="66" t="s">
        <v>9311</v>
      </c>
    </row>
    <row r="1065">
      <c r="A1065" s="68">
        <v>11.0</v>
      </c>
      <c r="B1065" s="69" t="s">
        <v>6275</v>
      </c>
      <c r="C1065" s="68" t="s">
        <v>7665</v>
      </c>
      <c r="D1065" s="70" t="s">
        <v>1713</v>
      </c>
      <c r="E1065" s="68" t="s">
        <v>1203</v>
      </c>
      <c r="F1065" s="68" t="s">
        <v>2229</v>
      </c>
      <c r="G1065" s="68" t="s">
        <v>2301</v>
      </c>
      <c r="H1065" s="66">
        <v>0.0</v>
      </c>
      <c r="I1065" s="66" t="str">
        <f>vlookup(D1065,'ranap clusters obsolete'!D:D,1,false)</f>
        <v>#N/A</v>
      </c>
      <c r="J1065" s="66" t="s">
        <v>9311</v>
      </c>
    </row>
    <row r="1066">
      <c r="A1066" s="68">
        <v>11.0</v>
      </c>
      <c r="B1066" s="69" t="s">
        <v>6275</v>
      </c>
      <c r="C1066" s="68" t="s">
        <v>7665</v>
      </c>
      <c r="D1066" s="70" t="s">
        <v>1715</v>
      </c>
      <c r="E1066" s="68" t="s">
        <v>1207</v>
      </c>
      <c r="F1066" s="68" t="s">
        <v>2229</v>
      </c>
      <c r="G1066" s="68" t="s">
        <v>2301</v>
      </c>
      <c r="H1066" s="66">
        <v>0.0</v>
      </c>
      <c r="I1066" s="66" t="str">
        <f>vlookup(D1066,'ranap clusters obsolete'!D:D,1,false)</f>
        <v>#N/A</v>
      </c>
      <c r="J1066" s="66" t="s">
        <v>9311</v>
      </c>
    </row>
    <row r="1067">
      <c r="A1067" s="68">
        <v>11.0</v>
      </c>
      <c r="B1067" s="69" t="s">
        <v>6275</v>
      </c>
      <c r="C1067" s="68" t="s">
        <v>7665</v>
      </c>
      <c r="D1067" s="70" t="s">
        <v>1716</v>
      </c>
      <c r="E1067" s="68" t="s">
        <v>1210</v>
      </c>
      <c r="F1067" s="68" t="s">
        <v>2229</v>
      </c>
      <c r="G1067" s="68" t="s">
        <v>2301</v>
      </c>
      <c r="H1067" s="66">
        <v>0.0</v>
      </c>
      <c r="I1067" s="66" t="str">
        <f>vlookup(D1067,'ranap clusters obsolete'!D:D,1,false)</f>
        <v>#N/A</v>
      </c>
      <c r="J1067" s="66" t="s">
        <v>9311</v>
      </c>
    </row>
    <row r="1068">
      <c r="A1068" s="68">
        <v>11.0</v>
      </c>
      <c r="B1068" s="69" t="s">
        <v>6275</v>
      </c>
      <c r="C1068" s="68" t="s">
        <v>7665</v>
      </c>
      <c r="D1068" s="70" t="s">
        <v>1718</v>
      </c>
      <c r="E1068" s="68" t="s">
        <v>1214</v>
      </c>
      <c r="F1068" s="68" t="s">
        <v>2229</v>
      </c>
      <c r="G1068" s="68" t="s">
        <v>2301</v>
      </c>
      <c r="H1068" s="66">
        <v>0.0</v>
      </c>
      <c r="I1068" s="66" t="str">
        <f>vlookup(D1068,'ranap clusters obsolete'!D:D,1,false)</f>
        <v>#N/A</v>
      </c>
      <c r="J1068" s="66" t="s">
        <v>9311</v>
      </c>
    </row>
    <row r="1069">
      <c r="A1069" s="68">
        <v>11.0</v>
      </c>
      <c r="B1069" s="69" t="s">
        <v>6275</v>
      </c>
      <c r="C1069" s="68" t="s">
        <v>7665</v>
      </c>
      <c r="D1069" s="70" t="s">
        <v>1719</v>
      </c>
      <c r="E1069" s="68" t="s">
        <v>1217</v>
      </c>
      <c r="F1069" s="68" t="s">
        <v>2229</v>
      </c>
      <c r="G1069" s="68" t="s">
        <v>2301</v>
      </c>
      <c r="H1069" s="66">
        <v>0.0</v>
      </c>
      <c r="I1069" s="66" t="str">
        <f>vlookup(D1069,'ranap clusters obsolete'!D:D,1,false)</f>
        <v>#N/A</v>
      </c>
      <c r="J1069" s="66" t="s">
        <v>9311</v>
      </c>
    </row>
    <row r="1070">
      <c r="A1070" s="68">
        <v>11.0</v>
      </c>
      <c r="B1070" s="69" t="s">
        <v>6275</v>
      </c>
      <c r="C1070" s="68" t="s">
        <v>7665</v>
      </c>
      <c r="D1070" s="70" t="s">
        <v>1720</v>
      </c>
      <c r="E1070" s="68" t="s">
        <v>1220</v>
      </c>
      <c r="F1070" s="68" t="s">
        <v>2229</v>
      </c>
      <c r="G1070" s="68" t="s">
        <v>2301</v>
      </c>
      <c r="H1070" s="66">
        <v>0.0</v>
      </c>
      <c r="I1070" s="66" t="str">
        <f>vlookup(D1070,'ranap clusters obsolete'!D:D,1,false)</f>
        <v>#N/A</v>
      </c>
      <c r="J1070" s="66" t="s">
        <v>9311</v>
      </c>
    </row>
    <row r="1071">
      <c r="A1071" s="68">
        <v>11.0</v>
      </c>
      <c r="B1071" s="69" t="s">
        <v>6275</v>
      </c>
      <c r="C1071" s="68" t="s">
        <v>7665</v>
      </c>
      <c r="D1071" s="70" t="s">
        <v>1722</v>
      </c>
      <c r="E1071" s="68" t="s">
        <v>1223</v>
      </c>
      <c r="F1071" s="68" t="s">
        <v>2229</v>
      </c>
      <c r="G1071" s="68" t="s">
        <v>2301</v>
      </c>
      <c r="H1071" s="66">
        <v>0.0</v>
      </c>
      <c r="I1071" s="66" t="str">
        <f>vlookup(D1071,'ranap clusters obsolete'!D:D,1,false)</f>
        <v>#N/A</v>
      </c>
      <c r="J1071" s="66" t="s">
        <v>9311</v>
      </c>
    </row>
    <row r="1072">
      <c r="A1072" s="68">
        <v>11.0</v>
      </c>
      <c r="B1072" s="69" t="s">
        <v>6275</v>
      </c>
      <c r="C1072" s="68" t="s">
        <v>7665</v>
      </c>
      <c r="D1072" s="70" t="s">
        <v>1723</v>
      </c>
      <c r="E1072" s="68" t="s">
        <v>1226</v>
      </c>
      <c r="F1072" s="68" t="s">
        <v>2229</v>
      </c>
      <c r="G1072" s="68" t="s">
        <v>2301</v>
      </c>
      <c r="H1072" s="66">
        <v>0.0</v>
      </c>
      <c r="I1072" s="66" t="str">
        <f>vlookup(D1072,'ranap clusters obsolete'!D:D,1,false)</f>
        <v>#N/A</v>
      </c>
      <c r="J1072" s="66" t="s">
        <v>9311</v>
      </c>
    </row>
    <row r="1073">
      <c r="A1073" s="68">
        <v>11.0</v>
      </c>
      <c r="B1073" s="69" t="s">
        <v>6275</v>
      </c>
      <c r="C1073" s="68" t="s">
        <v>7665</v>
      </c>
      <c r="D1073" s="70" t="s">
        <v>1724</v>
      </c>
      <c r="E1073" s="68" t="s">
        <v>1229</v>
      </c>
      <c r="F1073" s="68" t="s">
        <v>2229</v>
      </c>
      <c r="G1073" s="68" t="s">
        <v>2301</v>
      </c>
      <c r="H1073" s="66">
        <v>0.0</v>
      </c>
      <c r="I1073" s="66" t="str">
        <f>vlookup(D1073,'ranap clusters obsolete'!D:D,1,false)</f>
        <v>#N/A</v>
      </c>
      <c r="J1073" s="66" t="s">
        <v>9311</v>
      </c>
    </row>
    <row r="1074">
      <c r="A1074" s="68">
        <v>11.0</v>
      </c>
      <c r="B1074" s="69" t="s">
        <v>6275</v>
      </c>
      <c r="C1074" s="68" t="s">
        <v>7665</v>
      </c>
      <c r="D1074" s="70" t="s">
        <v>1726</v>
      </c>
      <c r="E1074" s="68" t="s">
        <v>1233</v>
      </c>
      <c r="F1074" s="68" t="s">
        <v>2229</v>
      </c>
      <c r="G1074" s="68" t="s">
        <v>2301</v>
      </c>
      <c r="H1074" s="66">
        <v>0.0</v>
      </c>
      <c r="I1074" s="66" t="str">
        <f>vlookup(D1074,'ranap clusters obsolete'!D:D,1,false)</f>
        <v>#N/A</v>
      </c>
      <c r="J1074" s="66" t="s">
        <v>9311</v>
      </c>
    </row>
    <row r="1075">
      <c r="A1075" s="68">
        <v>11.0</v>
      </c>
      <c r="B1075" s="69" t="s">
        <v>6275</v>
      </c>
      <c r="C1075" s="68" t="s">
        <v>7665</v>
      </c>
      <c r="D1075" s="70" t="s">
        <v>1727</v>
      </c>
      <c r="E1075" s="68" t="s">
        <v>1236</v>
      </c>
      <c r="F1075" s="68" t="s">
        <v>2229</v>
      </c>
      <c r="G1075" s="68" t="s">
        <v>2301</v>
      </c>
      <c r="H1075" s="66">
        <v>0.0</v>
      </c>
      <c r="I1075" s="66" t="str">
        <f>vlookup(D1075,'ranap clusters obsolete'!D:D,1,false)</f>
        <v>#N/A</v>
      </c>
      <c r="J1075" s="66" t="s">
        <v>9311</v>
      </c>
    </row>
    <row r="1076">
      <c r="A1076" s="68">
        <v>11.0</v>
      </c>
      <c r="B1076" s="69" t="s">
        <v>6275</v>
      </c>
      <c r="C1076" s="68" t="s">
        <v>7665</v>
      </c>
      <c r="D1076" s="70" t="s">
        <v>1729</v>
      </c>
      <c r="E1076" s="68" t="s">
        <v>1239</v>
      </c>
      <c r="F1076" s="68" t="s">
        <v>2229</v>
      </c>
      <c r="G1076" s="68" t="s">
        <v>2301</v>
      </c>
      <c r="H1076" s="66">
        <v>0.0</v>
      </c>
      <c r="I1076" s="66" t="str">
        <f>vlookup(D1076,'ranap clusters obsolete'!D:D,1,false)</f>
        <v>#N/A</v>
      </c>
      <c r="J1076" s="66" t="s">
        <v>9311</v>
      </c>
    </row>
    <row r="1077">
      <c r="A1077" s="68">
        <v>11.0</v>
      </c>
      <c r="B1077" s="69" t="s">
        <v>6275</v>
      </c>
      <c r="C1077" s="68" t="s">
        <v>7665</v>
      </c>
      <c r="D1077" s="70" t="s">
        <v>1732</v>
      </c>
      <c r="E1077" s="68" t="s">
        <v>1242</v>
      </c>
      <c r="F1077" s="68" t="s">
        <v>2229</v>
      </c>
      <c r="G1077" s="68" t="s">
        <v>2301</v>
      </c>
      <c r="H1077" s="66">
        <v>0.0</v>
      </c>
      <c r="I1077" s="66" t="str">
        <f>vlookup(D1077,'ranap clusters obsolete'!D:D,1,false)</f>
        <v>#N/A</v>
      </c>
      <c r="J1077" s="66" t="s">
        <v>9311</v>
      </c>
    </row>
    <row r="1078">
      <c r="A1078" s="68">
        <v>11.0</v>
      </c>
      <c r="B1078" s="69" t="s">
        <v>6275</v>
      </c>
      <c r="C1078" s="68" t="s">
        <v>7665</v>
      </c>
      <c r="D1078" s="70" t="s">
        <v>1733</v>
      </c>
      <c r="E1078" s="68" t="s">
        <v>1251</v>
      </c>
      <c r="F1078" s="68" t="s">
        <v>2229</v>
      </c>
      <c r="G1078" s="68" t="s">
        <v>2301</v>
      </c>
      <c r="H1078" s="66">
        <v>0.0</v>
      </c>
      <c r="I1078" s="66" t="str">
        <f>vlookup(D1078,'ranap clusters obsolete'!D:D,1,false)</f>
        <v>#N/A</v>
      </c>
      <c r="J1078" s="66" t="s">
        <v>9311</v>
      </c>
    </row>
    <row r="1079">
      <c r="A1079" s="68">
        <v>11.0</v>
      </c>
      <c r="B1079" s="69" t="s">
        <v>6275</v>
      </c>
      <c r="C1079" s="68" t="s">
        <v>7665</v>
      </c>
      <c r="D1079" s="70" t="s">
        <v>1735</v>
      </c>
      <c r="E1079" s="68" t="s">
        <v>1254</v>
      </c>
      <c r="F1079" s="68" t="s">
        <v>2229</v>
      </c>
      <c r="G1079" s="68" t="s">
        <v>2301</v>
      </c>
      <c r="H1079" s="66">
        <v>0.0</v>
      </c>
      <c r="I1079" s="66" t="str">
        <f>vlookup(D1079,'ranap clusters obsolete'!D:D,1,false)</f>
        <v>#N/A</v>
      </c>
      <c r="J1079" s="66" t="s">
        <v>9311</v>
      </c>
    </row>
    <row r="1080">
      <c r="A1080" s="68">
        <v>11.0</v>
      </c>
      <c r="B1080" s="69" t="s">
        <v>6275</v>
      </c>
      <c r="C1080" s="68" t="s">
        <v>7665</v>
      </c>
      <c r="D1080" s="70" t="s">
        <v>1736</v>
      </c>
      <c r="E1080" s="68" t="s">
        <v>1257</v>
      </c>
      <c r="F1080" s="68" t="s">
        <v>2229</v>
      </c>
      <c r="G1080" s="68" t="s">
        <v>2301</v>
      </c>
      <c r="H1080" s="66">
        <v>0.0</v>
      </c>
      <c r="I1080" s="66" t="str">
        <f>vlookup(D1080,'ranap clusters obsolete'!D:D,1,false)</f>
        <v>#N/A</v>
      </c>
      <c r="J1080" s="66" t="s">
        <v>9311</v>
      </c>
    </row>
    <row r="1081">
      <c r="A1081" s="68">
        <v>11.0</v>
      </c>
      <c r="B1081" s="69" t="s">
        <v>6275</v>
      </c>
      <c r="C1081" s="68" t="s">
        <v>7665</v>
      </c>
      <c r="D1081" s="70" t="s">
        <v>1737</v>
      </c>
      <c r="E1081" s="68" t="s">
        <v>1262</v>
      </c>
      <c r="F1081" s="68" t="s">
        <v>2229</v>
      </c>
      <c r="G1081" s="68" t="s">
        <v>2301</v>
      </c>
      <c r="H1081" s="66">
        <v>0.0</v>
      </c>
      <c r="I1081" s="66" t="str">
        <f>vlookup(D1081,'ranap clusters obsolete'!D:D,1,false)</f>
        <v>#N/A</v>
      </c>
      <c r="J1081" s="66" t="s">
        <v>9311</v>
      </c>
    </row>
    <row r="1082">
      <c r="A1082" s="68">
        <v>11.0</v>
      </c>
      <c r="B1082" s="69" t="s">
        <v>6275</v>
      </c>
      <c r="C1082" s="68" t="s">
        <v>7665</v>
      </c>
      <c r="D1082" s="70" t="s">
        <v>1741</v>
      </c>
      <c r="E1082" s="68" t="s">
        <v>1265</v>
      </c>
      <c r="F1082" s="68" t="s">
        <v>2229</v>
      </c>
      <c r="G1082" s="68" t="s">
        <v>2301</v>
      </c>
      <c r="H1082" s="66">
        <v>0.0</v>
      </c>
      <c r="I1082" s="66" t="str">
        <f>vlookup(D1082,'ranap clusters obsolete'!D:D,1,false)</f>
        <v>#N/A</v>
      </c>
      <c r="J1082" s="66" t="s">
        <v>9311</v>
      </c>
    </row>
    <row r="1083">
      <c r="A1083" s="68">
        <v>11.0</v>
      </c>
      <c r="B1083" s="69" t="s">
        <v>6275</v>
      </c>
      <c r="C1083" s="68" t="s">
        <v>7665</v>
      </c>
      <c r="D1083" s="70" t="s">
        <v>1742</v>
      </c>
      <c r="E1083" s="68" t="s">
        <v>1268</v>
      </c>
      <c r="F1083" s="68" t="s">
        <v>2229</v>
      </c>
      <c r="G1083" s="68" t="s">
        <v>2301</v>
      </c>
      <c r="H1083" s="66">
        <v>0.0</v>
      </c>
      <c r="I1083" s="66" t="str">
        <f>vlookup(D1083,'ranap clusters obsolete'!D:D,1,false)</f>
        <v>#N/A</v>
      </c>
      <c r="J1083" s="66" t="s">
        <v>9311</v>
      </c>
    </row>
    <row r="1084">
      <c r="A1084" s="68">
        <v>11.0</v>
      </c>
      <c r="B1084" s="69" t="s">
        <v>6275</v>
      </c>
      <c r="C1084" s="68" t="s">
        <v>7665</v>
      </c>
      <c r="D1084" s="70" t="s">
        <v>1743</v>
      </c>
      <c r="E1084" s="68" t="s">
        <v>1271</v>
      </c>
      <c r="F1084" s="68" t="s">
        <v>2229</v>
      </c>
      <c r="G1084" s="68" t="s">
        <v>2301</v>
      </c>
      <c r="H1084" s="66">
        <v>0.0</v>
      </c>
      <c r="I1084" s="66" t="str">
        <f>vlookup(D1084,'ranap clusters obsolete'!D:D,1,false)</f>
        <v>#N/A</v>
      </c>
      <c r="J1084" s="66" t="s">
        <v>9311</v>
      </c>
    </row>
    <row r="1085">
      <c r="A1085" s="68">
        <v>11.0</v>
      </c>
      <c r="B1085" s="69" t="s">
        <v>6275</v>
      </c>
      <c r="C1085" s="68" t="s">
        <v>7665</v>
      </c>
      <c r="D1085" s="70" t="s">
        <v>1745</v>
      </c>
      <c r="E1085" s="68" t="s">
        <v>1276</v>
      </c>
      <c r="F1085" s="68" t="s">
        <v>2229</v>
      </c>
      <c r="G1085" s="68" t="s">
        <v>2301</v>
      </c>
      <c r="H1085" s="66">
        <v>0.0</v>
      </c>
      <c r="I1085" s="66" t="str">
        <f>vlookup(D1085,'ranap clusters obsolete'!D:D,1,false)</f>
        <v>#N/A</v>
      </c>
      <c r="J1085" s="66" t="s">
        <v>9311</v>
      </c>
    </row>
    <row r="1086">
      <c r="A1086" s="68">
        <v>11.0</v>
      </c>
      <c r="B1086" s="69" t="s">
        <v>6275</v>
      </c>
      <c r="C1086" s="68" t="s">
        <v>7665</v>
      </c>
      <c r="D1086" s="70" t="s">
        <v>1746</v>
      </c>
      <c r="E1086" s="68" t="s">
        <v>1279</v>
      </c>
      <c r="F1086" s="68" t="s">
        <v>2229</v>
      </c>
      <c r="G1086" s="68" t="s">
        <v>2301</v>
      </c>
      <c r="H1086" s="66">
        <v>0.0</v>
      </c>
      <c r="I1086" s="66" t="str">
        <f>vlookup(D1086,'ranap clusters obsolete'!D:D,1,false)</f>
        <v>#N/A</v>
      </c>
      <c r="J1086" s="66" t="s">
        <v>9311</v>
      </c>
    </row>
    <row r="1087">
      <c r="A1087" s="68">
        <v>11.0</v>
      </c>
      <c r="B1087" s="69" t="s">
        <v>6275</v>
      </c>
      <c r="C1087" s="68" t="s">
        <v>7665</v>
      </c>
      <c r="D1087" s="70" t="s">
        <v>1748</v>
      </c>
      <c r="E1087" s="68" t="s">
        <v>1283</v>
      </c>
      <c r="F1087" s="68" t="s">
        <v>2229</v>
      </c>
      <c r="G1087" s="68" t="s">
        <v>2301</v>
      </c>
      <c r="H1087" s="66">
        <v>0.0</v>
      </c>
      <c r="I1087" s="66" t="str">
        <f>vlookup(D1087,'ranap clusters obsolete'!D:D,1,false)</f>
        <v>#N/A</v>
      </c>
      <c r="J1087" s="66" t="s">
        <v>9311</v>
      </c>
    </row>
    <row r="1088">
      <c r="A1088" s="68">
        <v>11.0</v>
      </c>
      <c r="B1088" s="69" t="s">
        <v>6275</v>
      </c>
      <c r="C1088" s="68" t="s">
        <v>7665</v>
      </c>
      <c r="D1088" s="70" t="s">
        <v>1749</v>
      </c>
      <c r="E1088" s="68" t="s">
        <v>1286</v>
      </c>
      <c r="F1088" s="68" t="s">
        <v>2229</v>
      </c>
      <c r="G1088" s="68" t="s">
        <v>2301</v>
      </c>
      <c r="H1088" s="66">
        <v>0.0</v>
      </c>
      <c r="I1088" s="66" t="str">
        <f>vlookup(D1088,'ranap clusters obsolete'!D:D,1,false)</f>
        <v>#N/A</v>
      </c>
      <c r="J1088" s="66" t="s">
        <v>9311</v>
      </c>
    </row>
    <row r="1089">
      <c r="A1089" s="68">
        <v>11.0</v>
      </c>
      <c r="B1089" s="69" t="s">
        <v>6275</v>
      </c>
      <c r="C1089" s="68" t="s">
        <v>7665</v>
      </c>
      <c r="D1089" s="70" t="s">
        <v>1751</v>
      </c>
      <c r="E1089" s="68" t="s">
        <v>1290</v>
      </c>
      <c r="F1089" s="68" t="s">
        <v>2229</v>
      </c>
      <c r="G1089" s="68" t="s">
        <v>2301</v>
      </c>
      <c r="H1089" s="66">
        <v>0.0</v>
      </c>
      <c r="I1089" s="66" t="str">
        <f>vlookup(D1089,'ranap clusters obsolete'!D:D,1,false)</f>
        <v>#N/A</v>
      </c>
      <c r="J1089" s="66" t="s">
        <v>9311</v>
      </c>
    </row>
    <row r="1090">
      <c r="A1090" s="68">
        <v>11.0</v>
      </c>
      <c r="B1090" s="69" t="s">
        <v>6275</v>
      </c>
      <c r="C1090" s="68" t="s">
        <v>7665</v>
      </c>
      <c r="D1090" s="70" t="s">
        <v>1752</v>
      </c>
      <c r="E1090" s="68" t="s">
        <v>1293</v>
      </c>
      <c r="F1090" s="68" t="s">
        <v>2229</v>
      </c>
      <c r="G1090" s="68" t="s">
        <v>2301</v>
      </c>
      <c r="H1090" s="66">
        <v>0.0</v>
      </c>
      <c r="I1090" s="66" t="str">
        <f>vlookup(D1090,'ranap clusters obsolete'!D:D,1,false)</f>
        <v>#N/A</v>
      </c>
      <c r="J1090" s="66" t="s">
        <v>9311</v>
      </c>
    </row>
    <row r="1091">
      <c r="A1091" s="68">
        <v>11.0</v>
      </c>
      <c r="B1091" s="69" t="s">
        <v>6275</v>
      </c>
      <c r="C1091" s="68" t="s">
        <v>7665</v>
      </c>
      <c r="D1091" s="70" t="s">
        <v>1754</v>
      </c>
      <c r="E1091" s="68" t="s">
        <v>1297</v>
      </c>
      <c r="F1091" s="68" t="s">
        <v>2229</v>
      </c>
      <c r="G1091" s="68" t="s">
        <v>2301</v>
      </c>
      <c r="H1091" s="66">
        <v>0.0</v>
      </c>
      <c r="I1091" s="66" t="str">
        <f>vlookup(D1091,'ranap clusters obsolete'!D:D,1,false)</f>
        <v>#N/A</v>
      </c>
      <c r="J1091" s="66" t="s">
        <v>9311</v>
      </c>
    </row>
    <row r="1092">
      <c r="A1092" s="68">
        <v>11.0</v>
      </c>
      <c r="B1092" s="69" t="s">
        <v>6275</v>
      </c>
      <c r="C1092" s="68" t="s">
        <v>7665</v>
      </c>
      <c r="D1092" s="70" t="s">
        <v>1755</v>
      </c>
      <c r="E1092" s="68" t="s">
        <v>1301</v>
      </c>
      <c r="F1092" s="68" t="s">
        <v>2229</v>
      </c>
      <c r="G1092" s="68" t="s">
        <v>2301</v>
      </c>
      <c r="H1092" s="66">
        <v>0.0</v>
      </c>
      <c r="I1092" s="66" t="str">
        <f>vlookup(D1092,'ranap clusters obsolete'!D:D,1,false)</f>
        <v>#N/A</v>
      </c>
      <c r="J1092" s="66" t="s">
        <v>9311</v>
      </c>
    </row>
    <row r="1093">
      <c r="A1093" s="68">
        <v>11.0</v>
      </c>
      <c r="B1093" s="69" t="s">
        <v>6275</v>
      </c>
      <c r="C1093" s="68" t="s">
        <v>7665</v>
      </c>
      <c r="D1093" s="70" t="s">
        <v>1757</v>
      </c>
      <c r="E1093" s="68" t="s">
        <v>1304</v>
      </c>
      <c r="F1093" s="68" t="s">
        <v>2229</v>
      </c>
      <c r="G1093" s="68" t="s">
        <v>2301</v>
      </c>
      <c r="H1093" s="66">
        <v>0.0</v>
      </c>
      <c r="I1093" s="66" t="str">
        <f>vlookup(D1093,'ranap clusters obsolete'!D:D,1,false)</f>
        <v>#N/A</v>
      </c>
      <c r="J1093" s="66" t="s">
        <v>9311</v>
      </c>
    </row>
    <row r="1094">
      <c r="A1094" s="68">
        <v>11.0</v>
      </c>
      <c r="B1094" s="69" t="s">
        <v>6275</v>
      </c>
      <c r="C1094" s="68" t="s">
        <v>7665</v>
      </c>
      <c r="D1094" s="70" t="s">
        <v>1758</v>
      </c>
      <c r="E1094" s="68" t="s">
        <v>1308</v>
      </c>
      <c r="F1094" s="68" t="s">
        <v>2229</v>
      </c>
      <c r="G1094" s="68" t="s">
        <v>2301</v>
      </c>
      <c r="H1094" s="66">
        <v>0.0</v>
      </c>
      <c r="I1094" s="66" t="str">
        <f>vlookup(D1094,'ranap clusters obsolete'!D:D,1,false)</f>
        <v>#N/A</v>
      </c>
      <c r="J1094" s="66" t="s">
        <v>9311</v>
      </c>
    </row>
    <row r="1095">
      <c r="A1095" s="68">
        <v>11.0</v>
      </c>
      <c r="B1095" s="69" t="s">
        <v>6275</v>
      </c>
      <c r="C1095" s="68" t="s">
        <v>7665</v>
      </c>
      <c r="D1095" s="70" t="s">
        <v>1761</v>
      </c>
      <c r="E1095" s="68" t="s">
        <v>1314</v>
      </c>
      <c r="F1095" s="68" t="s">
        <v>2230</v>
      </c>
      <c r="G1095" s="68" t="s">
        <v>2301</v>
      </c>
      <c r="H1095" s="66">
        <v>0.0</v>
      </c>
      <c r="I1095" s="66" t="str">
        <f>vlookup(D1095,'ranap clusters obsolete'!D:D,1,false)</f>
        <v>#N/A</v>
      </c>
      <c r="J1095" s="66" t="s">
        <v>9311</v>
      </c>
    </row>
    <row r="1096">
      <c r="A1096" s="68">
        <v>11.0</v>
      </c>
      <c r="B1096" s="69" t="s">
        <v>6275</v>
      </c>
      <c r="C1096" s="68" t="s">
        <v>7665</v>
      </c>
      <c r="D1096" s="70" t="s">
        <v>1763</v>
      </c>
      <c r="E1096" s="68" t="s">
        <v>1316</v>
      </c>
      <c r="F1096" s="68" t="s">
        <v>2230</v>
      </c>
      <c r="G1096" s="68" t="s">
        <v>2301</v>
      </c>
      <c r="H1096" s="66">
        <v>0.0</v>
      </c>
      <c r="I1096" s="66" t="str">
        <f>vlookup(D1096,'ranap clusters obsolete'!D:D,1,false)</f>
        <v>#N/A</v>
      </c>
      <c r="J1096" s="66" t="s">
        <v>9311</v>
      </c>
    </row>
    <row r="1097">
      <c r="A1097" s="68">
        <v>11.0</v>
      </c>
      <c r="B1097" s="69" t="s">
        <v>6275</v>
      </c>
      <c r="C1097" s="68" t="s">
        <v>7665</v>
      </c>
      <c r="D1097" s="70" t="s">
        <v>1765</v>
      </c>
      <c r="E1097" s="68" t="s">
        <v>1318</v>
      </c>
      <c r="F1097" s="68" t="s">
        <v>2230</v>
      </c>
      <c r="G1097" s="68" t="s">
        <v>2301</v>
      </c>
      <c r="H1097" s="66">
        <v>0.0</v>
      </c>
      <c r="I1097" s="66" t="str">
        <f>vlookup(D1097,'ranap clusters obsolete'!D:D,1,false)</f>
        <v>#N/A</v>
      </c>
      <c r="J1097" s="66" t="s">
        <v>9311</v>
      </c>
    </row>
    <row r="1098">
      <c r="A1098" s="68">
        <v>11.0</v>
      </c>
      <c r="B1098" s="69" t="s">
        <v>6275</v>
      </c>
      <c r="C1098" s="68" t="s">
        <v>7665</v>
      </c>
      <c r="D1098" s="70" t="s">
        <v>1766</v>
      </c>
      <c r="E1098" s="68" t="s">
        <v>1321</v>
      </c>
      <c r="F1098" s="68" t="s">
        <v>2230</v>
      </c>
      <c r="G1098" s="68" t="s">
        <v>2301</v>
      </c>
      <c r="H1098" s="66">
        <v>0.0</v>
      </c>
      <c r="I1098" s="66" t="str">
        <f>vlookup(D1098,'ranap clusters obsolete'!D:D,1,false)</f>
        <v>#N/A</v>
      </c>
      <c r="J1098" s="66" t="s">
        <v>9311</v>
      </c>
    </row>
    <row r="1099">
      <c r="A1099" s="68">
        <v>11.0</v>
      </c>
      <c r="B1099" s="69" t="s">
        <v>6275</v>
      </c>
      <c r="C1099" s="68" t="s">
        <v>7665</v>
      </c>
      <c r="D1099" s="70" t="s">
        <v>1768</v>
      </c>
      <c r="E1099" s="68" t="s">
        <v>1325</v>
      </c>
      <c r="F1099" s="68" t="s">
        <v>2230</v>
      </c>
      <c r="G1099" s="68" t="s">
        <v>2301</v>
      </c>
      <c r="H1099" s="66">
        <v>0.0</v>
      </c>
      <c r="I1099" s="66" t="str">
        <f>vlookup(D1099,'ranap clusters obsolete'!D:D,1,false)</f>
        <v>#N/A</v>
      </c>
      <c r="J1099" s="66" t="s">
        <v>9311</v>
      </c>
    </row>
    <row r="1100">
      <c r="A1100" s="68">
        <v>11.0</v>
      </c>
      <c r="B1100" s="69" t="s">
        <v>6275</v>
      </c>
      <c r="C1100" s="68" t="s">
        <v>7665</v>
      </c>
      <c r="D1100" s="70" t="s">
        <v>1769</v>
      </c>
      <c r="E1100" s="68" t="s">
        <v>1328</v>
      </c>
      <c r="F1100" s="68" t="s">
        <v>2230</v>
      </c>
      <c r="G1100" s="68" t="s">
        <v>2301</v>
      </c>
      <c r="H1100" s="66">
        <v>0.0</v>
      </c>
      <c r="I1100" s="66" t="str">
        <f>vlookup(D1100,'ranap clusters obsolete'!D:D,1,false)</f>
        <v>#N/A</v>
      </c>
      <c r="J1100" s="66" t="s">
        <v>9311</v>
      </c>
    </row>
    <row r="1101">
      <c r="A1101" s="68">
        <v>11.0</v>
      </c>
      <c r="B1101" s="69" t="s">
        <v>6275</v>
      </c>
      <c r="C1101" s="68" t="s">
        <v>7665</v>
      </c>
      <c r="D1101" s="70" t="s">
        <v>1771</v>
      </c>
      <c r="E1101" s="68" t="s">
        <v>1331</v>
      </c>
      <c r="F1101" s="68" t="s">
        <v>2230</v>
      </c>
      <c r="G1101" s="68" t="s">
        <v>2301</v>
      </c>
      <c r="H1101" s="66">
        <v>0.0</v>
      </c>
      <c r="I1101" s="66" t="str">
        <f>vlookup(D1101,'ranap clusters obsolete'!D:D,1,false)</f>
        <v>#N/A</v>
      </c>
      <c r="J1101" s="66" t="s">
        <v>9311</v>
      </c>
    </row>
    <row r="1102">
      <c r="A1102" s="68">
        <v>11.0</v>
      </c>
      <c r="B1102" s="69" t="s">
        <v>6275</v>
      </c>
      <c r="C1102" s="68" t="s">
        <v>7665</v>
      </c>
      <c r="D1102" s="70" t="s">
        <v>1772</v>
      </c>
      <c r="E1102" s="68" t="s">
        <v>1334</v>
      </c>
      <c r="F1102" s="68" t="s">
        <v>2230</v>
      </c>
      <c r="G1102" s="68" t="s">
        <v>2301</v>
      </c>
      <c r="H1102" s="66">
        <v>0.0</v>
      </c>
      <c r="I1102" s="66" t="str">
        <f>vlookup(D1102,'ranap clusters obsolete'!D:D,1,false)</f>
        <v>#N/A</v>
      </c>
      <c r="J1102" s="66" t="s">
        <v>9311</v>
      </c>
    </row>
    <row r="1103">
      <c r="A1103" s="68">
        <v>11.0</v>
      </c>
      <c r="B1103" s="69" t="s">
        <v>6275</v>
      </c>
      <c r="C1103" s="68" t="s">
        <v>7665</v>
      </c>
      <c r="D1103" s="70" t="s">
        <v>1774</v>
      </c>
      <c r="E1103" s="68" t="s">
        <v>1337</v>
      </c>
      <c r="F1103" s="68" t="s">
        <v>2230</v>
      </c>
      <c r="G1103" s="68" t="s">
        <v>2301</v>
      </c>
      <c r="H1103" s="66">
        <v>0.0</v>
      </c>
      <c r="I1103" s="66" t="str">
        <f>vlookup(D1103,'ranap clusters obsolete'!D:D,1,false)</f>
        <v>#N/A</v>
      </c>
      <c r="J1103" s="66" t="s">
        <v>9311</v>
      </c>
    </row>
    <row r="1104">
      <c r="A1104" s="68">
        <v>11.0</v>
      </c>
      <c r="B1104" s="69" t="s">
        <v>6275</v>
      </c>
      <c r="C1104" s="68" t="s">
        <v>7665</v>
      </c>
      <c r="D1104" s="70" t="s">
        <v>1775</v>
      </c>
      <c r="E1104" s="68" t="s">
        <v>1341</v>
      </c>
      <c r="F1104" s="68" t="s">
        <v>2230</v>
      </c>
      <c r="G1104" s="68" t="s">
        <v>2301</v>
      </c>
      <c r="H1104" s="66">
        <v>0.0</v>
      </c>
      <c r="I1104" s="66" t="str">
        <f>vlookup(D1104,'ranap clusters obsolete'!D:D,1,false)</f>
        <v>#N/A</v>
      </c>
      <c r="J1104" s="66" t="s">
        <v>9311</v>
      </c>
    </row>
    <row r="1105">
      <c r="A1105" s="68">
        <v>11.0</v>
      </c>
      <c r="B1105" s="69" t="s">
        <v>6275</v>
      </c>
      <c r="C1105" s="68" t="s">
        <v>7665</v>
      </c>
      <c r="D1105" s="70" t="s">
        <v>1777</v>
      </c>
      <c r="E1105" s="68" t="s">
        <v>1345</v>
      </c>
      <c r="F1105" s="68" t="s">
        <v>2230</v>
      </c>
      <c r="G1105" s="68" t="s">
        <v>2301</v>
      </c>
      <c r="H1105" s="66">
        <v>0.0</v>
      </c>
      <c r="I1105" s="66" t="str">
        <f>vlookup(D1105,'ranap clusters obsolete'!D:D,1,false)</f>
        <v>#N/A</v>
      </c>
      <c r="J1105" s="66" t="s">
        <v>9311</v>
      </c>
    </row>
    <row r="1106">
      <c r="A1106" s="68">
        <v>11.0</v>
      </c>
      <c r="B1106" s="69" t="s">
        <v>6275</v>
      </c>
      <c r="C1106" s="68" t="s">
        <v>7665</v>
      </c>
      <c r="D1106" s="70" t="s">
        <v>1778</v>
      </c>
      <c r="E1106" s="68" t="s">
        <v>1348</v>
      </c>
      <c r="F1106" s="68" t="s">
        <v>2230</v>
      </c>
      <c r="G1106" s="68" t="s">
        <v>2301</v>
      </c>
      <c r="H1106" s="66">
        <v>0.0</v>
      </c>
      <c r="I1106" s="66" t="str">
        <f>vlookup(D1106,'ranap clusters obsolete'!D:D,1,false)</f>
        <v>#N/A</v>
      </c>
      <c r="J1106" s="66" t="s">
        <v>9311</v>
      </c>
    </row>
    <row r="1107">
      <c r="A1107" s="68">
        <v>11.0</v>
      </c>
      <c r="B1107" s="69" t="s">
        <v>6275</v>
      </c>
      <c r="C1107" s="68" t="s">
        <v>7665</v>
      </c>
      <c r="D1107" s="70" t="s">
        <v>1780</v>
      </c>
      <c r="E1107" s="68" t="s">
        <v>1351</v>
      </c>
      <c r="F1107" s="68" t="s">
        <v>2230</v>
      </c>
      <c r="G1107" s="68" t="s">
        <v>2301</v>
      </c>
      <c r="H1107" s="66">
        <v>0.0</v>
      </c>
      <c r="I1107" s="66" t="str">
        <f>vlookup(D1107,'ranap clusters obsolete'!D:D,1,false)</f>
        <v>#N/A</v>
      </c>
      <c r="J1107" s="66" t="s">
        <v>9311</v>
      </c>
    </row>
    <row r="1108">
      <c r="A1108" s="68">
        <v>11.0</v>
      </c>
      <c r="B1108" s="69" t="s">
        <v>6275</v>
      </c>
      <c r="C1108" s="68" t="s">
        <v>7665</v>
      </c>
      <c r="D1108" s="70" t="s">
        <v>1782</v>
      </c>
      <c r="E1108" s="68" t="s">
        <v>1355</v>
      </c>
      <c r="F1108" s="68" t="s">
        <v>2230</v>
      </c>
      <c r="G1108" s="68" t="s">
        <v>2301</v>
      </c>
      <c r="H1108" s="66">
        <v>0.0</v>
      </c>
      <c r="I1108" s="66" t="str">
        <f>vlookup(D1108,'ranap clusters obsolete'!D:D,1,false)</f>
        <v>#N/A</v>
      </c>
      <c r="J1108" s="66" t="s">
        <v>9311</v>
      </c>
    </row>
    <row r="1109">
      <c r="A1109" s="68">
        <v>11.0</v>
      </c>
      <c r="B1109" s="69" t="s">
        <v>6275</v>
      </c>
      <c r="C1109" s="68" t="s">
        <v>7665</v>
      </c>
      <c r="D1109" s="70" t="s">
        <v>1783</v>
      </c>
      <c r="E1109" s="68" t="s">
        <v>1359</v>
      </c>
      <c r="F1109" s="68" t="s">
        <v>2230</v>
      </c>
      <c r="G1109" s="68" t="s">
        <v>2301</v>
      </c>
      <c r="H1109" s="66">
        <v>0.0</v>
      </c>
      <c r="I1109" s="66" t="str">
        <f>vlookup(D1109,'ranap clusters obsolete'!D:D,1,false)</f>
        <v>#N/A</v>
      </c>
      <c r="J1109" s="66" t="s">
        <v>9311</v>
      </c>
    </row>
    <row r="1110">
      <c r="A1110" s="68">
        <v>11.0</v>
      </c>
      <c r="B1110" s="69" t="s">
        <v>6275</v>
      </c>
      <c r="C1110" s="68" t="s">
        <v>7665</v>
      </c>
      <c r="D1110" s="70" t="s">
        <v>1785</v>
      </c>
      <c r="E1110" s="68" t="s">
        <v>1363</v>
      </c>
      <c r="F1110" s="68" t="s">
        <v>2230</v>
      </c>
      <c r="G1110" s="68" t="s">
        <v>2301</v>
      </c>
      <c r="H1110" s="66">
        <v>0.0</v>
      </c>
      <c r="I1110" s="66" t="str">
        <f>vlookup(D1110,'ranap clusters obsolete'!D:D,1,false)</f>
        <v>#N/A</v>
      </c>
      <c r="J1110" s="66" t="s">
        <v>9311</v>
      </c>
    </row>
    <row r="1111">
      <c r="A1111" s="68">
        <v>11.0</v>
      </c>
      <c r="B1111" s="69" t="s">
        <v>6275</v>
      </c>
      <c r="C1111" s="68" t="s">
        <v>7665</v>
      </c>
      <c r="D1111" s="70" t="s">
        <v>1786</v>
      </c>
      <c r="E1111" s="68" t="s">
        <v>1368</v>
      </c>
      <c r="F1111" s="68" t="s">
        <v>2230</v>
      </c>
      <c r="G1111" s="68" t="s">
        <v>2301</v>
      </c>
      <c r="H1111" s="66">
        <v>0.0</v>
      </c>
      <c r="I1111" s="66" t="str">
        <f>vlookup(D1111,'ranap clusters obsolete'!D:D,1,false)</f>
        <v>#N/A</v>
      </c>
      <c r="J1111" s="66" t="s">
        <v>9311</v>
      </c>
    </row>
    <row r="1112">
      <c r="A1112" s="68">
        <v>11.0</v>
      </c>
      <c r="B1112" s="69" t="s">
        <v>6275</v>
      </c>
      <c r="C1112" s="68" t="s">
        <v>7665</v>
      </c>
      <c r="D1112" s="70" t="s">
        <v>1787</v>
      </c>
      <c r="E1112" s="68" t="s">
        <v>1373</v>
      </c>
      <c r="F1112" s="68" t="s">
        <v>2230</v>
      </c>
      <c r="G1112" s="68" t="s">
        <v>2301</v>
      </c>
      <c r="H1112" s="66">
        <v>0.0</v>
      </c>
      <c r="I1112" s="66" t="str">
        <f>vlookup(D1112,'ranap clusters obsolete'!D:D,1,false)</f>
        <v>#N/A</v>
      </c>
      <c r="J1112" s="66" t="s">
        <v>9311</v>
      </c>
    </row>
    <row r="1113">
      <c r="A1113" s="68">
        <v>11.0</v>
      </c>
      <c r="B1113" s="69" t="s">
        <v>6275</v>
      </c>
      <c r="C1113" s="68" t="s">
        <v>7665</v>
      </c>
      <c r="D1113" s="70" t="s">
        <v>1789</v>
      </c>
      <c r="E1113" s="68" t="s">
        <v>1376</v>
      </c>
      <c r="F1113" s="68" t="s">
        <v>2230</v>
      </c>
      <c r="G1113" s="68" t="s">
        <v>2301</v>
      </c>
      <c r="H1113" s="66">
        <v>0.0</v>
      </c>
      <c r="I1113" s="66" t="str">
        <f>vlookup(D1113,'ranap clusters obsolete'!D:D,1,false)</f>
        <v>#N/A</v>
      </c>
      <c r="J1113" s="66" t="s">
        <v>9311</v>
      </c>
    </row>
    <row r="1114">
      <c r="A1114" s="68">
        <v>11.0</v>
      </c>
      <c r="B1114" s="69" t="s">
        <v>6275</v>
      </c>
      <c r="C1114" s="68" t="s">
        <v>7665</v>
      </c>
      <c r="D1114" s="70" t="s">
        <v>1790</v>
      </c>
      <c r="E1114" s="68" t="s">
        <v>1381</v>
      </c>
      <c r="F1114" s="68" t="s">
        <v>2230</v>
      </c>
      <c r="G1114" s="68" t="s">
        <v>2301</v>
      </c>
      <c r="H1114" s="66">
        <v>0.0</v>
      </c>
      <c r="I1114" s="66" t="str">
        <f>vlookup(D1114,'ranap clusters obsolete'!D:D,1,false)</f>
        <v>#N/A</v>
      </c>
      <c r="J1114" s="66" t="s">
        <v>9311</v>
      </c>
    </row>
    <row r="1115">
      <c r="A1115" s="68">
        <v>11.0</v>
      </c>
      <c r="B1115" s="69" t="s">
        <v>6275</v>
      </c>
      <c r="C1115" s="68" t="s">
        <v>7665</v>
      </c>
      <c r="D1115" s="70" t="s">
        <v>1791</v>
      </c>
      <c r="E1115" s="68" t="s">
        <v>1385</v>
      </c>
      <c r="F1115" s="68" t="s">
        <v>2230</v>
      </c>
      <c r="G1115" s="68" t="s">
        <v>2301</v>
      </c>
      <c r="H1115" s="66">
        <v>0.0</v>
      </c>
      <c r="I1115" s="66" t="str">
        <f>vlookup(D1115,'ranap clusters obsolete'!D:D,1,false)</f>
        <v>#N/A</v>
      </c>
      <c r="J1115" s="66" t="s">
        <v>9311</v>
      </c>
    </row>
    <row r="1116">
      <c r="A1116" s="68">
        <v>11.0</v>
      </c>
      <c r="B1116" s="69" t="s">
        <v>6275</v>
      </c>
      <c r="C1116" s="68" t="s">
        <v>7665</v>
      </c>
      <c r="D1116" s="70" t="s">
        <v>1792</v>
      </c>
      <c r="E1116" s="68" t="s">
        <v>1389</v>
      </c>
      <c r="F1116" s="68" t="s">
        <v>2230</v>
      </c>
      <c r="G1116" s="68" t="s">
        <v>2301</v>
      </c>
      <c r="H1116" s="66">
        <v>0.0</v>
      </c>
      <c r="I1116" s="66" t="str">
        <f>vlookup(D1116,'ranap clusters obsolete'!D:D,1,false)</f>
        <v>#N/A</v>
      </c>
      <c r="J1116" s="66" t="s">
        <v>9311</v>
      </c>
    </row>
    <row r="1117">
      <c r="A1117" s="68">
        <v>11.0</v>
      </c>
      <c r="B1117" s="69" t="s">
        <v>6275</v>
      </c>
      <c r="C1117" s="68" t="s">
        <v>7665</v>
      </c>
      <c r="D1117" s="70" t="s">
        <v>1794</v>
      </c>
      <c r="E1117" s="68" t="s">
        <v>1392</v>
      </c>
      <c r="F1117" s="68" t="s">
        <v>2230</v>
      </c>
      <c r="G1117" s="68" t="s">
        <v>2301</v>
      </c>
      <c r="H1117" s="66">
        <v>0.0</v>
      </c>
      <c r="I1117" s="66" t="str">
        <f>vlookup(D1117,'ranap clusters obsolete'!D:D,1,false)</f>
        <v>#N/A</v>
      </c>
      <c r="J1117" s="66" t="s">
        <v>9311</v>
      </c>
    </row>
    <row r="1118">
      <c r="A1118" s="68">
        <v>11.0</v>
      </c>
      <c r="B1118" s="69" t="s">
        <v>6275</v>
      </c>
      <c r="C1118" s="68" t="s">
        <v>7665</v>
      </c>
      <c r="D1118" s="70" t="s">
        <v>1795</v>
      </c>
      <c r="E1118" s="68" t="s">
        <v>1395</v>
      </c>
      <c r="F1118" s="68" t="s">
        <v>2230</v>
      </c>
      <c r="G1118" s="68" t="s">
        <v>2301</v>
      </c>
      <c r="H1118" s="66">
        <v>0.0</v>
      </c>
      <c r="I1118" s="66" t="str">
        <f>vlookup(D1118,'ranap clusters obsolete'!D:D,1,false)</f>
        <v>#N/A</v>
      </c>
      <c r="J1118" s="66" t="s">
        <v>9311</v>
      </c>
    </row>
    <row r="1119">
      <c r="A1119" s="68">
        <v>11.0</v>
      </c>
      <c r="B1119" s="69" t="s">
        <v>6275</v>
      </c>
      <c r="C1119" s="68" t="s">
        <v>7665</v>
      </c>
      <c r="D1119" s="70" t="s">
        <v>1797</v>
      </c>
      <c r="E1119" s="68" t="s">
        <v>1398</v>
      </c>
      <c r="F1119" s="68" t="s">
        <v>2230</v>
      </c>
      <c r="G1119" s="68" t="s">
        <v>2301</v>
      </c>
      <c r="H1119" s="66">
        <v>0.0</v>
      </c>
      <c r="I1119" s="66" t="str">
        <f>vlookup(D1119,'ranap clusters obsolete'!D:D,1,false)</f>
        <v>#N/A</v>
      </c>
      <c r="J1119" s="66" t="s">
        <v>9311</v>
      </c>
    </row>
    <row r="1120">
      <c r="A1120" s="68">
        <v>11.0</v>
      </c>
      <c r="B1120" s="69" t="s">
        <v>6275</v>
      </c>
      <c r="C1120" s="68" t="s">
        <v>7665</v>
      </c>
      <c r="D1120" s="70" t="s">
        <v>1799</v>
      </c>
      <c r="E1120" s="68" t="s">
        <v>1402</v>
      </c>
      <c r="F1120" s="68" t="s">
        <v>2230</v>
      </c>
      <c r="G1120" s="68" t="s">
        <v>2301</v>
      </c>
      <c r="H1120" s="66">
        <v>0.0</v>
      </c>
      <c r="I1120" s="66" t="str">
        <f>vlookup(D1120,'ranap clusters obsolete'!D:D,1,false)</f>
        <v>#N/A</v>
      </c>
      <c r="J1120" s="66" t="s">
        <v>9311</v>
      </c>
    </row>
    <row r="1121">
      <c r="A1121" s="68">
        <v>11.0</v>
      </c>
      <c r="B1121" s="69" t="s">
        <v>6275</v>
      </c>
      <c r="C1121" s="68" t="s">
        <v>7665</v>
      </c>
      <c r="D1121" s="70" t="s">
        <v>1800</v>
      </c>
      <c r="E1121" s="68" t="s">
        <v>1405</v>
      </c>
      <c r="F1121" s="68" t="s">
        <v>2230</v>
      </c>
      <c r="G1121" s="68" t="s">
        <v>2301</v>
      </c>
      <c r="H1121" s="66">
        <v>0.0</v>
      </c>
      <c r="I1121" s="66" t="str">
        <f>vlookup(D1121,'ranap clusters obsolete'!D:D,1,false)</f>
        <v>#N/A</v>
      </c>
      <c r="J1121" s="66" t="s">
        <v>9311</v>
      </c>
    </row>
    <row r="1122">
      <c r="A1122" s="68">
        <v>11.0</v>
      </c>
      <c r="B1122" s="69" t="s">
        <v>6275</v>
      </c>
      <c r="C1122" s="68" t="s">
        <v>7665</v>
      </c>
      <c r="D1122" s="70" t="s">
        <v>1802</v>
      </c>
      <c r="E1122" s="68" t="s">
        <v>1409</v>
      </c>
      <c r="F1122" s="68" t="s">
        <v>2230</v>
      </c>
      <c r="G1122" s="68" t="s">
        <v>2301</v>
      </c>
      <c r="H1122" s="66">
        <v>0.0</v>
      </c>
      <c r="I1122" s="66" t="str">
        <f>vlookup(D1122,'ranap clusters obsolete'!D:D,1,false)</f>
        <v>#N/A</v>
      </c>
      <c r="J1122" s="66" t="s">
        <v>9311</v>
      </c>
    </row>
    <row r="1123">
      <c r="A1123" s="68">
        <v>11.0</v>
      </c>
      <c r="B1123" s="69" t="s">
        <v>6275</v>
      </c>
      <c r="C1123" s="68" t="s">
        <v>7665</v>
      </c>
      <c r="D1123" s="70" t="s">
        <v>1803</v>
      </c>
      <c r="E1123" s="68" t="s">
        <v>1414</v>
      </c>
      <c r="F1123" s="68" t="s">
        <v>2230</v>
      </c>
      <c r="G1123" s="68" t="s">
        <v>2301</v>
      </c>
      <c r="H1123" s="66">
        <v>0.0</v>
      </c>
      <c r="I1123" s="66" t="str">
        <f>vlookup(D1123,'ranap clusters obsolete'!D:D,1,false)</f>
        <v>#N/A</v>
      </c>
      <c r="J1123" s="66" t="s">
        <v>9311</v>
      </c>
    </row>
    <row r="1124">
      <c r="A1124" s="68">
        <v>11.0</v>
      </c>
      <c r="B1124" s="69" t="s">
        <v>6275</v>
      </c>
      <c r="C1124" s="68" t="s">
        <v>7665</v>
      </c>
      <c r="D1124" s="70" t="s">
        <v>1807</v>
      </c>
      <c r="E1124" s="68" t="s">
        <v>1417</v>
      </c>
      <c r="F1124" s="68" t="s">
        <v>2230</v>
      </c>
      <c r="G1124" s="68" t="s">
        <v>2301</v>
      </c>
      <c r="H1124" s="66">
        <v>0.0</v>
      </c>
      <c r="I1124" s="66" t="str">
        <f>vlookup(D1124,'ranap clusters obsolete'!D:D,1,false)</f>
        <v>#N/A</v>
      </c>
      <c r="J1124" s="66" t="s">
        <v>9311</v>
      </c>
    </row>
    <row r="1125">
      <c r="A1125" s="68">
        <v>11.0</v>
      </c>
      <c r="B1125" s="69" t="s">
        <v>6275</v>
      </c>
      <c r="C1125" s="68" t="s">
        <v>7665</v>
      </c>
      <c r="D1125" s="70" t="s">
        <v>1808</v>
      </c>
      <c r="E1125" s="68" t="s">
        <v>1421</v>
      </c>
      <c r="F1125" s="68" t="s">
        <v>2230</v>
      </c>
      <c r="G1125" s="68" t="s">
        <v>2301</v>
      </c>
      <c r="H1125" s="66">
        <v>0.0</v>
      </c>
      <c r="I1125" s="66" t="str">
        <f>vlookup(D1125,'ranap clusters obsolete'!D:D,1,false)</f>
        <v>#N/A</v>
      </c>
      <c r="J1125" s="66" t="s">
        <v>9311</v>
      </c>
    </row>
    <row r="1126">
      <c r="A1126" s="68">
        <v>11.0</v>
      </c>
      <c r="B1126" s="69" t="s">
        <v>6275</v>
      </c>
      <c r="C1126" s="68" t="s">
        <v>7665</v>
      </c>
      <c r="D1126" s="70" t="s">
        <v>1810</v>
      </c>
      <c r="E1126" s="68" t="s">
        <v>1424</v>
      </c>
      <c r="F1126" s="68" t="s">
        <v>2230</v>
      </c>
      <c r="G1126" s="68" t="s">
        <v>2301</v>
      </c>
      <c r="H1126" s="66">
        <v>0.0</v>
      </c>
      <c r="I1126" s="66" t="str">
        <f>vlookup(D1126,'ranap clusters obsolete'!D:D,1,false)</f>
        <v>#N/A</v>
      </c>
      <c r="J1126" s="66" t="s">
        <v>9311</v>
      </c>
    </row>
    <row r="1127">
      <c r="A1127" s="68">
        <v>11.0</v>
      </c>
      <c r="B1127" s="69" t="s">
        <v>6275</v>
      </c>
      <c r="C1127" s="68" t="s">
        <v>7665</v>
      </c>
      <c r="D1127" s="70" t="s">
        <v>1811</v>
      </c>
      <c r="E1127" s="68" t="s">
        <v>1428</v>
      </c>
      <c r="F1127" s="68" t="s">
        <v>2230</v>
      </c>
      <c r="G1127" s="68" t="s">
        <v>2301</v>
      </c>
      <c r="H1127" s="66">
        <v>0.0</v>
      </c>
      <c r="I1127" s="66" t="str">
        <f>vlookup(D1127,'ranap clusters obsolete'!D:D,1,false)</f>
        <v>#N/A</v>
      </c>
      <c r="J1127" s="66" t="s">
        <v>9311</v>
      </c>
    </row>
    <row r="1128">
      <c r="A1128" s="68">
        <v>11.0</v>
      </c>
      <c r="B1128" s="69" t="s">
        <v>6275</v>
      </c>
      <c r="C1128" s="68" t="s">
        <v>7665</v>
      </c>
      <c r="D1128" s="70" t="s">
        <v>1813</v>
      </c>
      <c r="E1128" s="68" t="s">
        <v>1431</v>
      </c>
      <c r="F1128" s="68" t="s">
        <v>2230</v>
      </c>
      <c r="G1128" s="68" t="s">
        <v>2301</v>
      </c>
      <c r="H1128" s="66">
        <v>0.0</v>
      </c>
      <c r="I1128" s="66" t="str">
        <f>vlookup(D1128,'ranap clusters obsolete'!D:D,1,false)</f>
        <v>#N/A</v>
      </c>
      <c r="J1128" s="66" t="s">
        <v>9311</v>
      </c>
    </row>
    <row r="1129">
      <c r="A1129" s="68">
        <v>11.0</v>
      </c>
      <c r="B1129" s="69" t="s">
        <v>6275</v>
      </c>
      <c r="C1129" s="68" t="s">
        <v>7665</v>
      </c>
      <c r="D1129" s="70" t="s">
        <v>1815</v>
      </c>
      <c r="E1129" s="68" t="s">
        <v>1434</v>
      </c>
      <c r="F1129" s="68" t="s">
        <v>2230</v>
      </c>
      <c r="G1129" s="68" t="s">
        <v>2301</v>
      </c>
      <c r="H1129" s="66">
        <v>0.0</v>
      </c>
      <c r="I1129" s="66" t="str">
        <f>vlookup(D1129,'ranap clusters obsolete'!D:D,1,false)</f>
        <v>#N/A</v>
      </c>
      <c r="J1129" s="66" t="s">
        <v>9311</v>
      </c>
    </row>
    <row r="1130">
      <c r="A1130" s="68">
        <v>11.0</v>
      </c>
      <c r="B1130" s="69" t="s">
        <v>6275</v>
      </c>
      <c r="C1130" s="68" t="s">
        <v>7665</v>
      </c>
      <c r="D1130" s="70" t="s">
        <v>1816</v>
      </c>
      <c r="E1130" s="68" t="s">
        <v>1437</v>
      </c>
      <c r="F1130" s="68" t="s">
        <v>2230</v>
      </c>
      <c r="G1130" s="68" t="s">
        <v>2301</v>
      </c>
      <c r="H1130" s="66">
        <v>0.0</v>
      </c>
      <c r="I1130" s="66" t="str">
        <f>vlookup(D1130,'ranap clusters obsolete'!D:D,1,false)</f>
        <v>#N/A</v>
      </c>
      <c r="J1130" s="66" t="s">
        <v>9311</v>
      </c>
    </row>
    <row r="1131">
      <c r="A1131" s="68">
        <v>11.0</v>
      </c>
      <c r="B1131" s="69" t="s">
        <v>6275</v>
      </c>
      <c r="C1131" s="68" t="s">
        <v>7665</v>
      </c>
      <c r="D1131" s="70" t="s">
        <v>1818</v>
      </c>
      <c r="E1131" s="68" t="s">
        <v>1442</v>
      </c>
      <c r="F1131" s="68" t="s">
        <v>2230</v>
      </c>
      <c r="G1131" s="68" t="s">
        <v>2301</v>
      </c>
      <c r="H1131" s="66">
        <v>0.0</v>
      </c>
      <c r="I1131" s="66" t="str">
        <f>vlookup(D1131,'ranap clusters obsolete'!D:D,1,false)</f>
        <v>#N/A</v>
      </c>
      <c r="J1131" s="66" t="s">
        <v>9311</v>
      </c>
    </row>
    <row r="1132">
      <c r="A1132" s="68">
        <v>11.0</v>
      </c>
      <c r="B1132" s="69" t="s">
        <v>6275</v>
      </c>
      <c r="C1132" s="68" t="s">
        <v>7665</v>
      </c>
      <c r="D1132" s="70" t="s">
        <v>1819</v>
      </c>
      <c r="E1132" s="68" t="s">
        <v>1445</v>
      </c>
      <c r="F1132" s="68" t="s">
        <v>2230</v>
      </c>
      <c r="G1132" s="68" t="s">
        <v>2301</v>
      </c>
      <c r="H1132" s="66">
        <v>0.0</v>
      </c>
      <c r="I1132" s="66" t="str">
        <f>vlookup(D1132,'ranap clusters obsolete'!D:D,1,false)</f>
        <v>#N/A</v>
      </c>
      <c r="J1132" s="66" t="s">
        <v>9311</v>
      </c>
    </row>
    <row r="1133">
      <c r="A1133" s="68">
        <v>11.0</v>
      </c>
      <c r="B1133" s="69" t="s">
        <v>6275</v>
      </c>
      <c r="C1133" s="68" t="s">
        <v>7665</v>
      </c>
      <c r="D1133" s="70" t="s">
        <v>1821</v>
      </c>
      <c r="E1133" s="68" t="s">
        <v>1448</v>
      </c>
      <c r="F1133" s="68" t="s">
        <v>2230</v>
      </c>
      <c r="G1133" s="68" t="s">
        <v>2301</v>
      </c>
      <c r="H1133" s="66">
        <v>0.0</v>
      </c>
      <c r="I1133" s="66" t="str">
        <f>vlookup(D1133,'ranap clusters obsolete'!D:D,1,false)</f>
        <v>#N/A</v>
      </c>
      <c r="J1133" s="66" t="s">
        <v>9311</v>
      </c>
    </row>
    <row r="1134">
      <c r="A1134" s="68">
        <v>11.0</v>
      </c>
      <c r="B1134" s="69" t="s">
        <v>6275</v>
      </c>
      <c r="C1134" s="68" t="s">
        <v>7665</v>
      </c>
      <c r="D1134" s="70" t="s">
        <v>1822</v>
      </c>
      <c r="E1134" s="68" t="s">
        <v>1450</v>
      </c>
      <c r="F1134" s="68" t="s">
        <v>2230</v>
      </c>
      <c r="G1134" s="68" t="s">
        <v>2301</v>
      </c>
      <c r="H1134" s="66">
        <v>0.0</v>
      </c>
      <c r="I1134" s="66" t="str">
        <f>vlookup(D1134,'ranap clusters obsolete'!D:D,1,false)</f>
        <v>#N/A</v>
      </c>
      <c r="J1134" s="66" t="s">
        <v>9311</v>
      </c>
    </row>
    <row r="1135">
      <c r="A1135" s="68">
        <v>11.0</v>
      </c>
      <c r="B1135" s="69" t="s">
        <v>6275</v>
      </c>
      <c r="C1135" s="68" t="s">
        <v>7665</v>
      </c>
      <c r="D1135" s="70" t="s">
        <v>1824</v>
      </c>
      <c r="E1135" s="68" t="s">
        <v>1454</v>
      </c>
      <c r="F1135" s="68" t="s">
        <v>2230</v>
      </c>
      <c r="G1135" s="68" t="s">
        <v>2301</v>
      </c>
      <c r="H1135" s="66">
        <v>0.0</v>
      </c>
      <c r="I1135" s="66" t="str">
        <f>vlookup(D1135,'ranap clusters obsolete'!D:D,1,false)</f>
        <v>#N/A</v>
      </c>
      <c r="J1135" s="66" t="s">
        <v>9311</v>
      </c>
    </row>
    <row r="1136">
      <c r="A1136" s="68">
        <v>11.0</v>
      </c>
      <c r="B1136" s="69" t="s">
        <v>6275</v>
      </c>
      <c r="C1136" s="68" t="s">
        <v>7665</v>
      </c>
      <c r="D1136" s="70" t="s">
        <v>1825</v>
      </c>
      <c r="E1136" s="68" t="s">
        <v>1456</v>
      </c>
      <c r="F1136" s="68" t="s">
        <v>2230</v>
      </c>
      <c r="G1136" s="68" t="s">
        <v>2301</v>
      </c>
      <c r="H1136" s="66">
        <v>0.0</v>
      </c>
      <c r="I1136" s="66" t="str">
        <f>vlookup(D1136,'ranap clusters obsolete'!D:D,1,false)</f>
        <v>#N/A</v>
      </c>
      <c r="J1136" s="66" t="s">
        <v>9311</v>
      </c>
    </row>
    <row r="1137">
      <c r="A1137" s="68">
        <v>11.0</v>
      </c>
      <c r="B1137" s="69" t="s">
        <v>6275</v>
      </c>
      <c r="C1137" s="68" t="s">
        <v>7665</v>
      </c>
      <c r="D1137" s="70" t="s">
        <v>1827</v>
      </c>
      <c r="E1137" s="68" t="s">
        <v>1458</v>
      </c>
      <c r="F1137" s="68" t="s">
        <v>2230</v>
      </c>
      <c r="G1137" s="68" t="s">
        <v>2301</v>
      </c>
      <c r="H1137" s="66">
        <v>0.0</v>
      </c>
      <c r="I1137" s="66" t="str">
        <f>vlookup(D1137,'ranap clusters obsolete'!D:D,1,false)</f>
        <v>#N/A</v>
      </c>
      <c r="J1137" s="66" t="s">
        <v>9311</v>
      </c>
    </row>
    <row r="1138">
      <c r="A1138" s="68">
        <v>11.0</v>
      </c>
      <c r="B1138" s="69" t="s">
        <v>6275</v>
      </c>
      <c r="C1138" s="68" t="s">
        <v>7665</v>
      </c>
      <c r="D1138" s="70" t="s">
        <v>1828</v>
      </c>
      <c r="E1138" s="68" t="s">
        <v>1462</v>
      </c>
      <c r="F1138" s="68" t="s">
        <v>2230</v>
      </c>
      <c r="G1138" s="68" t="s">
        <v>2301</v>
      </c>
      <c r="H1138" s="66">
        <v>0.0</v>
      </c>
      <c r="I1138" s="66" t="str">
        <f>vlookup(D1138,'ranap clusters obsolete'!D:D,1,false)</f>
        <v>#N/A</v>
      </c>
      <c r="J1138" s="66" t="s">
        <v>9311</v>
      </c>
    </row>
    <row r="1139">
      <c r="A1139" s="68">
        <v>11.0</v>
      </c>
      <c r="B1139" s="69" t="s">
        <v>6275</v>
      </c>
      <c r="C1139" s="68" t="s">
        <v>7665</v>
      </c>
      <c r="D1139" s="70" t="s">
        <v>1830</v>
      </c>
      <c r="E1139" s="68" t="s">
        <v>1465</v>
      </c>
      <c r="F1139" s="68" t="s">
        <v>2230</v>
      </c>
      <c r="G1139" s="68" t="s">
        <v>2301</v>
      </c>
      <c r="H1139" s="66">
        <v>0.0</v>
      </c>
      <c r="I1139" s="66" t="str">
        <f>vlookup(D1139,'ranap clusters obsolete'!D:D,1,false)</f>
        <v>#N/A</v>
      </c>
      <c r="J1139" s="66" t="s">
        <v>9311</v>
      </c>
    </row>
    <row r="1140">
      <c r="A1140" s="68">
        <v>11.0</v>
      </c>
      <c r="B1140" s="69" t="s">
        <v>6275</v>
      </c>
      <c r="C1140" s="68" t="s">
        <v>7665</v>
      </c>
      <c r="D1140" s="70" t="s">
        <v>1831</v>
      </c>
      <c r="E1140" s="68" t="s">
        <v>1469</v>
      </c>
      <c r="F1140" s="68" t="s">
        <v>2230</v>
      </c>
      <c r="G1140" s="68" t="s">
        <v>2301</v>
      </c>
      <c r="H1140" s="66">
        <v>0.0</v>
      </c>
      <c r="I1140" s="66" t="str">
        <f>vlookup(D1140,'ranap clusters obsolete'!D:D,1,false)</f>
        <v>#N/A</v>
      </c>
      <c r="J1140" s="66" t="s">
        <v>9311</v>
      </c>
    </row>
    <row r="1141">
      <c r="A1141" s="68">
        <v>11.0</v>
      </c>
      <c r="B1141" s="69" t="s">
        <v>6275</v>
      </c>
      <c r="C1141" s="68" t="s">
        <v>7665</v>
      </c>
      <c r="D1141" s="70" t="s">
        <v>1833</v>
      </c>
      <c r="E1141" s="68" t="s">
        <v>1472</v>
      </c>
      <c r="F1141" s="68" t="s">
        <v>2230</v>
      </c>
      <c r="G1141" s="68" t="s">
        <v>2301</v>
      </c>
      <c r="H1141" s="66">
        <v>0.0</v>
      </c>
      <c r="I1141" s="66" t="str">
        <f>vlookup(D1141,'ranap clusters obsolete'!D:D,1,false)</f>
        <v>#N/A</v>
      </c>
      <c r="J1141" s="66" t="s">
        <v>9311</v>
      </c>
    </row>
    <row r="1142">
      <c r="A1142" s="68">
        <v>11.0</v>
      </c>
      <c r="B1142" s="69" t="s">
        <v>6275</v>
      </c>
      <c r="C1142" s="68" t="s">
        <v>7665</v>
      </c>
      <c r="D1142" s="70" t="s">
        <v>1834</v>
      </c>
      <c r="E1142" s="68" t="s">
        <v>1475</v>
      </c>
      <c r="F1142" s="68" t="s">
        <v>2230</v>
      </c>
      <c r="G1142" s="68" t="s">
        <v>2301</v>
      </c>
      <c r="H1142" s="66">
        <v>0.0</v>
      </c>
      <c r="I1142" s="66" t="str">
        <f>vlookup(D1142,'ranap clusters obsolete'!D:D,1,false)</f>
        <v>#N/A</v>
      </c>
      <c r="J1142" s="66" t="s">
        <v>9311</v>
      </c>
    </row>
    <row r="1143">
      <c r="A1143" s="68">
        <v>11.0</v>
      </c>
      <c r="B1143" s="69" t="s">
        <v>6275</v>
      </c>
      <c r="C1143" s="68" t="s">
        <v>7665</v>
      </c>
      <c r="D1143" s="70" t="s">
        <v>1836</v>
      </c>
      <c r="E1143" s="68" t="s">
        <v>1478</v>
      </c>
      <c r="F1143" s="68" t="s">
        <v>2230</v>
      </c>
      <c r="G1143" s="68" t="s">
        <v>2301</v>
      </c>
      <c r="H1143" s="66">
        <v>0.0</v>
      </c>
      <c r="I1143" s="66" t="str">
        <f>vlookup(D1143,'ranap clusters obsolete'!D:D,1,false)</f>
        <v>#N/A</v>
      </c>
      <c r="J1143" s="66" t="s">
        <v>9311</v>
      </c>
    </row>
    <row r="1144">
      <c r="A1144" s="68">
        <v>11.0</v>
      </c>
      <c r="B1144" s="69" t="s">
        <v>6275</v>
      </c>
      <c r="C1144" s="68" t="s">
        <v>7665</v>
      </c>
      <c r="D1144" s="70" t="s">
        <v>1837</v>
      </c>
      <c r="E1144" s="68" t="s">
        <v>1480</v>
      </c>
      <c r="F1144" s="68" t="s">
        <v>2230</v>
      </c>
      <c r="G1144" s="68" t="s">
        <v>2301</v>
      </c>
      <c r="H1144" s="66">
        <v>0.0</v>
      </c>
      <c r="I1144" s="66" t="str">
        <f>vlookup(D1144,'ranap clusters obsolete'!D:D,1,false)</f>
        <v>#N/A</v>
      </c>
      <c r="J1144" s="66" t="s">
        <v>9311</v>
      </c>
    </row>
    <row r="1145">
      <c r="A1145" s="68">
        <v>11.0</v>
      </c>
      <c r="B1145" s="69" t="s">
        <v>6275</v>
      </c>
      <c r="C1145" s="68" t="s">
        <v>7665</v>
      </c>
      <c r="D1145" s="70" t="s">
        <v>1839</v>
      </c>
      <c r="E1145" s="68" t="s">
        <v>1483</v>
      </c>
      <c r="F1145" s="68" t="s">
        <v>2230</v>
      </c>
      <c r="G1145" s="68" t="s">
        <v>2301</v>
      </c>
      <c r="H1145" s="66">
        <v>0.0</v>
      </c>
      <c r="I1145" s="66" t="str">
        <f>vlookup(D1145,'ranap clusters obsolete'!D:D,1,false)</f>
        <v>#N/A</v>
      </c>
      <c r="J1145" s="66" t="s">
        <v>9311</v>
      </c>
    </row>
    <row r="1146">
      <c r="A1146" s="68">
        <v>11.0</v>
      </c>
      <c r="B1146" s="69" t="s">
        <v>6275</v>
      </c>
      <c r="C1146" s="68" t="s">
        <v>7665</v>
      </c>
      <c r="D1146" s="70" t="s">
        <v>1840</v>
      </c>
      <c r="E1146" s="68" t="s">
        <v>1486</v>
      </c>
      <c r="F1146" s="68" t="s">
        <v>2230</v>
      </c>
      <c r="G1146" s="68" t="s">
        <v>2301</v>
      </c>
      <c r="H1146" s="66">
        <v>0.0</v>
      </c>
      <c r="I1146" s="66" t="str">
        <f>vlookup(D1146,'ranap clusters obsolete'!D:D,1,false)</f>
        <v>#N/A</v>
      </c>
      <c r="J1146" s="66" t="s">
        <v>9311</v>
      </c>
    </row>
    <row r="1147">
      <c r="A1147" s="68">
        <v>11.0</v>
      </c>
      <c r="B1147" s="69" t="s">
        <v>6275</v>
      </c>
      <c r="C1147" s="68" t="s">
        <v>7665</v>
      </c>
      <c r="D1147" s="70" t="s">
        <v>1842</v>
      </c>
      <c r="E1147" s="68" t="s">
        <v>1489</v>
      </c>
      <c r="F1147" s="68" t="s">
        <v>2230</v>
      </c>
      <c r="G1147" s="68" t="s">
        <v>2301</v>
      </c>
      <c r="H1147" s="66">
        <v>0.0</v>
      </c>
      <c r="I1147" s="66" t="str">
        <f>vlookup(D1147,'ranap clusters obsolete'!D:D,1,false)</f>
        <v>#N/A</v>
      </c>
      <c r="J1147" s="66" t="s">
        <v>9311</v>
      </c>
    </row>
    <row r="1148">
      <c r="A1148" s="68">
        <v>11.0</v>
      </c>
      <c r="B1148" s="69" t="s">
        <v>6275</v>
      </c>
      <c r="C1148" s="68" t="s">
        <v>7665</v>
      </c>
      <c r="D1148" s="70" t="s">
        <v>1843</v>
      </c>
      <c r="E1148" s="68" t="s">
        <v>1492</v>
      </c>
      <c r="F1148" s="68" t="s">
        <v>2230</v>
      </c>
      <c r="G1148" s="68" t="s">
        <v>2301</v>
      </c>
      <c r="H1148" s="66">
        <v>0.0</v>
      </c>
      <c r="I1148" s="66" t="str">
        <f>vlookup(D1148,'ranap clusters obsolete'!D:D,1,false)</f>
        <v>#N/A</v>
      </c>
      <c r="J1148" s="66" t="s">
        <v>9311</v>
      </c>
    </row>
    <row r="1149">
      <c r="A1149" s="68">
        <v>11.0</v>
      </c>
      <c r="B1149" s="69" t="s">
        <v>6275</v>
      </c>
      <c r="C1149" s="68" t="s">
        <v>7665</v>
      </c>
      <c r="D1149" s="70" t="s">
        <v>1845</v>
      </c>
      <c r="E1149" s="68" t="s">
        <v>1495</v>
      </c>
      <c r="F1149" s="68" t="s">
        <v>2230</v>
      </c>
      <c r="G1149" s="68" t="s">
        <v>2301</v>
      </c>
      <c r="H1149" s="66">
        <v>0.0</v>
      </c>
      <c r="I1149" s="66" t="str">
        <f>vlookup(D1149,'ranap clusters obsolete'!D:D,1,false)</f>
        <v>#N/A</v>
      </c>
      <c r="J1149" s="66" t="s">
        <v>9311</v>
      </c>
    </row>
    <row r="1150">
      <c r="A1150" s="68">
        <v>11.0</v>
      </c>
      <c r="B1150" s="69" t="s">
        <v>6275</v>
      </c>
      <c r="C1150" s="68" t="s">
        <v>7665</v>
      </c>
      <c r="D1150" s="70" t="s">
        <v>1846</v>
      </c>
      <c r="E1150" s="68" t="s">
        <v>1499</v>
      </c>
      <c r="F1150" s="68" t="s">
        <v>2230</v>
      </c>
      <c r="G1150" s="68" t="s">
        <v>2301</v>
      </c>
      <c r="H1150" s="66">
        <v>0.0</v>
      </c>
      <c r="I1150" s="66" t="str">
        <f>vlookup(D1150,'ranap clusters obsolete'!D:D,1,false)</f>
        <v>#N/A</v>
      </c>
      <c r="J1150" s="66" t="s">
        <v>9311</v>
      </c>
    </row>
    <row r="1151">
      <c r="A1151" s="68">
        <v>11.0</v>
      </c>
      <c r="B1151" s="69" t="s">
        <v>6275</v>
      </c>
      <c r="C1151" s="68" t="s">
        <v>7665</v>
      </c>
      <c r="D1151" s="70" t="s">
        <v>1849</v>
      </c>
      <c r="E1151" s="68" t="s">
        <v>1502</v>
      </c>
      <c r="F1151" s="68" t="s">
        <v>2230</v>
      </c>
      <c r="G1151" s="68" t="s">
        <v>2301</v>
      </c>
      <c r="H1151" s="66">
        <v>0.0</v>
      </c>
      <c r="I1151" s="66" t="str">
        <f>vlookup(D1151,'ranap clusters obsolete'!D:D,1,false)</f>
        <v>#N/A</v>
      </c>
      <c r="J1151" s="66" t="s">
        <v>9311</v>
      </c>
    </row>
    <row r="1152">
      <c r="A1152" s="68">
        <v>11.0</v>
      </c>
      <c r="B1152" s="69" t="s">
        <v>6275</v>
      </c>
      <c r="C1152" s="68" t="s">
        <v>7665</v>
      </c>
      <c r="D1152" s="70" t="s">
        <v>1850</v>
      </c>
      <c r="E1152" s="68" t="s">
        <v>1506</v>
      </c>
      <c r="F1152" s="68" t="s">
        <v>2230</v>
      </c>
      <c r="G1152" s="68" t="s">
        <v>2301</v>
      </c>
      <c r="H1152" s="66">
        <v>0.0</v>
      </c>
      <c r="I1152" s="66" t="str">
        <f>vlookup(D1152,'ranap clusters obsolete'!D:D,1,false)</f>
        <v>#N/A</v>
      </c>
      <c r="J1152" s="66" t="s">
        <v>9311</v>
      </c>
    </row>
    <row r="1153">
      <c r="A1153" s="68">
        <v>11.0</v>
      </c>
      <c r="B1153" s="69" t="s">
        <v>6275</v>
      </c>
      <c r="C1153" s="68" t="s">
        <v>7665</v>
      </c>
      <c r="D1153" s="70" t="s">
        <v>1852</v>
      </c>
      <c r="E1153" s="68" t="s">
        <v>1509</v>
      </c>
      <c r="F1153" s="68" t="s">
        <v>2230</v>
      </c>
      <c r="G1153" s="68" t="s">
        <v>2301</v>
      </c>
      <c r="H1153" s="66">
        <v>0.0</v>
      </c>
      <c r="I1153" s="66" t="str">
        <f>vlookup(D1153,'ranap clusters obsolete'!D:D,1,false)</f>
        <v>#N/A</v>
      </c>
      <c r="J1153" s="66" t="s">
        <v>9311</v>
      </c>
    </row>
    <row r="1154">
      <c r="A1154" s="68">
        <v>11.0</v>
      </c>
      <c r="B1154" s="69" t="s">
        <v>6275</v>
      </c>
      <c r="C1154" s="68" t="s">
        <v>7665</v>
      </c>
      <c r="D1154" s="70" t="s">
        <v>1853</v>
      </c>
      <c r="E1154" s="68" t="s">
        <v>1512</v>
      </c>
      <c r="F1154" s="68" t="s">
        <v>2230</v>
      </c>
      <c r="G1154" s="68" t="s">
        <v>2301</v>
      </c>
      <c r="H1154" s="66">
        <v>0.0</v>
      </c>
      <c r="I1154" s="66" t="str">
        <f>vlookup(D1154,'ranap clusters obsolete'!D:D,1,false)</f>
        <v>#N/A</v>
      </c>
      <c r="J1154" s="66" t="s">
        <v>9311</v>
      </c>
    </row>
    <row r="1155">
      <c r="A1155" s="68">
        <v>11.0</v>
      </c>
      <c r="B1155" s="69" t="s">
        <v>6275</v>
      </c>
      <c r="C1155" s="68" t="s">
        <v>7665</v>
      </c>
      <c r="D1155" s="70" t="s">
        <v>1855</v>
      </c>
      <c r="E1155" s="68" t="s">
        <v>1515</v>
      </c>
      <c r="F1155" s="68" t="s">
        <v>2230</v>
      </c>
      <c r="G1155" s="68" t="s">
        <v>2301</v>
      </c>
      <c r="H1155" s="66">
        <v>0.0</v>
      </c>
      <c r="I1155" s="66" t="str">
        <f>vlookup(D1155,'ranap clusters obsolete'!D:D,1,false)</f>
        <v>#N/A</v>
      </c>
      <c r="J1155" s="66" t="s">
        <v>9311</v>
      </c>
    </row>
    <row r="1156">
      <c r="A1156" s="68">
        <v>11.0</v>
      </c>
      <c r="B1156" s="69" t="s">
        <v>6275</v>
      </c>
      <c r="C1156" s="68" t="s">
        <v>7665</v>
      </c>
      <c r="D1156" s="70" t="s">
        <v>1857</v>
      </c>
      <c r="E1156" s="68" t="s">
        <v>1519</v>
      </c>
      <c r="F1156" s="68" t="s">
        <v>2230</v>
      </c>
      <c r="G1156" s="68" t="s">
        <v>2301</v>
      </c>
      <c r="H1156" s="66">
        <v>0.0</v>
      </c>
      <c r="I1156" s="66" t="str">
        <f>vlookup(D1156,'ranap clusters obsolete'!D:D,1,false)</f>
        <v>#N/A</v>
      </c>
      <c r="J1156" s="66" t="s">
        <v>9311</v>
      </c>
    </row>
    <row r="1157">
      <c r="A1157" s="68">
        <v>11.0</v>
      </c>
      <c r="B1157" s="69" t="s">
        <v>6275</v>
      </c>
      <c r="C1157" s="68" t="s">
        <v>7665</v>
      </c>
      <c r="D1157" s="70" t="s">
        <v>1858</v>
      </c>
      <c r="E1157" s="68" t="s">
        <v>1522</v>
      </c>
      <c r="F1157" s="68" t="s">
        <v>2230</v>
      </c>
      <c r="G1157" s="68" t="s">
        <v>2301</v>
      </c>
      <c r="H1157" s="66">
        <v>0.0</v>
      </c>
      <c r="I1157" s="66" t="str">
        <f>vlookup(D1157,'ranap clusters obsolete'!D:D,1,false)</f>
        <v>#N/A</v>
      </c>
      <c r="J1157" s="66" t="s">
        <v>9311</v>
      </c>
    </row>
    <row r="1158">
      <c r="A1158" s="68">
        <v>11.0</v>
      </c>
      <c r="B1158" s="69" t="s">
        <v>6275</v>
      </c>
      <c r="C1158" s="68" t="s">
        <v>7665</v>
      </c>
      <c r="D1158" s="70" t="s">
        <v>1860</v>
      </c>
      <c r="E1158" s="68" t="s">
        <v>1526</v>
      </c>
      <c r="F1158" s="68" t="s">
        <v>2230</v>
      </c>
      <c r="G1158" s="68" t="s">
        <v>2301</v>
      </c>
      <c r="H1158" s="66">
        <v>0.0</v>
      </c>
      <c r="I1158" s="66" t="str">
        <f>vlookup(D1158,'ranap clusters obsolete'!D:D,1,false)</f>
        <v>#N/A</v>
      </c>
      <c r="J1158" s="66" t="s">
        <v>9311</v>
      </c>
    </row>
    <row r="1159">
      <c r="A1159" s="68">
        <v>11.0</v>
      </c>
      <c r="B1159" s="69" t="s">
        <v>6275</v>
      </c>
      <c r="C1159" s="68" t="s">
        <v>7665</v>
      </c>
      <c r="D1159" s="70" t="s">
        <v>1861</v>
      </c>
      <c r="E1159" s="68" t="s">
        <v>1529</v>
      </c>
      <c r="F1159" s="68" t="s">
        <v>2230</v>
      </c>
      <c r="G1159" s="68" t="s">
        <v>2301</v>
      </c>
      <c r="H1159" s="66">
        <v>0.0</v>
      </c>
      <c r="I1159" s="66" t="str">
        <f>vlookup(D1159,'ranap clusters obsolete'!D:D,1,false)</f>
        <v>#N/A</v>
      </c>
      <c r="J1159" s="66" t="s">
        <v>9311</v>
      </c>
    </row>
    <row r="1160">
      <c r="A1160" s="68">
        <v>11.0</v>
      </c>
      <c r="B1160" s="69" t="s">
        <v>6275</v>
      </c>
      <c r="C1160" s="68" t="s">
        <v>7665</v>
      </c>
      <c r="D1160" s="70" t="s">
        <v>1862</v>
      </c>
      <c r="E1160" s="68" t="s">
        <v>1531</v>
      </c>
      <c r="F1160" s="68" t="s">
        <v>2230</v>
      </c>
      <c r="G1160" s="68" t="s">
        <v>2301</v>
      </c>
      <c r="H1160" s="66">
        <v>0.0</v>
      </c>
      <c r="I1160" s="66" t="str">
        <f>vlookup(D1160,'ranap clusters obsolete'!D:D,1,false)</f>
        <v>#N/A</v>
      </c>
      <c r="J1160" s="66" t="s">
        <v>9311</v>
      </c>
    </row>
    <row r="1161">
      <c r="A1161" s="68">
        <v>11.0</v>
      </c>
      <c r="B1161" s="69" t="s">
        <v>6275</v>
      </c>
      <c r="C1161" s="68" t="s">
        <v>7665</v>
      </c>
      <c r="D1161" s="70" t="s">
        <v>1864</v>
      </c>
      <c r="E1161" s="68" t="s">
        <v>1534</v>
      </c>
      <c r="F1161" s="68" t="s">
        <v>2230</v>
      </c>
      <c r="G1161" s="68" t="s">
        <v>2301</v>
      </c>
      <c r="H1161" s="66">
        <v>0.0</v>
      </c>
      <c r="I1161" s="66" t="str">
        <f>vlookup(D1161,'ranap clusters obsolete'!D:D,1,false)</f>
        <v>#N/A</v>
      </c>
      <c r="J1161" s="66" t="s">
        <v>9311</v>
      </c>
    </row>
    <row r="1162">
      <c r="A1162" s="68">
        <v>11.0</v>
      </c>
      <c r="B1162" s="69" t="s">
        <v>6275</v>
      </c>
      <c r="C1162" s="68" t="s">
        <v>7665</v>
      </c>
      <c r="D1162" s="70" t="s">
        <v>1866</v>
      </c>
      <c r="E1162" s="68" t="s">
        <v>1546</v>
      </c>
      <c r="F1162" s="68" t="s">
        <v>2230</v>
      </c>
      <c r="G1162" s="68" t="s">
        <v>2301</v>
      </c>
      <c r="H1162" s="66">
        <v>0.0</v>
      </c>
      <c r="I1162" s="66" t="str">
        <f>vlookup(D1162,'ranap clusters obsolete'!D:D,1,false)</f>
        <v>#N/A</v>
      </c>
      <c r="J1162" s="66" t="s">
        <v>9311</v>
      </c>
    </row>
    <row r="1163">
      <c r="A1163" s="68">
        <v>11.0</v>
      </c>
      <c r="B1163" s="69" t="s">
        <v>6275</v>
      </c>
      <c r="C1163" s="68" t="s">
        <v>7665</v>
      </c>
      <c r="D1163" s="70" t="s">
        <v>1867</v>
      </c>
      <c r="E1163" s="68" t="s">
        <v>1557</v>
      </c>
      <c r="F1163" s="68" t="s">
        <v>2230</v>
      </c>
      <c r="G1163" s="68" t="s">
        <v>2301</v>
      </c>
      <c r="H1163" s="66">
        <v>0.0</v>
      </c>
      <c r="I1163" s="66" t="str">
        <f>vlookup(D1163,'ranap clusters obsolete'!D:D,1,false)</f>
        <v>#N/A</v>
      </c>
      <c r="J1163" s="66" t="s">
        <v>9311</v>
      </c>
    </row>
    <row r="1164">
      <c r="A1164" s="68">
        <v>11.0</v>
      </c>
      <c r="B1164" s="69" t="s">
        <v>6275</v>
      </c>
      <c r="C1164" s="68" t="s">
        <v>7665</v>
      </c>
      <c r="D1164" s="70" t="s">
        <v>1869</v>
      </c>
      <c r="E1164" s="68" t="s">
        <v>1561</v>
      </c>
      <c r="F1164" s="68" t="s">
        <v>2230</v>
      </c>
      <c r="G1164" s="68" t="s">
        <v>2301</v>
      </c>
      <c r="H1164" s="66">
        <v>0.0</v>
      </c>
      <c r="I1164" s="66" t="str">
        <f>vlookup(D1164,'ranap clusters obsolete'!D:D,1,false)</f>
        <v>#N/A</v>
      </c>
      <c r="J1164" s="66" t="s">
        <v>9311</v>
      </c>
    </row>
    <row r="1165">
      <c r="A1165" s="68">
        <v>11.0</v>
      </c>
      <c r="B1165" s="69" t="s">
        <v>6275</v>
      </c>
      <c r="C1165" s="68" t="s">
        <v>7665</v>
      </c>
      <c r="D1165" s="70" t="s">
        <v>1870</v>
      </c>
      <c r="E1165" s="68" t="s">
        <v>1564</v>
      </c>
      <c r="F1165" s="68" t="s">
        <v>2230</v>
      </c>
      <c r="G1165" s="68" t="s">
        <v>2301</v>
      </c>
      <c r="H1165" s="66">
        <v>0.0</v>
      </c>
      <c r="I1165" s="66" t="str">
        <f>vlookup(D1165,'ranap clusters obsolete'!D:D,1,false)</f>
        <v>#N/A</v>
      </c>
      <c r="J1165" s="66" t="s">
        <v>9311</v>
      </c>
    </row>
    <row r="1166">
      <c r="A1166" s="68">
        <v>11.0</v>
      </c>
      <c r="B1166" s="69" t="s">
        <v>6275</v>
      </c>
      <c r="C1166" s="68" t="s">
        <v>7665</v>
      </c>
      <c r="D1166" s="70" t="s">
        <v>1872</v>
      </c>
      <c r="E1166" s="68" t="s">
        <v>1567</v>
      </c>
      <c r="F1166" s="68" t="s">
        <v>2230</v>
      </c>
      <c r="G1166" s="68" t="s">
        <v>2301</v>
      </c>
      <c r="H1166" s="66">
        <v>0.0</v>
      </c>
      <c r="I1166" s="66" t="str">
        <f>vlookup(D1166,'ranap clusters obsolete'!D:D,1,false)</f>
        <v>#N/A</v>
      </c>
      <c r="J1166" s="66" t="s">
        <v>9311</v>
      </c>
    </row>
    <row r="1167">
      <c r="A1167" s="68">
        <v>11.0</v>
      </c>
      <c r="B1167" s="69" t="s">
        <v>6275</v>
      </c>
      <c r="C1167" s="68" t="s">
        <v>7665</v>
      </c>
      <c r="D1167" s="70" t="s">
        <v>1873</v>
      </c>
      <c r="E1167" s="68" t="s">
        <v>1571</v>
      </c>
      <c r="F1167" s="68" t="s">
        <v>2230</v>
      </c>
      <c r="G1167" s="68" t="s">
        <v>2301</v>
      </c>
      <c r="H1167" s="66">
        <v>0.0</v>
      </c>
      <c r="I1167" s="66" t="str">
        <f>vlookup(D1167,'ranap clusters obsolete'!D:D,1,false)</f>
        <v>#N/A</v>
      </c>
      <c r="J1167" s="66" t="s">
        <v>9311</v>
      </c>
    </row>
    <row r="1168">
      <c r="A1168" s="68">
        <v>11.0</v>
      </c>
      <c r="B1168" s="69" t="s">
        <v>6275</v>
      </c>
      <c r="C1168" s="68" t="s">
        <v>7665</v>
      </c>
      <c r="D1168" s="70" t="s">
        <v>1875</v>
      </c>
      <c r="E1168" s="68" t="s">
        <v>1577</v>
      </c>
      <c r="F1168" s="68" t="s">
        <v>1679</v>
      </c>
      <c r="G1168" s="68" t="s">
        <v>2247</v>
      </c>
      <c r="H1168" s="66">
        <v>0.0</v>
      </c>
      <c r="I1168" s="66" t="str">
        <f>vlookup(D1168,'ranap clusters obsolete'!D:D,1,false)</f>
        <v>#N/A</v>
      </c>
      <c r="J1168" s="66" t="s">
        <v>9311</v>
      </c>
    </row>
    <row r="1169">
      <c r="A1169" s="68">
        <v>11.0</v>
      </c>
      <c r="B1169" s="69" t="s">
        <v>6275</v>
      </c>
      <c r="C1169" s="68" t="s">
        <v>7665</v>
      </c>
      <c r="D1169" s="70" t="s">
        <v>1877</v>
      </c>
      <c r="E1169" s="68" t="s">
        <v>1581</v>
      </c>
      <c r="F1169" s="68" t="s">
        <v>1679</v>
      </c>
      <c r="G1169" s="68" t="s">
        <v>2247</v>
      </c>
      <c r="H1169" s="66">
        <v>0.0</v>
      </c>
      <c r="I1169" s="66" t="str">
        <f>vlookup(D1169,'ranap clusters obsolete'!D:D,1,false)</f>
        <v>#N/A</v>
      </c>
      <c r="J1169" s="66" t="s">
        <v>9311</v>
      </c>
    </row>
    <row r="1170">
      <c r="A1170" s="68">
        <v>11.0</v>
      </c>
      <c r="B1170" s="69" t="s">
        <v>6275</v>
      </c>
      <c r="C1170" s="68" t="s">
        <v>7665</v>
      </c>
      <c r="D1170" s="70" t="s">
        <v>1879</v>
      </c>
      <c r="E1170" s="68" t="s">
        <v>1585</v>
      </c>
      <c r="F1170" s="68" t="s">
        <v>1679</v>
      </c>
      <c r="G1170" s="68" t="s">
        <v>2301</v>
      </c>
      <c r="H1170" s="66">
        <v>0.0</v>
      </c>
      <c r="I1170" s="66" t="str">
        <f>vlookup(D1170,'ranap clusters obsolete'!D:D,1,false)</f>
        <v>#N/A</v>
      </c>
      <c r="J1170" s="66" t="s">
        <v>9311</v>
      </c>
    </row>
    <row r="1171">
      <c r="A1171" s="68">
        <v>11.0</v>
      </c>
      <c r="B1171" s="69" t="s">
        <v>6275</v>
      </c>
      <c r="C1171" s="68" t="s">
        <v>7665</v>
      </c>
      <c r="D1171" s="70" t="s">
        <v>1881</v>
      </c>
      <c r="E1171" s="68" t="s">
        <v>1588</v>
      </c>
      <c r="F1171" s="68" t="s">
        <v>1679</v>
      </c>
      <c r="G1171" s="68" t="s">
        <v>2301</v>
      </c>
      <c r="H1171" s="66">
        <v>0.0</v>
      </c>
      <c r="I1171" s="66" t="str">
        <f>vlookup(D1171,'ranap clusters obsolete'!D:D,1,false)</f>
        <v>#N/A</v>
      </c>
      <c r="J1171" s="66" t="s">
        <v>9311</v>
      </c>
    </row>
    <row r="1172">
      <c r="A1172" s="68">
        <v>11.0</v>
      </c>
      <c r="B1172" s="69" t="s">
        <v>6275</v>
      </c>
      <c r="C1172" s="68" t="s">
        <v>7665</v>
      </c>
      <c r="D1172" s="70" t="s">
        <v>1882</v>
      </c>
      <c r="E1172" s="68" t="s">
        <v>1592</v>
      </c>
      <c r="F1172" s="68" t="s">
        <v>1679</v>
      </c>
      <c r="G1172" s="68" t="s">
        <v>2301</v>
      </c>
      <c r="H1172" s="66">
        <v>0.0</v>
      </c>
      <c r="I1172" s="66" t="str">
        <f>vlookup(D1172,'ranap clusters obsolete'!D:D,1,false)</f>
        <v>#N/A</v>
      </c>
      <c r="J1172" s="66" t="s">
        <v>9311</v>
      </c>
    </row>
    <row r="1173">
      <c r="A1173" s="68">
        <v>11.0</v>
      </c>
      <c r="B1173" s="69" t="s">
        <v>6275</v>
      </c>
      <c r="C1173" s="68" t="s">
        <v>7665</v>
      </c>
      <c r="D1173" s="70" t="s">
        <v>1883</v>
      </c>
      <c r="E1173" s="68" t="s">
        <v>1595</v>
      </c>
      <c r="F1173" s="68" t="s">
        <v>1679</v>
      </c>
      <c r="G1173" s="68" t="s">
        <v>2301</v>
      </c>
      <c r="H1173" s="66">
        <v>0.0</v>
      </c>
      <c r="I1173" s="66" t="str">
        <f>vlookup(D1173,'ranap clusters obsolete'!D:D,1,false)</f>
        <v>#N/A</v>
      </c>
      <c r="J1173" s="66" t="s">
        <v>9311</v>
      </c>
    </row>
    <row r="1174">
      <c r="A1174" s="68">
        <v>11.0</v>
      </c>
      <c r="B1174" s="69" t="s">
        <v>6275</v>
      </c>
      <c r="C1174" s="68" t="s">
        <v>7665</v>
      </c>
      <c r="D1174" s="70" t="s">
        <v>1885</v>
      </c>
      <c r="E1174" s="68" t="s">
        <v>1598</v>
      </c>
      <c r="F1174" s="68" t="s">
        <v>1679</v>
      </c>
      <c r="G1174" s="68" t="s">
        <v>2301</v>
      </c>
      <c r="H1174" s="66">
        <v>0.0</v>
      </c>
      <c r="I1174" s="66" t="str">
        <f>vlookup(D1174,'ranap clusters obsolete'!D:D,1,false)</f>
        <v>#N/A</v>
      </c>
      <c r="J1174" s="66" t="s">
        <v>9311</v>
      </c>
    </row>
    <row r="1175">
      <c r="A1175" s="68">
        <v>11.0</v>
      </c>
      <c r="B1175" s="69" t="s">
        <v>6275</v>
      </c>
      <c r="C1175" s="68" t="s">
        <v>7665</v>
      </c>
      <c r="D1175" s="70" t="s">
        <v>1886</v>
      </c>
      <c r="E1175" s="68" t="s">
        <v>1604</v>
      </c>
      <c r="F1175" s="68" t="s">
        <v>1679</v>
      </c>
      <c r="G1175" s="68" t="s">
        <v>2301</v>
      </c>
      <c r="H1175" s="66">
        <v>0.0</v>
      </c>
      <c r="I1175" s="66" t="str">
        <f>vlookup(D1175,'ranap clusters obsolete'!D:D,1,false)</f>
        <v>#N/A</v>
      </c>
      <c r="J1175" s="66" t="s">
        <v>9311</v>
      </c>
    </row>
    <row r="1176">
      <c r="A1176" s="68">
        <v>11.0</v>
      </c>
      <c r="B1176" s="69" t="s">
        <v>6275</v>
      </c>
      <c r="C1176" s="68" t="s">
        <v>7665</v>
      </c>
      <c r="D1176" s="70" t="s">
        <v>1888</v>
      </c>
      <c r="E1176" s="68" t="s">
        <v>1609</v>
      </c>
      <c r="F1176" s="68" t="s">
        <v>1679</v>
      </c>
      <c r="G1176" s="68" t="s">
        <v>2247</v>
      </c>
      <c r="H1176" s="66">
        <v>0.0</v>
      </c>
      <c r="I1176" s="66" t="str">
        <f>vlookup(D1176,'ranap clusters obsolete'!D:D,1,false)</f>
        <v>#N/A</v>
      </c>
      <c r="J1176" s="66" t="s">
        <v>9311</v>
      </c>
    </row>
    <row r="1177">
      <c r="A1177" s="68">
        <v>11.0</v>
      </c>
      <c r="B1177" s="69" t="s">
        <v>6275</v>
      </c>
      <c r="C1177" s="68" t="s">
        <v>7665</v>
      </c>
      <c r="D1177" s="70" t="s">
        <v>1889</v>
      </c>
      <c r="E1177" s="68" t="s">
        <v>1612</v>
      </c>
      <c r="F1177" s="68" t="s">
        <v>1679</v>
      </c>
      <c r="G1177" s="68" t="s">
        <v>2247</v>
      </c>
      <c r="H1177" s="66">
        <v>0.0</v>
      </c>
      <c r="I1177" s="66" t="str">
        <f>vlookup(D1177,'ranap clusters obsolete'!D:D,1,false)</f>
        <v>#N/A</v>
      </c>
      <c r="J1177" s="66" t="s">
        <v>9311</v>
      </c>
    </row>
    <row r="1178">
      <c r="A1178" s="68">
        <v>11.0</v>
      </c>
      <c r="B1178" s="69" t="s">
        <v>6275</v>
      </c>
      <c r="C1178" s="68" t="s">
        <v>7665</v>
      </c>
      <c r="D1178" s="70" t="s">
        <v>1891</v>
      </c>
      <c r="E1178" s="68" t="s">
        <v>1615</v>
      </c>
      <c r="F1178" s="68" t="s">
        <v>1679</v>
      </c>
      <c r="G1178" s="68" t="s">
        <v>2301</v>
      </c>
      <c r="H1178" s="66">
        <v>0.0</v>
      </c>
      <c r="I1178" s="66" t="str">
        <f>vlookup(D1178,'ranap clusters obsolete'!D:D,1,false)</f>
        <v>#N/A</v>
      </c>
      <c r="J1178" s="66" t="s">
        <v>9311</v>
      </c>
    </row>
    <row r="1179">
      <c r="A1179" s="68">
        <v>11.0</v>
      </c>
      <c r="B1179" s="69" t="s">
        <v>6275</v>
      </c>
      <c r="C1179" s="68" t="s">
        <v>7665</v>
      </c>
      <c r="D1179" s="70" t="s">
        <v>1892</v>
      </c>
      <c r="E1179" s="68" t="s">
        <v>1618</v>
      </c>
      <c r="F1179" s="68" t="s">
        <v>1679</v>
      </c>
      <c r="G1179" s="68" t="s">
        <v>2301</v>
      </c>
      <c r="H1179" s="66">
        <v>0.0</v>
      </c>
      <c r="I1179" s="66" t="str">
        <f>vlookup(D1179,'ranap clusters obsolete'!D:D,1,false)</f>
        <v>#N/A</v>
      </c>
      <c r="J1179" s="66" t="s">
        <v>9311</v>
      </c>
    </row>
    <row r="1180">
      <c r="A1180" s="68">
        <v>11.0</v>
      </c>
      <c r="B1180" s="69" t="s">
        <v>6275</v>
      </c>
      <c r="C1180" s="68" t="s">
        <v>7665</v>
      </c>
      <c r="D1180" s="70" t="s">
        <v>1894</v>
      </c>
      <c r="E1180" s="68" t="s">
        <v>1620</v>
      </c>
      <c r="F1180" s="68" t="s">
        <v>1679</v>
      </c>
      <c r="G1180" s="68" t="s">
        <v>2301</v>
      </c>
      <c r="H1180" s="66">
        <v>0.0</v>
      </c>
      <c r="I1180" s="66" t="str">
        <f>vlookup(D1180,'ranap clusters obsolete'!D:D,1,false)</f>
        <v>#N/A</v>
      </c>
      <c r="J1180" s="66" t="s">
        <v>9311</v>
      </c>
    </row>
    <row r="1181">
      <c r="A1181" s="68">
        <v>11.0</v>
      </c>
      <c r="B1181" s="69" t="s">
        <v>6275</v>
      </c>
      <c r="C1181" s="68" t="s">
        <v>7665</v>
      </c>
      <c r="D1181" s="70" t="s">
        <v>1895</v>
      </c>
      <c r="E1181" s="68" t="s">
        <v>1622</v>
      </c>
      <c r="F1181" s="68" t="s">
        <v>1679</v>
      </c>
      <c r="G1181" s="68" t="s">
        <v>2301</v>
      </c>
      <c r="H1181" s="66">
        <v>0.0</v>
      </c>
      <c r="I1181" s="66" t="str">
        <f>vlookup(D1181,'ranap clusters obsolete'!D:D,1,false)</f>
        <v>#N/A</v>
      </c>
      <c r="J1181" s="66" t="s">
        <v>9311</v>
      </c>
    </row>
    <row r="1182">
      <c r="A1182" s="68">
        <v>11.0</v>
      </c>
      <c r="B1182" s="69" t="s">
        <v>6275</v>
      </c>
      <c r="C1182" s="68" t="s">
        <v>7665</v>
      </c>
      <c r="D1182" s="70" t="s">
        <v>10643</v>
      </c>
      <c r="E1182" s="68" t="s">
        <v>10644</v>
      </c>
      <c r="F1182" s="68" t="s">
        <v>1679</v>
      </c>
      <c r="G1182" s="68" t="s">
        <v>2247</v>
      </c>
      <c r="H1182" s="66">
        <v>0.0</v>
      </c>
      <c r="I1182" s="66" t="str">
        <f>vlookup(D1182,'ranap clusters obsolete'!D:D,1,false)</f>
        <v>#N/A</v>
      </c>
      <c r="J1182" s="66" t="s">
        <v>9311</v>
      </c>
    </row>
    <row r="1183">
      <c r="A1183" s="68">
        <v>11.0</v>
      </c>
      <c r="B1183" s="69" t="s">
        <v>6275</v>
      </c>
      <c r="C1183" s="68" t="s">
        <v>7665</v>
      </c>
      <c r="D1183" s="70" t="s">
        <v>1898</v>
      </c>
      <c r="E1183" s="68" t="s">
        <v>1626</v>
      </c>
      <c r="F1183" s="68" t="s">
        <v>1679</v>
      </c>
      <c r="G1183" s="68" t="s">
        <v>2301</v>
      </c>
      <c r="H1183" s="66">
        <v>0.0</v>
      </c>
      <c r="I1183" s="66" t="str">
        <f>vlookup(D1183,'ranap clusters obsolete'!D:D,1,false)</f>
        <v>#N/A</v>
      </c>
      <c r="J1183" s="66" t="s">
        <v>9311</v>
      </c>
    </row>
    <row r="1184">
      <c r="A1184" s="68">
        <v>11.0</v>
      </c>
      <c r="B1184" s="69" t="s">
        <v>6275</v>
      </c>
      <c r="C1184" s="68" t="s">
        <v>7665</v>
      </c>
      <c r="D1184" s="70" t="s">
        <v>1899</v>
      </c>
      <c r="E1184" s="68" t="s">
        <v>1629</v>
      </c>
      <c r="F1184" s="68" t="s">
        <v>1679</v>
      </c>
      <c r="G1184" s="68" t="s">
        <v>2301</v>
      </c>
      <c r="H1184" s="66">
        <v>0.0</v>
      </c>
      <c r="I1184" s="66" t="str">
        <f>vlookup(D1184,'ranap clusters obsolete'!D:D,1,false)</f>
        <v>#N/A</v>
      </c>
      <c r="J1184" s="66" t="s">
        <v>9311</v>
      </c>
    </row>
    <row r="1185">
      <c r="A1185" s="68">
        <v>11.0</v>
      </c>
      <c r="B1185" s="69" t="s">
        <v>6275</v>
      </c>
      <c r="C1185" s="68" t="s">
        <v>7665</v>
      </c>
      <c r="D1185" s="70" t="s">
        <v>1901</v>
      </c>
      <c r="E1185" s="68" t="s">
        <v>1634</v>
      </c>
      <c r="F1185" s="68" t="s">
        <v>1679</v>
      </c>
      <c r="G1185" s="68" t="s">
        <v>2301</v>
      </c>
      <c r="H1185" s="66">
        <v>0.0</v>
      </c>
      <c r="I1185" s="66" t="str">
        <f>vlookup(D1185,'ranap clusters obsolete'!D:D,1,false)</f>
        <v>#N/A</v>
      </c>
      <c r="J1185" s="66" t="s">
        <v>9311</v>
      </c>
    </row>
    <row r="1186">
      <c r="A1186" s="68">
        <v>11.0</v>
      </c>
      <c r="B1186" s="69" t="s">
        <v>6275</v>
      </c>
      <c r="C1186" s="68" t="s">
        <v>7665</v>
      </c>
      <c r="D1186" s="70" t="s">
        <v>1902</v>
      </c>
      <c r="E1186" s="68" t="s">
        <v>1638</v>
      </c>
      <c r="F1186" s="68" t="s">
        <v>1679</v>
      </c>
      <c r="G1186" s="68" t="s">
        <v>2247</v>
      </c>
      <c r="H1186" s="66">
        <v>0.0</v>
      </c>
      <c r="I1186" s="66" t="str">
        <f>vlookup(D1186,'ranap clusters obsolete'!D:D,1,false)</f>
        <v>#N/A</v>
      </c>
      <c r="J1186" s="66" t="s">
        <v>9311</v>
      </c>
    </row>
    <row r="1187">
      <c r="A1187" s="68">
        <v>11.0</v>
      </c>
      <c r="B1187" s="69" t="s">
        <v>6275</v>
      </c>
      <c r="C1187" s="68" t="s">
        <v>7665</v>
      </c>
      <c r="D1187" s="70" t="s">
        <v>1904</v>
      </c>
      <c r="E1187" s="68" t="s">
        <v>1641</v>
      </c>
      <c r="F1187" s="68" t="s">
        <v>1679</v>
      </c>
      <c r="G1187" s="68" t="s">
        <v>2247</v>
      </c>
      <c r="H1187" s="66">
        <v>0.0</v>
      </c>
      <c r="I1187" s="66" t="str">
        <f>vlookup(D1187,'ranap clusters obsolete'!D:D,1,false)</f>
        <v>#N/A</v>
      </c>
      <c r="J1187" s="66" t="s">
        <v>9311</v>
      </c>
    </row>
    <row r="1188">
      <c r="A1188" s="68">
        <v>11.0</v>
      </c>
      <c r="B1188" s="69" t="s">
        <v>6275</v>
      </c>
      <c r="C1188" s="68" t="s">
        <v>7665</v>
      </c>
      <c r="D1188" s="70" t="s">
        <v>1905</v>
      </c>
      <c r="E1188" s="68" t="s">
        <v>1645</v>
      </c>
      <c r="F1188" s="68" t="s">
        <v>1679</v>
      </c>
      <c r="G1188" s="68" t="s">
        <v>2301</v>
      </c>
      <c r="H1188" s="66">
        <v>0.0</v>
      </c>
      <c r="I1188" s="66" t="str">
        <f>vlookup(D1188,'ranap clusters obsolete'!D:D,1,false)</f>
        <v>#N/A</v>
      </c>
      <c r="J1188" s="66" t="s">
        <v>9311</v>
      </c>
    </row>
    <row r="1189">
      <c r="A1189" s="68">
        <v>11.0</v>
      </c>
      <c r="B1189" s="69" t="s">
        <v>6275</v>
      </c>
      <c r="C1189" s="68" t="s">
        <v>7665</v>
      </c>
      <c r="D1189" s="70" t="s">
        <v>1907</v>
      </c>
      <c r="E1189" s="68" t="s">
        <v>1648</v>
      </c>
      <c r="F1189" s="68" t="s">
        <v>1679</v>
      </c>
      <c r="G1189" s="68" t="s">
        <v>2301</v>
      </c>
      <c r="H1189" s="66">
        <v>0.0</v>
      </c>
      <c r="I1189" s="66" t="str">
        <f>vlookup(D1189,'ranap clusters obsolete'!D:D,1,false)</f>
        <v>#N/A</v>
      </c>
      <c r="J1189" s="66" t="s">
        <v>9311</v>
      </c>
    </row>
    <row r="1190">
      <c r="A1190" s="68">
        <v>11.0</v>
      </c>
      <c r="B1190" s="69" t="s">
        <v>6275</v>
      </c>
      <c r="C1190" s="68" t="s">
        <v>7665</v>
      </c>
      <c r="D1190" s="70" t="s">
        <v>1908</v>
      </c>
      <c r="E1190" s="68" t="s">
        <v>1652</v>
      </c>
      <c r="F1190" s="68" t="s">
        <v>1679</v>
      </c>
      <c r="G1190" s="68" t="s">
        <v>2301</v>
      </c>
      <c r="H1190" s="66">
        <v>0.0</v>
      </c>
      <c r="I1190" s="66" t="str">
        <f>vlookup(D1190,'ranap clusters obsolete'!D:D,1,false)</f>
        <v>#N/A</v>
      </c>
      <c r="J1190" s="66" t="s">
        <v>9311</v>
      </c>
    </row>
    <row r="1191">
      <c r="A1191" s="68">
        <v>11.0</v>
      </c>
      <c r="B1191" s="69" t="s">
        <v>6275</v>
      </c>
      <c r="C1191" s="68" t="s">
        <v>7665</v>
      </c>
      <c r="D1191" s="70" t="s">
        <v>1910</v>
      </c>
      <c r="E1191" s="68" t="s">
        <v>1656</v>
      </c>
      <c r="F1191" s="68" t="s">
        <v>1679</v>
      </c>
      <c r="G1191" s="68" t="s">
        <v>2301</v>
      </c>
      <c r="H1191" s="66">
        <v>0.0</v>
      </c>
      <c r="I1191" s="66" t="str">
        <f>vlookup(D1191,'ranap clusters obsolete'!D:D,1,false)</f>
        <v>#N/A</v>
      </c>
      <c r="J1191" s="66" t="s">
        <v>9311</v>
      </c>
    </row>
    <row r="1192">
      <c r="A1192" s="68">
        <v>11.0</v>
      </c>
      <c r="B1192" s="69" t="s">
        <v>6275</v>
      </c>
      <c r="C1192" s="68" t="s">
        <v>7665</v>
      </c>
      <c r="D1192" s="70" t="s">
        <v>1911</v>
      </c>
      <c r="E1192" s="68" t="s">
        <v>1660</v>
      </c>
      <c r="F1192" s="68" t="s">
        <v>1679</v>
      </c>
      <c r="G1192" s="68" t="s">
        <v>2301</v>
      </c>
      <c r="H1192" s="66">
        <v>0.0</v>
      </c>
      <c r="I1192" s="66" t="str">
        <f>vlookup(D1192,'ranap clusters obsolete'!D:D,1,false)</f>
        <v>#N/A</v>
      </c>
      <c r="J1192" s="66" t="s">
        <v>9311</v>
      </c>
    </row>
    <row r="1193">
      <c r="A1193" s="68">
        <v>11.0</v>
      </c>
      <c r="B1193" s="69" t="s">
        <v>6275</v>
      </c>
      <c r="C1193" s="68" t="s">
        <v>7665</v>
      </c>
      <c r="D1193" s="70" t="s">
        <v>1913</v>
      </c>
      <c r="E1193" s="68" t="s">
        <v>1665</v>
      </c>
      <c r="F1193" s="68" t="s">
        <v>1679</v>
      </c>
      <c r="G1193" s="68" t="s">
        <v>2301</v>
      </c>
      <c r="H1193" s="66">
        <v>0.0</v>
      </c>
      <c r="I1193" s="66" t="str">
        <f>vlookup(D1193,'ranap clusters obsolete'!D:D,1,false)</f>
        <v>#N/A</v>
      </c>
      <c r="J1193" s="66" t="s">
        <v>9311</v>
      </c>
    </row>
    <row r="1194">
      <c r="A1194" s="68">
        <v>11.0</v>
      </c>
      <c r="B1194" s="69" t="s">
        <v>6275</v>
      </c>
      <c r="C1194" s="68" t="s">
        <v>7665</v>
      </c>
      <c r="D1194" s="70" t="s">
        <v>1914</v>
      </c>
      <c r="E1194" s="68" t="s">
        <v>1669</v>
      </c>
      <c r="F1194" s="68" t="s">
        <v>1679</v>
      </c>
      <c r="G1194" s="68" t="s">
        <v>2301</v>
      </c>
      <c r="H1194" s="66">
        <v>0.0</v>
      </c>
      <c r="I1194" s="66" t="str">
        <f>vlookup(D1194,'ranap clusters obsolete'!D:D,1,false)</f>
        <v>#N/A</v>
      </c>
      <c r="J1194" s="66" t="s">
        <v>9311</v>
      </c>
    </row>
    <row r="1195">
      <c r="A1195" s="68">
        <v>11.0</v>
      </c>
      <c r="B1195" s="69" t="s">
        <v>6275</v>
      </c>
      <c r="C1195" s="68" t="s">
        <v>7665</v>
      </c>
      <c r="D1195" s="70" t="s">
        <v>1916</v>
      </c>
      <c r="E1195" s="68" t="s">
        <v>1673</v>
      </c>
      <c r="F1195" s="68" t="s">
        <v>1679</v>
      </c>
      <c r="G1195" s="68" t="s">
        <v>2301</v>
      </c>
      <c r="H1195" s="66">
        <v>0.0</v>
      </c>
      <c r="I1195" s="66" t="str">
        <f>vlookup(D1195,'ranap clusters obsolete'!D:D,1,false)</f>
        <v>#N/A</v>
      </c>
      <c r="J1195" s="66" t="s">
        <v>9311</v>
      </c>
    </row>
    <row r="1196">
      <c r="A1196" s="68">
        <v>11.0</v>
      </c>
      <c r="B1196" s="69" t="s">
        <v>6275</v>
      </c>
      <c r="C1196" s="68" t="s">
        <v>7665</v>
      </c>
      <c r="D1196" s="70" t="s">
        <v>1917</v>
      </c>
      <c r="E1196" s="68" t="s">
        <v>1676</v>
      </c>
      <c r="F1196" s="68" t="s">
        <v>1679</v>
      </c>
      <c r="G1196" s="68" t="s">
        <v>2301</v>
      </c>
      <c r="H1196" s="66">
        <v>0.0</v>
      </c>
      <c r="I1196" s="66" t="str">
        <f>vlookup(D1196,'ranap clusters obsolete'!D:D,1,false)</f>
        <v>#N/A</v>
      </c>
      <c r="J1196" s="66" t="s">
        <v>9311</v>
      </c>
    </row>
    <row r="1197">
      <c r="A1197" s="68">
        <v>11.0</v>
      </c>
      <c r="B1197" s="69" t="s">
        <v>6275</v>
      </c>
      <c r="C1197" s="68" t="s">
        <v>7665</v>
      </c>
      <c r="D1197" s="70" t="s">
        <v>1918</v>
      </c>
      <c r="E1197" s="68" t="s">
        <v>1679</v>
      </c>
      <c r="F1197" s="68" t="s">
        <v>1679</v>
      </c>
      <c r="G1197" s="68" t="s">
        <v>2247</v>
      </c>
      <c r="H1197" s="66">
        <v>0.0</v>
      </c>
      <c r="I1197" s="66" t="str">
        <f>vlookup(D1197,'ranap clusters obsolete'!D:D,1,false)</f>
        <v>#N/A</v>
      </c>
      <c r="J1197" s="66" t="s">
        <v>9311</v>
      </c>
    </row>
    <row r="1198">
      <c r="A1198" s="68">
        <v>11.0</v>
      </c>
      <c r="B1198" s="69" t="s">
        <v>6275</v>
      </c>
      <c r="C1198" s="68" t="s">
        <v>7665</v>
      </c>
      <c r="D1198" s="70" t="s">
        <v>1920</v>
      </c>
      <c r="E1198" s="68" t="s">
        <v>1683</v>
      </c>
      <c r="F1198" s="68" t="s">
        <v>1679</v>
      </c>
      <c r="G1198" s="68" t="s">
        <v>2247</v>
      </c>
      <c r="H1198" s="66">
        <v>1.0</v>
      </c>
      <c r="I1198" s="66" t="str">
        <f>vlookup(D1198,'ranap clusters obsolete'!D:D,1,false)</f>
        <v>#N/A</v>
      </c>
      <c r="J1198" s="66" t="s">
        <v>9311</v>
      </c>
    </row>
    <row r="1199">
      <c r="A1199" s="68">
        <v>11.0</v>
      </c>
      <c r="B1199" s="69" t="s">
        <v>6275</v>
      </c>
      <c r="C1199" s="68" t="s">
        <v>7665</v>
      </c>
      <c r="D1199" s="70" t="s">
        <v>1922</v>
      </c>
      <c r="E1199" s="68" t="s">
        <v>1686</v>
      </c>
      <c r="F1199" s="68" t="s">
        <v>1679</v>
      </c>
      <c r="G1199" s="68" t="s">
        <v>2247</v>
      </c>
      <c r="H1199" s="66">
        <v>1.0</v>
      </c>
      <c r="I1199" s="66" t="str">
        <f>vlookup(D1199,'ranap clusters obsolete'!D:D,1,false)</f>
        <v>#N/A</v>
      </c>
      <c r="J1199" s="66" t="s">
        <v>9311</v>
      </c>
    </row>
    <row r="1200">
      <c r="A1200" s="68">
        <v>11.0</v>
      </c>
      <c r="B1200" s="69" t="s">
        <v>6275</v>
      </c>
      <c r="C1200" s="68" t="s">
        <v>7665</v>
      </c>
      <c r="D1200" s="70" t="s">
        <v>1923</v>
      </c>
      <c r="E1200" s="68" t="s">
        <v>1693</v>
      </c>
      <c r="F1200" s="68" t="s">
        <v>2232</v>
      </c>
      <c r="G1200" s="68" t="s">
        <v>2301</v>
      </c>
      <c r="H1200" s="66">
        <v>0.0</v>
      </c>
      <c r="I1200" s="66" t="str">
        <f>vlookup(D1200,'ranap clusters obsolete'!D:D,1,false)</f>
        <v>#N/A</v>
      </c>
      <c r="J1200" s="66" t="s">
        <v>9311</v>
      </c>
    </row>
    <row r="1201">
      <c r="A1201" s="68">
        <v>11.0</v>
      </c>
      <c r="B1201" s="69" t="s">
        <v>6275</v>
      </c>
      <c r="C1201" s="68" t="s">
        <v>7665</v>
      </c>
      <c r="D1201" s="70" t="s">
        <v>1926</v>
      </c>
      <c r="E1201" s="68" t="s">
        <v>1697</v>
      </c>
      <c r="F1201" s="68" t="s">
        <v>2232</v>
      </c>
      <c r="G1201" s="68" t="s">
        <v>2301</v>
      </c>
      <c r="H1201" s="66">
        <v>0.0</v>
      </c>
      <c r="I1201" s="66" t="str">
        <f>vlookup(D1201,'ranap clusters obsolete'!D:D,1,false)</f>
        <v>#N/A</v>
      </c>
      <c r="J1201" s="66" t="s">
        <v>9311</v>
      </c>
    </row>
    <row r="1202">
      <c r="A1202" s="68">
        <v>11.0</v>
      </c>
      <c r="B1202" s="69" t="s">
        <v>6275</v>
      </c>
      <c r="C1202" s="68" t="s">
        <v>7665</v>
      </c>
      <c r="D1202" s="70" t="s">
        <v>1927</v>
      </c>
      <c r="E1202" s="68" t="s">
        <v>1701</v>
      </c>
      <c r="F1202" s="68" t="s">
        <v>2232</v>
      </c>
      <c r="G1202" s="68" t="s">
        <v>2301</v>
      </c>
      <c r="H1202" s="66">
        <v>0.0</v>
      </c>
      <c r="I1202" s="66" t="str">
        <f>vlookup(D1202,'ranap clusters obsolete'!D:D,1,false)</f>
        <v>#N/A</v>
      </c>
      <c r="J1202" s="66" t="s">
        <v>9311</v>
      </c>
    </row>
    <row r="1203">
      <c r="A1203" s="68">
        <v>11.0</v>
      </c>
      <c r="B1203" s="69" t="s">
        <v>6275</v>
      </c>
      <c r="C1203" s="68" t="s">
        <v>7665</v>
      </c>
      <c r="D1203" s="70" t="s">
        <v>1929</v>
      </c>
      <c r="E1203" s="68" t="s">
        <v>1705</v>
      </c>
      <c r="F1203" s="68" t="s">
        <v>2232</v>
      </c>
      <c r="G1203" s="68" t="s">
        <v>2301</v>
      </c>
      <c r="H1203" s="66">
        <v>0.0</v>
      </c>
      <c r="I1203" s="66" t="str">
        <f>vlookup(D1203,'ranap clusters obsolete'!D:D,1,false)</f>
        <v>#N/A</v>
      </c>
      <c r="J1203" s="66" t="s">
        <v>9311</v>
      </c>
    </row>
    <row r="1204">
      <c r="A1204" s="68">
        <v>11.0</v>
      </c>
      <c r="B1204" s="69" t="s">
        <v>6275</v>
      </c>
      <c r="C1204" s="68" t="s">
        <v>7665</v>
      </c>
      <c r="D1204" s="70" t="s">
        <v>1930</v>
      </c>
      <c r="E1204" s="68" t="s">
        <v>1709</v>
      </c>
      <c r="F1204" s="68" t="s">
        <v>2232</v>
      </c>
      <c r="G1204" s="68" t="s">
        <v>2301</v>
      </c>
      <c r="H1204" s="66">
        <v>0.0</v>
      </c>
      <c r="I1204" s="66" t="str">
        <f>vlookup(D1204,'ranap clusters obsolete'!D:D,1,false)</f>
        <v>#N/A</v>
      </c>
      <c r="J1204" s="66" t="s">
        <v>9311</v>
      </c>
    </row>
    <row r="1205">
      <c r="A1205" s="68">
        <v>11.0</v>
      </c>
      <c r="B1205" s="69" t="s">
        <v>6275</v>
      </c>
      <c r="C1205" s="68" t="s">
        <v>7665</v>
      </c>
      <c r="D1205" s="70" t="s">
        <v>1932</v>
      </c>
      <c r="E1205" s="68" t="s">
        <v>1712</v>
      </c>
      <c r="F1205" s="68" t="s">
        <v>2232</v>
      </c>
      <c r="G1205" s="68" t="s">
        <v>2301</v>
      </c>
      <c r="H1205" s="66">
        <v>0.0</v>
      </c>
      <c r="I1205" s="66" t="str">
        <f>vlookup(D1205,'ranap clusters obsolete'!D:D,1,false)</f>
        <v>#N/A</v>
      </c>
      <c r="J1205" s="66" t="s">
        <v>9311</v>
      </c>
    </row>
    <row r="1206">
      <c r="A1206" s="68">
        <v>11.0</v>
      </c>
      <c r="B1206" s="69" t="s">
        <v>6275</v>
      </c>
      <c r="C1206" s="68" t="s">
        <v>7665</v>
      </c>
      <c r="D1206" s="70" t="s">
        <v>1934</v>
      </c>
      <c r="E1206" s="68" t="s">
        <v>1717</v>
      </c>
      <c r="F1206" s="68" t="s">
        <v>2232</v>
      </c>
      <c r="G1206" s="68" t="s">
        <v>2247</v>
      </c>
      <c r="H1206" s="66">
        <v>0.0</v>
      </c>
      <c r="I1206" s="66" t="str">
        <f>vlookup(D1206,'ranap clusters obsolete'!D:D,1,false)</f>
        <v>#N/A</v>
      </c>
      <c r="J1206" s="66" t="s">
        <v>9311</v>
      </c>
    </row>
    <row r="1207">
      <c r="A1207" s="68">
        <v>11.0</v>
      </c>
      <c r="B1207" s="69" t="s">
        <v>6275</v>
      </c>
      <c r="C1207" s="68" t="s">
        <v>7665</v>
      </c>
      <c r="D1207" s="70" t="s">
        <v>1937</v>
      </c>
      <c r="E1207" s="68" t="s">
        <v>1721</v>
      </c>
      <c r="F1207" s="68" t="s">
        <v>2232</v>
      </c>
      <c r="G1207" s="68" t="s">
        <v>2247</v>
      </c>
      <c r="H1207" s="66">
        <v>0.0</v>
      </c>
      <c r="I1207" s="66" t="str">
        <f>vlookup(D1207,'ranap clusters obsolete'!D:D,1,false)</f>
        <v>#N/A</v>
      </c>
      <c r="J1207" s="66" t="s">
        <v>9311</v>
      </c>
    </row>
    <row r="1208">
      <c r="A1208" s="68">
        <v>11.0</v>
      </c>
      <c r="B1208" s="69" t="s">
        <v>6275</v>
      </c>
      <c r="C1208" s="68" t="s">
        <v>7665</v>
      </c>
      <c r="D1208" s="70" t="s">
        <v>1938</v>
      </c>
      <c r="E1208" s="68" t="s">
        <v>1725</v>
      </c>
      <c r="F1208" s="68" t="s">
        <v>2232</v>
      </c>
      <c r="G1208" s="68" t="s">
        <v>2301</v>
      </c>
      <c r="H1208" s="66">
        <v>0.0</v>
      </c>
      <c r="I1208" s="66" t="str">
        <f>vlookup(D1208,'ranap clusters obsolete'!D:D,1,false)</f>
        <v>#N/A</v>
      </c>
      <c r="J1208" s="66" t="s">
        <v>9311</v>
      </c>
    </row>
    <row r="1209">
      <c r="A1209" s="68">
        <v>11.0</v>
      </c>
      <c r="B1209" s="69" t="s">
        <v>6275</v>
      </c>
      <c r="C1209" s="68" t="s">
        <v>7665</v>
      </c>
      <c r="D1209" s="70" t="s">
        <v>1940</v>
      </c>
      <c r="E1209" s="68" t="s">
        <v>1728</v>
      </c>
      <c r="F1209" s="68" t="s">
        <v>2232</v>
      </c>
      <c r="G1209" s="68" t="s">
        <v>2247</v>
      </c>
      <c r="H1209" s="66">
        <v>1.0</v>
      </c>
      <c r="I1209" s="66" t="str">
        <f>vlookup(D1209,'ranap clusters obsolete'!D:D,1,false)</f>
        <v>#N/A</v>
      </c>
      <c r="J1209" s="66" t="s">
        <v>9311</v>
      </c>
    </row>
    <row r="1210">
      <c r="A1210" s="68">
        <v>11.0</v>
      </c>
      <c r="B1210" s="69" t="s">
        <v>6275</v>
      </c>
      <c r="C1210" s="68" t="s">
        <v>7665</v>
      </c>
      <c r="D1210" s="70" t="s">
        <v>1941</v>
      </c>
      <c r="E1210" s="68" t="s">
        <v>1734</v>
      </c>
      <c r="F1210" s="68" t="s">
        <v>2233</v>
      </c>
      <c r="G1210" s="68" t="s">
        <v>2301</v>
      </c>
      <c r="H1210" s="66">
        <v>0.0</v>
      </c>
      <c r="I1210" s="66" t="str">
        <f>vlookup(D1210,'ranap clusters obsolete'!D:D,1,false)</f>
        <v>#N/A</v>
      </c>
      <c r="J1210" s="66" t="s">
        <v>9311</v>
      </c>
    </row>
    <row r="1211">
      <c r="A1211" s="68">
        <v>11.0</v>
      </c>
      <c r="B1211" s="69" t="s">
        <v>6275</v>
      </c>
      <c r="C1211" s="68" t="s">
        <v>7665</v>
      </c>
      <c r="D1211" s="70" t="s">
        <v>1944</v>
      </c>
      <c r="E1211" s="68" t="s">
        <v>1738</v>
      </c>
      <c r="F1211" s="68" t="s">
        <v>2233</v>
      </c>
      <c r="G1211" s="68" t="s">
        <v>2247</v>
      </c>
      <c r="H1211" s="66">
        <v>0.0</v>
      </c>
      <c r="I1211" s="66" t="str">
        <f>vlookup(D1211,'ranap clusters obsolete'!D:D,1,false)</f>
        <v>#N/A</v>
      </c>
      <c r="J1211" s="66" t="s">
        <v>9311</v>
      </c>
    </row>
    <row r="1212">
      <c r="A1212" s="68">
        <v>11.0</v>
      </c>
      <c r="B1212" s="69" t="s">
        <v>6275</v>
      </c>
      <c r="C1212" s="68" t="s">
        <v>7665</v>
      </c>
      <c r="D1212" s="70" t="s">
        <v>1947</v>
      </c>
      <c r="E1212" s="68" t="s">
        <v>1739</v>
      </c>
      <c r="F1212" s="68" t="s">
        <v>2233</v>
      </c>
      <c r="G1212" s="68" t="s">
        <v>2247</v>
      </c>
      <c r="H1212" s="66">
        <v>0.0</v>
      </c>
      <c r="I1212" s="66" t="str">
        <f>vlookup(D1212,'ranap clusters obsolete'!D:D,1,false)</f>
        <v>#N/A</v>
      </c>
      <c r="J1212" s="66" t="s">
        <v>9311</v>
      </c>
    </row>
    <row r="1213">
      <c r="A1213" s="68">
        <v>11.0</v>
      </c>
      <c r="B1213" s="69" t="s">
        <v>6275</v>
      </c>
      <c r="C1213" s="68" t="s">
        <v>7665</v>
      </c>
      <c r="D1213" s="70" t="s">
        <v>1949</v>
      </c>
      <c r="E1213" s="68" t="s">
        <v>1740</v>
      </c>
      <c r="F1213" s="68" t="s">
        <v>2233</v>
      </c>
      <c r="G1213" s="68" t="s">
        <v>2301</v>
      </c>
      <c r="H1213" s="66">
        <v>0.0</v>
      </c>
      <c r="I1213" s="66" t="str">
        <f>vlookup(D1213,'ranap clusters obsolete'!D:D,1,false)</f>
        <v>#N/A</v>
      </c>
      <c r="J1213" s="66" t="s">
        <v>9311</v>
      </c>
    </row>
    <row r="1214">
      <c r="A1214" s="68">
        <v>11.0</v>
      </c>
      <c r="B1214" s="69" t="s">
        <v>6275</v>
      </c>
      <c r="C1214" s="68" t="s">
        <v>7665</v>
      </c>
      <c r="D1214" s="70" t="s">
        <v>1951</v>
      </c>
      <c r="E1214" s="68" t="s">
        <v>1744</v>
      </c>
      <c r="F1214" s="68" t="s">
        <v>2233</v>
      </c>
      <c r="G1214" s="68" t="s">
        <v>2301</v>
      </c>
      <c r="H1214" s="66">
        <v>0.0</v>
      </c>
      <c r="I1214" s="66" t="str">
        <f>vlookup(D1214,'ranap clusters obsolete'!D:D,1,false)</f>
        <v>#N/A</v>
      </c>
      <c r="J1214" s="66" t="s">
        <v>9311</v>
      </c>
    </row>
    <row r="1215">
      <c r="A1215" s="68">
        <v>11.0</v>
      </c>
      <c r="B1215" s="69" t="s">
        <v>6275</v>
      </c>
      <c r="C1215" s="68" t="s">
        <v>7665</v>
      </c>
      <c r="D1215" s="70" t="s">
        <v>1952</v>
      </c>
      <c r="E1215" s="68" t="s">
        <v>1747</v>
      </c>
      <c r="F1215" s="68" t="s">
        <v>2233</v>
      </c>
      <c r="G1215" s="68" t="s">
        <v>2301</v>
      </c>
      <c r="H1215" s="66">
        <v>0.0</v>
      </c>
      <c r="I1215" s="66" t="str">
        <f>vlookup(D1215,'ranap clusters obsolete'!D:D,1,false)</f>
        <v>#N/A</v>
      </c>
      <c r="J1215" s="66" t="s">
        <v>9311</v>
      </c>
    </row>
    <row r="1216">
      <c r="A1216" s="68">
        <v>11.0</v>
      </c>
      <c r="B1216" s="69" t="s">
        <v>6275</v>
      </c>
      <c r="C1216" s="68" t="s">
        <v>7665</v>
      </c>
      <c r="D1216" s="70" t="s">
        <v>1954</v>
      </c>
      <c r="E1216" s="68" t="s">
        <v>1750</v>
      </c>
      <c r="F1216" s="68" t="s">
        <v>2233</v>
      </c>
      <c r="G1216" s="68" t="s">
        <v>2301</v>
      </c>
      <c r="H1216" s="66">
        <v>0.0</v>
      </c>
      <c r="I1216" s="66" t="str">
        <f>vlookup(D1216,'ranap clusters obsolete'!D:D,1,false)</f>
        <v>#N/A</v>
      </c>
      <c r="J1216" s="66" t="s">
        <v>9311</v>
      </c>
    </row>
    <row r="1217">
      <c r="A1217" s="68">
        <v>11.0</v>
      </c>
      <c r="B1217" s="69" t="s">
        <v>6275</v>
      </c>
      <c r="C1217" s="68" t="s">
        <v>7665</v>
      </c>
      <c r="D1217" s="70" t="s">
        <v>1955</v>
      </c>
      <c r="E1217" s="68" t="s">
        <v>1753</v>
      </c>
      <c r="F1217" s="68" t="s">
        <v>2233</v>
      </c>
      <c r="G1217" s="68" t="s">
        <v>2301</v>
      </c>
      <c r="H1217" s="66">
        <v>0.0</v>
      </c>
      <c r="I1217" s="66" t="str">
        <f>vlookup(D1217,'ranap clusters obsolete'!D:D,1,false)</f>
        <v>#N/A</v>
      </c>
      <c r="J1217" s="66" t="s">
        <v>9311</v>
      </c>
    </row>
    <row r="1218">
      <c r="A1218" s="68">
        <v>11.0</v>
      </c>
      <c r="B1218" s="69" t="s">
        <v>6275</v>
      </c>
      <c r="C1218" s="68" t="s">
        <v>7665</v>
      </c>
      <c r="D1218" s="70" t="s">
        <v>1957</v>
      </c>
      <c r="E1218" s="68" t="s">
        <v>1756</v>
      </c>
      <c r="F1218" s="68" t="s">
        <v>2233</v>
      </c>
      <c r="G1218" s="68" t="s">
        <v>2441</v>
      </c>
      <c r="H1218" s="66">
        <v>0.0</v>
      </c>
      <c r="I1218" s="66" t="str">
        <f>vlookup(D1218,'ranap clusters obsolete'!D:D,1,false)</f>
        <v>#N/A</v>
      </c>
      <c r="J1218" s="66" t="s">
        <v>9311</v>
      </c>
    </row>
    <row r="1219">
      <c r="A1219" s="68">
        <v>11.0</v>
      </c>
      <c r="B1219" s="69" t="s">
        <v>6275</v>
      </c>
      <c r="C1219" s="68" t="s">
        <v>7665</v>
      </c>
      <c r="D1219" s="70" t="s">
        <v>1958</v>
      </c>
      <c r="E1219" s="68" t="s">
        <v>1759</v>
      </c>
      <c r="F1219" s="68" t="s">
        <v>2233</v>
      </c>
      <c r="G1219" s="68" t="s">
        <v>2441</v>
      </c>
      <c r="H1219" s="66">
        <v>0.0</v>
      </c>
      <c r="I1219" s="66" t="str">
        <f>vlookup(D1219,'ranap clusters obsolete'!D:D,1,false)</f>
        <v>#N/A</v>
      </c>
      <c r="J1219" s="66" t="s">
        <v>9311</v>
      </c>
    </row>
    <row r="1220">
      <c r="A1220" s="68">
        <v>11.0</v>
      </c>
      <c r="B1220" s="69" t="s">
        <v>6275</v>
      </c>
      <c r="C1220" s="68" t="s">
        <v>7665</v>
      </c>
      <c r="D1220" s="70" t="s">
        <v>1959</v>
      </c>
      <c r="E1220" s="68" t="s">
        <v>1764</v>
      </c>
      <c r="F1220" s="68" t="s">
        <v>2233</v>
      </c>
      <c r="G1220" s="68" t="s">
        <v>2441</v>
      </c>
      <c r="H1220" s="66">
        <v>0.0</v>
      </c>
      <c r="I1220" s="66" t="str">
        <f>vlookup(D1220,'ranap clusters obsolete'!D:D,1,false)</f>
        <v>#N/A</v>
      </c>
      <c r="J1220" s="66" t="s">
        <v>9311</v>
      </c>
    </row>
    <row r="1221">
      <c r="A1221" s="68">
        <v>11.0</v>
      </c>
      <c r="B1221" s="69" t="s">
        <v>6275</v>
      </c>
      <c r="C1221" s="68" t="s">
        <v>7665</v>
      </c>
      <c r="D1221" s="70" t="s">
        <v>1961</v>
      </c>
      <c r="E1221" s="68" t="s">
        <v>1767</v>
      </c>
      <c r="F1221" s="68" t="s">
        <v>2233</v>
      </c>
      <c r="G1221" s="68" t="s">
        <v>2247</v>
      </c>
      <c r="H1221" s="66">
        <v>0.0</v>
      </c>
      <c r="I1221" s="66" t="str">
        <f>vlookup(D1221,'ranap clusters obsolete'!D:D,1,false)</f>
        <v>#N/A</v>
      </c>
      <c r="J1221" s="66" t="s">
        <v>9311</v>
      </c>
    </row>
    <row r="1222">
      <c r="A1222" s="68">
        <v>11.0</v>
      </c>
      <c r="B1222" s="69" t="s">
        <v>6275</v>
      </c>
      <c r="C1222" s="68" t="s">
        <v>7665</v>
      </c>
      <c r="D1222" s="70" t="s">
        <v>1962</v>
      </c>
      <c r="E1222" s="68" t="s">
        <v>1770</v>
      </c>
      <c r="F1222" s="68" t="s">
        <v>2233</v>
      </c>
      <c r="G1222" s="68" t="s">
        <v>2301</v>
      </c>
      <c r="H1222" s="66">
        <v>0.0</v>
      </c>
      <c r="I1222" s="66" t="str">
        <f>vlookup(D1222,'ranap clusters obsolete'!D:D,1,false)</f>
        <v>#N/A</v>
      </c>
      <c r="J1222" s="66" t="s">
        <v>9311</v>
      </c>
    </row>
    <row r="1223">
      <c r="A1223" s="68">
        <v>11.0</v>
      </c>
      <c r="B1223" s="69" t="s">
        <v>6275</v>
      </c>
      <c r="C1223" s="68" t="s">
        <v>7665</v>
      </c>
      <c r="D1223" s="70" t="s">
        <v>1964</v>
      </c>
      <c r="E1223" s="68" t="s">
        <v>1773</v>
      </c>
      <c r="F1223" s="68" t="s">
        <v>2233</v>
      </c>
      <c r="G1223" s="68" t="s">
        <v>2301</v>
      </c>
      <c r="H1223" s="66">
        <v>0.0</v>
      </c>
      <c r="I1223" s="66" t="str">
        <f>vlookup(D1223,'ranap clusters obsolete'!D:D,1,false)</f>
        <v>#N/A</v>
      </c>
      <c r="J1223" s="66" t="s">
        <v>9311</v>
      </c>
    </row>
    <row r="1224">
      <c r="A1224" s="68">
        <v>11.0</v>
      </c>
      <c r="B1224" s="69" t="s">
        <v>6275</v>
      </c>
      <c r="C1224" s="68" t="s">
        <v>7665</v>
      </c>
      <c r="D1224" s="70" t="s">
        <v>1965</v>
      </c>
      <c r="E1224" s="68" t="s">
        <v>1776</v>
      </c>
      <c r="F1224" s="68" t="s">
        <v>2233</v>
      </c>
      <c r="G1224" s="68" t="s">
        <v>2301</v>
      </c>
      <c r="H1224" s="66">
        <v>0.0</v>
      </c>
      <c r="I1224" s="66" t="str">
        <f>vlookup(D1224,'ranap clusters obsolete'!D:D,1,false)</f>
        <v>#N/A</v>
      </c>
      <c r="J1224" s="66" t="s">
        <v>9311</v>
      </c>
    </row>
    <row r="1225">
      <c r="A1225" s="68">
        <v>11.0</v>
      </c>
      <c r="B1225" s="69" t="s">
        <v>6275</v>
      </c>
      <c r="C1225" s="68" t="s">
        <v>7665</v>
      </c>
      <c r="D1225" s="70" t="s">
        <v>1966</v>
      </c>
      <c r="E1225" s="68" t="s">
        <v>1779</v>
      </c>
      <c r="F1225" s="68" t="s">
        <v>2233</v>
      </c>
      <c r="G1225" s="68" t="s">
        <v>2441</v>
      </c>
      <c r="H1225" s="66">
        <v>0.0</v>
      </c>
      <c r="I1225" s="66" t="str">
        <f>vlookup(D1225,'ranap clusters obsolete'!D:D,1,false)</f>
        <v>#N/A</v>
      </c>
      <c r="J1225" s="66" t="s">
        <v>9311</v>
      </c>
    </row>
    <row r="1226">
      <c r="A1226" s="68">
        <v>11.0</v>
      </c>
      <c r="B1226" s="69" t="s">
        <v>6275</v>
      </c>
      <c r="C1226" s="68" t="s">
        <v>7665</v>
      </c>
      <c r="D1226" s="70" t="s">
        <v>1967</v>
      </c>
      <c r="E1226" s="68" t="s">
        <v>1781</v>
      </c>
      <c r="F1226" s="68" t="s">
        <v>2233</v>
      </c>
      <c r="G1226" s="68" t="s">
        <v>2441</v>
      </c>
      <c r="H1226" s="66">
        <v>0.0</v>
      </c>
      <c r="I1226" s="66" t="str">
        <f>vlookup(D1226,'ranap clusters obsolete'!D:D,1,false)</f>
        <v>#N/A</v>
      </c>
      <c r="J1226" s="66" t="s">
        <v>9311</v>
      </c>
    </row>
    <row r="1227">
      <c r="A1227" s="68">
        <v>11.0</v>
      </c>
      <c r="B1227" s="69" t="s">
        <v>6275</v>
      </c>
      <c r="C1227" s="68" t="s">
        <v>7665</v>
      </c>
      <c r="D1227" s="70" t="s">
        <v>1968</v>
      </c>
      <c r="E1227" s="68" t="s">
        <v>1784</v>
      </c>
      <c r="F1227" s="68" t="s">
        <v>2233</v>
      </c>
      <c r="G1227" s="68" t="s">
        <v>2441</v>
      </c>
      <c r="H1227" s="66">
        <v>0.0</v>
      </c>
      <c r="I1227" s="66" t="str">
        <f>vlookup(D1227,'ranap clusters obsolete'!D:D,1,false)</f>
        <v>#N/A</v>
      </c>
      <c r="J1227" s="66" t="s">
        <v>9311</v>
      </c>
    </row>
    <row r="1228">
      <c r="A1228" s="68">
        <v>11.0</v>
      </c>
      <c r="B1228" s="69" t="s">
        <v>6275</v>
      </c>
      <c r="C1228" s="68" t="s">
        <v>7665</v>
      </c>
      <c r="D1228" s="70" t="s">
        <v>1969</v>
      </c>
      <c r="E1228" s="68" t="s">
        <v>1788</v>
      </c>
      <c r="F1228" s="68" t="s">
        <v>2233</v>
      </c>
      <c r="G1228" s="68" t="s">
        <v>2441</v>
      </c>
      <c r="H1228" s="66">
        <v>0.0</v>
      </c>
      <c r="I1228" s="66" t="str">
        <f>vlookup(D1228,'ranap clusters obsolete'!D:D,1,false)</f>
        <v>#N/A</v>
      </c>
      <c r="J1228" s="66" t="s">
        <v>9311</v>
      </c>
    </row>
    <row r="1229">
      <c r="A1229" s="68">
        <v>11.0</v>
      </c>
      <c r="B1229" s="69" t="s">
        <v>6275</v>
      </c>
      <c r="C1229" s="68" t="s">
        <v>7665</v>
      </c>
      <c r="D1229" s="70" t="s">
        <v>1970</v>
      </c>
      <c r="E1229" s="68" t="s">
        <v>1793</v>
      </c>
      <c r="F1229" s="68" t="s">
        <v>2233</v>
      </c>
      <c r="G1229" s="68" t="s">
        <v>2441</v>
      </c>
      <c r="H1229" s="66">
        <v>0.0</v>
      </c>
      <c r="I1229" s="66" t="str">
        <f>vlookup(D1229,'ranap clusters obsolete'!D:D,1,false)</f>
        <v>#N/A</v>
      </c>
      <c r="J1229" s="66" t="s">
        <v>9311</v>
      </c>
    </row>
    <row r="1230">
      <c r="A1230" s="68">
        <v>11.0</v>
      </c>
      <c r="B1230" s="69" t="s">
        <v>6275</v>
      </c>
      <c r="C1230" s="68" t="s">
        <v>7665</v>
      </c>
      <c r="D1230" s="70" t="s">
        <v>1972</v>
      </c>
      <c r="E1230" s="68" t="s">
        <v>1796</v>
      </c>
      <c r="F1230" s="68" t="s">
        <v>2233</v>
      </c>
      <c r="G1230" s="68" t="s">
        <v>2441</v>
      </c>
      <c r="H1230" s="66">
        <v>0.0</v>
      </c>
      <c r="I1230" s="66" t="str">
        <f>vlookup(D1230,'ranap clusters obsolete'!D:D,1,false)</f>
        <v>#N/A</v>
      </c>
      <c r="J1230" s="66" t="s">
        <v>9311</v>
      </c>
    </row>
    <row r="1231">
      <c r="A1231" s="68">
        <v>11.0</v>
      </c>
      <c r="B1231" s="69" t="s">
        <v>6275</v>
      </c>
      <c r="C1231" s="68" t="s">
        <v>7665</v>
      </c>
      <c r="D1231" s="70" t="s">
        <v>1973</v>
      </c>
      <c r="E1231" s="68" t="s">
        <v>1798</v>
      </c>
      <c r="F1231" s="68" t="s">
        <v>2233</v>
      </c>
      <c r="G1231" s="68" t="s">
        <v>2301</v>
      </c>
      <c r="H1231" s="66">
        <v>0.0</v>
      </c>
      <c r="I1231" s="66" t="str">
        <f>vlookup(D1231,'ranap clusters obsolete'!D:D,1,false)</f>
        <v>#N/A</v>
      </c>
      <c r="J1231" s="66" t="s">
        <v>9311</v>
      </c>
    </row>
    <row r="1232">
      <c r="A1232" s="68">
        <v>11.0</v>
      </c>
      <c r="B1232" s="69" t="s">
        <v>6275</v>
      </c>
      <c r="C1232" s="68" t="s">
        <v>7665</v>
      </c>
      <c r="D1232" s="70" t="s">
        <v>1975</v>
      </c>
      <c r="E1232" s="68" t="s">
        <v>1801</v>
      </c>
      <c r="F1232" s="68" t="s">
        <v>2233</v>
      </c>
      <c r="G1232" s="68" t="s">
        <v>2301</v>
      </c>
      <c r="H1232" s="66">
        <v>0.0</v>
      </c>
      <c r="I1232" s="66" t="str">
        <f>vlookup(D1232,'ranap clusters obsolete'!D:D,1,false)</f>
        <v>#N/A</v>
      </c>
      <c r="J1232" s="66" t="s">
        <v>9311</v>
      </c>
    </row>
    <row r="1233">
      <c r="A1233" s="68">
        <v>11.0</v>
      </c>
      <c r="B1233" s="69" t="s">
        <v>6275</v>
      </c>
      <c r="C1233" s="68" t="s">
        <v>7665</v>
      </c>
      <c r="D1233" s="70" t="s">
        <v>1976</v>
      </c>
      <c r="E1233" s="68" t="s">
        <v>1804</v>
      </c>
      <c r="F1233" s="68" t="s">
        <v>2233</v>
      </c>
      <c r="G1233" s="68" t="s">
        <v>2301</v>
      </c>
      <c r="H1233" s="66">
        <v>0.0</v>
      </c>
      <c r="I1233" s="66" t="str">
        <f>vlookup(D1233,'ranap clusters obsolete'!D:D,1,false)</f>
        <v>#N/A</v>
      </c>
      <c r="J1233" s="66" t="s">
        <v>9311</v>
      </c>
    </row>
    <row r="1234">
      <c r="A1234" s="68">
        <v>11.0</v>
      </c>
      <c r="B1234" s="69" t="s">
        <v>6275</v>
      </c>
      <c r="C1234" s="68" t="s">
        <v>7665</v>
      </c>
      <c r="D1234" s="70" t="s">
        <v>1978</v>
      </c>
      <c r="E1234" s="68" t="s">
        <v>1806</v>
      </c>
      <c r="F1234" s="68" t="s">
        <v>2233</v>
      </c>
      <c r="G1234" s="68" t="s">
        <v>2301</v>
      </c>
      <c r="H1234" s="66">
        <v>0.0</v>
      </c>
      <c r="I1234" s="66" t="str">
        <f>vlookup(D1234,'ranap clusters obsolete'!D:D,1,false)</f>
        <v>#N/A</v>
      </c>
      <c r="J1234" s="66" t="s">
        <v>9311</v>
      </c>
    </row>
    <row r="1235">
      <c r="A1235" s="68">
        <v>11.0</v>
      </c>
      <c r="B1235" s="69" t="s">
        <v>6275</v>
      </c>
      <c r="C1235" s="68" t="s">
        <v>7665</v>
      </c>
      <c r="D1235" s="70" t="s">
        <v>1979</v>
      </c>
      <c r="E1235" s="68" t="s">
        <v>1809</v>
      </c>
      <c r="F1235" s="68" t="s">
        <v>2233</v>
      </c>
      <c r="G1235" s="68" t="s">
        <v>2441</v>
      </c>
      <c r="H1235" s="66">
        <v>0.0</v>
      </c>
      <c r="I1235" s="66" t="str">
        <f>vlookup(D1235,'ranap clusters obsolete'!D:D,1,false)</f>
        <v>#N/A</v>
      </c>
      <c r="J1235" s="66" t="s">
        <v>9311</v>
      </c>
    </row>
    <row r="1236">
      <c r="A1236" s="68">
        <v>11.0</v>
      </c>
      <c r="B1236" s="69" t="s">
        <v>6275</v>
      </c>
      <c r="C1236" s="68" t="s">
        <v>7665</v>
      </c>
      <c r="D1236" s="70" t="s">
        <v>1980</v>
      </c>
      <c r="E1236" s="68" t="s">
        <v>1812</v>
      </c>
      <c r="F1236" s="68" t="s">
        <v>2233</v>
      </c>
      <c r="G1236" s="68" t="s">
        <v>2301</v>
      </c>
      <c r="H1236" s="66">
        <v>0.0</v>
      </c>
      <c r="I1236" s="66" t="str">
        <f>vlookup(D1236,'ranap clusters obsolete'!D:D,1,false)</f>
        <v>#N/A</v>
      </c>
      <c r="J1236" s="66" t="s">
        <v>9311</v>
      </c>
    </row>
    <row r="1237">
      <c r="A1237" s="68">
        <v>11.0</v>
      </c>
      <c r="B1237" s="69" t="s">
        <v>6275</v>
      </c>
      <c r="C1237" s="68" t="s">
        <v>7665</v>
      </c>
      <c r="D1237" s="70" t="s">
        <v>1981</v>
      </c>
      <c r="E1237" s="68" t="s">
        <v>1814</v>
      </c>
      <c r="F1237" s="68" t="s">
        <v>2233</v>
      </c>
      <c r="G1237" s="68" t="s">
        <v>2441</v>
      </c>
      <c r="H1237" s="66">
        <v>0.0</v>
      </c>
      <c r="I1237" s="66" t="str">
        <f>vlookup(D1237,'ranap clusters obsolete'!D:D,1,false)</f>
        <v>#N/A</v>
      </c>
      <c r="J1237" s="66" t="s">
        <v>9311</v>
      </c>
    </row>
    <row r="1238">
      <c r="A1238" s="68">
        <v>11.0</v>
      </c>
      <c r="B1238" s="69" t="s">
        <v>6275</v>
      </c>
      <c r="C1238" s="68" t="s">
        <v>7665</v>
      </c>
      <c r="D1238" s="70" t="s">
        <v>1982</v>
      </c>
      <c r="E1238" s="68" t="s">
        <v>1817</v>
      </c>
      <c r="F1238" s="68" t="s">
        <v>2233</v>
      </c>
      <c r="G1238" s="68" t="s">
        <v>2441</v>
      </c>
      <c r="H1238" s="66">
        <v>0.0</v>
      </c>
      <c r="I1238" s="66" t="str">
        <f>vlookup(D1238,'ranap clusters obsolete'!D:D,1,false)</f>
        <v>#N/A</v>
      </c>
      <c r="J1238" s="66" t="s">
        <v>9311</v>
      </c>
    </row>
    <row r="1239">
      <c r="A1239" s="68">
        <v>11.0</v>
      </c>
      <c r="B1239" s="69" t="s">
        <v>6275</v>
      </c>
      <c r="C1239" s="68" t="s">
        <v>7665</v>
      </c>
      <c r="D1239" s="70" t="s">
        <v>1983</v>
      </c>
      <c r="E1239" s="68" t="s">
        <v>1820</v>
      </c>
      <c r="F1239" s="68" t="s">
        <v>2233</v>
      </c>
      <c r="G1239" s="68" t="s">
        <v>2441</v>
      </c>
      <c r="H1239" s="66">
        <v>0.0</v>
      </c>
      <c r="I1239" s="66" t="str">
        <f>vlookup(D1239,'ranap clusters obsolete'!D:D,1,false)</f>
        <v>#N/A</v>
      </c>
      <c r="J1239" s="66" t="s">
        <v>9311</v>
      </c>
    </row>
    <row r="1240">
      <c r="A1240" s="68">
        <v>11.0</v>
      </c>
      <c r="B1240" s="69" t="s">
        <v>6275</v>
      </c>
      <c r="C1240" s="68" t="s">
        <v>7665</v>
      </c>
      <c r="D1240" s="70" t="s">
        <v>10661</v>
      </c>
      <c r="E1240" s="68" t="s">
        <v>10662</v>
      </c>
      <c r="F1240" s="68" t="s">
        <v>2233</v>
      </c>
      <c r="G1240" s="68" t="s">
        <v>2441</v>
      </c>
      <c r="H1240" s="66">
        <v>0.0</v>
      </c>
      <c r="I1240" s="66" t="str">
        <f>vlookup(D1240,'ranap clusters obsolete'!D:D,1,false)</f>
        <v>#N/A</v>
      </c>
      <c r="J1240" s="66" t="s">
        <v>9311</v>
      </c>
    </row>
    <row r="1241">
      <c r="A1241" s="68">
        <v>11.0</v>
      </c>
      <c r="B1241" s="69" t="s">
        <v>6275</v>
      </c>
      <c r="C1241" s="68" t="s">
        <v>7665</v>
      </c>
      <c r="D1241" s="70" t="s">
        <v>10663</v>
      </c>
      <c r="E1241" s="68" t="s">
        <v>10664</v>
      </c>
      <c r="F1241" s="68" t="s">
        <v>2233</v>
      </c>
      <c r="G1241" s="68" t="s">
        <v>2441</v>
      </c>
      <c r="H1241" s="66">
        <v>0.0</v>
      </c>
      <c r="I1241" s="66" t="str">
        <f>vlookup(D1241,'ranap clusters obsolete'!D:D,1,false)</f>
        <v>#N/A</v>
      </c>
      <c r="J1241" s="66" t="s">
        <v>9311</v>
      </c>
    </row>
    <row r="1242">
      <c r="A1242" s="68">
        <v>11.0</v>
      </c>
      <c r="B1242" s="69" t="s">
        <v>6275</v>
      </c>
      <c r="C1242" s="68" t="s">
        <v>7665</v>
      </c>
      <c r="D1242" s="70" t="s">
        <v>10665</v>
      </c>
      <c r="E1242" s="68" t="s">
        <v>10666</v>
      </c>
      <c r="F1242" s="68" t="s">
        <v>2233</v>
      </c>
      <c r="G1242" s="68" t="s">
        <v>2441</v>
      </c>
      <c r="H1242" s="66">
        <v>0.0</v>
      </c>
      <c r="I1242" s="66" t="str">
        <f>vlookup(D1242,'ranap clusters obsolete'!D:D,1,false)</f>
        <v>#N/A</v>
      </c>
      <c r="J1242" s="66" t="s">
        <v>9311</v>
      </c>
    </row>
    <row r="1243">
      <c r="A1243" s="68">
        <v>11.0</v>
      </c>
      <c r="B1243" s="69" t="s">
        <v>6275</v>
      </c>
      <c r="C1243" s="68" t="s">
        <v>7665</v>
      </c>
      <c r="D1243" s="70" t="s">
        <v>10667</v>
      </c>
      <c r="E1243" s="68" t="s">
        <v>10668</v>
      </c>
      <c r="F1243" s="68" t="s">
        <v>2233</v>
      </c>
      <c r="G1243" s="68" t="s">
        <v>2441</v>
      </c>
      <c r="H1243" s="66">
        <v>0.0</v>
      </c>
      <c r="I1243" s="66" t="str">
        <f>vlookup(D1243,'ranap clusters obsolete'!D:D,1,false)</f>
        <v>#N/A</v>
      </c>
      <c r="J1243" s="66" t="s">
        <v>9311</v>
      </c>
    </row>
    <row r="1244">
      <c r="A1244" s="68">
        <v>11.0</v>
      </c>
      <c r="B1244" s="69" t="s">
        <v>6275</v>
      </c>
      <c r="C1244" s="68" t="s">
        <v>7665</v>
      </c>
      <c r="D1244" s="70" t="s">
        <v>1984</v>
      </c>
      <c r="E1244" s="68" t="s">
        <v>1823</v>
      </c>
      <c r="F1244" s="68" t="s">
        <v>2233</v>
      </c>
      <c r="G1244" s="68" t="s">
        <v>2441</v>
      </c>
      <c r="H1244" s="66">
        <v>0.0</v>
      </c>
      <c r="I1244" s="66" t="str">
        <f>vlookup(D1244,'ranap clusters obsolete'!D:D,1,false)</f>
        <v>#N/A</v>
      </c>
      <c r="J1244" s="66" t="s">
        <v>9311</v>
      </c>
    </row>
    <row r="1245">
      <c r="A1245" s="68">
        <v>11.0</v>
      </c>
      <c r="B1245" s="69" t="s">
        <v>6275</v>
      </c>
      <c r="C1245" s="68" t="s">
        <v>7665</v>
      </c>
      <c r="D1245" s="70" t="s">
        <v>1985</v>
      </c>
      <c r="E1245" s="68" t="s">
        <v>1826</v>
      </c>
      <c r="F1245" s="68" t="s">
        <v>2233</v>
      </c>
      <c r="G1245" s="68" t="s">
        <v>2441</v>
      </c>
      <c r="H1245" s="66">
        <v>0.0</v>
      </c>
      <c r="I1245" s="66" t="str">
        <f>vlookup(D1245,'ranap clusters obsolete'!D:D,1,false)</f>
        <v>#N/A</v>
      </c>
      <c r="J1245" s="66" t="s">
        <v>9311</v>
      </c>
    </row>
    <row r="1246">
      <c r="A1246" s="68">
        <v>11.0</v>
      </c>
      <c r="B1246" s="69" t="s">
        <v>6275</v>
      </c>
      <c r="C1246" s="68" t="s">
        <v>7665</v>
      </c>
      <c r="D1246" s="70" t="s">
        <v>1987</v>
      </c>
      <c r="E1246" s="68" t="s">
        <v>1829</v>
      </c>
      <c r="F1246" s="68" t="s">
        <v>2233</v>
      </c>
      <c r="G1246" s="68" t="s">
        <v>2247</v>
      </c>
      <c r="H1246" s="66">
        <v>0.0</v>
      </c>
      <c r="I1246" s="66" t="str">
        <f>vlookup(D1246,'ranap clusters obsolete'!D:D,1,false)</f>
        <v>#N/A</v>
      </c>
      <c r="J1246" s="66" t="s">
        <v>9311</v>
      </c>
    </row>
    <row r="1247">
      <c r="A1247" s="68">
        <v>11.0</v>
      </c>
      <c r="B1247" s="69" t="s">
        <v>6275</v>
      </c>
      <c r="C1247" s="68" t="s">
        <v>7665</v>
      </c>
      <c r="D1247" s="70" t="s">
        <v>1989</v>
      </c>
      <c r="E1247" s="68" t="s">
        <v>1832</v>
      </c>
      <c r="F1247" s="68" t="s">
        <v>2233</v>
      </c>
      <c r="G1247" s="68" t="s">
        <v>2247</v>
      </c>
      <c r="H1247" s="66">
        <v>0.0</v>
      </c>
      <c r="I1247" s="66" t="str">
        <f>vlookup(D1247,'ranap clusters obsolete'!D:D,1,false)</f>
        <v>#N/A</v>
      </c>
      <c r="J1247" s="66" t="s">
        <v>9311</v>
      </c>
    </row>
    <row r="1248">
      <c r="A1248" s="68">
        <v>11.0</v>
      </c>
      <c r="B1248" s="69" t="s">
        <v>6275</v>
      </c>
      <c r="C1248" s="68" t="s">
        <v>7665</v>
      </c>
      <c r="D1248" s="70" t="s">
        <v>1990</v>
      </c>
      <c r="E1248" s="68" t="s">
        <v>1835</v>
      </c>
      <c r="F1248" s="68" t="s">
        <v>2233</v>
      </c>
      <c r="G1248" s="68" t="s">
        <v>2441</v>
      </c>
      <c r="H1248" s="66">
        <v>0.0</v>
      </c>
      <c r="I1248" s="66" t="str">
        <f>vlookup(D1248,'ranap clusters obsolete'!D:D,1,false)</f>
        <v>#N/A</v>
      </c>
      <c r="J1248" s="66" t="s">
        <v>9311</v>
      </c>
    </row>
    <row r="1249">
      <c r="A1249" s="68">
        <v>11.0</v>
      </c>
      <c r="B1249" s="69" t="s">
        <v>6275</v>
      </c>
      <c r="C1249" s="68" t="s">
        <v>7665</v>
      </c>
      <c r="D1249" s="70" t="s">
        <v>1992</v>
      </c>
      <c r="E1249" s="68" t="s">
        <v>1838</v>
      </c>
      <c r="F1249" s="68" t="s">
        <v>2233</v>
      </c>
      <c r="G1249" s="68" t="s">
        <v>2441</v>
      </c>
      <c r="H1249" s="66">
        <v>0.0</v>
      </c>
      <c r="I1249" s="66" t="str">
        <f>vlookup(D1249,'ranap clusters obsolete'!D:D,1,false)</f>
        <v>#N/A</v>
      </c>
      <c r="J1249" s="66" t="s">
        <v>9311</v>
      </c>
    </row>
    <row r="1250">
      <c r="A1250" s="68">
        <v>11.0</v>
      </c>
      <c r="B1250" s="69" t="s">
        <v>6275</v>
      </c>
      <c r="C1250" s="68" t="s">
        <v>7665</v>
      </c>
      <c r="D1250" s="70" t="s">
        <v>1993</v>
      </c>
      <c r="E1250" s="68" t="s">
        <v>1841</v>
      </c>
      <c r="F1250" s="68" t="s">
        <v>2233</v>
      </c>
      <c r="G1250" s="68" t="s">
        <v>2441</v>
      </c>
      <c r="H1250" s="66">
        <v>0.0</v>
      </c>
      <c r="I1250" s="66" t="str">
        <f>vlookup(D1250,'ranap clusters obsolete'!D:D,1,false)</f>
        <v>#N/A</v>
      </c>
      <c r="J1250" s="66" t="s">
        <v>9311</v>
      </c>
    </row>
    <row r="1251">
      <c r="A1251" s="68">
        <v>11.0</v>
      </c>
      <c r="B1251" s="69" t="s">
        <v>6275</v>
      </c>
      <c r="C1251" s="68" t="s">
        <v>7665</v>
      </c>
      <c r="D1251" s="70" t="s">
        <v>1995</v>
      </c>
      <c r="E1251" s="68" t="s">
        <v>1844</v>
      </c>
      <c r="F1251" s="68" t="s">
        <v>2233</v>
      </c>
      <c r="G1251" s="68" t="s">
        <v>2441</v>
      </c>
      <c r="H1251" s="66">
        <v>0.0</v>
      </c>
      <c r="I1251" s="66" t="str">
        <f>vlookup(D1251,'ranap clusters obsolete'!D:D,1,false)</f>
        <v>#N/A</v>
      </c>
      <c r="J1251" s="66" t="s">
        <v>9311</v>
      </c>
    </row>
    <row r="1252">
      <c r="A1252" s="68">
        <v>11.0</v>
      </c>
      <c r="B1252" s="69" t="s">
        <v>6275</v>
      </c>
      <c r="C1252" s="68" t="s">
        <v>7665</v>
      </c>
      <c r="D1252" s="70" t="s">
        <v>1996</v>
      </c>
      <c r="E1252" s="68" t="s">
        <v>1847</v>
      </c>
      <c r="F1252" s="68" t="s">
        <v>2233</v>
      </c>
      <c r="G1252" s="68" t="s">
        <v>2441</v>
      </c>
      <c r="H1252" s="66">
        <v>0.0</v>
      </c>
      <c r="I1252" s="66" t="str">
        <f>vlookup(D1252,'ranap clusters obsolete'!D:D,1,false)</f>
        <v>#N/A</v>
      </c>
      <c r="J1252" s="66" t="s">
        <v>9311</v>
      </c>
    </row>
    <row r="1253">
      <c r="A1253" s="68">
        <v>11.0</v>
      </c>
      <c r="B1253" s="69" t="s">
        <v>6275</v>
      </c>
      <c r="C1253" s="68" t="s">
        <v>7665</v>
      </c>
      <c r="D1253" s="70" t="s">
        <v>1997</v>
      </c>
      <c r="E1253" s="68" t="s">
        <v>1851</v>
      </c>
      <c r="F1253" s="68" t="s">
        <v>2233</v>
      </c>
      <c r="G1253" s="68" t="s">
        <v>2301</v>
      </c>
      <c r="H1253" s="66">
        <v>0.0</v>
      </c>
      <c r="I1253" s="66" t="str">
        <f>vlookup(D1253,'ranap clusters obsolete'!D:D,1,false)</f>
        <v>#N/A</v>
      </c>
      <c r="J1253" s="66" t="s">
        <v>9311</v>
      </c>
    </row>
    <row r="1254">
      <c r="A1254" s="68">
        <v>11.0</v>
      </c>
      <c r="B1254" s="69" t="s">
        <v>6275</v>
      </c>
      <c r="C1254" s="68" t="s">
        <v>7665</v>
      </c>
      <c r="D1254" s="70" t="s">
        <v>1999</v>
      </c>
      <c r="E1254" s="68" t="s">
        <v>1854</v>
      </c>
      <c r="F1254" s="68" t="s">
        <v>2233</v>
      </c>
      <c r="G1254" s="68" t="s">
        <v>2441</v>
      </c>
      <c r="H1254" s="66">
        <v>0.0</v>
      </c>
      <c r="I1254" s="66" t="str">
        <f>vlookup(D1254,'ranap clusters obsolete'!D:D,1,false)</f>
        <v>#N/A</v>
      </c>
      <c r="J1254" s="66" t="s">
        <v>9311</v>
      </c>
    </row>
    <row r="1255">
      <c r="A1255" s="68">
        <v>11.0</v>
      </c>
      <c r="B1255" s="69" t="s">
        <v>6275</v>
      </c>
      <c r="C1255" s="68" t="s">
        <v>7665</v>
      </c>
      <c r="D1255" s="70" t="s">
        <v>2000</v>
      </c>
      <c r="E1255" s="68" t="s">
        <v>1856</v>
      </c>
      <c r="F1255" s="68" t="s">
        <v>2233</v>
      </c>
      <c r="G1255" s="68" t="s">
        <v>2441</v>
      </c>
      <c r="H1255" s="66">
        <v>0.0</v>
      </c>
      <c r="I1255" s="66" t="str">
        <f>vlookup(D1255,'ranap clusters obsolete'!D:D,1,false)</f>
        <v>#N/A</v>
      </c>
      <c r="J1255" s="66" t="s">
        <v>9311</v>
      </c>
    </row>
    <row r="1256">
      <c r="A1256" s="68">
        <v>11.0</v>
      </c>
      <c r="B1256" s="69" t="s">
        <v>6275</v>
      </c>
      <c r="C1256" s="68" t="s">
        <v>7665</v>
      </c>
      <c r="D1256" s="70" t="s">
        <v>2002</v>
      </c>
      <c r="E1256" s="68" t="s">
        <v>1859</v>
      </c>
      <c r="F1256" s="68" t="s">
        <v>2233</v>
      </c>
      <c r="G1256" s="68" t="s">
        <v>2441</v>
      </c>
      <c r="H1256" s="66">
        <v>0.0</v>
      </c>
      <c r="I1256" s="66" t="str">
        <f>vlookup(D1256,'ranap clusters obsolete'!D:D,1,false)</f>
        <v>#N/A</v>
      </c>
      <c r="J1256" s="66" t="s">
        <v>9311</v>
      </c>
    </row>
    <row r="1257">
      <c r="A1257" s="68">
        <v>11.0</v>
      </c>
      <c r="B1257" s="69" t="s">
        <v>6275</v>
      </c>
      <c r="C1257" s="68" t="s">
        <v>7665</v>
      </c>
      <c r="D1257" s="70" t="s">
        <v>2003</v>
      </c>
      <c r="E1257" s="68" t="s">
        <v>1863</v>
      </c>
      <c r="F1257" s="68" t="s">
        <v>2233</v>
      </c>
      <c r="G1257" s="68" t="s">
        <v>2441</v>
      </c>
      <c r="H1257" s="66">
        <v>0.0</v>
      </c>
      <c r="I1257" s="66" t="str">
        <f>vlookup(D1257,'ranap clusters obsolete'!D:D,1,false)</f>
        <v>#N/A</v>
      </c>
      <c r="J1257" s="66" t="s">
        <v>9311</v>
      </c>
    </row>
    <row r="1258">
      <c r="A1258" s="68">
        <v>11.0</v>
      </c>
      <c r="B1258" s="69" t="s">
        <v>6275</v>
      </c>
      <c r="C1258" s="68" t="s">
        <v>7665</v>
      </c>
      <c r="D1258" s="70" t="s">
        <v>10669</v>
      </c>
      <c r="E1258" s="68" t="s">
        <v>10670</v>
      </c>
      <c r="F1258" s="68" t="s">
        <v>2233</v>
      </c>
      <c r="G1258" s="68" t="s">
        <v>2301</v>
      </c>
      <c r="H1258" s="66">
        <v>0.0</v>
      </c>
      <c r="I1258" s="66" t="str">
        <f>vlookup(D1258,'ranap clusters obsolete'!D:D,1,false)</f>
        <v>#N/A</v>
      </c>
      <c r="J1258" s="66" t="s">
        <v>9311</v>
      </c>
    </row>
    <row r="1259">
      <c r="A1259" s="68">
        <v>11.0</v>
      </c>
      <c r="B1259" s="69" t="s">
        <v>6275</v>
      </c>
      <c r="C1259" s="68" t="s">
        <v>7665</v>
      </c>
      <c r="D1259" s="70" t="s">
        <v>10673</v>
      </c>
      <c r="E1259" s="68" t="s">
        <v>10674</v>
      </c>
      <c r="F1259" s="68" t="s">
        <v>2233</v>
      </c>
      <c r="G1259" s="68" t="s">
        <v>2441</v>
      </c>
      <c r="H1259" s="66">
        <v>0.0</v>
      </c>
      <c r="I1259" s="66" t="str">
        <f>vlookup(D1259,'ranap clusters obsolete'!D:D,1,false)</f>
        <v>#N/A</v>
      </c>
      <c r="J1259" s="66" t="s">
        <v>9311</v>
      </c>
    </row>
    <row r="1260">
      <c r="A1260" s="68">
        <v>11.0</v>
      </c>
      <c r="B1260" s="69" t="s">
        <v>6275</v>
      </c>
      <c r="C1260" s="68" t="s">
        <v>7665</v>
      </c>
      <c r="D1260" s="70" t="s">
        <v>10676</v>
      </c>
      <c r="E1260" s="68" t="s">
        <v>10678</v>
      </c>
      <c r="F1260" s="68" t="s">
        <v>2233</v>
      </c>
      <c r="G1260" s="68" t="s">
        <v>2441</v>
      </c>
      <c r="H1260" s="66">
        <v>0.0</v>
      </c>
      <c r="I1260" s="66" t="str">
        <f>vlookup(D1260,'ranap clusters obsolete'!D:D,1,false)</f>
        <v>#N/A</v>
      </c>
      <c r="J1260" s="66" t="s">
        <v>9311</v>
      </c>
    </row>
    <row r="1261">
      <c r="A1261" s="68">
        <v>11.0</v>
      </c>
      <c r="B1261" s="69" t="s">
        <v>6275</v>
      </c>
      <c r="C1261" s="68" t="s">
        <v>7665</v>
      </c>
      <c r="D1261" s="70" t="s">
        <v>10685</v>
      </c>
      <c r="E1261" s="68" t="s">
        <v>10686</v>
      </c>
      <c r="F1261" s="68" t="s">
        <v>2233</v>
      </c>
      <c r="G1261" s="68" t="s">
        <v>2441</v>
      </c>
      <c r="H1261" s="66">
        <v>0.0</v>
      </c>
      <c r="I1261" s="66" t="str">
        <f>vlookup(D1261,'ranap clusters obsolete'!D:D,1,false)</f>
        <v>#N/A</v>
      </c>
      <c r="J1261" s="66" t="s">
        <v>9311</v>
      </c>
    </row>
    <row r="1262">
      <c r="A1262" s="68">
        <v>11.0</v>
      </c>
      <c r="B1262" s="69" t="s">
        <v>6275</v>
      </c>
      <c r="C1262" s="68" t="s">
        <v>7665</v>
      </c>
      <c r="D1262" s="70" t="s">
        <v>2005</v>
      </c>
      <c r="E1262" s="68" t="s">
        <v>1865</v>
      </c>
      <c r="F1262" s="68" t="s">
        <v>2233</v>
      </c>
      <c r="G1262" s="68" t="s">
        <v>2301</v>
      </c>
      <c r="H1262" s="66">
        <v>0.0</v>
      </c>
      <c r="I1262" s="66" t="str">
        <f>vlookup(D1262,'ranap clusters obsolete'!D:D,1,false)</f>
        <v>#N/A</v>
      </c>
      <c r="J1262" s="66" t="s">
        <v>9311</v>
      </c>
    </row>
    <row r="1263">
      <c r="A1263" s="68">
        <v>11.0</v>
      </c>
      <c r="B1263" s="69" t="s">
        <v>6275</v>
      </c>
      <c r="C1263" s="68" t="s">
        <v>7665</v>
      </c>
      <c r="D1263" s="70" t="s">
        <v>2006</v>
      </c>
      <c r="E1263" s="68" t="s">
        <v>1868</v>
      </c>
      <c r="F1263" s="68" t="s">
        <v>2233</v>
      </c>
      <c r="G1263" s="68" t="s">
        <v>2301</v>
      </c>
      <c r="H1263" s="66">
        <v>0.0</v>
      </c>
      <c r="I1263" s="66" t="str">
        <f>vlookup(D1263,'ranap clusters obsolete'!D:D,1,false)</f>
        <v>#N/A</v>
      </c>
      <c r="J1263" s="66" t="s">
        <v>9311</v>
      </c>
    </row>
    <row r="1264">
      <c r="A1264" s="68">
        <v>11.0</v>
      </c>
      <c r="B1264" s="69" t="s">
        <v>6275</v>
      </c>
      <c r="C1264" s="68" t="s">
        <v>7665</v>
      </c>
      <c r="D1264" s="70" t="s">
        <v>2008</v>
      </c>
      <c r="E1264" s="68" t="s">
        <v>1871</v>
      </c>
      <c r="F1264" s="68" t="s">
        <v>2233</v>
      </c>
      <c r="G1264" s="68" t="s">
        <v>2301</v>
      </c>
      <c r="H1264" s="66">
        <v>0.0</v>
      </c>
      <c r="I1264" s="66" t="str">
        <f>vlookup(D1264,'ranap clusters obsolete'!D:D,1,false)</f>
        <v>#N/A</v>
      </c>
      <c r="J1264" s="66" t="s">
        <v>9311</v>
      </c>
    </row>
    <row r="1265">
      <c r="A1265" s="68">
        <v>11.0</v>
      </c>
      <c r="B1265" s="69" t="s">
        <v>6275</v>
      </c>
      <c r="C1265" s="68" t="s">
        <v>7665</v>
      </c>
      <c r="D1265" s="70" t="s">
        <v>2009</v>
      </c>
      <c r="E1265" s="68" t="s">
        <v>1874</v>
      </c>
      <c r="F1265" s="68" t="s">
        <v>2233</v>
      </c>
      <c r="G1265" s="68" t="s">
        <v>2301</v>
      </c>
      <c r="H1265" s="66">
        <v>0.0</v>
      </c>
      <c r="I1265" s="66" t="str">
        <f>vlookup(D1265,'ranap clusters obsolete'!D:D,1,false)</f>
        <v>#N/A</v>
      </c>
      <c r="J1265" s="66" t="s">
        <v>9311</v>
      </c>
    </row>
    <row r="1266">
      <c r="A1266" s="68">
        <v>11.0</v>
      </c>
      <c r="B1266" s="69" t="s">
        <v>6275</v>
      </c>
      <c r="C1266" s="68" t="s">
        <v>7665</v>
      </c>
      <c r="D1266" s="70" t="s">
        <v>2010</v>
      </c>
      <c r="E1266" s="68" t="s">
        <v>1878</v>
      </c>
      <c r="F1266" s="68" t="s">
        <v>2233</v>
      </c>
      <c r="G1266" s="68" t="s">
        <v>2301</v>
      </c>
      <c r="H1266" s="66">
        <v>0.0</v>
      </c>
      <c r="I1266" s="66" t="str">
        <f>vlookup(D1266,'ranap clusters obsolete'!D:D,1,false)</f>
        <v>#N/A</v>
      </c>
      <c r="J1266" s="66" t="s">
        <v>9311</v>
      </c>
    </row>
    <row r="1267">
      <c r="A1267" s="68">
        <v>11.0</v>
      </c>
      <c r="B1267" s="69" t="s">
        <v>6275</v>
      </c>
      <c r="C1267" s="68" t="s">
        <v>7665</v>
      </c>
      <c r="D1267" s="70" t="s">
        <v>2012</v>
      </c>
      <c r="E1267" s="68" t="s">
        <v>1880</v>
      </c>
      <c r="F1267" s="68" t="s">
        <v>2233</v>
      </c>
      <c r="G1267" s="68" t="s">
        <v>2301</v>
      </c>
      <c r="H1267" s="66">
        <v>0.0</v>
      </c>
      <c r="I1267" s="66" t="str">
        <f>vlookup(D1267,'ranap clusters obsolete'!D:D,1,false)</f>
        <v>#N/A</v>
      </c>
      <c r="J1267" s="66" t="s">
        <v>9311</v>
      </c>
    </row>
    <row r="1268">
      <c r="A1268" s="68">
        <v>11.0</v>
      </c>
      <c r="B1268" s="69" t="s">
        <v>6275</v>
      </c>
      <c r="C1268" s="68" t="s">
        <v>7665</v>
      </c>
      <c r="D1268" s="70" t="s">
        <v>2013</v>
      </c>
      <c r="E1268" s="68" t="s">
        <v>1884</v>
      </c>
      <c r="F1268" s="68" t="s">
        <v>2233</v>
      </c>
      <c r="G1268" s="68" t="s">
        <v>2301</v>
      </c>
      <c r="H1268" s="66">
        <v>0.0</v>
      </c>
      <c r="I1268" s="66" t="str">
        <f>vlookup(D1268,'ranap clusters obsolete'!D:D,1,false)</f>
        <v>#N/A</v>
      </c>
      <c r="J1268" s="66" t="s">
        <v>9311</v>
      </c>
    </row>
    <row r="1269">
      <c r="A1269" s="68">
        <v>11.0</v>
      </c>
      <c r="B1269" s="69" t="s">
        <v>6275</v>
      </c>
      <c r="C1269" s="68" t="s">
        <v>7665</v>
      </c>
      <c r="D1269" s="70" t="s">
        <v>2014</v>
      </c>
      <c r="E1269" s="68" t="s">
        <v>1887</v>
      </c>
      <c r="F1269" s="68" t="s">
        <v>2233</v>
      </c>
      <c r="G1269" s="68" t="s">
        <v>2301</v>
      </c>
      <c r="H1269" s="66">
        <v>0.0</v>
      </c>
      <c r="I1269" s="66" t="str">
        <f>vlookup(D1269,'ranap clusters obsolete'!D:D,1,false)</f>
        <v>#N/A</v>
      </c>
      <c r="J1269" s="66" t="s">
        <v>9311</v>
      </c>
    </row>
    <row r="1270">
      <c r="A1270" s="68">
        <v>11.0</v>
      </c>
      <c r="B1270" s="69" t="s">
        <v>6275</v>
      </c>
      <c r="C1270" s="68" t="s">
        <v>7665</v>
      </c>
      <c r="D1270" s="70" t="s">
        <v>2016</v>
      </c>
      <c r="E1270" s="68" t="s">
        <v>1890</v>
      </c>
      <c r="F1270" s="68" t="s">
        <v>2233</v>
      </c>
      <c r="G1270" s="68" t="s">
        <v>2301</v>
      </c>
      <c r="H1270" s="66">
        <v>0.0</v>
      </c>
      <c r="I1270" s="66" t="str">
        <f>vlookup(D1270,'ranap clusters obsolete'!D:D,1,false)</f>
        <v>#N/A</v>
      </c>
      <c r="J1270" s="66" t="s">
        <v>9311</v>
      </c>
    </row>
    <row r="1271">
      <c r="A1271" s="68">
        <v>11.0</v>
      </c>
      <c r="B1271" s="69" t="s">
        <v>6275</v>
      </c>
      <c r="C1271" s="68" t="s">
        <v>7665</v>
      </c>
      <c r="D1271" s="70" t="s">
        <v>2017</v>
      </c>
      <c r="E1271" s="68" t="s">
        <v>1893</v>
      </c>
      <c r="F1271" s="68" t="s">
        <v>2233</v>
      </c>
      <c r="G1271" s="68" t="s">
        <v>2301</v>
      </c>
      <c r="H1271" s="66">
        <v>0.0</v>
      </c>
      <c r="I1271" s="66" t="str">
        <f>vlookup(D1271,'ranap clusters obsolete'!D:D,1,false)</f>
        <v>#N/A</v>
      </c>
      <c r="J1271" s="66" t="s">
        <v>9311</v>
      </c>
    </row>
    <row r="1272">
      <c r="A1272" s="68">
        <v>11.0</v>
      </c>
      <c r="B1272" s="69" t="s">
        <v>6275</v>
      </c>
      <c r="C1272" s="68" t="s">
        <v>7665</v>
      </c>
      <c r="D1272" s="70" t="s">
        <v>2018</v>
      </c>
      <c r="E1272" s="68" t="s">
        <v>1896</v>
      </c>
      <c r="F1272" s="68" t="s">
        <v>2233</v>
      </c>
      <c r="G1272" s="68" t="s">
        <v>2301</v>
      </c>
      <c r="H1272" s="66">
        <v>0.0</v>
      </c>
      <c r="I1272" s="66" t="str">
        <f>vlookup(D1272,'ranap clusters obsolete'!D:D,1,false)</f>
        <v>#N/A</v>
      </c>
      <c r="J1272" s="66" t="s">
        <v>9311</v>
      </c>
    </row>
    <row r="1273">
      <c r="A1273" s="68">
        <v>11.0</v>
      </c>
      <c r="B1273" s="69" t="s">
        <v>6275</v>
      </c>
      <c r="C1273" s="68" t="s">
        <v>7665</v>
      </c>
      <c r="D1273" s="70" t="s">
        <v>2019</v>
      </c>
      <c r="E1273" s="68" t="s">
        <v>1900</v>
      </c>
      <c r="F1273" s="68" t="s">
        <v>2233</v>
      </c>
      <c r="G1273" s="68" t="s">
        <v>2301</v>
      </c>
      <c r="H1273" s="66">
        <v>0.0</v>
      </c>
      <c r="I1273" s="66" t="str">
        <f>vlookup(D1273,'ranap clusters obsolete'!D:D,1,false)</f>
        <v>#N/A</v>
      </c>
      <c r="J1273" s="66" t="s">
        <v>9311</v>
      </c>
    </row>
    <row r="1274">
      <c r="A1274" s="68">
        <v>11.0</v>
      </c>
      <c r="B1274" s="69" t="s">
        <v>6275</v>
      </c>
      <c r="C1274" s="68" t="s">
        <v>7665</v>
      </c>
      <c r="D1274" s="70" t="s">
        <v>2021</v>
      </c>
      <c r="E1274" s="68" t="s">
        <v>1903</v>
      </c>
      <c r="F1274" s="68" t="s">
        <v>2233</v>
      </c>
      <c r="G1274" s="68" t="s">
        <v>2301</v>
      </c>
      <c r="H1274" s="66">
        <v>0.0</v>
      </c>
      <c r="I1274" s="66" t="str">
        <f>vlookup(D1274,'ranap clusters obsolete'!D:D,1,false)</f>
        <v>#N/A</v>
      </c>
      <c r="J1274" s="66" t="s">
        <v>9311</v>
      </c>
    </row>
    <row r="1275">
      <c r="A1275" s="68">
        <v>11.0</v>
      </c>
      <c r="B1275" s="69" t="s">
        <v>6275</v>
      </c>
      <c r="C1275" s="68" t="s">
        <v>7665</v>
      </c>
      <c r="D1275" s="70" t="s">
        <v>2022</v>
      </c>
      <c r="E1275" s="68" t="s">
        <v>1906</v>
      </c>
      <c r="F1275" s="68" t="s">
        <v>2233</v>
      </c>
      <c r="G1275" s="68" t="s">
        <v>2301</v>
      </c>
      <c r="H1275" s="66">
        <v>0.0</v>
      </c>
      <c r="I1275" s="66" t="str">
        <f>vlookup(D1275,'ranap clusters obsolete'!D:D,1,false)</f>
        <v>#N/A</v>
      </c>
      <c r="J1275" s="66" t="s">
        <v>9311</v>
      </c>
    </row>
    <row r="1276">
      <c r="A1276" s="68">
        <v>11.0</v>
      </c>
      <c r="B1276" s="69" t="s">
        <v>6275</v>
      </c>
      <c r="C1276" s="68" t="s">
        <v>7665</v>
      </c>
      <c r="D1276" s="70" t="s">
        <v>2024</v>
      </c>
      <c r="E1276" s="68" t="s">
        <v>1909</v>
      </c>
      <c r="F1276" s="68" t="s">
        <v>2233</v>
      </c>
      <c r="G1276" s="68" t="s">
        <v>2301</v>
      </c>
      <c r="H1276" s="66">
        <v>0.0</v>
      </c>
      <c r="I1276" s="66" t="str">
        <f>vlookup(D1276,'ranap clusters obsolete'!D:D,1,false)</f>
        <v>#N/A</v>
      </c>
      <c r="J1276" s="66" t="s">
        <v>9311</v>
      </c>
    </row>
    <row r="1277">
      <c r="A1277" s="68">
        <v>11.0</v>
      </c>
      <c r="B1277" s="69" t="s">
        <v>6275</v>
      </c>
      <c r="C1277" s="68" t="s">
        <v>7665</v>
      </c>
      <c r="D1277" s="70" t="s">
        <v>2025</v>
      </c>
      <c r="E1277" s="68" t="s">
        <v>1912</v>
      </c>
      <c r="F1277" s="68" t="s">
        <v>2233</v>
      </c>
      <c r="G1277" s="68" t="s">
        <v>2301</v>
      </c>
      <c r="H1277" s="66">
        <v>0.0</v>
      </c>
      <c r="I1277" s="66" t="str">
        <f>vlookup(D1277,'ranap clusters obsolete'!D:D,1,false)</f>
        <v>#N/A</v>
      </c>
      <c r="J1277" s="66" t="s">
        <v>9311</v>
      </c>
    </row>
    <row r="1278">
      <c r="A1278" s="68">
        <v>11.0</v>
      </c>
      <c r="B1278" s="69" t="s">
        <v>6275</v>
      </c>
      <c r="C1278" s="68" t="s">
        <v>7665</v>
      </c>
      <c r="D1278" s="70" t="s">
        <v>2027</v>
      </c>
      <c r="E1278" s="68" t="s">
        <v>1915</v>
      </c>
      <c r="F1278" s="68" t="s">
        <v>2233</v>
      </c>
      <c r="G1278" s="68" t="s">
        <v>2441</v>
      </c>
      <c r="H1278" s="66">
        <v>0.0</v>
      </c>
      <c r="I1278" s="66" t="str">
        <f>vlookup(D1278,'ranap clusters obsolete'!D:D,1,false)</f>
        <v>#N/A</v>
      </c>
      <c r="J1278" s="66" t="s">
        <v>9311</v>
      </c>
    </row>
    <row r="1279">
      <c r="A1279" s="68">
        <v>11.0</v>
      </c>
      <c r="B1279" s="69" t="s">
        <v>6275</v>
      </c>
      <c r="C1279" s="68" t="s">
        <v>7665</v>
      </c>
      <c r="D1279" s="70" t="s">
        <v>2028</v>
      </c>
      <c r="E1279" s="68" t="s">
        <v>1919</v>
      </c>
      <c r="F1279" s="68" t="s">
        <v>2233</v>
      </c>
      <c r="G1279" s="68" t="s">
        <v>2441</v>
      </c>
      <c r="H1279" s="66">
        <v>0.0</v>
      </c>
      <c r="I1279" s="66" t="str">
        <f>vlookup(D1279,'ranap clusters obsolete'!D:D,1,false)</f>
        <v>#N/A</v>
      </c>
      <c r="J1279" s="66" t="s">
        <v>9311</v>
      </c>
    </row>
    <row r="1280">
      <c r="A1280" s="68">
        <v>11.0</v>
      </c>
      <c r="B1280" s="69" t="s">
        <v>6275</v>
      </c>
      <c r="C1280" s="68" t="s">
        <v>7665</v>
      </c>
      <c r="D1280" s="70" t="s">
        <v>2029</v>
      </c>
      <c r="E1280" s="68" t="s">
        <v>1921</v>
      </c>
      <c r="F1280" s="68" t="s">
        <v>2233</v>
      </c>
      <c r="G1280" s="68" t="s">
        <v>2441</v>
      </c>
      <c r="H1280" s="66">
        <v>0.0</v>
      </c>
      <c r="I1280" s="66" t="str">
        <f>vlookup(D1280,'ranap clusters obsolete'!D:D,1,false)</f>
        <v>#N/A</v>
      </c>
      <c r="J1280" s="66" t="s">
        <v>9311</v>
      </c>
    </row>
    <row r="1281">
      <c r="A1281" s="68">
        <v>11.0</v>
      </c>
      <c r="B1281" s="69" t="s">
        <v>6275</v>
      </c>
      <c r="C1281" s="68" t="s">
        <v>7665</v>
      </c>
      <c r="D1281" s="70" t="s">
        <v>2031</v>
      </c>
      <c r="E1281" s="68" t="s">
        <v>1925</v>
      </c>
      <c r="F1281" s="68" t="s">
        <v>2233</v>
      </c>
      <c r="G1281" s="68" t="s">
        <v>2441</v>
      </c>
      <c r="H1281" s="66">
        <v>0.0</v>
      </c>
      <c r="I1281" s="66" t="str">
        <f>vlookup(D1281,'ranap clusters obsolete'!D:D,1,false)</f>
        <v>#N/A</v>
      </c>
      <c r="J1281" s="66" t="s">
        <v>9311</v>
      </c>
    </row>
    <row r="1282">
      <c r="A1282" s="68">
        <v>11.0</v>
      </c>
      <c r="B1282" s="69" t="s">
        <v>6275</v>
      </c>
      <c r="C1282" s="68" t="s">
        <v>7665</v>
      </c>
      <c r="D1282" s="70" t="s">
        <v>2032</v>
      </c>
      <c r="E1282" s="68" t="s">
        <v>1928</v>
      </c>
      <c r="F1282" s="68" t="s">
        <v>2233</v>
      </c>
      <c r="G1282" s="68" t="s">
        <v>2441</v>
      </c>
      <c r="H1282" s="66">
        <v>0.0</v>
      </c>
      <c r="I1282" s="66" t="str">
        <f>vlookup(D1282,'ranap clusters obsolete'!D:D,1,false)</f>
        <v>#N/A</v>
      </c>
      <c r="J1282" s="66" t="s">
        <v>9311</v>
      </c>
    </row>
    <row r="1283">
      <c r="A1283" s="68">
        <v>11.0</v>
      </c>
      <c r="B1283" s="69" t="s">
        <v>6275</v>
      </c>
      <c r="C1283" s="68" t="s">
        <v>7665</v>
      </c>
      <c r="D1283" s="70" t="s">
        <v>2033</v>
      </c>
      <c r="E1283" s="68" t="s">
        <v>1931</v>
      </c>
      <c r="F1283" s="68" t="s">
        <v>2233</v>
      </c>
      <c r="G1283" s="68" t="s">
        <v>2441</v>
      </c>
      <c r="H1283" s="66">
        <v>0.0</v>
      </c>
      <c r="I1283" s="66" t="str">
        <f>vlookup(D1283,'ranap clusters obsolete'!D:D,1,false)</f>
        <v>#N/A</v>
      </c>
      <c r="J1283" s="66" t="s">
        <v>9311</v>
      </c>
    </row>
    <row r="1284">
      <c r="A1284" s="68">
        <v>11.0</v>
      </c>
      <c r="B1284" s="69" t="s">
        <v>6275</v>
      </c>
      <c r="C1284" s="68" t="s">
        <v>7665</v>
      </c>
      <c r="D1284" s="70" t="s">
        <v>2035</v>
      </c>
      <c r="E1284" s="68" t="s">
        <v>1933</v>
      </c>
      <c r="F1284" s="68" t="s">
        <v>2233</v>
      </c>
      <c r="G1284" s="68" t="s">
        <v>2441</v>
      </c>
      <c r="H1284" s="66">
        <v>0.0</v>
      </c>
      <c r="I1284" s="66" t="str">
        <f>vlookup(D1284,'ranap clusters obsolete'!D:D,1,false)</f>
        <v>#N/A</v>
      </c>
      <c r="J1284" s="66" t="s">
        <v>9311</v>
      </c>
    </row>
    <row r="1285">
      <c r="A1285" s="68">
        <v>11.0</v>
      </c>
      <c r="B1285" s="69" t="s">
        <v>6275</v>
      </c>
      <c r="C1285" s="68" t="s">
        <v>7665</v>
      </c>
      <c r="D1285" s="70" t="s">
        <v>2037</v>
      </c>
      <c r="E1285" s="68" t="s">
        <v>1936</v>
      </c>
      <c r="F1285" s="68" t="s">
        <v>2233</v>
      </c>
      <c r="G1285" s="68" t="s">
        <v>2441</v>
      </c>
      <c r="H1285" s="66">
        <v>0.0</v>
      </c>
      <c r="I1285" s="66" t="str">
        <f>vlookup(D1285,'ranap clusters obsolete'!D:D,1,false)</f>
        <v>#N/A</v>
      </c>
      <c r="J1285" s="66" t="s">
        <v>9311</v>
      </c>
    </row>
    <row r="1286">
      <c r="A1286" s="68">
        <v>11.0</v>
      </c>
      <c r="B1286" s="69" t="s">
        <v>6275</v>
      </c>
      <c r="C1286" s="68" t="s">
        <v>7665</v>
      </c>
      <c r="D1286" s="70" t="s">
        <v>2038</v>
      </c>
      <c r="E1286" s="68" t="s">
        <v>1939</v>
      </c>
      <c r="F1286" s="68" t="s">
        <v>2233</v>
      </c>
      <c r="G1286" s="68" t="s">
        <v>2441</v>
      </c>
      <c r="H1286" s="66">
        <v>0.0</v>
      </c>
      <c r="I1286" s="66" t="str">
        <f>vlookup(D1286,'ranap clusters obsolete'!D:D,1,false)</f>
        <v>#N/A</v>
      </c>
      <c r="J1286" s="66" t="s">
        <v>9311</v>
      </c>
    </row>
    <row r="1287">
      <c r="A1287" s="68">
        <v>11.0</v>
      </c>
      <c r="B1287" s="69" t="s">
        <v>6275</v>
      </c>
      <c r="C1287" s="68" t="s">
        <v>7665</v>
      </c>
      <c r="D1287" s="70" t="s">
        <v>2040</v>
      </c>
      <c r="E1287" s="68" t="s">
        <v>1943</v>
      </c>
      <c r="F1287" s="68" t="s">
        <v>2233</v>
      </c>
      <c r="G1287" s="68" t="s">
        <v>2441</v>
      </c>
      <c r="H1287" s="66">
        <v>0.0</v>
      </c>
      <c r="I1287" s="66" t="str">
        <f>vlookup(D1287,'ranap clusters obsolete'!D:D,1,false)</f>
        <v>#N/A</v>
      </c>
      <c r="J1287" s="66" t="s">
        <v>9311</v>
      </c>
    </row>
    <row r="1288">
      <c r="A1288" s="68">
        <v>11.0</v>
      </c>
      <c r="B1288" s="69" t="s">
        <v>6275</v>
      </c>
      <c r="C1288" s="68" t="s">
        <v>7665</v>
      </c>
      <c r="D1288" s="70" t="s">
        <v>2041</v>
      </c>
      <c r="E1288" s="68" t="s">
        <v>1945</v>
      </c>
      <c r="F1288" s="68" t="s">
        <v>2233</v>
      </c>
      <c r="G1288" s="68" t="s">
        <v>2441</v>
      </c>
      <c r="H1288" s="66">
        <v>0.0</v>
      </c>
      <c r="I1288" s="66" t="str">
        <f>vlookup(D1288,'ranap clusters obsolete'!D:D,1,false)</f>
        <v>#N/A</v>
      </c>
      <c r="J1288" s="66" t="s">
        <v>9311</v>
      </c>
    </row>
    <row r="1289">
      <c r="A1289" s="68">
        <v>11.0</v>
      </c>
      <c r="B1289" s="69" t="s">
        <v>6275</v>
      </c>
      <c r="C1289" s="68" t="s">
        <v>7665</v>
      </c>
      <c r="D1289" s="70" t="s">
        <v>2043</v>
      </c>
      <c r="E1289" s="68" t="s">
        <v>1948</v>
      </c>
      <c r="F1289" s="68" t="s">
        <v>2233</v>
      </c>
      <c r="G1289" s="68" t="s">
        <v>2441</v>
      </c>
      <c r="H1289" s="66">
        <v>0.0</v>
      </c>
      <c r="I1289" s="66" t="str">
        <f>vlookup(D1289,'ranap clusters obsolete'!D:D,1,false)</f>
        <v>#N/A</v>
      </c>
      <c r="J1289" s="66" t="s">
        <v>9311</v>
      </c>
    </row>
    <row r="1290">
      <c r="A1290" s="68">
        <v>11.0</v>
      </c>
      <c r="B1290" s="69" t="s">
        <v>6275</v>
      </c>
      <c r="C1290" s="68" t="s">
        <v>7665</v>
      </c>
      <c r="D1290" s="70" t="s">
        <v>2044</v>
      </c>
      <c r="E1290" s="68" t="s">
        <v>1950</v>
      </c>
      <c r="F1290" s="68" t="s">
        <v>2233</v>
      </c>
      <c r="G1290" s="68" t="s">
        <v>2441</v>
      </c>
      <c r="H1290" s="66">
        <v>0.0</v>
      </c>
      <c r="I1290" s="66" t="str">
        <f>vlookup(D1290,'ranap clusters obsolete'!D:D,1,false)</f>
        <v>#N/A</v>
      </c>
      <c r="J1290" s="66" t="s">
        <v>9311</v>
      </c>
    </row>
    <row r="1291">
      <c r="A1291" s="68">
        <v>11.0</v>
      </c>
      <c r="B1291" s="69" t="s">
        <v>6275</v>
      </c>
      <c r="C1291" s="68" t="s">
        <v>7665</v>
      </c>
      <c r="D1291" s="70" t="s">
        <v>2045</v>
      </c>
      <c r="E1291" s="68" t="s">
        <v>1953</v>
      </c>
      <c r="F1291" s="68" t="s">
        <v>2233</v>
      </c>
      <c r="G1291" s="68" t="s">
        <v>2247</v>
      </c>
      <c r="H1291" s="66">
        <v>0.0</v>
      </c>
      <c r="I1291" s="66" t="str">
        <f>vlookup(D1291,'ranap clusters obsolete'!D:D,1,false)</f>
        <v>#N/A</v>
      </c>
      <c r="J1291" s="66" t="s">
        <v>9311</v>
      </c>
    </row>
    <row r="1292">
      <c r="A1292" s="68">
        <v>11.0</v>
      </c>
      <c r="B1292" s="69" t="s">
        <v>6275</v>
      </c>
      <c r="C1292" s="68" t="s">
        <v>7665</v>
      </c>
      <c r="D1292" s="70" t="s">
        <v>2047</v>
      </c>
      <c r="E1292" s="68" t="s">
        <v>1956</v>
      </c>
      <c r="F1292" s="68" t="s">
        <v>2233</v>
      </c>
      <c r="G1292" s="68" t="s">
        <v>2247</v>
      </c>
      <c r="H1292" s="66">
        <v>0.0</v>
      </c>
      <c r="I1292" s="66" t="str">
        <f>vlookup(D1292,'ranap clusters obsolete'!D:D,1,false)</f>
        <v>#N/A</v>
      </c>
      <c r="J1292" s="66" t="s">
        <v>9311</v>
      </c>
    </row>
    <row r="1293">
      <c r="A1293" s="68">
        <v>11.0</v>
      </c>
      <c r="B1293" s="69" t="s">
        <v>6275</v>
      </c>
      <c r="C1293" s="68" t="s">
        <v>7665</v>
      </c>
      <c r="D1293" s="70" t="s">
        <v>2048</v>
      </c>
      <c r="E1293" s="68" t="s">
        <v>1960</v>
      </c>
      <c r="F1293" s="68" t="s">
        <v>2233</v>
      </c>
      <c r="G1293" s="68" t="s">
        <v>2247</v>
      </c>
      <c r="H1293" s="66">
        <v>0.0</v>
      </c>
      <c r="I1293" s="66" t="str">
        <f>vlookup(D1293,'ranap clusters obsolete'!D:D,1,false)</f>
        <v>#N/A</v>
      </c>
      <c r="J1293" s="66" t="s">
        <v>9311</v>
      </c>
    </row>
    <row r="1294">
      <c r="A1294" s="68">
        <v>11.0</v>
      </c>
      <c r="B1294" s="69" t="s">
        <v>6275</v>
      </c>
      <c r="C1294" s="68" t="s">
        <v>7665</v>
      </c>
      <c r="D1294" s="70" t="s">
        <v>2049</v>
      </c>
      <c r="E1294" s="68" t="s">
        <v>1963</v>
      </c>
      <c r="F1294" s="68" t="s">
        <v>2233</v>
      </c>
      <c r="G1294" s="68" t="s">
        <v>2247</v>
      </c>
      <c r="H1294" s="66">
        <v>0.0</v>
      </c>
      <c r="I1294" s="66" t="str">
        <f>vlookup(D1294,'ranap clusters obsolete'!D:D,1,false)</f>
        <v>#N/A</v>
      </c>
      <c r="J1294" s="66" t="s">
        <v>9311</v>
      </c>
    </row>
    <row r="1295">
      <c r="A1295" s="68">
        <v>11.0</v>
      </c>
      <c r="B1295" s="69" t="s">
        <v>6275</v>
      </c>
      <c r="C1295" s="68" t="s">
        <v>7665</v>
      </c>
      <c r="D1295" s="70" t="s">
        <v>2051</v>
      </c>
      <c r="E1295" s="68" t="s">
        <v>1971</v>
      </c>
      <c r="F1295" s="68" t="s">
        <v>2233</v>
      </c>
      <c r="G1295" s="68" t="s">
        <v>2247</v>
      </c>
      <c r="H1295" s="66">
        <v>0.0</v>
      </c>
      <c r="I1295" s="66" t="str">
        <f>vlookup(D1295,'ranap clusters obsolete'!D:D,1,false)</f>
        <v>#N/A</v>
      </c>
      <c r="J1295" s="66" t="s">
        <v>9311</v>
      </c>
    </row>
    <row r="1296">
      <c r="A1296" s="68">
        <v>11.0</v>
      </c>
      <c r="B1296" s="69" t="s">
        <v>6275</v>
      </c>
      <c r="C1296" s="68" t="s">
        <v>7665</v>
      </c>
      <c r="D1296" s="70" t="s">
        <v>2052</v>
      </c>
      <c r="E1296" s="68" t="s">
        <v>1974</v>
      </c>
      <c r="F1296" s="68" t="s">
        <v>2233</v>
      </c>
      <c r="G1296" s="68" t="s">
        <v>2247</v>
      </c>
      <c r="H1296" s="66">
        <v>0.0</v>
      </c>
      <c r="I1296" s="66" t="str">
        <f>vlookup(D1296,'ranap clusters obsolete'!D:D,1,false)</f>
        <v>#N/A</v>
      </c>
      <c r="J1296" s="66" t="s">
        <v>9311</v>
      </c>
    </row>
    <row r="1297">
      <c r="A1297" s="68">
        <v>11.0</v>
      </c>
      <c r="B1297" s="69" t="s">
        <v>6275</v>
      </c>
      <c r="C1297" s="68" t="s">
        <v>7665</v>
      </c>
      <c r="D1297" s="70" t="s">
        <v>2054</v>
      </c>
      <c r="E1297" s="68" t="s">
        <v>1977</v>
      </c>
      <c r="F1297" s="68" t="s">
        <v>2233</v>
      </c>
      <c r="G1297" s="68" t="s">
        <v>2247</v>
      </c>
      <c r="H1297" s="66">
        <v>0.0</v>
      </c>
      <c r="I1297" s="66" t="str">
        <f>vlookup(D1297,'ranap clusters obsolete'!D:D,1,false)</f>
        <v>#N/A</v>
      </c>
      <c r="J1297" s="66" t="s">
        <v>9311</v>
      </c>
    </row>
    <row r="1298">
      <c r="A1298" s="68">
        <v>11.0</v>
      </c>
      <c r="B1298" s="69" t="s">
        <v>6275</v>
      </c>
      <c r="C1298" s="68" t="s">
        <v>7665</v>
      </c>
      <c r="D1298" s="70" t="s">
        <v>2055</v>
      </c>
      <c r="E1298" s="68" t="s">
        <v>1986</v>
      </c>
      <c r="F1298" s="68" t="s">
        <v>2233</v>
      </c>
      <c r="G1298" s="68" t="s">
        <v>2247</v>
      </c>
      <c r="H1298" s="66">
        <v>0.0</v>
      </c>
      <c r="I1298" s="66" t="str">
        <f>vlookup(D1298,'ranap clusters obsolete'!D:D,1,false)</f>
        <v>#N/A</v>
      </c>
      <c r="J1298" s="66" t="s">
        <v>9311</v>
      </c>
    </row>
    <row r="1299">
      <c r="A1299" s="68">
        <v>11.0</v>
      </c>
      <c r="B1299" s="69" t="s">
        <v>6275</v>
      </c>
      <c r="C1299" s="68" t="s">
        <v>7665</v>
      </c>
      <c r="D1299" s="70" t="s">
        <v>2057</v>
      </c>
      <c r="E1299" s="68" t="s">
        <v>1991</v>
      </c>
      <c r="F1299" s="68" t="s">
        <v>2233</v>
      </c>
      <c r="G1299" s="68" t="s">
        <v>2247</v>
      </c>
      <c r="H1299" s="66">
        <v>0.0</v>
      </c>
      <c r="I1299" s="66" t="str">
        <f>vlookup(D1299,'ranap clusters obsolete'!D:D,1,false)</f>
        <v>#N/A</v>
      </c>
      <c r="J1299" s="66" t="s">
        <v>9311</v>
      </c>
    </row>
    <row r="1300">
      <c r="A1300" s="68">
        <v>11.0</v>
      </c>
      <c r="B1300" s="69" t="s">
        <v>6275</v>
      </c>
      <c r="C1300" s="68" t="s">
        <v>7665</v>
      </c>
      <c r="D1300" s="70" t="s">
        <v>2058</v>
      </c>
      <c r="E1300" s="68" t="s">
        <v>1994</v>
      </c>
      <c r="F1300" s="68" t="s">
        <v>2233</v>
      </c>
      <c r="G1300" s="68" t="s">
        <v>2247</v>
      </c>
      <c r="H1300" s="66">
        <v>0.0</v>
      </c>
      <c r="I1300" s="66" t="str">
        <f>vlookup(D1300,'ranap clusters obsolete'!D:D,1,false)</f>
        <v>#N/A</v>
      </c>
      <c r="J1300" s="66" t="s">
        <v>9311</v>
      </c>
    </row>
    <row r="1301">
      <c r="A1301" s="68">
        <v>11.0</v>
      </c>
      <c r="B1301" s="69" t="s">
        <v>6275</v>
      </c>
      <c r="C1301" s="68" t="s">
        <v>7665</v>
      </c>
      <c r="D1301" s="70" t="s">
        <v>2060</v>
      </c>
      <c r="E1301" s="68" t="s">
        <v>1998</v>
      </c>
      <c r="F1301" s="68" t="s">
        <v>2233</v>
      </c>
      <c r="G1301" s="68" t="s">
        <v>2247</v>
      </c>
      <c r="H1301" s="66">
        <v>0.0</v>
      </c>
      <c r="I1301" s="66" t="str">
        <f>vlookup(D1301,'ranap clusters obsolete'!D:D,1,false)</f>
        <v>#N/A</v>
      </c>
      <c r="J1301" s="66" t="s">
        <v>9311</v>
      </c>
    </row>
    <row r="1302">
      <c r="A1302" s="68">
        <v>11.0</v>
      </c>
      <c r="B1302" s="69" t="s">
        <v>6275</v>
      </c>
      <c r="C1302" s="68" t="s">
        <v>7665</v>
      </c>
      <c r="D1302" s="70" t="s">
        <v>2061</v>
      </c>
      <c r="E1302" s="68" t="s">
        <v>2001</v>
      </c>
      <c r="F1302" s="68" t="s">
        <v>2233</v>
      </c>
      <c r="G1302" s="68" t="s">
        <v>2247</v>
      </c>
      <c r="H1302" s="66">
        <v>0.0</v>
      </c>
      <c r="I1302" s="66" t="str">
        <f>vlookup(D1302,'ranap clusters obsolete'!D:D,1,false)</f>
        <v>#N/A</v>
      </c>
      <c r="J1302" s="66" t="s">
        <v>9311</v>
      </c>
    </row>
    <row r="1303">
      <c r="A1303" s="68">
        <v>11.0</v>
      </c>
      <c r="B1303" s="69" t="s">
        <v>6275</v>
      </c>
      <c r="C1303" s="68" t="s">
        <v>7665</v>
      </c>
      <c r="D1303" s="70" t="s">
        <v>2062</v>
      </c>
      <c r="E1303" s="68" t="s">
        <v>2004</v>
      </c>
      <c r="F1303" s="68" t="s">
        <v>2233</v>
      </c>
      <c r="G1303" s="68" t="s">
        <v>2247</v>
      </c>
      <c r="H1303" s="66">
        <v>0.0</v>
      </c>
      <c r="I1303" s="66" t="str">
        <f>vlookup(D1303,'ranap clusters obsolete'!D:D,1,false)</f>
        <v>#N/A</v>
      </c>
      <c r="J1303" s="66" t="s">
        <v>9311</v>
      </c>
    </row>
    <row r="1304">
      <c r="A1304" s="68">
        <v>11.0</v>
      </c>
      <c r="B1304" s="69" t="s">
        <v>6275</v>
      </c>
      <c r="C1304" s="68" t="s">
        <v>7665</v>
      </c>
      <c r="D1304" s="70" t="s">
        <v>2064</v>
      </c>
      <c r="E1304" s="68" t="s">
        <v>2007</v>
      </c>
      <c r="F1304" s="68" t="s">
        <v>2233</v>
      </c>
      <c r="G1304" s="68" t="s">
        <v>2247</v>
      </c>
      <c r="H1304" s="66">
        <v>0.0</v>
      </c>
      <c r="I1304" s="66" t="str">
        <f>vlookup(D1304,'ranap clusters obsolete'!D:D,1,false)</f>
        <v>#N/A</v>
      </c>
      <c r="J1304" s="66" t="s">
        <v>9311</v>
      </c>
    </row>
    <row r="1305">
      <c r="A1305" s="68">
        <v>11.0</v>
      </c>
      <c r="B1305" s="69" t="s">
        <v>6275</v>
      </c>
      <c r="C1305" s="68" t="s">
        <v>7665</v>
      </c>
      <c r="D1305" s="70" t="s">
        <v>2065</v>
      </c>
      <c r="E1305" s="68" t="s">
        <v>2011</v>
      </c>
      <c r="F1305" s="68" t="s">
        <v>2233</v>
      </c>
      <c r="G1305" s="68" t="s">
        <v>2247</v>
      </c>
      <c r="H1305" s="66">
        <v>0.0</v>
      </c>
      <c r="I1305" s="66" t="str">
        <f>vlookup(D1305,'ranap clusters obsolete'!D:D,1,false)</f>
        <v>#N/A</v>
      </c>
      <c r="J1305" s="66" t="s">
        <v>9311</v>
      </c>
    </row>
    <row r="1306">
      <c r="A1306" s="68">
        <v>11.0</v>
      </c>
      <c r="B1306" s="69" t="s">
        <v>6275</v>
      </c>
      <c r="C1306" s="68" t="s">
        <v>7665</v>
      </c>
      <c r="D1306" s="70" t="s">
        <v>2067</v>
      </c>
      <c r="E1306" s="68" t="s">
        <v>2015</v>
      </c>
      <c r="F1306" s="68" t="s">
        <v>2233</v>
      </c>
      <c r="G1306" s="68" t="s">
        <v>2247</v>
      </c>
      <c r="H1306" s="66">
        <v>0.0</v>
      </c>
      <c r="I1306" s="66" t="str">
        <f>vlookup(D1306,'ranap clusters obsolete'!D:D,1,false)</f>
        <v>#N/A</v>
      </c>
      <c r="J1306" s="66" t="s">
        <v>9311</v>
      </c>
    </row>
    <row r="1307">
      <c r="A1307" s="68">
        <v>11.0</v>
      </c>
      <c r="B1307" s="69" t="s">
        <v>6275</v>
      </c>
      <c r="C1307" s="68" t="s">
        <v>7665</v>
      </c>
      <c r="D1307" s="70" t="s">
        <v>2068</v>
      </c>
      <c r="E1307" s="68" t="s">
        <v>2020</v>
      </c>
      <c r="F1307" s="68" t="s">
        <v>2233</v>
      </c>
      <c r="G1307" s="68" t="s">
        <v>2247</v>
      </c>
      <c r="H1307" s="66">
        <v>0.0</v>
      </c>
      <c r="I1307" s="66" t="str">
        <f>vlookup(D1307,'ranap clusters obsolete'!D:D,1,false)</f>
        <v>#N/A</v>
      </c>
      <c r="J1307" s="66" t="s">
        <v>9311</v>
      </c>
    </row>
    <row r="1308">
      <c r="A1308" s="68">
        <v>11.0</v>
      </c>
      <c r="B1308" s="69" t="s">
        <v>6275</v>
      </c>
      <c r="C1308" s="68" t="s">
        <v>7665</v>
      </c>
      <c r="D1308" s="70" t="s">
        <v>2070</v>
      </c>
      <c r="E1308" s="68" t="s">
        <v>2023</v>
      </c>
      <c r="F1308" s="68" t="s">
        <v>2233</v>
      </c>
      <c r="G1308" s="68" t="s">
        <v>2247</v>
      </c>
      <c r="H1308" s="66">
        <v>0.0</v>
      </c>
      <c r="I1308" s="66" t="str">
        <f>vlookup(D1308,'ranap clusters obsolete'!D:D,1,false)</f>
        <v>#N/A</v>
      </c>
      <c r="J1308" s="66" t="s">
        <v>9311</v>
      </c>
    </row>
    <row r="1309">
      <c r="A1309" s="68">
        <v>11.0</v>
      </c>
      <c r="B1309" s="69" t="s">
        <v>6275</v>
      </c>
      <c r="C1309" s="68" t="s">
        <v>7665</v>
      </c>
      <c r="D1309" s="70" t="s">
        <v>2071</v>
      </c>
      <c r="E1309" s="68" t="s">
        <v>2026</v>
      </c>
      <c r="F1309" s="68" t="s">
        <v>2233</v>
      </c>
      <c r="G1309" s="68" t="s">
        <v>2247</v>
      </c>
      <c r="H1309" s="66">
        <v>0.0</v>
      </c>
      <c r="I1309" s="66" t="str">
        <f>vlookup(D1309,'ranap clusters obsolete'!D:D,1,false)</f>
        <v>#N/A</v>
      </c>
      <c r="J1309" s="66" t="s">
        <v>9311</v>
      </c>
    </row>
    <row r="1310">
      <c r="A1310" s="68">
        <v>11.0</v>
      </c>
      <c r="B1310" s="69" t="s">
        <v>6275</v>
      </c>
      <c r="C1310" s="68" t="s">
        <v>7665</v>
      </c>
      <c r="D1310" s="70" t="s">
        <v>2073</v>
      </c>
      <c r="E1310" s="68" t="s">
        <v>2030</v>
      </c>
      <c r="F1310" s="68" t="s">
        <v>2233</v>
      </c>
      <c r="G1310" s="68" t="s">
        <v>2247</v>
      </c>
      <c r="H1310" s="66">
        <v>0.0</v>
      </c>
      <c r="I1310" s="66" t="str">
        <f>vlookup(D1310,'ranap clusters obsolete'!D:D,1,false)</f>
        <v>#N/A</v>
      </c>
      <c r="J1310" s="66" t="s">
        <v>9311</v>
      </c>
    </row>
    <row r="1311">
      <c r="A1311" s="68">
        <v>11.0</v>
      </c>
      <c r="B1311" s="69" t="s">
        <v>6275</v>
      </c>
      <c r="C1311" s="68" t="s">
        <v>7665</v>
      </c>
      <c r="D1311" s="70" t="s">
        <v>2074</v>
      </c>
      <c r="E1311" s="68" t="s">
        <v>2034</v>
      </c>
      <c r="F1311" s="68" t="s">
        <v>2233</v>
      </c>
      <c r="G1311" s="68" t="s">
        <v>2247</v>
      </c>
      <c r="H1311" s="66">
        <v>0.0</v>
      </c>
      <c r="I1311" s="66" t="str">
        <f>vlookup(D1311,'ranap clusters obsolete'!D:D,1,false)</f>
        <v>#N/A</v>
      </c>
      <c r="J1311" s="66" t="s">
        <v>9311</v>
      </c>
    </row>
    <row r="1312">
      <c r="A1312" s="68">
        <v>11.0</v>
      </c>
      <c r="B1312" s="69" t="s">
        <v>6275</v>
      </c>
      <c r="C1312" s="68" t="s">
        <v>7665</v>
      </c>
      <c r="D1312" s="70" t="s">
        <v>2076</v>
      </c>
      <c r="E1312" s="68" t="s">
        <v>2039</v>
      </c>
      <c r="F1312" s="68" t="s">
        <v>2233</v>
      </c>
      <c r="G1312" s="68" t="s">
        <v>2247</v>
      </c>
      <c r="H1312" s="66">
        <v>0.0</v>
      </c>
      <c r="I1312" s="66" t="str">
        <f>vlookup(D1312,'ranap clusters obsolete'!D:D,1,false)</f>
        <v>#N/A</v>
      </c>
      <c r="J1312" s="66" t="s">
        <v>9311</v>
      </c>
    </row>
    <row r="1313">
      <c r="A1313" s="68">
        <v>11.0</v>
      </c>
      <c r="B1313" s="69" t="s">
        <v>6275</v>
      </c>
      <c r="C1313" s="68" t="s">
        <v>7665</v>
      </c>
      <c r="D1313" s="70" t="s">
        <v>2077</v>
      </c>
      <c r="E1313" s="68" t="s">
        <v>2042</v>
      </c>
      <c r="F1313" s="68" t="s">
        <v>2233</v>
      </c>
      <c r="G1313" s="68" t="s">
        <v>2441</v>
      </c>
      <c r="H1313" s="66">
        <v>0.0</v>
      </c>
      <c r="I1313" s="66" t="str">
        <f>vlookup(D1313,'ranap clusters obsolete'!D:D,1,false)</f>
        <v>#N/A</v>
      </c>
      <c r="J1313" s="66" t="s">
        <v>9311</v>
      </c>
    </row>
    <row r="1314">
      <c r="A1314" s="68">
        <v>11.0</v>
      </c>
      <c r="B1314" s="69" t="s">
        <v>6275</v>
      </c>
      <c r="C1314" s="68" t="s">
        <v>7665</v>
      </c>
      <c r="D1314" s="70" t="s">
        <v>2081</v>
      </c>
      <c r="E1314" s="68" t="s">
        <v>2046</v>
      </c>
      <c r="F1314" s="68" t="s">
        <v>2233</v>
      </c>
      <c r="G1314" s="68" t="s">
        <v>2441</v>
      </c>
      <c r="H1314" s="66">
        <v>0.0</v>
      </c>
      <c r="I1314" s="66" t="str">
        <f>vlookup(D1314,'ranap clusters obsolete'!D:D,1,false)</f>
        <v>#N/A</v>
      </c>
      <c r="J1314" s="66" t="s">
        <v>9311</v>
      </c>
    </row>
    <row r="1315">
      <c r="A1315" s="68">
        <v>11.0</v>
      </c>
      <c r="B1315" s="69" t="s">
        <v>6275</v>
      </c>
      <c r="C1315" s="68" t="s">
        <v>7665</v>
      </c>
      <c r="D1315" s="70" t="s">
        <v>2082</v>
      </c>
      <c r="E1315" s="68" t="s">
        <v>2050</v>
      </c>
      <c r="F1315" s="68" t="s">
        <v>2233</v>
      </c>
      <c r="G1315" s="68" t="s">
        <v>2441</v>
      </c>
      <c r="H1315" s="66">
        <v>0.0</v>
      </c>
      <c r="I1315" s="66" t="str">
        <f>vlookup(D1315,'ranap clusters obsolete'!D:D,1,false)</f>
        <v>#N/A</v>
      </c>
      <c r="J1315" s="66" t="s">
        <v>9311</v>
      </c>
    </row>
    <row r="1316">
      <c r="A1316" s="68">
        <v>11.0</v>
      </c>
      <c r="B1316" s="69" t="s">
        <v>6275</v>
      </c>
      <c r="C1316" s="68" t="s">
        <v>7665</v>
      </c>
      <c r="D1316" s="70" t="s">
        <v>2084</v>
      </c>
      <c r="E1316" s="68" t="s">
        <v>2053</v>
      </c>
      <c r="F1316" s="68" t="s">
        <v>2233</v>
      </c>
      <c r="G1316" s="68" t="s">
        <v>2441</v>
      </c>
      <c r="H1316" s="66">
        <v>0.0</v>
      </c>
      <c r="I1316" s="66" t="str">
        <f>vlookup(D1316,'ranap clusters obsolete'!D:D,1,false)</f>
        <v>#N/A</v>
      </c>
      <c r="J1316" s="66" t="s">
        <v>9311</v>
      </c>
    </row>
    <row r="1317">
      <c r="A1317" s="68">
        <v>11.0</v>
      </c>
      <c r="B1317" s="69" t="s">
        <v>6275</v>
      </c>
      <c r="C1317" s="68" t="s">
        <v>7665</v>
      </c>
      <c r="D1317" s="70" t="s">
        <v>2085</v>
      </c>
      <c r="E1317" s="68" t="s">
        <v>2056</v>
      </c>
      <c r="F1317" s="68" t="s">
        <v>2233</v>
      </c>
      <c r="G1317" s="68" t="s">
        <v>2441</v>
      </c>
      <c r="H1317" s="66">
        <v>0.0</v>
      </c>
      <c r="I1317" s="66" t="str">
        <f>vlookup(D1317,'ranap clusters obsolete'!D:D,1,false)</f>
        <v>#N/A</v>
      </c>
      <c r="J1317" s="66" t="s">
        <v>9311</v>
      </c>
    </row>
    <row r="1318">
      <c r="A1318" s="68">
        <v>11.0</v>
      </c>
      <c r="B1318" s="69" t="s">
        <v>6275</v>
      </c>
      <c r="C1318" s="68" t="s">
        <v>7665</v>
      </c>
      <c r="D1318" s="70" t="s">
        <v>2088</v>
      </c>
      <c r="E1318" s="68" t="s">
        <v>2059</v>
      </c>
      <c r="F1318" s="68" t="s">
        <v>2233</v>
      </c>
      <c r="G1318" s="68" t="s">
        <v>2441</v>
      </c>
      <c r="H1318" s="66">
        <v>0.0</v>
      </c>
      <c r="I1318" s="66" t="str">
        <f>vlookup(D1318,'ranap clusters obsolete'!D:D,1,false)</f>
        <v>#N/A</v>
      </c>
      <c r="J1318" s="66" t="s">
        <v>9311</v>
      </c>
    </row>
    <row r="1319">
      <c r="A1319" s="68">
        <v>11.0</v>
      </c>
      <c r="B1319" s="69" t="s">
        <v>6275</v>
      </c>
      <c r="C1319" s="68" t="s">
        <v>7665</v>
      </c>
      <c r="D1319" s="70" t="s">
        <v>2089</v>
      </c>
      <c r="E1319" s="68" t="s">
        <v>2063</v>
      </c>
      <c r="F1319" s="68" t="s">
        <v>2233</v>
      </c>
      <c r="G1319" s="68" t="s">
        <v>2441</v>
      </c>
      <c r="H1319" s="66">
        <v>0.0</v>
      </c>
      <c r="I1319" s="66" t="str">
        <f>vlookup(D1319,'ranap clusters obsolete'!D:D,1,false)</f>
        <v>#N/A</v>
      </c>
      <c r="J1319" s="66" t="s">
        <v>9311</v>
      </c>
    </row>
    <row r="1320">
      <c r="A1320" s="68">
        <v>11.0</v>
      </c>
      <c r="B1320" s="69" t="s">
        <v>6275</v>
      </c>
      <c r="C1320" s="68" t="s">
        <v>7665</v>
      </c>
      <c r="D1320" s="70" t="s">
        <v>2090</v>
      </c>
      <c r="E1320" s="68" t="s">
        <v>2066</v>
      </c>
      <c r="F1320" s="68" t="s">
        <v>2233</v>
      </c>
      <c r="G1320" s="68" t="s">
        <v>2441</v>
      </c>
      <c r="H1320" s="66">
        <v>0.0</v>
      </c>
      <c r="I1320" s="66" t="str">
        <f>vlookup(D1320,'ranap clusters obsolete'!D:D,1,false)</f>
        <v>#N/A</v>
      </c>
      <c r="J1320" s="66" t="s">
        <v>9311</v>
      </c>
    </row>
    <row r="1321">
      <c r="A1321" s="68">
        <v>11.0</v>
      </c>
      <c r="B1321" s="69" t="s">
        <v>6275</v>
      </c>
      <c r="C1321" s="68" t="s">
        <v>7665</v>
      </c>
      <c r="D1321" s="70" t="s">
        <v>2091</v>
      </c>
      <c r="E1321" s="68" t="s">
        <v>2069</v>
      </c>
      <c r="F1321" s="68" t="s">
        <v>2233</v>
      </c>
      <c r="G1321" s="68" t="s">
        <v>2441</v>
      </c>
      <c r="H1321" s="66">
        <v>0.0</v>
      </c>
      <c r="I1321" s="66" t="str">
        <f>vlookup(D1321,'ranap clusters obsolete'!D:D,1,false)</f>
        <v>#N/A</v>
      </c>
      <c r="J1321" s="66" t="s">
        <v>9311</v>
      </c>
    </row>
    <row r="1322">
      <c r="A1322" s="68">
        <v>11.0</v>
      </c>
      <c r="B1322" s="69" t="s">
        <v>6275</v>
      </c>
      <c r="C1322" s="68" t="s">
        <v>7665</v>
      </c>
      <c r="D1322" s="70" t="s">
        <v>2093</v>
      </c>
      <c r="E1322" s="68" t="s">
        <v>2072</v>
      </c>
      <c r="F1322" s="68" t="s">
        <v>2233</v>
      </c>
      <c r="G1322" s="68" t="s">
        <v>2441</v>
      </c>
      <c r="H1322" s="66">
        <v>0.0</v>
      </c>
      <c r="I1322" s="66" t="str">
        <f>vlookup(D1322,'ranap clusters obsolete'!D:D,1,false)</f>
        <v>#N/A</v>
      </c>
      <c r="J1322" s="66" t="s">
        <v>9311</v>
      </c>
    </row>
    <row r="1323">
      <c r="A1323" s="68">
        <v>11.0</v>
      </c>
      <c r="B1323" s="69" t="s">
        <v>6275</v>
      </c>
      <c r="C1323" s="68" t="s">
        <v>7665</v>
      </c>
      <c r="D1323" s="70" t="s">
        <v>2094</v>
      </c>
      <c r="E1323" s="68" t="s">
        <v>2075</v>
      </c>
      <c r="F1323" s="68" t="s">
        <v>2233</v>
      </c>
      <c r="G1323" s="68" t="s">
        <v>2441</v>
      </c>
      <c r="H1323" s="66">
        <v>0.0</v>
      </c>
      <c r="I1323" s="66" t="str">
        <f>vlookup(D1323,'ranap clusters obsolete'!D:D,1,false)</f>
        <v>#N/A</v>
      </c>
      <c r="J1323" s="66" t="s">
        <v>9311</v>
      </c>
    </row>
    <row r="1324">
      <c r="A1324" s="68">
        <v>11.0</v>
      </c>
      <c r="B1324" s="69" t="s">
        <v>6275</v>
      </c>
      <c r="C1324" s="68" t="s">
        <v>7665</v>
      </c>
      <c r="D1324" s="70" t="s">
        <v>2095</v>
      </c>
      <c r="E1324" s="68" t="s">
        <v>2078</v>
      </c>
      <c r="F1324" s="68" t="s">
        <v>2233</v>
      </c>
      <c r="G1324" s="68" t="s">
        <v>2301</v>
      </c>
      <c r="H1324" s="66">
        <v>0.0</v>
      </c>
      <c r="I1324" s="66" t="str">
        <f>vlookup(D1324,'ranap clusters obsolete'!D:D,1,false)</f>
        <v>#N/A</v>
      </c>
      <c r="J1324" s="66" t="s">
        <v>9311</v>
      </c>
    </row>
    <row r="1325">
      <c r="A1325" s="68">
        <v>11.0</v>
      </c>
      <c r="B1325" s="69" t="s">
        <v>6275</v>
      </c>
      <c r="C1325" s="68" t="s">
        <v>7665</v>
      </c>
      <c r="D1325" s="70" t="s">
        <v>2097</v>
      </c>
      <c r="E1325" s="68" t="s">
        <v>2079</v>
      </c>
      <c r="F1325" s="68" t="s">
        <v>2233</v>
      </c>
      <c r="G1325" s="68" t="s">
        <v>2301</v>
      </c>
      <c r="H1325" s="66">
        <v>0.0</v>
      </c>
      <c r="I1325" s="66" t="str">
        <f>vlookup(D1325,'ranap clusters obsolete'!D:D,1,false)</f>
        <v>#N/A</v>
      </c>
      <c r="J1325" s="66" t="s">
        <v>9311</v>
      </c>
    </row>
    <row r="1326">
      <c r="A1326" s="68">
        <v>11.0</v>
      </c>
      <c r="B1326" s="69" t="s">
        <v>6275</v>
      </c>
      <c r="C1326" s="68" t="s">
        <v>7665</v>
      </c>
      <c r="D1326" s="70" t="s">
        <v>2098</v>
      </c>
      <c r="E1326" s="68" t="s">
        <v>2080</v>
      </c>
      <c r="F1326" s="68" t="s">
        <v>2233</v>
      </c>
      <c r="G1326" s="68" t="s">
        <v>2441</v>
      </c>
      <c r="H1326" s="66">
        <v>0.0</v>
      </c>
      <c r="I1326" s="66" t="str">
        <f>vlookup(D1326,'ranap clusters obsolete'!D:D,1,false)</f>
        <v>#N/A</v>
      </c>
      <c r="J1326" s="66" t="s">
        <v>9311</v>
      </c>
    </row>
    <row r="1327">
      <c r="A1327" s="68">
        <v>11.0</v>
      </c>
      <c r="B1327" s="69" t="s">
        <v>6275</v>
      </c>
      <c r="C1327" s="68" t="s">
        <v>7665</v>
      </c>
      <c r="D1327" s="70" t="s">
        <v>2100</v>
      </c>
      <c r="E1327" s="68" t="s">
        <v>2083</v>
      </c>
      <c r="F1327" s="68" t="s">
        <v>2233</v>
      </c>
      <c r="G1327" s="68" t="s">
        <v>2441</v>
      </c>
      <c r="H1327" s="66">
        <v>0.0</v>
      </c>
      <c r="I1327" s="66" t="str">
        <f>vlookup(D1327,'ranap clusters obsolete'!D:D,1,false)</f>
        <v>#N/A</v>
      </c>
      <c r="J1327" s="66" t="s">
        <v>9311</v>
      </c>
    </row>
    <row r="1328">
      <c r="A1328" s="68">
        <v>11.0</v>
      </c>
      <c r="B1328" s="69" t="s">
        <v>6275</v>
      </c>
      <c r="C1328" s="68" t="s">
        <v>7665</v>
      </c>
      <c r="D1328" s="70" t="s">
        <v>2101</v>
      </c>
      <c r="E1328" s="68" t="s">
        <v>2087</v>
      </c>
      <c r="F1328" s="68" t="s">
        <v>2233</v>
      </c>
      <c r="G1328" s="68" t="s">
        <v>2441</v>
      </c>
      <c r="H1328" s="66">
        <v>0.0</v>
      </c>
      <c r="I1328" s="66" t="str">
        <f>vlookup(D1328,'ranap clusters obsolete'!D:D,1,false)</f>
        <v>#N/A</v>
      </c>
      <c r="J1328" s="66" t="s">
        <v>9311</v>
      </c>
    </row>
    <row r="1329">
      <c r="A1329" s="68">
        <v>11.0</v>
      </c>
      <c r="B1329" s="69" t="s">
        <v>6275</v>
      </c>
      <c r="C1329" s="68" t="s">
        <v>7665</v>
      </c>
      <c r="D1329" s="70" t="s">
        <v>2102</v>
      </c>
      <c r="E1329" s="68" t="s">
        <v>2092</v>
      </c>
      <c r="F1329" s="68" t="s">
        <v>2233</v>
      </c>
      <c r="G1329" s="68" t="s">
        <v>2441</v>
      </c>
      <c r="H1329" s="66">
        <v>0.0</v>
      </c>
      <c r="I1329" s="66" t="str">
        <f>vlookup(D1329,'ranap clusters obsolete'!D:D,1,false)</f>
        <v>#N/A</v>
      </c>
      <c r="J1329" s="66" t="s">
        <v>9311</v>
      </c>
    </row>
    <row r="1330">
      <c r="A1330" s="68">
        <v>11.0</v>
      </c>
      <c r="B1330" s="69" t="s">
        <v>6275</v>
      </c>
      <c r="C1330" s="68" t="s">
        <v>7665</v>
      </c>
      <c r="D1330" s="70" t="s">
        <v>2104</v>
      </c>
      <c r="E1330" s="68" t="s">
        <v>2096</v>
      </c>
      <c r="F1330" s="68" t="s">
        <v>2233</v>
      </c>
      <c r="G1330" s="68" t="s">
        <v>2441</v>
      </c>
      <c r="H1330" s="66">
        <v>0.0</v>
      </c>
      <c r="I1330" s="66" t="str">
        <f>vlookup(D1330,'ranap clusters obsolete'!D:D,1,false)</f>
        <v>#N/A</v>
      </c>
      <c r="J1330" s="66" t="s">
        <v>9311</v>
      </c>
    </row>
    <row r="1331">
      <c r="A1331" s="68">
        <v>11.0</v>
      </c>
      <c r="B1331" s="69" t="s">
        <v>6275</v>
      </c>
      <c r="C1331" s="68" t="s">
        <v>7665</v>
      </c>
      <c r="D1331" s="70" t="s">
        <v>2105</v>
      </c>
      <c r="E1331" s="68" t="s">
        <v>2099</v>
      </c>
      <c r="F1331" s="68" t="s">
        <v>2233</v>
      </c>
      <c r="G1331" s="68" t="s">
        <v>2247</v>
      </c>
      <c r="H1331" s="66">
        <v>0.0</v>
      </c>
      <c r="I1331" s="66" t="str">
        <f>vlookup(D1331,'ranap clusters obsolete'!D:D,1,false)</f>
        <v>#N/A</v>
      </c>
      <c r="J1331" s="66" t="s">
        <v>9311</v>
      </c>
    </row>
    <row r="1332">
      <c r="A1332" s="68">
        <v>11.0</v>
      </c>
      <c r="B1332" s="69" t="s">
        <v>6275</v>
      </c>
      <c r="C1332" s="68" t="s">
        <v>7665</v>
      </c>
      <c r="D1332" s="70" t="s">
        <v>2107</v>
      </c>
      <c r="E1332" s="68" t="s">
        <v>2103</v>
      </c>
      <c r="F1332" s="68" t="s">
        <v>2233</v>
      </c>
      <c r="G1332" s="68" t="s">
        <v>2301</v>
      </c>
      <c r="H1332" s="66">
        <v>0.0</v>
      </c>
      <c r="I1332" s="66" t="str">
        <f>vlookup(D1332,'ranap clusters obsolete'!D:D,1,false)</f>
        <v>#N/A</v>
      </c>
      <c r="J1332" s="66" t="s">
        <v>9311</v>
      </c>
    </row>
    <row r="1333">
      <c r="A1333" s="68">
        <v>11.0</v>
      </c>
      <c r="B1333" s="69" t="s">
        <v>6275</v>
      </c>
      <c r="C1333" s="68" t="s">
        <v>7665</v>
      </c>
      <c r="D1333" s="70" t="s">
        <v>2110</v>
      </c>
      <c r="E1333" s="68" t="s">
        <v>2106</v>
      </c>
      <c r="F1333" s="68" t="s">
        <v>2233</v>
      </c>
      <c r="G1333" s="68" t="s">
        <v>2436</v>
      </c>
      <c r="H1333" s="66">
        <v>0.0</v>
      </c>
      <c r="I1333" s="66" t="str">
        <f>vlookup(D1333,'ranap clusters obsolete'!D:D,1,false)</f>
        <v>#N/A</v>
      </c>
      <c r="J1333" s="66" t="s">
        <v>9311</v>
      </c>
    </row>
    <row r="1334">
      <c r="A1334" s="68">
        <v>11.0</v>
      </c>
      <c r="B1334" s="69" t="s">
        <v>6275</v>
      </c>
      <c r="C1334" s="68" t="s">
        <v>7665</v>
      </c>
      <c r="D1334" s="70" t="s">
        <v>2112</v>
      </c>
      <c r="E1334" s="68" t="s">
        <v>2108</v>
      </c>
      <c r="F1334" s="68" t="s">
        <v>2233</v>
      </c>
      <c r="G1334" s="68" t="s">
        <v>2247</v>
      </c>
      <c r="H1334" s="66">
        <v>0.0</v>
      </c>
      <c r="I1334" s="66" t="str">
        <f>vlookup(D1334,'ranap clusters obsolete'!D:D,1,false)</f>
        <v>#N/A</v>
      </c>
      <c r="J1334" s="66" t="s">
        <v>9311</v>
      </c>
    </row>
    <row r="1335">
      <c r="A1335" s="68">
        <v>11.0</v>
      </c>
      <c r="B1335" s="69" t="s">
        <v>6275</v>
      </c>
      <c r="C1335" s="68" t="s">
        <v>7665</v>
      </c>
      <c r="D1335" s="70" t="s">
        <v>2113</v>
      </c>
      <c r="E1335" s="68" t="s">
        <v>2109</v>
      </c>
      <c r="F1335" s="68" t="s">
        <v>2233</v>
      </c>
      <c r="G1335" s="68" t="s">
        <v>2247</v>
      </c>
      <c r="H1335" s="66">
        <v>0.0</v>
      </c>
      <c r="I1335" s="66" t="str">
        <f>vlookup(D1335,'ranap clusters obsolete'!D:D,1,false)</f>
        <v>#N/A</v>
      </c>
      <c r="J1335" s="66" t="s">
        <v>9311</v>
      </c>
    </row>
    <row r="1336">
      <c r="A1336" s="68">
        <v>11.0</v>
      </c>
      <c r="B1336" s="69" t="s">
        <v>6275</v>
      </c>
      <c r="C1336" s="68" t="s">
        <v>7665</v>
      </c>
      <c r="D1336" s="70" t="s">
        <v>2115</v>
      </c>
      <c r="E1336" s="68" t="s">
        <v>2111</v>
      </c>
      <c r="F1336" s="68" t="s">
        <v>2233</v>
      </c>
      <c r="G1336" s="68" t="s">
        <v>2247</v>
      </c>
      <c r="H1336" s="66">
        <v>0.0</v>
      </c>
      <c r="I1336" s="66" t="str">
        <f>vlookup(D1336,'ranap clusters obsolete'!D:D,1,false)</f>
        <v>#N/A</v>
      </c>
      <c r="J1336" s="66" t="s">
        <v>9311</v>
      </c>
    </row>
    <row r="1337">
      <c r="A1337" s="68">
        <v>11.0</v>
      </c>
      <c r="B1337" s="69" t="s">
        <v>6275</v>
      </c>
      <c r="C1337" s="68" t="s">
        <v>7665</v>
      </c>
      <c r="D1337" s="70" t="s">
        <v>2117</v>
      </c>
      <c r="E1337" s="68" t="s">
        <v>2114</v>
      </c>
      <c r="F1337" s="68" t="s">
        <v>2233</v>
      </c>
      <c r="G1337" s="68" t="s">
        <v>2247</v>
      </c>
      <c r="H1337" s="66">
        <v>0.0</v>
      </c>
      <c r="I1337" s="66" t="str">
        <f>vlookup(D1337,'ranap clusters obsolete'!D:D,1,false)</f>
        <v>#N/A</v>
      </c>
      <c r="J1337" s="66" t="s">
        <v>9311</v>
      </c>
    </row>
    <row r="1338">
      <c r="A1338" s="68">
        <v>11.0</v>
      </c>
      <c r="B1338" s="69" t="s">
        <v>6275</v>
      </c>
      <c r="C1338" s="68" t="s">
        <v>7665</v>
      </c>
      <c r="D1338" s="70" t="s">
        <v>2118</v>
      </c>
      <c r="E1338" s="68" t="s">
        <v>2116</v>
      </c>
      <c r="F1338" s="68" t="s">
        <v>2233</v>
      </c>
      <c r="G1338" s="68" t="s">
        <v>2247</v>
      </c>
      <c r="H1338" s="66">
        <v>0.0</v>
      </c>
      <c r="I1338" s="66" t="str">
        <f>vlookup(D1338,'ranap clusters obsolete'!D:D,1,false)</f>
        <v>#N/A</v>
      </c>
      <c r="J1338" s="66" t="s">
        <v>9311</v>
      </c>
    </row>
    <row r="1339">
      <c r="A1339" s="68">
        <v>11.0</v>
      </c>
      <c r="B1339" s="69" t="s">
        <v>6275</v>
      </c>
      <c r="C1339" s="68" t="s">
        <v>7665</v>
      </c>
      <c r="D1339" s="70" t="s">
        <v>2120</v>
      </c>
      <c r="E1339" s="68" t="s">
        <v>2119</v>
      </c>
      <c r="F1339" s="68" t="s">
        <v>2233</v>
      </c>
      <c r="G1339" s="68" t="s">
        <v>2247</v>
      </c>
      <c r="H1339" s="66">
        <v>0.0</v>
      </c>
      <c r="I1339" s="66" t="str">
        <f>vlookup(D1339,'ranap clusters obsolete'!D:D,1,false)</f>
        <v>#N/A</v>
      </c>
      <c r="J1339" s="66" t="s">
        <v>9311</v>
      </c>
    </row>
    <row r="1340">
      <c r="A1340" s="68">
        <v>11.0</v>
      </c>
      <c r="B1340" s="69" t="s">
        <v>6275</v>
      </c>
      <c r="C1340" s="68" t="s">
        <v>7665</v>
      </c>
      <c r="D1340" s="70" t="s">
        <v>2121</v>
      </c>
      <c r="E1340" s="68" t="s">
        <v>2122</v>
      </c>
      <c r="F1340" s="68" t="s">
        <v>2233</v>
      </c>
      <c r="G1340" s="68" t="s">
        <v>2247</v>
      </c>
      <c r="H1340" s="66">
        <v>0.0</v>
      </c>
      <c r="I1340" s="66" t="str">
        <f>vlookup(D1340,'ranap clusters obsolete'!D:D,1,false)</f>
        <v>#N/A</v>
      </c>
      <c r="J1340" s="66" t="s">
        <v>9311</v>
      </c>
    </row>
    <row r="1341">
      <c r="A1341" s="68">
        <v>11.0</v>
      </c>
      <c r="B1341" s="69" t="s">
        <v>6275</v>
      </c>
      <c r="C1341" s="68" t="s">
        <v>7665</v>
      </c>
      <c r="D1341" s="70" t="s">
        <v>2124</v>
      </c>
      <c r="E1341" s="68" t="s">
        <v>2125</v>
      </c>
      <c r="F1341" s="68" t="s">
        <v>2233</v>
      </c>
      <c r="G1341" s="68" t="s">
        <v>2247</v>
      </c>
      <c r="H1341" s="66">
        <v>0.0</v>
      </c>
      <c r="I1341" s="66" t="str">
        <f>vlookup(D1341,'ranap clusters obsolete'!D:D,1,false)</f>
        <v>#N/A</v>
      </c>
      <c r="J1341" s="66" t="s">
        <v>9311</v>
      </c>
    </row>
    <row r="1342">
      <c r="A1342" s="68">
        <v>11.0</v>
      </c>
      <c r="B1342" s="69" t="s">
        <v>6275</v>
      </c>
      <c r="C1342" s="68" t="s">
        <v>7665</v>
      </c>
      <c r="D1342" s="70" t="s">
        <v>2126</v>
      </c>
      <c r="E1342" s="68" t="s">
        <v>2127</v>
      </c>
      <c r="F1342" s="68" t="s">
        <v>2233</v>
      </c>
      <c r="G1342" s="68" t="s">
        <v>2247</v>
      </c>
      <c r="H1342" s="66">
        <v>0.0</v>
      </c>
      <c r="I1342" s="66" t="str">
        <f>vlookup(D1342,'ranap clusters obsolete'!D:D,1,false)</f>
        <v>#N/A</v>
      </c>
      <c r="J1342" s="66" t="s">
        <v>9311</v>
      </c>
    </row>
    <row r="1343">
      <c r="A1343" s="68">
        <v>11.0</v>
      </c>
      <c r="B1343" s="69" t="s">
        <v>6275</v>
      </c>
      <c r="C1343" s="68" t="s">
        <v>7665</v>
      </c>
      <c r="D1343" s="70" t="s">
        <v>2128</v>
      </c>
      <c r="E1343" s="68" t="s">
        <v>2129</v>
      </c>
      <c r="F1343" s="68" t="s">
        <v>2233</v>
      </c>
      <c r="G1343" s="68" t="s">
        <v>2247</v>
      </c>
      <c r="H1343" s="66">
        <v>0.0</v>
      </c>
      <c r="I1343" s="66" t="str">
        <f>vlookup(D1343,'ranap clusters obsolete'!D:D,1,false)</f>
        <v>#N/A</v>
      </c>
      <c r="J1343" s="66" t="s">
        <v>9311</v>
      </c>
    </row>
    <row r="1344">
      <c r="A1344" s="69">
        <v>11.0</v>
      </c>
      <c r="B1344" s="69" t="s">
        <v>6275</v>
      </c>
      <c r="C1344" s="68" t="s">
        <v>6236</v>
      </c>
      <c r="D1344" s="70" t="s">
        <v>9353</v>
      </c>
      <c r="E1344" s="68" t="s">
        <v>2517</v>
      </c>
      <c r="F1344" s="68" t="s">
        <v>2195</v>
      </c>
      <c r="G1344" s="71" t="s">
        <v>2441</v>
      </c>
      <c r="H1344" s="66">
        <v>1.0</v>
      </c>
      <c r="I1344" s="66" t="str">
        <f>vlookup(D1344,'ranap clusters obsolete'!D:D,1,false)</f>
        <v>#N/A</v>
      </c>
      <c r="J1344" s="66" t="s">
        <v>9311</v>
      </c>
    </row>
    <row r="1345">
      <c r="A1345" s="69">
        <v>11.0</v>
      </c>
      <c r="B1345" s="69" t="s">
        <v>6275</v>
      </c>
      <c r="C1345" s="68" t="s">
        <v>6236</v>
      </c>
      <c r="D1345" s="70" t="s">
        <v>9353</v>
      </c>
      <c r="E1345" s="68" t="s">
        <v>2521</v>
      </c>
      <c r="F1345" s="68" t="s">
        <v>2195</v>
      </c>
      <c r="G1345" s="71" t="s">
        <v>2441</v>
      </c>
      <c r="H1345" s="66">
        <v>1.0</v>
      </c>
      <c r="I1345" s="66" t="str">
        <f>vlookup(D1345,'ranap clusters obsolete'!D:D,1,false)</f>
        <v>#N/A</v>
      </c>
      <c r="J1345" s="66" t="s">
        <v>9311</v>
      </c>
    </row>
    <row r="1346">
      <c r="A1346" s="69">
        <v>11.0</v>
      </c>
      <c r="B1346" s="69" t="s">
        <v>6275</v>
      </c>
      <c r="C1346" s="68" t="s">
        <v>6236</v>
      </c>
      <c r="D1346" s="70" t="s">
        <v>9353</v>
      </c>
      <c r="E1346" s="68" t="s">
        <v>2544</v>
      </c>
      <c r="F1346" s="68" t="s">
        <v>6278</v>
      </c>
      <c r="G1346" s="71" t="s">
        <v>2441</v>
      </c>
      <c r="H1346" s="66">
        <v>1.0</v>
      </c>
      <c r="I1346" s="66" t="str">
        <f>vlookup(D1346,'ranap clusters obsolete'!D:D,1,false)</f>
        <v>#N/A</v>
      </c>
      <c r="J1346" s="66" t="s">
        <v>9311</v>
      </c>
    </row>
    <row r="1347">
      <c r="A1347" s="69">
        <v>11.0</v>
      </c>
      <c r="B1347" s="69" t="s">
        <v>6275</v>
      </c>
      <c r="C1347" s="68" t="s">
        <v>6236</v>
      </c>
      <c r="D1347" s="70" t="s">
        <v>9353</v>
      </c>
      <c r="E1347" s="68" t="s">
        <v>2546</v>
      </c>
      <c r="F1347" s="68" t="s">
        <v>2195</v>
      </c>
      <c r="G1347" s="71" t="s">
        <v>2436</v>
      </c>
      <c r="H1347" s="66">
        <v>1.0</v>
      </c>
      <c r="I1347" s="66" t="str">
        <f>vlookup(D1347,'ranap clusters obsolete'!D:D,1,false)</f>
        <v>#N/A</v>
      </c>
      <c r="J1347" s="66" t="s">
        <v>9311</v>
      </c>
    </row>
    <row r="1348">
      <c r="A1348" s="69">
        <v>11.0</v>
      </c>
      <c r="B1348" s="69" t="s">
        <v>6275</v>
      </c>
      <c r="C1348" s="68" t="s">
        <v>6236</v>
      </c>
      <c r="D1348" s="70" t="s">
        <v>9353</v>
      </c>
      <c r="E1348" s="68" t="s">
        <v>2548</v>
      </c>
      <c r="F1348" s="68" t="s">
        <v>6278</v>
      </c>
      <c r="G1348" s="71" t="s">
        <v>2441</v>
      </c>
      <c r="H1348" s="66">
        <v>1.0</v>
      </c>
      <c r="I1348" s="66" t="str">
        <f>vlookup(D1348,'ranap clusters obsolete'!D:D,1,false)</f>
        <v>#N/A</v>
      </c>
      <c r="J1348" s="66" t="s">
        <v>9311</v>
      </c>
    </row>
    <row r="1349">
      <c r="A1349" s="69">
        <v>11.0</v>
      </c>
      <c r="B1349" s="69" t="s">
        <v>6275</v>
      </c>
      <c r="C1349" s="68" t="s">
        <v>6236</v>
      </c>
      <c r="D1349" s="70" t="s">
        <v>9353</v>
      </c>
      <c r="E1349" s="68" t="s">
        <v>2550</v>
      </c>
      <c r="F1349" s="68" t="s">
        <v>2195</v>
      </c>
      <c r="G1349" s="71" t="s">
        <v>2436</v>
      </c>
      <c r="H1349" s="66">
        <v>1.0</v>
      </c>
      <c r="I1349" s="66" t="str">
        <f>vlookup(D1349,'ranap clusters obsolete'!D:D,1,false)</f>
        <v>#N/A</v>
      </c>
      <c r="J1349" s="66" t="s">
        <v>9311</v>
      </c>
    </row>
    <row r="1350">
      <c r="A1350" s="69">
        <v>11.0</v>
      </c>
      <c r="B1350" s="69" t="s">
        <v>6275</v>
      </c>
      <c r="C1350" s="68" t="s">
        <v>6236</v>
      </c>
      <c r="D1350" s="70" t="s">
        <v>9353</v>
      </c>
      <c r="E1350" s="68" t="s">
        <v>2552</v>
      </c>
      <c r="F1350" s="68" t="s">
        <v>7927</v>
      </c>
      <c r="G1350" s="71" t="s">
        <v>2436</v>
      </c>
      <c r="H1350" s="66">
        <v>1.0</v>
      </c>
      <c r="I1350" s="66" t="str">
        <f>vlookup(D1350,'ranap clusters obsolete'!D:D,1,false)</f>
        <v>#N/A</v>
      </c>
      <c r="J1350" s="66" t="s">
        <v>9311</v>
      </c>
    </row>
    <row r="1351">
      <c r="A1351" s="69">
        <v>11.0</v>
      </c>
      <c r="B1351" s="69" t="s">
        <v>6275</v>
      </c>
      <c r="C1351" s="68" t="s">
        <v>6236</v>
      </c>
      <c r="D1351" s="70" t="s">
        <v>2453</v>
      </c>
      <c r="E1351" s="68" t="s">
        <v>2873</v>
      </c>
      <c r="F1351" s="68" t="s">
        <v>2195</v>
      </c>
      <c r="G1351" s="71" t="s">
        <v>2436</v>
      </c>
      <c r="H1351" s="66">
        <v>1.0</v>
      </c>
      <c r="I1351" s="72" t="str">
        <f>vlookup(D1351,'ranap clusters obsolete'!D:D,1,false)</f>
        <v>07.62</v>
      </c>
      <c r="J1351" s="66" t="s">
        <v>9311</v>
      </c>
    </row>
    <row r="1352">
      <c r="A1352" s="69">
        <v>11.0</v>
      </c>
      <c r="B1352" s="69" t="s">
        <v>6275</v>
      </c>
      <c r="C1352" s="68" t="s">
        <v>6236</v>
      </c>
      <c r="D1352" s="70" t="s">
        <v>2453</v>
      </c>
      <c r="E1352" s="68" t="s">
        <v>10754</v>
      </c>
      <c r="F1352" s="68" t="s">
        <v>2195</v>
      </c>
      <c r="G1352" s="71" t="s">
        <v>2436</v>
      </c>
      <c r="H1352" s="66">
        <v>1.0</v>
      </c>
      <c r="I1352" s="72" t="str">
        <f>vlookup(D1352,'ranap clusters obsolete'!D:D,1,false)</f>
        <v>07.62</v>
      </c>
      <c r="J1352" s="66" t="s">
        <v>9311</v>
      </c>
    </row>
    <row r="1353">
      <c r="A1353" s="69">
        <v>11.0</v>
      </c>
      <c r="B1353" s="69" t="s">
        <v>6275</v>
      </c>
      <c r="C1353" s="68" t="s">
        <v>6236</v>
      </c>
      <c r="D1353" s="98" t="s">
        <v>2881</v>
      </c>
      <c r="E1353" s="75" t="s">
        <v>418</v>
      </c>
      <c r="F1353" s="68" t="s">
        <v>2199</v>
      </c>
      <c r="G1353" s="71" t="s">
        <v>2441</v>
      </c>
      <c r="H1353" s="66">
        <v>1.0</v>
      </c>
      <c r="I1353" s="72" t="str">
        <f>vlookup(D1353,'ranap clusters obsolete'!D:D,1,false)</f>
        <v>39.28</v>
      </c>
      <c r="J1353" s="66" t="s">
        <v>9311</v>
      </c>
    </row>
    <row r="1354">
      <c r="A1354" s="69">
        <v>11.0</v>
      </c>
      <c r="B1354" s="69" t="s">
        <v>6275</v>
      </c>
      <c r="C1354" s="68" t="s">
        <v>6236</v>
      </c>
      <c r="D1354" s="98" t="s">
        <v>8845</v>
      </c>
      <c r="E1354" s="68" t="s">
        <v>10755</v>
      </c>
      <c r="F1354" s="68" t="s">
        <v>2199</v>
      </c>
      <c r="G1354" s="71" t="s">
        <v>2436</v>
      </c>
      <c r="H1354" s="66">
        <v>1.0</v>
      </c>
      <c r="I1354" s="66" t="str">
        <f>vlookup(D1354,'ranap clusters obsolete'!D:D,1,false)</f>
        <v>#N/A</v>
      </c>
      <c r="J1354" s="66" t="s">
        <v>9311</v>
      </c>
    </row>
    <row r="1355">
      <c r="A1355" s="69">
        <v>11.0</v>
      </c>
      <c r="B1355" s="69" t="s">
        <v>6275</v>
      </c>
      <c r="C1355" s="68" t="s">
        <v>6236</v>
      </c>
      <c r="D1355" s="86" t="s">
        <v>3183</v>
      </c>
      <c r="E1355" s="158" t="s">
        <v>10756</v>
      </c>
      <c r="F1355" s="68" t="s">
        <v>2199</v>
      </c>
      <c r="G1355" s="71" t="s">
        <v>2436</v>
      </c>
      <c r="H1355" s="66">
        <v>1.0</v>
      </c>
      <c r="I1355" s="66" t="str">
        <f>vlookup(D1355,'ranap clusters obsolete'!D:D,1,false)</f>
        <v>#N/A</v>
      </c>
      <c r="J1355" s="66" t="s">
        <v>9311</v>
      </c>
    </row>
    <row r="1356">
      <c r="A1356" s="69">
        <v>11.0</v>
      </c>
      <c r="B1356" s="69" t="s">
        <v>6275</v>
      </c>
      <c r="C1356" s="68" t="s">
        <v>6236</v>
      </c>
      <c r="D1356" s="86" t="s">
        <v>2876</v>
      </c>
      <c r="E1356" s="158" t="s">
        <v>10757</v>
      </c>
      <c r="F1356" s="68" t="s">
        <v>2199</v>
      </c>
      <c r="G1356" s="71" t="s">
        <v>2436</v>
      </c>
      <c r="H1356" s="66">
        <v>1.0</v>
      </c>
      <c r="I1356" s="72" t="str">
        <f>vlookup(D1356,'ranap clusters obsolete'!D:D,1,false)</f>
        <v>38.310</v>
      </c>
      <c r="J1356" s="66" t="s">
        <v>9311</v>
      </c>
    </row>
    <row r="1357">
      <c r="A1357" s="69">
        <v>11.0</v>
      </c>
      <c r="B1357" s="69" t="s">
        <v>6275</v>
      </c>
      <c r="C1357" s="68" t="s">
        <v>6236</v>
      </c>
      <c r="D1357" s="70" t="s">
        <v>2978</v>
      </c>
      <c r="E1357" s="68" t="s">
        <v>654</v>
      </c>
      <c r="F1357" s="68" t="s">
        <v>2203</v>
      </c>
      <c r="G1357" s="73" t="s">
        <v>2441</v>
      </c>
      <c r="H1357" s="66">
        <v>1.0</v>
      </c>
      <c r="I1357" s="72" t="str">
        <f>vlookup(D1357,'ranap clusters obsolete'!D:D,1,false)</f>
        <v>04.420</v>
      </c>
      <c r="J1357" s="66" t="s">
        <v>9311</v>
      </c>
    </row>
    <row r="1358">
      <c r="A1358" s="69">
        <v>11.0</v>
      </c>
      <c r="B1358" s="69" t="s">
        <v>6275</v>
      </c>
      <c r="C1358" s="68" t="s">
        <v>7665</v>
      </c>
      <c r="D1358" s="70" t="s">
        <v>7666</v>
      </c>
      <c r="E1358" s="83" t="s">
        <v>2333</v>
      </c>
      <c r="F1358" s="68" t="s">
        <v>7669</v>
      </c>
      <c r="G1358" s="71" t="s">
        <v>2441</v>
      </c>
      <c r="H1358" s="66">
        <v>1.0</v>
      </c>
      <c r="I1358" s="66" t="str">
        <f>vlookup(D1358,'ranap clusters obsolete'!D:D,1,false)</f>
        <v>#N/A</v>
      </c>
      <c r="J1358" s="66" t="s">
        <v>9311</v>
      </c>
    </row>
    <row r="1359">
      <c r="A1359" s="69">
        <v>11.0</v>
      </c>
      <c r="B1359" s="69" t="s">
        <v>6275</v>
      </c>
      <c r="C1359" s="68" t="s">
        <v>7665</v>
      </c>
      <c r="D1359" s="70" t="s">
        <v>7666</v>
      </c>
      <c r="E1359" s="83" t="s">
        <v>2343</v>
      </c>
      <c r="F1359" s="68" t="s">
        <v>7669</v>
      </c>
      <c r="G1359" s="71" t="s">
        <v>2441</v>
      </c>
      <c r="H1359" s="66">
        <v>1.0</v>
      </c>
      <c r="I1359" s="66" t="str">
        <f>vlookup(D1359,'ranap clusters obsolete'!D:D,1,false)</f>
        <v>#N/A</v>
      </c>
      <c r="J1359" s="66" t="s">
        <v>9311</v>
      </c>
    </row>
    <row r="1360">
      <c r="A1360" s="69">
        <v>11.0</v>
      </c>
      <c r="B1360" s="69" t="s">
        <v>6275</v>
      </c>
      <c r="C1360" s="68" t="s">
        <v>7665</v>
      </c>
      <c r="D1360" s="70" t="s">
        <v>7688</v>
      </c>
      <c r="E1360" s="68" t="s">
        <v>2323</v>
      </c>
      <c r="F1360" s="68" t="s">
        <v>7669</v>
      </c>
      <c r="G1360" s="68" t="s">
        <v>2441</v>
      </c>
      <c r="H1360" s="66">
        <v>1.0</v>
      </c>
      <c r="I1360" s="66" t="str">
        <f>vlookup(D1360,'ranap clusters obsolete'!D:D,1,false)</f>
        <v>#N/A</v>
      </c>
      <c r="J1360" s="66" t="s">
        <v>9311</v>
      </c>
    </row>
    <row r="1361">
      <c r="A1361" s="69">
        <v>11.0</v>
      </c>
      <c r="B1361" s="69" t="s">
        <v>6275</v>
      </c>
      <c r="C1361" s="68" t="s">
        <v>7665</v>
      </c>
      <c r="D1361" s="85" t="s">
        <v>7688</v>
      </c>
      <c r="E1361" s="68" t="s">
        <v>2325</v>
      </c>
      <c r="F1361" s="68" t="s">
        <v>7669</v>
      </c>
      <c r="G1361" s="71" t="s">
        <v>2436</v>
      </c>
      <c r="H1361" s="66">
        <v>1.0</v>
      </c>
      <c r="I1361" s="66" t="str">
        <f>vlookup(D1361,'ranap clusters obsolete'!D:D,1,false)</f>
        <v>#N/A</v>
      </c>
      <c r="J1361" s="66" t="s">
        <v>9311</v>
      </c>
    </row>
    <row r="1362">
      <c r="A1362" s="69">
        <v>11.0</v>
      </c>
      <c r="B1362" s="69" t="s">
        <v>6275</v>
      </c>
      <c r="C1362" s="68" t="s">
        <v>7665</v>
      </c>
      <c r="D1362" s="70" t="s">
        <v>7710</v>
      </c>
      <c r="E1362" s="68" t="s">
        <v>2345</v>
      </c>
      <c r="F1362" s="68" t="s">
        <v>7669</v>
      </c>
      <c r="G1362" s="68" t="s">
        <v>2441</v>
      </c>
      <c r="H1362" s="66">
        <v>1.0</v>
      </c>
      <c r="I1362" s="66" t="str">
        <f>vlookup(D1362,'ranap clusters obsolete'!D:D,1,false)</f>
        <v>#N/A</v>
      </c>
      <c r="J1362" s="66" t="s">
        <v>9311</v>
      </c>
    </row>
    <row r="1363">
      <c r="A1363" s="69">
        <v>11.0</v>
      </c>
      <c r="B1363" s="69" t="s">
        <v>6275</v>
      </c>
      <c r="C1363" s="68" t="s">
        <v>7665</v>
      </c>
      <c r="D1363" s="85" t="s">
        <v>7710</v>
      </c>
      <c r="E1363" s="68" t="s">
        <v>2347</v>
      </c>
      <c r="F1363" s="68" t="s">
        <v>7669</v>
      </c>
      <c r="G1363" s="71" t="s">
        <v>2436</v>
      </c>
      <c r="H1363" s="66">
        <v>1.0</v>
      </c>
      <c r="I1363" s="66" t="str">
        <f>vlookup(D1363,'ranap clusters obsolete'!D:D,1,false)</f>
        <v>#N/A</v>
      </c>
      <c r="J1363" s="66" t="s">
        <v>9311</v>
      </c>
    </row>
    <row r="1364">
      <c r="A1364" s="69">
        <v>11.0</v>
      </c>
      <c r="B1364" s="69" t="s">
        <v>6275</v>
      </c>
      <c r="C1364" s="68" t="s">
        <v>7665</v>
      </c>
      <c r="D1364" s="88" t="s">
        <v>7727</v>
      </c>
      <c r="E1364" s="68" t="s">
        <v>2367</v>
      </c>
      <c r="F1364" s="68" t="s">
        <v>7669</v>
      </c>
      <c r="G1364" s="71" t="s">
        <v>2436</v>
      </c>
      <c r="H1364" s="66">
        <v>1.0</v>
      </c>
      <c r="I1364" s="66" t="str">
        <f>vlookup(D1364,'ranap clusters obsolete'!D:D,1,false)</f>
        <v>#N/A</v>
      </c>
      <c r="J1364" s="66" t="s">
        <v>9311</v>
      </c>
    </row>
    <row r="1365">
      <c r="A1365" s="69">
        <v>11.0</v>
      </c>
      <c r="B1365" s="69" t="s">
        <v>6275</v>
      </c>
      <c r="C1365" s="68" t="s">
        <v>7665</v>
      </c>
      <c r="D1365" s="70" t="s">
        <v>7736</v>
      </c>
      <c r="E1365" s="89" t="s">
        <v>7737</v>
      </c>
      <c r="F1365" s="68" t="s">
        <v>7669</v>
      </c>
      <c r="G1365" s="71" t="s">
        <v>2436</v>
      </c>
      <c r="H1365" s="66">
        <v>1.0</v>
      </c>
      <c r="I1365" s="66" t="str">
        <f>vlookup(D1365,'ranap clusters obsolete'!D:D,1,false)</f>
        <v>#N/A</v>
      </c>
      <c r="J1365" s="66" t="s">
        <v>9311</v>
      </c>
    </row>
    <row r="1366">
      <c r="A1366" s="69">
        <v>11.0</v>
      </c>
      <c r="B1366" s="69" t="s">
        <v>6275</v>
      </c>
      <c r="C1366" s="68" t="s">
        <v>7665</v>
      </c>
      <c r="D1366" s="70" t="s">
        <v>7736</v>
      </c>
      <c r="E1366" s="89" t="s">
        <v>7747</v>
      </c>
      <c r="F1366" s="68" t="s">
        <v>7669</v>
      </c>
      <c r="G1366" s="71" t="s">
        <v>2436</v>
      </c>
      <c r="H1366" s="66">
        <v>1.0</v>
      </c>
      <c r="I1366" s="66" t="str">
        <f>vlookup(D1366,'ranap clusters obsolete'!D:D,1,false)</f>
        <v>#N/A</v>
      </c>
      <c r="J1366" s="66" t="s">
        <v>9311</v>
      </c>
    </row>
    <row r="1367">
      <c r="A1367" s="69">
        <v>11.0</v>
      </c>
      <c r="B1367" s="69" t="s">
        <v>6275</v>
      </c>
      <c r="C1367" s="68" t="s">
        <v>7665</v>
      </c>
      <c r="D1367" s="70" t="s">
        <v>7736</v>
      </c>
      <c r="E1367" s="89" t="s">
        <v>7737</v>
      </c>
      <c r="F1367" s="68" t="s">
        <v>7669</v>
      </c>
      <c r="G1367" s="71" t="s">
        <v>2436</v>
      </c>
      <c r="H1367" s="66">
        <v>1.0</v>
      </c>
      <c r="I1367" s="66" t="str">
        <f>vlookup(D1367,'ranap clusters obsolete'!D:D,1,false)</f>
        <v>#N/A</v>
      </c>
      <c r="J1367" s="66" t="s">
        <v>9311</v>
      </c>
    </row>
    <row r="1368">
      <c r="A1368" s="69">
        <v>11.0</v>
      </c>
      <c r="B1368" s="69" t="s">
        <v>6275</v>
      </c>
      <c r="C1368" s="68" t="s">
        <v>7665</v>
      </c>
      <c r="D1368" s="70" t="s">
        <v>7736</v>
      </c>
      <c r="E1368" s="89" t="s">
        <v>7761</v>
      </c>
      <c r="F1368" s="68" t="s">
        <v>7669</v>
      </c>
      <c r="G1368" s="71" t="s">
        <v>2436</v>
      </c>
      <c r="H1368" s="66">
        <v>1.0</v>
      </c>
      <c r="I1368" s="66" t="str">
        <f>vlookup(D1368,'ranap clusters obsolete'!D:D,1,false)</f>
        <v>#N/A</v>
      </c>
      <c r="J1368" s="66" t="s">
        <v>9311</v>
      </c>
    </row>
    <row r="1369">
      <c r="A1369" s="69">
        <v>11.0</v>
      </c>
      <c r="B1369" s="69" t="s">
        <v>6275</v>
      </c>
      <c r="C1369" s="68" t="s">
        <v>7665</v>
      </c>
      <c r="D1369" s="70" t="s">
        <v>1644</v>
      </c>
      <c r="E1369" s="68" t="s">
        <v>7766</v>
      </c>
      <c r="F1369" s="68" t="s">
        <v>2228</v>
      </c>
      <c r="G1369" s="68" t="s">
        <v>2441</v>
      </c>
      <c r="H1369" s="66">
        <v>1.0</v>
      </c>
      <c r="I1369" s="66" t="str">
        <f>vlookup(D1369,'ranap clusters obsolete'!D:D,1,false)</f>
        <v>#N/A</v>
      </c>
      <c r="J1369" s="66" t="s">
        <v>9311</v>
      </c>
    </row>
    <row r="1370">
      <c r="A1370" s="69">
        <v>11.0</v>
      </c>
      <c r="B1370" s="69" t="s">
        <v>6275</v>
      </c>
      <c r="C1370" s="68" t="s">
        <v>7665</v>
      </c>
      <c r="D1370" s="70" t="s">
        <v>1653</v>
      </c>
      <c r="E1370" s="68" t="s">
        <v>2528</v>
      </c>
      <c r="F1370" s="68" t="s">
        <v>2228</v>
      </c>
      <c r="G1370" s="68" t="s">
        <v>2441</v>
      </c>
      <c r="H1370" s="66">
        <v>1.0</v>
      </c>
      <c r="I1370" s="66" t="str">
        <f>vlookup(D1370,'ranap clusters obsolete'!D:D,1,false)</f>
        <v>#N/A</v>
      </c>
      <c r="J1370" s="66" t="s">
        <v>9311</v>
      </c>
    </row>
    <row r="1371">
      <c r="A1371" s="69">
        <v>11.0</v>
      </c>
      <c r="B1371" s="69" t="s">
        <v>6275</v>
      </c>
      <c r="C1371" s="68" t="s">
        <v>7665</v>
      </c>
      <c r="D1371" s="100" t="s">
        <v>1646</v>
      </c>
      <c r="E1371" s="91" t="s">
        <v>1040</v>
      </c>
      <c r="F1371" s="68" t="s">
        <v>2228</v>
      </c>
      <c r="G1371" s="68" t="s">
        <v>2441</v>
      </c>
      <c r="H1371" s="66">
        <v>1.0</v>
      </c>
      <c r="I1371" s="66" t="str">
        <f>vlookup(D1371,'ranap clusters obsolete'!D:D,1,false)</f>
        <v>#N/A</v>
      </c>
      <c r="J1371" s="66" t="s">
        <v>9311</v>
      </c>
    </row>
    <row r="1372">
      <c r="A1372" s="69">
        <v>11.0</v>
      </c>
      <c r="B1372" s="69" t="s">
        <v>6275</v>
      </c>
      <c r="C1372" s="68" t="s">
        <v>7665</v>
      </c>
      <c r="D1372" s="100" t="s">
        <v>1647</v>
      </c>
      <c r="E1372" s="91" t="s">
        <v>1043</v>
      </c>
      <c r="F1372" s="68" t="s">
        <v>2228</v>
      </c>
      <c r="G1372" s="68" t="s">
        <v>2441</v>
      </c>
      <c r="H1372" s="66">
        <v>1.0</v>
      </c>
      <c r="I1372" s="66" t="str">
        <f>vlookup(D1372,'ranap clusters obsolete'!D:D,1,false)</f>
        <v>#N/A</v>
      </c>
      <c r="J1372" s="66" t="s">
        <v>9311</v>
      </c>
    </row>
    <row r="1373">
      <c r="A1373" s="69">
        <v>11.0</v>
      </c>
      <c r="B1373" s="69" t="s">
        <v>6275</v>
      </c>
      <c r="C1373" s="68" t="s">
        <v>7665</v>
      </c>
      <c r="D1373" s="100" t="s">
        <v>1649</v>
      </c>
      <c r="E1373" s="91" t="s">
        <v>2527</v>
      </c>
      <c r="F1373" s="68" t="s">
        <v>2228</v>
      </c>
      <c r="G1373" s="68" t="s">
        <v>2441</v>
      </c>
      <c r="H1373" s="66">
        <v>1.0</v>
      </c>
      <c r="I1373" s="66" t="str">
        <f>vlookup(D1373,'ranap clusters obsolete'!D:D,1,false)</f>
        <v>#N/A</v>
      </c>
      <c r="J1373" s="66" t="s">
        <v>9311</v>
      </c>
    </row>
    <row r="1374">
      <c r="A1374" s="69">
        <v>11.0</v>
      </c>
      <c r="B1374" s="69" t="s">
        <v>6275</v>
      </c>
      <c r="C1374" s="68" t="s">
        <v>7665</v>
      </c>
      <c r="D1374" s="100" t="s">
        <v>1650</v>
      </c>
      <c r="E1374" s="91" t="s">
        <v>1050</v>
      </c>
      <c r="F1374" s="68" t="s">
        <v>2228</v>
      </c>
      <c r="G1374" s="68" t="s">
        <v>2441</v>
      </c>
      <c r="H1374" s="66">
        <v>1.0</v>
      </c>
      <c r="I1374" s="66" t="str">
        <f>vlookup(D1374,'ranap clusters obsolete'!D:D,1,false)</f>
        <v>#N/A</v>
      </c>
      <c r="J1374" s="66" t="s">
        <v>9311</v>
      </c>
    </row>
    <row r="1375">
      <c r="A1375" s="69">
        <v>11.0</v>
      </c>
      <c r="B1375" s="69" t="s">
        <v>6275</v>
      </c>
      <c r="C1375" s="68" t="s">
        <v>7665</v>
      </c>
      <c r="D1375" s="100" t="s">
        <v>1651</v>
      </c>
      <c r="E1375" s="91" t="s">
        <v>7813</v>
      </c>
      <c r="F1375" s="68" t="s">
        <v>2228</v>
      </c>
      <c r="G1375" s="68" t="s">
        <v>2441</v>
      </c>
      <c r="H1375" s="66">
        <v>1.0</v>
      </c>
      <c r="I1375" s="66" t="str">
        <f>vlookup(D1375,'ranap clusters obsolete'!D:D,1,false)</f>
        <v>#N/A</v>
      </c>
      <c r="J1375" s="66" t="s">
        <v>9311</v>
      </c>
    </row>
    <row r="1376">
      <c r="A1376" s="77">
        <v>11.0</v>
      </c>
      <c r="B1376" s="77" t="s">
        <v>6275</v>
      </c>
      <c r="C1376" s="78" t="s">
        <v>7665</v>
      </c>
      <c r="D1376" s="159" t="s">
        <v>7822</v>
      </c>
      <c r="E1376" s="93" t="s">
        <v>2459</v>
      </c>
      <c r="F1376" s="78" t="s">
        <v>7827</v>
      </c>
      <c r="G1376" s="81"/>
      <c r="H1376" s="66">
        <v>1.0</v>
      </c>
      <c r="I1376" s="66" t="str">
        <f>vlookup(D1376,'ranap clusters obsolete'!D:D,1,false)</f>
        <v>#N/A</v>
      </c>
      <c r="J1376" s="66" t="s">
        <v>9311</v>
      </c>
    </row>
    <row r="1377">
      <c r="A1377" s="69">
        <v>11.0</v>
      </c>
      <c r="B1377" s="69" t="s">
        <v>6275</v>
      </c>
      <c r="C1377" s="68" t="s">
        <v>6236</v>
      </c>
      <c r="D1377" s="94" t="s">
        <v>7888</v>
      </c>
      <c r="E1377" s="68" t="s">
        <v>2489</v>
      </c>
      <c r="F1377" s="68" t="s">
        <v>6278</v>
      </c>
      <c r="G1377" s="71" t="s">
        <v>2301</v>
      </c>
      <c r="H1377" s="66">
        <v>1.0</v>
      </c>
      <c r="I1377" s="66" t="str">
        <f>vlookup(D1377,'ranap clusters obsolete'!D:D,1,false)</f>
        <v>#N/A</v>
      </c>
      <c r="J1377" s="66" t="s">
        <v>9311</v>
      </c>
    </row>
    <row r="1378">
      <c r="A1378" s="69">
        <v>11.0</v>
      </c>
      <c r="B1378" s="69" t="s">
        <v>6275</v>
      </c>
      <c r="C1378" s="68" t="s">
        <v>6236</v>
      </c>
      <c r="D1378" s="95" t="s">
        <v>2530</v>
      </c>
      <c r="E1378" s="68" t="s">
        <v>2531</v>
      </c>
      <c r="F1378" s="68" t="s">
        <v>2195</v>
      </c>
      <c r="G1378" s="71" t="s">
        <v>2436</v>
      </c>
      <c r="H1378" s="66">
        <v>1.0</v>
      </c>
      <c r="I1378" s="66" t="str">
        <f>vlookup(D1378,'ranap clusters obsolete'!D:D,1,false)</f>
        <v>#N/A</v>
      </c>
      <c r="J1378" s="66" t="s">
        <v>9311</v>
      </c>
    </row>
    <row r="1379">
      <c r="A1379" s="69">
        <v>11.0</v>
      </c>
      <c r="B1379" s="69" t="s">
        <v>6275</v>
      </c>
      <c r="C1379" s="68" t="s">
        <v>6236</v>
      </c>
      <c r="D1379" s="95" t="s">
        <v>3026</v>
      </c>
      <c r="E1379" s="68" t="s">
        <v>3027</v>
      </c>
      <c r="F1379" s="68" t="s">
        <v>2195</v>
      </c>
      <c r="G1379" s="71" t="s">
        <v>2436</v>
      </c>
      <c r="H1379" s="66">
        <v>1.0</v>
      </c>
      <c r="I1379" s="66" t="str">
        <f>vlookup(D1379,'ranap clusters obsolete'!D:D,1,false)</f>
        <v>#N/A</v>
      </c>
      <c r="J1379" s="66" t="s">
        <v>9311</v>
      </c>
    </row>
    <row r="1380">
      <c r="A1380" s="69">
        <v>11.0</v>
      </c>
      <c r="B1380" s="69" t="s">
        <v>6275</v>
      </c>
      <c r="C1380" s="68" t="s">
        <v>6236</v>
      </c>
      <c r="D1380" s="94" t="s">
        <v>8089</v>
      </c>
      <c r="E1380" s="68" t="s">
        <v>2499</v>
      </c>
      <c r="F1380" s="68" t="s">
        <v>6278</v>
      </c>
      <c r="G1380" s="71" t="s">
        <v>2301</v>
      </c>
      <c r="H1380" s="66">
        <v>1.0</v>
      </c>
      <c r="I1380" s="66" t="str">
        <f>vlookup(D1380,'ranap clusters obsolete'!D:D,1,false)</f>
        <v>#N/A</v>
      </c>
      <c r="J1380" s="66" t="s">
        <v>9311</v>
      </c>
    </row>
    <row r="1381">
      <c r="A1381" s="69">
        <v>11.0</v>
      </c>
      <c r="B1381" s="69" t="s">
        <v>6275</v>
      </c>
      <c r="C1381" s="68" t="s">
        <v>6236</v>
      </c>
      <c r="D1381" s="94" t="s">
        <v>8089</v>
      </c>
      <c r="E1381" s="68" t="s">
        <v>2501</v>
      </c>
      <c r="F1381" s="68" t="s">
        <v>2195</v>
      </c>
      <c r="G1381" s="71" t="s">
        <v>2441</v>
      </c>
      <c r="H1381" s="66">
        <v>1.0</v>
      </c>
      <c r="I1381" s="66" t="str">
        <f>vlookup(D1381,'ranap clusters obsolete'!D:D,1,false)</f>
        <v>#N/A</v>
      </c>
      <c r="J1381" s="66" t="s">
        <v>9311</v>
      </c>
    </row>
    <row r="1382">
      <c r="A1382" s="69">
        <v>11.0</v>
      </c>
      <c r="B1382" s="69" t="s">
        <v>6275</v>
      </c>
      <c r="C1382" s="68" t="s">
        <v>6236</v>
      </c>
      <c r="D1382" s="94" t="s">
        <v>8089</v>
      </c>
      <c r="E1382" s="68" t="s">
        <v>2504</v>
      </c>
      <c r="F1382" s="68" t="s">
        <v>7927</v>
      </c>
      <c r="G1382" s="71" t="s">
        <v>2436</v>
      </c>
      <c r="H1382" s="66">
        <v>1.0</v>
      </c>
      <c r="I1382" s="66" t="str">
        <f>vlookup(D1382,'ranap clusters obsolete'!D:D,1,false)</f>
        <v>#N/A</v>
      </c>
      <c r="J1382" s="66" t="s">
        <v>9311</v>
      </c>
    </row>
    <row r="1383">
      <c r="A1383" s="69">
        <v>11.0</v>
      </c>
      <c r="B1383" s="69" t="s">
        <v>6275</v>
      </c>
      <c r="C1383" s="68" t="s">
        <v>6236</v>
      </c>
      <c r="D1383" s="70" t="s">
        <v>1503</v>
      </c>
      <c r="E1383" s="68" t="s">
        <v>480</v>
      </c>
      <c r="F1383" s="68" t="s">
        <v>6564</v>
      </c>
      <c r="G1383" s="71" t="s">
        <v>2441</v>
      </c>
      <c r="H1383" s="66">
        <v>1.0</v>
      </c>
      <c r="I1383" s="72" t="str">
        <f>vlookup(D1383,'ranap clusters obsolete'!D:D,1,false)</f>
        <v>80.55</v>
      </c>
      <c r="J1383" s="66" t="s">
        <v>9311</v>
      </c>
    </row>
    <row r="1384">
      <c r="A1384" s="69">
        <v>11.0</v>
      </c>
      <c r="B1384" s="69" t="s">
        <v>6275</v>
      </c>
      <c r="C1384" s="68" t="s">
        <v>6236</v>
      </c>
      <c r="D1384" s="70" t="s">
        <v>2472</v>
      </c>
      <c r="E1384" s="68" t="s">
        <v>225</v>
      </c>
      <c r="F1384" s="68" t="s">
        <v>2196</v>
      </c>
      <c r="G1384" s="71" t="s">
        <v>2441</v>
      </c>
      <c r="H1384" s="66">
        <v>1.0</v>
      </c>
      <c r="I1384" s="72" t="str">
        <f>vlookup(D1384,'ranap clusters obsolete'!D:D,1,false)</f>
        <v>02.20</v>
      </c>
      <c r="J1384" s="66" t="s">
        <v>9311</v>
      </c>
    </row>
    <row r="1385">
      <c r="A1385" s="69">
        <v>11.0</v>
      </c>
      <c r="B1385" s="69" t="s">
        <v>6275</v>
      </c>
      <c r="C1385" s="68" t="s">
        <v>6236</v>
      </c>
      <c r="D1385" s="98" t="s">
        <v>8845</v>
      </c>
      <c r="E1385" s="68" t="s">
        <v>3264</v>
      </c>
      <c r="F1385" s="68" t="s">
        <v>2199</v>
      </c>
      <c r="G1385" s="68" t="s">
        <v>2436</v>
      </c>
      <c r="H1385" s="66">
        <v>1.0</v>
      </c>
      <c r="I1385" s="66" t="str">
        <f>vlookup(D1385,'ranap clusters obsolete'!D:D,1,false)</f>
        <v>#N/A</v>
      </c>
      <c r="J1385" s="66" t="s">
        <v>9311</v>
      </c>
    </row>
    <row r="1386">
      <c r="A1386" s="69">
        <v>11.0</v>
      </c>
      <c r="B1386" s="69" t="s">
        <v>6275</v>
      </c>
      <c r="C1386" s="68" t="s">
        <v>6236</v>
      </c>
      <c r="D1386" s="70" t="s">
        <v>2961</v>
      </c>
      <c r="E1386" s="68" t="s">
        <v>294</v>
      </c>
      <c r="F1386" s="68" t="s">
        <v>6278</v>
      </c>
      <c r="G1386" s="68" t="s">
        <v>2441</v>
      </c>
      <c r="H1386" s="66">
        <v>1.0</v>
      </c>
      <c r="I1386" s="72" t="str">
        <f>vlookup(D1386,'ranap clusters obsolete'!D:D,1,false)</f>
        <v>04.421</v>
      </c>
      <c r="J1386" s="66" t="s">
        <v>9311</v>
      </c>
    </row>
    <row r="1387">
      <c r="A1387" s="69">
        <v>11.0</v>
      </c>
      <c r="B1387" s="69" t="s">
        <v>6275</v>
      </c>
      <c r="C1387" s="68" t="s">
        <v>7665</v>
      </c>
      <c r="D1387" s="70" t="s">
        <v>7666</v>
      </c>
      <c r="E1387" s="83" t="s">
        <v>2333</v>
      </c>
      <c r="F1387" s="68" t="s">
        <v>7669</v>
      </c>
      <c r="G1387" s="71" t="s">
        <v>2441</v>
      </c>
      <c r="H1387" s="66">
        <v>1.0</v>
      </c>
      <c r="I1387" s="66" t="str">
        <f>vlookup(D1387,'ranap clusters obsolete'!D:D,1,false)</f>
        <v>#N/A</v>
      </c>
      <c r="J1387" s="66" t="s">
        <v>9311</v>
      </c>
    </row>
    <row r="1388">
      <c r="A1388" s="69">
        <v>11.0</v>
      </c>
      <c r="B1388" s="69" t="s">
        <v>6275</v>
      </c>
      <c r="C1388" s="68" t="s">
        <v>7665</v>
      </c>
      <c r="D1388" s="70" t="s">
        <v>7666</v>
      </c>
      <c r="E1388" s="83" t="s">
        <v>2343</v>
      </c>
      <c r="F1388" s="68" t="s">
        <v>7669</v>
      </c>
      <c r="G1388" s="71" t="s">
        <v>2441</v>
      </c>
      <c r="H1388" s="66">
        <v>1.0</v>
      </c>
      <c r="I1388" s="66" t="str">
        <f>vlookup(D1388,'ranap clusters obsolete'!D:D,1,false)</f>
        <v>#N/A</v>
      </c>
      <c r="J1388" s="66" t="s">
        <v>9311</v>
      </c>
    </row>
    <row r="1389">
      <c r="A1389" s="69">
        <v>11.0</v>
      </c>
      <c r="B1389" s="69" t="s">
        <v>6275</v>
      </c>
      <c r="C1389" s="68" t="s">
        <v>7665</v>
      </c>
      <c r="D1389" s="70" t="s">
        <v>7688</v>
      </c>
      <c r="E1389" s="68" t="s">
        <v>2323</v>
      </c>
      <c r="F1389" s="68" t="s">
        <v>7669</v>
      </c>
      <c r="G1389" s="71" t="s">
        <v>2441</v>
      </c>
      <c r="H1389" s="66">
        <v>1.0</v>
      </c>
      <c r="I1389" s="66" t="str">
        <f>vlookup(D1389,'ranap clusters obsolete'!D:D,1,false)</f>
        <v>#N/A</v>
      </c>
      <c r="J1389" s="66" t="s">
        <v>9311</v>
      </c>
    </row>
    <row r="1390">
      <c r="A1390" s="69">
        <v>11.0</v>
      </c>
      <c r="B1390" s="69" t="s">
        <v>6275</v>
      </c>
      <c r="C1390" s="68" t="s">
        <v>7665</v>
      </c>
      <c r="D1390" s="85" t="s">
        <v>7688</v>
      </c>
      <c r="E1390" s="68" t="s">
        <v>2325</v>
      </c>
      <c r="F1390" s="68" t="s">
        <v>7669</v>
      </c>
      <c r="G1390" s="71" t="s">
        <v>2436</v>
      </c>
      <c r="H1390" s="66">
        <v>1.0</v>
      </c>
      <c r="I1390" s="66" t="str">
        <f>vlookup(D1390,'ranap clusters obsolete'!D:D,1,false)</f>
        <v>#N/A</v>
      </c>
      <c r="J1390" s="66" t="s">
        <v>9311</v>
      </c>
    </row>
    <row r="1391">
      <c r="A1391" s="69">
        <v>11.0</v>
      </c>
      <c r="B1391" s="69" t="s">
        <v>6275</v>
      </c>
      <c r="C1391" s="68" t="s">
        <v>7665</v>
      </c>
      <c r="D1391" s="70" t="s">
        <v>7710</v>
      </c>
      <c r="E1391" s="68" t="s">
        <v>2345</v>
      </c>
      <c r="F1391" s="68" t="s">
        <v>7669</v>
      </c>
      <c r="G1391" s="71" t="s">
        <v>2441</v>
      </c>
      <c r="H1391" s="66">
        <v>1.0</v>
      </c>
      <c r="I1391" s="66" t="str">
        <f>vlookup(D1391,'ranap clusters obsolete'!D:D,1,false)</f>
        <v>#N/A</v>
      </c>
      <c r="J1391" s="66" t="s">
        <v>9311</v>
      </c>
    </row>
    <row r="1392">
      <c r="A1392" s="69">
        <v>11.0</v>
      </c>
      <c r="B1392" s="69" t="s">
        <v>6275</v>
      </c>
      <c r="C1392" s="68" t="s">
        <v>7665</v>
      </c>
      <c r="D1392" s="85" t="s">
        <v>7710</v>
      </c>
      <c r="E1392" s="68" t="s">
        <v>2347</v>
      </c>
      <c r="F1392" s="68" t="s">
        <v>7669</v>
      </c>
      <c r="G1392" s="71" t="s">
        <v>2436</v>
      </c>
      <c r="H1392" s="66">
        <v>1.0</v>
      </c>
      <c r="I1392" s="66" t="str">
        <f>vlookup(D1392,'ranap clusters obsolete'!D:D,1,false)</f>
        <v>#N/A</v>
      </c>
      <c r="J1392" s="66" t="s">
        <v>9311</v>
      </c>
    </row>
    <row r="1393">
      <c r="A1393" s="69">
        <v>11.0</v>
      </c>
      <c r="B1393" s="69" t="s">
        <v>6275</v>
      </c>
      <c r="C1393" s="68" t="s">
        <v>7665</v>
      </c>
      <c r="D1393" s="88" t="s">
        <v>7727</v>
      </c>
      <c r="E1393" s="68" t="s">
        <v>2367</v>
      </c>
      <c r="F1393" s="68" t="s">
        <v>7669</v>
      </c>
      <c r="G1393" s="71" t="s">
        <v>2436</v>
      </c>
      <c r="H1393" s="66">
        <v>1.0</v>
      </c>
      <c r="I1393" s="66" t="str">
        <f>vlookup(D1393,'ranap clusters obsolete'!D:D,1,false)</f>
        <v>#N/A</v>
      </c>
      <c r="J1393" s="66" t="s">
        <v>9311</v>
      </c>
    </row>
    <row r="1394">
      <c r="A1394" s="69">
        <v>11.0</v>
      </c>
      <c r="B1394" s="69" t="s">
        <v>6275</v>
      </c>
      <c r="C1394" s="68" t="s">
        <v>7665</v>
      </c>
      <c r="D1394" s="70" t="s">
        <v>7736</v>
      </c>
      <c r="E1394" s="68" t="s">
        <v>8901</v>
      </c>
      <c r="F1394" s="68" t="s">
        <v>7669</v>
      </c>
      <c r="G1394" s="71" t="s">
        <v>2436</v>
      </c>
      <c r="H1394" s="66">
        <v>1.0</v>
      </c>
      <c r="I1394" s="66" t="str">
        <f>vlookup(D1394,'ranap clusters obsolete'!D:D,1,false)</f>
        <v>#N/A</v>
      </c>
      <c r="J1394" s="66" t="s">
        <v>9311</v>
      </c>
    </row>
    <row r="1395">
      <c r="A1395" s="69">
        <v>11.0</v>
      </c>
      <c r="B1395" s="69" t="s">
        <v>6275</v>
      </c>
      <c r="C1395" s="68" t="s">
        <v>7665</v>
      </c>
      <c r="D1395" s="70" t="s">
        <v>7736</v>
      </c>
      <c r="E1395" s="68" t="s">
        <v>2351</v>
      </c>
      <c r="F1395" s="68" t="s">
        <v>7669</v>
      </c>
      <c r="G1395" s="71" t="s">
        <v>2436</v>
      </c>
      <c r="H1395" s="66">
        <v>1.0</v>
      </c>
      <c r="I1395" s="66" t="str">
        <f>vlookup(D1395,'ranap clusters obsolete'!D:D,1,false)</f>
        <v>#N/A</v>
      </c>
      <c r="J1395" s="66" t="s">
        <v>9311</v>
      </c>
    </row>
    <row r="1396">
      <c r="A1396" s="69">
        <v>11.0</v>
      </c>
      <c r="B1396" s="69" t="s">
        <v>6275</v>
      </c>
      <c r="C1396" s="68" t="s">
        <v>7665</v>
      </c>
      <c r="D1396" s="70" t="s">
        <v>7736</v>
      </c>
      <c r="E1396" s="68" t="s">
        <v>8901</v>
      </c>
      <c r="F1396" s="68" t="s">
        <v>7669</v>
      </c>
      <c r="G1396" s="71" t="s">
        <v>2436</v>
      </c>
      <c r="H1396" s="66">
        <v>1.0</v>
      </c>
      <c r="I1396" s="66" t="str">
        <f>vlookup(D1396,'ranap clusters obsolete'!D:D,1,false)</f>
        <v>#N/A</v>
      </c>
      <c r="J1396" s="66" t="s">
        <v>9311</v>
      </c>
    </row>
    <row r="1397">
      <c r="A1397" s="69">
        <v>11.0</v>
      </c>
      <c r="B1397" s="69" t="s">
        <v>6275</v>
      </c>
      <c r="C1397" s="68" t="s">
        <v>7665</v>
      </c>
      <c r="D1397" s="70" t="s">
        <v>7736</v>
      </c>
      <c r="E1397" s="68" t="s">
        <v>2351</v>
      </c>
      <c r="F1397" s="68" t="s">
        <v>7669</v>
      </c>
      <c r="G1397" s="71" t="s">
        <v>2436</v>
      </c>
      <c r="H1397" s="66">
        <v>1.0</v>
      </c>
      <c r="I1397" s="66" t="str">
        <f>vlookup(D1397,'ranap clusters obsolete'!D:D,1,false)</f>
        <v>#N/A</v>
      </c>
      <c r="J1397" s="66" t="s">
        <v>9311</v>
      </c>
    </row>
    <row r="1398">
      <c r="A1398" s="69">
        <v>11.0</v>
      </c>
      <c r="B1398" s="69" t="s">
        <v>6275</v>
      </c>
      <c r="C1398" s="68" t="s">
        <v>7665</v>
      </c>
      <c r="D1398" s="70" t="s">
        <v>1644</v>
      </c>
      <c r="E1398" s="68" t="s">
        <v>7766</v>
      </c>
      <c r="F1398" s="68" t="s">
        <v>2228</v>
      </c>
      <c r="G1398" s="68" t="s">
        <v>2441</v>
      </c>
      <c r="H1398" s="66">
        <v>1.0</v>
      </c>
      <c r="I1398" s="66" t="str">
        <f>vlookup(D1398,'ranap clusters obsolete'!D:D,1,false)</f>
        <v>#N/A</v>
      </c>
      <c r="J1398" s="66" t="s">
        <v>9311</v>
      </c>
    </row>
    <row r="1399">
      <c r="A1399" s="69">
        <v>11.0</v>
      </c>
      <c r="B1399" s="69" t="s">
        <v>6275</v>
      </c>
      <c r="C1399" s="68" t="s">
        <v>7665</v>
      </c>
      <c r="D1399" s="70" t="s">
        <v>1653</v>
      </c>
      <c r="E1399" s="68" t="s">
        <v>2528</v>
      </c>
      <c r="F1399" s="68" t="s">
        <v>2228</v>
      </c>
      <c r="G1399" s="68" t="s">
        <v>2441</v>
      </c>
      <c r="H1399" s="66">
        <v>1.0</v>
      </c>
      <c r="I1399" s="66" t="str">
        <f>vlookup(D1399,'ranap clusters obsolete'!D:D,1,false)</f>
        <v>#N/A</v>
      </c>
      <c r="J1399" s="66" t="s">
        <v>9311</v>
      </c>
    </row>
    <row r="1400">
      <c r="A1400" s="69">
        <v>11.0</v>
      </c>
      <c r="B1400" s="69" t="s">
        <v>6275</v>
      </c>
      <c r="C1400" s="68" t="s">
        <v>7665</v>
      </c>
      <c r="D1400" s="100" t="s">
        <v>1646</v>
      </c>
      <c r="E1400" s="91" t="s">
        <v>1040</v>
      </c>
      <c r="F1400" s="68" t="s">
        <v>2228</v>
      </c>
      <c r="G1400" s="68" t="s">
        <v>2441</v>
      </c>
      <c r="H1400" s="66">
        <v>1.0</v>
      </c>
      <c r="I1400" s="66" t="str">
        <f>vlookup(D1400,'ranap clusters obsolete'!D:D,1,false)</f>
        <v>#N/A</v>
      </c>
      <c r="J1400" s="66" t="s">
        <v>9311</v>
      </c>
    </row>
    <row r="1401">
      <c r="A1401" s="69">
        <v>11.0</v>
      </c>
      <c r="B1401" s="69" t="s">
        <v>6275</v>
      </c>
      <c r="C1401" s="68" t="s">
        <v>7665</v>
      </c>
      <c r="D1401" s="100" t="s">
        <v>1647</v>
      </c>
      <c r="E1401" s="91" t="s">
        <v>1043</v>
      </c>
      <c r="F1401" s="68" t="s">
        <v>2228</v>
      </c>
      <c r="G1401" s="68" t="s">
        <v>2441</v>
      </c>
      <c r="H1401" s="66">
        <v>1.0</v>
      </c>
      <c r="I1401" s="66" t="str">
        <f>vlookup(D1401,'ranap clusters obsolete'!D:D,1,false)</f>
        <v>#N/A</v>
      </c>
      <c r="J1401" s="66" t="s">
        <v>9311</v>
      </c>
    </row>
    <row r="1402">
      <c r="A1402" s="69">
        <v>11.0</v>
      </c>
      <c r="B1402" s="69" t="s">
        <v>6275</v>
      </c>
      <c r="C1402" s="68" t="s">
        <v>7665</v>
      </c>
      <c r="D1402" s="100" t="s">
        <v>1649</v>
      </c>
      <c r="E1402" s="91" t="s">
        <v>2527</v>
      </c>
      <c r="F1402" s="68" t="s">
        <v>2228</v>
      </c>
      <c r="G1402" s="68" t="s">
        <v>2441</v>
      </c>
      <c r="H1402" s="66">
        <v>1.0</v>
      </c>
      <c r="I1402" s="66" t="str">
        <f>vlookup(D1402,'ranap clusters obsolete'!D:D,1,false)</f>
        <v>#N/A</v>
      </c>
      <c r="J1402" s="66" t="s">
        <v>9311</v>
      </c>
    </row>
    <row r="1403">
      <c r="A1403" s="69">
        <v>11.0</v>
      </c>
      <c r="B1403" s="69" t="s">
        <v>6275</v>
      </c>
      <c r="C1403" s="68" t="s">
        <v>7665</v>
      </c>
      <c r="D1403" s="100" t="s">
        <v>1650</v>
      </c>
      <c r="E1403" s="91" t="s">
        <v>1050</v>
      </c>
      <c r="F1403" s="68" t="s">
        <v>2228</v>
      </c>
      <c r="G1403" s="68" t="s">
        <v>2441</v>
      </c>
      <c r="H1403" s="66">
        <v>1.0</v>
      </c>
      <c r="I1403" s="66" t="str">
        <f>vlookup(D1403,'ranap clusters obsolete'!D:D,1,false)</f>
        <v>#N/A</v>
      </c>
      <c r="J1403" s="66" t="s">
        <v>9311</v>
      </c>
    </row>
    <row r="1404">
      <c r="A1404" s="69">
        <v>11.0</v>
      </c>
      <c r="B1404" s="69" t="s">
        <v>6275</v>
      </c>
      <c r="C1404" s="68" t="s">
        <v>7665</v>
      </c>
      <c r="D1404" s="100" t="s">
        <v>1651</v>
      </c>
      <c r="E1404" s="91" t="s">
        <v>7813</v>
      </c>
      <c r="F1404" s="68" t="s">
        <v>2228</v>
      </c>
      <c r="G1404" s="68" t="s">
        <v>2441</v>
      </c>
      <c r="H1404" s="66">
        <v>1.0</v>
      </c>
      <c r="I1404" s="66" t="str">
        <f>vlookup(D1404,'ranap clusters obsolete'!D:D,1,false)</f>
        <v>#N/A</v>
      </c>
      <c r="J1404" s="66" t="s">
        <v>9311</v>
      </c>
    </row>
    <row r="1405">
      <c r="A1405" s="69">
        <v>11.0</v>
      </c>
      <c r="B1405" s="69" t="s">
        <v>6275</v>
      </c>
      <c r="C1405" s="68" t="s">
        <v>7665</v>
      </c>
      <c r="D1405" s="99" t="s">
        <v>1107</v>
      </c>
      <c r="E1405" s="68" t="s">
        <v>342</v>
      </c>
      <c r="F1405" s="68" t="s">
        <v>7669</v>
      </c>
      <c r="G1405" s="71" t="s">
        <v>2301</v>
      </c>
      <c r="H1405" s="66">
        <v>1.0</v>
      </c>
      <c r="I1405" s="66" t="str">
        <f>vlookup(D1405,'ranap clusters obsolete'!D:D,1,false)</f>
        <v>#N/A</v>
      </c>
      <c r="J1405" s="66" t="s">
        <v>9311</v>
      </c>
    </row>
    <row r="1406">
      <c r="A1406" s="69">
        <v>11.0</v>
      </c>
      <c r="B1406" s="69" t="s">
        <v>6275</v>
      </c>
      <c r="C1406" s="68" t="s">
        <v>6236</v>
      </c>
      <c r="D1406" s="94" t="s">
        <v>7888</v>
      </c>
      <c r="E1406" s="68" t="s">
        <v>2489</v>
      </c>
      <c r="F1406" s="68" t="s">
        <v>6278</v>
      </c>
      <c r="G1406" s="71" t="s">
        <v>2301</v>
      </c>
      <c r="H1406" s="66">
        <v>1.0</v>
      </c>
      <c r="I1406" s="66" t="str">
        <f>vlookup(D1406,'ranap clusters obsolete'!D:D,1,false)</f>
        <v>#N/A</v>
      </c>
      <c r="J1406" s="66" t="s">
        <v>9311</v>
      </c>
    </row>
    <row r="1407">
      <c r="A1407" s="69">
        <v>11.0</v>
      </c>
      <c r="B1407" s="69" t="s">
        <v>6275</v>
      </c>
      <c r="C1407" s="68" t="s">
        <v>6236</v>
      </c>
      <c r="D1407" s="95" t="s">
        <v>2530</v>
      </c>
      <c r="E1407" s="68" t="s">
        <v>2531</v>
      </c>
      <c r="F1407" s="68" t="s">
        <v>2195</v>
      </c>
      <c r="G1407" s="71" t="s">
        <v>2436</v>
      </c>
      <c r="H1407" s="66">
        <v>1.0</v>
      </c>
      <c r="I1407" s="66" t="str">
        <f>vlookup(D1407,'ranap clusters obsolete'!D:D,1,false)</f>
        <v>#N/A</v>
      </c>
      <c r="J1407" s="66" t="s">
        <v>9311</v>
      </c>
    </row>
    <row r="1408">
      <c r="A1408" s="69">
        <v>11.0</v>
      </c>
      <c r="B1408" s="69" t="s">
        <v>6275</v>
      </c>
      <c r="C1408" s="68" t="s">
        <v>6236</v>
      </c>
      <c r="D1408" s="95" t="s">
        <v>3026</v>
      </c>
      <c r="E1408" s="68" t="s">
        <v>3027</v>
      </c>
      <c r="F1408" s="68" t="s">
        <v>2195</v>
      </c>
      <c r="G1408" s="71" t="s">
        <v>2436</v>
      </c>
      <c r="H1408" s="66">
        <v>1.0</v>
      </c>
      <c r="I1408" s="66" t="str">
        <f>vlookup(D1408,'ranap clusters obsolete'!D:D,1,false)</f>
        <v>#N/A</v>
      </c>
      <c r="J1408" s="66" t="s">
        <v>9311</v>
      </c>
    </row>
    <row r="1409">
      <c r="A1409" s="69">
        <v>11.0</v>
      </c>
      <c r="B1409" s="69" t="s">
        <v>6275</v>
      </c>
      <c r="C1409" s="68" t="s">
        <v>6236</v>
      </c>
      <c r="D1409" s="94" t="s">
        <v>8089</v>
      </c>
      <c r="E1409" s="68" t="s">
        <v>2499</v>
      </c>
      <c r="F1409" s="68" t="s">
        <v>6278</v>
      </c>
      <c r="G1409" s="71" t="s">
        <v>2301</v>
      </c>
      <c r="H1409" s="66">
        <v>1.0</v>
      </c>
      <c r="I1409" s="66" t="str">
        <f>vlookup(D1409,'ranap clusters obsolete'!D:D,1,false)</f>
        <v>#N/A</v>
      </c>
      <c r="J1409" s="66" t="s">
        <v>9311</v>
      </c>
    </row>
    <row r="1410">
      <c r="A1410" s="69">
        <v>11.0</v>
      </c>
      <c r="B1410" s="69" t="s">
        <v>6275</v>
      </c>
      <c r="C1410" s="68" t="s">
        <v>6236</v>
      </c>
      <c r="D1410" s="94" t="s">
        <v>8089</v>
      </c>
      <c r="E1410" s="68" t="s">
        <v>2501</v>
      </c>
      <c r="F1410" s="68" t="s">
        <v>2195</v>
      </c>
      <c r="G1410" s="71" t="s">
        <v>2441</v>
      </c>
      <c r="H1410" s="66">
        <v>1.0</v>
      </c>
      <c r="I1410" s="66" t="str">
        <f>vlookup(D1410,'ranap clusters obsolete'!D:D,1,false)</f>
        <v>#N/A</v>
      </c>
      <c r="J1410" s="66" t="s">
        <v>9311</v>
      </c>
    </row>
    <row r="1411">
      <c r="A1411" s="69">
        <v>11.0</v>
      </c>
      <c r="B1411" s="69" t="s">
        <v>6275</v>
      </c>
      <c r="C1411" s="68" t="s">
        <v>6236</v>
      </c>
      <c r="D1411" s="103" t="s">
        <v>8089</v>
      </c>
      <c r="E1411" s="68" t="s">
        <v>2504</v>
      </c>
      <c r="F1411" s="68" t="s">
        <v>2199</v>
      </c>
      <c r="G1411" s="71" t="s">
        <v>2436</v>
      </c>
      <c r="H1411" s="66">
        <v>1.0</v>
      </c>
      <c r="I1411" s="66" t="str">
        <f>vlookup(D1411,'ranap clusters obsolete'!D:D,1,false)</f>
        <v>#N/A</v>
      </c>
      <c r="J1411" s="66" t="s">
        <v>9311</v>
      </c>
    </row>
    <row r="1412">
      <c r="A1412" s="77">
        <v>11.0</v>
      </c>
      <c r="B1412" s="77" t="s">
        <v>6275</v>
      </c>
      <c r="C1412" s="73" t="s">
        <v>6236</v>
      </c>
      <c r="D1412" s="104" t="s">
        <v>9353</v>
      </c>
      <c r="E1412" s="73" t="s">
        <v>2541</v>
      </c>
      <c r="F1412" s="105"/>
      <c r="G1412" s="105"/>
      <c r="H1412" s="66">
        <v>1.0</v>
      </c>
      <c r="I1412" s="66" t="str">
        <f>vlookup(D1412,'ranap clusters obsolete'!D:D,1,false)</f>
        <v>#N/A</v>
      </c>
      <c r="J1412" s="66" t="s">
        <v>9311</v>
      </c>
    </row>
    <row r="1413">
      <c r="A1413" s="69">
        <v>11.0</v>
      </c>
      <c r="B1413" s="69" t="s">
        <v>6275</v>
      </c>
      <c r="C1413" s="68" t="s">
        <v>6236</v>
      </c>
      <c r="D1413" s="70" t="s">
        <v>1503</v>
      </c>
      <c r="E1413" s="68" t="s">
        <v>480</v>
      </c>
      <c r="F1413" s="68" t="s">
        <v>6564</v>
      </c>
      <c r="G1413" s="71" t="s">
        <v>2441</v>
      </c>
      <c r="H1413" s="66">
        <v>1.0</v>
      </c>
      <c r="I1413" s="72" t="str">
        <f>vlookup(D1413,'ranap clusters obsolete'!D:D,1,false)</f>
        <v>80.55</v>
      </c>
      <c r="J1413" s="66" t="s">
        <v>9311</v>
      </c>
    </row>
    <row r="1414">
      <c r="A1414" s="69">
        <v>11.0</v>
      </c>
      <c r="B1414" s="69" t="s">
        <v>6275</v>
      </c>
      <c r="C1414" s="68" t="s">
        <v>6236</v>
      </c>
      <c r="D1414" s="70" t="s">
        <v>2472</v>
      </c>
      <c r="E1414" s="68" t="s">
        <v>225</v>
      </c>
      <c r="F1414" s="68" t="s">
        <v>2196</v>
      </c>
      <c r="G1414" s="71" t="s">
        <v>2441</v>
      </c>
      <c r="H1414" s="66">
        <v>1.0</v>
      </c>
      <c r="I1414" s="72" t="str">
        <f>vlookup(D1414,'ranap clusters obsolete'!D:D,1,false)</f>
        <v>02.20</v>
      </c>
      <c r="J1414" s="66" t="s">
        <v>9311</v>
      </c>
    </row>
    <row r="1415">
      <c r="A1415" s="69">
        <v>11.0</v>
      </c>
      <c r="B1415" s="69" t="s">
        <v>6275</v>
      </c>
      <c r="C1415" s="68" t="s">
        <v>6236</v>
      </c>
      <c r="D1415" s="98" t="s">
        <v>8845</v>
      </c>
      <c r="E1415" s="68" t="s">
        <v>3264</v>
      </c>
      <c r="F1415" s="68" t="s">
        <v>2199</v>
      </c>
      <c r="G1415" s="68" t="s">
        <v>2436</v>
      </c>
      <c r="H1415" s="66">
        <v>1.0</v>
      </c>
      <c r="I1415" s="66" t="str">
        <f>vlookup(D1415,'ranap clusters obsolete'!D:D,1,false)</f>
        <v>#N/A</v>
      </c>
      <c r="J1415" s="66" t="s">
        <v>9311</v>
      </c>
    </row>
    <row r="1416">
      <c r="A1416" s="69">
        <v>11.0</v>
      </c>
      <c r="B1416" s="69" t="s">
        <v>6275</v>
      </c>
      <c r="C1416" s="68" t="s">
        <v>6236</v>
      </c>
      <c r="D1416" s="70" t="s">
        <v>2978</v>
      </c>
      <c r="E1416" s="68" t="s">
        <v>654</v>
      </c>
      <c r="F1416" s="68" t="s">
        <v>2203</v>
      </c>
      <c r="G1416" s="68" t="s">
        <v>2301</v>
      </c>
      <c r="H1416" s="66">
        <v>1.0</v>
      </c>
      <c r="I1416" s="72" t="str">
        <f>vlookup(D1416,'ranap clusters obsolete'!D:D,1,false)</f>
        <v>04.420</v>
      </c>
      <c r="J1416" s="66" t="s">
        <v>9311</v>
      </c>
    </row>
    <row r="1417">
      <c r="A1417" s="69">
        <v>11.0</v>
      </c>
      <c r="B1417" s="69" t="s">
        <v>6275</v>
      </c>
      <c r="C1417" s="68" t="s">
        <v>6236</v>
      </c>
      <c r="D1417" s="70" t="s">
        <v>2961</v>
      </c>
      <c r="E1417" s="68" t="s">
        <v>294</v>
      </c>
      <c r="F1417" s="68" t="s">
        <v>6278</v>
      </c>
      <c r="G1417" s="68" t="s">
        <v>2441</v>
      </c>
      <c r="H1417" s="66">
        <v>1.0</v>
      </c>
      <c r="I1417" s="72" t="str">
        <f>vlookup(D1417,'ranap clusters obsolete'!D:D,1,false)</f>
        <v>04.421</v>
      </c>
      <c r="J1417" s="66" t="s">
        <v>9311</v>
      </c>
    </row>
    <row r="1418">
      <c r="A1418" s="69">
        <v>11.0</v>
      </c>
      <c r="B1418" s="69" t="s">
        <v>6275</v>
      </c>
      <c r="C1418" s="68" t="s">
        <v>7665</v>
      </c>
      <c r="D1418" s="70" t="s">
        <v>7666</v>
      </c>
      <c r="E1418" s="83" t="s">
        <v>2333</v>
      </c>
      <c r="F1418" s="68" t="s">
        <v>7669</v>
      </c>
      <c r="G1418" s="68" t="s">
        <v>2441</v>
      </c>
      <c r="H1418" s="66">
        <v>1.0</v>
      </c>
      <c r="I1418" s="66" t="str">
        <f>vlookup(D1418,'ranap clusters obsolete'!D:D,1,false)</f>
        <v>#N/A</v>
      </c>
      <c r="J1418" s="66" t="s">
        <v>9311</v>
      </c>
    </row>
    <row r="1419">
      <c r="A1419" s="69">
        <v>11.0</v>
      </c>
      <c r="B1419" s="69" t="s">
        <v>6275</v>
      </c>
      <c r="C1419" s="68" t="s">
        <v>7665</v>
      </c>
      <c r="D1419" s="70" t="s">
        <v>7666</v>
      </c>
      <c r="E1419" s="83" t="s">
        <v>2343</v>
      </c>
      <c r="F1419" s="68" t="s">
        <v>7669</v>
      </c>
      <c r="G1419" s="68" t="s">
        <v>2441</v>
      </c>
      <c r="H1419" s="66">
        <v>1.0</v>
      </c>
      <c r="I1419" s="66" t="str">
        <f>vlookup(D1419,'ranap clusters obsolete'!D:D,1,false)</f>
        <v>#N/A</v>
      </c>
      <c r="J1419" s="66" t="s">
        <v>9311</v>
      </c>
    </row>
    <row r="1420">
      <c r="A1420" s="69">
        <v>11.0</v>
      </c>
      <c r="B1420" s="69" t="s">
        <v>6275</v>
      </c>
      <c r="C1420" s="68" t="s">
        <v>7665</v>
      </c>
      <c r="D1420" s="70" t="s">
        <v>7688</v>
      </c>
      <c r="E1420" s="68" t="s">
        <v>2323</v>
      </c>
      <c r="F1420" s="68" t="s">
        <v>7669</v>
      </c>
      <c r="G1420" s="68" t="s">
        <v>2441</v>
      </c>
      <c r="H1420" s="66">
        <v>1.0</v>
      </c>
      <c r="I1420" s="66" t="str">
        <f>vlookup(D1420,'ranap clusters obsolete'!D:D,1,false)</f>
        <v>#N/A</v>
      </c>
      <c r="J1420" s="66" t="s">
        <v>9311</v>
      </c>
    </row>
    <row r="1421">
      <c r="A1421" s="69">
        <v>11.0</v>
      </c>
      <c r="B1421" s="69" t="s">
        <v>6275</v>
      </c>
      <c r="C1421" s="68" t="s">
        <v>7665</v>
      </c>
      <c r="D1421" s="85" t="s">
        <v>7688</v>
      </c>
      <c r="E1421" s="68" t="s">
        <v>2325</v>
      </c>
      <c r="F1421" s="68" t="s">
        <v>7669</v>
      </c>
      <c r="G1421" s="68" t="s">
        <v>2436</v>
      </c>
      <c r="H1421" s="66">
        <v>1.0</v>
      </c>
      <c r="I1421" s="66" t="str">
        <f>vlookup(D1421,'ranap clusters obsolete'!D:D,1,false)</f>
        <v>#N/A</v>
      </c>
      <c r="J1421" s="66" t="s">
        <v>9311</v>
      </c>
    </row>
    <row r="1422">
      <c r="A1422" s="69">
        <v>11.0</v>
      </c>
      <c r="B1422" s="69" t="s">
        <v>6275</v>
      </c>
      <c r="C1422" s="68" t="s">
        <v>7665</v>
      </c>
      <c r="D1422" s="70" t="s">
        <v>7710</v>
      </c>
      <c r="E1422" s="68" t="s">
        <v>2345</v>
      </c>
      <c r="F1422" s="68" t="s">
        <v>7669</v>
      </c>
      <c r="G1422" s="68" t="s">
        <v>2441</v>
      </c>
      <c r="H1422" s="66">
        <v>1.0</v>
      </c>
      <c r="I1422" s="66" t="str">
        <f>vlookup(D1422,'ranap clusters obsolete'!D:D,1,false)</f>
        <v>#N/A</v>
      </c>
      <c r="J1422" s="66" t="s">
        <v>9311</v>
      </c>
    </row>
    <row r="1423">
      <c r="A1423" s="69">
        <v>11.0</v>
      </c>
      <c r="B1423" s="69" t="s">
        <v>6275</v>
      </c>
      <c r="C1423" s="68" t="s">
        <v>7665</v>
      </c>
      <c r="D1423" s="85" t="s">
        <v>7710</v>
      </c>
      <c r="E1423" s="68" t="s">
        <v>2347</v>
      </c>
      <c r="F1423" s="68" t="s">
        <v>7669</v>
      </c>
      <c r="G1423" s="68" t="s">
        <v>2436</v>
      </c>
      <c r="H1423" s="66">
        <v>1.0</v>
      </c>
      <c r="I1423" s="66" t="str">
        <f>vlookup(D1423,'ranap clusters obsolete'!D:D,1,false)</f>
        <v>#N/A</v>
      </c>
      <c r="J1423" s="66" t="s">
        <v>9311</v>
      </c>
    </row>
    <row r="1424">
      <c r="A1424" s="69">
        <v>11.0</v>
      </c>
      <c r="B1424" s="69" t="s">
        <v>6275</v>
      </c>
      <c r="C1424" s="68" t="s">
        <v>7665</v>
      </c>
      <c r="D1424" s="88" t="s">
        <v>7727</v>
      </c>
      <c r="E1424" s="68" t="s">
        <v>2367</v>
      </c>
      <c r="F1424" s="68" t="s">
        <v>7669</v>
      </c>
      <c r="G1424" s="68" t="s">
        <v>2436</v>
      </c>
      <c r="H1424" s="66">
        <v>1.0</v>
      </c>
      <c r="I1424" s="66" t="str">
        <f>vlookup(D1424,'ranap clusters obsolete'!D:D,1,false)</f>
        <v>#N/A</v>
      </c>
      <c r="J1424" s="66" t="s">
        <v>9311</v>
      </c>
    </row>
    <row r="1425">
      <c r="A1425" s="69">
        <v>11.0</v>
      </c>
      <c r="B1425" s="69" t="s">
        <v>6275</v>
      </c>
      <c r="C1425" s="68" t="s">
        <v>7665</v>
      </c>
      <c r="D1425" s="160" t="s">
        <v>7736</v>
      </c>
      <c r="E1425" s="68" t="s">
        <v>8901</v>
      </c>
      <c r="F1425" s="68" t="s">
        <v>7669</v>
      </c>
      <c r="G1425" s="68" t="s">
        <v>9502</v>
      </c>
      <c r="H1425" s="66">
        <v>1.0</v>
      </c>
      <c r="I1425" s="66" t="str">
        <f>vlookup(D1425,'ranap clusters obsolete'!D:D,1,false)</f>
        <v>#N/A</v>
      </c>
      <c r="J1425" s="66" t="s">
        <v>9311</v>
      </c>
    </row>
    <row r="1426">
      <c r="A1426" s="69">
        <v>11.0</v>
      </c>
      <c r="B1426" s="69" t="s">
        <v>6275</v>
      </c>
      <c r="C1426" s="68" t="s">
        <v>7665</v>
      </c>
      <c r="D1426" s="160" t="s">
        <v>7736</v>
      </c>
      <c r="E1426" s="68" t="s">
        <v>2351</v>
      </c>
      <c r="F1426" s="68" t="s">
        <v>7669</v>
      </c>
      <c r="G1426" s="68" t="s">
        <v>9510</v>
      </c>
      <c r="H1426" s="66">
        <v>1.0</v>
      </c>
      <c r="I1426" s="66" t="str">
        <f>vlookup(D1426,'ranap clusters obsolete'!D:D,1,false)</f>
        <v>#N/A</v>
      </c>
      <c r="J1426" s="66" t="s">
        <v>9311</v>
      </c>
    </row>
    <row r="1427">
      <c r="A1427" s="69">
        <v>11.0</v>
      </c>
      <c r="B1427" s="69" t="s">
        <v>6275</v>
      </c>
      <c r="C1427" s="68" t="s">
        <v>7665</v>
      </c>
      <c r="D1427" s="70" t="s">
        <v>7736</v>
      </c>
      <c r="E1427" s="108" t="s">
        <v>7737</v>
      </c>
      <c r="F1427" s="68" t="s">
        <v>7669</v>
      </c>
      <c r="G1427" s="68" t="s">
        <v>2436</v>
      </c>
      <c r="H1427" s="66">
        <v>1.0</v>
      </c>
      <c r="I1427" s="66" t="str">
        <f>vlookup(D1427,'ranap clusters obsolete'!D:D,1,false)</f>
        <v>#N/A</v>
      </c>
      <c r="J1427" s="66" t="s">
        <v>9311</v>
      </c>
    </row>
    <row r="1428">
      <c r="A1428" s="69">
        <v>11.0</v>
      </c>
      <c r="B1428" s="69" t="s">
        <v>6275</v>
      </c>
      <c r="C1428" s="68" t="s">
        <v>7665</v>
      </c>
      <c r="D1428" s="70" t="s">
        <v>7736</v>
      </c>
      <c r="E1428" s="108" t="s">
        <v>7747</v>
      </c>
      <c r="F1428" s="68" t="s">
        <v>7669</v>
      </c>
      <c r="G1428" s="68" t="s">
        <v>2436</v>
      </c>
      <c r="H1428" s="66">
        <v>1.0</v>
      </c>
      <c r="I1428" s="66" t="str">
        <f>vlookup(D1428,'ranap clusters obsolete'!D:D,1,false)</f>
        <v>#N/A</v>
      </c>
      <c r="J1428" s="66" t="s">
        <v>9311</v>
      </c>
    </row>
    <row r="1429">
      <c r="A1429" s="69">
        <v>11.0</v>
      </c>
      <c r="B1429" s="69" t="s">
        <v>6275</v>
      </c>
      <c r="C1429" s="68" t="s">
        <v>7665</v>
      </c>
      <c r="D1429" s="70" t="s">
        <v>1644</v>
      </c>
      <c r="E1429" s="68" t="s">
        <v>7766</v>
      </c>
      <c r="F1429" s="68" t="s">
        <v>2228</v>
      </c>
      <c r="G1429" s="68" t="s">
        <v>2441</v>
      </c>
      <c r="H1429" s="66">
        <v>1.0</v>
      </c>
      <c r="I1429" s="66" t="str">
        <f>vlookup(D1429,'ranap clusters obsolete'!D:D,1,false)</f>
        <v>#N/A</v>
      </c>
      <c r="J1429" s="66" t="s">
        <v>9311</v>
      </c>
    </row>
    <row r="1430">
      <c r="A1430" s="69">
        <v>11.0</v>
      </c>
      <c r="B1430" s="69" t="s">
        <v>6275</v>
      </c>
      <c r="C1430" s="68" t="s">
        <v>7665</v>
      </c>
      <c r="D1430" s="70" t="s">
        <v>1653</v>
      </c>
      <c r="E1430" s="68" t="s">
        <v>2528</v>
      </c>
      <c r="F1430" s="68" t="s">
        <v>2228</v>
      </c>
      <c r="G1430" s="68" t="s">
        <v>2441</v>
      </c>
      <c r="H1430" s="66">
        <v>1.0</v>
      </c>
      <c r="I1430" s="66" t="str">
        <f>vlookup(D1430,'ranap clusters obsolete'!D:D,1,false)</f>
        <v>#N/A</v>
      </c>
      <c r="J1430" s="66" t="s">
        <v>9311</v>
      </c>
    </row>
    <row r="1431">
      <c r="A1431" s="69">
        <v>11.0</v>
      </c>
      <c r="B1431" s="69" t="s">
        <v>6275</v>
      </c>
      <c r="C1431" s="68" t="s">
        <v>7665</v>
      </c>
      <c r="D1431" s="100" t="s">
        <v>1646</v>
      </c>
      <c r="E1431" s="91" t="s">
        <v>1040</v>
      </c>
      <c r="F1431" s="68" t="s">
        <v>2228</v>
      </c>
      <c r="G1431" s="68" t="s">
        <v>2441</v>
      </c>
      <c r="H1431" s="66">
        <v>1.0</v>
      </c>
      <c r="I1431" s="66" t="str">
        <f>vlookup(D1431,'ranap clusters obsolete'!D:D,1,false)</f>
        <v>#N/A</v>
      </c>
      <c r="J1431" s="66" t="s">
        <v>9311</v>
      </c>
    </row>
    <row r="1432">
      <c r="A1432" s="69">
        <v>11.0</v>
      </c>
      <c r="B1432" s="69" t="s">
        <v>6275</v>
      </c>
      <c r="C1432" s="68" t="s">
        <v>7665</v>
      </c>
      <c r="D1432" s="100" t="s">
        <v>1647</v>
      </c>
      <c r="E1432" s="91" t="s">
        <v>1043</v>
      </c>
      <c r="F1432" s="68" t="s">
        <v>2228</v>
      </c>
      <c r="G1432" s="68" t="s">
        <v>2441</v>
      </c>
      <c r="H1432" s="66">
        <v>1.0</v>
      </c>
      <c r="I1432" s="66" t="str">
        <f>vlookup(D1432,'ranap clusters obsolete'!D:D,1,false)</f>
        <v>#N/A</v>
      </c>
      <c r="J1432" s="66" t="s">
        <v>9311</v>
      </c>
    </row>
    <row r="1433">
      <c r="A1433" s="69">
        <v>11.0</v>
      </c>
      <c r="B1433" s="69" t="s">
        <v>6275</v>
      </c>
      <c r="C1433" s="68" t="s">
        <v>7665</v>
      </c>
      <c r="D1433" s="100" t="s">
        <v>1649</v>
      </c>
      <c r="E1433" s="91" t="s">
        <v>2527</v>
      </c>
      <c r="F1433" s="68" t="s">
        <v>2228</v>
      </c>
      <c r="G1433" s="68" t="s">
        <v>2441</v>
      </c>
      <c r="H1433" s="66">
        <v>1.0</v>
      </c>
      <c r="I1433" s="66" t="str">
        <f>vlookup(D1433,'ranap clusters obsolete'!D:D,1,false)</f>
        <v>#N/A</v>
      </c>
      <c r="J1433" s="66" t="s">
        <v>9311</v>
      </c>
    </row>
    <row r="1434">
      <c r="A1434" s="69">
        <v>11.0</v>
      </c>
      <c r="B1434" s="69" t="s">
        <v>6275</v>
      </c>
      <c r="C1434" s="68" t="s">
        <v>7665</v>
      </c>
      <c r="D1434" s="100" t="s">
        <v>1650</v>
      </c>
      <c r="E1434" s="91" t="s">
        <v>1050</v>
      </c>
      <c r="F1434" s="68" t="s">
        <v>2228</v>
      </c>
      <c r="G1434" s="68" t="s">
        <v>2441</v>
      </c>
      <c r="H1434" s="66">
        <v>1.0</v>
      </c>
      <c r="I1434" s="66" t="str">
        <f>vlookup(D1434,'ranap clusters obsolete'!D:D,1,false)</f>
        <v>#N/A</v>
      </c>
      <c r="J1434" s="66" t="s">
        <v>9311</v>
      </c>
    </row>
    <row r="1435">
      <c r="A1435" s="69">
        <v>11.0</v>
      </c>
      <c r="B1435" s="69" t="s">
        <v>6275</v>
      </c>
      <c r="C1435" s="68" t="s">
        <v>7665</v>
      </c>
      <c r="D1435" s="100" t="s">
        <v>1651</v>
      </c>
      <c r="E1435" s="91" t="s">
        <v>7813</v>
      </c>
      <c r="F1435" s="68" t="s">
        <v>2228</v>
      </c>
      <c r="G1435" s="68" t="s">
        <v>2441</v>
      </c>
      <c r="H1435" s="66">
        <v>1.0</v>
      </c>
      <c r="I1435" s="66" t="str">
        <f>vlookup(D1435,'ranap clusters obsolete'!D:D,1,false)</f>
        <v>#N/A</v>
      </c>
      <c r="J1435" s="66" t="s">
        <v>9311</v>
      </c>
    </row>
    <row r="1436">
      <c r="A1436" s="69">
        <v>11.0</v>
      </c>
      <c r="B1436" s="69" t="s">
        <v>6275</v>
      </c>
      <c r="C1436" s="68" t="s">
        <v>7665</v>
      </c>
      <c r="D1436" s="70" t="s">
        <v>1033</v>
      </c>
      <c r="E1436" s="68" t="s">
        <v>240</v>
      </c>
      <c r="F1436" s="68" t="s">
        <v>2228</v>
      </c>
      <c r="G1436" s="68" t="s">
        <v>2441</v>
      </c>
      <c r="H1436" s="66">
        <v>1.0</v>
      </c>
      <c r="I1436" s="66" t="str">
        <f>vlookup(D1436,'ranap clusters obsolete'!D:D,1,false)</f>
        <v>#N/A</v>
      </c>
      <c r="J1436" s="66" t="s">
        <v>9311</v>
      </c>
    </row>
    <row r="1437">
      <c r="A1437" s="69">
        <v>11.0</v>
      </c>
      <c r="B1437" s="69" t="s">
        <v>6275</v>
      </c>
      <c r="C1437" s="68" t="s">
        <v>7665</v>
      </c>
      <c r="D1437" s="70" t="s">
        <v>1055</v>
      </c>
      <c r="E1437" s="68" t="s">
        <v>279</v>
      </c>
      <c r="F1437" s="68" t="s">
        <v>2228</v>
      </c>
      <c r="G1437" s="68" t="s">
        <v>2301</v>
      </c>
      <c r="H1437" s="66">
        <v>1.0</v>
      </c>
      <c r="I1437" s="66" t="str">
        <f>vlookup(D1437,'ranap clusters obsolete'!D:D,1,false)</f>
        <v>#N/A</v>
      </c>
      <c r="J1437" s="66" t="s">
        <v>9311</v>
      </c>
    </row>
    <row r="1438">
      <c r="A1438" s="69">
        <v>11.0</v>
      </c>
      <c r="B1438" s="69" t="s">
        <v>6275</v>
      </c>
      <c r="C1438" s="68" t="s">
        <v>7665</v>
      </c>
      <c r="D1438" s="70" t="s">
        <v>1058</v>
      </c>
      <c r="E1438" s="68" t="s">
        <v>282</v>
      </c>
      <c r="F1438" s="68" t="s">
        <v>2211</v>
      </c>
      <c r="G1438" s="68" t="s">
        <v>2441</v>
      </c>
      <c r="H1438" s="66">
        <v>1.0</v>
      </c>
      <c r="I1438" s="66" t="str">
        <f>vlookup(D1438,'ranap clusters obsolete'!D:D,1,false)</f>
        <v>#N/A</v>
      </c>
      <c r="J1438" s="66" t="s">
        <v>9311</v>
      </c>
    </row>
    <row r="1439">
      <c r="A1439" s="69">
        <v>11.0</v>
      </c>
      <c r="B1439" s="69" t="s">
        <v>6275</v>
      </c>
      <c r="C1439" s="68" t="s">
        <v>7665</v>
      </c>
      <c r="D1439" s="99" t="s">
        <v>1107</v>
      </c>
      <c r="E1439" s="68" t="s">
        <v>342</v>
      </c>
      <c r="F1439" s="68" t="s">
        <v>7669</v>
      </c>
      <c r="G1439" s="71" t="s">
        <v>2301</v>
      </c>
      <c r="H1439" s="66">
        <v>1.0</v>
      </c>
      <c r="I1439" s="66" t="str">
        <f>vlookup(D1439,'ranap clusters obsolete'!D:D,1,false)</f>
        <v>#N/A</v>
      </c>
      <c r="J1439" s="66" t="s">
        <v>9311</v>
      </c>
    </row>
    <row r="1440">
      <c r="A1440" s="69">
        <v>11.0</v>
      </c>
      <c r="B1440" s="69" t="s">
        <v>6275</v>
      </c>
      <c r="C1440" s="68" t="s">
        <v>7665</v>
      </c>
      <c r="D1440" s="70" t="s">
        <v>1544</v>
      </c>
      <c r="E1440" s="68" t="s">
        <v>878</v>
      </c>
      <c r="F1440" s="68" t="s">
        <v>2224</v>
      </c>
      <c r="G1440" s="68" t="s">
        <v>2301</v>
      </c>
      <c r="H1440" s="66">
        <v>1.0</v>
      </c>
      <c r="I1440" s="66" t="str">
        <f>vlookup(D1440,'ranap clusters obsolete'!D:D,1,false)</f>
        <v>#N/A</v>
      </c>
      <c r="J1440" s="66" t="s">
        <v>9311</v>
      </c>
    </row>
    <row r="1441">
      <c r="A1441" s="69">
        <v>11.0</v>
      </c>
      <c r="B1441" s="69" t="s">
        <v>6275</v>
      </c>
      <c r="C1441" s="68" t="s">
        <v>7665</v>
      </c>
      <c r="D1441" s="70" t="s">
        <v>1644</v>
      </c>
      <c r="E1441" s="68" t="s">
        <v>1037</v>
      </c>
      <c r="F1441" s="68" t="s">
        <v>2228</v>
      </c>
      <c r="G1441" s="68" t="s">
        <v>2301</v>
      </c>
      <c r="H1441" s="66">
        <v>1.0</v>
      </c>
      <c r="I1441" s="66" t="str">
        <f>vlookup(D1441,'ranap clusters obsolete'!D:D,1,false)</f>
        <v>#N/A</v>
      </c>
      <c r="J1441" s="66" t="s">
        <v>9311</v>
      </c>
    </row>
    <row r="1442">
      <c r="A1442" s="69">
        <v>11.0</v>
      </c>
      <c r="B1442" s="69" t="s">
        <v>6275</v>
      </c>
      <c r="C1442" s="68" t="s">
        <v>7665</v>
      </c>
      <c r="D1442" s="70" t="s">
        <v>1646</v>
      </c>
      <c r="E1442" s="68" t="s">
        <v>1040</v>
      </c>
      <c r="F1442" s="68" t="s">
        <v>2228</v>
      </c>
      <c r="G1442" s="68" t="s">
        <v>2301</v>
      </c>
      <c r="H1442" s="66">
        <v>1.0</v>
      </c>
      <c r="I1442" s="66" t="str">
        <f>vlookup(D1442,'ranap clusters obsolete'!D:D,1,false)</f>
        <v>#N/A</v>
      </c>
      <c r="J1442" s="66" t="s">
        <v>9311</v>
      </c>
    </row>
    <row r="1443">
      <c r="A1443" s="69">
        <v>11.0</v>
      </c>
      <c r="B1443" s="69" t="s">
        <v>6275</v>
      </c>
      <c r="C1443" s="68" t="s">
        <v>7665</v>
      </c>
      <c r="D1443" s="70" t="s">
        <v>1647</v>
      </c>
      <c r="E1443" s="68" t="s">
        <v>1043</v>
      </c>
      <c r="F1443" s="68" t="s">
        <v>2228</v>
      </c>
      <c r="G1443" s="68" t="s">
        <v>2301</v>
      </c>
      <c r="H1443" s="66">
        <v>1.0</v>
      </c>
      <c r="I1443" s="66" t="str">
        <f>vlookup(D1443,'ranap clusters obsolete'!D:D,1,false)</f>
        <v>#N/A</v>
      </c>
      <c r="J1443" s="66" t="s">
        <v>9311</v>
      </c>
    </row>
    <row r="1444">
      <c r="A1444" s="69">
        <v>11.0</v>
      </c>
      <c r="B1444" s="69" t="s">
        <v>6275</v>
      </c>
      <c r="C1444" s="68" t="s">
        <v>7665</v>
      </c>
      <c r="D1444" s="70" t="s">
        <v>1649</v>
      </c>
      <c r="E1444" s="68" t="s">
        <v>1047</v>
      </c>
      <c r="F1444" s="68" t="s">
        <v>2228</v>
      </c>
      <c r="G1444" s="68" t="s">
        <v>2301</v>
      </c>
      <c r="H1444" s="66">
        <v>1.0</v>
      </c>
      <c r="I1444" s="66" t="str">
        <f>vlookup(D1444,'ranap clusters obsolete'!D:D,1,false)</f>
        <v>#N/A</v>
      </c>
      <c r="J1444" s="66" t="s">
        <v>9311</v>
      </c>
    </row>
    <row r="1445">
      <c r="A1445" s="69">
        <v>11.0</v>
      </c>
      <c r="B1445" s="69" t="s">
        <v>6275</v>
      </c>
      <c r="C1445" s="68" t="s">
        <v>7665</v>
      </c>
      <c r="D1445" s="70" t="s">
        <v>1650</v>
      </c>
      <c r="E1445" s="68" t="s">
        <v>1050</v>
      </c>
      <c r="F1445" s="68" t="s">
        <v>2228</v>
      </c>
      <c r="G1445" s="68" t="s">
        <v>2301</v>
      </c>
      <c r="H1445" s="66">
        <v>1.0</v>
      </c>
      <c r="I1445" s="66" t="str">
        <f>vlookup(D1445,'ranap clusters obsolete'!D:D,1,false)</f>
        <v>#N/A</v>
      </c>
      <c r="J1445" s="66" t="s">
        <v>9311</v>
      </c>
    </row>
    <row r="1446">
      <c r="A1446" s="69">
        <v>11.0</v>
      </c>
      <c r="B1446" s="69" t="s">
        <v>6275</v>
      </c>
      <c r="C1446" s="68" t="s">
        <v>7665</v>
      </c>
      <c r="D1446" s="70" t="s">
        <v>1651</v>
      </c>
      <c r="E1446" s="68" t="s">
        <v>1053</v>
      </c>
      <c r="F1446" s="68" t="s">
        <v>2228</v>
      </c>
      <c r="G1446" s="68" t="s">
        <v>2301</v>
      </c>
      <c r="H1446" s="66">
        <v>1.0</v>
      </c>
      <c r="I1446" s="66" t="str">
        <f>vlookup(D1446,'ranap clusters obsolete'!D:D,1,false)</f>
        <v>#N/A</v>
      </c>
      <c r="J1446" s="66" t="s">
        <v>9311</v>
      </c>
    </row>
    <row r="1447">
      <c r="A1447" s="69">
        <v>11.0</v>
      </c>
      <c r="B1447" s="69" t="s">
        <v>6275</v>
      </c>
      <c r="C1447" s="68" t="s">
        <v>7665</v>
      </c>
      <c r="D1447" s="70" t="s">
        <v>1653</v>
      </c>
      <c r="E1447" s="68" t="s">
        <v>1057</v>
      </c>
      <c r="F1447" s="68" t="s">
        <v>2228</v>
      </c>
      <c r="G1447" s="68" t="s">
        <v>2301</v>
      </c>
      <c r="H1447" s="66">
        <v>1.0</v>
      </c>
      <c r="I1447" s="66" t="str">
        <f>vlookup(D1447,'ranap clusters obsolete'!D:D,1,false)</f>
        <v>#N/A</v>
      </c>
      <c r="J1447" s="66" t="s">
        <v>9311</v>
      </c>
    </row>
    <row r="1448">
      <c r="A1448" s="69">
        <v>11.0</v>
      </c>
      <c r="B1448" s="69" t="s">
        <v>6275</v>
      </c>
      <c r="C1448" s="68" t="s">
        <v>7665</v>
      </c>
      <c r="D1448" s="70" t="s">
        <v>1654</v>
      </c>
      <c r="E1448" s="68" t="s">
        <v>1061</v>
      </c>
      <c r="F1448" s="68" t="s">
        <v>2228</v>
      </c>
      <c r="G1448" s="68" t="s">
        <v>2301</v>
      </c>
      <c r="H1448" s="66">
        <v>1.0</v>
      </c>
      <c r="I1448" s="66" t="str">
        <f>vlookup(D1448,'ranap clusters obsolete'!D:D,1,false)</f>
        <v>#N/A</v>
      </c>
      <c r="J1448" s="66" t="s">
        <v>9311</v>
      </c>
    </row>
    <row r="1449">
      <c r="A1449" s="69">
        <v>11.0</v>
      </c>
      <c r="B1449" s="69" t="s">
        <v>6275</v>
      </c>
      <c r="C1449" s="68" t="s">
        <v>7665</v>
      </c>
      <c r="D1449" s="70" t="s">
        <v>1655</v>
      </c>
      <c r="E1449" s="68" t="s">
        <v>1063</v>
      </c>
      <c r="F1449" s="68" t="s">
        <v>2228</v>
      </c>
      <c r="G1449" s="68" t="s">
        <v>2301</v>
      </c>
      <c r="H1449" s="66">
        <v>1.0</v>
      </c>
      <c r="I1449" s="66" t="str">
        <f>vlookup(D1449,'ranap clusters obsolete'!D:D,1,false)</f>
        <v>#N/A</v>
      </c>
      <c r="J1449" s="66" t="s">
        <v>9311</v>
      </c>
    </row>
    <row r="1450">
      <c r="A1450" s="69">
        <v>11.0</v>
      </c>
      <c r="B1450" s="69" t="s">
        <v>6275</v>
      </c>
      <c r="C1450" s="68" t="s">
        <v>7665</v>
      </c>
      <c r="D1450" s="70" t="s">
        <v>1692</v>
      </c>
      <c r="E1450" s="68" t="s">
        <v>1151</v>
      </c>
      <c r="F1450" s="68" t="s">
        <v>2229</v>
      </c>
      <c r="G1450" s="68" t="s">
        <v>2301</v>
      </c>
      <c r="H1450" s="66">
        <v>1.0</v>
      </c>
      <c r="I1450" s="66" t="str">
        <f>vlookup(D1450,'ranap clusters obsolete'!D:D,1,false)</f>
        <v>#N/A</v>
      </c>
      <c r="J1450" s="66" t="s">
        <v>9311</v>
      </c>
    </row>
    <row r="1451">
      <c r="A1451" s="69">
        <v>11.0</v>
      </c>
      <c r="B1451" s="69" t="s">
        <v>6275</v>
      </c>
      <c r="C1451" s="68" t="s">
        <v>7665</v>
      </c>
      <c r="D1451" s="70" t="s">
        <v>1694</v>
      </c>
      <c r="E1451" s="68" t="s">
        <v>1154</v>
      </c>
      <c r="F1451" s="68" t="s">
        <v>2229</v>
      </c>
      <c r="G1451" s="68" t="s">
        <v>2301</v>
      </c>
      <c r="H1451" s="66">
        <v>1.0</v>
      </c>
      <c r="I1451" s="66" t="str">
        <f>vlookup(D1451,'ranap clusters obsolete'!D:D,1,false)</f>
        <v>#N/A</v>
      </c>
      <c r="J1451" s="66" t="s">
        <v>9311</v>
      </c>
    </row>
    <row r="1452">
      <c r="A1452" s="69">
        <v>11.0</v>
      </c>
      <c r="B1452" s="69" t="s">
        <v>6275</v>
      </c>
      <c r="C1452" s="68" t="s">
        <v>7665</v>
      </c>
      <c r="D1452" s="70" t="s">
        <v>1695</v>
      </c>
      <c r="E1452" s="68" t="s">
        <v>1157</v>
      </c>
      <c r="F1452" s="68" t="s">
        <v>2229</v>
      </c>
      <c r="G1452" s="68" t="s">
        <v>2301</v>
      </c>
      <c r="H1452" s="66">
        <v>1.0</v>
      </c>
      <c r="I1452" s="66" t="str">
        <f>vlookup(D1452,'ranap clusters obsolete'!D:D,1,false)</f>
        <v>#N/A</v>
      </c>
      <c r="J1452" s="66" t="s">
        <v>9311</v>
      </c>
    </row>
    <row r="1453">
      <c r="A1453" s="69">
        <v>11.0</v>
      </c>
      <c r="B1453" s="69" t="s">
        <v>6275</v>
      </c>
      <c r="C1453" s="68" t="s">
        <v>7665</v>
      </c>
      <c r="D1453" s="70" t="s">
        <v>1696</v>
      </c>
      <c r="E1453" s="68" t="s">
        <v>1161</v>
      </c>
      <c r="F1453" s="68" t="s">
        <v>2229</v>
      </c>
      <c r="G1453" s="68" t="s">
        <v>2301</v>
      </c>
      <c r="H1453" s="66">
        <v>1.0</v>
      </c>
      <c r="I1453" s="66" t="str">
        <f>vlookup(D1453,'ranap clusters obsolete'!D:D,1,false)</f>
        <v>#N/A</v>
      </c>
      <c r="J1453" s="66" t="s">
        <v>9311</v>
      </c>
    </row>
    <row r="1454">
      <c r="A1454" s="69">
        <v>11.0</v>
      </c>
      <c r="B1454" s="69" t="s">
        <v>6275</v>
      </c>
      <c r="C1454" s="68" t="s">
        <v>7665</v>
      </c>
      <c r="D1454" s="70" t="s">
        <v>1920</v>
      </c>
      <c r="E1454" s="68" t="s">
        <v>1683</v>
      </c>
      <c r="F1454" s="68" t="s">
        <v>1679</v>
      </c>
      <c r="G1454" s="68" t="s">
        <v>2247</v>
      </c>
      <c r="H1454" s="66">
        <v>1.0</v>
      </c>
      <c r="I1454" s="66" t="str">
        <f>vlookup(D1454,'ranap clusters obsolete'!D:D,1,false)</f>
        <v>#N/A</v>
      </c>
      <c r="J1454" s="66" t="s">
        <v>9311</v>
      </c>
    </row>
    <row r="1455">
      <c r="A1455" s="69">
        <v>11.0</v>
      </c>
      <c r="B1455" s="69" t="s">
        <v>6275</v>
      </c>
      <c r="C1455" s="68" t="s">
        <v>7665</v>
      </c>
      <c r="D1455" s="70" t="s">
        <v>1922</v>
      </c>
      <c r="E1455" s="68" t="s">
        <v>1686</v>
      </c>
      <c r="F1455" s="68" t="s">
        <v>1679</v>
      </c>
      <c r="G1455" s="68" t="s">
        <v>2247</v>
      </c>
      <c r="H1455" s="66">
        <v>1.0</v>
      </c>
      <c r="I1455" s="66" t="str">
        <f>vlookup(D1455,'ranap clusters obsolete'!D:D,1,false)</f>
        <v>#N/A</v>
      </c>
      <c r="J1455" s="66" t="s">
        <v>9311</v>
      </c>
    </row>
    <row r="1456">
      <c r="A1456" s="69">
        <v>11.0</v>
      </c>
      <c r="B1456" s="69" t="s">
        <v>6275</v>
      </c>
      <c r="C1456" s="68" t="s">
        <v>7665</v>
      </c>
      <c r="D1456" s="70" t="s">
        <v>1940</v>
      </c>
      <c r="E1456" s="68" t="s">
        <v>1728</v>
      </c>
      <c r="F1456" s="68" t="s">
        <v>2232</v>
      </c>
      <c r="G1456" s="68" t="s">
        <v>2247</v>
      </c>
      <c r="H1456" s="66">
        <v>1.0</v>
      </c>
      <c r="I1456" s="66" t="str">
        <f>vlookup(D1456,'ranap clusters obsolete'!D:D,1,false)</f>
        <v>#N/A</v>
      </c>
      <c r="J1456" s="66" t="s">
        <v>9311</v>
      </c>
    </row>
    <row r="1457">
      <c r="A1457" s="69">
        <v>11.0</v>
      </c>
      <c r="B1457" s="69" t="s">
        <v>6275</v>
      </c>
      <c r="C1457" s="68" t="s">
        <v>7665</v>
      </c>
      <c r="D1457" s="70" t="s">
        <v>1033</v>
      </c>
      <c r="E1457" s="68" t="s">
        <v>240</v>
      </c>
      <c r="F1457" s="68" t="s">
        <v>2211</v>
      </c>
      <c r="G1457" s="68" t="s">
        <v>2441</v>
      </c>
      <c r="H1457" s="66">
        <v>1.0</v>
      </c>
      <c r="I1457" s="66" t="str">
        <f>vlookup(D1457,'ranap clusters obsolete'!D:D,1,false)</f>
        <v>#N/A</v>
      </c>
      <c r="J1457" s="66" t="s">
        <v>9311</v>
      </c>
    </row>
    <row r="1458">
      <c r="A1458" s="69">
        <v>11.0</v>
      </c>
      <c r="B1458" s="69" t="s">
        <v>6275</v>
      </c>
      <c r="C1458" s="68" t="s">
        <v>7665</v>
      </c>
      <c r="D1458" s="70" t="s">
        <v>1055</v>
      </c>
      <c r="E1458" s="68" t="s">
        <v>279</v>
      </c>
      <c r="F1458" s="68" t="s">
        <v>2211</v>
      </c>
      <c r="G1458" s="68" t="s">
        <v>2301</v>
      </c>
      <c r="H1458" s="66">
        <v>1.0</v>
      </c>
      <c r="I1458" s="66" t="str">
        <f>vlookup(D1458,'ranap clusters obsolete'!D:D,1,false)</f>
        <v>#N/A</v>
      </c>
      <c r="J1458" s="66" t="s">
        <v>9311</v>
      </c>
    </row>
    <row r="1459">
      <c r="A1459" s="69">
        <v>11.0</v>
      </c>
      <c r="B1459" s="69" t="s">
        <v>6275</v>
      </c>
      <c r="C1459" s="68" t="s">
        <v>7665</v>
      </c>
      <c r="D1459" s="70" t="s">
        <v>1058</v>
      </c>
      <c r="E1459" s="68" t="s">
        <v>282</v>
      </c>
      <c r="F1459" s="68" t="s">
        <v>2211</v>
      </c>
      <c r="G1459" s="68" t="s">
        <v>2441</v>
      </c>
      <c r="H1459" s="66">
        <v>1.0</v>
      </c>
      <c r="I1459" s="66" t="str">
        <f>vlookup(D1459,'ranap clusters obsolete'!D:D,1,false)</f>
        <v>#N/A</v>
      </c>
      <c r="J1459" s="66" t="s">
        <v>9311</v>
      </c>
    </row>
    <row r="1460">
      <c r="A1460" s="69">
        <v>11.0</v>
      </c>
      <c r="B1460" s="69" t="s">
        <v>6275</v>
      </c>
      <c r="C1460" s="68" t="s">
        <v>7665</v>
      </c>
      <c r="D1460" s="99" t="s">
        <v>1107</v>
      </c>
      <c r="E1460" s="68" t="s">
        <v>342</v>
      </c>
      <c r="F1460" s="68" t="s">
        <v>7669</v>
      </c>
      <c r="G1460" s="71" t="s">
        <v>2301</v>
      </c>
      <c r="H1460" s="66">
        <v>1.0</v>
      </c>
      <c r="I1460" s="66" t="str">
        <f>vlookup(D1460,'ranap clusters obsolete'!D:D,1,false)</f>
        <v>#N/A</v>
      </c>
      <c r="J1460" s="66" t="s">
        <v>9311</v>
      </c>
    </row>
    <row r="1461">
      <c r="A1461" s="69">
        <v>11.0</v>
      </c>
      <c r="B1461" s="69" t="s">
        <v>6275</v>
      </c>
      <c r="C1461" s="68" t="s">
        <v>7665</v>
      </c>
      <c r="D1461" s="70" t="s">
        <v>1544</v>
      </c>
      <c r="E1461" s="68" t="s">
        <v>878</v>
      </c>
      <c r="F1461" s="68" t="s">
        <v>2224</v>
      </c>
      <c r="G1461" s="68" t="s">
        <v>2301</v>
      </c>
      <c r="H1461" s="66">
        <v>1.0</v>
      </c>
      <c r="I1461" s="66" t="str">
        <f>vlookup(D1461,'ranap clusters obsolete'!D:D,1,false)</f>
        <v>#N/A</v>
      </c>
      <c r="J1461" s="66" t="s">
        <v>9311</v>
      </c>
    </row>
    <row r="1462">
      <c r="A1462" s="69">
        <v>11.0</v>
      </c>
      <c r="B1462" s="69" t="s">
        <v>6275</v>
      </c>
      <c r="C1462" s="68" t="s">
        <v>7665</v>
      </c>
      <c r="D1462" s="70" t="s">
        <v>1644</v>
      </c>
      <c r="E1462" s="68" t="s">
        <v>1037</v>
      </c>
      <c r="F1462" s="68" t="s">
        <v>2228</v>
      </c>
      <c r="G1462" s="68" t="s">
        <v>2301</v>
      </c>
      <c r="H1462" s="66">
        <v>1.0</v>
      </c>
      <c r="I1462" s="66" t="str">
        <f>vlookup(D1462,'ranap clusters obsolete'!D:D,1,false)</f>
        <v>#N/A</v>
      </c>
      <c r="J1462" s="66" t="s">
        <v>9311</v>
      </c>
    </row>
    <row r="1463">
      <c r="A1463" s="69">
        <v>11.0</v>
      </c>
      <c r="B1463" s="69" t="s">
        <v>6275</v>
      </c>
      <c r="C1463" s="68" t="s">
        <v>7665</v>
      </c>
      <c r="D1463" s="70" t="s">
        <v>1646</v>
      </c>
      <c r="E1463" s="68" t="s">
        <v>1040</v>
      </c>
      <c r="F1463" s="68" t="s">
        <v>2228</v>
      </c>
      <c r="G1463" s="68" t="s">
        <v>2301</v>
      </c>
      <c r="H1463" s="66">
        <v>1.0</v>
      </c>
      <c r="I1463" s="66" t="str">
        <f>vlookup(D1463,'ranap clusters obsolete'!D:D,1,false)</f>
        <v>#N/A</v>
      </c>
      <c r="J1463" s="66" t="s">
        <v>9311</v>
      </c>
    </row>
    <row r="1464">
      <c r="A1464" s="69">
        <v>11.0</v>
      </c>
      <c r="B1464" s="69" t="s">
        <v>6275</v>
      </c>
      <c r="C1464" s="68" t="s">
        <v>7665</v>
      </c>
      <c r="D1464" s="70" t="s">
        <v>1647</v>
      </c>
      <c r="E1464" s="68" t="s">
        <v>1043</v>
      </c>
      <c r="F1464" s="68" t="s">
        <v>2228</v>
      </c>
      <c r="G1464" s="68" t="s">
        <v>2301</v>
      </c>
      <c r="H1464" s="66">
        <v>1.0</v>
      </c>
      <c r="I1464" s="66" t="str">
        <f>vlookup(D1464,'ranap clusters obsolete'!D:D,1,false)</f>
        <v>#N/A</v>
      </c>
      <c r="J1464" s="66" t="s">
        <v>9311</v>
      </c>
    </row>
    <row r="1465">
      <c r="A1465" s="69">
        <v>11.0</v>
      </c>
      <c r="B1465" s="69" t="s">
        <v>6275</v>
      </c>
      <c r="C1465" s="68" t="s">
        <v>7665</v>
      </c>
      <c r="D1465" s="70" t="s">
        <v>1649</v>
      </c>
      <c r="E1465" s="68" t="s">
        <v>1047</v>
      </c>
      <c r="F1465" s="68" t="s">
        <v>2228</v>
      </c>
      <c r="G1465" s="68" t="s">
        <v>2301</v>
      </c>
      <c r="H1465" s="66">
        <v>1.0</v>
      </c>
      <c r="I1465" s="66" t="str">
        <f>vlookup(D1465,'ranap clusters obsolete'!D:D,1,false)</f>
        <v>#N/A</v>
      </c>
      <c r="J1465" s="66" t="s">
        <v>9311</v>
      </c>
    </row>
    <row r="1466">
      <c r="A1466" s="69">
        <v>11.0</v>
      </c>
      <c r="B1466" s="69" t="s">
        <v>6275</v>
      </c>
      <c r="C1466" s="68" t="s">
        <v>7665</v>
      </c>
      <c r="D1466" s="70" t="s">
        <v>1650</v>
      </c>
      <c r="E1466" s="68" t="s">
        <v>1050</v>
      </c>
      <c r="F1466" s="68" t="s">
        <v>2228</v>
      </c>
      <c r="G1466" s="68" t="s">
        <v>2301</v>
      </c>
      <c r="H1466" s="66">
        <v>1.0</v>
      </c>
      <c r="I1466" s="66" t="str">
        <f>vlookup(D1466,'ranap clusters obsolete'!D:D,1,false)</f>
        <v>#N/A</v>
      </c>
      <c r="J1466" s="66" t="s">
        <v>9311</v>
      </c>
    </row>
    <row r="1467">
      <c r="A1467" s="69">
        <v>11.0</v>
      </c>
      <c r="B1467" s="69" t="s">
        <v>6275</v>
      </c>
      <c r="C1467" s="68" t="s">
        <v>7665</v>
      </c>
      <c r="D1467" s="70" t="s">
        <v>1651</v>
      </c>
      <c r="E1467" s="68" t="s">
        <v>1053</v>
      </c>
      <c r="F1467" s="68" t="s">
        <v>2228</v>
      </c>
      <c r="G1467" s="68" t="s">
        <v>2301</v>
      </c>
      <c r="H1467" s="66">
        <v>1.0</v>
      </c>
      <c r="I1467" s="66" t="str">
        <f>vlookup(D1467,'ranap clusters obsolete'!D:D,1,false)</f>
        <v>#N/A</v>
      </c>
      <c r="J1467" s="66" t="s">
        <v>9311</v>
      </c>
    </row>
    <row r="1468">
      <c r="A1468" s="69">
        <v>11.0</v>
      </c>
      <c r="B1468" s="69" t="s">
        <v>6275</v>
      </c>
      <c r="C1468" s="68" t="s">
        <v>7665</v>
      </c>
      <c r="D1468" s="70" t="s">
        <v>1653</v>
      </c>
      <c r="E1468" s="68" t="s">
        <v>1057</v>
      </c>
      <c r="F1468" s="68" t="s">
        <v>2228</v>
      </c>
      <c r="G1468" s="68" t="s">
        <v>2301</v>
      </c>
      <c r="H1468" s="66">
        <v>1.0</v>
      </c>
      <c r="I1468" s="66" t="str">
        <f>vlookup(D1468,'ranap clusters obsolete'!D:D,1,false)</f>
        <v>#N/A</v>
      </c>
      <c r="J1468" s="66" t="s">
        <v>9311</v>
      </c>
    </row>
    <row r="1469">
      <c r="A1469" s="69">
        <v>11.0</v>
      </c>
      <c r="B1469" s="69" t="s">
        <v>6275</v>
      </c>
      <c r="C1469" s="68" t="s">
        <v>7665</v>
      </c>
      <c r="D1469" s="70" t="s">
        <v>1654</v>
      </c>
      <c r="E1469" s="68" t="s">
        <v>1061</v>
      </c>
      <c r="F1469" s="68" t="s">
        <v>2228</v>
      </c>
      <c r="G1469" s="68" t="s">
        <v>2301</v>
      </c>
      <c r="H1469" s="66">
        <v>1.0</v>
      </c>
      <c r="I1469" s="66" t="str">
        <f>vlookup(D1469,'ranap clusters obsolete'!D:D,1,false)</f>
        <v>#N/A</v>
      </c>
      <c r="J1469" s="66" t="s">
        <v>9311</v>
      </c>
    </row>
    <row r="1470">
      <c r="A1470" s="69">
        <v>11.0</v>
      </c>
      <c r="B1470" s="69" t="s">
        <v>6275</v>
      </c>
      <c r="C1470" s="68" t="s">
        <v>7665</v>
      </c>
      <c r="D1470" s="70" t="s">
        <v>1655</v>
      </c>
      <c r="E1470" s="68" t="s">
        <v>1063</v>
      </c>
      <c r="F1470" s="68" t="s">
        <v>2228</v>
      </c>
      <c r="G1470" s="68" t="s">
        <v>2301</v>
      </c>
      <c r="H1470" s="66">
        <v>1.0</v>
      </c>
      <c r="I1470" s="66" t="str">
        <f>vlookup(D1470,'ranap clusters obsolete'!D:D,1,false)</f>
        <v>#N/A</v>
      </c>
      <c r="J1470" s="66" t="s">
        <v>9311</v>
      </c>
    </row>
    <row r="1471">
      <c r="A1471" s="69">
        <v>11.0</v>
      </c>
      <c r="B1471" s="69" t="s">
        <v>6275</v>
      </c>
      <c r="C1471" s="68" t="s">
        <v>7665</v>
      </c>
      <c r="D1471" s="70" t="s">
        <v>1692</v>
      </c>
      <c r="E1471" s="68" t="s">
        <v>1151</v>
      </c>
      <c r="F1471" s="68" t="s">
        <v>2229</v>
      </c>
      <c r="G1471" s="68" t="s">
        <v>2301</v>
      </c>
      <c r="H1471" s="66">
        <v>1.0</v>
      </c>
      <c r="I1471" s="66" t="str">
        <f>vlookup(D1471,'ranap clusters obsolete'!D:D,1,false)</f>
        <v>#N/A</v>
      </c>
      <c r="J1471" s="66" t="s">
        <v>9311</v>
      </c>
    </row>
    <row r="1472">
      <c r="A1472" s="69">
        <v>11.0</v>
      </c>
      <c r="B1472" s="69" t="s">
        <v>6275</v>
      </c>
      <c r="C1472" s="68" t="s">
        <v>7665</v>
      </c>
      <c r="D1472" s="70" t="s">
        <v>1694</v>
      </c>
      <c r="E1472" s="68" t="s">
        <v>1154</v>
      </c>
      <c r="F1472" s="68" t="s">
        <v>2229</v>
      </c>
      <c r="G1472" s="68" t="s">
        <v>2301</v>
      </c>
      <c r="H1472" s="66">
        <v>1.0</v>
      </c>
      <c r="I1472" s="66" t="str">
        <f>vlookup(D1472,'ranap clusters obsolete'!D:D,1,false)</f>
        <v>#N/A</v>
      </c>
      <c r="J1472" s="66" t="s">
        <v>9311</v>
      </c>
    </row>
    <row r="1473">
      <c r="A1473" s="69">
        <v>11.0</v>
      </c>
      <c r="B1473" s="69" t="s">
        <v>6275</v>
      </c>
      <c r="C1473" s="68" t="s">
        <v>7665</v>
      </c>
      <c r="D1473" s="70" t="s">
        <v>1695</v>
      </c>
      <c r="E1473" s="68" t="s">
        <v>1157</v>
      </c>
      <c r="F1473" s="68" t="s">
        <v>2229</v>
      </c>
      <c r="G1473" s="68" t="s">
        <v>2301</v>
      </c>
      <c r="H1473" s="66">
        <v>1.0</v>
      </c>
      <c r="I1473" s="66" t="str">
        <f>vlookup(D1473,'ranap clusters obsolete'!D:D,1,false)</f>
        <v>#N/A</v>
      </c>
      <c r="J1473" s="66" t="s">
        <v>9311</v>
      </c>
    </row>
    <row r="1474">
      <c r="A1474" s="69">
        <v>11.0</v>
      </c>
      <c r="B1474" s="69" t="s">
        <v>6275</v>
      </c>
      <c r="C1474" s="68" t="s">
        <v>7665</v>
      </c>
      <c r="D1474" s="70" t="s">
        <v>1696</v>
      </c>
      <c r="E1474" s="68" t="s">
        <v>1161</v>
      </c>
      <c r="F1474" s="68" t="s">
        <v>2229</v>
      </c>
      <c r="G1474" s="68" t="s">
        <v>2301</v>
      </c>
      <c r="H1474" s="66">
        <v>1.0</v>
      </c>
      <c r="I1474" s="66" t="str">
        <f>vlookup(D1474,'ranap clusters obsolete'!D:D,1,false)</f>
        <v>#N/A</v>
      </c>
      <c r="J1474" s="66" t="s">
        <v>9311</v>
      </c>
    </row>
    <row r="1475">
      <c r="A1475" s="69">
        <v>11.0</v>
      </c>
      <c r="B1475" s="69" t="s">
        <v>6275</v>
      </c>
      <c r="C1475" s="68" t="s">
        <v>7665</v>
      </c>
      <c r="D1475" s="70" t="s">
        <v>1920</v>
      </c>
      <c r="E1475" s="68" t="s">
        <v>1683</v>
      </c>
      <c r="F1475" s="68" t="s">
        <v>1679</v>
      </c>
      <c r="G1475" s="68" t="s">
        <v>2247</v>
      </c>
      <c r="H1475" s="66">
        <v>1.0</v>
      </c>
      <c r="I1475" s="66" t="str">
        <f>vlookup(D1475,'ranap clusters obsolete'!D:D,1,false)</f>
        <v>#N/A</v>
      </c>
      <c r="J1475" s="66" t="s">
        <v>9311</v>
      </c>
    </row>
    <row r="1476">
      <c r="A1476" s="69">
        <v>11.0</v>
      </c>
      <c r="B1476" s="69" t="s">
        <v>6275</v>
      </c>
      <c r="C1476" s="68" t="s">
        <v>7665</v>
      </c>
      <c r="D1476" s="70" t="s">
        <v>1922</v>
      </c>
      <c r="E1476" s="68" t="s">
        <v>1686</v>
      </c>
      <c r="F1476" s="68" t="s">
        <v>1679</v>
      </c>
      <c r="G1476" s="68" t="s">
        <v>2247</v>
      </c>
      <c r="H1476" s="66">
        <v>1.0</v>
      </c>
      <c r="I1476" s="66" t="str">
        <f>vlookup(D1476,'ranap clusters obsolete'!D:D,1,false)</f>
        <v>#N/A</v>
      </c>
      <c r="J1476" s="66" t="s">
        <v>9311</v>
      </c>
    </row>
    <row r="1477">
      <c r="A1477" s="69">
        <v>11.0</v>
      </c>
      <c r="B1477" s="69" t="s">
        <v>6275</v>
      </c>
      <c r="C1477" s="68" t="s">
        <v>7665</v>
      </c>
      <c r="D1477" s="70" t="s">
        <v>1940</v>
      </c>
      <c r="E1477" s="68" t="s">
        <v>1728</v>
      </c>
      <c r="F1477" s="68" t="s">
        <v>2232</v>
      </c>
      <c r="G1477" s="68" t="s">
        <v>2247</v>
      </c>
      <c r="H1477" s="66">
        <v>1.0</v>
      </c>
      <c r="I1477" s="66" t="str">
        <f>vlookup(D1477,'ranap clusters obsolete'!D:D,1,false)</f>
        <v>#N/A</v>
      </c>
      <c r="J1477" s="66" t="s">
        <v>9311</v>
      </c>
    </row>
    <row r="1478">
      <c r="A1478" s="69">
        <v>11.0</v>
      </c>
      <c r="B1478" s="69" t="s">
        <v>6275</v>
      </c>
      <c r="C1478" s="68" t="s">
        <v>6236</v>
      </c>
      <c r="D1478" s="70" t="s">
        <v>7925</v>
      </c>
      <c r="E1478" s="68" t="s">
        <v>7926</v>
      </c>
      <c r="F1478" s="68" t="s">
        <v>7927</v>
      </c>
      <c r="G1478" s="71" t="s">
        <v>2436</v>
      </c>
      <c r="H1478" s="66">
        <v>1.0</v>
      </c>
      <c r="I1478" s="66" t="str">
        <f>vlookup(D1478,'ranap clusters obsolete'!D:D,1,false)</f>
        <v>#N/A</v>
      </c>
      <c r="J1478" s="66" t="s">
        <v>9311</v>
      </c>
    </row>
    <row r="1479">
      <c r="A1479" s="69">
        <v>11.0</v>
      </c>
      <c r="B1479" s="69" t="s">
        <v>6275</v>
      </c>
      <c r="C1479" s="68" t="s">
        <v>6236</v>
      </c>
      <c r="D1479" s="98" t="s">
        <v>2881</v>
      </c>
      <c r="E1479" s="75" t="s">
        <v>418</v>
      </c>
      <c r="F1479" s="68" t="s">
        <v>2199</v>
      </c>
      <c r="G1479" s="68" t="s">
        <v>2441</v>
      </c>
      <c r="H1479" s="66">
        <v>1.0</v>
      </c>
      <c r="I1479" s="72" t="str">
        <f>vlookup(D1479,'ranap clusters obsolete'!D:D,1,false)</f>
        <v>39.28</v>
      </c>
      <c r="J1479" s="66" t="s">
        <v>9311</v>
      </c>
    </row>
    <row r="1480">
      <c r="A1480" s="158"/>
      <c r="B1480" s="161"/>
      <c r="C1480" s="158"/>
      <c r="D1480" s="162"/>
      <c r="E1480" s="158"/>
      <c r="F1480" s="158"/>
      <c r="G1480" s="158"/>
      <c r="H1480" s="67"/>
      <c r="I1480" s="67"/>
      <c r="J1480" s="67"/>
    </row>
    <row r="1481">
      <c r="A1481" s="158"/>
      <c r="B1481" s="161"/>
      <c r="C1481" s="158"/>
      <c r="D1481" s="162"/>
      <c r="E1481" s="158"/>
      <c r="F1481" s="158"/>
      <c r="G1481" s="158"/>
      <c r="H1481" s="67"/>
      <c r="I1481" s="67"/>
      <c r="J1481" s="67"/>
    </row>
    <row r="1482">
      <c r="A1482" s="158"/>
      <c r="B1482" s="161"/>
      <c r="C1482" s="158"/>
      <c r="D1482" s="162"/>
      <c r="E1482" s="158"/>
      <c r="F1482" s="158"/>
      <c r="G1482" s="158"/>
      <c r="H1482" s="67"/>
      <c r="I1482" s="67"/>
      <c r="J1482" s="67"/>
    </row>
    <row r="1483">
      <c r="A1483" s="158"/>
      <c r="B1483" s="161"/>
      <c r="C1483" s="158"/>
      <c r="D1483" s="162"/>
      <c r="E1483" s="158"/>
      <c r="F1483" s="158"/>
      <c r="G1483" s="158"/>
      <c r="H1483" s="67"/>
      <c r="I1483" s="67"/>
      <c r="J1483" s="67"/>
    </row>
    <row r="1484">
      <c r="A1484" s="158"/>
      <c r="B1484" s="161"/>
      <c r="C1484" s="158"/>
      <c r="D1484" s="162"/>
      <c r="E1484" s="158"/>
      <c r="F1484" s="158"/>
      <c r="G1484" s="158"/>
      <c r="H1484" s="67"/>
      <c r="I1484" s="67"/>
      <c r="J1484" s="67"/>
    </row>
    <row r="1485">
      <c r="A1485" s="158"/>
      <c r="B1485" s="161"/>
      <c r="C1485" s="158"/>
      <c r="D1485" s="162"/>
      <c r="E1485" s="158"/>
      <c r="F1485" s="158"/>
      <c r="G1485" s="158"/>
      <c r="H1485" s="67"/>
      <c r="I1485" s="67"/>
      <c r="J1485" s="67"/>
    </row>
    <row r="1486">
      <c r="A1486" s="158"/>
      <c r="B1486" s="161"/>
      <c r="C1486" s="158"/>
      <c r="D1486" s="162"/>
      <c r="E1486" s="158"/>
      <c r="F1486" s="158"/>
      <c r="G1486" s="158"/>
      <c r="H1486" s="67"/>
      <c r="I1486" s="67"/>
      <c r="J1486" s="67"/>
    </row>
    <row r="1487">
      <c r="A1487" s="158"/>
      <c r="B1487" s="161"/>
      <c r="C1487" s="158"/>
      <c r="D1487" s="162"/>
      <c r="E1487" s="158"/>
      <c r="F1487" s="158"/>
      <c r="G1487" s="158"/>
      <c r="H1487" s="67"/>
      <c r="I1487" s="67"/>
      <c r="J1487" s="67"/>
    </row>
    <row r="1488">
      <c r="A1488" s="158"/>
      <c r="B1488" s="161"/>
      <c r="C1488" s="158"/>
      <c r="D1488" s="162"/>
      <c r="E1488" s="158"/>
      <c r="F1488" s="158"/>
      <c r="G1488" s="158"/>
      <c r="H1488" s="67"/>
      <c r="I1488" s="67"/>
      <c r="J1488" s="67"/>
    </row>
    <row r="1489">
      <c r="A1489" s="158"/>
      <c r="B1489" s="161"/>
      <c r="C1489" s="158"/>
      <c r="D1489" s="162"/>
      <c r="E1489" s="158"/>
      <c r="F1489" s="158"/>
      <c r="G1489" s="158"/>
      <c r="H1489" s="67"/>
      <c r="I1489" s="67"/>
      <c r="J1489" s="67"/>
    </row>
    <row r="1490">
      <c r="A1490" s="158"/>
      <c r="B1490" s="161"/>
      <c r="C1490" s="158"/>
      <c r="D1490" s="162"/>
      <c r="E1490" s="158"/>
      <c r="F1490" s="158"/>
      <c r="G1490" s="158"/>
      <c r="H1490" s="67"/>
      <c r="I1490" s="67"/>
      <c r="J1490" s="67"/>
    </row>
    <row r="1491">
      <c r="A1491" s="158"/>
      <c r="B1491" s="161"/>
      <c r="C1491" s="158"/>
      <c r="D1491" s="162"/>
      <c r="E1491" s="158"/>
      <c r="F1491" s="158"/>
      <c r="G1491" s="158"/>
      <c r="H1491" s="67"/>
      <c r="I1491" s="67"/>
      <c r="J1491" s="67"/>
    </row>
    <row r="1492">
      <c r="A1492" s="158"/>
      <c r="B1492" s="161"/>
      <c r="C1492" s="158"/>
      <c r="D1492" s="162"/>
      <c r="E1492" s="158"/>
      <c r="F1492" s="158"/>
      <c r="G1492" s="158"/>
      <c r="H1492" s="67"/>
      <c r="I1492" s="67"/>
      <c r="J1492" s="67"/>
    </row>
    <row r="1493">
      <c r="A1493" s="158"/>
      <c r="B1493" s="161"/>
      <c r="C1493" s="158"/>
      <c r="D1493" s="162"/>
      <c r="E1493" s="158"/>
      <c r="F1493" s="158"/>
      <c r="G1493" s="158"/>
      <c r="H1493" s="67"/>
      <c r="I1493" s="67"/>
      <c r="J1493" s="67"/>
    </row>
    <row r="1494">
      <c r="A1494" s="158"/>
      <c r="B1494" s="161"/>
      <c r="C1494" s="158"/>
      <c r="D1494" s="162"/>
      <c r="E1494" s="158"/>
      <c r="F1494" s="158"/>
      <c r="G1494" s="158"/>
      <c r="H1494" s="67"/>
      <c r="I1494" s="67"/>
      <c r="J1494" s="67"/>
    </row>
    <row r="1495">
      <c r="A1495" s="158"/>
      <c r="B1495" s="161"/>
      <c r="C1495" s="158"/>
      <c r="D1495" s="162"/>
      <c r="E1495" s="158"/>
      <c r="F1495" s="158"/>
      <c r="G1495" s="158"/>
      <c r="H1495" s="67"/>
      <c r="I1495" s="67"/>
      <c r="J1495" s="67"/>
    </row>
    <row r="1496">
      <c r="A1496" s="158"/>
      <c r="B1496" s="161"/>
      <c r="C1496" s="158"/>
      <c r="D1496" s="162"/>
      <c r="E1496" s="158"/>
      <c r="F1496" s="158"/>
      <c r="G1496" s="158"/>
      <c r="H1496" s="67"/>
      <c r="I1496" s="67"/>
      <c r="J1496" s="67"/>
    </row>
    <row r="1497">
      <c r="A1497" s="158"/>
      <c r="B1497" s="161"/>
      <c r="C1497" s="158"/>
      <c r="D1497" s="162"/>
      <c r="E1497" s="158"/>
      <c r="F1497" s="158"/>
      <c r="G1497" s="158"/>
      <c r="H1497" s="67"/>
      <c r="I1497" s="67"/>
      <c r="J1497" s="67"/>
    </row>
    <row r="1498">
      <c r="A1498" s="158"/>
      <c r="B1498" s="161"/>
      <c r="C1498" s="158"/>
      <c r="D1498" s="162"/>
      <c r="E1498" s="158"/>
      <c r="F1498" s="158"/>
      <c r="G1498" s="158"/>
      <c r="H1498" s="67"/>
      <c r="I1498" s="67"/>
      <c r="J1498" s="67"/>
    </row>
    <row r="1499">
      <c r="A1499" s="158"/>
      <c r="B1499" s="161"/>
      <c r="C1499" s="158"/>
      <c r="D1499" s="162"/>
      <c r="E1499" s="158"/>
      <c r="F1499" s="158"/>
      <c r="G1499" s="158"/>
      <c r="H1499" s="67"/>
      <c r="I1499" s="67"/>
      <c r="J1499" s="67"/>
    </row>
    <row r="1500">
      <c r="A1500" s="158"/>
      <c r="B1500" s="161"/>
      <c r="C1500" s="158"/>
      <c r="D1500" s="162"/>
      <c r="E1500" s="158"/>
      <c r="F1500" s="158"/>
      <c r="G1500" s="158"/>
      <c r="H1500" s="67"/>
      <c r="I1500" s="67"/>
      <c r="J1500" s="67"/>
    </row>
    <row r="1501">
      <c r="A1501" s="158"/>
      <c r="B1501" s="161"/>
      <c r="C1501" s="158"/>
      <c r="D1501" s="162"/>
      <c r="E1501" s="158"/>
      <c r="F1501" s="158"/>
      <c r="G1501" s="158"/>
      <c r="H1501" s="67"/>
      <c r="I1501" s="67"/>
      <c r="J1501" s="67"/>
    </row>
    <row r="1502">
      <c r="A1502" s="158"/>
      <c r="B1502" s="161"/>
      <c r="C1502" s="158"/>
      <c r="D1502" s="162"/>
      <c r="E1502" s="158"/>
      <c r="F1502" s="158"/>
      <c r="G1502" s="158"/>
      <c r="H1502" s="67"/>
      <c r="I1502" s="67"/>
      <c r="J1502" s="67"/>
    </row>
    <row r="1503">
      <c r="A1503" s="158"/>
      <c r="B1503" s="161"/>
      <c r="C1503" s="158"/>
      <c r="D1503" s="162"/>
      <c r="E1503" s="158"/>
      <c r="F1503" s="158"/>
      <c r="G1503" s="158"/>
      <c r="H1503" s="67"/>
      <c r="I1503" s="67"/>
      <c r="J1503" s="67"/>
    </row>
    <row r="1504">
      <c r="A1504" s="158"/>
      <c r="B1504" s="161"/>
      <c r="C1504" s="158"/>
      <c r="D1504" s="162"/>
      <c r="E1504" s="158"/>
      <c r="F1504" s="158"/>
      <c r="G1504" s="158"/>
      <c r="H1504" s="67"/>
      <c r="I1504" s="67"/>
      <c r="J1504" s="67"/>
    </row>
    <row r="1505">
      <c r="A1505" s="158"/>
      <c r="B1505" s="161"/>
      <c r="C1505" s="158"/>
      <c r="D1505" s="162"/>
      <c r="E1505" s="158"/>
      <c r="F1505" s="158"/>
      <c r="G1505" s="158"/>
      <c r="H1505" s="67"/>
      <c r="I1505" s="67"/>
      <c r="J1505" s="67"/>
    </row>
    <row r="1506">
      <c r="A1506" s="158"/>
      <c r="B1506" s="161"/>
      <c r="C1506" s="158"/>
      <c r="D1506" s="162"/>
      <c r="E1506" s="158"/>
      <c r="F1506" s="158"/>
      <c r="G1506" s="158"/>
      <c r="H1506" s="67"/>
      <c r="I1506" s="67"/>
      <c r="J1506" s="67"/>
    </row>
    <row r="1507">
      <c r="A1507" s="158"/>
      <c r="B1507" s="161"/>
      <c r="C1507" s="158"/>
      <c r="D1507" s="162"/>
      <c r="E1507" s="158"/>
      <c r="F1507" s="158"/>
      <c r="G1507" s="158"/>
      <c r="H1507" s="67"/>
      <c r="I1507" s="67"/>
      <c r="J1507" s="67"/>
    </row>
    <row r="1508">
      <c r="A1508" s="158"/>
      <c r="B1508" s="161"/>
      <c r="C1508" s="158"/>
      <c r="D1508" s="162"/>
      <c r="E1508" s="158"/>
      <c r="F1508" s="158"/>
      <c r="G1508" s="158"/>
      <c r="H1508" s="67"/>
      <c r="I1508" s="67"/>
      <c r="J1508" s="67"/>
    </row>
    <row r="1509">
      <c r="A1509" s="158"/>
      <c r="B1509" s="161"/>
      <c r="C1509" s="158"/>
      <c r="D1509" s="162"/>
      <c r="E1509" s="158"/>
      <c r="F1509" s="158"/>
      <c r="G1509" s="158"/>
      <c r="H1509" s="67"/>
      <c r="I1509" s="67"/>
      <c r="J1509" s="67"/>
    </row>
    <row r="1510">
      <c r="A1510" s="158"/>
      <c r="B1510" s="161"/>
      <c r="C1510" s="158"/>
      <c r="D1510" s="162"/>
      <c r="E1510" s="158"/>
      <c r="F1510" s="158"/>
      <c r="G1510" s="158"/>
      <c r="H1510" s="67"/>
      <c r="I1510" s="67"/>
      <c r="J1510" s="67"/>
    </row>
    <row r="1511">
      <c r="A1511" s="158"/>
      <c r="B1511" s="161"/>
      <c r="C1511" s="158"/>
      <c r="D1511" s="162"/>
      <c r="E1511" s="158"/>
      <c r="F1511" s="158"/>
      <c r="G1511" s="158"/>
      <c r="H1511" s="67"/>
      <c r="I1511" s="67"/>
      <c r="J1511" s="67"/>
    </row>
    <row r="1512">
      <c r="A1512" s="158"/>
      <c r="B1512" s="161"/>
      <c r="C1512" s="158"/>
      <c r="D1512" s="162"/>
      <c r="E1512" s="158"/>
      <c r="F1512" s="158"/>
      <c r="G1512" s="158"/>
      <c r="H1512" s="67"/>
      <c r="I1512" s="67"/>
      <c r="J1512" s="67"/>
    </row>
    <row r="1513">
      <c r="A1513" s="158"/>
      <c r="B1513" s="161"/>
      <c r="C1513" s="158"/>
      <c r="D1513" s="162"/>
      <c r="E1513" s="158"/>
      <c r="F1513" s="158"/>
      <c r="G1513" s="158"/>
      <c r="H1513" s="67"/>
      <c r="I1513" s="67"/>
      <c r="J1513" s="67"/>
    </row>
    <row r="1514">
      <c r="A1514" s="158"/>
      <c r="B1514" s="161"/>
      <c r="C1514" s="158"/>
      <c r="D1514" s="162"/>
      <c r="E1514" s="158"/>
      <c r="F1514" s="158"/>
      <c r="G1514" s="158"/>
      <c r="H1514" s="67"/>
      <c r="I1514" s="67"/>
      <c r="J1514" s="67"/>
    </row>
    <row r="1515">
      <c r="A1515" s="158"/>
      <c r="B1515" s="161"/>
      <c r="C1515" s="158"/>
      <c r="D1515" s="162"/>
      <c r="E1515" s="158"/>
      <c r="F1515" s="158"/>
      <c r="G1515" s="158"/>
      <c r="H1515" s="67"/>
      <c r="I1515" s="67"/>
      <c r="J1515" s="67"/>
    </row>
    <row r="1516">
      <c r="A1516" s="158"/>
      <c r="B1516" s="161"/>
      <c r="C1516" s="158"/>
      <c r="D1516" s="162"/>
      <c r="E1516" s="158"/>
      <c r="F1516" s="158"/>
      <c r="G1516" s="158"/>
      <c r="H1516" s="67"/>
      <c r="I1516" s="67"/>
      <c r="J1516" s="67"/>
    </row>
    <row r="1517">
      <c r="A1517" s="158"/>
      <c r="B1517" s="161"/>
      <c r="C1517" s="158"/>
      <c r="D1517" s="162"/>
      <c r="E1517" s="158"/>
      <c r="F1517" s="158"/>
      <c r="G1517" s="158"/>
      <c r="H1517" s="67"/>
      <c r="I1517" s="67"/>
      <c r="J1517" s="67"/>
    </row>
    <row r="1518">
      <c r="A1518" s="158"/>
      <c r="B1518" s="161"/>
      <c r="C1518" s="158"/>
      <c r="D1518" s="162"/>
      <c r="E1518" s="158"/>
      <c r="F1518" s="158"/>
      <c r="G1518" s="158"/>
      <c r="H1518" s="67"/>
      <c r="I1518" s="67"/>
      <c r="J1518" s="67"/>
    </row>
    <row r="1519">
      <c r="A1519" s="158"/>
      <c r="B1519" s="161"/>
      <c r="C1519" s="158"/>
      <c r="D1519" s="162"/>
      <c r="E1519" s="158"/>
      <c r="F1519" s="158"/>
      <c r="G1519" s="158"/>
      <c r="H1519" s="67"/>
      <c r="I1519" s="67"/>
      <c r="J1519" s="67"/>
    </row>
    <row r="1520">
      <c r="A1520" s="158"/>
      <c r="B1520" s="161"/>
      <c r="C1520" s="158"/>
      <c r="D1520" s="162"/>
      <c r="E1520" s="158"/>
      <c r="F1520" s="158"/>
      <c r="G1520" s="158"/>
      <c r="H1520" s="67"/>
      <c r="I1520" s="67"/>
      <c r="J1520" s="67"/>
    </row>
    <row r="1521">
      <c r="A1521" s="158"/>
      <c r="B1521" s="161"/>
      <c r="C1521" s="158"/>
      <c r="D1521" s="162"/>
      <c r="E1521" s="158"/>
      <c r="F1521" s="158"/>
      <c r="G1521" s="158"/>
      <c r="H1521" s="67"/>
      <c r="I1521" s="67"/>
      <c r="J1521" s="67"/>
    </row>
    <row r="1522">
      <c r="A1522" s="158"/>
      <c r="B1522" s="161"/>
      <c r="C1522" s="158"/>
      <c r="D1522" s="162"/>
      <c r="E1522" s="158"/>
      <c r="F1522" s="158"/>
      <c r="G1522" s="158"/>
      <c r="H1522" s="67"/>
      <c r="I1522" s="67"/>
      <c r="J1522" s="67"/>
    </row>
    <row r="1523">
      <c r="A1523" s="158"/>
      <c r="B1523" s="161"/>
      <c r="C1523" s="158"/>
      <c r="D1523" s="162"/>
      <c r="E1523" s="158"/>
      <c r="F1523" s="158"/>
      <c r="G1523" s="158"/>
      <c r="H1523" s="67"/>
      <c r="I1523" s="67"/>
      <c r="J1523" s="67"/>
    </row>
    <row r="1524">
      <c r="A1524" s="158"/>
      <c r="B1524" s="161"/>
      <c r="C1524" s="158"/>
      <c r="D1524" s="162"/>
      <c r="E1524" s="158"/>
      <c r="F1524" s="158"/>
      <c r="G1524" s="158"/>
      <c r="H1524" s="67"/>
      <c r="I1524" s="67"/>
      <c r="J1524" s="67"/>
    </row>
    <row r="1525">
      <c r="A1525" s="158"/>
      <c r="B1525" s="161"/>
      <c r="C1525" s="158"/>
      <c r="D1525" s="162"/>
      <c r="E1525" s="158"/>
      <c r="F1525" s="158"/>
      <c r="G1525" s="158"/>
      <c r="H1525" s="67"/>
      <c r="I1525" s="67"/>
      <c r="J1525" s="67"/>
    </row>
    <row r="1526">
      <c r="A1526" s="158"/>
      <c r="B1526" s="161"/>
      <c r="C1526" s="158"/>
      <c r="D1526" s="162"/>
      <c r="E1526" s="158"/>
      <c r="F1526" s="158"/>
      <c r="G1526" s="158"/>
      <c r="H1526" s="67"/>
      <c r="I1526" s="67"/>
      <c r="J1526" s="67"/>
    </row>
    <row r="1527">
      <c r="A1527" s="158"/>
      <c r="B1527" s="161"/>
      <c r="C1527" s="158"/>
      <c r="D1527" s="162"/>
      <c r="E1527" s="158"/>
      <c r="F1527" s="158"/>
      <c r="G1527" s="158"/>
      <c r="H1527" s="67"/>
      <c r="I1527" s="67"/>
      <c r="J1527" s="67"/>
    </row>
    <row r="1528">
      <c r="A1528" s="158"/>
      <c r="B1528" s="161"/>
      <c r="C1528" s="158"/>
      <c r="D1528" s="162"/>
      <c r="E1528" s="158"/>
      <c r="F1528" s="158"/>
      <c r="G1528" s="158"/>
      <c r="H1528" s="67"/>
      <c r="I1528" s="67"/>
      <c r="J1528" s="67"/>
    </row>
    <row r="1529">
      <c r="A1529" s="158"/>
      <c r="B1529" s="161"/>
      <c r="C1529" s="158"/>
      <c r="D1529" s="162"/>
      <c r="E1529" s="158"/>
      <c r="F1529" s="158"/>
      <c r="G1529" s="158"/>
      <c r="H1529" s="67"/>
      <c r="I1529" s="67"/>
      <c r="J1529" s="67"/>
    </row>
    <row r="1530">
      <c r="A1530" s="158"/>
      <c r="B1530" s="161"/>
      <c r="C1530" s="158"/>
      <c r="D1530" s="162"/>
      <c r="E1530" s="158"/>
      <c r="F1530" s="158"/>
      <c r="G1530" s="158"/>
      <c r="H1530" s="67"/>
      <c r="I1530" s="67"/>
      <c r="J1530" s="67"/>
    </row>
    <row r="1531">
      <c r="A1531" s="158"/>
      <c r="B1531" s="161"/>
      <c r="C1531" s="158"/>
      <c r="D1531" s="162"/>
      <c r="E1531" s="158"/>
      <c r="F1531" s="158"/>
      <c r="G1531" s="158"/>
      <c r="H1531" s="67"/>
      <c r="I1531" s="67"/>
      <c r="J1531" s="67"/>
    </row>
    <row r="1532">
      <c r="A1532" s="158"/>
      <c r="B1532" s="161"/>
      <c r="C1532" s="158"/>
      <c r="D1532" s="162"/>
      <c r="E1532" s="158"/>
      <c r="F1532" s="158"/>
      <c r="G1532" s="158"/>
      <c r="H1532" s="67"/>
      <c r="I1532" s="67"/>
      <c r="J1532" s="67"/>
    </row>
    <row r="1533">
      <c r="A1533" s="158"/>
      <c r="B1533" s="161"/>
      <c r="C1533" s="158"/>
      <c r="D1533" s="162"/>
      <c r="E1533" s="158"/>
      <c r="F1533" s="158"/>
      <c r="G1533" s="158"/>
      <c r="H1533" s="67"/>
      <c r="I1533" s="67"/>
      <c r="J1533" s="67"/>
    </row>
    <row r="1534">
      <c r="A1534" s="158"/>
      <c r="B1534" s="161"/>
      <c r="C1534" s="158"/>
      <c r="D1534" s="162"/>
      <c r="E1534" s="158"/>
      <c r="F1534" s="158"/>
      <c r="G1534" s="158"/>
      <c r="H1534" s="67"/>
      <c r="I1534" s="67"/>
      <c r="J1534" s="67"/>
    </row>
    <row r="1535">
      <c r="A1535" s="158"/>
      <c r="B1535" s="161"/>
      <c r="C1535" s="158"/>
      <c r="D1535" s="162"/>
      <c r="E1535" s="158"/>
      <c r="F1535" s="158"/>
      <c r="G1535" s="158"/>
      <c r="H1535" s="67"/>
      <c r="I1535" s="67"/>
      <c r="J1535" s="67"/>
    </row>
    <row r="1536">
      <c r="A1536" s="158"/>
      <c r="B1536" s="161"/>
      <c r="C1536" s="158"/>
      <c r="D1536" s="162"/>
      <c r="E1536" s="158"/>
      <c r="F1536" s="158"/>
      <c r="G1536" s="158"/>
      <c r="H1536" s="67"/>
      <c r="I1536" s="67"/>
      <c r="J1536" s="67"/>
    </row>
    <row r="1537">
      <c r="A1537" s="158"/>
      <c r="B1537" s="161"/>
      <c r="C1537" s="158"/>
      <c r="D1537" s="162"/>
      <c r="E1537" s="158"/>
      <c r="F1537" s="158"/>
      <c r="G1537" s="158"/>
      <c r="H1537" s="67"/>
      <c r="I1537" s="67"/>
      <c r="J1537" s="67"/>
    </row>
    <row r="1538">
      <c r="A1538" s="158"/>
      <c r="B1538" s="161"/>
      <c r="C1538" s="158"/>
      <c r="D1538" s="162"/>
      <c r="E1538" s="158"/>
      <c r="F1538" s="158"/>
      <c r="G1538" s="158"/>
      <c r="H1538" s="67"/>
      <c r="I1538" s="67"/>
      <c r="J1538" s="67"/>
    </row>
    <row r="1539">
      <c r="A1539" s="158"/>
      <c r="B1539" s="161"/>
      <c r="C1539" s="158"/>
      <c r="D1539" s="162"/>
      <c r="E1539" s="158"/>
      <c r="F1539" s="158"/>
      <c r="G1539" s="158"/>
      <c r="H1539" s="67"/>
      <c r="I1539" s="67"/>
      <c r="J1539" s="67"/>
    </row>
    <row r="1540">
      <c r="A1540" s="158"/>
      <c r="B1540" s="161"/>
      <c r="C1540" s="158"/>
      <c r="D1540" s="162"/>
      <c r="E1540" s="158"/>
      <c r="F1540" s="158"/>
      <c r="G1540" s="158"/>
      <c r="H1540" s="67"/>
      <c r="I1540" s="67"/>
      <c r="J1540" s="67"/>
    </row>
    <row r="1541">
      <c r="A1541" s="158"/>
      <c r="B1541" s="161"/>
      <c r="C1541" s="158"/>
      <c r="D1541" s="162"/>
      <c r="E1541" s="158"/>
      <c r="F1541" s="158"/>
      <c r="G1541" s="158"/>
      <c r="H1541" s="67"/>
      <c r="I1541" s="67"/>
      <c r="J1541" s="67"/>
    </row>
    <row r="1542">
      <c r="A1542" s="158"/>
      <c r="B1542" s="161"/>
      <c r="C1542" s="158"/>
      <c r="D1542" s="162"/>
      <c r="E1542" s="158"/>
      <c r="F1542" s="158"/>
      <c r="G1542" s="158"/>
      <c r="H1542" s="67"/>
      <c r="I1542" s="67"/>
      <c r="J1542" s="67"/>
    </row>
    <row r="1543">
      <c r="A1543" s="158"/>
      <c r="B1543" s="161"/>
      <c r="C1543" s="158"/>
      <c r="D1543" s="162"/>
      <c r="E1543" s="158"/>
      <c r="F1543" s="158"/>
      <c r="G1543" s="158"/>
      <c r="H1543" s="67"/>
      <c r="I1543" s="67"/>
      <c r="J1543" s="67"/>
    </row>
    <row r="1544">
      <c r="A1544" s="158"/>
      <c r="B1544" s="161"/>
      <c r="C1544" s="158"/>
      <c r="D1544" s="162"/>
      <c r="E1544" s="158"/>
      <c r="F1544" s="158"/>
      <c r="G1544" s="158"/>
      <c r="H1544" s="67"/>
      <c r="I1544" s="67"/>
      <c r="J1544" s="67"/>
    </row>
    <row r="1545">
      <c r="A1545" s="158"/>
      <c r="B1545" s="161"/>
      <c r="C1545" s="158"/>
      <c r="D1545" s="162"/>
      <c r="E1545" s="158"/>
      <c r="F1545" s="158"/>
      <c r="G1545" s="158"/>
      <c r="H1545" s="67"/>
      <c r="I1545" s="67"/>
      <c r="J1545" s="67"/>
    </row>
    <row r="1546">
      <c r="A1546" s="158"/>
      <c r="B1546" s="161"/>
      <c r="C1546" s="158"/>
      <c r="D1546" s="162"/>
      <c r="E1546" s="158"/>
      <c r="F1546" s="158"/>
      <c r="G1546" s="158"/>
      <c r="H1546" s="67"/>
      <c r="I1546" s="67"/>
      <c r="J1546" s="67"/>
    </row>
    <row r="1547">
      <c r="A1547" s="158"/>
      <c r="B1547" s="161"/>
      <c r="C1547" s="158"/>
      <c r="D1547" s="162"/>
      <c r="E1547" s="158"/>
      <c r="F1547" s="158"/>
      <c r="G1547" s="158"/>
      <c r="H1547" s="67"/>
      <c r="I1547" s="67"/>
      <c r="J1547" s="67"/>
    </row>
    <row r="1548">
      <c r="A1548" s="158"/>
      <c r="B1548" s="161"/>
      <c r="C1548" s="158"/>
      <c r="D1548" s="162"/>
      <c r="E1548" s="158"/>
      <c r="F1548" s="158"/>
      <c r="G1548" s="158"/>
      <c r="H1548" s="67"/>
      <c r="I1548" s="67"/>
      <c r="J1548" s="67"/>
    </row>
    <row r="1549">
      <c r="A1549" s="158"/>
      <c r="B1549" s="161"/>
      <c r="C1549" s="158"/>
      <c r="D1549" s="162"/>
      <c r="E1549" s="158"/>
      <c r="F1549" s="158"/>
      <c r="G1549" s="158"/>
      <c r="H1549" s="67"/>
      <c r="I1549" s="67"/>
      <c r="J1549" s="67"/>
    </row>
    <row r="1550">
      <c r="A1550" s="158"/>
      <c r="B1550" s="161"/>
      <c r="C1550" s="158"/>
      <c r="D1550" s="162"/>
      <c r="E1550" s="158"/>
      <c r="F1550" s="158"/>
      <c r="G1550" s="158"/>
      <c r="H1550" s="67"/>
      <c r="I1550" s="67"/>
      <c r="J1550" s="67"/>
    </row>
    <row r="1551">
      <c r="A1551" s="158"/>
      <c r="B1551" s="161"/>
      <c r="C1551" s="158"/>
      <c r="D1551" s="162"/>
      <c r="E1551" s="158"/>
      <c r="F1551" s="158"/>
      <c r="G1551" s="158"/>
      <c r="H1551" s="67"/>
      <c r="I1551" s="67"/>
      <c r="J1551" s="67"/>
    </row>
    <row r="1552">
      <c r="A1552" s="158"/>
      <c r="B1552" s="161"/>
      <c r="C1552" s="158"/>
      <c r="D1552" s="162"/>
      <c r="E1552" s="158"/>
      <c r="F1552" s="158"/>
      <c r="G1552" s="158"/>
      <c r="H1552" s="67"/>
      <c r="I1552" s="67"/>
      <c r="J1552" s="67"/>
    </row>
    <row r="1553">
      <c r="A1553" s="158"/>
      <c r="B1553" s="161"/>
      <c r="C1553" s="158"/>
      <c r="D1553" s="162"/>
      <c r="E1553" s="158"/>
      <c r="F1553" s="158"/>
      <c r="G1553" s="158"/>
      <c r="H1553" s="67"/>
      <c r="I1553" s="67"/>
      <c r="J1553" s="67"/>
    </row>
    <row r="1554">
      <c r="A1554" s="158"/>
      <c r="B1554" s="161"/>
      <c r="C1554" s="158"/>
      <c r="D1554" s="162"/>
      <c r="E1554" s="158"/>
      <c r="F1554" s="158"/>
      <c r="G1554" s="158"/>
      <c r="H1554" s="67"/>
      <c r="I1554" s="67"/>
      <c r="J1554" s="67"/>
    </row>
    <row r="1555">
      <c r="A1555" s="158"/>
      <c r="B1555" s="161"/>
      <c r="C1555" s="158"/>
      <c r="D1555" s="162"/>
      <c r="E1555" s="158"/>
      <c r="F1555" s="158"/>
      <c r="G1555" s="158"/>
      <c r="H1555" s="67"/>
      <c r="I1555" s="67"/>
      <c r="J1555" s="67"/>
    </row>
    <row r="1556">
      <c r="A1556" s="158"/>
      <c r="B1556" s="161"/>
      <c r="C1556" s="158"/>
      <c r="D1556" s="162"/>
      <c r="E1556" s="158"/>
      <c r="F1556" s="158"/>
      <c r="G1556" s="158"/>
      <c r="H1556" s="67"/>
      <c r="I1556" s="67"/>
      <c r="J1556" s="67"/>
    </row>
    <row r="1557">
      <c r="A1557" s="158"/>
      <c r="B1557" s="161"/>
      <c r="C1557" s="158"/>
      <c r="D1557" s="162"/>
      <c r="E1557" s="158"/>
      <c r="F1557" s="158"/>
      <c r="G1557" s="158"/>
      <c r="H1557" s="67"/>
      <c r="I1557" s="67"/>
      <c r="J1557" s="67"/>
    </row>
    <row r="1558">
      <c r="A1558" s="158"/>
      <c r="B1558" s="161"/>
      <c r="C1558" s="158"/>
      <c r="D1558" s="162"/>
      <c r="E1558" s="158"/>
      <c r="F1558" s="158"/>
      <c r="G1558" s="158"/>
      <c r="H1558" s="67"/>
      <c r="I1558" s="67"/>
      <c r="J1558" s="67"/>
    </row>
    <row r="1559">
      <c r="A1559" s="158"/>
      <c r="B1559" s="161"/>
      <c r="C1559" s="158"/>
      <c r="D1559" s="162"/>
      <c r="E1559" s="158"/>
      <c r="F1559" s="158"/>
      <c r="G1559" s="158"/>
      <c r="H1559" s="67"/>
      <c r="I1559" s="67"/>
      <c r="J1559" s="67"/>
    </row>
    <row r="1560">
      <c r="A1560" s="158"/>
      <c r="B1560" s="161"/>
      <c r="C1560" s="158"/>
      <c r="D1560" s="162"/>
      <c r="E1560" s="158"/>
      <c r="F1560" s="158"/>
      <c r="G1560" s="158"/>
      <c r="H1560" s="67"/>
      <c r="I1560" s="67"/>
      <c r="J1560" s="67"/>
    </row>
    <row r="1561">
      <c r="A1561" s="158"/>
      <c r="B1561" s="161"/>
      <c r="C1561" s="158"/>
      <c r="D1561" s="162"/>
      <c r="E1561" s="158"/>
      <c r="F1561" s="158"/>
      <c r="G1561" s="158"/>
      <c r="H1561" s="67"/>
      <c r="I1561" s="67"/>
      <c r="J1561" s="67"/>
    </row>
    <row r="1562">
      <c r="A1562" s="158"/>
      <c r="B1562" s="161"/>
      <c r="C1562" s="158"/>
      <c r="D1562" s="162"/>
      <c r="E1562" s="158"/>
      <c r="F1562" s="158"/>
      <c r="G1562" s="158"/>
      <c r="H1562" s="67"/>
      <c r="I1562" s="67"/>
      <c r="J1562" s="67"/>
    </row>
    <row r="1563">
      <c r="A1563" s="158"/>
      <c r="B1563" s="161"/>
      <c r="C1563" s="158"/>
      <c r="D1563" s="162"/>
      <c r="E1563" s="158"/>
      <c r="F1563" s="158"/>
      <c r="G1563" s="158"/>
      <c r="H1563" s="67"/>
      <c r="I1563" s="67"/>
      <c r="J1563" s="67"/>
    </row>
    <row r="1564">
      <c r="A1564" s="158"/>
      <c r="B1564" s="161"/>
      <c r="C1564" s="158"/>
      <c r="D1564" s="162"/>
      <c r="E1564" s="158"/>
      <c r="F1564" s="158"/>
      <c r="G1564" s="158"/>
      <c r="H1564" s="67"/>
      <c r="I1564" s="67"/>
      <c r="J1564" s="67"/>
    </row>
    <row r="1565">
      <c r="A1565" s="158"/>
      <c r="B1565" s="161"/>
      <c r="C1565" s="158"/>
      <c r="D1565" s="162"/>
      <c r="E1565" s="158"/>
      <c r="F1565" s="158"/>
      <c r="G1565" s="158"/>
      <c r="H1565" s="67"/>
      <c r="I1565" s="67"/>
      <c r="J1565" s="67"/>
    </row>
    <row r="1566">
      <c r="A1566" s="158"/>
      <c r="B1566" s="161"/>
      <c r="C1566" s="158"/>
      <c r="D1566" s="162"/>
      <c r="E1566" s="158"/>
      <c r="F1566" s="158"/>
      <c r="G1566" s="158"/>
      <c r="H1566" s="67"/>
      <c r="I1566" s="67"/>
      <c r="J1566" s="67"/>
    </row>
    <row r="1567">
      <c r="A1567" s="158"/>
      <c r="B1567" s="161"/>
      <c r="C1567" s="158"/>
      <c r="D1567" s="162"/>
      <c r="E1567" s="158"/>
      <c r="F1567" s="158"/>
      <c r="G1567" s="158"/>
      <c r="H1567" s="67"/>
      <c r="I1567" s="67"/>
      <c r="J1567" s="67"/>
    </row>
    <row r="1568">
      <c r="A1568" s="158"/>
      <c r="B1568" s="161"/>
      <c r="C1568" s="158"/>
      <c r="D1568" s="162"/>
      <c r="E1568" s="158"/>
      <c r="F1568" s="158"/>
      <c r="G1568" s="158"/>
      <c r="H1568" s="67"/>
      <c r="I1568" s="67"/>
      <c r="J1568" s="67"/>
    </row>
    <row r="1569">
      <c r="A1569" s="158"/>
      <c r="B1569" s="161"/>
      <c r="C1569" s="158"/>
      <c r="D1569" s="162"/>
      <c r="E1569" s="158"/>
      <c r="F1569" s="158"/>
      <c r="G1569" s="158"/>
      <c r="H1569" s="67"/>
      <c r="I1569" s="67"/>
      <c r="J1569" s="67"/>
    </row>
    <row r="1570">
      <c r="A1570" s="158"/>
      <c r="B1570" s="161"/>
      <c r="C1570" s="158"/>
      <c r="D1570" s="162"/>
      <c r="E1570" s="158"/>
      <c r="F1570" s="158"/>
      <c r="G1570" s="158"/>
      <c r="H1570" s="67"/>
      <c r="I1570" s="67"/>
      <c r="J1570" s="67"/>
    </row>
    <row r="1571">
      <c r="A1571" s="158"/>
      <c r="B1571" s="161"/>
      <c r="C1571" s="158"/>
      <c r="D1571" s="162"/>
      <c r="E1571" s="158"/>
      <c r="F1571" s="158"/>
      <c r="G1571" s="158"/>
      <c r="H1571" s="67"/>
      <c r="I1571" s="67"/>
      <c r="J1571" s="67"/>
    </row>
    <row r="1572">
      <c r="A1572" s="158"/>
      <c r="B1572" s="161"/>
      <c r="C1572" s="158"/>
      <c r="D1572" s="162"/>
      <c r="E1572" s="158"/>
      <c r="F1572" s="158"/>
      <c r="G1572" s="158"/>
      <c r="H1572" s="67"/>
      <c r="I1572" s="67"/>
      <c r="J1572" s="67"/>
    </row>
    <row r="1573">
      <c r="A1573" s="158"/>
      <c r="B1573" s="161"/>
      <c r="C1573" s="158"/>
      <c r="D1573" s="162"/>
      <c r="E1573" s="158"/>
      <c r="F1573" s="158"/>
      <c r="G1573" s="158"/>
      <c r="H1573" s="67"/>
      <c r="I1573" s="67"/>
      <c r="J1573" s="67"/>
    </row>
    <row r="1574">
      <c r="A1574" s="158"/>
      <c r="B1574" s="161"/>
      <c r="C1574" s="158"/>
      <c r="D1574" s="162"/>
      <c r="E1574" s="158"/>
      <c r="F1574" s="158"/>
      <c r="G1574" s="158"/>
      <c r="H1574" s="67"/>
      <c r="I1574" s="67"/>
      <c r="J1574" s="67"/>
    </row>
    <row r="1575">
      <c r="A1575" s="158"/>
      <c r="B1575" s="161"/>
      <c r="C1575" s="158"/>
      <c r="D1575" s="162"/>
      <c r="E1575" s="158"/>
      <c r="F1575" s="158"/>
      <c r="G1575" s="158"/>
      <c r="H1575" s="67"/>
      <c r="I1575" s="67"/>
      <c r="J1575" s="67"/>
    </row>
    <row r="1576">
      <c r="A1576" s="158"/>
      <c r="B1576" s="161"/>
      <c r="C1576" s="158"/>
      <c r="D1576" s="162"/>
      <c r="E1576" s="158"/>
      <c r="F1576" s="158"/>
      <c r="G1576" s="158"/>
      <c r="H1576" s="67"/>
      <c r="I1576" s="67"/>
      <c r="J1576" s="67"/>
    </row>
    <row r="1577">
      <c r="A1577" s="158"/>
      <c r="B1577" s="161"/>
      <c r="C1577" s="158"/>
      <c r="D1577" s="162"/>
      <c r="E1577" s="158"/>
      <c r="F1577" s="158"/>
      <c r="G1577" s="158"/>
      <c r="H1577" s="67"/>
      <c r="I1577" s="67"/>
      <c r="J1577" s="67"/>
    </row>
    <row r="1578">
      <c r="A1578" s="158"/>
      <c r="B1578" s="161"/>
      <c r="C1578" s="158"/>
      <c r="D1578" s="162"/>
      <c r="E1578" s="158"/>
      <c r="F1578" s="158"/>
      <c r="G1578" s="158"/>
      <c r="H1578" s="67"/>
      <c r="I1578" s="67"/>
      <c r="J1578" s="67"/>
    </row>
    <row r="1579">
      <c r="A1579" s="158"/>
      <c r="B1579" s="161"/>
      <c r="C1579" s="158"/>
      <c r="D1579" s="162"/>
      <c r="E1579" s="158"/>
      <c r="F1579" s="158"/>
      <c r="G1579" s="158"/>
      <c r="H1579" s="67"/>
      <c r="I1579" s="67"/>
      <c r="J1579" s="67"/>
    </row>
    <row r="1580">
      <c r="A1580" s="158"/>
      <c r="B1580" s="161"/>
      <c r="C1580" s="158"/>
      <c r="D1580" s="162"/>
      <c r="E1580" s="158"/>
      <c r="F1580" s="158"/>
      <c r="G1580" s="158"/>
      <c r="H1580" s="67"/>
      <c r="I1580" s="67"/>
      <c r="J1580" s="67"/>
    </row>
    <row r="1581">
      <c r="A1581" s="158"/>
      <c r="B1581" s="161"/>
      <c r="C1581" s="158"/>
      <c r="D1581" s="162"/>
      <c r="E1581" s="158"/>
      <c r="F1581" s="158"/>
      <c r="G1581" s="158"/>
      <c r="H1581" s="67"/>
      <c r="I1581" s="67"/>
      <c r="J1581" s="67"/>
    </row>
    <row r="1582">
      <c r="A1582" s="158"/>
      <c r="B1582" s="161"/>
      <c r="C1582" s="158"/>
      <c r="D1582" s="162"/>
      <c r="E1582" s="158"/>
      <c r="F1582" s="158"/>
      <c r="G1582" s="158"/>
      <c r="H1582" s="67"/>
      <c r="I1582" s="67"/>
      <c r="J1582" s="67"/>
    </row>
    <row r="1583">
      <c r="A1583" s="158"/>
      <c r="B1583" s="161"/>
      <c r="C1583" s="158"/>
      <c r="D1583" s="162"/>
      <c r="E1583" s="158"/>
      <c r="F1583" s="158"/>
      <c r="G1583" s="158"/>
      <c r="H1583" s="67"/>
      <c r="I1583" s="67"/>
      <c r="J1583" s="67"/>
    </row>
    <row r="1584">
      <c r="A1584" s="158"/>
      <c r="B1584" s="161"/>
      <c r="C1584" s="158"/>
      <c r="D1584" s="162"/>
      <c r="E1584" s="158"/>
      <c r="F1584" s="158"/>
      <c r="G1584" s="158"/>
      <c r="H1584" s="67"/>
      <c r="I1584" s="67"/>
      <c r="J1584" s="67"/>
    </row>
    <row r="1585">
      <c r="A1585" s="158"/>
      <c r="B1585" s="161"/>
      <c r="C1585" s="158"/>
      <c r="D1585" s="162"/>
      <c r="E1585" s="158"/>
      <c r="F1585" s="158"/>
      <c r="G1585" s="158"/>
      <c r="H1585" s="67"/>
      <c r="I1585" s="67"/>
      <c r="J1585" s="67"/>
    </row>
    <row r="1586">
      <c r="A1586" s="158"/>
      <c r="B1586" s="161"/>
      <c r="C1586" s="158"/>
      <c r="D1586" s="162"/>
      <c r="E1586" s="158"/>
      <c r="F1586" s="158"/>
      <c r="G1586" s="158"/>
      <c r="H1586" s="67"/>
      <c r="I1586" s="67"/>
      <c r="J1586" s="67"/>
    </row>
    <row r="1587">
      <c r="A1587" s="158"/>
      <c r="B1587" s="161"/>
      <c r="C1587" s="158"/>
      <c r="D1587" s="162"/>
      <c r="E1587" s="158"/>
      <c r="F1587" s="158"/>
      <c r="G1587" s="158"/>
      <c r="H1587" s="67"/>
      <c r="I1587" s="67"/>
      <c r="J1587" s="67"/>
    </row>
    <row r="1588">
      <c r="A1588" s="158"/>
      <c r="B1588" s="161"/>
      <c r="C1588" s="158"/>
      <c r="D1588" s="162"/>
      <c r="E1588" s="158"/>
      <c r="F1588" s="158"/>
      <c r="G1588" s="158"/>
      <c r="H1588" s="67"/>
      <c r="I1588" s="67"/>
      <c r="J1588" s="67"/>
    </row>
    <row r="1589">
      <c r="A1589" s="158"/>
      <c r="B1589" s="161"/>
      <c r="C1589" s="158"/>
      <c r="D1589" s="162"/>
      <c r="E1589" s="158"/>
      <c r="F1589" s="158"/>
      <c r="G1589" s="158"/>
      <c r="H1589" s="67"/>
      <c r="I1589" s="67"/>
      <c r="J1589" s="67"/>
    </row>
    <row r="1590">
      <c r="A1590" s="158"/>
      <c r="B1590" s="161"/>
      <c r="C1590" s="158"/>
      <c r="D1590" s="162"/>
      <c r="E1590" s="158"/>
      <c r="F1590" s="158"/>
      <c r="G1590" s="158"/>
      <c r="H1590" s="67"/>
      <c r="I1590" s="67"/>
      <c r="J1590" s="67"/>
    </row>
    <row r="1591">
      <c r="A1591" s="158"/>
      <c r="B1591" s="161"/>
      <c r="C1591" s="158"/>
      <c r="D1591" s="162"/>
      <c r="E1591" s="158"/>
      <c r="F1591" s="158"/>
      <c r="G1591" s="158"/>
      <c r="H1591" s="67"/>
      <c r="I1591" s="67"/>
      <c r="J1591" s="67"/>
    </row>
    <row r="1592">
      <c r="A1592" s="158"/>
      <c r="B1592" s="161"/>
      <c r="C1592" s="158"/>
      <c r="D1592" s="162"/>
      <c r="E1592" s="158"/>
      <c r="F1592" s="158"/>
      <c r="G1592" s="158"/>
      <c r="H1592" s="67"/>
      <c r="I1592" s="67"/>
      <c r="J1592" s="67"/>
    </row>
    <row r="1593">
      <c r="A1593" s="158"/>
      <c r="B1593" s="161"/>
      <c r="C1593" s="158"/>
      <c r="D1593" s="162"/>
      <c r="E1593" s="158"/>
      <c r="F1593" s="158"/>
      <c r="G1593" s="158"/>
      <c r="H1593" s="67"/>
      <c r="I1593" s="67"/>
      <c r="J1593" s="67"/>
    </row>
    <row r="1594">
      <c r="A1594" s="158"/>
      <c r="B1594" s="161"/>
      <c r="C1594" s="158"/>
      <c r="D1594" s="162"/>
      <c r="E1594" s="158"/>
      <c r="F1594" s="158"/>
      <c r="G1594" s="158"/>
      <c r="H1594" s="67"/>
      <c r="I1594" s="67"/>
      <c r="J1594" s="67"/>
    </row>
    <row r="1595">
      <c r="A1595" s="158"/>
      <c r="B1595" s="161"/>
      <c r="C1595" s="158"/>
      <c r="D1595" s="162"/>
      <c r="E1595" s="158"/>
      <c r="F1595" s="158"/>
      <c r="G1595" s="158"/>
      <c r="H1595" s="67"/>
      <c r="I1595" s="67"/>
      <c r="J1595" s="67"/>
    </row>
    <row r="1596">
      <c r="A1596" s="158"/>
      <c r="B1596" s="161"/>
      <c r="C1596" s="158"/>
      <c r="D1596" s="162"/>
      <c r="E1596" s="158"/>
      <c r="F1596" s="158"/>
      <c r="G1596" s="158"/>
      <c r="H1596" s="67"/>
      <c r="I1596" s="67"/>
      <c r="J1596" s="67"/>
    </row>
    <row r="1597">
      <c r="A1597" s="158"/>
      <c r="B1597" s="161"/>
      <c r="C1597" s="158"/>
      <c r="D1597" s="162"/>
      <c r="E1597" s="158"/>
      <c r="F1597" s="158"/>
      <c r="G1597" s="158"/>
      <c r="H1597" s="67"/>
      <c r="I1597" s="67"/>
      <c r="J1597" s="67"/>
    </row>
    <row r="1598">
      <c r="A1598" s="158"/>
      <c r="B1598" s="161"/>
      <c r="C1598" s="158"/>
      <c r="D1598" s="162"/>
      <c r="E1598" s="158"/>
      <c r="F1598" s="158"/>
      <c r="G1598" s="158"/>
      <c r="H1598" s="67"/>
      <c r="I1598" s="67"/>
      <c r="J1598" s="67"/>
    </row>
    <row r="1599">
      <c r="A1599" s="158"/>
      <c r="B1599" s="161"/>
      <c r="C1599" s="158"/>
      <c r="D1599" s="162"/>
      <c r="E1599" s="158"/>
      <c r="F1599" s="158"/>
      <c r="G1599" s="158"/>
      <c r="H1599" s="67"/>
      <c r="I1599" s="67"/>
      <c r="J1599" s="67"/>
    </row>
    <row r="1600">
      <c r="A1600" s="158"/>
      <c r="B1600" s="161"/>
      <c r="C1600" s="158"/>
      <c r="D1600" s="162"/>
      <c r="E1600" s="158"/>
      <c r="F1600" s="158"/>
      <c r="G1600" s="158"/>
      <c r="H1600" s="67"/>
      <c r="I1600" s="67"/>
      <c r="J1600" s="67"/>
    </row>
    <row r="1601">
      <c r="A1601" s="158"/>
      <c r="B1601" s="161"/>
      <c r="C1601" s="158"/>
      <c r="D1601" s="162"/>
      <c r="E1601" s="158"/>
      <c r="F1601" s="158"/>
      <c r="G1601" s="158"/>
      <c r="H1601" s="67"/>
      <c r="I1601" s="67"/>
      <c r="J1601" s="67"/>
    </row>
    <row r="1602">
      <c r="A1602" s="158"/>
      <c r="B1602" s="161"/>
      <c r="C1602" s="158"/>
      <c r="D1602" s="162"/>
      <c r="E1602" s="158"/>
      <c r="F1602" s="158"/>
      <c r="G1602" s="158"/>
      <c r="H1602" s="67"/>
      <c r="I1602" s="67"/>
      <c r="J1602" s="67"/>
    </row>
    <row r="1603">
      <c r="A1603" s="158"/>
      <c r="B1603" s="161"/>
      <c r="C1603" s="158"/>
      <c r="D1603" s="162"/>
      <c r="E1603" s="158"/>
      <c r="F1603" s="158"/>
      <c r="G1603" s="158"/>
      <c r="H1603" s="67"/>
      <c r="I1603" s="67"/>
      <c r="J1603" s="67"/>
    </row>
    <row r="1604">
      <c r="A1604" s="158"/>
      <c r="B1604" s="161"/>
      <c r="C1604" s="158"/>
      <c r="D1604" s="162"/>
      <c r="E1604" s="158"/>
      <c r="F1604" s="158"/>
      <c r="G1604" s="158"/>
      <c r="H1604" s="67"/>
      <c r="I1604" s="67"/>
      <c r="J1604" s="67"/>
    </row>
    <row r="1605">
      <c r="A1605" s="158"/>
      <c r="B1605" s="161"/>
      <c r="C1605" s="158"/>
      <c r="D1605" s="162"/>
      <c r="E1605" s="158"/>
      <c r="F1605" s="158"/>
      <c r="G1605" s="158"/>
      <c r="H1605" s="67"/>
      <c r="I1605" s="67"/>
      <c r="J1605" s="67"/>
    </row>
    <row r="1606">
      <c r="A1606" s="158"/>
      <c r="B1606" s="161"/>
      <c r="C1606" s="158"/>
      <c r="D1606" s="162"/>
      <c r="E1606" s="158"/>
      <c r="F1606" s="158"/>
      <c r="G1606" s="158"/>
      <c r="H1606" s="67"/>
      <c r="I1606" s="67"/>
      <c r="J1606" s="67"/>
    </row>
    <row r="1607">
      <c r="A1607" s="158"/>
      <c r="B1607" s="161"/>
      <c r="C1607" s="158"/>
      <c r="D1607" s="162"/>
      <c r="E1607" s="158"/>
      <c r="F1607" s="158"/>
      <c r="G1607" s="158"/>
      <c r="H1607" s="67"/>
      <c r="I1607" s="67"/>
      <c r="J1607" s="67"/>
    </row>
    <row r="1608">
      <c r="A1608" s="158"/>
      <c r="B1608" s="161"/>
      <c r="C1608" s="158"/>
      <c r="D1608" s="162"/>
      <c r="E1608" s="158"/>
      <c r="F1608" s="158"/>
      <c r="G1608" s="158"/>
      <c r="H1608" s="67"/>
      <c r="I1608" s="67"/>
      <c r="J1608" s="67"/>
    </row>
    <row r="1609">
      <c r="A1609" s="158"/>
      <c r="B1609" s="161"/>
      <c r="C1609" s="158"/>
      <c r="D1609" s="162"/>
      <c r="E1609" s="158"/>
      <c r="F1609" s="158"/>
      <c r="G1609" s="158"/>
      <c r="H1609" s="67"/>
      <c r="I1609" s="67"/>
      <c r="J1609" s="67"/>
    </row>
    <row r="1610">
      <c r="A1610" s="158"/>
      <c r="B1610" s="161"/>
      <c r="C1610" s="158"/>
      <c r="D1610" s="162"/>
      <c r="E1610" s="158"/>
      <c r="F1610" s="158"/>
      <c r="G1610" s="158"/>
      <c r="H1610" s="67"/>
      <c r="I1610" s="67"/>
      <c r="J1610" s="67"/>
    </row>
    <row r="1611">
      <c r="A1611" s="158"/>
      <c r="B1611" s="161"/>
      <c r="C1611" s="158"/>
      <c r="D1611" s="162"/>
      <c r="E1611" s="158"/>
      <c r="F1611" s="158"/>
      <c r="G1611" s="158"/>
      <c r="H1611" s="67"/>
      <c r="I1611" s="67"/>
      <c r="J1611" s="67"/>
    </row>
    <row r="1612">
      <c r="A1612" s="158"/>
      <c r="B1612" s="161"/>
      <c r="C1612" s="158"/>
      <c r="D1612" s="162"/>
      <c r="E1612" s="158"/>
      <c r="F1612" s="158"/>
      <c r="G1612" s="158"/>
      <c r="H1612" s="67"/>
      <c r="I1612" s="67"/>
      <c r="J1612" s="67"/>
    </row>
    <row r="1613">
      <c r="A1613" s="158"/>
      <c r="B1613" s="161"/>
      <c r="C1613" s="158"/>
      <c r="D1613" s="162"/>
      <c r="E1613" s="158"/>
      <c r="F1613" s="158"/>
      <c r="G1613" s="158"/>
      <c r="H1613" s="67"/>
      <c r="I1613" s="67"/>
      <c r="J1613" s="67"/>
    </row>
    <row r="1614">
      <c r="A1614" s="158"/>
      <c r="B1614" s="161"/>
      <c r="C1614" s="158"/>
      <c r="D1614" s="162"/>
      <c r="E1614" s="158"/>
      <c r="F1614" s="158"/>
      <c r="G1614" s="158"/>
      <c r="H1614" s="67"/>
      <c r="I1614" s="67"/>
      <c r="J1614" s="67"/>
    </row>
    <row r="1615">
      <c r="A1615" s="158"/>
      <c r="B1615" s="161"/>
      <c r="C1615" s="158"/>
      <c r="D1615" s="162"/>
      <c r="E1615" s="158"/>
      <c r="F1615" s="158"/>
      <c r="G1615" s="158"/>
      <c r="H1615" s="67"/>
      <c r="I1615" s="67"/>
      <c r="J1615" s="67"/>
    </row>
    <row r="1616">
      <c r="A1616" s="158"/>
      <c r="B1616" s="161"/>
      <c r="C1616" s="158"/>
      <c r="D1616" s="162"/>
      <c r="E1616" s="158"/>
      <c r="F1616" s="158"/>
      <c r="G1616" s="158"/>
      <c r="H1616" s="67"/>
      <c r="I1616" s="67"/>
      <c r="J1616" s="67"/>
    </row>
    <row r="1617">
      <c r="A1617" s="158"/>
      <c r="B1617" s="161"/>
      <c r="C1617" s="158"/>
      <c r="D1617" s="162"/>
      <c r="E1617" s="158"/>
      <c r="F1617" s="158"/>
      <c r="G1617" s="158"/>
      <c r="H1617" s="67"/>
      <c r="I1617" s="67"/>
      <c r="J1617" s="67"/>
    </row>
    <row r="1618">
      <c r="A1618" s="158"/>
      <c r="B1618" s="161"/>
      <c r="C1618" s="158"/>
      <c r="D1618" s="162"/>
      <c r="E1618" s="158"/>
      <c r="F1618" s="158"/>
      <c r="G1618" s="158"/>
      <c r="H1618" s="67"/>
      <c r="I1618" s="67"/>
      <c r="J1618" s="67"/>
    </row>
    <row r="1619">
      <c r="A1619" s="158"/>
      <c r="B1619" s="161"/>
      <c r="C1619" s="158"/>
      <c r="D1619" s="162"/>
      <c r="E1619" s="158"/>
      <c r="F1619" s="158"/>
      <c r="G1619" s="158"/>
      <c r="H1619" s="67"/>
      <c r="I1619" s="67"/>
      <c r="J1619" s="67"/>
    </row>
    <row r="1620">
      <c r="A1620" s="158"/>
      <c r="B1620" s="161"/>
      <c r="C1620" s="158"/>
      <c r="D1620" s="162"/>
      <c r="E1620" s="158"/>
      <c r="F1620" s="158"/>
      <c r="G1620" s="158"/>
      <c r="H1620" s="67"/>
      <c r="I1620" s="67"/>
      <c r="J1620" s="67"/>
    </row>
    <row r="1621">
      <c r="A1621" s="158"/>
      <c r="B1621" s="161"/>
      <c r="C1621" s="158"/>
      <c r="D1621" s="162"/>
      <c r="E1621" s="158"/>
      <c r="F1621" s="158"/>
      <c r="G1621" s="158"/>
      <c r="H1621" s="67"/>
      <c r="I1621" s="67"/>
      <c r="J1621" s="67"/>
    </row>
    <row r="1622">
      <c r="A1622" s="158"/>
      <c r="B1622" s="161"/>
      <c r="C1622" s="158"/>
      <c r="D1622" s="162"/>
      <c r="E1622" s="158"/>
      <c r="F1622" s="158"/>
      <c r="G1622" s="158"/>
      <c r="H1622" s="67"/>
      <c r="I1622" s="67"/>
      <c r="J1622" s="67"/>
    </row>
    <row r="1623">
      <c r="A1623" s="158"/>
      <c r="B1623" s="161"/>
      <c r="C1623" s="158"/>
      <c r="D1623" s="162"/>
      <c r="E1623" s="158"/>
      <c r="F1623" s="158"/>
      <c r="G1623" s="158"/>
      <c r="H1623" s="67"/>
      <c r="I1623" s="67"/>
      <c r="J1623" s="67"/>
    </row>
    <row r="1624">
      <c r="A1624" s="158"/>
      <c r="B1624" s="161"/>
      <c r="C1624" s="158"/>
      <c r="D1624" s="162"/>
      <c r="E1624" s="158"/>
      <c r="F1624" s="158"/>
      <c r="G1624" s="158"/>
      <c r="H1624" s="67"/>
      <c r="I1624" s="67"/>
      <c r="J1624" s="67"/>
    </row>
    <row r="1625">
      <c r="A1625" s="158"/>
      <c r="B1625" s="161"/>
      <c r="C1625" s="158"/>
      <c r="D1625" s="162"/>
      <c r="E1625" s="158"/>
      <c r="F1625" s="158"/>
      <c r="G1625" s="158"/>
      <c r="H1625" s="67"/>
      <c r="I1625" s="67"/>
      <c r="J1625" s="67"/>
    </row>
    <row r="1626">
      <c r="A1626" s="158"/>
      <c r="B1626" s="161"/>
      <c r="C1626" s="158"/>
      <c r="D1626" s="162"/>
      <c r="E1626" s="158"/>
      <c r="F1626" s="158"/>
      <c r="G1626" s="158"/>
      <c r="H1626" s="67"/>
      <c r="I1626" s="67"/>
      <c r="J1626" s="67"/>
    </row>
    <row r="1627">
      <c r="A1627" s="158"/>
      <c r="B1627" s="161"/>
      <c r="C1627" s="158"/>
      <c r="D1627" s="162"/>
      <c r="E1627" s="158"/>
      <c r="F1627" s="158"/>
      <c r="G1627" s="158"/>
      <c r="H1627" s="67"/>
      <c r="I1627" s="67"/>
      <c r="J1627" s="67"/>
    </row>
    <row r="1628">
      <c r="A1628" s="158"/>
      <c r="B1628" s="161"/>
      <c r="C1628" s="158"/>
      <c r="D1628" s="162"/>
      <c r="E1628" s="158"/>
      <c r="F1628" s="158"/>
      <c r="G1628" s="158"/>
      <c r="H1628" s="67"/>
      <c r="I1628" s="67"/>
      <c r="J1628" s="67"/>
    </row>
    <row r="1629">
      <c r="A1629" s="158"/>
      <c r="B1629" s="161"/>
      <c r="C1629" s="158"/>
      <c r="D1629" s="162"/>
      <c r="E1629" s="158"/>
      <c r="F1629" s="158"/>
      <c r="G1629" s="158"/>
      <c r="H1629" s="67"/>
      <c r="I1629" s="67"/>
      <c r="J1629" s="67"/>
    </row>
    <row r="1630">
      <c r="A1630" s="158"/>
      <c r="B1630" s="161"/>
      <c r="C1630" s="158"/>
      <c r="D1630" s="162"/>
      <c r="E1630" s="158"/>
      <c r="F1630" s="158"/>
      <c r="G1630" s="158"/>
      <c r="H1630" s="67"/>
      <c r="I1630" s="67"/>
      <c r="J1630" s="67"/>
    </row>
    <row r="1631">
      <c r="A1631" s="158"/>
      <c r="B1631" s="161"/>
      <c r="C1631" s="158"/>
      <c r="D1631" s="162"/>
      <c r="E1631" s="158"/>
      <c r="F1631" s="158"/>
      <c r="G1631" s="158"/>
      <c r="H1631" s="67"/>
      <c r="I1631" s="67"/>
      <c r="J1631" s="67"/>
    </row>
    <row r="1632">
      <c r="A1632" s="158"/>
      <c r="B1632" s="161"/>
      <c r="C1632" s="158"/>
      <c r="D1632" s="162"/>
      <c r="E1632" s="158"/>
      <c r="F1632" s="158"/>
      <c r="G1632" s="158"/>
      <c r="H1632" s="67"/>
      <c r="I1632" s="67"/>
      <c r="J1632" s="67"/>
    </row>
    <row r="1633">
      <c r="A1633" s="158"/>
      <c r="B1633" s="161"/>
      <c r="C1633" s="158"/>
      <c r="D1633" s="162"/>
      <c r="E1633" s="158"/>
      <c r="F1633" s="158"/>
      <c r="G1633" s="158"/>
      <c r="H1633" s="67"/>
      <c r="I1633" s="67"/>
      <c r="J1633" s="67"/>
    </row>
    <row r="1634">
      <c r="A1634" s="158"/>
      <c r="B1634" s="161"/>
      <c r="C1634" s="158"/>
      <c r="D1634" s="162"/>
      <c r="E1634" s="158"/>
      <c r="F1634" s="158"/>
      <c r="G1634" s="158"/>
      <c r="H1634" s="67"/>
      <c r="I1634" s="67"/>
      <c r="J1634" s="67"/>
    </row>
    <row r="1635">
      <c r="A1635" s="158"/>
      <c r="B1635" s="161"/>
      <c r="C1635" s="158"/>
      <c r="D1635" s="162"/>
      <c r="E1635" s="158"/>
      <c r="F1635" s="158"/>
      <c r="G1635" s="158"/>
      <c r="H1635" s="67"/>
      <c r="I1635" s="67"/>
      <c r="J1635" s="67"/>
    </row>
    <row r="1636">
      <c r="A1636" s="158"/>
      <c r="B1636" s="161"/>
      <c r="C1636" s="158"/>
      <c r="D1636" s="162"/>
      <c r="E1636" s="158"/>
      <c r="F1636" s="158"/>
      <c r="G1636" s="158"/>
      <c r="H1636" s="67"/>
      <c r="I1636" s="67"/>
      <c r="J1636" s="67"/>
    </row>
    <row r="1637">
      <c r="A1637" s="158"/>
      <c r="B1637" s="161"/>
      <c r="C1637" s="158"/>
      <c r="D1637" s="162"/>
      <c r="E1637" s="158"/>
      <c r="F1637" s="158"/>
      <c r="G1637" s="158"/>
      <c r="H1637" s="67"/>
      <c r="I1637" s="67"/>
      <c r="J1637" s="67"/>
    </row>
    <row r="1638">
      <c r="A1638" s="158"/>
      <c r="B1638" s="161"/>
      <c r="C1638" s="158"/>
      <c r="D1638" s="162"/>
      <c r="E1638" s="158"/>
      <c r="F1638" s="158"/>
      <c r="G1638" s="158"/>
      <c r="H1638" s="67"/>
      <c r="I1638" s="67"/>
      <c r="J1638" s="67"/>
    </row>
    <row r="1639">
      <c r="A1639" s="158"/>
      <c r="B1639" s="161"/>
      <c r="C1639" s="158"/>
      <c r="D1639" s="162"/>
      <c r="E1639" s="158"/>
      <c r="F1639" s="158"/>
      <c r="G1639" s="158"/>
      <c r="H1639" s="67"/>
      <c r="I1639" s="67"/>
      <c r="J1639" s="67"/>
    </row>
    <row r="1640">
      <c r="A1640" s="158"/>
      <c r="B1640" s="161"/>
      <c r="C1640" s="158"/>
      <c r="D1640" s="162"/>
      <c r="E1640" s="158"/>
      <c r="F1640" s="158"/>
      <c r="G1640" s="158"/>
      <c r="H1640" s="67"/>
      <c r="I1640" s="67"/>
      <c r="J1640" s="67"/>
    </row>
    <row r="1641">
      <c r="A1641" s="158"/>
      <c r="B1641" s="161"/>
      <c r="C1641" s="158"/>
      <c r="D1641" s="162"/>
      <c r="E1641" s="158"/>
      <c r="F1641" s="158"/>
      <c r="G1641" s="158"/>
      <c r="H1641" s="67"/>
      <c r="I1641" s="67"/>
      <c r="J1641" s="67"/>
    </row>
    <row r="1642">
      <c r="A1642" s="158"/>
      <c r="B1642" s="161"/>
      <c r="C1642" s="158"/>
      <c r="D1642" s="162"/>
      <c r="E1642" s="158"/>
      <c r="F1642" s="158"/>
      <c r="G1642" s="158"/>
      <c r="H1642" s="67"/>
      <c r="I1642" s="67"/>
      <c r="J1642" s="67"/>
    </row>
    <row r="1643">
      <c r="A1643" s="158"/>
      <c r="B1643" s="161"/>
      <c r="C1643" s="158"/>
      <c r="D1643" s="162"/>
      <c r="E1643" s="158"/>
      <c r="F1643" s="158"/>
      <c r="G1643" s="158"/>
      <c r="H1643" s="67"/>
      <c r="I1643" s="67"/>
      <c r="J1643" s="67"/>
    </row>
    <row r="1644">
      <c r="A1644" s="158"/>
      <c r="B1644" s="161"/>
      <c r="C1644" s="158"/>
      <c r="D1644" s="162"/>
      <c r="E1644" s="158"/>
      <c r="F1644" s="158"/>
      <c r="G1644" s="158"/>
      <c r="H1644" s="67"/>
      <c r="I1644" s="67"/>
      <c r="J1644" s="67"/>
    </row>
    <row r="1645">
      <c r="A1645" s="158"/>
      <c r="B1645" s="161"/>
      <c r="C1645" s="158"/>
      <c r="D1645" s="162"/>
      <c r="E1645" s="158"/>
      <c r="F1645" s="158"/>
      <c r="G1645" s="158"/>
      <c r="H1645" s="67"/>
      <c r="I1645" s="67"/>
      <c r="J1645" s="67"/>
    </row>
    <row r="1646">
      <c r="A1646" s="158"/>
      <c r="B1646" s="161"/>
      <c r="C1646" s="158"/>
      <c r="D1646" s="162"/>
      <c r="E1646" s="158"/>
      <c r="F1646" s="158"/>
      <c r="G1646" s="158"/>
      <c r="H1646" s="67"/>
      <c r="I1646" s="67"/>
      <c r="J1646" s="67"/>
    </row>
    <row r="1647">
      <c r="A1647" s="158"/>
      <c r="B1647" s="161"/>
      <c r="C1647" s="158"/>
      <c r="D1647" s="162"/>
      <c r="E1647" s="158"/>
      <c r="F1647" s="158"/>
      <c r="G1647" s="158"/>
      <c r="H1647" s="67"/>
      <c r="I1647" s="67"/>
      <c r="J1647" s="67"/>
    </row>
    <row r="1648">
      <c r="A1648" s="158"/>
      <c r="B1648" s="161"/>
      <c r="C1648" s="158"/>
      <c r="D1648" s="162"/>
      <c r="E1648" s="158"/>
      <c r="F1648" s="158"/>
      <c r="G1648" s="158"/>
      <c r="H1648" s="67"/>
      <c r="I1648" s="67"/>
      <c r="J1648" s="67"/>
    </row>
    <row r="1649">
      <c r="A1649" s="158"/>
      <c r="B1649" s="161"/>
      <c r="C1649" s="158"/>
      <c r="D1649" s="162"/>
      <c r="E1649" s="158"/>
      <c r="F1649" s="158"/>
      <c r="G1649" s="158"/>
      <c r="H1649" s="67"/>
      <c r="I1649" s="67"/>
      <c r="J1649" s="67"/>
    </row>
    <row r="1650">
      <c r="A1650" s="158"/>
      <c r="B1650" s="161"/>
      <c r="C1650" s="158"/>
      <c r="D1650" s="162"/>
      <c r="E1650" s="158"/>
      <c r="F1650" s="158"/>
      <c r="G1650" s="158"/>
      <c r="H1650" s="67"/>
      <c r="I1650" s="67"/>
      <c r="J1650" s="67"/>
    </row>
    <row r="1651">
      <c r="A1651" s="158"/>
      <c r="B1651" s="161"/>
      <c r="C1651" s="158"/>
      <c r="D1651" s="162"/>
      <c r="E1651" s="158"/>
      <c r="F1651" s="158"/>
      <c r="G1651" s="158"/>
      <c r="H1651" s="67"/>
      <c r="I1651" s="67"/>
      <c r="J1651" s="67"/>
    </row>
    <row r="1652">
      <c r="A1652" s="158"/>
      <c r="B1652" s="161"/>
      <c r="C1652" s="158"/>
      <c r="D1652" s="162"/>
      <c r="E1652" s="158"/>
      <c r="F1652" s="158"/>
      <c r="G1652" s="158"/>
      <c r="H1652" s="67"/>
      <c r="I1652" s="67"/>
      <c r="J1652" s="67"/>
    </row>
    <row r="1653">
      <c r="A1653" s="158"/>
      <c r="B1653" s="161"/>
      <c r="C1653" s="158"/>
      <c r="D1653" s="162"/>
      <c r="E1653" s="158"/>
      <c r="F1653" s="158"/>
      <c r="G1653" s="158"/>
      <c r="H1653" s="67"/>
      <c r="I1653" s="67"/>
      <c r="J1653" s="67"/>
    </row>
    <row r="1654">
      <c r="A1654" s="158"/>
      <c r="B1654" s="161"/>
      <c r="C1654" s="158"/>
      <c r="D1654" s="162"/>
      <c r="E1654" s="158"/>
      <c r="F1654" s="158"/>
      <c r="G1654" s="158"/>
      <c r="H1654" s="67"/>
      <c r="I1654" s="67"/>
      <c r="J1654" s="67"/>
    </row>
    <row r="1655">
      <c r="A1655" s="158"/>
      <c r="B1655" s="161"/>
      <c r="C1655" s="158"/>
      <c r="D1655" s="162"/>
      <c r="E1655" s="158"/>
      <c r="F1655" s="158"/>
      <c r="G1655" s="158"/>
      <c r="H1655" s="67"/>
      <c r="I1655" s="67"/>
      <c r="J1655" s="67"/>
    </row>
    <row r="1656">
      <c r="A1656" s="158"/>
      <c r="B1656" s="161"/>
      <c r="C1656" s="158"/>
      <c r="D1656" s="162"/>
      <c r="E1656" s="158"/>
      <c r="F1656" s="158"/>
      <c r="G1656" s="158"/>
      <c r="H1656" s="67"/>
      <c r="I1656" s="67"/>
      <c r="J1656" s="67"/>
    </row>
    <row r="1657">
      <c r="A1657" s="158"/>
      <c r="B1657" s="161"/>
      <c r="C1657" s="158"/>
      <c r="D1657" s="162"/>
      <c r="E1657" s="158"/>
      <c r="F1657" s="158"/>
      <c r="G1657" s="158"/>
      <c r="H1657" s="67"/>
      <c r="I1657" s="67"/>
      <c r="J1657" s="67"/>
    </row>
    <row r="1658">
      <c r="A1658" s="158"/>
      <c r="B1658" s="161"/>
      <c r="C1658" s="158"/>
      <c r="D1658" s="162"/>
      <c r="E1658" s="158"/>
      <c r="F1658" s="158"/>
      <c r="G1658" s="158"/>
      <c r="H1658" s="67"/>
      <c r="I1658" s="67"/>
      <c r="J1658" s="67"/>
    </row>
    <row r="1659">
      <c r="A1659" s="158"/>
      <c r="B1659" s="161"/>
      <c r="C1659" s="158"/>
      <c r="D1659" s="162"/>
      <c r="E1659" s="158"/>
      <c r="F1659" s="158"/>
      <c r="G1659" s="158"/>
      <c r="H1659" s="67"/>
      <c r="I1659" s="67"/>
      <c r="J1659" s="67"/>
    </row>
    <row r="1660">
      <c r="A1660" s="158"/>
      <c r="B1660" s="161"/>
      <c r="C1660" s="158"/>
      <c r="D1660" s="162"/>
      <c r="E1660" s="158"/>
      <c r="F1660" s="158"/>
      <c r="G1660" s="158"/>
      <c r="H1660" s="67"/>
      <c r="I1660" s="67"/>
      <c r="J1660" s="67"/>
    </row>
    <row r="1661">
      <c r="A1661" s="158"/>
      <c r="B1661" s="161"/>
      <c r="C1661" s="158"/>
      <c r="D1661" s="162"/>
      <c r="E1661" s="158"/>
      <c r="F1661" s="158"/>
      <c r="G1661" s="158"/>
      <c r="H1661" s="67"/>
      <c r="I1661" s="67"/>
      <c r="J1661" s="67"/>
    </row>
    <row r="1662">
      <c r="A1662" s="158"/>
      <c r="B1662" s="161"/>
      <c r="C1662" s="158"/>
      <c r="D1662" s="162"/>
      <c r="E1662" s="158"/>
      <c r="F1662" s="158"/>
      <c r="G1662" s="158"/>
      <c r="H1662" s="67"/>
      <c r="I1662" s="67"/>
      <c r="J1662" s="67"/>
    </row>
    <row r="1663">
      <c r="A1663" s="158"/>
      <c r="B1663" s="161"/>
      <c r="C1663" s="158"/>
      <c r="D1663" s="162"/>
      <c r="E1663" s="158"/>
      <c r="F1663" s="158"/>
      <c r="G1663" s="158"/>
      <c r="H1663" s="67"/>
      <c r="I1663" s="67"/>
      <c r="J1663" s="67"/>
    </row>
    <row r="1664">
      <c r="A1664" s="158"/>
      <c r="B1664" s="161"/>
      <c r="C1664" s="158"/>
      <c r="D1664" s="162"/>
      <c r="E1664" s="158"/>
      <c r="F1664" s="158"/>
      <c r="G1664" s="158"/>
      <c r="H1664" s="67"/>
      <c r="I1664" s="67"/>
      <c r="J1664" s="67"/>
    </row>
    <row r="1665">
      <c r="A1665" s="158"/>
      <c r="B1665" s="161"/>
      <c r="C1665" s="158"/>
      <c r="D1665" s="162"/>
      <c r="E1665" s="158"/>
      <c r="F1665" s="158"/>
      <c r="G1665" s="158"/>
      <c r="H1665" s="67"/>
      <c r="I1665" s="67"/>
      <c r="J1665" s="67"/>
    </row>
    <row r="1666">
      <c r="A1666" s="158"/>
      <c r="B1666" s="161"/>
      <c r="C1666" s="158"/>
      <c r="D1666" s="162"/>
      <c r="E1666" s="158"/>
      <c r="F1666" s="158"/>
      <c r="G1666" s="158"/>
      <c r="H1666" s="67"/>
      <c r="I1666" s="67"/>
      <c r="J1666" s="67"/>
    </row>
    <row r="1667">
      <c r="A1667" s="158"/>
      <c r="B1667" s="161"/>
      <c r="C1667" s="158"/>
      <c r="D1667" s="162"/>
      <c r="E1667" s="158"/>
      <c r="F1667" s="158"/>
      <c r="G1667" s="158"/>
      <c r="H1667" s="67"/>
      <c r="I1667" s="67"/>
      <c r="J1667" s="67"/>
    </row>
    <row r="1668">
      <c r="A1668" s="158"/>
      <c r="B1668" s="161"/>
      <c r="C1668" s="158"/>
      <c r="D1668" s="162"/>
      <c r="E1668" s="158"/>
      <c r="F1668" s="158"/>
      <c r="G1668" s="158"/>
      <c r="H1668" s="67"/>
      <c r="I1668" s="67"/>
      <c r="J1668" s="67"/>
    </row>
    <row r="1669">
      <c r="A1669" s="158"/>
      <c r="B1669" s="161"/>
      <c r="C1669" s="158"/>
      <c r="D1669" s="162"/>
      <c r="E1669" s="158"/>
      <c r="F1669" s="158"/>
      <c r="G1669" s="158"/>
      <c r="H1669" s="67"/>
      <c r="I1669" s="67"/>
      <c r="J1669" s="67"/>
    </row>
    <row r="1670">
      <c r="A1670" s="158"/>
      <c r="B1670" s="161"/>
      <c r="C1670" s="158"/>
      <c r="D1670" s="162"/>
      <c r="E1670" s="158"/>
      <c r="F1670" s="158"/>
      <c r="G1670" s="158"/>
      <c r="H1670" s="67"/>
      <c r="I1670" s="67"/>
      <c r="J1670" s="67"/>
    </row>
    <row r="1671">
      <c r="A1671" s="158"/>
      <c r="B1671" s="161"/>
      <c r="C1671" s="158"/>
      <c r="D1671" s="162"/>
      <c r="E1671" s="158"/>
      <c r="F1671" s="158"/>
      <c r="G1671" s="158"/>
      <c r="H1671" s="67"/>
      <c r="I1671" s="67"/>
      <c r="J1671" s="67"/>
    </row>
    <row r="1672">
      <c r="A1672" s="158"/>
      <c r="B1672" s="161"/>
      <c r="C1672" s="158"/>
      <c r="D1672" s="162"/>
      <c r="E1672" s="158"/>
      <c r="F1672" s="158"/>
      <c r="G1672" s="158"/>
      <c r="H1672" s="67"/>
      <c r="I1672" s="67"/>
      <c r="J1672" s="67"/>
    </row>
    <row r="1673">
      <c r="A1673" s="158"/>
      <c r="B1673" s="161"/>
      <c r="C1673" s="158"/>
      <c r="D1673" s="162"/>
      <c r="E1673" s="158"/>
      <c r="F1673" s="158"/>
      <c r="G1673" s="158"/>
      <c r="H1673" s="67"/>
      <c r="I1673" s="67"/>
      <c r="J1673" s="67"/>
    </row>
    <row r="1674">
      <c r="A1674" s="158"/>
      <c r="B1674" s="161"/>
      <c r="C1674" s="158"/>
      <c r="D1674" s="162"/>
      <c r="E1674" s="158"/>
      <c r="F1674" s="158"/>
      <c r="G1674" s="158"/>
      <c r="H1674" s="67"/>
      <c r="I1674" s="67"/>
      <c r="J1674" s="67"/>
    </row>
    <row r="1675">
      <c r="A1675" s="158"/>
      <c r="B1675" s="161"/>
      <c r="C1675" s="158"/>
      <c r="D1675" s="162"/>
      <c r="E1675" s="158"/>
      <c r="F1675" s="158"/>
      <c r="G1675" s="158"/>
      <c r="H1675" s="67"/>
      <c r="I1675" s="67"/>
      <c r="J1675" s="67"/>
    </row>
    <row r="1676">
      <c r="A1676" s="158"/>
      <c r="B1676" s="161"/>
      <c r="C1676" s="158"/>
      <c r="D1676" s="162"/>
      <c r="E1676" s="158"/>
      <c r="F1676" s="158"/>
      <c r="G1676" s="158"/>
      <c r="H1676" s="67"/>
      <c r="I1676" s="67"/>
      <c r="J1676" s="67"/>
    </row>
    <row r="1677">
      <c r="A1677" s="158"/>
      <c r="B1677" s="161"/>
      <c r="C1677" s="158"/>
      <c r="D1677" s="162"/>
      <c r="E1677" s="158"/>
      <c r="F1677" s="158"/>
      <c r="G1677" s="158"/>
      <c r="H1677" s="67"/>
      <c r="I1677" s="67"/>
      <c r="J1677" s="67"/>
    </row>
    <row r="1678">
      <c r="A1678" s="158"/>
      <c r="B1678" s="161"/>
      <c r="C1678" s="158"/>
      <c r="D1678" s="162"/>
      <c r="E1678" s="158"/>
      <c r="F1678" s="158"/>
      <c r="G1678" s="158"/>
      <c r="H1678" s="67"/>
      <c r="I1678" s="67"/>
      <c r="J1678" s="67"/>
    </row>
    <row r="1679">
      <c r="A1679" s="158"/>
      <c r="B1679" s="161"/>
      <c r="C1679" s="158"/>
      <c r="D1679" s="162"/>
      <c r="E1679" s="158"/>
      <c r="F1679" s="158"/>
      <c r="G1679" s="158"/>
      <c r="H1679" s="67"/>
      <c r="I1679" s="67"/>
      <c r="J1679" s="67"/>
    </row>
    <row r="1680">
      <c r="A1680" s="158"/>
      <c r="B1680" s="161"/>
      <c r="C1680" s="158"/>
      <c r="D1680" s="162"/>
      <c r="E1680" s="158"/>
      <c r="F1680" s="158"/>
      <c r="G1680" s="158"/>
      <c r="H1680" s="67"/>
      <c r="I1680" s="67"/>
      <c r="J1680" s="67"/>
    </row>
    <row r="1681">
      <c r="A1681" s="158"/>
      <c r="B1681" s="161"/>
      <c r="C1681" s="158"/>
      <c r="D1681" s="162"/>
      <c r="E1681" s="158"/>
      <c r="F1681" s="158"/>
      <c r="G1681" s="158"/>
      <c r="H1681" s="67"/>
      <c r="I1681" s="67"/>
      <c r="J1681" s="67"/>
    </row>
    <row r="1682">
      <c r="A1682" s="158"/>
      <c r="B1682" s="161"/>
      <c r="C1682" s="158"/>
      <c r="D1682" s="162"/>
      <c r="E1682" s="158"/>
      <c r="F1682" s="158"/>
      <c r="G1682" s="158"/>
      <c r="H1682" s="67"/>
      <c r="I1682" s="67"/>
      <c r="J1682" s="67"/>
    </row>
    <row r="1683">
      <c r="A1683" s="158"/>
      <c r="B1683" s="161"/>
      <c r="C1683" s="158"/>
      <c r="D1683" s="162"/>
      <c r="E1683" s="158"/>
      <c r="F1683" s="158"/>
      <c r="G1683" s="158"/>
      <c r="H1683" s="67"/>
      <c r="I1683" s="67"/>
      <c r="J1683" s="67"/>
    </row>
    <row r="1684">
      <c r="A1684" s="158"/>
      <c r="B1684" s="161"/>
      <c r="C1684" s="158"/>
      <c r="D1684" s="162"/>
      <c r="E1684" s="158"/>
      <c r="F1684" s="158"/>
      <c r="G1684" s="158"/>
      <c r="H1684" s="67"/>
      <c r="I1684" s="67"/>
      <c r="J1684" s="67"/>
    </row>
    <row r="1685">
      <c r="A1685" s="158"/>
      <c r="B1685" s="161"/>
      <c r="C1685" s="158"/>
      <c r="D1685" s="162"/>
      <c r="E1685" s="158"/>
      <c r="F1685" s="158"/>
      <c r="G1685" s="158"/>
      <c r="H1685" s="67"/>
      <c r="I1685" s="67"/>
      <c r="J1685" s="67"/>
    </row>
    <row r="1686">
      <c r="A1686" s="158"/>
      <c r="B1686" s="161"/>
      <c r="C1686" s="158"/>
      <c r="D1686" s="162"/>
      <c r="E1686" s="158"/>
      <c r="F1686" s="158"/>
      <c r="G1686" s="158"/>
      <c r="H1686" s="67"/>
      <c r="I1686" s="67"/>
      <c r="J1686" s="67"/>
    </row>
    <row r="1687">
      <c r="A1687" s="158"/>
      <c r="B1687" s="161"/>
      <c r="C1687" s="158"/>
      <c r="D1687" s="162"/>
      <c r="E1687" s="158"/>
      <c r="F1687" s="158"/>
      <c r="G1687" s="158"/>
      <c r="H1687" s="67"/>
      <c r="I1687" s="67"/>
      <c r="J1687" s="67"/>
    </row>
    <row r="1688">
      <c r="A1688" s="158"/>
      <c r="B1688" s="161"/>
      <c r="C1688" s="158"/>
      <c r="D1688" s="162"/>
      <c r="E1688" s="158"/>
      <c r="F1688" s="158"/>
      <c r="G1688" s="158"/>
      <c r="H1688" s="67"/>
      <c r="I1688" s="67"/>
      <c r="J1688" s="67"/>
    </row>
    <row r="1689">
      <c r="A1689" s="158"/>
      <c r="B1689" s="161"/>
      <c r="C1689" s="158"/>
      <c r="D1689" s="162"/>
      <c r="E1689" s="158"/>
      <c r="F1689" s="158"/>
      <c r="G1689" s="158"/>
      <c r="H1689" s="67"/>
      <c r="I1689" s="67"/>
      <c r="J1689" s="67"/>
    </row>
    <row r="1690">
      <c r="A1690" s="158"/>
      <c r="B1690" s="161"/>
      <c r="C1690" s="158"/>
      <c r="D1690" s="162"/>
      <c r="E1690" s="158"/>
      <c r="F1690" s="158"/>
      <c r="G1690" s="158"/>
      <c r="H1690" s="67"/>
      <c r="I1690" s="67"/>
      <c r="J1690" s="67"/>
    </row>
    <row r="1691">
      <c r="A1691" s="158"/>
      <c r="B1691" s="161"/>
      <c r="C1691" s="158"/>
      <c r="D1691" s="162"/>
      <c r="E1691" s="158"/>
      <c r="F1691" s="158"/>
      <c r="G1691" s="158"/>
      <c r="H1691" s="67"/>
      <c r="I1691" s="67"/>
      <c r="J1691" s="67"/>
    </row>
    <row r="1692">
      <c r="A1692" s="158"/>
      <c r="B1692" s="161"/>
      <c r="C1692" s="158"/>
      <c r="D1692" s="162"/>
      <c r="E1692" s="158"/>
      <c r="F1692" s="158"/>
      <c r="G1692" s="158"/>
      <c r="H1692" s="67"/>
      <c r="I1692" s="67"/>
      <c r="J1692" s="67"/>
    </row>
    <row r="1693">
      <c r="A1693" s="158"/>
      <c r="B1693" s="161"/>
      <c r="C1693" s="158"/>
      <c r="D1693" s="162"/>
      <c r="E1693" s="158"/>
      <c r="F1693" s="158"/>
      <c r="G1693" s="158"/>
      <c r="H1693" s="67"/>
      <c r="I1693" s="67"/>
      <c r="J1693" s="67"/>
    </row>
    <row r="1694">
      <c r="A1694" s="158"/>
      <c r="B1694" s="161"/>
      <c r="C1694" s="158"/>
      <c r="D1694" s="162"/>
      <c r="E1694" s="158"/>
      <c r="F1694" s="158"/>
      <c r="G1694" s="158"/>
      <c r="H1694" s="67"/>
      <c r="I1694" s="67"/>
      <c r="J1694" s="67"/>
    </row>
    <row r="1695">
      <c r="A1695" s="158"/>
      <c r="B1695" s="161"/>
      <c r="C1695" s="158"/>
      <c r="D1695" s="162"/>
      <c r="E1695" s="158"/>
      <c r="F1695" s="158"/>
      <c r="G1695" s="158"/>
      <c r="H1695" s="67"/>
      <c r="I1695" s="67"/>
      <c r="J1695" s="67"/>
    </row>
    <row r="1696">
      <c r="A1696" s="158"/>
      <c r="B1696" s="161"/>
      <c r="C1696" s="158"/>
      <c r="D1696" s="162"/>
      <c r="E1696" s="158"/>
      <c r="F1696" s="158"/>
      <c r="G1696" s="158"/>
      <c r="H1696" s="67"/>
      <c r="I1696" s="67"/>
      <c r="J1696" s="67"/>
    </row>
    <row r="1697">
      <c r="A1697" s="158"/>
      <c r="B1697" s="161"/>
      <c r="C1697" s="158"/>
      <c r="D1697" s="162"/>
      <c r="E1697" s="158"/>
      <c r="F1697" s="158"/>
      <c r="G1697" s="158"/>
      <c r="H1697" s="67"/>
      <c r="I1697" s="67"/>
      <c r="J1697" s="67"/>
    </row>
    <row r="1698">
      <c r="A1698" s="158"/>
      <c r="B1698" s="161"/>
      <c r="C1698" s="158"/>
      <c r="D1698" s="162"/>
      <c r="E1698" s="158"/>
      <c r="F1698" s="158"/>
      <c r="G1698" s="158"/>
      <c r="H1698" s="67"/>
      <c r="I1698" s="67"/>
      <c r="J1698" s="67"/>
    </row>
    <row r="1699">
      <c r="A1699" s="158"/>
      <c r="B1699" s="161"/>
      <c r="C1699" s="158"/>
      <c r="D1699" s="162"/>
      <c r="E1699" s="158"/>
      <c r="F1699" s="158"/>
      <c r="G1699" s="158"/>
      <c r="H1699" s="67"/>
      <c r="I1699" s="67"/>
      <c r="J1699" s="67"/>
    </row>
    <row r="1700">
      <c r="A1700" s="158"/>
      <c r="B1700" s="161"/>
      <c r="C1700" s="158"/>
      <c r="D1700" s="162"/>
      <c r="E1700" s="158"/>
      <c r="F1700" s="158"/>
      <c r="G1700" s="158"/>
      <c r="H1700" s="67"/>
      <c r="I1700" s="67"/>
      <c r="J1700" s="67"/>
    </row>
    <row r="1701">
      <c r="A1701" s="158"/>
      <c r="B1701" s="161"/>
      <c r="C1701" s="158"/>
      <c r="D1701" s="162"/>
      <c r="E1701" s="158"/>
      <c r="F1701" s="158"/>
      <c r="G1701" s="158"/>
      <c r="H1701" s="67"/>
      <c r="I1701" s="67"/>
      <c r="J1701" s="67"/>
    </row>
    <row r="1702">
      <c r="A1702" s="158"/>
      <c r="B1702" s="161"/>
      <c r="C1702" s="158"/>
      <c r="D1702" s="162"/>
      <c r="E1702" s="158"/>
      <c r="F1702" s="158"/>
      <c r="G1702" s="158"/>
      <c r="H1702" s="67"/>
      <c r="I1702" s="67"/>
      <c r="J1702" s="67"/>
    </row>
    <row r="1703">
      <c r="A1703" s="158"/>
      <c r="B1703" s="161"/>
      <c r="C1703" s="158"/>
      <c r="D1703" s="162"/>
      <c r="E1703" s="158"/>
      <c r="F1703" s="158"/>
      <c r="G1703" s="158"/>
      <c r="H1703" s="67"/>
      <c r="I1703" s="67"/>
      <c r="J1703" s="67"/>
    </row>
    <row r="1704">
      <c r="A1704" s="158"/>
      <c r="B1704" s="161"/>
      <c r="C1704" s="158"/>
      <c r="D1704" s="162"/>
      <c r="E1704" s="158"/>
      <c r="F1704" s="158"/>
      <c r="G1704" s="158"/>
      <c r="H1704" s="67"/>
      <c r="I1704" s="67"/>
      <c r="J1704" s="67"/>
    </row>
    <row r="1705">
      <c r="A1705" s="158"/>
      <c r="B1705" s="161"/>
      <c r="C1705" s="158"/>
      <c r="D1705" s="162"/>
      <c r="E1705" s="158"/>
      <c r="F1705" s="158"/>
      <c r="G1705" s="158"/>
      <c r="H1705" s="67"/>
      <c r="I1705" s="67"/>
      <c r="J1705" s="67"/>
    </row>
    <row r="1706">
      <c r="A1706" s="158"/>
      <c r="B1706" s="161"/>
      <c r="C1706" s="158"/>
      <c r="D1706" s="162"/>
      <c r="E1706" s="158"/>
      <c r="F1706" s="158"/>
      <c r="G1706" s="158"/>
      <c r="H1706" s="67"/>
      <c r="I1706" s="67"/>
      <c r="J1706" s="67"/>
    </row>
    <row r="1707">
      <c r="A1707" s="158"/>
      <c r="B1707" s="161"/>
      <c r="C1707" s="158"/>
      <c r="D1707" s="162"/>
      <c r="E1707" s="158"/>
      <c r="F1707" s="158"/>
      <c r="G1707" s="158"/>
      <c r="H1707" s="67"/>
      <c r="I1707" s="67"/>
      <c r="J1707" s="67"/>
    </row>
    <row r="1708">
      <c r="A1708" s="158"/>
      <c r="B1708" s="161"/>
      <c r="C1708" s="158"/>
      <c r="D1708" s="162"/>
      <c r="E1708" s="158"/>
      <c r="F1708" s="158"/>
      <c r="G1708" s="158"/>
      <c r="H1708" s="67"/>
      <c r="I1708" s="67"/>
      <c r="J1708" s="67"/>
    </row>
    <row r="1709">
      <c r="A1709" s="158"/>
      <c r="B1709" s="161"/>
      <c r="C1709" s="158"/>
      <c r="D1709" s="162"/>
      <c r="E1709" s="158"/>
      <c r="F1709" s="158"/>
      <c r="G1709" s="158"/>
      <c r="H1709" s="67"/>
      <c r="I1709" s="67"/>
      <c r="J1709" s="67"/>
    </row>
    <row r="1710">
      <c r="A1710" s="158"/>
      <c r="B1710" s="161"/>
      <c r="C1710" s="158"/>
      <c r="D1710" s="162"/>
      <c r="E1710" s="158"/>
      <c r="F1710" s="158"/>
      <c r="G1710" s="158"/>
      <c r="H1710" s="67"/>
      <c r="I1710" s="67"/>
      <c r="J1710" s="67"/>
    </row>
    <row r="1711">
      <c r="A1711" s="158"/>
      <c r="B1711" s="161"/>
      <c r="C1711" s="158"/>
      <c r="D1711" s="162"/>
      <c r="E1711" s="158"/>
      <c r="F1711" s="158"/>
      <c r="G1711" s="158"/>
      <c r="H1711" s="67"/>
      <c r="I1711" s="67"/>
      <c r="J1711" s="67"/>
    </row>
    <row r="1712">
      <c r="A1712" s="158"/>
      <c r="B1712" s="161"/>
      <c r="C1712" s="158"/>
      <c r="D1712" s="162"/>
      <c r="E1712" s="158"/>
      <c r="F1712" s="158"/>
      <c r="G1712" s="158"/>
      <c r="H1712" s="67"/>
      <c r="I1712" s="67"/>
      <c r="J1712" s="67"/>
    </row>
    <row r="1713">
      <c r="A1713" s="158"/>
      <c r="B1713" s="161"/>
      <c r="C1713" s="158"/>
      <c r="D1713" s="162"/>
      <c r="E1713" s="158"/>
      <c r="F1713" s="158"/>
      <c r="G1713" s="158"/>
      <c r="H1713" s="67"/>
      <c r="I1713" s="67"/>
      <c r="J1713" s="67"/>
    </row>
    <row r="1714">
      <c r="A1714" s="158"/>
      <c r="B1714" s="161"/>
      <c r="C1714" s="158"/>
      <c r="D1714" s="162"/>
      <c r="E1714" s="158"/>
      <c r="F1714" s="158"/>
      <c r="G1714" s="158"/>
      <c r="H1714" s="67"/>
      <c r="I1714" s="67"/>
      <c r="J1714" s="67"/>
    </row>
    <row r="1715">
      <c r="A1715" s="158"/>
      <c r="B1715" s="161"/>
      <c r="C1715" s="158"/>
      <c r="D1715" s="162"/>
      <c r="E1715" s="158"/>
      <c r="F1715" s="158"/>
      <c r="G1715" s="158"/>
      <c r="H1715" s="67"/>
      <c r="I1715" s="67"/>
      <c r="J1715" s="67"/>
    </row>
    <row r="1716">
      <c r="A1716" s="158"/>
      <c r="B1716" s="161"/>
      <c r="C1716" s="158"/>
      <c r="D1716" s="162"/>
      <c r="E1716" s="158"/>
      <c r="F1716" s="158"/>
      <c r="G1716" s="158"/>
      <c r="H1716" s="67"/>
      <c r="I1716" s="67"/>
      <c r="J1716" s="67"/>
    </row>
    <row r="1717">
      <c r="A1717" s="158"/>
      <c r="B1717" s="161"/>
      <c r="C1717" s="158"/>
      <c r="D1717" s="162"/>
      <c r="E1717" s="158"/>
      <c r="F1717" s="158"/>
      <c r="G1717" s="158"/>
      <c r="H1717" s="67"/>
      <c r="I1717" s="67"/>
      <c r="J1717" s="67"/>
    </row>
    <row r="1718">
      <c r="A1718" s="158"/>
      <c r="B1718" s="161"/>
      <c r="C1718" s="158"/>
      <c r="D1718" s="162"/>
      <c r="E1718" s="158"/>
      <c r="F1718" s="158"/>
      <c r="G1718" s="158"/>
      <c r="H1718" s="67"/>
      <c r="I1718" s="67"/>
      <c r="J1718" s="67"/>
    </row>
    <row r="1719">
      <c r="A1719" s="158"/>
      <c r="B1719" s="161"/>
      <c r="C1719" s="158"/>
      <c r="D1719" s="162"/>
      <c r="E1719" s="158"/>
      <c r="F1719" s="158"/>
      <c r="G1719" s="158"/>
      <c r="H1719" s="67"/>
      <c r="I1719" s="67"/>
      <c r="J1719" s="67"/>
    </row>
    <row r="1720">
      <c r="A1720" s="158"/>
      <c r="B1720" s="161"/>
      <c r="C1720" s="158"/>
      <c r="D1720" s="162"/>
      <c r="E1720" s="158"/>
      <c r="F1720" s="158"/>
      <c r="G1720" s="158"/>
      <c r="H1720" s="67"/>
      <c r="I1720" s="67"/>
      <c r="J1720" s="67"/>
    </row>
    <row r="1721">
      <c r="A1721" s="158"/>
      <c r="B1721" s="161"/>
      <c r="C1721" s="158"/>
      <c r="D1721" s="162"/>
      <c r="E1721" s="158"/>
      <c r="F1721" s="158"/>
      <c r="G1721" s="158"/>
      <c r="H1721" s="67"/>
      <c r="I1721" s="67"/>
      <c r="J1721" s="67"/>
    </row>
    <row r="1722">
      <c r="A1722" s="158"/>
      <c r="B1722" s="161"/>
      <c r="C1722" s="158"/>
      <c r="D1722" s="162"/>
      <c r="E1722" s="158"/>
      <c r="F1722" s="158"/>
      <c r="G1722" s="158"/>
      <c r="H1722" s="67"/>
      <c r="I1722" s="67"/>
      <c r="J1722" s="67"/>
    </row>
    <row r="1723">
      <c r="A1723" s="158"/>
      <c r="B1723" s="161"/>
      <c r="C1723" s="158"/>
      <c r="D1723" s="162"/>
      <c r="E1723" s="158"/>
      <c r="F1723" s="158"/>
      <c r="G1723" s="158"/>
      <c r="H1723" s="67"/>
      <c r="I1723" s="67"/>
      <c r="J1723" s="67"/>
    </row>
    <row r="1724">
      <c r="A1724" s="158"/>
      <c r="B1724" s="161"/>
      <c r="C1724" s="158"/>
      <c r="D1724" s="162"/>
      <c r="E1724" s="158"/>
      <c r="F1724" s="158"/>
      <c r="G1724" s="158"/>
      <c r="H1724" s="67"/>
      <c r="I1724" s="67"/>
      <c r="J1724" s="67"/>
    </row>
    <row r="1725">
      <c r="A1725" s="158"/>
      <c r="B1725" s="161"/>
      <c r="C1725" s="158"/>
      <c r="D1725" s="162"/>
      <c r="E1725" s="158"/>
      <c r="F1725" s="158"/>
      <c r="G1725" s="158"/>
      <c r="H1725" s="67"/>
      <c r="I1725" s="67"/>
      <c r="J1725" s="67"/>
    </row>
    <row r="1726">
      <c r="A1726" s="158"/>
      <c r="B1726" s="161"/>
      <c r="C1726" s="158"/>
      <c r="D1726" s="162"/>
      <c r="E1726" s="158"/>
      <c r="F1726" s="158"/>
      <c r="G1726" s="158"/>
      <c r="H1726" s="67"/>
      <c r="I1726" s="67"/>
      <c r="J1726" s="67"/>
    </row>
    <row r="1727">
      <c r="A1727" s="158"/>
      <c r="B1727" s="161"/>
      <c r="C1727" s="158"/>
      <c r="D1727" s="162"/>
      <c r="E1727" s="158"/>
      <c r="F1727" s="158"/>
      <c r="G1727" s="158"/>
      <c r="H1727" s="67"/>
      <c r="I1727" s="67"/>
      <c r="J1727" s="67"/>
    </row>
    <row r="1728">
      <c r="A1728" s="158"/>
      <c r="B1728" s="161"/>
      <c r="C1728" s="158"/>
      <c r="D1728" s="162"/>
      <c r="E1728" s="158"/>
      <c r="F1728" s="158"/>
      <c r="G1728" s="158"/>
      <c r="H1728" s="67"/>
      <c r="I1728" s="67"/>
      <c r="J1728" s="67"/>
    </row>
    <row r="1729">
      <c r="A1729" s="158"/>
      <c r="B1729" s="161"/>
      <c r="C1729" s="158"/>
      <c r="D1729" s="162"/>
      <c r="E1729" s="158"/>
      <c r="F1729" s="158"/>
      <c r="G1729" s="158"/>
      <c r="H1729" s="67"/>
      <c r="I1729" s="67"/>
      <c r="J1729" s="67"/>
    </row>
    <row r="1730">
      <c r="A1730" s="158"/>
      <c r="B1730" s="161"/>
      <c r="C1730" s="158"/>
      <c r="D1730" s="162"/>
      <c r="E1730" s="158"/>
      <c r="F1730" s="158"/>
      <c r="G1730" s="158"/>
      <c r="H1730" s="67"/>
      <c r="I1730" s="67"/>
      <c r="J1730" s="67"/>
    </row>
    <row r="1731">
      <c r="A1731" s="158"/>
      <c r="B1731" s="161"/>
      <c r="C1731" s="158"/>
      <c r="D1731" s="162"/>
      <c r="E1731" s="158"/>
      <c r="F1731" s="158"/>
      <c r="G1731" s="158"/>
      <c r="H1731" s="67"/>
      <c r="I1731" s="67"/>
      <c r="J1731" s="67"/>
    </row>
    <row r="1732">
      <c r="A1732" s="158"/>
      <c r="B1732" s="161"/>
      <c r="C1732" s="158"/>
      <c r="D1732" s="162"/>
      <c r="E1732" s="158"/>
      <c r="F1732" s="158"/>
      <c r="G1732" s="158"/>
      <c r="H1732" s="67"/>
      <c r="I1732" s="67"/>
      <c r="J1732" s="67"/>
    </row>
    <row r="1733">
      <c r="A1733" s="158"/>
      <c r="B1733" s="161"/>
      <c r="C1733" s="158"/>
      <c r="D1733" s="162"/>
      <c r="E1733" s="158"/>
      <c r="F1733" s="158"/>
      <c r="G1733" s="158"/>
      <c r="H1733" s="67"/>
      <c r="I1733" s="67"/>
      <c r="J1733" s="67"/>
    </row>
    <row r="1734">
      <c r="A1734" s="158"/>
      <c r="B1734" s="161"/>
      <c r="C1734" s="158"/>
      <c r="D1734" s="162"/>
      <c r="E1734" s="158"/>
      <c r="F1734" s="158"/>
      <c r="G1734" s="158"/>
      <c r="H1734" s="67"/>
      <c r="I1734" s="67"/>
      <c r="J1734" s="67"/>
    </row>
    <row r="1735">
      <c r="A1735" s="158"/>
      <c r="B1735" s="161"/>
      <c r="C1735" s="158"/>
      <c r="D1735" s="162"/>
      <c r="E1735" s="158"/>
      <c r="F1735" s="158"/>
      <c r="G1735" s="158"/>
      <c r="H1735" s="67"/>
      <c r="I1735" s="67"/>
      <c r="J1735" s="67"/>
    </row>
    <row r="1736">
      <c r="A1736" s="158"/>
      <c r="B1736" s="161"/>
      <c r="C1736" s="158"/>
      <c r="D1736" s="162"/>
      <c r="E1736" s="158"/>
      <c r="F1736" s="158"/>
      <c r="G1736" s="158"/>
      <c r="H1736" s="67"/>
      <c r="I1736" s="67"/>
      <c r="J1736" s="67"/>
    </row>
    <row r="1737">
      <c r="A1737" s="158"/>
      <c r="B1737" s="161"/>
      <c r="C1737" s="158"/>
      <c r="D1737" s="162"/>
      <c r="E1737" s="158"/>
      <c r="F1737" s="158"/>
      <c r="G1737" s="158"/>
      <c r="H1737" s="67"/>
      <c r="I1737" s="67"/>
      <c r="J1737" s="67"/>
    </row>
    <row r="1738">
      <c r="A1738" s="158"/>
      <c r="B1738" s="161"/>
      <c r="C1738" s="158"/>
      <c r="D1738" s="162"/>
      <c r="E1738" s="158"/>
      <c r="F1738" s="158"/>
      <c r="G1738" s="158"/>
      <c r="H1738" s="67"/>
      <c r="I1738" s="67"/>
      <c r="J1738" s="67"/>
    </row>
    <row r="1739">
      <c r="A1739" s="158"/>
      <c r="B1739" s="161"/>
      <c r="C1739" s="158"/>
      <c r="D1739" s="162"/>
      <c r="E1739" s="158"/>
      <c r="F1739" s="158"/>
      <c r="G1739" s="158"/>
      <c r="H1739" s="67"/>
      <c r="I1739" s="67"/>
      <c r="J1739" s="67"/>
    </row>
    <row r="1740">
      <c r="A1740" s="158"/>
      <c r="B1740" s="161"/>
      <c r="C1740" s="158"/>
      <c r="D1740" s="162"/>
      <c r="E1740" s="158"/>
      <c r="F1740" s="158"/>
      <c r="G1740" s="158"/>
      <c r="H1740" s="67"/>
      <c r="I1740" s="67"/>
      <c r="J1740" s="67"/>
    </row>
    <row r="1741">
      <c r="A1741" s="158"/>
      <c r="B1741" s="161"/>
      <c r="C1741" s="158"/>
      <c r="D1741" s="162"/>
      <c r="E1741" s="158"/>
      <c r="F1741" s="158"/>
      <c r="G1741" s="158"/>
      <c r="H1741" s="67"/>
      <c r="I1741" s="67"/>
      <c r="J1741" s="67"/>
    </row>
    <row r="1742">
      <c r="A1742" s="158"/>
      <c r="B1742" s="161"/>
      <c r="C1742" s="158"/>
      <c r="D1742" s="162"/>
      <c r="E1742" s="158"/>
      <c r="F1742" s="158"/>
      <c r="G1742" s="158"/>
      <c r="H1742" s="67"/>
      <c r="I1742" s="67"/>
      <c r="J1742" s="67"/>
    </row>
    <row r="1743">
      <c r="A1743" s="158"/>
      <c r="B1743" s="161"/>
      <c r="C1743" s="158"/>
      <c r="D1743" s="162"/>
      <c r="E1743" s="158"/>
      <c r="F1743" s="158"/>
      <c r="G1743" s="158"/>
      <c r="H1743" s="67"/>
      <c r="I1743" s="67"/>
      <c r="J1743" s="67"/>
    </row>
    <row r="1744">
      <c r="A1744" s="158"/>
      <c r="B1744" s="161"/>
      <c r="C1744" s="158"/>
      <c r="D1744" s="162"/>
      <c r="E1744" s="158"/>
      <c r="F1744" s="158"/>
      <c r="G1744" s="158"/>
      <c r="H1744" s="67"/>
      <c r="I1744" s="67"/>
      <c r="J1744" s="67"/>
    </row>
    <row r="1745">
      <c r="A1745" s="158"/>
      <c r="B1745" s="161"/>
      <c r="C1745" s="158"/>
      <c r="D1745" s="162"/>
      <c r="E1745" s="158"/>
      <c r="F1745" s="158"/>
      <c r="G1745" s="158"/>
      <c r="H1745" s="67"/>
      <c r="I1745" s="67"/>
      <c r="J1745" s="67"/>
    </row>
    <row r="1746">
      <c r="A1746" s="158"/>
      <c r="B1746" s="161"/>
      <c r="C1746" s="158"/>
      <c r="D1746" s="162"/>
      <c r="E1746" s="158"/>
      <c r="F1746" s="158"/>
      <c r="G1746" s="158"/>
      <c r="H1746" s="67"/>
      <c r="I1746" s="67"/>
      <c r="J1746" s="67"/>
    </row>
    <row r="1747">
      <c r="A1747" s="158"/>
      <c r="B1747" s="161"/>
      <c r="C1747" s="158"/>
      <c r="D1747" s="162"/>
      <c r="E1747" s="158"/>
      <c r="F1747" s="158"/>
      <c r="G1747" s="158"/>
      <c r="H1747" s="67"/>
      <c r="I1747" s="67"/>
      <c r="J1747" s="67"/>
    </row>
    <row r="1748">
      <c r="A1748" s="158"/>
      <c r="B1748" s="161"/>
      <c r="C1748" s="158"/>
      <c r="D1748" s="162"/>
      <c r="E1748" s="158"/>
      <c r="F1748" s="158"/>
      <c r="G1748" s="158"/>
      <c r="H1748" s="67"/>
      <c r="I1748" s="67"/>
      <c r="J1748" s="67"/>
    </row>
    <row r="1749">
      <c r="A1749" s="158"/>
      <c r="B1749" s="161"/>
      <c r="C1749" s="158"/>
      <c r="D1749" s="162"/>
      <c r="E1749" s="158"/>
      <c r="F1749" s="158"/>
      <c r="G1749" s="158"/>
      <c r="H1749" s="67"/>
      <c r="I1749" s="67"/>
      <c r="J1749" s="67"/>
    </row>
    <row r="1750">
      <c r="A1750" s="158"/>
      <c r="B1750" s="161"/>
      <c r="C1750" s="158"/>
      <c r="D1750" s="162"/>
      <c r="E1750" s="158"/>
      <c r="F1750" s="158"/>
      <c r="G1750" s="158"/>
      <c r="H1750" s="67"/>
      <c r="I1750" s="67"/>
      <c r="J1750" s="67"/>
    </row>
    <row r="1751">
      <c r="A1751" s="158"/>
      <c r="B1751" s="161"/>
      <c r="C1751" s="158"/>
      <c r="D1751" s="162"/>
      <c r="E1751" s="158"/>
      <c r="F1751" s="158"/>
      <c r="G1751" s="158"/>
      <c r="H1751" s="67"/>
      <c r="I1751" s="67"/>
      <c r="J1751" s="67"/>
    </row>
    <row r="1752">
      <c r="A1752" s="158"/>
      <c r="B1752" s="161"/>
      <c r="C1752" s="158"/>
      <c r="D1752" s="162"/>
      <c r="E1752" s="158"/>
      <c r="F1752" s="158"/>
      <c r="G1752" s="158"/>
      <c r="H1752" s="67"/>
      <c r="I1752" s="67"/>
      <c r="J1752" s="67"/>
    </row>
    <row r="1753">
      <c r="A1753" s="158"/>
      <c r="B1753" s="161"/>
      <c r="C1753" s="158"/>
      <c r="D1753" s="162"/>
      <c r="E1753" s="158"/>
      <c r="F1753" s="158"/>
      <c r="G1753" s="158"/>
      <c r="H1753" s="67"/>
      <c r="I1753" s="67"/>
      <c r="J1753" s="67"/>
    </row>
    <row r="1754">
      <c r="A1754" s="158"/>
      <c r="B1754" s="161"/>
      <c r="C1754" s="158"/>
      <c r="D1754" s="162"/>
      <c r="E1754" s="158"/>
      <c r="F1754" s="158"/>
      <c r="G1754" s="158"/>
      <c r="H1754" s="67"/>
      <c r="I1754" s="67"/>
      <c r="J1754" s="67"/>
    </row>
    <row r="1755">
      <c r="A1755" s="158"/>
      <c r="B1755" s="161"/>
      <c r="C1755" s="158"/>
      <c r="D1755" s="162"/>
      <c r="E1755" s="158"/>
      <c r="F1755" s="158"/>
      <c r="G1755" s="158"/>
      <c r="H1755" s="67"/>
      <c r="I1755" s="67"/>
      <c r="J1755" s="67"/>
    </row>
    <row r="1756">
      <c r="A1756" s="158"/>
      <c r="B1756" s="161"/>
      <c r="C1756" s="158"/>
      <c r="D1756" s="162"/>
      <c r="E1756" s="158"/>
      <c r="F1756" s="158"/>
      <c r="G1756" s="158"/>
      <c r="H1756" s="67"/>
      <c r="I1756" s="67"/>
      <c r="J1756" s="67"/>
    </row>
    <row r="1757">
      <c r="A1757" s="158"/>
      <c r="B1757" s="161"/>
      <c r="C1757" s="158"/>
      <c r="D1757" s="162"/>
      <c r="E1757" s="158"/>
      <c r="F1757" s="158"/>
      <c r="G1757" s="158"/>
      <c r="H1757" s="67"/>
      <c r="I1757" s="67"/>
      <c r="J1757" s="67"/>
    </row>
    <row r="1758">
      <c r="A1758" s="158"/>
      <c r="B1758" s="161"/>
      <c r="C1758" s="158"/>
      <c r="D1758" s="162"/>
      <c r="E1758" s="158"/>
      <c r="F1758" s="158"/>
      <c r="G1758" s="158"/>
      <c r="H1758" s="67"/>
      <c r="I1758" s="67"/>
      <c r="J1758" s="67"/>
    </row>
    <row r="1759">
      <c r="A1759" s="158"/>
      <c r="B1759" s="161"/>
      <c r="C1759" s="158"/>
      <c r="D1759" s="162"/>
      <c r="E1759" s="158"/>
      <c r="F1759" s="158"/>
      <c r="G1759" s="158"/>
      <c r="H1759" s="67"/>
      <c r="I1759" s="67"/>
      <c r="J1759" s="67"/>
    </row>
    <row r="1760">
      <c r="A1760" s="158"/>
      <c r="B1760" s="161"/>
      <c r="C1760" s="158"/>
      <c r="D1760" s="162"/>
      <c r="E1760" s="158"/>
      <c r="F1760" s="158"/>
      <c r="G1760" s="158"/>
      <c r="H1760" s="67"/>
      <c r="I1760" s="67"/>
      <c r="J1760" s="67"/>
    </row>
    <row r="1761">
      <c r="A1761" s="158"/>
      <c r="B1761" s="161"/>
      <c r="C1761" s="158"/>
      <c r="D1761" s="162"/>
      <c r="E1761" s="158"/>
      <c r="F1761" s="158"/>
      <c r="G1761" s="158"/>
      <c r="H1761" s="67"/>
      <c r="I1761" s="67"/>
      <c r="J1761" s="67"/>
    </row>
    <row r="1762">
      <c r="A1762" s="158"/>
      <c r="B1762" s="161"/>
      <c r="C1762" s="158"/>
      <c r="D1762" s="162"/>
      <c r="E1762" s="158"/>
      <c r="F1762" s="158"/>
      <c r="G1762" s="158"/>
      <c r="H1762" s="67"/>
      <c r="I1762" s="67"/>
      <c r="J1762" s="67"/>
    </row>
    <row r="1763">
      <c r="A1763" s="158"/>
      <c r="B1763" s="161"/>
      <c r="C1763" s="158"/>
      <c r="D1763" s="162"/>
      <c r="E1763" s="158"/>
      <c r="F1763" s="158"/>
      <c r="G1763" s="158"/>
      <c r="H1763" s="67"/>
      <c r="I1763" s="67"/>
      <c r="J1763" s="67"/>
    </row>
    <row r="1764">
      <c r="A1764" s="158"/>
      <c r="B1764" s="161"/>
      <c r="C1764" s="158"/>
      <c r="D1764" s="162"/>
      <c r="E1764" s="158"/>
      <c r="F1764" s="158"/>
      <c r="G1764" s="158"/>
      <c r="H1764" s="67"/>
      <c r="I1764" s="67"/>
      <c r="J1764" s="67"/>
    </row>
    <row r="1765">
      <c r="A1765" s="158"/>
      <c r="B1765" s="161"/>
      <c r="C1765" s="158"/>
      <c r="D1765" s="162"/>
      <c r="E1765" s="158"/>
      <c r="F1765" s="158"/>
      <c r="G1765" s="158"/>
      <c r="H1765" s="67"/>
      <c r="I1765" s="67"/>
      <c r="J1765" s="67"/>
    </row>
    <row r="1766">
      <c r="A1766" s="158"/>
      <c r="B1766" s="161"/>
      <c r="C1766" s="158"/>
      <c r="D1766" s="162"/>
      <c r="E1766" s="158"/>
      <c r="F1766" s="158"/>
      <c r="G1766" s="158"/>
      <c r="H1766" s="67"/>
      <c r="I1766" s="67"/>
      <c r="J1766" s="67"/>
    </row>
    <row r="1767">
      <c r="A1767" s="158"/>
      <c r="B1767" s="161"/>
      <c r="C1767" s="158"/>
      <c r="D1767" s="162"/>
      <c r="E1767" s="158"/>
      <c r="F1767" s="158"/>
      <c r="G1767" s="158"/>
      <c r="H1767" s="67"/>
      <c r="I1767" s="67"/>
      <c r="J1767" s="67"/>
    </row>
    <row r="1768">
      <c r="A1768" s="158"/>
      <c r="B1768" s="161"/>
      <c r="C1768" s="158"/>
      <c r="D1768" s="162"/>
      <c r="E1768" s="158"/>
      <c r="F1768" s="158"/>
      <c r="G1768" s="158"/>
      <c r="H1768" s="67"/>
      <c r="I1768" s="67"/>
      <c r="J1768" s="67"/>
    </row>
    <row r="1769">
      <c r="A1769" s="158"/>
      <c r="B1769" s="161"/>
      <c r="C1769" s="158"/>
      <c r="D1769" s="162"/>
      <c r="E1769" s="158"/>
      <c r="F1769" s="158"/>
      <c r="G1769" s="158"/>
      <c r="H1769" s="67"/>
      <c r="I1769" s="67"/>
      <c r="J1769" s="67"/>
    </row>
    <row r="1770">
      <c r="A1770" s="158"/>
      <c r="B1770" s="161"/>
      <c r="C1770" s="158"/>
      <c r="D1770" s="162"/>
      <c r="E1770" s="158"/>
      <c r="F1770" s="158"/>
      <c r="G1770" s="158"/>
      <c r="H1770" s="67"/>
      <c r="I1770" s="67"/>
      <c r="J1770" s="67"/>
    </row>
    <row r="1771">
      <c r="A1771" s="158"/>
      <c r="B1771" s="161"/>
      <c r="C1771" s="158"/>
      <c r="D1771" s="162"/>
      <c r="E1771" s="158"/>
      <c r="F1771" s="158"/>
      <c r="G1771" s="158"/>
      <c r="H1771" s="67"/>
      <c r="I1771" s="67"/>
      <c r="J1771" s="67"/>
    </row>
    <row r="1772">
      <c r="A1772" s="158"/>
      <c r="B1772" s="161"/>
      <c r="C1772" s="158"/>
      <c r="D1772" s="162"/>
      <c r="E1772" s="158"/>
      <c r="F1772" s="158"/>
      <c r="G1772" s="158"/>
      <c r="H1772" s="67"/>
      <c r="I1772" s="67"/>
      <c r="J1772" s="67"/>
    </row>
    <row r="1773">
      <c r="A1773" s="158"/>
      <c r="B1773" s="161"/>
      <c r="C1773" s="158"/>
      <c r="D1773" s="162"/>
      <c r="E1773" s="158"/>
      <c r="F1773" s="158"/>
      <c r="G1773" s="158"/>
      <c r="H1773" s="67"/>
      <c r="I1773" s="67"/>
      <c r="J1773" s="67"/>
    </row>
    <row r="1774">
      <c r="A1774" s="158"/>
      <c r="B1774" s="161"/>
      <c r="C1774" s="158"/>
      <c r="D1774" s="162"/>
      <c r="E1774" s="158"/>
      <c r="F1774" s="158"/>
      <c r="G1774" s="158"/>
      <c r="H1774" s="67"/>
      <c r="I1774" s="67"/>
      <c r="J1774" s="67"/>
    </row>
    <row r="1775">
      <c r="A1775" s="158"/>
      <c r="B1775" s="161"/>
      <c r="C1775" s="158"/>
      <c r="D1775" s="162"/>
      <c r="E1775" s="158"/>
      <c r="F1775" s="158"/>
      <c r="G1775" s="158"/>
      <c r="H1775" s="67"/>
      <c r="I1775" s="67"/>
      <c r="J1775" s="67"/>
    </row>
    <row r="1776">
      <c r="A1776" s="158"/>
      <c r="B1776" s="161"/>
      <c r="C1776" s="158"/>
      <c r="D1776" s="162"/>
      <c r="E1776" s="158"/>
      <c r="F1776" s="158"/>
      <c r="G1776" s="158"/>
      <c r="H1776" s="67"/>
      <c r="I1776" s="67"/>
      <c r="J1776" s="67"/>
    </row>
    <row r="1777">
      <c r="A1777" s="158"/>
      <c r="B1777" s="161"/>
      <c r="C1777" s="158"/>
      <c r="D1777" s="162"/>
      <c r="E1777" s="158"/>
      <c r="F1777" s="158"/>
      <c r="G1777" s="158"/>
      <c r="H1777" s="67"/>
      <c r="I1777" s="67"/>
      <c r="J1777" s="67"/>
    </row>
    <row r="1778">
      <c r="A1778" s="158"/>
      <c r="B1778" s="161"/>
      <c r="C1778" s="158"/>
      <c r="D1778" s="162"/>
      <c r="E1778" s="158"/>
      <c r="F1778" s="158"/>
      <c r="G1778" s="158"/>
      <c r="H1778" s="67"/>
      <c r="I1778" s="67"/>
      <c r="J1778" s="67"/>
    </row>
    <row r="1779">
      <c r="A1779" s="158"/>
      <c r="B1779" s="161"/>
      <c r="C1779" s="158"/>
      <c r="D1779" s="162"/>
      <c r="E1779" s="158"/>
      <c r="F1779" s="158"/>
      <c r="G1779" s="158"/>
      <c r="H1779" s="67"/>
      <c r="I1779" s="67"/>
      <c r="J1779" s="67"/>
    </row>
    <row r="1780">
      <c r="A1780" s="158"/>
      <c r="B1780" s="161"/>
      <c r="C1780" s="158"/>
      <c r="D1780" s="162"/>
      <c r="E1780" s="158"/>
      <c r="F1780" s="158"/>
      <c r="G1780" s="158"/>
      <c r="H1780" s="67"/>
      <c r="I1780" s="67"/>
      <c r="J1780" s="67"/>
    </row>
    <row r="1781">
      <c r="A1781" s="158"/>
      <c r="B1781" s="161"/>
      <c r="C1781" s="158"/>
      <c r="D1781" s="162"/>
      <c r="E1781" s="158"/>
      <c r="F1781" s="158"/>
      <c r="G1781" s="158"/>
      <c r="H1781" s="67"/>
      <c r="I1781" s="67"/>
      <c r="J1781" s="67"/>
    </row>
    <row r="1782">
      <c r="A1782" s="158"/>
      <c r="B1782" s="161"/>
      <c r="C1782" s="158"/>
      <c r="D1782" s="162"/>
      <c r="E1782" s="158"/>
      <c r="F1782" s="158"/>
      <c r="G1782" s="158"/>
      <c r="H1782" s="67"/>
      <c r="I1782" s="67"/>
      <c r="J1782" s="67"/>
    </row>
    <row r="1783">
      <c r="A1783" s="158"/>
      <c r="B1783" s="161"/>
      <c r="C1783" s="158"/>
      <c r="D1783" s="162"/>
      <c r="E1783" s="158"/>
      <c r="F1783" s="158"/>
      <c r="G1783" s="158"/>
      <c r="H1783" s="67"/>
      <c r="I1783" s="67"/>
      <c r="J1783" s="67"/>
    </row>
    <row r="1784">
      <c r="A1784" s="158"/>
      <c r="B1784" s="161"/>
      <c r="C1784" s="158"/>
      <c r="D1784" s="162"/>
      <c r="E1784" s="158"/>
      <c r="F1784" s="158"/>
      <c r="G1784" s="158"/>
      <c r="H1784" s="67"/>
      <c r="I1784" s="67"/>
      <c r="J1784" s="67"/>
    </row>
    <row r="1785">
      <c r="A1785" s="158"/>
      <c r="B1785" s="161"/>
      <c r="C1785" s="158"/>
      <c r="D1785" s="162"/>
      <c r="E1785" s="158"/>
      <c r="F1785" s="158"/>
      <c r="G1785" s="158"/>
      <c r="H1785" s="67"/>
      <c r="I1785" s="67"/>
      <c r="J1785" s="67"/>
    </row>
    <row r="1786">
      <c r="A1786" s="158"/>
      <c r="B1786" s="161"/>
      <c r="C1786" s="158"/>
      <c r="D1786" s="162"/>
      <c r="E1786" s="158"/>
      <c r="F1786" s="158"/>
      <c r="G1786" s="158"/>
      <c r="H1786" s="67"/>
      <c r="I1786" s="67"/>
      <c r="J1786" s="67"/>
    </row>
    <row r="1787">
      <c r="A1787" s="158"/>
      <c r="B1787" s="161"/>
      <c r="C1787" s="158"/>
      <c r="D1787" s="162"/>
      <c r="E1787" s="158"/>
      <c r="F1787" s="158"/>
      <c r="G1787" s="158"/>
      <c r="H1787" s="67"/>
      <c r="I1787" s="67"/>
      <c r="J1787" s="67"/>
    </row>
    <row r="1788">
      <c r="A1788" s="158"/>
      <c r="B1788" s="161"/>
      <c r="C1788" s="158"/>
      <c r="D1788" s="162"/>
      <c r="E1788" s="158"/>
      <c r="F1788" s="158"/>
      <c r="G1788" s="158"/>
      <c r="H1788" s="67"/>
      <c r="I1788" s="67"/>
      <c r="J1788" s="67"/>
    </row>
    <row r="1789">
      <c r="A1789" s="158"/>
      <c r="B1789" s="161"/>
      <c r="C1789" s="158"/>
      <c r="D1789" s="162"/>
      <c r="E1789" s="158"/>
      <c r="F1789" s="158"/>
      <c r="G1789" s="158"/>
      <c r="H1789" s="67"/>
      <c r="I1789" s="67"/>
      <c r="J1789" s="67"/>
    </row>
    <row r="1790">
      <c r="A1790" s="158"/>
      <c r="B1790" s="161"/>
      <c r="C1790" s="158"/>
      <c r="D1790" s="162"/>
      <c r="E1790" s="158"/>
      <c r="F1790" s="158"/>
      <c r="G1790" s="158"/>
      <c r="H1790" s="67"/>
      <c r="I1790" s="67"/>
      <c r="J1790" s="67"/>
    </row>
    <row r="1791">
      <c r="A1791" s="158"/>
      <c r="B1791" s="161"/>
      <c r="C1791" s="158"/>
      <c r="D1791" s="162"/>
      <c r="E1791" s="158"/>
      <c r="F1791" s="158"/>
      <c r="G1791" s="158"/>
      <c r="H1791" s="67"/>
      <c r="I1791" s="67"/>
      <c r="J1791" s="67"/>
    </row>
    <row r="1792">
      <c r="A1792" s="158"/>
      <c r="B1792" s="161"/>
      <c r="C1792" s="158"/>
      <c r="D1792" s="162"/>
      <c r="E1792" s="158"/>
      <c r="F1792" s="158"/>
      <c r="G1792" s="158"/>
      <c r="H1792" s="67"/>
      <c r="I1792" s="67"/>
      <c r="J1792" s="67"/>
    </row>
    <row r="1793">
      <c r="A1793" s="158"/>
      <c r="B1793" s="161"/>
      <c r="C1793" s="158"/>
      <c r="D1793" s="162"/>
      <c r="E1793" s="158"/>
      <c r="F1793" s="158"/>
      <c r="G1793" s="158"/>
      <c r="H1793" s="67"/>
      <c r="I1793" s="67"/>
      <c r="J1793" s="67"/>
    </row>
    <row r="1794">
      <c r="A1794" s="158"/>
      <c r="B1794" s="161"/>
      <c r="C1794" s="158"/>
      <c r="D1794" s="162"/>
      <c r="E1794" s="158"/>
      <c r="F1794" s="158"/>
      <c r="G1794" s="158"/>
      <c r="H1794" s="67"/>
      <c r="I1794" s="67"/>
      <c r="J1794" s="67"/>
    </row>
    <row r="1795">
      <c r="A1795" s="158"/>
      <c r="B1795" s="161"/>
      <c r="C1795" s="158"/>
      <c r="D1795" s="162"/>
      <c r="E1795" s="158"/>
      <c r="F1795" s="158"/>
      <c r="G1795" s="158"/>
      <c r="H1795" s="67"/>
      <c r="I1795" s="67"/>
      <c r="J1795" s="67"/>
    </row>
    <row r="1796">
      <c r="A1796" s="158"/>
      <c r="B1796" s="161"/>
      <c r="C1796" s="158"/>
      <c r="D1796" s="162"/>
      <c r="E1796" s="158"/>
      <c r="F1796" s="158"/>
      <c r="G1796" s="158"/>
      <c r="H1796" s="67"/>
      <c r="I1796" s="67"/>
      <c r="J1796" s="67"/>
    </row>
    <row r="1797">
      <c r="A1797" s="158"/>
      <c r="B1797" s="161"/>
      <c r="C1797" s="158"/>
      <c r="D1797" s="162"/>
      <c r="E1797" s="158"/>
      <c r="F1797" s="158"/>
      <c r="G1797" s="158"/>
      <c r="H1797" s="67"/>
      <c r="I1797" s="67"/>
      <c r="J1797" s="67"/>
    </row>
    <row r="1798">
      <c r="A1798" s="158"/>
      <c r="B1798" s="161"/>
      <c r="C1798" s="158"/>
      <c r="D1798" s="162"/>
      <c r="E1798" s="158"/>
      <c r="F1798" s="158"/>
      <c r="G1798" s="158"/>
      <c r="H1798" s="67"/>
      <c r="I1798" s="67"/>
      <c r="J1798" s="67"/>
    </row>
    <row r="1799">
      <c r="A1799" s="158"/>
      <c r="B1799" s="161"/>
      <c r="C1799" s="158"/>
      <c r="D1799" s="162"/>
      <c r="E1799" s="158"/>
      <c r="F1799" s="158"/>
      <c r="G1799" s="158"/>
      <c r="H1799" s="67"/>
      <c r="I1799" s="67"/>
      <c r="J1799" s="67"/>
    </row>
    <row r="1800">
      <c r="A1800" s="158"/>
      <c r="B1800" s="161"/>
      <c r="C1800" s="158"/>
      <c r="D1800" s="162"/>
      <c r="E1800" s="158"/>
      <c r="F1800" s="158"/>
      <c r="G1800" s="158"/>
      <c r="H1800" s="67"/>
      <c r="I1800" s="67"/>
      <c r="J1800" s="67"/>
    </row>
    <row r="1801">
      <c r="A1801" s="158"/>
      <c r="B1801" s="161"/>
      <c r="C1801" s="158"/>
      <c r="D1801" s="162"/>
      <c r="E1801" s="158"/>
      <c r="F1801" s="158"/>
      <c r="G1801" s="158"/>
      <c r="H1801" s="67"/>
      <c r="I1801" s="67"/>
      <c r="J1801" s="67"/>
    </row>
    <row r="1802">
      <c r="A1802" s="158"/>
      <c r="B1802" s="161"/>
      <c r="C1802" s="158"/>
      <c r="D1802" s="162"/>
      <c r="E1802" s="158"/>
      <c r="F1802" s="158"/>
      <c r="G1802" s="158"/>
      <c r="H1802" s="67"/>
      <c r="I1802" s="67"/>
      <c r="J1802" s="67"/>
    </row>
    <row r="1803">
      <c r="A1803" s="158"/>
      <c r="B1803" s="161"/>
      <c r="C1803" s="158"/>
      <c r="D1803" s="162"/>
      <c r="E1803" s="158"/>
      <c r="F1803" s="158"/>
      <c r="G1803" s="158"/>
      <c r="H1803" s="67"/>
      <c r="I1803" s="67"/>
      <c r="J1803" s="67"/>
    </row>
    <row r="1804">
      <c r="A1804" s="158"/>
      <c r="B1804" s="161"/>
      <c r="C1804" s="158"/>
      <c r="D1804" s="162"/>
      <c r="E1804" s="158"/>
      <c r="F1804" s="158"/>
      <c r="G1804" s="158"/>
      <c r="H1804" s="67"/>
      <c r="I1804" s="67"/>
      <c r="J1804" s="67"/>
    </row>
    <row r="1805">
      <c r="A1805" s="158"/>
      <c r="B1805" s="161"/>
      <c r="C1805" s="158"/>
      <c r="D1805" s="162"/>
      <c r="E1805" s="158"/>
      <c r="F1805" s="158"/>
      <c r="G1805" s="158"/>
      <c r="H1805" s="67"/>
      <c r="I1805" s="67"/>
      <c r="J1805" s="67"/>
    </row>
    <row r="1806">
      <c r="A1806" s="158"/>
      <c r="B1806" s="161"/>
      <c r="C1806" s="158"/>
      <c r="D1806" s="162"/>
      <c r="E1806" s="158"/>
      <c r="F1806" s="158"/>
      <c r="G1806" s="158"/>
      <c r="H1806" s="67"/>
      <c r="I1806" s="67"/>
      <c r="J1806" s="67"/>
    </row>
    <row r="1807">
      <c r="A1807" s="158"/>
      <c r="B1807" s="161"/>
      <c r="C1807" s="158"/>
      <c r="D1807" s="162"/>
      <c r="E1807" s="158"/>
      <c r="F1807" s="158"/>
      <c r="G1807" s="158"/>
      <c r="H1807" s="67"/>
      <c r="I1807" s="67"/>
      <c r="J1807" s="67"/>
    </row>
    <row r="1808">
      <c r="A1808" s="158"/>
      <c r="B1808" s="161"/>
      <c r="C1808" s="158"/>
      <c r="D1808" s="162"/>
      <c r="E1808" s="158"/>
      <c r="F1808" s="158"/>
      <c r="G1808" s="158"/>
      <c r="H1808" s="67"/>
      <c r="I1808" s="67"/>
      <c r="J1808" s="67"/>
    </row>
    <row r="1809">
      <c r="A1809" s="158"/>
      <c r="B1809" s="161"/>
      <c r="C1809" s="158"/>
      <c r="D1809" s="162"/>
      <c r="E1809" s="158"/>
      <c r="F1809" s="158"/>
      <c r="G1809" s="158"/>
      <c r="H1809" s="67"/>
      <c r="I1809" s="67"/>
      <c r="J1809" s="67"/>
    </row>
    <row r="1810">
      <c r="A1810" s="158"/>
      <c r="B1810" s="161"/>
      <c r="C1810" s="158"/>
      <c r="D1810" s="162"/>
      <c r="E1810" s="158"/>
      <c r="F1810" s="158"/>
      <c r="G1810" s="158"/>
      <c r="H1810" s="67"/>
      <c r="I1810" s="67"/>
      <c r="J1810" s="67"/>
    </row>
    <row r="1811">
      <c r="A1811" s="158"/>
      <c r="B1811" s="161"/>
      <c r="C1811" s="158"/>
      <c r="D1811" s="162"/>
      <c r="E1811" s="158"/>
      <c r="F1811" s="158"/>
      <c r="G1811" s="158"/>
      <c r="H1811" s="67"/>
      <c r="I1811" s="67"/>
      <c r="J1811" s="67"/>
    </row>
    <row r="1812">
      <c r="A1812" s="158"/>
      <c r="B1812" s="161"/>
      <c r="C1812" s="158"/>
      <c r="D1812" s="162"/>
      <c r="E1812" s="158"/>
      <c r="F1812" s="158"/>
      <c r="G1812" s="158"/>
      <c r="H1812" s="67"/>
      <c r="I1812" s="67"/>
      <c r="J1812" s="67"/>
    </row>
    <row r="1813">
      <c r="A1813" s="158"/>
      <c r="B1813" s="161"/>
      <c r="C1813" s="158"/>
      <c r="D1813" s="162"/>
      <c r="E1813" s="158"/>
      <c r="F1813" s="158"/>
      <c r="G1813" s="158"/>
      <c r="H1813" s="67"/>
      <c r="I1813" s="67"/>
      <c r="J1813" s="67"/>
    </row>
    <row r="1814">
      <c r="A1814" s="158"/>
      <c r="B1814" s="161"/>
      <c r="C1814" s="158"/>
      <c r="D1814" s="162"/>
      <c r="E1814" s="158"/>
      <c r="F1814" s="158"/>
      <c r="G1814" s="158"/>
      <c r="H1814" s="67"/>
      <c r="I1814" s="67"/>
      <c r="J1814" s="67"/>
    </row>
    <row r="1815">
      <c r="A1815" s="158"/>
      <c r="B1815" s="161"/>
      <c r="C1815" s="158"/>
      <c r="D1815" s="162"/>
      <c r="E1815" s="158"/>
      <c r="F1815" s="158"/>
      <c r="G1815" s="158"/>
      <c r="H1815" s="67"/>
      <c r="I1815" s="67"/>
      <c r="J1815" s="67"/>
    </row>
    <row r="1816">
      <c r="A1816" s="158"/>
      <c r="B1816" s="161"/>
      <c r="C1816" s="158"/>
      <c r="D1816" s="162"/>
      <c r="E1816" s="158"/>
      <c r="F1816" s="158"/>
      <c r="G1816" s="158"/>
      <c r="H1816" s="67"/>
      <c r="I1816" s="67"/>
      <c r="J1816" s="67"/>
    </row>
    <row r="1817">
      <c r="A1817" s="158"/>
      <c r="B1817" s="161"/>
      <c r="C1817" s="158"/>
      <c r="D1817" s="162"/>
      <c r="E1817" s="158"/>
      <c r="F1817" s="158"/>
      <c r="G1817" s="158"/>
      <c r="H1817" s="67"/>
      <c r="I1817" s="67"/>
      <c r="J1817" s="67"/>
    </row>
    <row r="1818">
      <c r="A1818" s="158"/>
      <c r="B1818" s="161"/>
      <c r="C1818" s="158"/>
      <c r="D1818" s="162"/>
      <c r="E1818" s="158"/>
      <c r="F1818" s="158"/>
      <c r="G1818" s="158"/>
      <c r="H1818" s="67"/>
      <c r="I1818" s="67"/>
      <c r="J1818" s="67"/>
    </row>
    <row r="1819">
      <c r="A1819" s="158"/>
      <c r="B1819" s="161"/>
      <c r="C1819" s="158"/>
      <c r="D1819" s="162"/>
      <c r="E1819" s="158"/>
      <c r="F1819" s="158"/>
      <c r="G1819" s="158"/>
      <c r="H1819" s="67"/>
      <c r="I1819" s="67"/>
      <c r="J1819" s="67"/>
    </row>
    <row r="1820">
      <c r="A1820" s="158"/>
      <c r="B1820" s="161"/>
      <c r="C1820" s="158"/>
      <c r="D1820" s="162"/>
      <c r="E1820" s="158"/>
      <c r="F1820" s="158"/>
      <c r="G1820" s="158"/>
      <c r="H1820" s="67"/>
      <c r="I1820" s="67"/>
      <c r="J1820" s="67"/>
    </row>
    <row r="1821">
      <c r="A1821" s="158"/>
      <c r="B1821" s="161"/>
      <c r="C1821" s="158"/>
      <c r="D1821" s="162"/>
      <c r="E1821" s="158"/>
      <c r="F1821" s="158"/>
      <c r="G1821" s="158"/>
      <c r="H1821" s="67"/>
      <c r="I1821" s="67"/>
      <c r="J1821" s="67"/>
    </row>
    <row r="1822">
      <c r="A1822" s="158"/>
      <c r="B1822" s="161"/>
      <c r="C1822" s="158"/>
      <c r="D1822" s="162"/>
      <c r="E1822" s="158"/>
      <c r="F1822" s="158"/>
      <c r="G1822" s="158"/>
      <c r="H1822" s="67"/>
      <c r="I1822" s="67"/>
      <c r="J1822" s="67"/>
    </row>
    <row r="1823">
      <c r="A1823" s="158"/>
      <c r="B1823" s="161"/>
      <c r="C1823" s="158"/>
      <c r="D1823" s="162"/>
      <c r="E1823" s="158"/>
      <c r="F1823" s="158"/>
      <c r="G1823" s="158"/>
      <c r="H1823" s="67"/>
      <c r="I1823" s="67"/>
      <c r="J1823" s="67"/>
    </row>
    <row r="1824">
      <c r="A1824" s="158"/>
      <c r="B1824" s="161"/>
      <c r="C1824" s="158"/>
      <c r="D1824" s="162"/>
      <c r="E1824" s="158"/>
      <c r="F1824" s="158"/>
      <c r="G1824" s="158"/>
      <c r="H1824" s="67"/>
      <c r="I1824" s="67"/>
      <c r="J1824" s="67"/>
    </row>
    <row r="1825">
      <c r="A1825" s="158"/>
      <c r="B1825" s="161"/>
      <c r="C1825" s="158"/>
      <c r="D1825" s="162"/>
      <c r="E1825" s="158"/>
      <c r="F1825" s="158"/>
      <c r="G1825" s="158"/>
      <c r="H1825" s="67"/>
      <c r="I1825" s="67"/>
      <c r="J1825" s="67"/>
    </row>
    <row r="1826">
      <c r="A1826" s="158"/>
      <c r="B1826" s="161"/>
      <c r="C1826" s="158"/>
      <c r="D1826" s="162"/>
      <c r="E1826" s="158"/>
      <c r="F1826" s="158"/>
      <c r="G1826" s="158"/>
      <c r="H1826" s="67"/>
      <c r="I1826" s="67"/>
      <c r="J1826" s="67"/>
    </row>
    <row r="1827">
      <c r="A1827" s="158"/>
      <c r="B1827" s="161"/>
      <c r="C1827" s="158"/>
      <c r="D1827" s="162"/>
      <c r="E1827" s="158"/>
      <c r="F1827" s="158"/>
      <c r="G1827" s="158"/>
      <c r="H1827" s="67"/>
      <c r="I1827" s="67"/>
      <c r="J1827" s="67"/>
    </row>
    <row r="1828">
      <c r="A1828" s="158"/>
      <c r="B1828" s="161"/>
      <c r="C1828" s="158"/>
      <c r="D1828" s="162"/>
      <c r="E1828" s="158"/>
      <c r="F1828" s="158"/>
      <c r="G1828" s="158"/>
      <c r="H1828" s="67"/>
      <c r="I1828" s="67"/>
      <c r="J1828" s="67"/>
    </row>
    <row r="1829">
      <c r="A1829" s="158"/>
      <c r="B1829" s="161"/>
      <c r="C1829" s="158"/>
      <c r="D1829" s="162"/>
      <c r="E1829" s="158"/>
      <c r="F1829" s="158"/>
      <c r="G1829" s="158"/>
      <c r="H1829" s="67"/>
      <c r="I1829" s="67"/>
      <c r="J1829" s="67"/>
    </row>
    <row r="1830">
      <c r="A1830" s="158"/>
      <c r="B1830" s="161"/>
      <c r="C1830" s="158"/>
      <c r="D1830" s="162"/>
      <c r="E1830" s="158"/>
      <c r="F1830" s="158"/>
      <c r="G1830" s="158"/>
      <c r="H1830" s="67"/>
      <c r="I1830" s="67"/>
      <c r="J1830" s="67"/>
    </row>
    <row r="1831">
      <c r="A1831" s="158"/>
      <c r="B1831" s="161"/>
      <c r="C1831" s="158"/>
      <c r="D1831" s="162"/>
      <c r="E1831" s="158"/>
      <c r="F1831" s="158"/>
      <c r="G1831" s="158"/>
      <c r="H1831" s="67"/>
      <c r="I1831" s="67"/>
      <c r="J1831" s="67"/>
    </row>
    <row r="1832">
      <c r="A1832" s="158"/>
      <c r="B1832" s="161"/>
      <c r="C1832" s="158"/>
      <c r="D1832" s="162"/>
      <c r="E1832" s="158"/>
      <c r="F1832" s="158"/>
      <c r="G1832" s="158"/>
      <c r="H1832" s="67"/>
      <c r="I1832" s="67"/>
      <c r="J1832" s="67"/>
    </row>
    <row r="1833">
      <c r="A1833" s="158"/>
      <c r="B1833" s="161"/>
      <c r="C1833" s="158"/>
      <c r="D1833" s="162"/>
      <c r="E1833" s="158"/>
      <c r="F1833" s="158"/>
      <c r="G1833" s="158"/>
      <c r="H1833" s="67"/>
      <c r="I1833" s="67"/>
      <c r="J1833" s="67"/>
    </row>
    <row r="1834">
      <c r="A1834" s="158"/>
      <c r="B1834" s="161"/>
      <c r="C1834" s="158"/>
      <c r="D1834" s="162"/>
      <c r="E1834" s="158"/>
      <c r="F1834" s="158"/>
      <c r="G1834" s="158"/>
      <c r="H1834" s="67"/>
      <c r="I1834" s="67"/>
      <c r="J1834" s="67"/>
    </row>
    <row r="1835">
      <c r="A1835" s="158"/>
      <c r="B1835" s="161"/>
      <c r="C1835" s="158"/>
      <c r="D1835" s="162"/>
      <c r="E1835" s="158"/>
      <c r="F1835" s="158"/>
      <c r="G1835" s="158"/>
      <c r="H1835" s="67"/>
      <c r="I1835" s="67"/>
      <c r="J1835" s="67"/>
    </row>
    <row r="1836">
      <c r="A1836" s="158"/>
      <c r="B1836" s="161"/>
      <c r="C1836" s="158"/>
      <c r="D1836" s="162"/>
      <c r="E1836" s="158"/>
      <c r="F1836" s="158"/>
      <c r="G1836" s="158"/>
      <c r="H1836" s="67"/>
      <c r="I1836" s="67"/>
      <c r="J1836" s="67"/>
    </row>
    <row r="1837">
      <c r="A1837" s="158"/>
      <c r="B1837" s="161"/>
      <c r="C1837" s="158"/>
      <c r="D1837" s="162"/>
      <c r="E1837" s="158"/>
      <c r="F1837" s="158"/>
      <c r="G1837" s="158"/>
      <c r="H1837" s="67"/>
      <c r="I1837" s="67"/>
      <c r="J1837" s="67"/>
    </row>
    <row r="1838">
      <c r="A1838" s="158"/>
      <c r="B1838" s="161"/>
      <c r="C1838" s="158"/>
      <c r="D1838" s="162"/>
      <c r="E1838" s="158"/>
      <c r="F1838" s="158"/>
      <c r="G1838" s="158"/>
      <c r="H1838" s="67"/>
      <c r="I1838" s="67"/>
      <c r="J1838" s="67"/>
    </row>
    <row r="1839">
      <c r="A1839" s="158"/>
      <c r="B1839" s="161"/>
      <c r="C1839" s="158"/>
      <c r="D1839" s="162"/>
      <c r="E1839" s="158"/>
      <c r="F1839" s="158"/>
      <c r="G1839" s="158"/>
      <c r="H1839" s="67"/>
      <c r="I1839" s="67"/>
      <c r="J1839" s="67"/>
    </row>
    <row r="1840">
      <c r="A1840" s="158"/>
      <c r="B1840" s="161"/>
      <c r="C1840" s="158"/>
      <c r="D1840" s="162"/>
      <c r="E1840" s="158"/>
      <c r="F1840" s="158"/>
      <c r="G1840" s="158"/>
      <c r="H1840" s="67"/>
      <c r="I1840" s="67"/>
      <c r="J1840" s="67"/>
    </row>
    <row r="1841">
      <c r="A1841" s="158"/>
      <c r="B1841" s="161"/>
      <c r="C1841" s="158"/>
      <c r="D1841" s="162"/>
      <c r="E1841" s="158"/>
      <c r="F1841" s="158"/>
      <c r="G1841" s="158"/>
      <c r="H1841" s="67"/>
      <c r="I1841" s="67"/>
      <c r="J1841" s="67"/>
    </row>
    <row r="1842">
      <c r="A1842" s="158"/>
      <c r="B1842" s="161"/>
      <c r="C1842" s="158"/>
      <c r="D1842" s="162"/>
      <c r="E1842" s="158"/>
      <c r="F1842" s="158"/>
      <c r="G1842" s="158"/>
      <c r="H1842" s="67"/>
      <c r="I1842" s="67"/>
      <c r="J1842" s="67"/>
    </row>
    <row r="1843">
      <c r="A1843" s="158"/>
      <c r="B1843" s="161"/>
      <c r="C1843" s="158"/>
      <c r="D1843" s="162"/>
      <c r="E1843" s="158"/>
      <c r="F1843" s="158"/>
      <c r="G1843" s="158"/>
      <c r="H1843" s="67"/>
      <c r="I1843" s="67"/>
      <c r="J1843" s="67"/>
    </row>
    <row r="1844">
      <c r="A1844" s="158"/>
      <c r="B1844" s="161"/>
      <c r="C1844" s="158"/>
      <c r="D1844" s="162"/>
      <c r="E1844" s="158"/>
      <c r="F1844" s="158"/>
      <c r="G1844" s="158"/>
      <c r="H1844" s="67"/>
      <c r="I1844" s="67"/>
      <c r="J1844" s="67"/>
    </row>
    <row r="1845">
      <c r="A1845" s="158"/>
      <c r="B1845" s="161"/>
      <c r="C1845" s="158"/>
      <c r="D1845" s="162"/>
      <c r="E1845" s="158"/>
      <c r="F1845" s="158"/>
      <c r="G1845" s="158"/>
      <c r="H1845" s="67"/>
      <c r="I1845" s="67"/>
      <c r="J1845" s="67"/>
    </row>
    <row r="1846">
      <c r="A1846" s="158"/>
      <c r="B1846" s="161"/>
      <c r="C1846" s="158"/>
      <c r="D1846" s="162"/>
      <c r="E1846" s="158"/>
      <c r="F1846" s="158"/>
      <c r="G1846" s="158"/>
      <c r="H1846" s="67"/>
      <c r="I1846" s="67"/>
      <c r="J1846" s="67"/>
    </row>
    <row r="1847">
      <c r="A1847" s="158"/>
      <c r="B1847" s="161"/>
      <c r="C1847" s="158"/>
      <c r="D1847" s="162"/>
      <c r="E1847" s="158"/>
      <c r="F1847" s="158"/>
      <c r="G1847" s="158"/>
      <c r="H1847" s="67"/>
      <c r="I1847" s="67"/>
      <c r="J1847" s="67"/>
    </row>
    <row r="1848">
      <c r="A1848" s="158"/>
      <c r="B1848" s="161"/>
      <c r="C1848" s="158"/>
      <c r="D1848" s="162"/>
      <c r="E1848" s="158"/>
      <c r="F1848" s="158"/>
      <c r="G1848" s="158"/>
      <c r="H1848" s="67"/>
      <c r="I1848" s="67"/>
      <c r="J1848" s="67"/>
    </row>
    <row r="1849">
      <c r="A1849" s="158"/>
      <c r="B1849" s="161"/>
      <c r="C1849" s="158"/>
      <c r="D1849" s="162"/>
      <c r="E1849" s="158"/>
      <c r="F1849" s="158"/>
      <c r="G1849" s="158"/>
      <c r="H1849" s="67"/>
      <c r="I1849" s="67"/>
      <c r="J1849" s="67"/>
    </row>
    <row r="1850">
      <c r="A1850" s="158"/>
      <c r="B1850" s="161"/>
      <c r="C1850" s="158"/>
      <c r="D1850" s="162"/>
      <c r="E1850" s="158"/>
      <c r="F1850" s="158"/>
      <c r="G1850" s="158"/>
      <c r="H1850" s="67"/>
      <c r="I1850" s="67"/>
      <c r="J1850" s="67"/>
    </row>
    <row r="1851">
      <c r="A1851" s="158"/>
      <c r="B1851" s="161"/>
      <c r="C1851" s="158"/>
      <c r="D1851" s="162"/>
      <c r="E1851" s="158"/>
      <c r="F1851" s="158"/>
      <c r="G1851" s="158"/>
      <c r="H1851" s="67"/>
      <c r="I1851" s="67"/>
      <c r="J1851" s="67"/>
    </row>
    <row r="1852">
      <c r="A1852" s="158"/>
      <c r="B1852" s="161"/>
      <c r="C1852" s="158"/>
      <c r="D1852" s="162"/>
      <c r="E1852" s="158"/>
      <c r="F1852" s="158"/>
      <c r="G1852" s="158"/>
      <c r="H1852" s="67"/>
      <c r="I1852" s="67"/>
      <c r="J1852" s="67"/>
    </row>
    <row r="1853">
      <c r="A1853" s="158"/>
      <c r="B1853" s="161"/>
      <c r="C1853" s="158"/>
      <c r="D1853" s="162"/>
      <c r="E1853" s="158"/>
      <c r="F1853" s="158"/>
      <c r="G1853" s="158"/>
      <c r="H1853" s="67"/>
      <c r="I1853" s="67"/>
      <c r="J1853" s="67"/>
    </row>
    <row r="1854">
      <c r="A1854" s="158"/>
      <c r="B1854" s="161"/>
      <c r="C1854" s="158"/>
      <c r="D1854" s="162"/>
      <c r="E1854" s="158"/>
      <c r="F1854" s="158"/>
      <c r="G1854" s="158"/>
      <c r="H1854" s="67"/>
      <c r="I1854" s="67"/>
      <c r="J1854" s="67"/>
    </row>
    <row r="1855">
      <c r="A1855" s="158"/>
      <c r="B1855" s="161"/>
      <c r="C1855" s="158"/>
      <c r="D1855" s="162"/>
      <c r="E1855" s="158"/>
      <c r="F1855" s="158"/>
      <c r="G1855" s="158"/>
      <c r="H1855" s="67"/>
      <c r="I1855" s="67"/>
      <c r="J1855" s="67"/>
    </row>
    <row r="1856">
      <c r="A1856" s="158"/>
      <c r="B1856" s="161"/>
      <c r="C1856" s="158"/>
      <c r="D1856" s="162"/>
      <c r="E1856" s="158"/>
      <c r="F1856" s="158"/>
      <c r="G1856" s="158"/>
      <c r="H1856" s="67"/>
      <c r="I1856" s="67"/>
      <c r="J1856" s="67"/>
    </row>
    <row r="1857">
      <c r="A1857" s="158"/>
      <c r="B1857" s="161"/>
      <c r="C1857" s="158"/>
      <c r="D1857" s="162"/>
      <c r="E1857" s="158"/>
      <c r="F1857" s="158"/>
      <c r="G1857" s="158"/>
      <c r="H1857" s="67"/>
      <c r="I1857" s="67"/>
      <c r="J1857" s="67"/>
    </row>
    <row r="1858">
      <c r="A1858" s="158"/>
      <c r="B1858" s="161"/>
      <c r="C1858" s="158"/>
      <c r="D1858" s="162"/>
      <c r="E1858" s="158"/>
      <c r="F1858" s="158"/>
      <c r="G1858" s="158"/>
      <c r="H1858" s="67"/>
      <c r="I1858" s="67"/>
      <c r="J1858" s="67"/>
    </row>
    <row r="1859">
      <c r="A1859" s="158"/>
      <c r="B1859" s="161"/>
      <c r="C1859" s="158"/>
      <c r="D1859" s="162"/>
      <c r="E1859" s="158"/>
      <c r="F1859" s="158"/>
      <c r="G1859" s="158"/>
      <c r="H1859" s="67"/>
      <c r="I1859" s="67"/>
      <c r="J1859" s="67"/>
    </row>
    <row r="1860">
      <c r="A1860" s="158"/>
      <c r="B1860" s="161"/>
      <c r="C1860" s="158"/>
      <c r="D1860" s="162"/>
      <c r="E1860" s="158"/>
      <c r="F1860" s="158"/>
      <c r="G1860" s="158"/>
      <c r="H1860" s="67"/>
      <c r="I1860" s="67"/>
      <c r="J1860" s="67"/>
    </row>
    <row r="1861">
      <c r="A1861" s="158"/>
      <c r="B1861" s="161"/>
      <c r="C1861" s="158"/>
      <c r="D1861" s="162"/>
      <c r="E1861" s="158"/>
      <c r="F1861" s="158"/>
      <c r="G1861" s="158"/>
      <c r="H1861" s="67"/>
      <c r="I1861" s="67"/>
      <c r="J1861" s="67"/>
    </row>
    <row r="1862">
      <c r="A1862" s="158"/>
      <c r="B1862" s="161"/>
      <c r="C1862" s="158"/>
      <c r="D1862" s="162"/>
      <c r="E1862" s="158"/>
      <c r="F1862" s="158"/>
      <c r="G1862" s="158"/>
      <c r="H1862" s="67"/>
      <c r="I1862" s="67"/>
      <c r="J1862" s="67"/>
    </row>
    <row r="1863">
      <c r="A1863" s="158"/>
      <c r="B1863" s="161"/>
      <c r="C1863" s="158"/>
      <c r="D1863" s="162"/>
      <c r="E1863" s="158"/>
      <c r="F1863" s="158"/>
      <c r="G1863" s="158"/>
      <c r="H1863" s="67"/>
      <c r="I1863" s="67"/>
      <c r="J1863" s="67"/>
    </row>
    <row r="1864">
      <c r="A1864" s="158"/>
      <c r="B1864" s="161"/>
      <c r="C1864" s="158"/>
      <c r="D1864" s="162"/>
      <c r="E1864" s="158"/>
      <c r="F1864" s="158"/>
      <c r="G1864" s="158"/>
      <c r="H1864" s="67"/>
      <c r="I1864" s="67"/>
      <c r="J1864" s="67"/>
    </row>
    <row r="1865">
      <c r="A1865" s="158"/>
      <c r="B1865" s="161"/>
      <c r="C1865" s="158"/>
      <c r="D1865" s="162"/>
      <c r="E1865" s="158"/>
      <c r="F1865" s="158"/>
      <c r="G1865" s="158"/>
      <c r="H1865" s="67"/>
      <c r="I1865" s="67"/>
      <c r="J1865" s="67"/>
    </row>
    <row r="1866">
      <c r="A1866" s="158"/>
      <c r="B1866" s="161"/>
      <c r="C1866" s="158"/>
      <c r="D1866" s="162"/>
      <c r="E1866" s="158"/>
      <c r="F1866" s="158"/>
      <c r="G1866" s="158"/>
      <c r="H1866" s="67"/>
      <c r="I1866" s="67"/>
      <c r="J1866" s="67"/>
    </row>
    <row r="1867">
      <c r="A1867" s="158"/>
      <c r="B1867" s="161"/>
      <c r="C1867" s="158"/>
      <c r="D1867" s="162"/>
      <c r="E1867" s="158"/>
      <c r="F1867" s="158"/>
      <c r="G1867" s="158"/>
      <c r="H1867" s="67"/>
      <c r="I1867" s="67"/>
      <c r="J1867" s="67"/>
    </row>
    <row r="1868">
      <c r="A1868" s="158"/>
      <c r="B1868" s="161"/>
      <c r="C1868" s="158"/>
      <c r="D1868" s="162"/>
      <c r="E1868" s="158"/>
      <c r="F1868" s="158"/>
      <c r="G1868" s="158"/>
      <c r="H1868" s="67"/>
      <c r="I1868" s="67"/>
      <c r="J1868" s="67"/>
    </row>
    <row r="1869">
      <c r="A1869" s="158"/>
      <c r="B1869" s="161"/>
      <c r="C1869" s="158"/>
      <c r="D1869" s="162"/>
      <c r="E1869" s="158"/>
      <c r="F1869" s="158"/>
      <c r="G1869" s="158"/>
      <c r="H1869" s="67"/>
      <c r="I1869" s="67"/>
      <c r="J1869" s="67"/>
    </row>
    <row r="1870">
      <c r="A1870" s="158"/>
      <c r="B1870" s="161"/>
      <c r="C1870" s="158"/>
      <c r="D1870" s="162"/>
      <c r="E1870" s="158"/>
      <c r="F1870" s="158"/>
      <c r="G1870" s="158"/>
      <c r="H1870" s="67"/>
      <c r="I1870" s="67"/>
      <c r="J1870" s="67"/>
    </row>
    <row r="1871">
      <c r="A1871" s="158"/>
      <c r="B1871" s="161"/>
      <c r="C1871" s="158"/>
      <c r="D1871" s="162"/>
      <c r="E1871" s="158"/>
      <c r="F1871" s="158"/>
      <c r="G1871" s="158"/>
      <c r="H1871" s="67"/>
      <c r="I1871" s="67"/>
      <c r="J1871" s="67"/>
    </row>
    <row r="1872">
      <c r="A1872" s="158"/>
      <c r="B1872" s="161"/>
      <c r="C1872" s="158"/>
      <c r="D1872" s="162"/>
      <c r="E1872" s="158"/>
      <c r="F1872" s="158"/>
      <c r="G1872" s="158"/>
      <c r="H1872" s="67"/>
      <c r="I1872" s="67"/>
      <c r="J1872" s="67"/>
    </row>
    <row r="1873">
      <c r="A1873" s="158"/>
      <c r="B1873" s="161"/>
      <c r="C1873" s="158"/>
      <c r="D1873" s="162"/>
      <c r="E1873" s="158"/>
      <c r="F1873" s="158"/>
      <c r="G1873" s="158"/>
      <c r="H1873" s="67"/>
      <c r="I1873" s="67"/>
      <c r="J1873" s="67"/>
    </row>
    <row r="1874">
      <c r="A1874" s="158"/>
      <c r="B1874" s="161"/>
      <c r="C1874" s="158"/>
      <c r="D1874" s="162"/>
      <c r="E1874" s="158"/>
      <c r="F1874" s="158"/>
      <c r="G1874" s="158"/>
      <c r="H1874" s="67"/>
      <c r="I1874" s="67"/>
      <c r="J1874" s="67"/>
    </row>
    <row r="1875">
      <c r="A1875" s="158"/>
      <c r="B1875" s="161"/>
      <c r="C1875" s="158"/>
      <c r="D1875" s="162"/>
      <c r="E1875" s="158"/>
      <c r="F1875" s="158"/>
      <c r="G1875" s="158"/>
      <c r="H1875" s="67"/>
      <c r="I1875" s="67"/>
      <c r="J1875" s="67"/>
    </row>
    <row r="1876">
      <c r="A1876" s="158"/>
      <c r="B1876" s="161"/>
      <c r="C1876" s="158"/>
      <c r="D1876" s="162"/>
      <c r="E1876" s="158"/>
      <c r="F1876" s="158"/>
      <c r="G1876" s="158"/>
      <c r="H1876" s="67"/>
      <c r="I1876" s="67"/>
      <c r="J1876" s="67"/>
    </row>
    <row r="1877">
      <c r="A1877" s="158"/>
      <c r="B1877" s="161"/>
      <c r="C1877" s="158"/>
      <c r="D1877" s="162"/>
      <c r="E1877" s="158"/>
      <c r="F1877" s="158"/>
      <c r="G1877" s="158"/>
      <c r="H1877" s="67"/>
      <c r="I1877" s="67"/>
      <c r="J1877" s="67"/>
    </row>
    <row r="1878">
      <c r="A1878" s="158"/>
      <c r="B1878" s="161"/>
      <c r="C1878" s="158"/>
      <c r="D1878" s="162"/>
      <c r="E1878" s="158"/>
      <c r="F1878" s="158"/>
      <c r="G1878" s="158"/>
      <c r="H1878" s="67"/>
      <c r="I1878" s="67"/>
      <c r="J1878" s="67"/>
    </row>
    <row r="1879">
      <c r="A1879" s="158"/>
      <c r="B1879" s="161"/>
      <c r="C1879" s="158"/>
      <c r="D1879" s="162"/>
      <c r="E1879" s="158"/>
      <c r="F1879" s="158"/>
      <c r="G1879" s="158"/>
      <c r="H1879" s="67"/>
      <c r="I1879" s="67"/>
      <c r="J1879" s="67"/>
    </row>
    <row r="1880">
      <c r="A1880" s="158"/>
      <c r="B1880" s="161"/>
      <c r="C1880" s="158"/>
      <c r="D1880" s="162"/>
      <c r="E1880" s="158"/>
      <c r="F1880" s="158"/>
      <c r="G1880" s="158"/>
      <c r="H1880" s="67"/>
      <c r="I1880" s="67"/>
      <c r="J1880" s="67"/>
    </row>
    <row r="1881">
      <c r="A1881" s="158"/>
      <c r="B1881" s="161"/>
      <c r="C1881" s="158"/>
      <c r="D1881" s="162"/>
      <c r="E1881" s="158"/>
      <c r="F1881" s="158"/>
      <c r="G1881" s="158"/>
      <c r="H1881" s="67"/>
      <c r="I1881" s="67"/>
      <c r="J1881" s="67"/>
    </row>
    <row r="1882">
      <c r="A1882" s="158"/>
      <c r="B1882" s="161"/>
      <c r="C1882" s="158"/>
      <c r="D1882" s="162"/>
      <c r="E1882" s="158"/>
      <c r="F1882" s="158"/>
      <c r="G1882" s="158"/>
      <c r="H1882" s="67"/>
      <c r="I1882" s="67"/>
      <c r="J1882" s="67"/>
    </row>
    <row r="1883">
      <c r="A1883" s="158"/>
      <c r="B1883" s="161"/>
      <c r="C1883" s="158"/>
      <c r="D1883" s="162"/>
      <c r="E1883" s="158"/>
      <c r="F1883" s="158"/>
      <c r="G1883" s="158"/>
      <c r="H1883" s="67"/>
      <c r="I1883" s="67"/>
      <c r="J1883" s="67"/>
    </row>
    <row r="1884">
      <c r="A1884" s="158"/>
      <c r="B1884" s="161"/>
      <c r="C1884" s="158"/>
      <c r="D1884" s="162"/>
      <c r="E1884" s="158"/>
      <c r="F1884" s="158"/>
      <c r="G1884" s="158"/>
      <c r="H1884" s="67"/>
      <c r="I1884" s="67"/>
      <c r="J1884" s="67"/>
    </row>
    <row r="1885">
      <c r="A1885" s="158"/>
      <c r="B1885" s="161"/>
      <c r="C1885" s="158"/>
      <c r="D1885" s="162"/>
      <c r="E1885" s="158"/>
      <c r="F1885" s="158"/>
      <c r="G1885" s="158"/>
      <c r="H1885" s="67"/>
      <c r="I1885" s="67"/>
      <c r="J1885" s="67"/>
    </row>
    <row r="1886">
      <c r="A1886" s="158"/>
      <c r="B1886" s="161"/>
      <c r="C1886" s="158"/>
      <c r="D1886" s="162"/>
      <c r="E1886" s="158"/>
      <c r="F1886" s="158"/>
      <c r="G1886" s="158"/>
      <c r="H1886" s="67"/>
      <c r="I1886" s="67"/>
      <c r="J1886" s="67"/>
    </row>
    <row r="1887">
      <c r="A1887" s="158"/>
      <c r="B1887" s="161"/>
      <c r="C1887" s="158"/>
      <c r="D1887" s="162"/>
      <c r="E1887" s="158"/>
      <c r="F1887" s="158"/>
      <c r="G1887" s="158"/>
      <c r="H1887" s="67"/>
      <c r="I1887" s="67"/>
      <c r="J1887" s="67"/>
    </row>
    <row r="1888">
      <c r="A1888" s="158"/>
      <c r="B1888" s="161"/>
      <c r="C1888" s="158"/>
      <c r="D1888" s="162"/>
      <c r="E1888" s="158"/>
      <c r="F1888" s="158"/>
      <c r="G1888" s="158"/>
      <c r="H1888" s="67"/>
      <c r="I1888" s="67"/>
      <c r="J1888" s="67"/>
    </row>
    <row r="1889">
      <c r="A1889" s="158"/>
      <c r="B1889" s="161"/>
      <c r="C1889" s="158"/>
      <c r="D1889" s="162"/>
      <c r="E1889" s="158"/>
      <c r="F1889" s="158"/>
      <c r="G1889" s="158"/>
      <c r="H1889" s="67"/>
      <c r="I1889" s="67"/>
      <c r="J1889" s="67"/>
    </row>
    <row r="1890">
      <c r="A1890" s="158"/>
      <c r="B1890" s="161"/>
      <c r="C1890" s="158"/>
      <c r="D1890" s="162"/>
      <c r="E1890" s="158"/>
      <c r="F1890" s="158"/>
      <c r="G1890" s="158"/>
      <c r="H1890" s="67"/>
      <c r="I1890" s="67"/>
      <c r="J1890" s="67"/>
    </row>
    <row r="1891">
      <c r="A1891" s="158"/>
      <c r="B1891" s="161"/>
      <c r="C1891" s="158"/>
      <c r="D1891" s="162"/>
      <c r="E1891" s="158"/>
      <c r="F1891" s="158"/>
      <c r="G1891" s="158"/>
      <c r="H1891" s="67"/>
      <c r="I1891" s="67"/>
      <c r="J1891" s="67"/>
    </row>
    <row r="1892">
      <c r="A1892" s="158"/>
      <c r="B1892" s="161"/>
      <c r="C1892" s="158"/>
      <c r="D1892" s="162"/>
      <c r="E1892" s="158"/>
      <c r="F1892" s="158"/>
      <c r="G1892" s="158"/>
      <c r="H1892" s="67"/>
      <c r="I1892" s="67"/>
      <c r="J1892" s="67"/>
    </row>
    <row r="1893">
      <c r="A1893" s="158"/>
      <c r="B1893" s="161"/>
      <c r="C1893" s="158"/>
      <c r="D1893" s="162"/>
      <c r="E1893" s="158"/>
      <c r="F1893" s="158"/>
      <c r="G1893" s="158"/>
      <c r="H1893" s="67"/>
      <c r="I1893" s="67"/>
      <c r="J1893" s="67"/>
    </row>
    <row r="1894">
      <c r="A1894" s="158"/>
      <c r="B1894" s="161"/>
      <c r="C1894" s="158"/>
      <c r="D1894" s="162"/>
      <c r="E1894" s="158"/>
      <c r="F1894" s="158"/>
      <c r="G1894" s="158"/>
      <c r="H1894" s="67"/>
      <c r="I1894" s="67"/>
      <c r="J1894" s="67"/>
    </row>
    <row r="1895">
      <c r="A1895" s="158"/>
      <c r="B1895" s="161"/>
      <c r="C1895" s="158"/>
      <c r="D1895" s="162"/>
      <c r="E1895" s="158"/>
      <c r="F1895" s="158"/>
      <c r="G1895" s="158"/>
      <c r="H1895" s="67"/>
      <c r="I1895" s="67"/>
      <c r="J1895" s="67"/>
    </row>
    <row r="1896">
      <c r="A1896" s="158"/>
      <c r="B1896" s="161"/>
      <c r="C1896" s="158"/>
      <c r="D1896" s="162"/>
      <c r="E1896" s="158"/>
      <c r="F1896" s="158"/>
      <c r="G1896" s="158"/>
      <c r="H1896" s="67"/>
      <c r="I1896" s="67"/>
      <c r="J1896" s="67"/>
    </row>
    <row r="1897">
      <c r="A1897" s="158"/>
      <c r="B1897" s="161"/>
      <c r="C1897" s="158"/>
      <c r="D1897" s="162"/>
      <c r="E1897" s="158"/>
      <c r="F1897" s="158"/>
      <c r="G1897" s="158"/>
      <c r="H1897" s="67"/>
      <c r="I1897" s="67"/>
      <c r="J1897" s="67"/>
    </row>
    <row r="1898">
      <c r="A1898" s="158"/>
      <c r="B1898" s="161"/>
      <c r="C1898" s="158"/>
      <c r="D1898" s="162"/>
      <c r="E1898" s="158"/>
      <c r="F1898" s="158"/>
      <c r="G1898" s="158"/>
      <c r="H1898" s="67"/>
      <c r="I1898" s="67"/>
      <c r="J1898" s="67"/>
    </row>
    <row r="1899">
      <c r="A1899" s="158"/>
      <c r="B1899" s="161"/>
      <c r="C1899" s="158"/>
      <c r="D1899" s="162"/>
      <c r="E1899" s="158"/>
      <c r="F1899" s="158"/>
      <c r="G1899" s="158"/>
      <c r="H1899" s="67"/>
      <c r="I1899" s="67"/>
      <c r="J1899" s="67"/>
    </row>
    <row r="1900">
      <c r="A1900" s="158"/>
      <c r="B1900" s="161"/>
      <c r="C1900" s="158"/>
      <c r="D1900" s="162"/>
      <c r="E1900" s="158"/>
      <c r="F1900" s="158"/>
      <c r="G1900" s="158"/>
      <c r="H1900" s="67"/>
      <c r="I1900" s="67"/>
      <c r="J1900" s="67"/>
    </row>
    <row r="1901">
      <c r="A1901" s="158"/>
      <c r="B1901" s="161"/>
      <c r="C1901" s="158"/>
      <c r="D1901" s="162"/>
      <c r="E1901" s="158"/>
      <c r="F1901" s="158"/>
      <c r="G1901" s="158"/>
      <c r="H1901" s="67"/>
      <c r="I1901" s="67"/>
      <c r="J1901" s="67"/>
    </row>
    <row r="1902">
      <c r="A1902" s="158"/>
      <c r="B1902" s="161"/>
      <c r="C1902" s="158"/>
      <c r="D1902" s="162"/>
      <c r="E1902" s="158"/>
      <c r="F1902" s="158"/>
      <c r="G1902" s="158"/>
      <c r="H1902" s="67"/>
      <c r="I1902" s="67"/>
      <c r="J1902" s="67"/>
    </row>
    <row r="1903">
      <c r="A1903" s="158"/>
      <c r="B1903" s="161"/>
      <c r="C1903" s="158"/>
      <c r="D1903" s="162"/>
      <c r="E1903" s="158"/>
      <c r="F1903" s="158"/>
      <c r="G1903" s="158"/>
      <c r="H1903" s="67"/>
      <c r="I1903" s="67"/>
      <c r="J1903" s="67"/>
    </row>
    <row r="1904">
      <c r="A1904" s="158"/>
      <c r="B1904" s="161"/>
      <c r="C1904" s="158"/>
      <c r="D1904" s="162"/>
      <c r="E1904" s="158"/>
      <c r="F1904" s="158"/>
      <c r="G1904" s="158"/>
      <c r="H1904" s="67"/>
      <c r="I1904" s="67"/>
      <c r="J1904" s="67"/>
    </row>
    <row r="1905">
      <c r="A1905" s="158"/>
      <c r="B1905" s="161"/>
      <c r="C1905" s="158"/>
      <c r="D1905" s="162"/>
      <c r="E1905" s="158"/>
      <c r="F1905" s="158"/>
      <c r="G1905" s="158"/>
      <c r="H1905" s="67"/>
      <c r="I1905" s="67"/>
      <c r="J1905" s="67"/>
    </row>
    <row r="1906">
      <c r="A1906" s="158"/>
      <c r="B1906" s="161"/>
      <c r="C1906" s="158"/>
      <c r="D1906" s="162"/>
      <c r="E1906" s="158"/>
      <c r="F1906" s="158"/>
      <c r="G1906" s="158"/>
      <c r="H1906" s="67"/>
      <c r="I1906" s="67"/>
      <c r="J1906" s="67"/>
    </row>
    <row r="1907">
      <c r="A1907" s="158"/>
      <c r="B1907" s="161"/>
      <c r="C1907" s="158"/>
      <c r="D1907" s="162"/>
      <c r="E1907" s="158"/>
      <c r="F1907" s="158"/>
      <c r="G1907" s="158"/>
      <c r="H1907" s="67"/>
      <c r="I1907" s="67"/>
      <c r="J1907" s="67"/>
    </row>
    <row r="1908">
      <c r="A1908" s="158"/>
      <c r="B1908" s="161"/>
      <c r="C1908" s="158"/>
      <c r="D1908" s="162"/>
      <c r="E1908" s="158"/>
      <c r="F1908" s="158"/>
      <c r="G1908" s="158"/>
      <c r="H1908" s="67"/>
      <c r="I1908" s="67"/>
      <c r="J1908" s="67"/>
    </row>
    <row r="1909">
      <c r="A1909" s="158"/>
      <c r="B1909" s="161"/>
      <c r="C1909" s="158"/>
      <c r="D1909" s="162"/>
      <c r="E1909" s="158"/>
      <c r="F1909" s="158"/>
      <c r="G1909" s="158"/>
      <c r="H1909" s="67"/>
      <c r="I1909" s="67"/>
      <c r="J1909" s="67"/>
    </row>
    <row r="1910">
      <c r="A1910" s="158"/>
      <c r="B1910" s="161"/>
      <c r="C1910" s="158"/>
      <c r="D1910" s="162"/>
      <c r="E1910" s="158"/>
      <c r="F1910" s="158"/>
      <c r="G1910" s="158"/>
      <c r="H1910" s="67"/>
      <c r="I1910" s="67"/>
      <c r="J1910" s="67"/>
    </row>
    <row r="1911">
      <c r="A1911" s="158"/>
      <c r="B1911" s="161"/>
      <c r="C1911" s="158"/>
      <c r="D1911" s="162"/>
      <c r="E1911" s="158"/>
      <c r="F1911" s="158"/>
      <c r="G1911" s="158"/>
      <c r="H1911" s="67"/>
      <c r="I1911" s="67"/>
      <c r="J1911" s="67"/>
    </row>
    <row r="1912">
      <c r="A1912" s="158"/>
      <c r="B1912" s="161"/>
      <c r="C1912" s="158"/>
      <c r="D1912" s="162"/>
      <c r="E1912" s="158"/>
      <c r="F1912" s="158"/>
      <c r="G1912" s="158"/>
      <c r="H1912" s="67"/>
      <c r="I1912" s="67"/>
      <c r="J1912" s="67"/>
    </row>
    <row r="1913">
      <c r="A1913" s="158"/>
      <c r="B1913" s="161"/>
      <c r="C1913" s="158"/>
      <c r="D1913" s="162"/>
      <c r="E1913" s="158"/>
      <c r="F1913" s="158"/>
      <c r="G1913" s="158"/>
      <c r="H1913" s="67"/>
      <c r="I1913" s="67"/>
      <c r="J1913" s="67"/>
    </row>
    <row r="1914">
      <c r="A1914" s="158"/>
      <c r="B1914" s="161"/>
      <c r="C1914" s="158"/>
      <c r="D1914" s="162"/>
      <c r="E1914" s="158"/>
      <c r="F1914" s="158"/>
      <c r="G1914" s="158"/>
      <c r="H1914" s="67"/>
      <c r="I1914" s="67"/>
      <c r="J1914" s="67"/>
    </row>
    <row r="1915">
      <c r="A1915" s="158"/>
      <c r="B1915" s="161"/>
      <c r="C1915" s="158"/>
      <c r="D1915" s="162"/>
      <c r="E1915" s="158"/>
      <c r="F1915" s="158"/>
      <c r="G1915" s="158"/>
      <c r="H1915" s="67"/>
      <c r="I1915" s="67"/>
      <c r="J1915" s="67"/>
    </row>
    <row r="1916">
      <c r="A1916" s="158"/>
      <c r="B1916" s="161"/>
      <c r="C1916" s="158"/>
      <c r="D1916" s="162"/>
      <c r="E1916" s="158"/>
      <c r="F1916" s="158"/>
      <c r="G1916" s="158"/>
      <c r="H1916" s="67"/>
      <c r="I1916" s="67"/>
      <c r="J1916" s="67"/>
    </row>
    <row r="1917">
      <c r="A1917" s="158"/>
      <c r="B1917" s="161"/>
      <c r="C1917" s="158"/>
      <c r="D1917" s="162"/>
      <c r="E1917" s="158"/>
      <c r="F1917" s="158"/>
      <c r="G1917" s="158"/>
      <c r="H1917" s="67"/>
      <c r="I1917" s="67"/>
      <c r="J1917" s="67"/>
    </row>
    <row r="1918">
      <c r="A1918" s="158"/>
      <c r="B1918" s="161"/>
      <c r="C1918" s="158"/>
      <c r="D1918" s="162"/>
      <c r="E1918" s="158"/>
      <c r="F1918" s="158"/>
      <c r="G1918" s="158"/>
      <c r="H1918" s="67"/>
      <c r="I1918" s="67"/>
      <c r="J1918" s="67"/>
    </row>
    <row r="1919">
      <c r="A1919" s="158"/>
      <c r="B1919" s="161"/>
      <c r="C1919" s="158"/>
      <c r="D1919" s="162"/>
      <c r="E1919" s="158"/>
      <c r="F1919" s="158"/>
      <c r="G1919" s="158"/>
      <c r="H1919" s="67"/>
      <c r="I1919" s="67"/>
      <c r="J1919" s="67"/>
    </row>
    <row r="1920">
      <c r="A1920" s="158"/>
      <c r="B1920" s="161"/>
      <c r="C1920" s="158"/>
      <c r="D1920" s="162"/>
      <c r="E1920" s="158"/>
      <c r="F1920" s="158"/>
      <c r="G1920" s="158"/>
      <c r="H1920" s="67"/>
      <c r="I1920" s="67"/>
      <c r="J1920" s="67"/>
    </row>
    <row r="1921">
      <c r="A1921" s="158"/>
      <c r="B1921" s="161"/>
      <c r="C1921" s="158"/>
      <c r="D1921" s="162"/>
      <c r="E1921" s="158"/>
      <c r="F1921" s="158"/>
      <c r="G1921" s="158"/>
      <c r="H1921" s="67"/>
      <c r="I1921" s="67"/>
      <c r="J1921" s="67"/>
    </row>
    <row r="1922">
      <c r="A1922" s="158"/>
      <c r="B1922" s="161"/>
      <c r="C1922" s="158"/>
      <c r="D1922" s="162"/>
      <c r="E1922" s="158"/>
      <c r="F1922" s="158"/>
      <c r="G1922" s="158"/>
      <c r="H1922" s="67"/>
      <c r="I1922" s="67"/>
      <c r="J1922" s="67"/>
    </row>
    <row r="1923">
      <c r="A1923" s="158"/>
      <c r="B1923" s="161"/>
      <c r="C1923" s="158"/>
      <c r="D1923" s="162"/>
      <c r="E1923" s="158"/>
      <c r="F1923" s="158"/>
      <c r="G1923" s="158"/>
      <c r="H1923" s="67"/>
      <c r="I1923" s="67"/>
      <c r="J1923" s="67"/>
    </row>
    <row r="1924">
      <c r="A1924" s="158"/>
      <c r="B1924" s="161"/>
      <c r="C1924" s="158"/>
      <c r="D1924" s="162"/>
      <c r="E1924" s="158"/>
      <c r="F1924" s="158"/>
      <c r="G1924" s="158"/>
      <c r="H1924" s="67"/>
      <c r="I1924" s="67"/>
      <c r="J1924" s="67"/>
    </row>
    <row r="1925">
      <c r="A1925" s="158"/>
      <c r="B1925" s="161"/>
      <c r="C1925" s="158"/>
      <c r="D1925" s="162"/>
      <c r="E1925" s="158"/>
      <c r="F1925" s="158"/>
      <c r="G1925" s="158"/>
      <c r="H1925" s="67"/>
      <c r="I1925" s="67"/>
      <c r="J1925" s="67"/>
    </row>
    <row r="1926">
      <c r="A1926" s="158"/>
      <c r="B1926" s="161"/>
      <c r="C1926" s="158"/>
      <c r="D1926" s="162"/>
      <c r="E1926" s="158"/>
      <c r="F1926" s="158"/>
      <c r="G1926" s="158"/>
      <c r="H1926" s="67"/>
      <c r="I1926" s="67"/>
      <c r="J1926" s="67"/>
    </row>
    <row r="1927">
      <c r="A1927" s="158"/>
      <c r="B1927" s="161"/>
      <c r="C1927" s="158"/>
      <c r="D1927" s="162"/>
      <c r="E1927" s="158"/>
      <c r="F1927" s="158"/>
      <c r="G1927" s="158"/>
      <c r="H1927" s="67"/>
      <c r="I1927" s="67"/>
      <c r="J1927" s="67"/>
    </row>
    <row r="1928">
      <c r="A1928" s="158"/>
      <c r="B1928" s="161"/>
      <c r="C1928" s="158"/>
      <c r="D1928" s="162"/>
      <c r="E1928" s="158"/>
      <c r="F1928" s="158"/>
      <c r="G1928" s="158"/>
      <c r="H1928" s="67"/>
      <c r="I1928" s="67"/>
      <c r="J1928" s="67"/>
    </row>
    <row r="1929">
      <c r="A1929" s="158"/>
      <c r="B1929" s="161"/>
      <c r="C1929" s="158"/>
      <c r="D1929" s="162"/>
      <c r="E1929" s="158"/>
      <c r="F1929" s="158"/>
      <c r="G1929" s="158"/>
      <c r="H1929" s="67"/>
      <c r="I1929" s="67"/>
      <c r="J1929" s="67"/>
    </row>
    <row r="1930">
      <c r="A1930" s="158"/>
      <c r="B1930" s="161"/>
      <c r="C1930" s="158"/>
      <c r="D1930" s="162"/>
      <c r="E1930" s="158"/>
      <c r="F1930" s="158"/>
      <c r="G1930" s="158"/>
      <c r="H1930" s="67"/>
      <c r="I1930" s="67"/>
      <c r="J1930" s="67"/>
    </row>
    <row r="1931">
      <c r="A1931" s="158"/>
      <c r="B1931" s="161"/>
      <c r="C1931" s="158"/>
      <c r="D1931" s="162"/>
      <c r="E1931" s="158"/>
      <c r="F1931" s="158"/>
      <c r="G1931" s="158"/>
      <c r="H1931" s="67"/>
      <c r="I1931" s="67"/>
      <c r="J1931" s="67"/>
    </row>
    <row r="1932">
      <c r="A1932" s="158"/>
      <c r="B1932" s="161"/>
      <c r="C1932" s="158"/>
      <c r="D1932" s="162"/>
      <c r="E1932" s="158"/>
      <c r="F1932" s="158"/>
      <c r="G1932" s="158"/>
      <c r="H1932" s="67"/>
      <c r="I1932" s="67"/>
      <c r="J1932" s="67"/>
    </row>
    <row r="1933">
      <c r="A1933" s="158"/>
      <c r="B1933" s="161"/>
      <c r="C1933" s="158"/>
      <c r="D1933" s="162"/>
      <c r="E1933" s="158"/>
      <c r="F1933" s="158"/>
      <c r="G1933" s="158"/>
      <c r="H1933" s="67"/>
      <c r="I1933" s="67"/>
      <c r="J1933" s="67"/>
    </row>
    <row r="1934">
      <c r="A1934" s="158"/>
      <c r="B1934" s="161"/>
      <c r="C1934" s="158"/>
      <c r="D1934" s="162"/>
      <c r="E1934" s="158"/>
      <c r="F1934" s="158"/>
      <c r="G1934" s="158"/>
      <c r="H1934" s="67"/>
      <c r="I1934" s="67"/>
      <c r="J1934" s="67"/>
    </row>
    <row r="1935">
      <c r="A1935" s="158"/>
      <c r="B1935" s="161"/>
      <c r="C1935" s="158"/>
      <c r="D1935" s="162"/>
      <c r="E1935" s="158"/>
      <c r="F1935" s="158"/>
      <c r="G1935" s="158"/>
      <c r="H1935" s="67"/>
      <c r="I1935" s="67"/>
      <c r="J1935" s="67"/>
    </row>
    <row r="1936">
      <c r="A1936" s="158"/>
      <c r="B1936" s="161"/>
      <c r="C1936" s="158"/>
      <c r="D1936" s="162"/>
      <c r="E1936" s="158"/>
      <c r="F1936" s="158"/>
      <c r="G1936" s="158"/>
      <c r="H1936" s="67"/>
      <c r="I1936" s="67"/>
      <c r="J1936" s="67"/>
    </row>
    <row r="1937">
      <c r="A1937" s="158"/>
      <c r="B1937" s="161"/>
      <c r="C1937" s="158"/>
      <c r="D1937" s="162"/>
      <c r="E1937" s="158"/>
      <c r="F1937" s="158"/>
      <c r="G1937" s="158"/>
      <c r="H1937" s="67"/>
      <c r="I1937" s="67"/>
      <c r="J1937" s="67"/>
    </row>
    <row r="1938">
      <c r="A1938" s="158"/>
      <c r="B1938" s="161"/>
      <c r="C1938" s="158"/>
      <c r="D1938" s="162"/>
      <c r="E1938" s="158"/>
      <c r="F1938" s="158"/>
      <c r="G1938" s="158"/>
      <c r="H1938" s="67"/>
      <c r="I1938" s="67"/>
      <c r="J1938" s="67"/>
    </row>
    <row r="1939">
      <c r="A1939" s="158"/>
      <c r="B1939" s="161"/>
      <c r="C1939" s="158"/>
      <c r="D1939" s="162"/>
      <c r="E1939" s="158"/>
      <c r="F1939" s="158"/>
      <c r="G1939" s="158"/>
      <c r="H1939" s="67"/>
      <c r="I1939" s="67"/>
      <c r="J1939" s="67"/>
    </row>
    <row r="1940">
      <c r="A1940" s="158"/>
      <c r="B1940" s="161"/>
      <c r="C1940" s="158"/>
      <c r="D1940" s="162"/>
      <c r="E1940" s="158"/>
      <c r="F1940" s="158"/>
      <c r="G1940" s="158"/>
      <c r="H1940" s="67"/>
      <c r="I1940" s="67"/>
      <c r="J1940" s="67"/>
    </row>
    <row r="1941">
      <c r="A1941" s="158"/>
      <c r="B1941" s="161"/>
      <c r="C1941" s="158"/>
      <c r="D1941" s="162"/>
      <c r="E1941" s="158"/>
      <c r="F1941" s="158"/>
      <c r="G1941" s="158"/>
      <c r="H1941" s="67"/>
      <c r="I1941" s="67"/>
      <c r="J1941" s="67"/>
    </row>
    <row r="1942">
      <c r="A1942" s="158"/>
      <c r="B1942" s="161"/>
      <c r="C1942" s="158"/>
      <c r="D1942" s="162"/>
      <c r="E1942" s="158"/>
      <c r="F1942" s="158"/>
      <c r="G1942" s="158"/>
      <c r="H1942" s="67"/>
      <c r="I1942" s="67"/>
      <c r="J1942" s="67"/>
    </row>
    <row r="1943">
      <c r="A1943" s="158"/>
      <c r="B1943" s="161"/>
      <c r="C1943" s="158"/>
      <c r="D1943" s="162"/>
      <c r="E1943" s="158"/>
      <c r="F1943" s="158"/>
      <c r="G1943" s="158"/>
      <c r="H1943" s="67"/>
      <c r="I1943" s="67"/>
      <c r="J1943" s="67"/>
    </row>
    <row r="1944">
      <c r="A1944" s="158"/>
      <c r="B1944" s="161"/>
      <c r="C1944" s="158"/>
      <c r="D1944" s="162"/>
      <c r="E1944" s="158"/>
      <c r="F1944" s="158"/>
      <c r="G1944" s="158"/>
      <c r="H1944" s="67"/>
      <c r="I1944" s="67"/>
      <c r="J1944" s="67"/>
    </row>
    <row r="1945">
      <c r="A1945" s="158"/>
      <c r="B1945" s="161"/>
      <c r="C1945" s="158"/>
      <c r="D1945" s="162"/>
      <c r="E1945" s="158"/>
      <c r="F1945" s="158"/>
      <c r="G1945" s="158"/>
      <c r="H1945" s="67"/>
      <c r="I1945" s="67"/>
      <c r="J1945" s="67"/>
    </row>
    <row r="1946">
      <c r="A1946" s="158"/>
      <c r="B1946" s="161"/>
      <c r="C1946" s="158"/>
      <c r="D1946" s="162"/>
      <c r="E1946" s="158"/>
      <c r="F1946" s="158"/>
      <c r="G1946" s="158"/>
      <c r="H1946" s="67"/>
      <c r="I1946" s="67"/>
      <c r="J1946" s="67"/>
    </row>
    <row r="1947">
      <c r="A1947" s="158"/>
      <c r="B1947" s="161"/>
      <c r="C1947" s="158"/>
      <c r="D1947" s="162"/>
      <c r="E1947" s="158"/>
      <c r="F1947" s="158"/>
      <c r="G1947" s="158"/>
      <c r="H1947" s="67"/>
      <c r="I1947" s="67"/>
      <c r="J1947" s="67"/>
    </row>
    <row r="1948">
      <c r="A1948" s="158"/>
      <c r="B1948" s="161"/>
      <c r="C1948" s="158"/>
      <c r="D1948" s="162"/>
      <c r="E1948" s="158"/>
      <c r="F1948" s="158"/>
      <c r="G1948" s="158"/>
      <c r="H1948" s="67"/>
      <c r="I1948" s="67"/>
      <c r="J1948" s="67"/>
    </row>
    <row r="1949">
      <c r="A1949" s="158"/>
      <c r="B1949" s="161"/>
      <c r="C1949" s="158"/>
      <c r="D1949" s="162"/>
      <c r="E1949" s="158"/>
      <c r="F1949" s="158"/>
      <c r="G1949" s="158"/>
      <c r="H1949" s="67"/>
      <c r="I1949" s="67"/>
      <c r="J1949" s="67"/>
    </row>
    <row r="1950">
      <c r="A1950" s="158"/>
      <c r="B1950" s="161"/>
      <c r="C1950" s="158"/>
      <c r="D1950" s="162"/>
      <c r="E1950" s="158"/>
      <c r="F1950" s="158"/>
      <c r="G1950" s="158"/>
      <c r="H1950" s="67"/>
      <c r="I1950" s="67"/>
      <c r="J1950" s="67"/>
    </row>
    <row r="1951">
      <c r="A1951" s="158"/>
      <c r="B1951" s="161"/>
      <c r="C1951" s="158"/>
      <c r="D1951" s="162"/>
      <c r="E1951" s="158"/>
      <c r="F1951" s="158"/>
      <c r="G1951" s="158"/>
      <c r="H1951" s="67"/>
      <c r="I1951" s="67"/>
      <c r="J1951" s="67"/>
    </row>
    <row r="1952">
      <c r="A1952" s="158"/>
      <c r="B1952" s="161"/>
      <c r="C1952" s="158"/>
      <c r="D1952" s="162"/>
      <c r="E1952" s="158"/>
      <c r="F1952" s="158"/>
      <c r="G1952" s="158"/>
      <c r="H1952" s="67"/>
      <c r="I1952" s="67"/>
      <c r="J1952" s="67"/>
    </row>
    <row r="1953">
      <c r="A1953" s="158"/>
      <c r="B1953" s="161"/>
      <c r="C1953" s="158"/>
      <c r="D1953" s="162"/>
      <c r="E1953" s="158"/>
      <c r="F1953" s="158"/>
      <c r="G1953" s="158"/>
      <c r="H1953" s="67"/>
      <c r="I1953" s="67"/>
      <c r="J1953" s="67"/>
    </row>
    <row r="1954">
      <c r="A1954" s="158"/>
      <c r="B1954" s="161"/>
      <c r="C1954" s="158"/>
      <c r="D1954" s="162"/>
      <c r="E1954" s="158"/>
      <c r="F1954" s="158"/>
      <c r="G1954" s="158"/>
      <c r="H1954" s="67"/>
      <c r="I1954" s="67"/>
      <c r="J1954" s="67"/>
    </row>
    <row r="1955">
      <c r="A1955" s="158"/>
      <c r="B1955" s="161"/>
      <c r="C1955" s="158"/>
      <c r="D1955" s="162"/>
      <c r="E1955" s="158"/>
      <c r="F1955" s="158"/>
      <c r="G1955" s="158"/>
      <c r="H1955" s="67"/>
      <c r="I1955" s="67"/>
      <c r="J1955" s="67"/>
    </row>
    <row r="1956">
      <c r="A1956" s="158"/>
      <c r="B1956" s="161"/>
      <c r="C1956" s="158"/>
      <c r="D1956" s="162"/>
      <c r="E1956" s="158"/>
      <c r="F1956" s="158"/>
      <c r="G1956" s="158"/>
      <c r="H1956" s="67"/>
      <c r="I1956" s="67"/>
      <c r="J1956" s="67"/>
    </row>
    <row r="1957">
      <c r="A1957" s="158"/>
      <c r="B1957" s="161"/>
      <c r="C1957" s="158"/>
      <c r="D1957" s="162"/>
      <c r="E1957" s="158"/>
      <c r="F1957" s="158"/>
      <c r="G1957" s="158"/>
      <c r="H1957" s="67"/>
      <c r="I1957" s="67"/>
      <c r="J1957" s="67"/>
    </row>
    <row r="1958">
      <c r="A1958" s="158"/>
      <c r="B1958" s="161"/>
      <c r="C1958" s="158"/>
      <c r="D1958" s="162"/>
      <c r="E1958" s="158"/>
      <c r="F1958" s="158"/>
      <c r="G1958" s="158"/>
      <c r="H1958" s="67"/>
      <c r="I1958" s="67"/>
      <c r="J1958" s="67"/>
    </row>
    <row r="1959">
      <c r="A1959" s="158"/>
      <c r="B1959" s="161"/>
      <c r="C1959" s="158"/>
      <c r="D1959" s="162"/>
      <c r="E1959" s="158"/>
      <c r="F1959" s="158"/>
      <c r="G1959" s="158"/>
      <c r="H1959" s="67"/>
      <c r="I1959" s="67"/>
      <c r="J1959" s="67"/>
    </row>
    <row r="1960">
      <c r="A1960" s="158"/>
      <c r="B1960" s="161"/>
      <c r="C1960" s="158"/>
      <c r="D1960" s="162"/>
      <c r="E1960" s="158"/>
      <c r="F1960" s="158"/>
      <c r="G1960" s="158"/>
      <c r="H1960" s="67"/>
      <c r="I1960" s="67"/>
      <c r="J1960" s="67"/>
    </row>
    <row r="1961">
      <c r="A1961" s="158"/>
      <c r="B1961" s="161"/>
      <c r="C1961" s="158"/>
      <c r="D1961" s="162"/>
      <c r="E1961" s="158"/>
      <c r="F1961" s="158"/>
      <c r="G1961" s="158"/>
      <c r="H1961" s="67"/>
      <c r="I1961" s="67"/>
      <c r="J1961" s="67"/>
    </row>
    <row r="1962">
      <c r="A1962" s="158"/>
      <c r="B1962" s="161"/>
      <c r="C1962" s="158"/>
      <c r="D1962" s="162"/>
      <c r="E1962" s="158"/>
      <c r="F1962" s="158"/>
      <c r="G1962" s="158"/>
      <c r="H1962" s="67"/>
      <c r="I1962" s="67"/>
      <c r="J1962" s="67"/>
    </row>
    <row r="1963">
      <c r="A1963" s="158"/>
      <c r="B1963" s="161"/>
      <c r="C1963" s="158"/>
      <c r="D1963" s="162"/>
      <c r="E1963" s="158"/>
      <c r="F1963" s="158"/>
      <c r="G1963" s="158"/>
      <c r="H1963" s="67"/>
      <c r="I1963" s="67"/>
      <c r="J1963" s="67"/>
    </row>
    <row r="1964">
      <c r="A1964" s="158"/>
      <c r="B1964" s="161"/>
      <c r="C1964" s="158"/>
      <c r="D1964" s="162"/>
      <c r="E1964" s="158"/>
      <c r="F1964" s="158"/>
      <c r="G1964" s="158"/>
      <c r="H1964" s="67"/>
      <c r="I1964" s="67"/>
      <c r="J1964" s="67"/>
    </row>
    <row r="1965">
      <c r="A1965" s="158"/>
      <c r="B1965" s="161"/>
      <c r="C1965" s="158"/>
      <c r="D1965" s="162"/>
      <c r="E1965" s="158"/>
      <c r="F1965" s="158"/>
      <c r="G1965" s="158"/>
      <c r="H1965" s="67"/>
      <c r="I1965" s="67"/>
      <c r="J1965" s="67"/>
    </row>
    <row r="1966">
      <c r="A1966" s="158"/>
      <c r="B1966" s="161"/>
      <c r="C1966" s="158"/>
      <c r="D1966" s="162"/>
      <c r="E1966" s="158"/>
      <c r="F1966" s="158"/>
      <c r="G1966" s="158"/>
      <c r="H1966" s="67"/>
      <c r="I1966" s="67"/>
      <c r="J1966" s="67"/>
    </row>
    <row r="1967">
      <c r="A1967" s="158"/>
      <c r="B1967" s="161"/>
      <c r="C1967" s="158"/>
      <c r="D1967" s="162"/>
      <c r="E1967" s="158"/>
      <c r="F1967" s="158"/>
      <c r="G1967" s="158"/>
      <c r="H1967" s="67"/>
      <c r="I1967" s="67"/>
      <c r="J1967" s="67"/>
    </row>
    <row r="1968">
      <c r="A1968" s="158"/>
      <c r="B1968" s="161"/>
      <c r="C1968" s="158"/>
      <c r="D1968" s="162"/>
      <c r="E1968" s="158"/>
      <c r="F1968" s="158"/>
      <c r="G1968" s="158"/>
      <c r="H1968" s="67"/>
      <c r="I1968" s="67"/>
      <c r="J1968" s="67"/>
    </row>
    <row r="1969">
      <c r="A1969" s="158"/>
      <c r="B1969" s="161"/>
      <c r="C1969" s="158"/>
      <c r="D1969" s="162"/>
      <c r="E1969" s="158"/>
      <c r="F1969" s="158"/>
      <c r="G1969" s="158"/>
      <c r="H1969" s="67"/>
      <c r="I1969" s="67"/>
      <c r="J1969" s="67"/>
    </row>
    <row r="1970">
      <c r="A1970" s="158"/>
      <c r="B1970" s="161"/>
      <c r="C1970" s="158"/>
      <c r="D1970" s="162"/>
      <c r="E1970" s="158"/>
      <c r="F1970" s="158"/>
      <c r="G1970" s="158"/>
      <c r="H1970" s="67"/>
      <c r="I1970" s="67"/>
      <c r="J1970" s="67"/>
    </row>
    <row r="1971">
      <c r="A1971" s="158"/>
      <c r="B1971" s="161"/>
      <c r="C1971" s="158"/>
      <c r="D1971" s="162"/>
      <c r="E1971" s="158"/>
      <c r="F1971" s="158"/>
      <c r="G1971" s="158"/>
      <c r="H1971" s="67"/>
      <c r="I1971" s="67"/>
      <c r="J1971" s="67"/>
    </row>
    <row r="1972">
      <c r="A1972" s="158"/>
      <c r="B1972" s="161"/>
      <c r="C1972" s="158"/>
      <c r="D1972" s="162"/>
      <c r="E1972" s="158"/>
      <c r="F1972" s="158"/>
      <c r="G1972" s="158"/>
      <c r="H1972" s="67"/>
      <c r="I1972" s="67"/>
      <c r="J1972" s="67"/>
    </row>
    <row r="1973">
      <c r="A1973" s="158"/>
      <c r="B1973" s="161"/>
      <c r="C1973" s="158"/>
      <c r="D1973" s="162"/>
      <c r="E1973" s="158"/>
      <c r="F1973" s="158"/>
      <c r="G1973" s="158"/>
      <c r="H1973" s="67"/>
      <c r="I1973" s="67"/>
      <c r="J1973" s="67"/>
    </row>
    <row r="1974">
      <c r="A1974" s="158"/>
      <c r="B1974" s="161"/>
      <c r="C1974" s="158"/>
      <c r="D1974" s="162"/>
      <c r="E1974" s="158"/>
      <c r="F1974" s="158"/>
      <c r="G1974" s="158"/>
      <c r="H1974" s="67"/>
      <c r="I1974" s="67"/>
      <c r="J1974" s="67"/>
    </row>
    <row r="1975">
      <c r="A1975" s="158"/>
      <c r="B1975" s="161"/>
      <c r="C1975" s="158"/>
      <c r="D1975" s="162"/>
      <c r="E1975" s="158"/>
      <c r="F1975" s="158"/>
      <c r="G1975" s="158"/>
      <c r="H1975" s="67"/>
      <c r="I1975" s="67"/>
      <c r="J1975" s="67"/>
    </row>
    <row r="1976">
      <c r="A1976" s="158"/>
      <c r="B1976" s="161"/>
      <c r="C1976" s="158"/>
      <c r="D1976" s="162"/>
      <c r="E1976" s="158"/>
      <c r="F1976" s="158"/>
      <c r="G1976" s="158"/>
      <c r="H1976" s="67"/>
      <c r="I1976" s="67"/>
      <c r="J1976" s="67"/>
    </row>
    <row r="1977">
      <c r="A1977" s="158"/>
      <c r="B1977" s="161"/>
      <c r="C1977" s="158"/>
      <c r="D1977" s="162"/>
      <c r="E1977" s="158"/>
      <c r="F1977" s="158"/>
      <c r="G1977" s="158"/>
      <c r="H1977" s="67"/>
      <c r="I1977" s="67"/>
      <c r="J1977" s="67"/>
    </row>
    <row r="1978">
      <c r="A1978" s="158"/>
      <c r="B1978" s="161"/>
      <c r="C1978" s="158"/>
      <c r="D1978" s="162"/>
      <c r="E1978" s="158"/>
      <c r="F1978" s="158"/>
      <c r="G1978" s="158"/>
      <c r="H1978" s="67"/>
      <c r="I1978" s="67"/>
      <c r="J1978" s="67"/>
    </row>
    <row r="1979">
      <c r="A1979" s="158"/>
      <c r="B1979" s="161"/>
      <c r="C1979" s="158"/>
      <c r="D1979" s="162"/>
      <c r="E1979" s="158"/>
      <c r="F1979" s="158"/>
      <c r="G1979" s="158"/>
      <c r="H1979" s="67"/>
      <c r="I1979" s="67"/>
      <c r="J1979" s="67"/>
    </row>
    <row r="1980">
      <c r="A1980" s="158"/>
      <c r="B1980" s="161"/>
      <c r="C1980" s="158"/>
      <c r="D1980" s="162"/>
      <c r="E1980" s="158"/>
      <c r="F1980" s="158"/>
      <c r="G1980" s="158"/>
      <c r="H1980" s="67"/>
      <c r="I1980" s="67"/>
      <c r="J1980" s="67"/>
    </row>
    <row r="1981">
      <c r="A1981" s="158"/>
      <c r="B1981" s="161"/>
      <c r="C1981" s="158"/>
      <c r="D1981" s="162"/>
      <c r="E1981" s="158"/>
      <c r="F1981" s="158"/>
      <c r="G1981" s="158"/>
      <c r="H1981" s="67"/>
      <c r="I1981" s="67"/>
      <c r="J1981" s="67"/>
    </row>
    <row r="1982">
      <c r="A1982" s="158"/>
      <c r="B1982" s="161"/>
      <c r="C1982" s="158"/>
      <c r="D1982" s="162"/>
      <c r="E1982" s="158"/>
      <c r="F1982" s="158"/>
      <c r="G1982" s="158"/>
      <c r="H1982" s="67"/>
      <c r="I1982" s="67"/>
      <c r="J1982" s="67"/>
    </row>
    <row r="1983">
      <c r="A1983" s="158"/>
      <c r="B1983" s="161"/>
      <c r="C1983" s="158"/>
      <c r="D1983" s="162"/>
      <c r="E1983" s="158"/>
      <c r="F1983" s="158"/>
      <c r="G1983" s="158"/>
      <c r="H1983" s="67"/>
      <c r="I1983" s="67"/>
      <c r="J1983" s="67"/>
    </row>
    <row r="1984">
      <c r="A1984" s="158"/>
      <c r="B1984" s="161"/>
      <c r="C1984" s="158"/>
      <c r="D1984" s="162"/>
      <c r="E1984" s="158"/>
      <c r="F1984" s="158"/>
      <c r="G1984" s="158"/>
      <c r="H1984" s="67"/>
      <c r="I1984" s="67"/>
      <c r="J1984" s="67"/>
    </row>
    <row r="1985">
      <c r="A1985" s="158"/>
      <c r="B1985" s="161"/>
      <c r="C1985" s="158"/>
      <c r="D1985" s="162"/>
      <c r="E1985" s="158"/>
      <c r="F1985" s="158"/>
      <c r="G1985" s="158"/>
      <c r="H1985" s="67"/>
      <c r="I1985" s="67"/>
      <c r="J1985" s="67"/>
    </row>
    <row r="1986">
      <c r="A1986" s="158"/>
      <c r="B1986" s="161"/>
      <c r="C1986" s="158"/>
      <c r="D1986" s="162"/>
      <c r="E1986" s="158"/>
      <c r="F1986" s="158"/>
      <c r="G1986" s="158"/>
      <c r="H1986" s="67"/>
      <c r="I1986" s="67"/>
      <c r="J1986" s="67"/>
    </row>
    <row r="1987">
      <c r="A1987" s="158"/>
      <c r="B1987" s="161"/>
      <c r="C1987" s="158"/>
      <c r="D1987" s="162"/>
      <c r="E1987" s="158"/>
      <c r="F1987" s="158"/>
      <c r="G1987" s="158"/>
      <c r="H1987" s="67"/>
      <c r="I1987" s="67"/>
      <c r="J1987" s="67"/>
    </row>
    <row r="1988">
      <c r="A1988" s="158"/>
      <c r="B1988" s="161"/>
      <c r="C1988" s="158"/>
      <c r="D1988" s="162"/>
      <c r="E1988" s="158"/>
      <c r="F1988" s="158"/>
      <c r="G1988" s="158"/>
      <c r="H1988" s="67"/>
      <c r="I1988" s="67"/>
      <c r="J1988" s="67"/>
    </row>
    <row r="1989">
      <c r="A1989" s="158"/>
      <c r="B1989" s="161"/>
      <c r="C1989" s="158"/>
      <c r="D1989" s="162"/>
      <c r="E1989" s="158"/>
      <c r="F1989" s="158"/>
      <c r="G1989" s="158"/>
      <c r="H1989" s="67"/>
      <c r="I1989" s="67"/>
      <c r="J1989" s="67"/>
    </row>
    <row r="1990">
      <c r="A1990" s="158"/>
      <c r="B1990" s="161"/>
      <c r="C1990" s="158"/>
      <c r="D1990" s="162"/>
      <c r="E1990" s="158"/>
      <c r="F1990" s="158"/>
      <c r="G1990" s="158"/>
      <c r="H1990" s="67"/>
      <c r="I1990" s="67"/>
      <c r="J1990" s="67"/>
    </row>
    <row r="1991">
      <c r="A1991" s="158"/>
      <c r="B1991" s="161"/>
      <c r="C1991" s="158"/>
      <c r="D1991" s="162"/>
      <c r="E1991" s="158"/>
      <c r="F1991" s="158"/>
      <c r="G1991" s="158"/>
      <c r="H1991" s="67"/>
      <c r="I1991" s="67"/>
      <c r="J1991" s="67"/>
    </row>
    <row r="1992">
      <c r="A1992" s="158"/>
      <c r="B1992" s="161"/>
      <c r="C1992" s="158"/>
      <c r="D1992" s="162"/>
      <c r="E1992" s="158"/>
      <c r="F1992" s="158"/>
      <c r="G1992" s="158"/>
      <c r="H1992" s="67"/>
      <c r="I1992" s="67"/>
      <c r="J1992" s="67"/>
    </row>
    <row r="1993">
      <c r="A1993" s="158"/>
      <c r="B1993" s="161"/>
      <c r="C1993" s="158"/>
      <c r="D1993" s="162"/>
      <c r="E1993" s="158"/>
      <c r="F1993" s="158"/>
      <c r="G1993" s="158"/>
      <c r="H1993" s="67"/>
      <c r="I1993" s="67"/>
      <c r="J1993" s="67"/>
    </row>
    <row r="1994">
      <c r="A1994" s="158"/>
      <c r="B1994" s="161"/>
      <c r="C1994" s="158"/>
      <c r="D1994" s="162"/>
      <c r="E1994" s="158"/>
      <c r="F1994" s="158"/>
      <c r="G1994" s="158"/>
      <c r="H1994" s="67"/>
      <c r="I1994" s="67"/>
      <c r="J1994" s="67"/>
    </row>
    <row r="1995">
      <c r="A1995" s="158"/>
      <c r="B1995" s="161"/>
      <c r="C1995" s="158"/>
      <c r="D1995" s="162"/>
      <c r="E1995" s="158"/>
      <c r="F1995" s="158"/>
      <c r="G1995" s="158"/>
      <c r="H1995" s="67"/>
      <c r="I1995" s="67"/>
      <c r="J1995" s="67"/>
    </row>
    <row r="1996">
      <c r="A1996" s="158"/>
      <c r="B1996" s="161"/>
      <c r="C1996" s="158"/>
      <c r="D1996" s="162"/>
      <c r="E1996" s="158"/>
      <c r="F1996" s="158"/>
      <c r="G1996" s="158"/>
      <c r="H1996" s="67"/>
      <c r="I1996" s="67"/>
      <c r="J1996" s="67"/>
    </row>
    <row r="1997">
      <c r="A1997" s="158"/>
      <c r="B1997" s="161"/>
      <c r="C1997" s="158"/>
      <c r="D1997" s="162"/>
      <c r="E1997" s="158"/>
      <c r="F1997" s="158"/>
      <c r="G1997" s="158"/>
      <c r="H1997" s="67"/>
      <c r="I1997" s="67"/>
      <c r="J1997" s="67"/>
    </row>
    <row r="1998">
      <c r="A1998" s="158"/>
      <c r="B1998" s="161"/>
      <c r="C1998" s="158"/>
      <c r="D1998" s="162"/>
      <c r="E1998" s="158"/>
      <c r="F1998" s="158"/>
      <c r="G1998" s="158"/>
      <c r="H1998" s="67"/>
      <c r="I1998" s="67"/>
      <c r="J1998" s="67"/>
    </row>
    <row r="1999">
      <c r="A1999" s="158"/>
      <c r="B1999" s="161"/>
      <c r="C1999" s="158"/>
      <c r="D1999" s="162"/>
      <c r="E1999" s="158"/>
      <c r="F1999" s="158"/>
      <c r="G1999" s="158"/>
      <c r="H1999" s="67"/>
      <c r="I1999" s="67"/>
      <c r="J1999" s="67"/>
    </row>
    <row r="2000">
      <c r="A2000" s="158"/>
      <c r="B2000" s="161"/>
      <c r="C2000" s="158"/>
      <c r="D2000" s="162"/>
      <c r="E2000" s="158"/>
      <c r="F2000" s="158"/>
      <c r="G2000" s="158"/>
      <c r="H2000" s="67"/>
      <c r="I2000" s="67"/>
      <c r="J2000" s="67"/>
    </row>
    <row r="2001">
      <c r="A2001" s="158"/>
      <c r="B2001" s="161"/>
      <c r="C2001" s="158"/>
      <c r="D2001" s="162"/>
      <c r="E2001" s="158"/>
      <c r="F2001" s="158"/>
      <c r="G2001" s="158"/>
      <c r="H2001" s="67"/>
      <c r="I2001" s="67"/>
      <c r="J2001" s="67"/>
    </row>
    <row r="2002">
      <c r="A2002" s="158"/>
      <c r="B2002" s="161"/>
      <c r="C2002" s="158"/>
      <c r="D2002" s="162"/>
      <c r="E2002" s="158"/>
      <c r="F2002" s="158"/>
      <c r="G2002" s="158"/>
      <c r="H2002" s="67"/>
      <c r="I2002" s="67"/>
      <c r="J2002" s="67"/>
    </row>
    <row r="2003">
      <c r="A2003" s="158"/>
      <c r="B2003" s="161"/>
      <c r="C2003" s="158"/>
      <c r="D2003" s="162"/>
      <c r="E2003" s="158"/>
      <c r="F2003" s="158"/>
      <c r="G2003" s="158"/>
      <c r="H2003" s="67"/>
      <c r="I2003" s="67"/>
      <c r="J2003" s="67"/>
    </row>
    <row r="2004">
      <c r="A2004" s="158"/>
      <c r="B2004" s="161"/>
      <c r="C2004" s="158"/>
      <c r="D2004" s="162"/>
      <c r="E2004" s="158"/>
      <c r="F2004" s="158"/>
      <c r="G2004" s="158"/>
      <c r="H2004" s="67"/>
      <c r="I2004" s="67"/>
      <c r="J2004" s="67"/>
    </row>
    <row r="2005">
      <c r="A2005" s="158"/>
      <c r="B2005" s="161"/>
      <c r="C2005" s="158"/>
      <c r="D2005" s="162"/>
      <c r="E2005" s="158"/>
      <c r="F2005" s="158"/>
      <c r="G2005" s="158"/>
      <c r="H2005" s="67"/>
      <c r="I2005" s="67"/>
      <c r="J2005" s="67"/>
    </row>
    <row r="2006">
      <c r="A2006" s="158"/>
      <c r="B2006" s="161"/>
      <c r="C2006" s="158"/>
      <c r="D2006" s="162"/>
      <c r="E2006" s="158"/>
      <c r="F2006" s="158"/>
      <c r="G2006" s="158"/>
      <c r="H2006" s="67"/>
      <c r="I2006" s="67"/>
      <c r="J2006" s="67"/>
    </row>
    <row r="2007">
      <c r="A2007" s="158"/>
      <c r="B2007" s="161"/>
      <c r="C2007" s="158"/>
      <c r="D2007" s="162"/>
      <c r="E2007" s="158"/>
      <c r="F2007" s="158"/>
      <c r="G2007" s="158"/>
      <c r="H2007" s="67"/>
      <c r="I2007" s="67"/>
      <c r="J2007" s="67"/>
    </row>
    <row r="2008">
      <c r="A2008" s="158"/>
      <c r="B2008" s="161"/>
      <c r="C2008" s="158"/>
      <c r="D2008" s="162"/>
      <c r="E2008" s="158"/>
      <c r="F2008" s="158"/>
      <c r="G2008" s="158"/>
      <c r="H2008" s="67"/>
      <c r="I2008" s="67"/>
      <c r="J2008" s="67"/>
    </row>
    <row r="2009">
      <c r="A2009" s="158"/>
      <c r="B2009" s="161"/>
      <c r="C2009" s="158"/>
      <c r="D2009" s="162"/>
      <c r="E2009" s="158"/>
      <c r="F2009" s="158"/>
      <c r="G2009" s="158"/>
      <c r="H2009" s="67"/>
      <c r="I2009" s="67"/>
      <c r="J2009" s="67"/>
    </row>
    <row r="2010">
      <c r="A2010" s="158"/>
      <c r="B2010" s="161"/>
      <c r="C2010" s="158"/>
      <c r="D2010" s="162"/>
      <c r="E2010" s="158"/>
      <c r="F2010" s="158"/>
      <c r="G2010" s="158"/>
      <c r="H2010" s="67"/>
      <c r="I2010" s="67"/>
      <c r="J2010" s="67"/>
    </row>
    <row r="2011">
      <c r="A2011" s="158"/>
      <c r="B2011" s="161"/>
      <c r="C2011" s="158"/>
      <c r="D2011" s="162"/>
      <c r="E2011" s="158"/>
      <c r="F2011" s="158"/>
      <c r="G2011" s="158"/>
      <c r="H2011" s="67"/>
      <c r="I2011" s="67"/>
      <c r="J2011" s="67"/>
    </row>
    <row r="2012">
      <c r="A2012" s="158"/>
      <c r="B2012" s="161"/>
      <c r="C2012" s="158"/>
      <c r="D2012" s="162"/>
      <c r="E2012" s="158"/>
      <c r="F2012" s="158"/>
      <c r="G2012" s="158"/>
      <c r="H2012" s="67"/>
      <c r="I2012" s="67"/>
      <c r="J2012" s="67"/>
    </row>
    <row r="2013">
      <c r="A2013" s="158"/>
      <c r="B2013" s="161"/>
      <c r="C2013" s="158"/>
      <c r="D2013" s="162"/>
      <c r="E2013" s="158"/>
      <c r="F2013" s="158"/>
      <c r="G2013" s="158"/>
      <c r="H2013" s="67"/>
      <c r="I2013" s="67"/>
      <c r="J2013" s="67"/>
    </row>
    <row r="2014">
      <c r="A2014" s="158"/>
      <c r="B2014" s="161"/>
      <c r="C2014" s="158"/>
      <c r="D2014" s="162"/>
      <c r="E2014" s="158"/>
      <c r="F2014" s="158"/>
      <c r="G2014" s="158"/>
      <c r="H2014" s="67"/>
      <c r="I2014" s="67"/>
      <c r="J2014" s="67"/>
    </row>
    <row r="2015">
      <c r="A2015" s="158"/>
      <c r="B2015" s="161"/>
      <c r="C2015" s="158"/>
      <c r="D2015" s="162"/>
      <c r="E2015" s="158"/>
      <c r="F2015" s="158"/>
      <c r="G2015" s="158"/>
      <c r="H2015" s="67"/>
      <c r="I2015" s="67"/>
      <c r="J2015" s="67"/>
    </row>
    <row r="2016">
      <c r="A2016" s="158"/>
      <c r="B2016" s="161"/>
      <c r="C2016" s="158"/>
      <c r="D2016" s="162"/>
      <c r="E2016" s="158"/>
      <c r="F2016" s="158"/>
      <c r="G2016" s="158"/>
      <c r="H2016" s="67"/>
      <c r="I2016" s="67"/>
      <c r="J2016" s="67"/>
    </row>
    <row r="2017">
      <c r="A2017" s="158"/>
      <c r="B2017" s="161"/>
      <c r="C2017" s="158"/>
      <c r="D2017" s="162"/>
      <c r="E2017" s="158"/>
      <c r="F2017" s="158"/>
      <c r="G2017" s="158"/>
      <c r="H2017" s="67"/>
      <c r="I2017" s="67"/>
      <c r="J2017" s="67"/>
    </row>
    <row r="2018">
      <c r="A2018" s="158"/>
      <c r="B2018" s="161"/>
      <c r="C2018" s="158"/>
      <c r="D2018" s="162"/>
      <c r="E2018" s="158"/>
      <c r="F2018" s="158"/>
      <c r="G2018" s="158"/>
      <c r="H2018" s="67"/>
      <c r="I2018" s="67"/>
      <c r="J2018" s="67"/>
    </row>
    <row r="2019">
      <c r="A2019" s="158"/>
      <c r="B2019" s="161"/>
      <c r="C2019" s="158"/>
      <c r="D2019" s="162"/>
      <c r="E2019" s="158"/>
      <c r="F2019" s="158"/>
      <c r="G2019" s="158"/>
      <c r="H2019" s="67"/>
      <c r="I2019" s="67"/>
      <c r="J2019" s="67"/>
    </row>
    <row r="2020">
      <c r="A2020" s="158"/>
      <c r="B2020" s="161"/>
      <c r="C2020" s="158"/>
      <c r="D2020" s="162"/>
      <c r="E2020" s="158"/>
      <c r="F2020" s="158"/>
      <c r="G2020" s="158"/>
      <c r="H2020" s="67"/>
      <c r="I2020" s="67"/>
      <c r="J2020" s="67"/>
    </row>
    <row r="2021">
      <c r="A2021" s="158"/>
      <c r="B2021" s="161"/>
      <c r="C2021" s="158"/>
      <c r="D2021" s="162"/>
      <c r="E2021" s="158"/>
      <c r="F2021" s="158"/>
      <c r="G2021" s="158"/>
      <c r="H2021" s="67"/>
      <c r="I2021" s="67"/>
      <c r="J2021" s="67"/>
    </row>
    <row r="2022">
      <c r="A2022" s="158"/>
      <c r="B2022" s="161"/>
      <c r="C2022" s="158"/>
      <c r="D2022" s="162"/>
      <c r="E2022" s="158"/>
      <c r="F2022" s="158"/>
      <c r="G2022" s="158"/>
      <c r="H2022" s="67"/>
      <c r="I2022" s="67"/>
      <c r="J2022" s="67"/>
    </row>
    <row r="2023">
      <c r="A2023" s="158"/>
      <c r="B2023" s="161"/>
      <c r="C2023" s="158"/>
      <c r="D2023" s="162"/>
      <c r="E2023" s="158"/>
      <c r="F2023" s="158"/>
      <c r="G2023" s="158"/>
      <c r="H2023" s="67"/>
      <c r="I2023" s="67"/>
      <c r="J2023" s="67"/>
    </row>
    <row r="2024">
      <c r="A2024" s="158"/>
      <c r="B2024" s="161"/>
      <c r="C2024" s="158"/>
      <c r="D2024" s="162"/>
      <c r="E2024" s="158"/>
      <c r="F2024" s="158"/>
      <c r="G2024" s="158"/>
      <c r="H2024" s="67"/>
      <c r="I2024" s="67"/>
      <c r="J2024" s="67"/>
    </row>
    <row r="2025">
      <c r="A2025" s="158"/>
      <c r="B2025" s="161"/>
      <c r="C2025" s="158"/>
      <c r="D2025" s="162"/>
      <c r="E2025" s="158"/>
      <c r="F2025" s="158"/>
      <c r="G2025" s="158"/>
      <c r="H2025" s="67"/>
      <c r="I2025" s="67"/>
      <c r="J2025" s="67"/>
    </row>
    <row r="2026">
      <c r="A2026" s="158"/>
      <c r="B2026" s="161"/>
      <c r="C2026" s="158"/>
      <c r="D2026" s="162"/>
      <c r="E2026" s="158"/>
      <c r="F2026" s="158"/>
      <c r="G2026" s="158"/>
      <c r="H2026" s="67"/>
      <c r="I2026" s="67"/>
      <c r="J2026" s="67"/>
    </row>
    <row r="2027">
      <c r="A2027" s="158"/>
      <c r="B2027" s="161"/>
      <c r="C2027" s="158"/>
      <c r="D2027" s="162"/>
      <c r="E2027" s="158"/>
      <c r="F2027" s="158"/>
      <c r="G2027" s="158"/>
      <c r="H2027" s="67"/>
      <c r="I2027" s="67"/>
      <c r="J2027" s="67"/>
    </row>
    <row r="2028">
      <c r="A2028" s="158"/>
      <c r="B2028" s="161"/>
      <c r="C2028" s="158"/>
      <c r="D2028" s="162"/>
      <c r="E2028" s="158"/>
      <c r="F2028" s="158"/>
      <c r="G2028" s="158"/>
      <c r="H2028" s="67"/>
      <c r="I2028" s="67"/>
      <c r="J2028" s="67"/>
    </row>
    <row r="2029">
      <c r="A2029" s="158"/>
      <c r="B2029" s="161"/>
      <c r="C2029" s="158"/>
      <c r="D2029" s="162"/>
      <c r="E2029" s="158"/>
      <c r="F2029" s="158"/>
      <c r="G2029" s="158"/>
      <c r="H2029" s="67"/>
      <c r="I2029" s="67"/>
      <c r="J2029" s="67"/>
    </row>
    <row r="2030">
      <c r="A2030" s="158"/>
      <c r="B2030" s="161"/>
      <c r="C2030" s="158"/>
      <c r="D2030" s="162"/>
      <c r="E2030" s="158"/>
      <c r="F2030" s="158"/>
      <c r="G2030" s="158"/>
      <c r="H2030" s="67"/>
      <c r="I2030" s="67"/>
      <c r="J2030" s="67"/>
    </row>
    <row r="2031">
      <c r="A2031" s="158"/>
      <c r="B2031" s="161"/>
      <c r="C2031" s="158"/>
      <c r="D2031" s="162"/>
      <c r="E2031" s="158"/>
      <c r="F2031" s="158"/>
      <c r="G2031" s="158"/>
      <c r="H2031" s="67"/>
      <c r="I2031" s="67"/>
      <c r="J2031" s="67"/>
    </row>
    <row r="2032">
      <c r="A2032" s="158"/>
      <c r="B2032" s="161"/>
      <c r="C2032" s="158"/>
      <c r="D2032" s="162"/>
      <c r="E2032" s="158"/>
      <c r="F2032" s="158"/>
      <c r="G2032" s="158"/>
      <c r="H2032" s="67"/>
      <c r="I2032" s="67"/>
      <c r="J2032" s="67"/>
    </row>
    <row r="2033">
      <c r="A2033" s="158"/>
      <c r="B2033" s="161"/>
      <c r="C2033" s="158"/>
      <c r="D2033" s="162"/>
      <c r="E2033" s="158"/>
      <c r="F2033" s="158"/>
      <c r="G2033" s="158"/>
      <c r="H2033" s="67"/>
      <c r="I2033" s="67"/>
      <c r="J2033" s="67"/>
    </row>
    <row r="2034">
      <c r="A2034" s="158"/>
      <c r="B2034" s="161"/>
      <c r="C2034" s="158"/>
      <c r="D2034" s="162"/>
      <c r="E2034" s="158"/>
      <c r="F2034" s="158"/>
      <c r="G2034" s="158"/>
      <c r="H2034" s="67"/>
      <c r="I2034" s="67"/>
      <c r="J2034" s="67"/>
    </row>
    <row r="2035">
      <c r="A2035" s="158"/>
      <c r="B2035" s="161"/>
      <c r="C2035" s="158"/>
      <c r="D2035" s="162"/>
      <c r="E2035" s="158"/>
      <c r="F2035" s="158"/>
      <c r="G2035" s="158"/>
      <c r="H2035" s="67"/>
      <c r="I2035" s="67"/>
      <c r="J2035" s="67"/>
    </row>
    <row r="2036">
      <c r="A2036" s="158"/>
      <c r="B2036" s="161"/>
      <c r="C2036" s="158"/>
      <c r="D2036" s="162"/>
      <c r="E2036" s="158"/>
      <c r="F2036" s="158"/>
      <c r="G2036" s="158"/>
      <c r="H2036" s="67"/>
      <c r="I2036" s="67"/>
      <c r="J2036" s="67"/>
    </row>
    <row r="2037">
      <c r="A2037" s="158"/>
      <c r="B2037" s="161"/>
      <c r="C2037" s="158"/>
      <c r="D2037" s="162"/>
      <c r="E2037" s="158"/>
      <c r="F2037" s="158"/>
      <c r="G2037" s="158"/>
      <c r="H2037" s="67"/>
      <c r="I2037" s="67"/>
      <c r="J2037" s="67"/>
    </row>
    <row r="2038">
      <c r="A2038" s="158"/>
      <c r="B2038" s="161"/>
      <c r="C2038" s="158"/>
      <c r="D2038" s="162"/>
      <c r="E2038" s="158"/>
      <c r="F2038" s="158"/>
      <c r="G2038" s="158"/>
      <c r="H2038" s="67"/>
      <c r="I2038" s="67"/>
      <c r="J2038" s="67"/>
    </row>
    <row r="2039">
      <c r="A2039" s="158"/>
      <c r="B2039" s="161"/>
      <c r="C2039" s="158"/>
      <c r="D2039" s="162"/>
      <c r="E2039" s="158"/>
      <c r="F2039" s="158"/>
      <c r="G2039" s="158"/>
      <c r="H2039" s="67"/>
      <c r="I2039" s="67"/>
      <c r="J2039" s="67"/>
    </row>
    <row r="2040">
      <c r="A2040" s="158"/>
      <c r="B2040" s="161"/>
      <c r="C2040" s="158"/>
      <c r="D2040" s="162"/>
      <c r="E2040" s="158"/>
      <c r="F2040" s="158"/>
      <c r="G2040" s="158"/>
      <c r="H2040" s="67"/>
      <c r="I2040" s="67"/>
      <c r="J2040" s="67"/>
    </row>
    <row r="2041">
      <c r="A2041" s="158"/>
      <c r="B2041" s="161"/>
      <c r="C2041" s="158"/>
      <c r="D2041" s="162"/>
      <c r="E2041" s="158"/>
      <c r="F2041" s="158"/>
      <c r="G2041" s="158"/>
      <c r="H2041" s="67"/>
      <c r="I2041" s="67"/>
      <c r="J2041" s="67"/>
    </row>
    <row r="2042">
      <c r="A2042" s="158"/>
      <c r="B2042" s="161"/>
      <c r="C2042" s="158"/>
      <c r="D2042" s="162"/>
      <c r="E2042" s="158"/>
      <c r="F2042" s="158"/>
      <c r="G2042" s="158"/>
      <c r="H2042" s="67"/>
      <c r="I2042" s="67"/>
      <c r="J2042" s="67"/>
    </row>
    <row r="2043">
      <c r="A2043" s="158"/>
      <c r="B2043" s="161"/>
      <c r="C2043" s="158"/>
      <c r="D2043" s="162"/>
      <c r="E2043" s="158"/>
      <c r="F2043" s="158"/>
      <c r="G2043" s="158"/>
      <c r="H2043" s="67"/>
      <c r="I2043" s="67"/>
      <c r="J2043" s="67"/>
    </row>
    <row r="2044">
      <c r="A2044" s="158"/>
      <c r="B2044" s="161"/>
      <c r="C2044" s="158"/>
      <c r="D2044" s="162"/>
      <c r="E2044" s="158"/>
      <c r="F2044" s="158"/>
      <c r="G2044" s="158"/>
      <c r="H2044" s="67"/>
      <c r="I2044" s="67"/>
      <c r="J2044" s="67"/>
    </row>
    <row r="2045">
      <c r="A2045" s="158"/>
      <c r="B2045" s="161"/>
      <c r="C2045" s="158"/>
      <c r="D2045" s="162"/>
      <c r="E2045" s="158"/>
      <c r="F2045" s="158"/>
      <c r="G2045" s="158"/>
      <c r="H2045" s="67"/>
      <c r="I2045" s="67"/>
      <c r="J2045" s="67"/>
    </row>
    <row r="2046">
      <c r="A2046" s="158"/>
      <c r="B2046" s="161"/>
      <c r="C2046" s="158"/>
      <c r="D2046" s="162"/>
      <c r="E2046" s="158"/>
      <c r="F2046" s="158"/>
      <c r="G2046" s="158"/>
      <c r="H2046" s="67"/>
      <c r="I2046" s="67"/>
      <c r="J2046" s="67"/>
    </row>
    <row r="2047">
      <c r="A2047" s="158"/>
      <c r="B2047" s="161"/>
      <c r="C2047" s="158"/>
      <c r="D2047" s="162"/>
      <c r="E2047" s="158"/>
      <c r="F2047" s="158"/>
      <c r="G2047" s="158"/>
      <c r="H2047" s="67"/>
      <c r="I2047" s="67"/>
      <c r="J2047" s="67"/>
    </row>
    <row r="2048">
      <c r="A2048" s="158"/>
      <c r="B2048" s="161"/>
      <c r="C2048" s="158"/>
      <c r="D2048" s="162"/>
      <c r="E2048" s="158"/>
      <c r="F2048" s="158"/>
      <c r="G2048" s="158"/>
      <c r="H2048" s="67"/>
      <c r="I2048" s="67"/>
      <c r="J2048" s="67"/>
    </row>
    <row r="2049">
      <c r="A2049" s="158"/>
      <c r="B2049" s="161"/>
      <c r="C2049" s="158"/>
      <c r="D2049" s="162"/>
      <c r="E2049" s="158"/>
      <c r="F2049" s="158"/>
      <c r="G2049" s="158"/>
      <c r="H2049" s="67"/>
      <c r="I2049" s="67"/>
      <c r="J2049" s="67"/>
    </row>
    <row r="2050">
      <c r="A2050" s="158"/>
      <c r="B2050" s="161"/>
      <c r="C2050" s="158"/>
      <c r="D2050" s="162"/>
      <c r="E2050" s="158"/>
      <c r="F2050" s="158"/>
      <c r="G2050" s="158"/>
      <c r="H2050" s="67"/>
      <c r="I2050" s="67"/>
      <c r="J2050" s="67"/>
    </row>
    <row r="2051">
      <c r="A2051" s="158"/>
      <c r="B2051" s="161"/>
      <c r="C2051" s="158"/>
      <c r="D2051" s="162"/>
      <c r="E2051" s="158"/>
      <c r="F2051" s="158"/>
      <c r="G2051" s="158"/>
      <c r="H2051" s="67"/>
      <c r="I2051" s="67"/>
      <c r="J2051" s="67"/>
    </row>
    <row r="2052">
      <c r="A2052" s="158"/>
      <c r="B2052" s="161"/>
      <c r="C2052" s="158"/>
      <c r="D2052" s="162"/>
      <c r="E2052" s="158"/>
      <c r="F2052" s="158"/>
      <c r="G2052" s="158"/>
      <c r="H2052" s="67"/>
      <c r="I2052" s="67"/>
      <c r="J2052" s="67"/>
    </row>
    <row r="2053">
      <c r="A2053" s="158"/>
      <c r="B2053" s="161"/>
      <c r="C2053" s="158"/>
      <c r="D2053" s="162"/>
      <c r="E2053" s="158"/>
      <c r="F2053" s="158"/>
      <c r="G2053" s="158"/>
      <c r="H2053" s="67"/>
      <c r="I2053" s="67"/>
      <c r="J2053" s="67"/>
    </row>
    <row r="2054">
      <c r="A2054" s="158"/>
      <c r="B2054" s="161"/>
      <c r="C2054" s="158"/>
      <c r="D2054" s="162"/>
      <c r="E2054" s="158"/>
      <c r="F2054" s="158"/>
      <c r="G2054" s="158"/>
      <c r="H2054" s="67"/>
      <c r="I2054" s="67"/>
      <c r="J2054" s="67"/>
    </row>
    <row r="2055">
      <c r="A2055" s="158"/>
      <c r="B2055" s="161"/>
      <c r="C2055" s="158"/>
      <c r="D2055" s="162"/>
      <c r="E2055" s="158"/>
      <c r="F2055" s="158"/>
      <c r="G2055" s="158"/>
      <c r="H2055" s="67"/>
      <c r="I2055" s="67"/>
      <c r="J2055" s="67"/>
    </row>
    <row r="2056">
      <c r="A2056" s="158"/>
      <c r="B2056" s="161"/>
      <c r="C2056" s="158"/>
      <c r="D2056" s="162"/>
      <c r="E2056" s="158"/>
      <c r="F2056" s="158"/>
      <c r="G2056" s="158"/>
      <c r="H2056" s="67"/>
      <c r="I2056" s="67"/>
      <c r="J2056" s="67"/>
    </row>
    <row r="2057">
      <c r="A2057" s="158"/>
      <c r="B2057" s="161"/>
      <c r="C2057" s="158"/>
      <c r="D2057" s="162"/>
      <c r="E2057" s="158"/>
      <c r="F2057" s="158"/>
      <c r="G2057" s="158"/>
      <c r="H2057" s="67"/>
      <c r="I2057" s="67"/>
      <c r="J2057" s="67"/>
    </row>
    <row r="2058">
      <c r="A2058" s="158"/>
      <c r="B2058" s="161"/>
      <c r="C2058" s="158"/>
      <c r="D2058" s="162"/>
      <c r="E2058" s="158"/>
      <c r="F2058" s="158"/>
      <c r="G2058" s="158"/>
      <c r="H2058" s="67"/>
      <c r="I2058" s="67"/>
      <c r="J2058" s="67"/>
    </row>
    <row r="2059">
      <c r="A2059" s="158"/>
      <c r="B2059" s="161"/>
      <c r="C2059" s="158"/>
      <c r="D2059" s="162"/>
      <c r="E2059" s="158"/>
      <c r="F2059" s="158"/>
      <c r="G2059" s="158"/>
      <c r="H2059" s="67"/>
      <c r="I2059" s="67"/>
      <c r="J2059" s="67"/>
    </row>
    <row r="2060">
      <c r="A2060" s="158"/>
      <c r="B2060" s="161"/>
      <c r="C2060" s="158"/>
      <c r="D2060" s="162"/>
      <c r="E2060" s="158"/>
      <c r="F2060" s="158"/>
      <c r="G2060" s="158"/>
      <c r="H2060" s="67"/>
      <c r="I2060" s="67"/>
      <c r="J2060" s="67"/>
    </row>
    <row r="2061">
      <c r="A2061" s="158"/>
      <c r="B2061" s="161"/>
      <c r="C2061" s="158"/>
      <c r="D2061" s="162"/>
      <c r="E2061" s="158"/>
      <c r="F2061" s="158"/>
      <c r="G2061" s="158"/>
      <c r="H2061" s="67"/>
      <c r="I2061" s="67"/>
      <c r="J2061" s="67"/>
    </row>
    <row r="2062">
      <c r="A2062" s="158"/>
      <c r="B2062" s="161"/>
      <c r="C2062" s="158"/>
      <c r="D2062" s="162"/>
      <c r="E2062" s="158"/>
      <c r="F2062" s="158"/>
      <c r="G2062" s="158"/>
      <c r="H2062" s="67"/>
      <c r="I2062" s="67"/>
      <c r="J2062" s="67"/>
    </row>
    <row r="2063">
      <c r="A2063" s="158"/>
      <c r="B2063" s="161"/>
      <c r="C2063" s="158"/>
      <c r="D2063" s="162"/>
      <c r="E2063" s="158"/>
      <c r="F2063" s="158"/>
      <c r="G2063" s="158"/>
      <c r="H2063" s="67"/>
      <c r="I2063" s="67"/>
      <c r="J2063" s="67"/>
    </row>
    <row r="2064">
      <c r="A2064" s="158"/>
      <c r="B2064" s="161"/>
      <c r="C2064" s="158"/>
      <c r="D2064" s="162"/>
      <c r="E2064" s="158"/>
      <c r="F2064" s="158"/>
      <c r="G2064" s="158"/>
      <c r="H2064" s="67"/>
      <c r="I2064" s="67"/>
      <c r="J2064" s="67"/>
    </row>
    <row r="2065">
      <c r="A2065" s="158"/>
      <c r="B2065" s="161"/>
      <c r="C2065" s="158"/>
      <c r="D2065" s="162"/>
      <c r="E2065" s="158"/>
      <c r="F2065" s="158"/>
      <c r="G2065" s="158"/>
      <c r="H2065" s="67"/>
      <c r="I2065" s="67"/>
      <c r="J2065" s="67"/>
    </row>
    <row r="2066">
      <c r="A2066" s="158"/>
      <c r="B2066" s="161"/>
      <c r="C2066" s="158"/>
      <c r="D2066" s="162"/>
      <c r="E2066" s="158"/>
      <c r="F2066" s="158"/>
      <c r="G2066" s="158"/>
      <c r="H2066" s="67"/>
      <c r="I2066" s="67"/>
      <c r="J2066" s="67"/>
    </row>
    <row r="2067">
      <c r="A2067" s="158"/>
      <c r="B2067" s="161"/>
      <c r="C2067" s="158"/>
      <c r="D2067" s="162"/>
      <c r="E2067" s="158"/>
      <c r="F2067" s="158"/>
      <c r="G2067" s="158"/>
      <c r="H2067" s="67"/>
      <c r="I2067" s="67"/>
      <c r="J2067" s="67"/>
    </row>
    <row r="2068">
      <c r="A2068" s="158"/>
      <c r="B2068" s="161"/>
      <c r="C2068" s="158"/>
      <c r="D2068" s="162"/>
      <c r="E2068" s="158"/>
      <c r="F2068" s="158"/>
      <c r="G2068" s="158"/>
      <c r="H2068" s="67"/>
      <c r="I2068" s="67"/>
      <c r="J2068" s="67"/>
    </row>
    <row r="2069">
      <c r="A2069" s="158"/>
      <c r="B2069" s="161"/>
      <c r="C2069" s="158"/>
      <c r="D2069" s="162"/>
      <c r="E2069" s="158"/>
      <c r="F2069" s="158"/>
      <c r="G2069" s="158"/>
      <c r="H2069" s="67"/>
      <c r="I2069" s="67"/>
      <c r="J2069" s="67"/>
    </row>
    <row r="2070">
      <c r="A2070" s="158"/>
      <c r="B2070" s="161"/>
      <c r="C2070" s="158"/>
      <c r="D2070" s="162"/>
      <c r="E2070" s="158"/>
      <c r="F2070" s="158"/>
      <c r="G2070" s="158"/>
      <c r="H2070" s="67"/>
      <c r="I2070" s="67"/>
      <c r="J2070" s="67"/>
    </row>
    <row r="2071">
      <c r="A2071" s="158"/>
      <c r="B2071" s="161"/>
      <c r="C2071" s="158"/>
      <c r="D2071" s="162"/>
      <c r="E2071" s="158"/>
      <c r="F2071" s="158"/>
      <c r="G2071" s="158"/>
      <c r="H2071" s="67"/>
      <c r="I2071" s="67"/>
      <c r="J2071" s="67"/>
    </row>
    <row r="2072">
      <c r="A2072" s="158"/>
      <c r="B2072" s="161"/>
      <c r="C2072" s="158"/>
      <c r="D2072" s="162"/>
      <c r="E2072" s="158"/>
      <c r="F2072" s="158"/>
      <c r="G2072" s="158"/>
      <c r="H2072" s="67"/>
      <c r="I2072" s="67"/>
      <c r="J2072" s="67"/>
    </row>
    <row r="2073">
      <c r="A2073" s="158"/>
      <c r="B2073" s="161"/>
      <c r="C2073" s="158"/>
      <c r="D2073" s="162"/>
      <c r="E2073" s="158"/>
      <c r="F2073" s="158"/>
      <c r="G2073" s="158"/>
      <c r="H2073" s="67"/>
      <c r="I2073" s="67"/>
      <c r="J2073" s="67"/>
    </row>
    <row r="2074">
      <c r="A2074" s="158"/>
      <c r="B2074" s="161"/>
      <c r="C2074" s="158"/>
      <c r="D2074" s="162"/>
      <c r="E2074" s="158"/>
      <c r="F2074" s="158"/>
      <c r="G2074" s="158"/>
      <c r="H2074" s="67"/>
      <c r="I2074" s="67"/>
      <c r="J2074" s="67"/>
    </row>
    <row r="2075">
      <c r="A2075" s="158"/>
      <c r="B2075" s="161"/>
      <c r="C2075" s="158"/>
      <c r="D2075" s="162"/>
      <c r="E2075" s="158"/>
      <c r="F2075" s="158"/>
      <c r="G2075" s="158"/>
      <c r="H2075" s="67"/>
      <c r="I2075" s="67"/>
      <c r="J2075" s="67"/>
    </row>
    <row r="2076">
      <c r="A2076" s="158"/>
      <c r="B2076" s="161"/>
      <c r="C2076" s="158"/>
      <c r="D2076" s="162"/>
      <c r="E2076" s="158"/>
      <c r="F2076" s="158"/>
      <c r="G2076" s="158"/>
      <c r="H2076" s="67"/>
      <c r="I2076" s="67"/>
      <c r="J2076" s="67"/>
    </row>
    <row r="2077">
      <c r="A2077" s="158"/>
      <c r="B2077" s="161"/>
      <c r="C2077" s="158"/>
      <c r="D2077" s="162"/>
      <c r="E2077" s="158"/>
      <c r="F2077" s="158"/>
      <c r="G2077" s="158"/>
      <c r="H2077" s="67"/>
      <c r="I2077" s="67"/>
      <c r="J2077" s="67"/>
    </row>
    <row r="2078">
      <c r="A2078" s="158"/>
      <c r="B2078" s="161"/>
      <c r="C2078" s="158"/>
      <c r="D2078" s="162"/>
      <c r="E2078" s="158"/>
      <c r="F2078" s="158"/>
      <c r="G2078" s="158"/>
      <c r="H2078" s="67"/>
      <c r="I2078" s="67"/>
      <c r="J2078" s="67"/>
    </row>
    <row r="2079">
      <c r="A2079" s="158"/>
      <c r="B2079" s="161"/>
      <c r="C2079" s="158"/>
      <c r="D2079" s="162"/>
      <c r="E2079" s="158"/>
      <c r="F2079" s="158"/>
      <c r="G2079" s="158"/>
      <c r="H2079" s="67"/>
      <c r="I2079" s="67"/>
      <c r="J2079" s="67"/>
    </row>
    <row r="2080">
      <c r="A2080" s="158"/>
      <c r="B2080" s="161"/>
      <c r="C2080" s="158"/>
      <c r="D2080" s="162"/>
      <c r="E2080" s="158"/>
      <c r="F2080" s="158"/>
      <c r="G2080" s="158"/>
      <c r="H2080" s="67"/>
      <c r="I2080" s="67"/>
      <c r="J2080" s="67"/>
    </row>
    <row r="2081">
      <c r="A2081" s="158"/>
      <c r="B2081" s="161"/>
      <c r="C2081" s="158"/>
      <c r="D2081" s="162"/>
      <c r="E2081" s="158"/>
      <c r="F2081" s="158"/>
      <c r="G2081" s="158"/>
      <c r="H2081" s="67"/>
      <c r="I2081" s="67"/>
      <c r="J2081" s="67"/>
    </row>
    <row r="2082">
      <c r="A2082" s="158"/>
      <c r="B2082" s="161"/>
      <c r="C2082" s="158"/>
      <c r="D2082" s="162"/>
      <c r="E2082" s="158"/>
      <c r="F2082" s="158"/>
      <c r="G2082" s="158"/>
      <c r="H2082" s="67"/>
      <c r="I2082" s="67"/>
      <c r="J2082" s="67"/>
    </row>
    <row r="2083">
      <c r="A2083" s="158"/>
      <c r="B2083" s="161"/>
      <c r="C2083" s="158"/>
      <c r="D2083" s="162"/>
      <c r="E2083" s="158"/>
      <c r="F2083" s="158"/>
      <c r="G2083" s="158"/>
      <c r="H2083" s="67"/>
      <c r="I2083" s="67"/>
      <c r="J2083" s="67"/>
    </row>
    <row r="2084">
      <c r="A2084" s="158"/>
      <c r="B2084" s="161"/>
      <c r="C2084" s="158"/>
      <c r="D2084" s="162"/>
      <c r="E2084" s="158"/>
      <c r="F2084" s="158"/>
      <c r="G2084" s="158"/>
      <c r="H2084" s="67"/>
      <c r="I2084" s="67"/>
      <c r="J2084" s="67"/>
    </row>
    <row r="2085">
      <c r="A2085" s="158"/>
      <c r="B2085" s="161"/>
      <c r="C2085" s="158"/>
      <c r="D2085" s="162"/>
      <c r="E2085" s="158"/>
      <c r="F2085" s="158"/>
      <c r="G2085" s="158"/>
      <c r="H2085" s="67"/>
      <c r="I2085" s="67"/>
      <c r="J2085" s="67"/>
    </row>
    <row r="2086">
      <c r="A2086" s="158"/>
      <c r="B2086" s="161"/>
      <c r="C2086" s="158"/>
      <c r="D2086" s="162"/>
      <c r="E2086" s="158"/>
      <c r="F2086" s="158"/>
      <c r="G2086" s="158"/>
      <c r="H2086" s="67"/>
      <c r="I2086" s="67"/>
      <c r="J2086" s="67"/>
    </row>
    <row r="2087">
      <c r="A2087" s="158"/>
      <c r="B2087" s="161"/>
      <c r="C2087" s="158"/>
      <c r="D2087" s="162"/>
      <c r="E2087" s="158"/>
      <c r="F2087" s="158"/>
      <c r="G2087" s="158"/>
      <c r="H2087" s="67"/>
      <c r="I2087" s="67"/>
      <c r="J2087" s="67"/>
    </row>
    <row r="2088">
      <c r="A2088" s="158"/>
      <c r="B2088" s="161"/>
      <c r="C2088" s="158"/>
      <c r="D2088" s="162"/>
      <c r="E2088" s="158"/>
      <c r="F2088" s="158"/>
      <c r="G2088" s="158"/>
      <c r="H2088" s="67"/>
      <c r="I2088" s="67"/>
      <c r="J2088" s="67"/>
    </row>
    <row r="2089">
      <c r="A2089" s="158"/>
      <c r="B2089" s="161"/>
      <c r="C2089" s="158"/>
      <c r="D2089" s="162"/>
      <c r="E2089" s="158"/>
      <c r="F2089" s="158"/>
      <c r="G2089" s="158"/>
      <c r="H2089" s="67"/>
      <c r="I2089" s="67"/>
      <c r="J2089" s="67"/>
    </row>
    <row r="2090">
      <c r="A2090" s="158"/>
      <c r="B2090" s="161"/>
      <c r="C2090" s="158"/>
      <c r="D2090" s="162"/>
      <c r="E2090" s="158"/>
      <c r="F2090" s="158"/>
      <c r="G2090" s="158"/>
      <c r="H2090" s="67"/>
      <c r="I2090" s="67"/>
      <c r="J2090" s="67"/>
    </row>
    <row r="2091">
      <c r="A2091" s="158"/>
      <c r="B2091" s="161"/>
      <c r="C2091" s="158"/>
      <c r="D2091" s="162"/>
      <c r="E2091" s="158"/>
      <c r="F2091" s="158"/>
      <c r="G2091" s="158"/>
      <c r="H2091" s="67"/>
      <c r="I2091" s="67"/>
      <c r="J2091" s="67"/>
    </row>
    <row r="2092">
      <c r="A2092" s="158"/>
      <c r="B2092" s="161"/>
      <c r="C2092" s="158"/>
      <c r="D2092" s="162"/>
      <c r="E2092" s="158"/>
      <c r="F2092" s="158"/>
      <c r="G2092" s="158"/>
      <c r="H2092" s="67"/>
      <c r="I2092" s="67"/>
      <c r="J2092" s="67"/>
    </row>
    <row r="2093">
      <c r="A2093" s="158"/>
      <c r="B2093" s="161"/>
      <c r="C2093" s="158"/>
      <c r="D2093" s="162"/>
      <c r="E2093" s="158"/>
      <c r="F2093" s="158"/>
      <c r="G2093" s="158"/>
      <c r="H2093" s="67"/>
      <c r="I2093" s="67"/>
      <c r="J2093" s="67"/>
    </row>
    <row r="2094">
      <c r="A2094" s="158"/>
      <c r="B2094" s="161"/>
      <c r="C2094" s="158"/>
      <c r="D2094" s="162"/>
      <c r="E2094" s="158"/>
      <c r="F2094" s="158"/>
      <c r="G2094" s="158"/>
      <c r="H2094" s="67"/>
      <c r="I2094" s="67"/>
      <c r="J2094" s="67"/>
    </row>
    <row r="2095">
      <c r="A2095" s="158"/>
      <c r="B2095" s="161"/>
      <c r="C2095" s="158"/>
      <c r="D2095" s="162"/>
      <c r="E2095" s="158"/>
      <c r="F2095" s="158"/>
      <c r="G2095" s="158"/>
      <c r="H2095" s="67"/>
      <c r="I2095" s="67"/>
      <c r="J2095" s="67"/>
    </row>
    <row r="2096">
      <c r="A2096" s="158"/>
      <c r="B2096" s="161"/>
      <c r="C2096" s="158"/>
      <c r="D2096" s="162"/>
      <c r="E2096" s="158"/>
      <c r="F2096" s="158"/>
      <c r="G2096" s="158"/>
      <c r="H2096" s="67"/>
      <c r="I2096" s="67"/>
      <c r="J2096" s="67"/>
    </row>
    <row r="2097">
      <c r="A2097" s="158"/>
      <c r="B2097" s="161"/>
      <c r="C2097" s="158"/>
      <c r="D2097" s="162"/>
      <c r="E2097" s="158"/>
      <c r="F2097" s="158"/>
      <c r="G2097" s="158"/>
      <c r="H2097" s="67"/>
      <c r="I2097" s="67"/>
      <c r="J2097" s="67"/>
    </row>
    <row r="2098">
      <c r="A2098" s="158"/>
      <c r="B2098" s="161"/>
      <c r="C2098" s="158"/>
      <c r="D2098" s="162"/>
      <c r="E2098" s="158"/>
      <c r="F2098" s="158"/>
      <c r="G2098" s="158"/>
      <c r="H2098" s="67"/>
      <c r="I2098" s="67"/>
      <c r="J2098" s="67"/>
    </row>
    <row r="2099">
      <c r="A2099" s="158"/>
      <c r="B2099" s="161"/>
      <c r="C2099" s="158"/>
      <c r="D2099" s="162"/>
      <c r="E2099" s="158"/>
      <c r="F2099" s="158"/>
      <c r="G2099" s="158"/>
      <c r="H2099" s="67"/>
      <c r="I2099" s="67"/>
      <c r="J2099" s="67"/>
    </row>
    <row r="2100">
      <c r="A2100" s="158"/>
      <c r="B2100" s="161"/>
      <c r="C2100" s="158"/>
      <c r="D2100" s="162"/>
      <c r="E2100" s="158"/>
      <c r="F2100" s="158"/>
      <c r="G2100" s="158"/>
      <c r="H2100" s="67"/>
      <c r="I2100" s="67"/>
      <c r="J2100" s="67"/>
    </row>
    <row r="2101">
      <c r="A2101" s="158"/>
      <c r="B2101" s="161"/>
      <c r="C2101" s="158"/>
      <c r="D2101" s="162"/>
      <c r="E2101" s="158"/>
      <c r="F2101" s="158"/>
      <c r="G2101" s="158"/>
      <c r="H2101" s="67"/>
      <c r="I2101" s="67"/>
      <c r="J2101" s="67"/>
    </row>
    <row r="2102">
      <c r="A2102" s="158"/>
      <c r="B2102" s="161"/>
      <c r="C2102" s="158"/>
      <c r="D2102" s="162"/>
      <c r="E2102" s="158"/>
      <c r="F2102" s="158"/>
      <c r="G2102" s="158"/>
      <c r="H2102" s="67"/>
      <c r="I2102" s="67"/>
      <c r="J2102" s="67"/>
    </row>
    <row r="2103">
      <c r="A2103" s="158"/>
      <c r="B2103" s="161"/>
      <c r="C2103" s="158"/>
      <c r="D2103" s="162"/>
      <c r="E2103" s="158"/>
      <c r="F2103" s="158"/>
      <c r="G2103" s="158"/>
      <c r="H2103" s="67"/>
      <c r="I2103" s="67"/>
      <c r="J2103" s="67"/>
    </row>
    <row r="2104">
      <c r="A2104" s="158"/>
      <c r="B2104" s="161"/>
      <c r="C2104" s="158"/>
      <c r="D2104" s="162"/>
      <c r="E2104" s="158"/>
      <c r="F2104" s="158"/>
      <c r="G2104" s="158"/>
      <c r="H2104" s="67"/>
      <c r="I2104" s="67"/>
      <c r="J2104" s="67"/>
    </row>
    <row r="2105">
      <c r="A2105" s="158"/>
      <c r="B2105" s="161"/>
      <c r="C2105" s="158"/>
      <c r="D2105" s="162"/>
      <c r="E2105" s="158"/>
      <c r="F2105" s="158"/>
      <c r="G2105" s="158"/>
      <c r="H2105" s="67"/>
      <c r="I2105" s="67"/>
      <c r="J2105" s="67"/>
    </row>
    <row r="2106">
      <c r="A2106" s="158"/>
      <c r="B2106" s="161"/>
      <c r="C2106" s="158"/>
      <c r="D2106" s="162"/>
      <c r="E2106" s="158"/>
      <c r="F2106" s="158"/>
      <c r="G2106" s="158"/>
      <c r="H2106" s="67"/>
      <c r="I2106" s="67"/>
      <c r="J2106" s="67"/>
    </row>
    <row r="2107">
      <c r="A2107" s="158"/>
      <c r="B2107" s="161"/>
      <c r="C2107" s="158"/>
      <c r="D2107" s="162"/>
      <c r="E2107" s="158"/>
      <c r="F2107" s="158"/>
      <c r="G2107" s="158"/>
      <c r="H2107" s="67"/>
      <c r="I2107" s="67"/>
      <c r="J2107" s="67"/>
    </row>
    <row r="2108">
      <c r="A2108" s="158"/>
      <c r="B2108" s="161"/>
      <c r="C2108" s="158"/>
      <c r="D2108" s="162"/>
      <c r="E2108" s="158"/>
      <c r="F2108" s="158"/>
      <c r="G2108" s="158"/>
      <c r="H2108" s="67"/>
      <c r="I2108" s="67"/>
      <c r="J2108" s="67"/>
    </row>
    <row r="2109">
      <c r="A2109" s="158"/>
      <c r="B2109" s="161"/>
      <c r="C2109" s="158"/>
      <c r="D2109" s="162"/>
      <c r="E2109" s="158"/>
      <c r="F2109" s="158"/>
      <c r="G2109" s="158"/>
      <c r="H2109" s="67"/>
      <c r="I2109" s="67"/>
      <c r="J2109" s="67"/>
    </row>
    <row r="2110">
      <c r="A2110" s="158"/>
      <c r="B2110" s="161"/>
      <c r="C2110" s="158"/>
      <c r="D2110" s="162"/>
      <c r="E2110" s="158"/>
      <c r="F2110" s="158"/>
      <c r="G2110" s="158"/>
      <c r="H2110" s="67"/>
      <c r="I2110" s="67"/>
      <c r="J2110" s="67"/>
    </row>
    <row r="2111">
      <c r="A2111" s="158"/>
      <c r="B2111" s="161"/>
      <c r="C2111" s="158"/>
      <c r="D2111" s="162"/>
      <c r="E2111" s="158"/>
      <c r="F2111" s="158"/>
      <c r="G2111" s="158"/>
      <c r="H2111" s="67"/>
      <c r="I2111" s="67"/>
      <c r="J2111" s="67"/>
    </row>
    <row r="2112">
      <c r="A2112" s="158"/>
      <c r="B2112" s="161"/>
      <c r="C2112" s="158"/>
      <c r="D2112" s="162"/>
      <c r="E2112" s="158"/>
      <c r="F2112" s="158"/>
      <c r="G2112" s="158"/>
      <c r="H2112" s="67"/>
      <c r="I2112" s="67"/>
      <c r="J2112" s="67"/>
    </row>
    <row r="2113">
      <c r="A2113" s="158"/>
      <c r="B2113" s="161"/>
      <c r="C2113" s="158"/>
      <c r="D2113" s="162"/>
      <c r="E2113" s="158"/>
      <c r="F2113" s="158"/>
      <c r="G2113" s="158"/>
      <c r="H2113" s="67"/>
      <c r="I2113" s="67"/>
      <c r="J2113" s="67"/>
    </row>
    <row r="2114">
      <c r="A2114" s="158"/>
      <c r="B2114" s="161"/>
      <c r="C2114" s="158"/>
      <c r="D2114" s="162"/>
      <c r="E2114" s="158"/>
      <c r="F2114" s="158"/>
      <c r="G2114" s="158"/>
      <c r="H2114" s="67"/>
      <c r="I2114" s="67"/>
      <c r="J2114" s="67"/>
    </row>
    <row r="2115">
      <c r="A2115" s="158"/>
      <c r="B2115" s="161"/>
      <c r="C2115" s="158"/>
      <c r="D2115" s="162"/>
      <c r="E2115" s="158"/>
      <c r="F2115" s="158"/>
      <c r="G2115" s="158"/>
      <c r="H2115" s="67"/>
      <c r="I2115" s="67"/>
      <c r="J2115" s="67"/>
    </row>
    <row r="2116">
      <c r="A2116" s="158"/>
      <c r="B2116" s="161"/>
      <c r="C2116" s="158"/>
      <c r="D2116" s="162"/>
      <c r="E2116" s="158"/>
      <c r="F2116" s="158"/>
      <c r="G2116" s="158"/>
      <c r="H2116" s="67"/>
      <c r="I2116" s="67"/>
      <c r="J2116" s="67"/>
    </row>
    <row r="2117">
      <c r="A2117" s="158"/>
      <c r="B2117" s="161"/>
      <c r="C2117" s="158"/>
      <c r="D2117" s="162"/>
      <c r="E2117" s="158"/>
      <c r="F2117" s="158"/>
      <c r="G2117" s="158"/>
      <c r="H2117" s="67"/>
      <c r="I2117" s="67"/>
      <c r="J2117" s="67"/>
    </row>
    <row r="2118">
      <c r="A2118" s="158"/>
      <c r="B2118" s="161"/>
      <c r="C2118" s="158"/>
      <c r="D2118" s="162"/>
      <c r="E2118" s="158"/>
      <c r="F2118" s="158"/>
      <c r="G2118" s="158"/>
      <c r="H2118" s="67"/>
      <c r="I2118" s="67"/>
      <c r="J2118" s="67"/>
    </row>
    <row r="2119">
      <c r="A2119" s="158"/>
      <c r="B2119" s="161"/>
      <c r="C2119" s="158"/>
      <c r="D2119" s="162"/>
      <c r="E2119" s="158"/>
      <c r="F2119" s="158"/>
      <c r="G2119" s="158"/>
      <c r="H2119" s="67"/>
      <c r="I2119" s="67"/>
      <c r="J2119" s="67"/>
    </row>
    <row r="2120">
      <c r="A2120" s="158"/>
      <c r="B2120" s="161"/>
      <c r="C2120" s="158"/>
      <c r="D2120" s="162"/>
      <c r="E2120" s="158"/>
      <c r="F2120" s="158"/>
      <c r="G2120" s="158"/>
      <c r="H2120" s="67"/>
      <c r="I2120" s="67"/>
      <c r="J2120" s="67"/>
    </row>
    <row r="2121">
      <c r="A2121" s="158"/>
      <c r="B2121" s="161"/>
      <c r="C2121" s="158"/>
      <c r="D2121" s="162"/>
      <c r="E2121" s="158"/>
      <c r="F2121" s="158"/>
      <c r="G2121" s="158"/>
      <c r="H2121" s="67"/>
      <c r="I2121" s="67"/>
      <c r="J2121" s="67"/>
    </row>
    <row r="2122">
      <c r="A2122" s="158"/>
      <c r="B2122" s="161"/>
      <c r="C2122" s="158"/>
      <c r="D2122" s="162"/>
      <c r="E2122" s="158"/>
      <c r="F2122" s="158"/>
      <c r="G2122" s="158"/>
      <c r="H2122" s="67"/>
      <c r="I2122" s="67"/>
      <c r="J2122" s="67"/>
    </row>
    <row r="2123">
      <c r="A2123" s="158"/>
      <c r="B2123" s="161"/>
      <c r="C2123" s="158"/>
      <c r="D2123" s="162"/>
      <c r="E2123" s="158"/>
      <c r="F2123" s="158"/>
      <c r="G2123" s="158"/>
      <c r="H2123" s="67"/>
      <c r="I2123" s="67"/>
      <c r="J2123" s="67"/>
    </row>
    <row r="2124">
      <c r="A2124" s="158"/>
      <c r="B2124" s="161"/>
      <c r="C2124" s="158"/>
      <c r="D2124" s="162"/>
      <c r="E2124" s="158"/>
      <c r="F2124" s="158"/>
      <c r="G2124" s="158"/>
      <c r="H2124" s="67"/>
      <c r="I2124" s="67"/>
      <c r="J2124" s="67"/>
    </row>
    <row r="2125">
      <c r="A2125" s="158"/>
      <c r="B2125" s="161"/>
      <c r="C2125" s="158"/>
      <c r="D2125" s="162"/>
      <c r="E2125" s="158"/>
      <c r="F2125" s="158"/>
      <c r="G2125" s="158"/>
      <c r="H2125" s="67"/>
      <c r="I2125" s="67"/>
      <c r="J2125" s="67"/>
    </row>
    <row r="2126">
      <c r="A2126" s="158"/>
      <c r="B2126" s="161"/>
      <c r="C2126" s="158"/>
      <c r="D2126" s="162"/>
      <c r="E2126" s="158"/>
      <c r="F2126" s="158"/>
      <c r="G2126" s="158"/>
      <c r="H2126" s="67"/>
      <c r="I2126" s="67"/>
      <c r="J2126" s="67"/>
    </row>
    <row r="2127">
      <c r="A2127" s="158"/>
      <c r="B2127" s="161"/>
      <c r="C2127" s="158"/>
      <c r="D2127" s="162"/>
      <c r="E2127" s="158"/>
      <c r="F2127" s="158"/>
      <c r="G2127" s="158"/>
      <c r="H2127" s="67"/>
      <c r="I2127" s="67"/>
      <c r="J2127" s="67"/>
    </row>
    <row r="2128">
      <c r="A2128" s="158"/>
      <c r="B2128" s="161"/>
      <c r="C2128" s="158"/>
      <c r="D2128" s="162"/>
      <c r="E2128" s="158"/>
      <c r="F2128" s="158"/>
      <c r="G2128" s="158"/>
      <c r="H2128" s="67"/>
      <c r="I2128" s="67"/>
      <c r="J2128" s="67"/>
    </row>
    <row r="2129">
      <c r="A2129" s="158"/>
      <c r="B2129" s="161"/>
      <c r="C2129" s="158"/>
      <c r="D2129" s="162"/>
      <c r="E2129" s="158"/>
      <c r="F2129" s="158"/>
      <c r="G2129" s="158"/>
      <c r="H2129" s="67"/>
      <c r="I2129" s="67"/>
      <c r="J2129" s="67"/>
    </row>
    <row r="2130">
      <c r="A2130" s="158"/>
      <c r="B2130" s="161"/>
      <c r="C2130" s="158"/>
      <c r="D2130" s="162"/>
      <c r="E2130" s="158"/>
      <c r="F2130" s="158"/>
      <c r="G2130" s="158"/>
      <c r="H2130" s="67"/>
      <c r="I2130" s="67"/>
      <c r="J2130" s="67"/>
    </row>
    <row r="2131">
      <c r="A2131" s="158"/>
      <c r="B2131" s="161"/>
      <c r="C2131" s="158"/>
      <c r="D2131" s="162"/>
      <c r="E2131" s="158"/>
      <c r="F2131" s="158"/>
      <c r="G2131" s="158"/>
      <c r="H2131" s="67"/>
      <c r="I2131" s="67"/>
      <c r="J2131" s="67"/>
    </row>
    <row r="2132">
      <c r="A2132" s="158"/>
      <c r="B2132" s="161"/>
      <c r="C2132" s="158"/>
      <c r="D2132" s="162"/>
      <c r="E2132" s="158"/>
      <c r="F2132" s="158"/>
      <c r="G2132" s="158"/>
      <c r="H2132" s="67"/>
      <c r="I2132" s="67"/>
      <c r="J2132" s="67"/>
    </row>
    <row r="2133">
      <c r="A2133" s="158"/>
      <c r="B2133" s="161"/>
      <c r="C2133" s="158"/>
      <c r="D2133" s="162"/>
      <c r="E2133" s="158"/>
      <c r="F2133" s="158"/>
      <c r="G2133" s="158"/>
      <c r="H2133" s="67"/>
      <c r="I2133" s="67"/>
      <c r="J2133" s="67"/>
    </row>
    <row r="2134">
      <c r="A2134" s="158"/>
      <c r="B2134" s="161"/>
      <c r="C2134" s="158"/>
      <c r="D2134" s="162"/>
      <c r="E2134" s="158"/>
      <c r="F2134" s="158"/>
      <c r="G2134" s="158"/>
      <c r="H2134" s="67"/>
      <c r="I2134" s="67"/>
      <c r="J2134" s="67"/>
    </row>
    <row r="2135">
      <c r="A2135" s="158"/>
      <c r="B2135" s="161"/>
      <c r="C2135" s="158"/>
      <c r="D2135" s="162"/>
      <c r="E2135" s="158"/>
      <c r="F2135" s="158"/>
      <c r="G2135" s="158"/>
      <c r="H2135" s="67"/>
      <c r="I2135" s="67"/>
      <c r="J2135" s="67"/>
    </row>
    <row r="2136">
      <c r="A2136" s="158"/>
      <c r="B2136" s="161"/>
      <c r="C2136" s="158"/>
      <c r="D2136" s="162"/>
      <c r="E2136" s="158"/>
      <c r="F2136" s="158"/>
      <c r="G2136" s="158"/>
      <c r="H2136" s="67"/>
      <c r="I2136" s="67"/>
      <c r="J2136" s="67"/>
    </row>
    <row r="2137">
      <c r="A2137" s="158"/>
      <c r="B2137" s="161"/>
      <c r="C2137" s="158"/>
      <c r="D2137" s="162"/>
      <c r="E2137" s="158"/>
      <c r="F2137" s="158"/>
      <c r="G2137" s="158"/>
      <c r="H2137" s="67"/>
      <c r="I2137" s="67"/>
      <c r="J2137" s="67"/>
    </row>
    <row r="2138">
      <c r="A2138" s="158"/>
      <c r="B2138" s="161"/>
      <c r="C2138" s="158"/>
      <c r="D2138" s="162"/>
      <c r="E2138" s="158"/>
      <c r="F2138" s="158"/>
      <c r="G2138" s="158"/>
      <c r="H2138" s="67"/>
      <c r="I2138" s="67"/>
      <c r="J2138" s="67"/>
    </row>
    <row r="2139">
      <c r="A2139" s="158"/>
      <c r="B2139" s="161"/>
      <c r="C2139" s="158"/>
      <c r="D2139" s="162"/>
      <c r="E2139" s="158"/>
      <c r="F2139" s="158"/>
      <c r="G2139" s="158"/>
      <c r="H2139" s="67"/>
      <c r="I2139" s="67"/>
      <c r="J2139" s="67"/>
    </row>
    <row r="2140">
      <c r="A2140" s="158"/>
      <c r="B2140" s="161"/>
      <c r="C2140" s="158"/>
      <c r="D2140" s="162"/>
      <c r="E2140" s="158"/>
      <c r="F2140" s="158"/>
      <c r="G2140" s="158"/>
      <c r="H2140" s="67"/>
      <c r="I2140" s="67"/>
      <c r="J2140" s="67"/>
    </row>
    <row r="2141">
      <c r="A2141" s="158"/>
      <c r="B2141" s="161"/>
      <c r="C2141" s="158"/>
      <c r="D2141" s="162"/>
      <c r="E2141" s="158"/>
      <c r="F2141" s="158"/>
      <c r="G2141" s="158"/>
      <c r="H2141" s="67"/>
      <c r="I2141" s="67"/>
      <c r="J2141" s="67"/>
    </row>
    <row r="2142">
      <c r="A2142" s="158"/>
      <c r="B2142" s="161"/>
      <c r="C2142" s="158"/>
      <c r="D2142" s="162"/>
      <c r="E2142" s="158"/>
      <c r="F2142" s="158"/>
      <c r="G2142" s="158"/>
      <c r="H2142" s="67"/>
      <c r="I2142" s="67"/>
      <c r="J2142" s="67"/>
    </row>
    <row r="2143">
      <c r="A2143" s="158"/>
      <c r="B2143" s="161"/>
      <c r="C2143" s="158"/>
      <c r="D2143" s="162"/>
      <c r="E2143" s="158"/>
      <c r="F2143" s="158"/>
      <c r="G2143" s="158"/>
      <c r="H2143" s="67"/>
      <c r="I2143" s="67"/>
      <c r="J2143" s="67"/>
    </row>
    <row r="2144">
      <c r="A2144" s="158"/>
      <c r="B2144" s="161"/>
      <c r="C2144" s="158"/>
      <c r="D2144" s="162"/>
      <c r="E2144" s="158"/>
      <c r="F2144" s="158"/>
      <c r="G2144" s="158"/>
      <c r="H2144" s="67"/>
      <c r="I2144" s="67"/>
      <c r="J2144" s="67"/>
    </row>
    <row r="2145">
      <c r="A2145" s="158"/>
      <c r="B2145" s="161"/>
      <c r="C2145" s="158"/>
      <c r="D2145" s="162"/>
      <c r="E2145" s="158"/>
      <c r="F2145" s="158"/>
      <c r="G2145" s="158"/>
      <c r="H2145" s="67"/>
      <c r="I2145" s="67"/>
      <c r="J2145" s="67"/>
    </row>
    <row r="2146">
      <c r="A2146" s="158"/>
      <c r="B2146" s="161"/>
      <c r="C2146" s="158"/>
      <c r="D2146" s="162"/>
      <c r="E2146" s="158"/>
      <c r="F2146" s="158"/>
      <c r="G2146" s="158"/>
      <c r="H2146" s="67"/>
      <c r="I2146" s="67"/>
      <c r="J2146" s="67"/>
    </row>
    <row r="2147">
      <c r="A2147" s="158"/>
      <c r="B2147" s="161"/>
      <c r="C2147" s="158"/>
      <c r="D2147" s="162"/>
      <c r="E2147" s="158"/>
      <c r="F2147" s="158"/>
      <c r="G2147" s="158"/>
      <c r="H2147" s="67"/>
      <c r="I2147" s="67"/>
      <c r="J2147" s="67"/>
    </row>
    <row r="2148">
      <c r="A2148" s="158"/>
      <c r="B2148" s="161"/>
      <c r="C2148" s="158"/>
      <c r="D2148" s="162"/>
      <c r="E2148" s="158"/>
      <c r="F2148" s="158"/>
      <c r="G2148" s="158"/>
      <c r="H2148" s="67"/>
      <c r="I2148" s="67"/>
      <c r="J2148" s="67"/>
    </row>
    <row r="2149">
      <c r="A2149" s="158"/>
      <c r="B2149" s="161"/>
      <c r="C2149" s="158"/>
      <c r="D2149" s="162"/>
      <c r="E2149" s="158"/>
      <c r="F2149" s="158"/>
      <c r="G2149" s="158"/>
      <c r="H2149" s="67"/>
      <c r="I2149" s="67"/>
      <c r="J2149" s="67"/>
    </row>
    <row r="2150">
      <c r="A2150" s="158"/>
      <c r="B2150" s="161"/>
      <c r="C2150" s="158"/>
      <c r="D2150" s="162"/>
      <c r="E2150" s="158"/>
      <c r="F2150" s="158"/>
      <c r="G2150" s="158"/>
      <c r="H2150" s="67"/>
      <c r="I2150" s="67"/>
      <c r="J2150" s="67"/>
    </row>
    <row r="2151">
      <c r="A2151" s="158"/>
      <c r="B2151" s="161"/>
      <c r="C2151" s="158"/>
      <c r="D2151" s="162"/>
      <c r="E2151" s="158"/>
      <c r="F2151" s="158"/>
      <c r="G2151" s="158"/>
      <c r="H2151" s="67"/>
      <c r="I2151" s="67"/>
      <c r="J2151" s="67"/>
    </row>
    <row r="2152">
      <c r="A2152" s="158"/>
      <c r="B2152" s="161"/>
      <c r="C2152" s="158"/>
      <c r="D2152" s="162"/>
      <c r="E2152" s="158"/>
      <c r="F2152" s="158"/>
      <c r="G2152" s="158"/>
      <c r="H2152" s="67"/>
      <c r="I2152" s="67"/>
      <c r="J2152" s="67"/>
    </row>
    <row r="2153">
      <c r="A2153" s="158"/>
      <c r="B2153" s="161"/>
      <c r="C2153" s="158"/>
      <c r="D2153" s="162"/>
      <c r="E2153" s="158"/>
      <c r="F2153" s="158"/>
      <c r="G2153" s="158"/>
      <c r="H2153" s="67"/>
      <c r="I2153" s="67"/>
      <c r="J2153" s="67"/>
    </row>
    <row r="2154">
      <c r="A2154" s="158"/>
      <c r="B2154" s="161"/>
      <c r="C2154" s="158"/>
      <c r="D2154" s="162"/>
      <c r="E2154" s="158"/>
      <c r="F2154" s="158"/>
      <c r="G2154" s="158"/>
      <c r="H2154" s="67"/>
      <c r="I2154" s="67"/>
      <c r="J2154" s="67"/>
    </row>
    <row r="2155">
      <c r="A2155" s="158"/>
      <c r="B2155" s="161"/>
      <c r="C2155" s="158"/>
      <c r="D2155" s="162"/>
      <c r="E2155" s="158"/>
      <c r="F2155" s="158"/>
      <c r="G2155" s="158"/>
      <c r="H2155" s="67"/>
      <c r="I2155" s="67"/>
      <c r="J2155" s="67"/>
    </row>
    <row r="2156">
      <c r="A2156" s="158"/>
      <c r="B2156" s="161"/>
      <c r="C2156" s="158"/>
      <c r="D2156" s="162"/>
      <c r="E2156" s="158"/>
      <c r="F2156" s="158"/>
      <c r="G2156" s="158"/>
      <c r="H2156" s="67"/>
      <c r="I2156" s="67"/>
      <c r="J2156" s="67"/>
    </row>
    <row r="2157">
      <c r="A2157" s="158"/>
      <c r="B2157" s="161"/>
      <c r="C2157" s="158"/>
      <c r="D2157" s="162"/>
      <c r="E2157" s="158"/>
      <c r="F2157" s="158"/>
      <c r="G2157" s="158"/>
      <c r="H2157" s="67"/>
      <c r="I2157" s="67"/>
      <c r="J2157" s="67"/>
    </row>
    <row r="2158">
      <c r="A2158" s="158"/>
      <c r="B2158" s="161"/>
      <c r="C2158" s="158"/>
      <c r="D2158" s="162"/>
      <c r="E2158" s="158"/>
      <c r="F2158" s="158"/>
      <c r="G2158" s="158"/>
      <c r="H2158" s="67"/>
      <c r="I2158" s="67"/>
      <c r="J2158" s="67"/>
    </row>
    <row r="2159">
      <c r="A2159" s="158"/>
      <c r="B2159" s="161"/>
      <c r="C2159" s="158"/>
      <c r="D2159" s="162"/>
      <c r="E2159" s="158"/>
      <c r="F2159" s="158"/>
      <c r="G2159" s="158"/>
      <c r="H2159" s="67"/>
      <c r="I2159" s="67"/>
      <c r="J2159" s="67"/>
    </row>
    <row r="2160">
      <c r="A2160" s="158"/>
      <c r="B2160" s="161"/>
      <c r="C2160" s="158"/>
      <c r="D2160" s="162"/>
      <c r="E2160" s="158"/>
      <c r="F2160" s="158"/>
      <c r="G2160" s="158"/>
      <c r="H2160" s="67"/>
      <c r="I2160" s="67"/>
      <c r="J2160" s="67"/>
    </row>
    <row r="2161">
      <c r="A2161" s="158"/>
      <c r="B2161" s="161"/>
      <c r="C2161" s="158"/>
      <c r="D2161" s="162"/>
      <c r="E2161" s="158"/>
      <c r="F2161" s="158"/>
      <c r="G2161" s="158"/>
      <c r="H2161" s="67"/>
      <c r="I2161" s="67"/>
      <c r="J2161" s="67"/>
    </row>
    <row r="2162">
      <c r="A2162" s="158"/>
      <c r="B2162" s="161"/>
      <c r="C2162" s="158"/>
      <c r="D2162" s="162"/>
      <c r="E2162" s="158"/>
      <c r="F2162" s="158"/>
      <c r="G2162" s="158"/>
      <c r="H2162" s="67"/>
      <c r="I2162" s="67"/>
      <c r="J2162" s="67"/>
    </row>
    <row r="2163">
      <c r="A2163" s="158"/>
      <c r="B2163" s="161"/>
      <c r="C2163" s="158"/>
      <c r="D2163" s="162"/>
      <c r="E2163" s="158"/>
      <c r="F2163" s="158"/>
      <c r="G2163" s="158"/>
      <c r="H2163" s="67"/>
      <c r="I2163" s="67"/>
      <c r="J2163" s="67"/>
    </row>
    <row r="2164">
      <c r="A2164" s="158"/>
      <c r="B2164" s="161"/>
      <c r="C2164" s="158"/>
      <c r="D2164" s="162"/>
      <c r="E2164" s="158"/>
      <c r="F2164" s="158"/>
      <c r="G2164" s="158"/>
      <c r="H2164" s="67"/>
      <c r="I2164" s="67"/>
      <c r="J2164" s="67"/>
    </row>
    <row r="2165">
      <c r="A2165" s="158"/>
      <c r="B2165" s="161"/>
      <c r="C2165" s="158"/>
      <c r="D2165" s="162"/>
      <c r="E2165" s="158"/>
      <c r="F2165" s="158"/>
      <c r="G2165" s="158"/>
      <c r="H2165" s="67"/>
      <c r="I2165" s="67"/>
      <c r="J2165" s="67"/>
    </row>
    <row r="2166">
      <c r="A2166" s="158"/>
      <c r="B2166" s="161"/>
      <c r="C2166" s="158"/>
      <c r="D2166" s="162"/>
      <c r="E2166" s="158"/>
      <c r="F2166" s="158"/>
      <c r="G2166" s="158"/>
      <c r="H2166" s="67"/>
      <c r="I2166" s="67"/>
      <c r="J2166" s="67"/>
    </row>
    <row r="2167">
      <c r="A2167" s="158"/>
      <c r="B2167" s="161"/>
      <c r="C2167" s="158"/>
      <c r="D2167" s="162"/>
      <c r="E2167" s="158"/>
      <c r="F2167" s="158"/>
      <c r="G2167" s="158"/>
      <c r="H2167" s="67"/>
      <c r="I2167" s="67"/>
      <c r="J2167" s="67"/>
    </row>
    <row r="2168">
      <c r="A2168" s="158"/>
      <c r="B2168" s="161"/>
      <c r="C2168" s="158"/>
      <c r="D2168" s="162"/>
      <c r="E2168" s="158"/>
      <c r="F2168" s="158"/>
      <c r="G2168" s="158"/>
      <c r="H2168" s="67"/>
      <c r="I2168" s="67"/>
      <c r="J2168" s="67"/>
    </row>
    <row r="2169">
      <c r="A2169" s="158"/>
      <c r="B2169" s="161"/>
      <c r="C2169" s="158"/>
      <c r="D2169" s="162"/>
      <c r="E2169" s="158"/>
      <c r="F2169" s="158"/>
      <c r="G2169" s="158"/>
      <c r="H2169" s="67"/>
      <c r="I2169" s="67"/>
      <c r="J2169" s="67"/>
    </row>
    <row r="2170">
      <c r="A2170" s="158"/>
      <c r="B2170" s="161"/>
      <c r="C2170" s="158"/>
      <c r="D2170" s="162"/>
      <c r="E2170" s="158"/>
      <c r="F2170" s="158"/>
      <c r="G2170" s="158"/>
      <c r="H2170" s="67"/>
      <c r="I2170" s="67"/>
      <c r="J2170" s="67"/>
    </row>
    <row r="2171">
      <c r="A2171" s="158"/>
      <c r="B2171" s="161"/>
      <c r="C2171" s="158"/>
      <c r="D2171" s="162"/>
      <c r="E2171" s="158"/>
      <c r="F2171" s="158"/>
      <c r="G2171" s="158"/>
      <c r="H2171" s="67"/>
      <c r="I2171" s="67"/>
      <c r="J2171" s="67"/>
    </row>
    <row r="2172">
      <c r="A2172" s="158"/>
      <c r="B2172" s="161"/>
      <c r="C2172" s="158"/>
      <c r="D2172" s="162"/>
      <c r="E2172" s="158"/>
      <c r="F2172" s="158"/>
      <c r="G2172" s="158"/>
      <c r="H2172" s="67"/>
      <c r="I2172" s="67"/>
      <c r="J2172" s="67"/>
    </row>
    <row r="2173">
      <c r="A2173" s="158"/>
      <c r="B2173" s="161"/>
      <c r="C2173" s="158"/>
      <c r="D2173" s="162"/>
      <c r="E2173" s="158"/>
      <c r="F2173" s="158"/>
      <c r="G2173" s="158"/>
      <c r="H2173" s="67"/>
      <c r="I2173" s="67"/>
      <c r="J2173" s="67"/>
    </row>
    <row r="2174">
      <c r="A2174" s="158"/>
      <c r="B2174" s="161"/>
      <c r="C2174" s="158"/>
      <c r="D2174" s="162"/>
      <c r="E2174" s="158"/>
      <c r="F2174" s="158"/>
      <c r="G2174" s="158"/>
      <c r="H2174" s="67"/>
      <c r="I2174" s="67"/>
      <c r="J2174" s="67"/>
    </row>
    <row r="2175">
      <c r="A2175" s="158"/>
      <c r="B2175" s="161"/>
      <c r="C2175" s="158"/>
      <c r="D2175" s="162"/>
      <c r="E2175" s="158"/>
      <c r="F2175" s="158"/>
      <c r="G2175" s="158"/>
      <c r="H2175" s="67"/>
      <c r="I2175" s="67"/>
      <c r="J2175" s="67"/>
    </row>
    <row r="2176">
      <c r="A2176" s="158"/>
      <c r="B2176" s="161"/>
      <c r="C2176" s="158"/>
      <c r="D2176" s="162"/>
      <c r="E2176" s="158"/>
      <c r="F2176" s="158"/>
      <c r="G2176" s="158"/>
      <c r="H2176" s="67"/>
      <c r="I2176" s="67"/>
      <c r="J2176" s="67"/>
    </row>
    <row r="2177">
      <c r="A2177" s="158"/>
      <c r="B2177" s="161"/>
      <c r="C2177" s="158"/>
      <c r="D2177" s="162"/>
      <c r="E2177" s="158"/>
      <c r="F2177" s="158"/>
      <c r="G2177" s="158"/>
      <c r="H2177" s="67"/>
      <c r="I2177" s="67"/>
      <c r="J2177" s="67"/>
    </row>
    <row r="2178">
      <c r="A2178" s="158"/>
      <c r="B2178" s="161"/>
      <c r="C2178" s="158"/>
      <c r="D2178" s="162"/>
      <c r="E2178" s="158"/>
      <c r="F2178" s="158"/>
      <c r="G2178" s="158"/>
      <c r="H2178" s="67"/>
      <c r="I2178" s="67"/>
      <c r="J2178" s="67"/>
    </row>
    <row r="2179">
      <c r="A2179" s="158"/>
      <c r="B2179" s="161"/>
      <c r="C2179" s="158"/>
      <c r="D2179" s="162"/>
      <c r="E2179" s="158"/>
      <c r="F2179" s="158"/>
      <c r="G2179" s="158"/>
      <c r="H2179" s="67"/>
      <c r="I2179" s="67"/>
      <c r="J2179" s="67"/>
    </row>
    <row r="2180">
      <c r="A2180" s="158"/>
      <c r="B2180" s="161"/>
      <c r="C2180" s="158"/>
      <c r="D2180" s="162"/>
      <c r="E2180" s="158"/>
      <c r="F2180" s="158"/>
      <c r="G2180" s="158"/>
      <c r="H2180" s="67"/>
      <c r="I2180" s="67"/>
      <c r="J2180" s="67"/>
    </row>
    <row r="2181">
      <c r="A2181" s="158"/>
      <c r="B2181" s="161"/>
      <c r="C2181" s="158"/>
      <c r="D2181" s="162"/>
      <c r="E2181" s="158"/>
      <c r="F2181" s="158"/>
      <c r="G2181" s="158"/>
      <c r="H2181" s="67"/>
      <c r="I2181" s="67"/>
      <c r="J2181" s="67"/>
    </row>
    <row r="2182">
      <c r="A2182" s="158"/>
      <c r="B2182" s="161"/>
      <c r="C2182" s="158"/>
      <c r="D2182" s="162"/>
      <c r="E2182" s="158"/>
      <c r="F2182" s="158"/>
      <c r="G2182" s="158"/>
      <c r="H2182" s="67"/>
      <c r="I2182" s="67"/>
      <c r="J2182" s="67"/>
    </row>
    <row r="2183">
      <c r="A2183" s="158"/>
      <c r="B2183" s="161"/>
      <c r="C2183" s="158"/>
      <c r="D2183" s="162"/>
      <c r="E2183" s="158"/>
      <c r="F2183" s="158"/>
      <c r="G2183" s="158"/>
      <c r="H2183" s="67"/>
      <c r="I2183" s="67"/>
      <c r="J2183" s="67"/>
    </row>
    <row r="2184">
      <c r="A2184" s="158"/>
      <c r="B2184" s="161"/>
      <c r="C2184" s="158"/>
      <c r="D2184" s="162"/>
      <c r="E2184" s="158"/>
      <c r="F2184" s="158"/>
      <c r="G2184" s="158"/>
      <c r="H2184" s="67"/>
      <c r="I2184" s="67"/>
      <c r="J2184" s="67"/>
    </row>
    <row r="2185">
      <c r="A2185" s="158"/>
      <c r="B2185" s="161"/>
      <c r="C2185" s="158"/>
      <c r="D2185" s="162"/>
      <c r="E2185" s="158"/>
      <c r="F2185" s="158"/>
      <c r="G2185" s="158"/>
      <c r="H2185" s="67"/>
      <c r="I2185" s="67"/>
      <c r="J2185" s="67"/>
    </row>
    <row r="2186">
      <c r="A2186" s="158"/>
      <c r="B2186" s="161"/>
      <c r="C2186" s="158"/>
      <c r="D2186" s="162"/>
      <c r="E2186" s="158"/>
      <c r="F2186" s="158"/>
      <c r="G2186" s="158"/>
      <c r="H2186" s="67"/>
      <c r="I2186" s="67"/>
      <c r="J2186" s="67"/>
    </row>
    <row r="2187">
      <c r="A2187" s="158"/>
      <c r="B2187" s="161"/>
      <c r="C2187" s="158"/>
      <c r="D2187" s="162"/>
      <c r="E2187" s="158"/>
      <c r="F2187" s="158"/>
      <c r="G2187" s="158"/>
      <c r="H2187" s="67"/>
      <c r="I2187" s="67"/>
      <c r="J2187" s="67"/>
    </row>
    <row r="2188">
      <c r="A2188" s="158"/>
      <c r="B2188" s="161"/>
      <c r="C2188" s="158"/>
      <c r="D2188" s="162"/>
      <c r="E2188" s="158"/>
      <c r="F2188" s="158"/>
      <c r="G2188" s="158"/>
      <c r="H2188" s="67"/>
      <c r="I2188" s="67"/>
      <c r="J2188" s="67"/>
    </row>
    <row r="2189">
      <c r="A2189" s="158"/>
      <c r="B2189" s="161"/>
      <c r="C2189" s="158"/>
      <c r="D2189" s="162"/>
      <c r="E2189" s="158"/>
      <c r="F2189" s="158"/>
      <c r="G2189" s="158"/>
      <c r="H2189" s="67"/>
      <c r="I2189" s="67"/>
      <c r="J2189" s="67"/>
    </row>
    <row r="2190">
      <c r="A2190" s="158"/>
      <c r="B2190" s="161"/>
      <c r="C2190" s="158"/>
      <c r="D2190" s="162"/>
      <c r="E2190" s="158"/>
      <c r="F2190" s="158"/>
      <c r="G2190" s="158"/>
      <c r="H2190" s="67"/>
      <c r="I2190" s="67"/>
      <c r="J2190" s="67"/>
    </row>
    <row r="2191">
      <c r="A2191" s="158"/>
      <c r="B2191" s="161"/>
      <c r="C2191" s="158"/>
      <c r="D2191" s="162"/>
      <c r="E2191" s="158"/>
      <c r="F2191" s="158"/>
      <c r="G2191" s="158"/>
      <c r="H2191" s="67"/>
      <c r="I2191" s="67"/>
      <c r="J2191" s="67"/>
    </row>
    <row r="2192">
      <c r="A2192" s="158"/>
      <c r="B2192" s="161"/>
      <c r="C2192" s="158"/>
      <c r="D2192" s="162"/>
      <c r="E2192" s="158"/>
      <c r="F2192" s="158"/>
      <c r="G2192" s="158"/>
      <c r="H2192" s="67"/>
      <c r="I2192" s="67"/>
      <c r="J2192" s="67"/>
    </row>
    <row r="2193">
      <c r="A2193" s="158"/>
      <c r="B2193" s="161"/>
      <c r="C2193" s="158"/>
      <c r="D2193" s="162"/>
      <c r="E2193" s="158"/>
      <c r="F2193" s="158"/>
      <c r="G2193" s="158"/>
      <c r="H2193" s="67"/>
      <c r="I2193" s="67"/>
      <c r="J2193" s="67"/>
    </row>
    <row r="2194">
      <c r="A2194" s="158"/>
      <c r="B2194" s="161"/>
      <c r="C2194" s="158"/>
      <c r="D2194" s="162"/>
      <c r="E2194" s="158"/>
      <c r="F2194" s="158"/>
      <c r="G2194" s="158"/>
      <c r="H2194" s="67"/>
      <c r="I2194" s="67"/>
      <c r="J2194" s="67"/>
    </row>
    <row r="2195">
      <c r="A2195" s="158"/>
      <c r="B2195" s="161"/>
      <c r="C2195" s="158"/>
      <c r="D2195" s="162"/>
      <c r="E2195" s="158"/>
      <c r="F2195" s="158"/>
      <c r="G2195" s="158"/>
      <c r="H2195" s="67"/>
      <c r="I2195" s="67"/>
      <c r="J2195" s="67"/>
    </row>
    <row r="2196">
      <c r="A2196" s="158"/>
      <c r="B2196" s="161"/>
      <c r="C2196" s="158"/>
      <c r="D2196" s="162"/>
      <c r="E2196" s="158"/>
      <c r="F2196" s="158"/>
      <c r="G2196" s="158"/>
      <c r="H2196" s="67"/>
      <c r="I2196" s="67"/>
      <c r="J2196" s="67"/>
    </row>
    <row r="2197">
      <c r="A2197" s="158"/>
      <c r="B2197" s="161"/>
      <c r="C2197" s="158"/>
      <c r="D2197" s="162"/>
      <c r="E2197" s="158"/>
      <c r="F2197" s="158"/>
      <c r="G2197" s="158"/>
      <c r="H2197" s="67"/>
      <c r="I2197" s="67"/>
      <c r="J2197" s="67"/>
    </row>
    <row r="2198">
      <c r="A2198" s="158"/>
      <c r="B2198" s="161"/>
      <c r="C2198" s="158"/>
      <c r="D2198" s="162"/>
      <c r="E2198" s="158"/>
      <c r="F2198" s="158"/>
      <c r="G2198" s="158"/>
      <c r="H2198" s="67"/>
      <c r="I2198" s="67"/>
      <c r="J2198" s="67"/>
    </row>
    <row r="2199">
      <c r="A2199" s="158"/>
      <c r="B2199" s="161"/>
      <c r="C2199" s="158"/>
      <c r="D2199" s="162"/>
      <c r="E2199" s="158"/>
      <c r="F2199" s="158"/>
      <c r="G2199" s="158"/>
      <c r="H2199" s="67"/>
      <c r="I2199" s="67"/>
      <c r="J2199" s="67"/>
    </row>
    <row r="2200">
      <c r="A2200" s="158"/>
      <c r="B2200" s="161"/>
      <c r="C2200" s="158"/>
      <c r="D2200" s="162"/>
      <c r="E2200" s="158"/>
      <c r="F2200" s="158"/>
      <c r="G2200" s="158"/>
      <c r="H2200" s="67"/>
      <c r="I2200" s="67"/>
      <c r="J2200" s="67"/>
    </row>
    <row r="2201">
      <c r="A2201" s="158"/>
      <c r="B2201" s="161"/>
      <c r="C2201" s="158"/>
      <c r="D2201" s="162"/>
      <c r="E2201" s="158"/>
      <c r="F2201" s="158"/>
      <c r="G2201" s="158"/>
      <c r="H2201" s="67"/>
      <c r="I2201" s="67"/>
      <c r="J2201" s="67"/>
    </row>
    <row r="2202">
      <c r="A2202" s="158"/>
      <c r="B2202" s="161"/>
      <c r="C2202" s="158"/>
      <c r="D2202" s="162"/>
      <c r="E2202" s="158"/>
      <c r="F2202" s="158"/>
      <c r="G2202" s="158"/>
      <c r="H2202" s="67"/>
      <c r="I2202" s="67"/>
      <c r="J2202" s="67"/>
    </row>
    <row r="2203">
      <c r="A2203" s="158"/>
      <c r="B2203" s="161"/>
      <c r="C2203" s="158"/>
      <c r="D2203" s="162"/>
      <c r="E2203" s="158"/>
      <c r="F2203" s="158"/>
      <c r="G2203" s="158"/>
      <c r="H2203" s="67"/>
      <c r="I2203" s="67"/>
      <c r="J2203" s="67"/>
    </row>
    <row r="2204">
      <c r="A2204" s="158"/>
      <c r="B2204" s="161"/>
      <c r="C2204" s="158"/>
      <c r="D2204" s="162"/>
      <c r="E2204" s="158"/>
      <c r="F2204" s="158"/>
      <c r="G2204" s="158"/>
      <c r="H2204" s="67"/>
      <c r="I2204" s="67"/>
      <c r="J2204" s="67"/>
    </row>
    <row r="2205">
      <c r="A2205" s="158"/>
      <c r="B2205" s="161"/>
      <c r="C2205" s="158"/>
      <c r="D2205" s="162"/>
      <c r="E2205" s="158"/>
      <c r="F2205" s="158"/>
      <c r="G2205" s="158"/>
      <c r="H2205" s="67"/>
      <c r="I2205" s="67"/>
      <c r="J2205" s="67"/>
    </row>
    <row r="2206">
      <c r="A2206" s="158"/>
      <c r="B2206" s="161"/>
      <c r="C2206" s="158"/>
      <c r="D2206" s="162"/>
      <c r="E2206" s="158"/>
      <c r="F2206" s="158"/>
      <c r="G2206" s="158"/>
      <c r="H2206" s="67"/>
      <c r="I2206" s="67"/>
      <c r="J2206" s="67"/>
    </row>
    <row r="2207">
      <c r="A2207" s="158"/>
      <c r="B2207" s="161"/>
      <c r="C2207" s="158"/>
      <c r="D2207" s="162"/>
      <c r="E2207" s="158"/>
      <c r="F2207" s="158"/>
      <c r="G2207" s="158"/>
      <c r="H2207" s="67"/>
      <c r="I2207" s="67"/>
      <c r="J2207" s="67"/>
    </row>
    <row r="2208">
      <c r="A2208" s="158"/>
      <c r="B2208" s="161"/>
      <c r="C2208" s="158"/>
      <c r="D2208" s="162"/>
      <c r="E2208" s="158"/>
      <c r="F2208" s="158"/>
      <c r="G2208" s="158"/>
      <c r="H2208" s="67"/>
      <c r="I2208" s="67"/>
      <c r="J2208" s="67"/>
    </row>
    <row r="2209">
      <c r="A2209" s="158"/>
      <c r="B2209" s="161"/>
      <c r="C2209" s="158"/>
      <c r="D2209" s="162"/>
      <c r="E2209" s="158"/>
      <c r="F2209" s="158"/>
      <c r="G2209" s="158"/>
      <c r="H2209" s="67"/>
      <c r="I2209" s="67"/>
      <c r="J2209" s="67"/>
    </row>
    <row r="2210">
      <c r="A2210" s="158"/>
      <c r="B2210" s="161"/>
      <c r="C2210" s="158"/>
      <c r="D2210" s="162"/>
      <c r="E2210" s="158"/>
      <c r="F2210" s="158"/>
      <c r="G2210" s="158"/>
      <c r="H2210" s="67"/>
      <c r="I2210" s="67"/>
      <c r="J2210" s="67"/>
    </row>
    <row r="2211">
      <c r="A2211" s="158"/>
      <c r="B2211" s="161"/>
      <c r="C2211" s="158"/>
      <c r="D2211" s="162"/>
      <c r="E2211" s="158"/>
      <c r="F2211" s="158"/>
      <c r="G2211" s="158"/>
      <c r="H2211" s="67"/>
      <c r="I2211" s="67"/>
      <c r="J2211" s="67"/>
    </row>
    <row r="2212">
      <c r="A2212" s="158"/>
      <c r="B2212" s="161"/>
      <c r="C2212" s="158"/>
      <c r="D2212" s="162"/>
      <c r="E2212" s="158"/>
      <c r="F2212" s="158"/>
      <c r="G2212" s="158"/>
      <c r="H2212" s="67"/>
      <c r="I2212" s="67"/>
      <c r="J2212" s="67"/>
    </row>
    <row r="2213">
      <c r="A2213" s="158"/>
      <c r="B2213" s="161"/>
      <c r="C2213" s="158"/>
      <c r="D2213" s="162"/>
      <c r="E2213" s="158"/>
      <c r="F2213" s="158"/>
      <c r="G2213" s="158"/>
      <c r="H2213" s="67"/>
      <c r="I2213" s="67"/>
      <c r="J2213" s="67"/>
    </row>
    <row r="2214">
      <c r="A2214" s="158"/>
      <c r="B2214" s="161"/>
      <c r="C2214" s="158"/>
      <c r="D2214" s="162"/>
      <c r="E2214" s="158"/>
      <c r="F2214" s="158"/>
      <c r="G2214" s="158"/>
      <c r="H2214" s="67"/>
      <c r="I2214" s="67"/>
      <c r="J2214" s="67"/>
    </row>
    <row r="2215">
      <c r="A2215" s="158"/>
      <c r="B2215" s="161"/>
      <c r="C2215" s="158"/>
      <c r="D2215" s="162"/>
      <c r="E2215" s="158"/>
      <c r="F2215" s="158"/>
      <c r="G2215" s="158"/>
      <c r="H2215" s="67"/>
      <c r="I2215" s="67"/>
      <c r="J2215" s="67"/>
    </row>
    <row r="2216">
      <c r="A2216" s="158"/>
      <c r="B2216" s="161"/>
      <c r="C2216" s="158"/>
      <c r="D2216" s="162"/>
      <c r="E2216" s="158"/>
      <c r="F2216" s="158"/>
      <c r="G2216" s="158"/>
      <c r="H2216" s="67"/>
      <c r="I2216" s="67"/>
      <c r="J2216" s="67"/>
    </row>
    <row r="2217">
      <c r="A2217" s="158"/>
      <c r="B2217" s="161"/>
      <c r="C2217" s="158"/>
      <c r="D2217" s="162"/>
      <c r="E2217" s="158"/>
      <c r="F2217" s="158"/>
      <c r="G2217" s="158"/>
      <c r="H2217" s="67"/>
      <c r="I2217" s="67"/>
      <c r="J2217" s="67"/>
    </row>
    <row r="2218">
      <c r="A2218" s="158"/>
      <c r="B2218" s="161"/>
      <c r="C2218" s="158"/>
      <c r="D2218" s="162"/>
      <c r="E2218" s="158"/>
      <c r="F2218" s="158"/>
      <c r="G2218" s="158"/>
      <c r="H2218" s="67"/>
      <c r="I2218" s="67"/>
      <c r="J2218" s="67"/>
    </row>
    <row r="2219">
      <c r="A2219" s="158"/>
      <c r="B2219" s="161"/>
      <c r="C2219" s="158"/>
      <c r="D2219" s="162"/>
      <c r="E2219" s="158"/>
      <c r="F2219" s="158"/>
      <c r="G2219" s="158"/>
      <c r="H2219" s="67"/>
      <c r="I2219" s="67"/>
      <c r="J2219" s="67"/>
    </row>
    <row r="2220">
      <c r="A2220" s="158"/>
      <c r="B2220" s="161"/>
      <c r="C2220" s="158"/>
      <c r="D2220" s="162"/>
      <c r="E2220" s="158"/>
      <c r="F2220" s="158"/>
      <c r="G2220" s="158"/>
      <c r="H2220" s="67"/>
      <c r="I2220" s="67"/>
      <c r="J2220" s="67"/>
    </row>
    <row r="2221">
      <c r="A2221" s="158"/>
      <c r="B2221" s="161"/>
      <c r="C2221" s="158"/>
      <c r="D2221" s="162"/>
      <c r="E2221" s="158"/>
      <c r="F2221" s="158"/>
      <c r="G2221" s="158"/>
      <c r="H2221" s="67"/>
      <c r="I2221" s="67"/>
      <c r="J2221" s="67"/>
    </row>
    <row r="2222">
      <c r="A2222" s="158"/>
      <c r="B2222" s="161"/>
      <c r="C2222" s="158"/>
      <c r="D2222" s="162"/>
      <c r="E2222" s="158"/>
      <c r="F2222" s="158"/>
      <c r="G2222" s="158"/>
      <c r="H2222" s="67"/>
      <c r="I2222" s="67"/>
      <c r="J2222" s="67"/>
    </row>
    <row r="2223">
      <c r="A2223" s="158"/>
      <c r="B2223" s="161"/>
      <c r="C2223" s="158"/>
      <c r="D2223" s="162"/>
      <c r="E2223" s="158"/>
      <c r="F2223" s="158"/>
      <c r="G2223" s="158"/>
      <c r="H2223" s="67"/>
      <c r="I2223" s="67"/>
      <c r="J2223" s="67"/>
    </row>
    <row r="2224">
      <c r="A2224" s="158"/>
      <c r="B2224" s="161"/>
      <c r="C2224" s="158"/>
      <c r="D2224" s="162"/>
      <c r="E2224" s="158"/>
      <c r="F2224" s="158"/>
      <c r="G2224" s="158"/>
      <c r="H2224" s="67"/>
      <c r="I2224" s="67"/>
      <c r="J2224" s="67"/>
    </row>
    <row r="2225">
      <c r="A2225" s="158"/>
      <c r="B2225" s="161"/>
      <c r="C2225" s="158"/>
      <c r="D2225" s="162"/>
      <c r="E2225" s="158"/>
      <c r="F2225" s="158"/>
      <c r="G2225" s="158"/>
      <c r="H2225" s="67"/>
      <c r="I2225" s="67"/>
      <c r="J2225" s="67"/>
    </row>
    <row r="2226">
      <c r="A2226" s="158"/>
      <c r="B2226" s="161"/>
      <c r="C2226" s="158"/>
      <c r="D2226" s="162"/>
      <c r="E2226" s="158"/>
      <c r="F2226" s="158"/>
      <c r="G2226" s="158"/>
      <c r="H2226" s="67"/>
      <c r="I2226" s="67"/>
      <c r="J2226" s="67"/>
    </row>
    <row r="2227">
      <c r="A2227" s="158"/>
      <c r="B2227" s="161"/>
      <c r="C2227" s="158"/>
      <c r="D2227" s="162"/>
      <c r="E2227" s="158"/>
      <c r="F2227" s="158"/>
      <c r="G2227" s="158"/>
      <c r="H2227" s="67"/>
      <c r="I2227" s="67"/>
      <c r="J2227" s="67"/>
    </row>
    <row r="2228">
      <c r="A2228" s="158"/>
      <c r="B2228" s="161"/>
      <c r="C2228" s="158"/>
      <c r="D2228" s="162"/>
      <c r="E2228" s="158"/>
      <c r="F2228" s="158"/>
      <c r="G2228" s="158"/>
      <c r="H2228" s="67"/>
      <c r="I2228" s="67"/>
      <c r="J2228" s="67"/>
    </row>
    <row r="2229">
      <c r="A2229" s="158"/>
      <c r="B2229" s="161"/>
      <c r="C2229" s="158"/>
      <c r="D2229" s="162"/>
      <c r="E2229" s="158"/>
      <c r="F2229" s="158"/>
      <c r="G2229" s="158"/>
      <c r="H2229" s="67"/>
      <c r="I2229" s="67"/>
      <c r="J2229" s="67"/>
    </row>
    <row r="2230">
      <c r="A2230" s="158"/>
      <c r="B2230" s="161"/>
      <c r="C2230" s="158"/>
      <c r="D2230" s="162"/>
      <c r="E2230" s="158"/>
      <c r="F2230" s="158"/>
      <c r="G2230" s="158"/>
      <c r="H2230" s="67"/>
      <c r="I2230" s="67"/>
      <c r="J2230" s="67"/>
    </row>
    <row r="2231">
      <c r="A2231" s="158"/>
      <c r="B2231" s="161"/>
      <c r="C2231" s="158"/>
      <c r="D2231" s="162"/>
      <c r="E2231" s="158"/>
      <c r="F2231" s="158"/>
      <c r="G2231" s="158"/>
      <c r="H2231" s="67"/>
      <c r="I2231" s="67"/>
      <c r="J2231" s="67"/>
    </row>
    <row r="2232">
      <c r="A2232" s="158"/>
      <c r="B2232" s="161"/>
      <c r="C2232" s="158"/>
      <c r="D2232" s="162"/>
      <c r="E2232" s="158"/>
      <c r="F2232" s="158"/>
      <c r="G2232" s="158"/>
      <c r="H2232" s="67"/>
      <c r="I2232" s="67"/>
      <c r="J2232" s="67"/>
    </row>
    <row r="2233">
      <c r="A2233" s="158"/>
      <c r="B2233" s="161"/>
      <c r="C2233" s="158"/>
      <c r="D2233" s="162"/>
      <c r="E2233" s="158"/>
      <c r="F2233" s="158"/>
      <c r="G2233" s="158"/>
      <c r="H2233" s="67"/>
      <c r="I2233" s="67"/>
      <c r="J2233" s="67"/>
    </row>
    <row r="2234">
      <c r="A2234" s="158"/>
      <c r="B2234" s="161"/>
      <c r="C2234" s="158"/>
      <c r="D2234" s="162"/>
      <c r="E2234" s="158"/>
      <c r="F2234" s="158"/>
      <c r="G2234" s="158"/>
      <c r="H2234" s="67"/>
      <c r="I2234" s="67"/>
      <c r="J2234" s="67"/>
    </row>
    <row r="2235">
      <c r="A2235" s="158"/>
      <c r="B2235" s="161"/>
      <c r="C2235" s="158"/>
      <c r="D2235" s="162"/>
      <c r="E2235" s="158"/>
      <c r="F2235" s="158"/>
      <c r="G2235" s="158"/>
      <c r="H2235" s="67"/>
      <c r="I2235" s="67"/>
      <c r="J2235" s="67"/>
    </row>
    <row r="2236">
      <c r="A2236" s="158"/>
      <c r="B2236" s="161"/>
      <c r="C2236" s="158"/>
      <c r="D2236" s="162"/>
      <c r="E2236" s="158"/>
      <c r="F2236" s="158"/>
      <c r="G2236" s="158"/>
      <c r="H2236" s="67"/>
      <c r="I2236" s="67"/>
      <c r="J2236" s="67"/>
    </row>
    <row r="2237">
      <c r="A2237" s="158"/>
      <c r="B2237" s="161"/>
      <c r="C2237" s="158"/>
      <c r="D2237" s="162"/>
      <c r="E2237" s="158"/>
      <c r="F2237" s="158"/>
      <c r="G2237" s="158"/>
      <c r="H2237" s="67"/>
      <c r="I2237" s="67"/>
      <c r="J2237" s="67"/>
    </row>
    <row r="2238">
      <c r="A2238" s="158"/>
      <c r="B2238" s="161"/>
      <c r="C2238" s="158"/>
      <c r="D2238" s="162"/>
      <c r="E2238" s="158"/>
      <c r="F2238" s="158"/>
      <c r="G2238" s="158"/>
      <c r="H2238" s="67"/>
      <c r="I2238" s="67"/>
      <c r="J2238" s="67"/>
    </row>
    <row r="2239">
      <c r="A2239" s="158"/>
      <c r="B2239" s="161"/>
      <c r="C2239" s="158"/>
      <c r="D2239" s="162"/>
      <c r="E2239" s="158"/>
      <c r="F2239" s="158"/>
      <c r="G2239" s="158"/>
      <c r="H2239" s="67"/>
      <c r="I2239" s="67"/>
      <c r="J2239" s="67"/>
    </row>
    <row r="2240">
      <c r="A2240" s="158"/>
      <c r="B2240" s="161"/>
      <c r="C2240" s="158"/>
      <c r="D2240" s="162"/>
      <c r="E2240" s="158"/>
      <c r="F2240" s="158"/>
      <c r="G2240" s="158"/>
      <c r="H2240" s="67"/>
      <c r="I2240" s="67"/>
      <c r="J2240" s="67"/>
    </row>
    <row r="2241">
      <c r="A2241" s="158"/>
      <c r="B2241" s="161"/>
      <c r="C2241" s="158"/>
      <c r="D2241" s="162"/>
      <c r="E2241" s="158"/>
      <c r="F2241" s="158"/>
      <c r="G2241" s="158"/>
      <c r="H2241" s="67"/>
      <c r="I2241" s="67"/>
      <c r="J2241" s="67"/>
    </row>
    <row r="2242">
      <c r="A2242" s="158"/>
      <c r="B2242" s="161"/>
      <c r="C2242" s="158"/>
      <c r="D2242" s="162"/>
      <c r="E2242" s="158"/>
      <c r="F2242" s="158"/>
      <c r="G2242" s="158"/>
      <c r="H2242" s="67"/>
      <c r="I2242" s="67"/>
      <c r="J2242" s="67"/>
    </row>
    <row r="2243">
      <c r="A2243" s="158"/>
      <c r="B2243" s="161"/>
      <c r="C2243" s="158"/>
      <c r="D2243" s="162"/>
      <c r="E2243" s="158"/>
      <c r="F2243" s="158"/>
      <c r="G2243" s="158"/>
      <c r="H2243" s="67"/>
      <c r="I2243" s="67"/>
      <c r="J2243" s="67"/>
    </row>
    <row r="2244">
      <c r="A2244" s="158"/>
      <c r="B2244" s="161"/>
      <c r="C2244" s="158"/>
      <c r="D2244" s="162"/>
      <c r="E2244" s="158"/>
      <c r="F2244" s="158"/>
      <c r="G2244" s="158"/>
      <c r="H2244" s="67"/>
      <c r="I2244" s="67"/>
      <c r="J2244" s="67"/>
    </row>
    <row r="2245">
      <c r="A2245" s="158"/>
      <c r="B2245" s="161"/>
      <c r="C2245" s="158"/>
      <c r="D2245" s="162"/>
      <c r="E2245" s="158"/>
      <c r="F2245" s="158"/>
      <c r="G2245" s="158"/>
      <c r="H2245" s="67"/>
      <c r="I2245" s="67"/>
      <c r="J2245" s="67"/>
    </row>
    <row r="2246">
      <c r="A2246" s="158"/>
      <c r="B2246" s="161"/>
      <c r="C2246" s="158"/>
      <c r="D2246" s="162"/>
      <c r="E2246" s="158"/>
      <c r="F2246" s="158"/>
      <c r="G2246" s="158"/>
      <c r="H2246" s="67"/>
      <c r="I2246" s="67"/>
      <c r="J2246" s="67"/>
    </row>
    <row r="2247">
      <c r="A2247" s="158"/>
      <c r="B2247" s="161"/>
      <c r="C2247" s="158"/>
      <c r="D2247" s="162"/>
      <c r="E2247" s="158"/>
      <c r="F2247" s="158"/>
      <c r="G2247" s="158"/>
      <c r="H2247" s="67"/>
      <c r="I2247" s="67"/>
      <c r="J2247" s="67"/>
    </row>
    <row r="2248">
      <c r="A2248" s="158"/>
      <c r="B2248" s="161"/>
      <c r="C2248" s="158"/>
      <c r="D2248" s="162"/>
      <c r="E2248" s="158"/>
      <c r="F2248" s="158"/>
      <c r="G2248" s="158"/>
      <c r="H2248" s="67"/>
      <c r="I2248" s="67"/>
      <c r="J2248" s="67"/>
    </row>
    <row r="2249">
      <c r="A2249" s="158"/>
      <c r="B2249" s="161"/>
      <c r="C2249" s="158"/>
      <c r="D2249" s="162"/>
      <c r="E2249" s="158"/>
      <c r="F2249" s="158"/>
      <c r="G2249" s="158"/>
      <c r="H2249" s="67"/>
      <c r="I2249" s="67"/>
      <c r="J2249" s="67"/>
    </row>
    <row r="2250">
      <c r="A2250" s="158"/>
      <c r="B2250" s="161"/>
      <c r="C2250" s="158"/>
      <c r="D2250" s="162"/>
      <c r="E2250" s="158"/>
      <c r="F2250" s="158"/>
      <c r="G2250" s="158"/>
      <c r="H2250" s="67"/>
      <c r="I2250" s="67"/>
      <c r="J2250" s="67"/>
    </row>
    <row r="2251">
      <c r="A2251" s="158"/>
      <c r="B2251" s="161"/>
      <c r="C2251" s="158"/>
      <c r="D2251" s="162"/>
      <c r="E2251" s="158"/>
      <c r="F2251" s="158"/>
      <c r="G2251" s="158"/>
      <c r="H2251" s="67"/>
      <c r="I2251" s="67"/>
      <c r="J2251" s="67"/>
    </row>
    <row r="2252">
      <c r="A2252" s="158"/>
      <c r="B2252" s="161"/>
      <c r="C2252" s="158"/>
      <c r="D2252" s="162"/>
      <c r="E2252" s="158"/>
      <c r="F2252" s="158"/>
      <c r="G2252" s="158"/>
      <c r="H2252" s="67"/>
      <c r="I2252" s="67"/>
      <c r="J2252" s="67"/>
    </row>
    <row r="2253">
      <c r="A2253" s="158"/>
      <c r="B2253" s="161"/>
      <c r="C2253" s="158"/>
      <c r="D2253" s="162"/>
      <c r="E2253" s="158"/>
      <c r="F2253" s="158"/>
      <c r="G2253" s="158"/>
      <c r="H2253" s="67"/>
      <c r="I2253" s="67"/>
      <c r="J2253" s="67"/>
    </row>
    <row r="2254">
      <c r="A2254" s="158"/>
      <c r="B2254" s="161"/>
      <c r="C2254" s="158"/>
      <c r="D2254" s="162"/>
      <c r="E2254" s="158"/>
      <c r="F2254" s="158"/>
      <c r="G2254" s="158"/>
      <c r="H2254" s="67"/>
      <c r="I2254" s="67"/>
      <c r="J2254" s="67"/>
    </row>
    <row r="2255">
      <c r="A2255" s="158"/>
      <c r="B2255" s="161"/>
      <c r="C2255" s="158"/>
      <c r="D2255" s="162"/>
      <c r="E2255" s="158"/>
      <c r="F2255" s="158"/>
      <c r="G2255" s="158"/>
      <c r="H2255" s="67"/>
      <c r="I2255" s="67"/>
      <c r="J2255" s="67"/>
    </row>
    <row r="2256">
      <c r="A2256" s="158"/>
      <c r="B2256" s="161"/>
      <c r="C2256" s="158"/>
      <c r="D2256" s="162"/>
      <c r="E2256" s="158"/>
      <c r="F2256" s="158"/>
      <c r="G2256" s="158"/>
      <c r="H2256" s="67"/>
      <c r="I2256" s="67"/>
      <c r="J2256" s="67"/>
    </row>
    <row r="2257">
      <c r="A2257" s="158"/>
      <c r="B2257" s="161"/>
      <c r="C2257" s="158"/>
      <c r="D2257" s="162"/>
      <c r="E2257" s="158"/>
      <c r="F2257" s="158"/>
      <c r="G2257" s="158"/>
      <c r="H2257" s="67"/>
      <c r="I2257" s="67"/>
      <c r="J2257" s="67"/>
    </row>
    <row r="2258">
      <c r="A2258" s="158"/>
      <c r="B2258" s="161"/>
      <c r="C2258" s="158"/>
      <c r="D2258" s="162"/>
      <c r="E2258" s="158"/>
      <c r="F2258" s="158"/>
      <c r="G2258" s="158"/>
      <c r="H2258" s="67"/>
      <c r="I2258" s="67"/>
      <c r="J2258" s="67"/>
    </row>
    <row r="2259">
      <c r="A2259" s="158"/>
      <c r="B2259" s="161"/>
      <c r="C2259" s="158"/>
      <c r="D2259" s="162"/>
      <c r="E2259" s="158"/>
      <c r="F2259" s="158"/>
      <c r="G2259" s="158"/>
      <c r="H2259" s="67"/>
      <c r="I2259" s="67"/>
      <c r="J2259" s="67"/>
    </row>
    <row r="2260">
      <c r="A2260" s="158"/>
      <c r="B2260" s="161"/>
      <c r="C2260" s="158"/>
      <c r="D2260" s="162"/>
      <c r="E2260" s="158"/>
      <c r="F2260" s="158"/>
      <c r="G2260" s="158"/>
      <c r="H2260" s="67"/>
      <c r="I2260" s="67"/>
      <c r="J2260" s="67"/>
    </row>
    <row r="2261">
      <c r="A2261" s="158"/>
      <c r="B2261" s="161"/>
      <c r="C2261" s="158"/>
      <c r="D2261" s="162"/>
      <c r="E2261" s="158"/>
      <c r="F2261" s="158"/>
      <c r="G2261" s="158"/>
      <c r="H2261" s="67"/>
      <c r="I2261" s="67"/>
      <c r="J2261" s="67"/>
    </row>
    <row r="2262">
      <c r="A2262" s="158"/>
      <c r="B2262" s="161"/>
      <c r="C2262" s="158"/>
      <c r="D2262" s="162"/>
      <c r="E2262" s="158"/>
      <c r="F2262" s="158"/>
      <c r="G2262" s="158"/>
      <c r="H2262" s="67"/>
      <c r="I2262" s="67"/>
      <c r="J2262" s="67"/>
    </row>
    <row r="2263">
      <c r="A2263" s="158"/>
      <c r="B2263" s="161"/>
      <c r="C2263" s="158"/>
      <c r="D2263" s="162"/>
      <c r="E2263" s="158"/>
      <c r="F2263" s="158"/>
      <c r="G2263" s="158"/>
      <c r="H2263" s="67"/>
      <c r="I2263" s="67"/>
      <c r="J2263" s="67"/>
    </row>
    <row r="2264">
      <c r="A2264" s="158"/>
      <c r="B2264" s="161"/>
      <c r="C2264" s="158"/>
      <c r="D2264" s="162"/>
      <c r="E2264" s="158"/>
      <c r="F2264" s="158"/>
      <c r="G2264" s="158"/>
      <c r="H2264" s="67"/>
      <c r="I2264" s="67"/>
      <c r="J2264" s="67"/>
    </row>
    <row r="2265">
      <c r="A2265" s="158"/>
      <c r="B2265" s="161"/>
      <c r="C2265" s="158"/>
      <c r="D2265" s="162"/>
      <c r="E2265" s="158"/>
      <c r="F2265" s="158"/>
      <c r="G2265" s="158"/>
      <c r="H2265" s="67"/>
      <c r="I2265" s="67"/>
      <c r="J2265" s="67"/>
    </row>
    <row r="2266">
      <c r="A2266" s="158"/>
      <c r="B2266" s="161"/>
      <c r="C2266" s="158"/>
      <c r="D2266" s="162"/>
      <c r="E2266" s="158"/>
      <c r="F2266" s="158"/>
      <c r="G2266" s="158"/>
      <c r="H2266" s="67"/>
      <c r="I2266" s="67"/>
      <c r="J2266" s="67"/>
    </row>
    <row r="2267">
      <c r="A2267" s="158"/>
      <c r="B2267" s="161"/>
      <c r="C2267" s="158"/>
      <c r="D2267" s="162"/>
      <c r="E2267" s="158"/>
      <c r="F2267" s="158"/>
      <c r="G2267" s="158"/>
      <c r="H2267" s="67"/>
      <c r="I2267" s="67"/>
      <c r="J2267" s="67"/>
    </row>
    <row r="2268">
      <c r="A2268" s="158"/>
      <c r="B2268" s="161"/>
      <c r="C2268" s="158"/>
      <c r="D2268" s="162"/>
      <c r="E2268" s="158"/>
      <c r="F2268" s="158"/>
      <c r="G2268" s="158"/>
      <c r="H2268" s="67"/>
      <c r="I2268" s="67"/>
      <c r="J2268" s="67"/>
    </row>
    <row r="2269">
      <c r="A2269" s="158"/>
      <c r="B2269" s="161"/>
      <c r="C2269" s="158"/>
      <c r="D2269" s="162"/>
      <c r="E2269" s="158"/>
      <c r="F2269" s="158"/>
      <c r="G2269" s="158"/>
      <c r="H2269" s="67"/>
      <c r="I2269" s="67"/>
      <c r="J2269" s="67"/>
    </row>
    <row r="2270">
      <c r="A2270" s="158"/>
      <c r="B2270" s="161"/>
      <c r="C2270" s="158"/>
      <c r="D2270" s="162"/>
      <c r="E2270" s="158"/>
      <c r="F2270" s="158"/>
      <c r="G2270" s="158"/>
      <c r="H2270" s="67"/>
      <c r="I2270" s="67"/>
      <c r="J2270" s="67"/>
    </row>
    <row r="2271">
      <c r="A2271" s="158"/>
      <c r="B2271" s="161"/>
      <c r="C2271" s="158"/>
      <c r="D2271" s="162"/>
      <c r="E2271" s="158"/>
      <c r="F2271" s="158"/>
      <c r="G2271" s="158"/>
      <c r="H2271" s="67"/>
      <c r="I2271" s="67"/>
      <c r="J2271" s="67"/>
    </row>
    <row r="2272">
      <c r="A2272" s="158"/>
      <c r="B2272" s="161"/>
      <c r="C2272" s="158"/>
      <c r="D2272" s="162"/>
      <c r="E2272" s="158"/>
      <c r="F2272" s="158"/>
      <c r="G2272" s="158"/>
      <c r="H2272" s="67"/>
      <c r="I2272" s="67"/>
      <c r="J2272" s="67"/>
    </row>
    <row r="2273">
      <c r="A2273" s="158"/>
      <c r="B2273" s="161"/>
      <c r="C2273" s="158"/>
      <c r="D2273" s="162"/>
      <c r="E2273" s="158"/>
      <c r="F2273" s="158"/>
      <c r="G2273" s="158"/>
      <c r="H2273" s="67"/>
      <c r="I2273" s="67"/>
      <c r="J2273" s="67"/>
    </row>
    <row r="2274">
      <c r="A2274" s="158"/>
      <c r="B2274" s="161"/>
      <c r="C2274" s="158"/>
      <c r="D2274" s="162"/>
      <c r="E2274" s="158"/>
      <c r="F2274" s="158"/>
      <c r="G2274" s="158"/>
      <c r="H2274" s="67"/>
      <c r="I2274" s="67"/>
      <c r="J2274" s="67"/>
    </row>
    <row r="2275">
      <c r="A2275" s="158"/>
      <c r="B2275" s="161"/>
      <c r="C2275" s="158"/>
      <c r="D2275" s="162"/>
      <c r="E2275" s="158"/>
      <c r="F2275" s="158"/>
      <c r="G2275" s="158"/>
      <c r="H2275" s="67"/>
      <c r="I2275" s="67"/>
      <c r="J2275" s="67"/>
    </row>
    <row r="2276">
      <c r="A2276" s="158"/>
      <c r="B2276" s="161"/>
      <c r="C2276" s="158"/>
      <c r="D2276" s="162"/>
      <c r="E2276" s="158"/>
      <c r="F2276" s="158"/>
      <c r="G2276" s="158"/>
      <c r="H2276" s="67"/>
      <c r="I2276" s="67"/>
      <c r="J2276" s="67"/>
    </row>
    <row r="2277">
      <c r="A2277" s="158"/>
      <c r="B2277" s="161"/>
      <c r="C2277" s="158"/>
      <c r="D2277" s="162"/>
      <c r="E2277" s="158"/>
      <c r="F2277" s="158"/>
      <c r="G2277" s="158"/>
      <c r="H2277" s="67"/>
      <c r="I2277" s="67"/>
      <c r="J2277" s="67"/>
    </row>
    <row r="2278">
      <c r="A2278" s="158"/>
      <c r="B2278" s="161"/>
      <c r="C2278" s="158"/>
      <c r="D2278" s="162"/>
      <c r="E2278" s="158"/>
      <c r="F2278" s="158"/>
      <c r="G2278" s="158"/>
      <c r="H2278" s="67"/>
      <c r="I2278" s="67"/>
      <c r="J2278" s="67"/>
    </row>
    <row r="2279">
      <c r="A2279" s="158"/>
      <c r="B2279" s="161"/>
      <c r="C2279" s="158"/>
      <c r="D2279" s="162"/>
      <c r="E2279" s="158"/>
      <c r="F2279" s="158"/>
      <c r="G2279" s="158"/>
      <c r="H2279" s="67"/>
      <c r="I2279" s="67"/>
      <c r="J2279" s="67"/>
    </row>
    <row r="2280">
      <c r="A2280" s="158"/>
      <c r="B2280" s="161"/>
      <c r="C2280" s="158"/>
      <c r="D2280" s="162"/>
      <c r="E2280" s="158"/>
      <c r="F2280" s="158"/>
      <c r="G2280" s="158"/>
      <c r="H2280" s="67"/>
      <c r="I2280" s="67"/>
      <c r="J2280" s="67"/>
    </row>
    <row r="2281">
      <c r="A2281" s="158"/>
      <c r="B2281" s="161"/>
      <c r="C2281" s="158"/>
      <c r="D2281" s="162"/>
      <c r="E2281" s="158"/>
      <c r="F2281" s="158"/>
      <c r="G2281" s="158"/>
      <c r="H2281" s="67"/>
      <c r="I2281" s="67"/>
      <c r="J2281" s="67"/>
    </row>
    <row r="2282">
      <c r="A2282" s="158"/>
      <c r="B2282" s="161"/>
      <c r="C2282" s="158"/>
      <c r="D2282" s="162"/>
      <c r="E2282" s="158"/>
      <c r="F2282" s="158"/>
      <c r="G2282" s="158"/>
      <c r="H2282" s="67"/>
      <c r="I2282" s="67"/>
      <c r="J2282" s="67"/>
    </row>
    <row r="2283">
      <c r="A2283" s="158"/>
      <c r="B2283" s="161"/>
      <c r="C2283" s="158"/>
      <c r="D2283" s="162"/>
      <c r="E2283" s="158"/>
      <c r="F2283" s="158"/>
      <c r="G2283" s="158"/>
      <c r="H2283" s="67"/>
      <c r="I2283" s="67"/>
      <c r="J2283" s="67"/>
    </row>
    <row r="2284">
      <c r="A2284" s="158"/>
      <c r="B2284" s="161"/>
      <c r="C2284" s="158"/>
      <c r="D2284" s="162"/>
      <c r="E2284" s="158"/>
      <c r="F2284" s="158"/>
      <c r="G2284" s="158"/>
      <c r="H2284" s="67"/>
      <c r="I2284" s="67"/>
      <c r="J2284" s="67"/>
    </row>
    <row r="2285">
      <c r="A2285" s="158"/>
      <c r="B2285" s="161"/>
      <c r="C2285" s="158"/>
      <c r="D2285" s="162"/>
      <c r="E2285" s="158"/>
      <c r="F2285" s="158"/>
      <c r="G2285" s="158"/>
      <c r="H2285" s="67"/>
      <c r="I2285" s="67"/>
      <c r="J2285" s="67"/>
    </row>
    <row r="2286">
      <c r="A2286" s="158"/>
      <c r="B2286" s="161"/>
      <c r="C2286" s="158"/>
      <c r="D2286" s="162"/>
      <c r="E2286" s="158"/>
      <c r="F2286" s="158"/>
      <c r="G2286" s="158"/>
      <c r="H2286" s="67"/>
      <c r="I2286" s="67"/>
      <c r="J2286" s="67"/>
    </row>
    <row r="2287">
      <c r="A2287" s="158"/>
      <c r="B2287" s="161"/>
      <c r="C2287" s="158"/>
      <c r="D2287" s="162"/>
      <c r="E2287" s="158"/>
      <c r="F2287" s="158"/>
      <c r="G2287" s="158"/>
      <c r="H2287" s="67"/>
      <c r="I2287" s="67"/>
      <c r="J2287" s="67"/>
    </row>
    <row r="2288">
      <c r="A2288" s="158"/>
      <c r="B2288" s="161"/>
      <c r="C2288" s="158"/>
      <c r="D2288" s="162"/>
      <c r="E2288" s="158"/>
      <c r="F2288" s="158"/>
      <c r="G2288" s="158"/>
      <c r="H2288" s="67"/>
      <c r="I2288" s="67"/>
      <c r="J2288" s="67"/>
    </row>
    <row r="2289">
      <c r="A2289" s="158"/>
      <c r="B2289" s="161"/>
      <c r="C2289" s="158"/>
      <c r="D2289" s="162"/>
      <c r="E2289" s="158"/>
      <c r="F2289" s="158"/>
      <c r="G2289" s="158"/>
      <c r="H2289" s="67"/>
      <c r="I2289" s="67"/>
      <c r="J2289" s="67"/>
    </row>
    <row r="2290">
      <c r="A2290" s="158"/>
      <c r="B2290" s="161"/>
      <c r="C2290" s="158"/>
      <c r="D2290" s="162"/>
      <c r="E2290" s="158"/>
      <c r="F2290" s="158"/>
      <c r="G2290" s="158"/>
      <c r="H2290" s="67"/>
      <c r="I2290" s="67"/>
      <c r="J2290" s="67"/>
    </row>
    <row r="2291">
      <c r="A2291" s="158"/>
      <c r="B2291" s="161"/>
      <c r="C2291" s="158"/>
      <c r="D2291" s="162"/>
      <c r="E2291" s="158"/>
      <c r="F2291" s="158"/>
      <c r="G2291" s="158"/>
      <c r="H2291" s="67"/>
      <c r="I2291" s="67"/>
      <c r="J2291" s="67"/>
    </row>
    <row r="2292">
      <c r="A2292" s="158"/>
      <c r="B2292" s="161"/>
      <c r="C2292" s="158"/>
      <c r="D2292" s="162"/>
      <c r="E2292" s="158"/>
      <c r="F2292" s="158"/>
      <c r="G2292" s="158"/>
      <c r="H2292" s="67"/>
      <c r="I2292" s="67"/>
      <c r="J2292" s="67"/>
    </row>
    <row r="2293">
      <c r="A2293" s="158"/>
      <c r="B2293" s="161"/>
      <c r="C2293" s="158"/>
      <c r="D2293" s="162"/>
      <c r="E2293" s="158"/>
      <c r="F2293" s="158"/>
      <c r="G2293" s="158"/>
      <c r="H2293" s="67"/>
      <c r="I2293" s="67"/>
      <c r="J2293" s="67"/>
    </row>
    <row r="2294">
      <c r="A2294" s="158"/>
      <c r="B2294" s="161"/>
      <c r="C2294" s="158"/>
      <c r="D2294" s="162"/>
      <c r="E2294" s="158"/>
      <c r="F2294" s="158"/>
      <c r="G2294" s="158"/>
      <c r="H2294" s="67"/>
      <c r="I2294" s="67"/>
      <c r="J2294" s="67"/>
    </row>
    <row r="2295">
      <c r="A2295" s="158"/>
      <c r="B2295" s="161"/>
      <c r="C2295" s="158"/>
      <c r="D2295" s="162"/>
      <c r="E2295" s="158"/>
      <c r="F2295" s="158"/>
      <c r="G2295" s="158"/>
      <c r="H2295" s="67"/>
      <c r="I2295" s="67"/>
      <c r="J2295" s="67"/>
    </row>
    <row r="2296">
      <c r="A2296" s="158"/>
      <c r="B2296" s="161"/>
      <c r="C2296" s="158"/>
      <c r="D2296" s="162"/>
      <c r="E2296" s="158"/>
      <c r="F2296" s="158"/>
      <c r="G2296" s="158"/>
      <c r="H2296" s="67"/>
      <c r="I2296" s="67"/>
      <c r="J2296" s="67"/>
    </row>
    <row r="2297">
      <c r="A2297" s="158"/>
      <c r="B2297" s="161"/>
      <c r="C2297" s="158"/>
      <c r="D2297" s="162"/>
      <c r="E2297" s="158"/>
      <c r="F2297" s="158"/>
      <c r="G2297" s="158"/>
      <c r="H2297" s="67"/>
      <c r="I2297" s="67"/>
      <c r="J2297" s="67"/>
    </row>
    <row r="2298">
      <c r="A2298" s="158"/>
      <c r="B2298" s="161"/>
      <c r="C2298" s="158"/>
      <c r="D2298" s="162"/>
      <c r="E2298" s="158"/>
      <c r="F2298" s="158"/>
      <c r="G2298" s="158"/>
      <c r="H2298" s="67"/>
      <c r="I2298" s="67"/>
      <c r="J2298" s="67"/>
    </row>
    <row r="2299">
      <c r="A2299" s="158"/>
      <c r="B2299" s="161"/>
      <c r="C2299" s="158"/>
      <c r="D2299" s="162"/>
      <c r="E2299" s="158"/>
      <c r="F2299" s="158"/>
      <c r="G2299" s="158"/>
      <c r="H2299" s="67"/>
      <c r="I2299" s="67"/>
      <c r="J2299" s="67"/>
    </row>
    <row r="2300">
      <c r="A2300" s="158"/>
      <c r="B2300" s="161"/>
      <c r="C2300" s="158"/>
      <c r="D2300" s="162"/>
      <c r="E2300" s="158"/>
      <c r="F2300" s="158"/>
      <c r="G2300" s="158"/>
      <c r="H2300" s="67"/>
      <c r="I2300" s="67"/>
      <c r="J2300" s="67"/>
    </row>
    <row r="2301">
      <c r="A2301" s="158"/>
      <c r="B2301" s="161"/>
      <c r="C2301" s="158"/>
      <c r="D2301" s="162"/>
      <c r="E2301" s="158"/>
      <c r="F2301" s="158"/>
      <c r="G2301" s="158"/>
      <c r="H2301" s="67"/>
      <c r="I2301" s="67"/>
      <c r="J2301" s="67"/>
    </row>
    <row r="2302">
      <c r="A2302" s="158"/>
      <c r="B2302" s="161"/>
      <c r="C2302" s="158"/>
      <c r="D2302" s="162"/>
      <c r="E2302" s="158"/>
      <c r="F2302" s="158"/>
      <c r="G2302" s="158"/>
      <c r="H2302" s="67"/>
      <c r="I2302" s="67"/>
      <c r="J2302" s="67"/>
    </row>
    <row r="2303">
      <c r="A2303" s="158"/>
      <c r="B2303" s="161"/>
      <c r="C2303" s="158"/>
      <c r="D2303" s="162"/>
      <c r="E2303" s="158"/>
      <c r="F2303" s="158"/>
      <c r="G2303" s="158"/>
      <c r="H2303" s="67"/>
      <c r="I2303" s="67"/>
      <c r="J2303" s="67"/>
    </row>
    <row r="2304">
      <c r="A2304" s="158"/>
      <c r="B2304" s="161"/>
      <c r="C2304" s="158"/>
      <c r="D2304" s="162"/>
      <c r="E2304" s="158"/>
      <c r="F2304" s="158"/>
      <c r="G2304" s="158"/>
      <c r="H2304" s="67"/>
      <c r="I2304" s="67"/>
      <c r="J2304" s="67"/>
    </row>
    <row r="2305">
      <c r="A2305" s="158"/>
      <c r="B2305" s="161"/>
      <c r="C2305" s="158"/>
      <c r="D2305" s="162"/>
      <c r="E2305" s="158"/>
      <c r="F2305" s="158"/>
      <c r="G2305" s="158"/>
      <c r="H2305" s="67"/>
      <c r="I2305" s="67"/>
      <c r="J2305" s="67"/>
    </row>
    <row r="2306">
      <c r="A2306" s="158"/>
      <c r="B2306" s="161"/>
      <c r="C2306" s="158"/>
      <c r="D2306" s="162"/>
      <c r="E2306" s="158"/>
      <c r="F2306" s="158"/>
      <c r="G2306" s="158"/>
      <c r="H2306" s="67"/>
      <c r="I2306" s="67"/>
      <c r="J2306" s="67"/>
    </row>
    <row r="2307">
      <c r="A2307" s="158"/>
      <c r="B2307" s="161"/>
      <c r="C2307" s="158"/>
      <c r="D2307" s="162"/>
      <c r="E2307" s="158"/>
      <c r="F2307" s="158"/>
      <c r="G2307" s="158"/>
      <c r="H2307" s="67"/>
      <c r="I2307" s="67"/>
      <c r="J2307" s="67"/>
    </row>
    <row r="2308">
      <c r="A2308" s="158"/>
      <c r="B2308" s="161"/>
      <c r="C2308" s="158"/>
      <c r="D2308" s="162"/>
      <c r="E2308" s="158"/>
      <c r="F2308" s="158"/>
      <c r="G2308" s="158"/>
      <c r="H2308" s="67"/>
      <c r="I2308" s="67"/>
      <c r="J2308" s="67"/>
    </row>
    <row r="2309">
      <c r="A2309" s="158"/>
      <c r="B2309" s="161"/>
      <c r="C2309" s="158"/>
      <c r="D2309" s="162"/>
      <c r="E2309" s="158"/>
      <c r="F2309" s="158"/>
      <c r="G2309" s="158"/>
      <c r="H2309" s="67"/>
      <c r="I2309" s="67"/>
      <c r="J2309" s="67"/>
    </row>
    <row r="2310">
      <c r="A2310" s="158"/>
      <c r="B2310" s="161"/>
      <c r="C2310" s="158"/>
      <c r="D2310" s="162"/>
      <c r="E2310" s="158"/>
      <c r="F2310" s="158"/>
      <c r="G2310" s="158"/>
      <c r="H2310" s="67"/>
      <c r="I2310" s="67"/>
      <c r="J2310" s="67"/>
    </row>
    <row r="2311">
      <c r="A2311" s="158"/>
      <c r="B2311" s="161"/>
      <c r="C2311" s="158"/>
      <c r="D2311" s="162"/>
      <c r="E2311" s="158"/>
      <c r="F2311" s="158"/>
      <c r="G2311" s="158"/>
      <c r="H2311" s="67"/>
      <c r="I2311" s="67"/>
      <c r="J2311" s="67"/>
    </row>
    <row r="2312">
      <c r="A2312" s="158"/>
      <c r="B2312" s="161"/>
      <c r="C2312" s="158"/>
      <c r="D2312" s="162"/>
      <c r="E2312" s="158"/>
      <c r="F2312" s="158"/>
      <c r="G2312" s="158"/>
      <c r="H2312" s="67"/>
      <c r="I2312" s="67"/>
      <c r="J2312" s="67"/>
    </row>
    <row r="2313">
      <c r="A2313" s="158"/>
      <c r="B2313" s="161"/>
      <c r="C2313" s="158"/>
      <c r="D2313" s="162"/>
      <c r="E2313" s="158"/>
      <c r="F2313" s="158"/>
      <c r="G2313" s="158"/>
      <c r="H2313" s="67"/>
      <c r="I2313" s="67"/>
      <c r="J2313" s="67"/>
    </row>
    <row r="2314">
      <c r="A2314" s="158"/>
      <c r="B2314" s="161"/>
      <c r="C2314" s="158"/>
      <c r="D2314" s="162"/>
      <c r="E2314" s="158"/>
      <c r="F2314" s="158"/>
      <c r="G2314" s="158"/>
      <c r="H2314" s="67"/>
      <c r="I2314" s="67"/>
      <c r="J2314" s="67"/>
    </row>
    <row r="2315">
      <c r="A2315" s="158"/>
      <c r="B2315" s="161"/>
      <c r="C2315" s="158"/>
      <c r="D2315" s="162"/>
      <c r="E2315" s="158"/>
      <c r="F2315" s="158"/>
      <c r="G2315" s="158"/>
      <c r="H2315" s="67"/>
      <c r="I2315" s="67"/>
      <c r="J2315" s="67"/>
    </row>
    <row r="2316">
      <c r="A2316" s="158"/>
      <c r="B2316" s="161"/>
      <c r="C2316" s="158"/>
      <c r="D2316" s="162"/>
      <c r="E2316" s="158"/>
      <c r="F2316" s="158"/>
      <c r="G2316" s="158"/>
      <c r="H2316" s="67"/>
      <c r="I2316" s="67"/>
      <c r="J2316" s="67"/>
    </row>
    <row r="2317">
      <c r="A2317" s="158"/>
      <c r="B2317" s="161"/>
      <c r="C2317" s="158"/>
      <c r="D2317" s="162"/>
      <c r="E2317" s="158"/>
      <c r="F2317" s="158"/>
      <c r="G2317" s="158"/>
      <c r="H2317" s="67"/>
      <c r="I2317" s="67"/>
      <c r="J2317" s="67"/>
    </row>
    <row r="2318">
      <c r="A2318" s="158"/>
      <c r="B2318" s="161"/>
      <c r="C2318" s="158"/>
      <c r="D2318" s="162"/>
      <c r="E2318" s="158"/>
      <c r="F2318" s="158"/>
      <c r="G2318" s="158"/>
      <c r="H2318" s="67"/>
      <c r="I2318" s="67"/>
      <c r="J2318" s="67"/>
    </row>
    <row r="2319">
      <c r="A2319" s="158"/>
      <c r="B2319" s="161"/>
      <c r="C2319" s="158"/>
      <c r="D2319" s="162"/>
      <c r="E2319" s="158"/>
      <c r="F2319" s="158"/>
      <c r="G2319" s="158"/>
      <c r="H2319" s="67"/>
      <c r="I2319" s="67"/>
      <c r="J2319" s="67"/>
    </row>
    <row r="2320">
      <c r="A2320" s="158"/>
      <c r="B2320" s="161"/>
      <c r="C2320" s="158"/>
      <c r="D2320" s="162"/>
      <c r="E2320" s="158"/>
      <c r="F2320" s="158"/>
      <c r="G2320" s="158"/>
      <c r="H2320" s="67"/>
      <c r="I2320" s="67"/>
      <c r="J2320" s="67"/>
    </row>
    <row r="2321">
      <c r="A2321" s="158"/>
      <c r="B2321" s="161"/>
      <c r="C2321" s="158"/>
      <c r="D2321" s="162"/>
      <c r="E2321" s="158"/>
      <c r="F2321" s="158"/>
      <c r="G2321" s="158"/>
      <c r="H2321" s="67"/>
      <c r="I2321" s="67"/>
      <c r="J2321" s="67"/>
    </row>
    <row r="2322">
      <c r="A2322" s="158"/>
      <c r="B2322" s="161"/>
      <c r="C2322" s="158"/>
      <c r="D2322" s="162"/>
      <c r="E2322" s="158"/>
      <c r="F2322" s="158"/>
      <c r="G2322" s="158"/>
      <c r="H2322" s="67"/>
      <c r="I2322" s="67"/>
      <c r="J2322" s="67"/>
    </row>
    <row r="2323">
      <c r="A2323" s="158"/>
      <c r="B2323" s="161"/>
      <c r="C2323" s="158"/>
      <c r="D2323" s="162"/>
      <c r="E2323" s="158"/>
      <c r="F2323" s="158"/>
      <c r="G2323" s="158"/>
      <c r="H2323" s="67"/>
      <c r="I2323" s="67"/>
      <c r="J2323" s="67"/>
    </row>
    <row r="2324">
      <c r="A2324" s="158"/>
      <c r="B2324" s="161"/>
      <c r="C2324" s="158"/>
      <c r="D2324" s="162"/>
      <c r="E2324" s="158"/>
      <c r="F2324" s="158"/>
      <c r="G2324" s="158"/>
      <c r="H2324" s="67"/>
      <c r="I2324" s="67"/>
      <c r="J2324" s="67"/>
    </row>
    <row r="2325">
      <c r="A2325" s="158"/>
      <c r="B2325" s="161"/>
      <c r="C2325" s="158"/>
      <c r="D2325" s="162"/>
      <c r="E2325" s="158"/>
      <c r="F2325" s="158"/>
      <c r="G2325" s="158"/>
      <c r="H2325" s="67"/>
      <c r="I2325" s="67"/>
      <c r="J2325" s="67"/>
    </row>
    <row r="2326">
      <c r="A2326" s="158"/>
      <c r="B2326" s="161"/>
      <c r="C2326" s="158"/>
      <c r="D2326" s="162"/>
      <c r="E2326" s="158"/>
      <c r="F2326" s="158"/>
      <c r="G2326" s="158"/>
      <c r="H2326" s="67"/>
      <c r="I2326" s="67"/>
      <c r="J2326" s="67"/>
    </row>
    <row r="2327">
      <c r="A2327" s="158"/>
      <c r="B2327" s="161"/>
      <c r="C2327" s="158"/>
      <c r="D2327" s="162"/>
      <c r="E2327" s="158"/>
      <c r="F2327" s="158"/>
      <c r="G2327" s="158"/>
      <c r="H2327" s="67"/>
      <c r="I2327" s="67"/>
      <c r="J2327" s="67"/>
    </row>
    <row r="2328">
      <c r="A2328" s="158"/>
      <c r="B2328" s="161"/>
      <c r="C2328" s="158"/>
      <c r="D2328" s="162"/>
      <c r="E2328" s="158"/>
      <c r="F2328" s="158"/>
      <c r="G2328" s="158"/>
      <c r="H2328" s="67"/>
      <c r="I2328" s="67"/>
      <c r="J2328" s="67"/>
    </row>
    <row r="2329">
      <c r="A2329" s="158"/>
      <c r="B2329" s="161"/>
      <c r="C2329" s="158"/>
      <c r="D2329" s="162"/>
      <c r="E2329" s="158"/>
      <c r="F2329" s="158"/>
      <c r="G2329" s="158"/>
      <c r="H2329" s="67"/>
      <c r="I2329" s="67"/>
      <c r="J2329" s="67"/>
    </row>
    <row r="2330">
      <c r="A2330" s="158"/>
      <c r="B2330" s="161"/>
      <c r="C2330" s="158"/>
      <c r="D2330" s="162"/>
      <c r="E2330" s="158"/>
      <c r="F2330" s="158"/>
      <c r="G2330" s="158"/>
      <c r="H2330" s="67"/>
      <c r="I2330" s="67"/>
      <c r="J2330" s="67"/>
    </row>
    <row r="2331">
      <c r="A2331" s="158"/>
      <c r="B2331" s="161"/>
      <c r="C2331" s="158"/>
      <c r="D2331" s="162"/>
      <c r="E2331" s="158"/>
      <c r="F2331" s="158"/>
      <c r="G2331" s="158"/>
      <c r="H2331" s="67"/>
      <c r="I2331" s="67"/>
      <c r="J2331" s="67"/>
    </row>
    <row r="2332">
      <c r="A2332" s="158"/>
      <c r="B2332" s="161"/>
      <c r="C2332" s="158"/>
      <c r="D2332" s="162"/>
      <c r="E2332" s="158"/>
      <c r="F2332" s="158"/>
      <c r="G2332" s="158"/>
      <c r="H2332" s="67"/>
      <c r="I2332" s="67"/>
      <c r="J2332" s="67"/>
    </row>
    <row r="2333">
      <c r="A2333" s="158"/>
      <c r="B2333" s="161"/>
      <c r="C2333" s="158"/>
      <c r="D2333" s="162"/>
      <c r="E2333" s="158"/>
      <c r="F2333" s="158"/>
      <c r="G2333" s="158"/>
      <c r="H2333" s="67"/>
      <c r="I2333" s="67"/>
      <c r="J2333" s="67"/>
    </row>
    <row r="2334">
      <c r="A2334" s="158"/>
      <c r="B2334" s="161"/>
      <c r="C2334" s="158"/>
      <c r="D2334" s="162"/>
      <c r="E2334" s="158"/>
      <c r="F2334" s="158"/>
      <c r="G2334" s="158"/>
      <c r="H2334" s="67"/>
      <c r="I2334" s="67"/>
      <c r="J2334" s="67"/>
    </row>
    <row r="2335">
      <c r="A2335" s="158"/>
      <c r="B2335" s="161"/>
      <c r="C2335" s="158"/>
      <c r="D2335" s="162"/>
      <c r="E2335" s="158"/>
      <c r="F2335" s="158"/>
      <c r="G2335" s="158"/>
      <c r="H2335" s="67"/>
      <c r="I2335" s="67"/>
      <c r="J2335" s="67"/>
    </row>
    <row r="2336">
      <c r="A2336" s="158"/>
      <c r="B2336" s="161"/>
      <c r="C2336" s="158"/>
      <c r="D2336" s="162"/>
      <c r="E2336" s="158"/>
      <c r="F2336" s="158"/>
      <c r="G2336" s="158"/>
      <c r="H2336" s="67"/>
      <c r="I2336" s="67"/>
      <c r="J2336" s="67"/>
    </row>
    <row r="2337">
      <c r="A2337" s="158"/>
      <c r="B2337" s="161"/>
      <c r="C2337" s="158"/>
      <c r="D2337" s="162"/>
      <c r="E2337" s="158"/>
      <c r="F2337" s="158"/>
      <c r="G2337" s="158"/>
      <c r="H2337" s="67"/>
      <c r="I2337" s="67"/>
      <c r="J2337" s="67"/>
    </row>
    <row r="2338">
      <c r="A2338" s="158"/>
      <c r="B2338" s="161"/>
      <c r="C2338" s="158"/>
      <c r="D2338" s="162"/>
      <c r="E2338" s="158"/>
      <c r="F2338" s="158"/>
      <c r="G2338" s="158"/>
      <c r="H2338" s="67"/>
      <c r="I2338" s="67"/>
      <c r="J2338" s="67"/>
    </row>
    <row r="2339">
      <c r="A2339" s="158"/>
      <c r="B2339" s="161"/>
      <c r="C2339" s="158"/>
      <c r="D2339" s="162"/>
      <c r="E2339" s="158"/>
      <c r="F2339" s="158"/>
      <c r="G2339" s="158"/>
      <c r="H2339" s="67"/>
      <c r="I2339" s="67"/>
      <c r="J2339" s="67"/>
    </row>
    <row r="2340">
      <c r="A2340" s="158"/>
      <c r="B2340" s="161"/>
      <c r="C2340" s="158"/>
      <c r="D2340" s="162"/>
      <c r="E2340" s="158"/>
      <c r="F2340" s="158"/>
      <c r="G2340" s="158"/>
      <c r="H2340" s="67"/>
      <c r="I2340" s="67"/>
      <c r="J2340" s="67"/>
    </row>
    <row r="2341">
      <c r="A2341" s="158"/>
      <c r="B2341" s="161"/>
      <c r="C2341" s="158"/>
      <c r="D2341" s="162"/>
      <c r="E2341" s="158"/>
      <c r="F2341" s="158"/>
      <c r="G2341" s="158"/>
      <c r="H2341" s="67"/>
      <c r="I2341" s="67"/>
      <c r="J2341" s="67"/>
    </row>
    <row r="2342">
      <c r="A2342" s="158"/>
      <c r="B2342" s="161"/>
      <c r="C2342" s="158"/>
      <c r="D2342" s="162"/>
      <c r="E2342" s="158"/>
      <c r="F2342" s="158"/>
      <c r="G2342" s="158"/>
      <c r="H2342" s="67"/>
      <c r="I2342" s="67"/>
      <c r="J2342" s="67"/>
    </row>
    <row r="2343">
      <c r="A2343" s="158"/>
      <c r="B2343" s="161"/>
      <c r="C2343" s="158"/>
      <c r="D2343" s="162"/>
      <c r="E2343" s="158"/>
      <c r="F2343" s="158"/>
      <c r="G2343" s="158"/>
      <c r="H2343" s="67"/>
      <c r="I2343" s="67"/>
      <c r="J2343" s="67"/>
    </row>
  </sheetData>
  <autoFilter ref="$A$1:$K$1479">
    <filterColumn colId="9">
      <filters>
        <filter val="USULAN ICD 10 IM"/>
        <filter val="USULAN REKLASIFIKASI ICD 9 IM"/>
      </filters>
    </filterColumn>
  </autoFil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10812</v>
      </c>
      <c r="B2" s="1" t="s">
        <v>12</v>
      </c>
      <c r="C2" s="1" t="s">
        <v>13</v>
      </c>
      <c r="D2" s="2" t="str">
        <f>"A06.6"</f>
        <v>A06.6</v>
      </c>
      <c r="E2" s="1" t="s">
        <v>14</v>
      </c>
    </row>
    <row r="3">
      <c r="A3" s="1" t="s">
        <v>10812</v>
      </c>
      <c r="B3" s="1" t="s">
        <v>12</v>
      </c>
      <c r="C3" s="1" t="s">
        <v>13</v>
      </c>
      <c r="D3" s="2" t="str">
        <f>"A17.0"</f>
        <v>A17.0</v>
      </c>
      <c r="E3" s="1" t="s">
        <v>19</v>
      </c>
    </row>
    <row r="4">
      <c r="A4" s="1" t="s">
        <v>10812</v>
      </c>
      <c r="B4" s="1" t="s">
        <v>12</v>
      </c>
      <c r="C4" s="1" t="s">
        <v>13</v>
      </c>
      <c r="D4" s="2" t="str">
        <f>"A17.1"</f>
        <v>A17.1</v>
      </c>
      <c r="E4" s="1" t="s">
        <v>22</v>
      </c>
    </row>
    <row r="5">
      <c r="A5" s="1" t="s">
        <v>10812</v>
      </c>
      <c r="B5" s="1" t="s">
        <v>12</v>
      </c>
      <c r="C5" s="1" t="s">
        <v>13</v>
      </c>
      <c r="D5" s="2" t="str">
        <f>"A17.8"</f>
        <v>A17.8</v>
      </c>
      <c r="E5" s="1" t="s">
        <v>28</v>
      </c>
    </row>
    <row r="6">
      <c r="A6" s="1" t="s">
        <v>10812</v>
      </c>
      <c r="B6" s="1" t="s">
        <v>12</v>
      </c>
      <c r="C6" s="1" t="s">
        <v>13</v>
      </c>
      <c r="D6" s="2" t="str">
        <f>"A17.9"</f>
        <v>A17.9</v>
      </c>
      <c r="E6" s="1" t="s">
        <v>31</v>
      </c>
    </row>
    <row r="7">
      <c r="A7" s="1" t="s">
        <v>10812</v>
      </c>
      <c r="B7" s="1" t="s">
        <v>12</v>
      </c>
      <c r="C7" s="1" t="s">
        <v>13</v>
      </c>
      <c r="D7" s="2" t="str">
        <f>"A32.1"</f>
        <v>A32.1</v>
      </c>
      <c r="E7" s="1" t="s">
        <v>34</v>
      </c>
    </row>
    <row r="8">
      <c r="A8" s="1" t="s">
        <v>10812</v>
      </c>
      <c r="B8" s="1" t="s">
        <v>12</v>
      </c>
      <c r="C8" s="1" t="s">
        <v>13</v>
      </c>
      <c r="D8" s="2" t="str">
        <f>"A39.0"</f>
        <v>A39.0</v>
      </c>
      <c r="E8" s="1" t="s">
        <v>36</v>
      </c>
    </row>
    <row r="9">
      <c r="A9" s="1" t="s">
        <v>10812</v>
      </c>
      <c r="B9" s="1" t="s">
        <v>12</v>
      </c>
      <c r="C9" s="1" t="s">
        <v>13</v>
      </c>
      <c r="D9" s="2" t="str">
        <f>"A50.4"</f>
        <v>A50.4</v>
      </c>
      <c r="E9" s="1" t="s">
        <v>38</v>
      </c>
    </row>
    <row r="10">
      <c r="A10" s="1" t="s">
        <v>10812</v>
      </c>
      <c r="B10" s="1" t="s">
        <v>12</v>
      </c>
      <c r="C10" s="1" t="s">
        <v>13</v>
      </c>
      <c r="D10" s="2" t="str">
        <f>"A52.1"</f>
        <v>A52.1</v>
      </c>
      <c r="E10" s="1" t="s">
        <v>40</v>
      </c>
    </row>
    <row r="11">
      <c r="A11" s="1" t="s">
        <v>10812</v>
      </c>
      <c r="B11" s="1" t="s">
        <v>12</v>
      </c>
      <c r="C11" s="1" t="s">
        <v>13</v>
      </c>
      <c r="D11" s="2" t="str">
        <f>"A52.2"</f>
        <v>A52.2</v>
      </c>
      <c r="E11" s="1" t="s">
        <v>42</v>
      </c>
    </row>
    <row r="12">
      <c r="A12" s="1" t="s">
        <v>10812</v>
      </c>
      <c r="B12" s="1" t="s">
        <v>12</v>
      </c>
      <c r="C12" s="1" t="s">
        <v>13</v>
      </c>
      <c r="D12" s="2" t="str">
        <f>"A52.3"</f>
        <v>A52.3</v>
      </c>
      <c r="E12" s="1" t="s">
        <v>44</v>
      </c>
    </row>
    <row r="13">
      <c r="A13" s="1" t="s">
        <v>10812</v>
      </c>
      <c r="B13" s="1" t="s">
        <v>12</v>
      </c>
      <c r="C13" s="1" t="s">
        <v>13</v>
      </c>
      <c r="D13" s="2" t="str">
        <f>"A80.0"</f>
        <v>A80.0</v>
      </c>
      <c r="E13" s="1" t="s">
        <v>46</v>
      </c>
    </row>
    <row r="14">
      <c r="A14" s="1" t="s">
        <v>10812</v>
      </c>
      <c r="B14" s="1" t="s">
        <v>12</v>
      </c>
      <c r="C14" s="1" t="s">
        <v>13</v>
      </c>
      <c r="D14" s="2" t="str">
        <f>"A80.1"</f>
        <v>A80.1</v>
      </c>
      <c r="E14" s="1" t="s">
        <v>48</v>
      </c>
    </row>
    <row r="15">
      <c r="A15" s="1" t="s">
        <v>10812</v>
      </c>
      <c r="B15" s="1" t="s">
        <v>12</v>
      </c>
      <c r="C15" s="1" t="s">
        <v>13</v>
      </c>
      <c r="D15" s="2" t="str">
        <f>"A80.2"</f>
        <v>A80.2</v>
      </c>
      <c r="E15" s="1" t="s">
        <v>51</v>
      </c>
    </row>
    <row r="16">
      <c r="A16" s="1" t="s">
        <v>10812</v>
      </c>
      <c r="B16" s="1" t="s">
        <v>12</v>
      </c>
      <c r="C16" s="1" t="s">
        <v>13</v>
      </c>
      <c r="D16" s="2" t="str">
        <f>"A80.3"</f>
        <v>A80.3</v>
      </c>
      <c r="E16" s="1" t="s">
        <v>54</v>
      </c>
    </row>
    <row r="17">
      <c r="A17" s="1" t="s">
        <v>10812</v>
      </c>
      <c r="B17" s="1" t="s">
        <v>12</v>
      </c>
      <c r="C17" s="1" t="s">
        <v>13</v>
      </c>
      <c r="D17" s="2" t="str">
        <f>"A80.9"</f>
        <v>A80.9</v>
      </c>
      <c r="E17" s="1" t="s">
        <v>57</v>
      </c>
    </row>
    <row r="18">
      <c r="A18" s="1" t="s">
        <v>10812</v>
      </c>
      <c r="B18" s="1" t="s">
        <v>12</v>
      </c>
      <c r="C18" s="1" t="s">
        <v>13</v>
      </c>
      <c r="D18" s="2" t="str">
        <f>"A81.0"</f>
        <v>A81.0</v>
      </c>
      <c r="E18" s="1" t="s">
        <v>61</v>
      </c>
    </row>
    <row r="19">
      <c r="A19" s="1" t="s">
        <v>10812</v>
      </c>
      <c r="B19" s="1" t="s">
        <v>12</v>
      </c>
      <c r="C19" s="1" t="s">
        <v>13</v>
      </c>
      <c r="D19" s="2" t="str">
        <f>"A81.1"</f>
        <v>A81.1</v>
      </c>
      <c r="E19" s="1" t="s">
        <v>67</v>
      </c>
    </row>
    <row r="20">
      <c r="A20" s="1" t="s">
        <v>10812</v>
      </c>
      <c r="B20" s="1" t="s">
        <v>12</v>
      </c>
      <c r="C20" s="1" t="s">
        <v>13</v>
      </c>
      <c r="D20" s="2" t="str">
        <f>"A81.2"</f>
        <v>A81.2</v>
      </c>
      <c r="E20" s="1" t="s">
        <v>70</v>
      </c>
    </row>
    <row r="21">
      <c r="A21" s="1" t="s">
        <v>10812</v>
      </c>
      <c r="B21" s="1" t="s">
        <v>12</v>
      </c>
      <c r="C21" s="1" t="s">
        <v>13</v>
      </c>
      <c r="D21" s="2" t="str">
        <f>"A81.8"</f>
        <v>A81.8</v>
      </c>
      <c r="E21" s="1" t="s">
        <v>73</v>
      </c>
    </row>
    <row r="22">
      <c r="A22" s="1" t="s">
        <v>10812</v>
      </c>
      <c r="B22" s="1" t="s">
        <v>12</v>
      </c>
      <c r="C22" s="1" t="s">
        <v>13</v>
      </c>
      <c r="D22" s="2" t="str">
        <f>"A81.9"</f>
        <v>A81.9</v>
      </c>
      <c r="E22" s="1" t="s">
        <v>76</v>
      </c>
    </row>
    <row r="23">
      <c r="A23" s="1" t="s">
        <v>10812</v>
      </c>
      <c r="B23" s="1" t="s">
        <v>12</v>
      </c>
      <c r="C23" s="1" t="s">
        <v>13</v>
      </c>
      <c r="D23" s="2" t="str">
        <f>"A82.0"</f>
        <v>A82.0</v>
      </c>
      <c r="E23" s="1" t="s">
        <v>79</v>
      </c>
    </row>
    <row r="24">
      <c r="A24" s="1" t="s">
        <v>10812</v>
      </c>
      <c r="B24" s="1" t="s">
        <v>12</v>
      </c>
      <c r="C24" s="1" t="s">
        <v>13</v>
      </c>
      <c r="D24" s="2" t="str">
        <f>"A82.1"</f>
        <v>A82.1</v>
      </c>
      <c r="E24" s="1" t="s">
        <v>82</v>
      </c>
    </row>
    <row r="25">
      <c r="A25" s="1" t="s">
        <v>10812</v>
      </c>
      <c r="B25" s="1" t="s">
        <v>12</v>
      </c>
      <c r="C25" s="1" t="s">
        <v>13</v>
      </c>
      <c r="D25" s="2" t="str">
        <f>"A82.9"</f>
        <v>A82.9</v>
      </c>
      <c r="E25" s="1" t="s">
        <v>88</v>
      </c>
    </row>
    <row r="26">
      <c r="A26" s="1" t="s">
        <v>10812</v>
      </c>
      <c r="B26" s="1" t="s">
        <v>12</v>
      </c>
      <c r="C26" s="1" t="s">
        <v>13</v>
      </c>
      <c r="D26" s="2" t="str">
        <f>"A83.0"</f>
        <v>A83.0</v>
      </c>
      <c r="E26" s="1" t="s">
        <v>91</v>
      </c>
    </row>
    <row r="27">
      <c r="A27" s="1" t="s">
        <v>10812</v>
      </c>
      <c r="B27" s="1" t="s">
        <v>12</v>
      </c>
      <c r="C27" s="1" t="s">
        <v>13</v>
      </c>
      <c r="D27" s="2" t="str">
        <f>"A83.1"</f>
        <v>A83.1</v>
      </c>
      <c r="E27" s="1" t="s">
        <v>93</v>
      </c>
    </row>
    <row r="28">
      <c r="A28" s="1" t="s">
        <v>10812</v>
      </c>
      <c r="B28" s="1" t="s">
        <v>12</v>
      </c>
      <c r="C28" s="1" t="s">
        <v>13</v>
      </c>
      <c r="D28" s="2" t="str">
        <f>"A83.2"</f>
        <v>A83.2</v>
      </c>
      <c r="E28" s="1" t="s">
        <v>96</v>
      </c>
    </row>
    <row r="29">
      <c r="A29" s="1" t="s">
        <v>10812</v>
      </c>
      <c r="B29" s="1" t="s">
        <v>12</v>
      </c>
      <c r="C29" s="1" t="s">
        <v>13</v>
      </c>
      <c r="D29" s="2" t="str">
        <f>"A83.3"</f>
        <v>A83.3</v>
      </c>
      <c r="E29" s="1" t="s">
        <v>100</v>
      </c>
    </row>
    <row r="30">
      <c r="A30" s="1" t="s">
        <v>10812</v>
      </c>
      <c r="B30" s="1" t="s">
        <v>12</v>
      </c>
      <c r="C30" s="1" t="s">
        <v>13</v>
      </c>
      <c r="D30" s="2" t="str">
        <f>"A83.4"</f>
        <v>A83.4</v>
      </c>
      <c r="E30" s="1" t="s">
        <v>104</v>
      </c>
    </row>
    <row r="31">
      <c r="A31" s="1" t="s">
        <v>10812</v>
      </c>
      <c r="B31" s="1" t="s">
        <v>12</v>
      </c>
      <c r="C31" s="1" t="s">
        <v>13</v>
      </c>
      <c r="D31" s="2" t="str">
        <f>"A83.5"</f>
        <v>A83.5</v>
      </c>
      <c r="E31" s="1" t="s">
        <v>106</v>
      </c>
    </row>
    <row r="32">
      <c r="A32" s="1" t="s">
        <v>10812</v>
      </c>
      <c r="B32" s="1" t="s">
        <v>12</v>
      </c>
      <c r="C32" s="1" t="s">
        <v>13</v>
      </c>
      <c r="D32" s="2" t="str">
        <f>"A83.6"</f>
        <v>A83.6</v>
      </c>
      <c r="E32" s="1" t="s">
        <v>108</v>
      </c>
    </row>
    <row r="33">
      <c r="A33" s="1" t="s">
        <v>10812</v>
      </c>
      <c r="B33" s="1" t="s">
        <v>12</v>
      </c>
      <c r="C33" s="1" t="s">
        <v>13</v>
      </c>
      <c r="D33" s="2" t="str">
        <f>"A83.8"</f>
        <v>A83.8</v>
      </c>
      <c r="E33" s="1" t="s">
        <v>112</v>
      </c>
    </row>
    <row r="34">
      <c r="A34" s="1" t="s">
        <v>10812</v>
      </c>
      <c r="B34" s="1" t="s">
        <v>12</v>
      </c>
      <c r="C34" s="1" t="s">
        <v>13</v>
      </c>
      <c r="D34" s="2" t="str">
        <f>"A83.9"</f>
        <v>A83.9</v>
      </c>
      <c r="E34" s="1" t="s">
        <v>114</v>
      </c>
    </row>
    <row r="35">
      <c r="A35" s="1" t="s">
        <v>10812</v>
      </c>
      <c r="B35" s="1" t="s">
        <v>12</v>
      </c>
      <c r="C35" s="1" t="s">
        <v>13</v>
      </c>
      <c r="D35" s="2" t="str">
        <f>"A84.0"</f>
        <v>A84.0</v>
      </c>
      <c r="E35" s="1" t="s">
        <v>118</v>
      </c>
    </row>
    <row r="36">
      <c r="A36" s="1" t="s">
        <v>10812</v>
      </c>
      <c r="B36" s="1" t="s">
        <v>12</v>
      </c>
      <c r="C36" s="1" t="s">
        <v>13</v>
      </c>
      <c r="D36" s="2" t="str">
        <f>"A84.1"</f>
        <v>A84.1</v>
      </c>
      <c r="E36" s="1" t="s">
        <v>122</v>
      </c>
    </row>
    <row r="37">
      <c r="A37" s="1" t="s">
        <v>10812</v>
      </c>
      <c r="B37" s="1" t="s">
        <v>12</v>
      </c>
      <c r="C37" s="1" t="s">
        <v>13</v>
      </c>
      <c r="D37" s="2" t="str">
        <f>"A84.8"</f>
        <v>A84.8</v>
      </c>
      <c r="E37" s="1" t="s">
        <v>125</v>
      </c>
    </row>
    <row r="38">
      <c r="A38" s="1" t="s">
        <v>10812</v>
      </c>
      <c r="B38" s="1" t="s">
        <v>12</v>
      </c>
      <c r="C38" s="1" t="s">
        <v>13</v>
      </c>
      <c r="D38" s="2" t="str">
        <f>"A84.9"</f>
        <v>A84.9</v>
      </c>
      <c r="E38" s="1" t="s">
        <v>128</v>
      </c>
    </row>
    <row r="39">
      <c r="A39" s="1" t="s">
        <v>10812</v>
      </c>
      <c r="B39" s="1" t="s">
        <v>12</v>
      </c>
      <c r="C39" s="1" t="s">
        <v>13</v>
      </c>
      <c r="D39" s="2" t="str">
        <f>"A85.0"</f>
        <v>A85.0</v>
      </c>
      <c r="E39" s="1" t="s">
        <v>133</v>
      </c>
    </row>
    <row r="40">
      <c r="A40" s="1" t="s">
        <v>10812</v>
      </c>
      <c r="B40" s="1" t="s">
        <v>12</v>
      </c>
      <c r="C40" s="1" t="s">
        <v>13</v>
      </c>
      <c r="D40" s="2" t="str">
        <f>"A85.1"</f>
        <v>A85.1</v>
      </c>
      <c r="E40" s="1" t="s">
        <v>136</v>
      </c>
    </row>
    <row r="41">
      <c r="A41" s="1" t="s">
        <v>10812</v>
      </c>
      <c r="B41" s="1" t="s">
        <v>12</v>
      </c>
      <c r="C41" s="1" t="s">
        <v>13</v>
      </c>
      <c r="D41" s="2" t="str">
        <f>"A85.2"</f>
        <v>A85.2</v>
      </c>
      <c r="E41" s="1" t="s">
        <v>141</v>
      </c>
    </row>
    <row r="42">
      <c r="A42" s="1" t="s">
        <v>10812</v>
      </c>
      <c r="B42" s="1" t="s">
        <v>12</v>
      </c>
      <c r="C42" s="1" t="s">
        <v>13</v>
      </c>
      <c r="D42" s="2" t="str">
        <f>"A85.8"</f>
        <v>A85.8</v>
      </c>
      <c r="E42" s="1" t="s">
        <v>144</v>
      </c>
    </row>
    <row r="43">
      <c r="A43" s="1" t="s">
        <v>10812</v>
      </c>
      <c r="B43" s="1" t="s">
        <v>12</v>
      </c>
      <c r="C43" s="1" t="s">
        <v>13</v>
      </c>
      <c r="D43" s="2" t="str">
        <f>"A86"</f>
        <v>A86</v>
      </c>
      <c r="E43" s="1" t="s">
        <v>147</v>
      </c>
    </row>
    <row r="44">
      <c r="A44" s="1" t="s">
        <v>10812</v>
      </c>
      <c r="B44" s="1" t="s">
        <v>12</v>
      </c>
      <c r="C44" s="1" t="s">
        <v>13</v>
      </c>
      <c r="D44" s="2" t="str">
        <f>"A87.0"</f>
        <v>A87.0</v>
      </c>
      <c r="E44" s="1" t="s">
        <v>150</v>
      </c>
    </row>
    <row r="45">
      <c r="A45" s="1" t="s">
        <v>10812</v>
      </c>
      <c r="B45" s="1" t="s">
        <v>12</v>
      </c>
      <c r="C45" s="1" t="s">
        <v>13</v>
      </c>
      <c r="D45" s="2" t="str">
        <f>"A87.1"</f>
        <v>A87.1</v>
      </c>
      <c r="E45" s="1" t="s">
        <v>153</v>
      </c>
    </row>
    <row r="46">
      <c r="A46" s="1" t="s">
        <v>10812</v>
      </c>
      <c r="B46" s="1" t="s">
        <v>12</v>
      </c>
      <c r="C46" s="1" t="s">
        <v>13</v>
      </c>
      <c r="D46" s="2" t="str">
        <f>"A87.2"</f>
        <v>A87.2</v>
      </c>
      <c r="E46" s="1" t="s">
        <v>159</v>
      </c>
    </row>
    <row r="47">
      <c r="A47" s="1" t="s">
        <v>10812</v>
      </c>
      <c r="B47" s="1" t="s">
        <v>12</v>
      </c>
      <c r="C47" s="1" t="s">
        <v>13</v>
      </c>
      <c r="D47" s="2" t="str">
        <f>"A87.8"</f>
        <v>A87.8</v>
      </c>
      <c r="E47" s="1" t="s">
        <v>160</v>
      </c>
    </row>
    <row r="48">
      <c r="A48" s="1" t="s">
        <v>10812</v>
      </c>
      <c r="B48" s="1" t="s">
        <v>12</v>
      </c>
      <c r="C48" s="1" t="s">
        <v>13</v>
      </c>
      <c r="D48" s="2" t="str">
        <f>"A87.9"</f>
        <v>A87.9</v>
      </c>
      <c r="E48" s="1" t="s">
        <v>162</v>
      </c>
    </row>
    <row r="49">
      <c r="A49" s="1" t="s">
        <v>10812</v>
      </c>
      <c r="B49" s="1" t="s">
        <v>12</v>
      </c>
      <c r="C49" s="1" t="s">
        <v>13</v>
      </c>
      <c r="D49" s="2" t="str">
        <f>"A88.0"</f>
        <v>A88.0</v>
      </c>
      <c r="E49" s="1" t="s">
        <v>165</v>
      </c>
    </row>
    <row r="50">
      <c r="A50" s="1" t="s">
        <v>10812</v>
      </c>
      <c r="B50" s="1" t="s">
        <v>12</v>
      </c>
      <c r="C50" s="1" t="s">
        <v>13</v>
      </c>
      <c r="D50" s="2" t="str">
        <f>"A88.1"</f>
        <v>A88.1</v>
      </c>
      <c r="E50" s="1" t="s">
        <v>168</v>
      </c>
    </row>
    <row r="51">
      <c r="A51" s="1" t="s">
        <v>10812</v>
      </c>
      <c r="B51" s="1" t="s">
        <v>12</v>
      </c>
      <c r="C51" s="1" t="s">
        <v>13</v>
      </c>
      <c r="D51" s="2" t="str">
        <f>"A88.8"</f>
        <v>A88.8</v>
      </c>
      <c r="E51" s="1" t="s">
        <v>171</v>
      </c>
    </row>
    <row r="52">
      <c r="A52" s="1" t="s">
        <v>10812</v>
      </c>
      <c r="B52" s="1" t="s">
        <v>12</v>
      </c>
      <c r="C52" s="1" t="s">
        <v>13</v>
      </c>
      <c r="D52" s="2" t="str">
        <f>"A89"</f>
        <v>A89</v>
      </c>
      <c r="E52" s="1" t="s">
        <v>174</v>
      </c>
    </row>
    <row r="53">
      <c r="A53" s="1" t="s">
        <v>10812</v>
      </c>
      <c r="B53" s="1" t="s">
        <v>12</v>
      </c>
      <c r="C53" s="1" t="s">
        <v>13</v>
      </c>
      <c r="D53" s="2" t="str">
        <f>"A92.2"</f>
        <v>A92.2</v>
      </c>
      <c r="E53" s="1" t="s">
        <v>176</v>
      </c>
    </row>
    <row r="54">
      <c r="A54" s="1" t="s">
        <v>10812</v>
      </c>
      <c r="B54" s="1" t="s">
        <v>12</v>
      </c>
      <c r="C54" s="1" t="s">
        <v>13</v>
      </c>
      <c r="D54" s="2" t="str">
        <f>"B00.3"</f>
        <v>B00.3</v>
      </c>
      <c r="E54" s="1" t="s">
        <v>178</v>
      </c>
    </row>
    <row r="55">
      <c r="A55" s="1" t="s">
        <v>10812</v>
      </c>
      <c r="B55" s="1" t="s">
        <v>12</v>
      </c>
      <c r="C55" s="1" t="s">
        <v>13</v>
      </c>
      <c r="D55" s="2" t="str">
        <f>"B00.4"</f>
        <v>B00.4</v>
      </c>
      <c r="E55" s="1" t="s">
        <v>181</v>
      </c>
    </row>
    <row r="56">
      <c r="A56" s="1" t="s">
        <v>10812</v>
      </c>
      <c r="B56" s="1" t="s">
        <v>12</v>
      </c>
      <c r="C56" s="1" t="s">
        <v>13</v>
      </c>
      <c r="D56" s="2" t="str">
        <f>"B01.0"</f>
        <v>B01.0</v>
      </c>
      <c r="E56" s="1" t="s">
        <v>184</v>
      </c>
    </row>
    <row r="57">
      <c r="A57" s="1" t="s">
        <v>10812</v>
      </c>
      <c r="B57" s="1" t="s">
        <v>12</v>
      </c>
      <c r="C57" s="1" t="s">
        <v>13</v>
      </c>
      <c r="D57" s="2" t="str">
        <f>"B01.1"</f>
        <v>B01.1</v>
      </c>
      <c r="E57" s="1" t="s">
        <v>186</v>
      </c>
    </row>
    <row r="58">
      <c r="A58" s="1" t="s">
        <v>10812</v>
      </c>
      <c r="B58" s="1" t="s">
        <v>12</v>
      </c>
      <c r="C58" s="1" t="s">
        <v>13</v>
      </c>
      <c r="D58" s="2" t="str">
        <f>"B02.0"</f>
        <v>B02.0</v>
      </c>
      <c r="E58" s="1" t="s">
        <v>188</v>
      </c>
    </row>
    <row r="59">
      <c r="A59" s="1" t="s">
        <v>10812</v>
      </c>
      <c r="B59" s="1" t="s">
        <v>12</v>
      </c>
      <c r="C59" s="1" t="s">
        <v>13</v>
      </c>
      <c r="D59" s="2" t="str">
        <f>"B02.1"</f>
        <v>B02.1</v>
      </c>
      <c r="E59" s="1" t="s">
        <v>190</v>
      </c>
    </row>
    <row r="60">
      <c r="A60" s="1" t="s">
        <v>10812</v>
      </c>
      <c r="B60" s="1" t="s">
        <v>12</v>
      </c>
      <c r="C60" s="1" t="s">
        <v>13</v>
      </c>
      <c r="D60" s="2" t="str">
        <f>"B02.2"</f>
        <v>B02.2</v>
      </c>
      <c r="E60" s="1" t="s">
        <v>192</v>
      </c>
    </row>
    <row r="61">
      <c r="A61" s="1" t="s">
        <v>10812</v>
      </c>
      <c r="B61" s="1" t="s">
        <v>12</v>
      </c>
      <c r="C61" s="1" t="s">
        <v>13</v>
      </c>
      <c r="D61" s="2" t="str">
        <f>"B05.0"</f>
        <v>B05.0</v>
      </c>
      <c r="E61" s="1" t="s">
        <v>195</v>
      </c>
    </row>
    <row r="62">
      <c r="A62" s="1" t="s">
        <v>10812</v>
      </c>
      <c r="B62" s="1" t="s">
        <v>12</v>
      </c>
      <c r="C62" s="1" t="s">
        <v>13</v>
      </c>
      <c r="D62" s="2" t="str">
        <f>"B05.1"</f>
        <v>B05.1</v>
      </c>
      <c r="E62" s="1" t="s">
        <v>200</v>
      </c>
    </row>
    <row r="63">
      <c r="A63" s="1" t="s">
        <v>10812</v>
      </c>
      <c r="B63" s="1" t="s">
        <v>12</v>
      </c>
      <c r="C63" s="1" t="s">
        <v>13</v>
      </c>
      <c r="D63" s="2" t="str">
        <f>"B06.0"</f>
        <v>B06.0</v>
      </c>
      <c r="E63" s="1" t="s">
        <v>203</v>
      </c>
    </row>
    <row r="64">
      <c r="A64" s="1" t="s">
        <v>10812</v>
      </c>
      <c r="B64" s="1" t="s">
        <v>12</v>
      </c>
      <c r="C64" s="1" t="s">
        <v>13</v>
      </c>
      <c r="D64" s="2" t="str">
        <f>"B26.1"</f>
        <v>B26.1</v>
      </c>
      <c r="E64" s="1" t="s">
        <v>205</v>
      </c>
    </row>
    <row r="65">
      <c r="A65" s="1" t="s">
        <v>10812</v>
      </c>
      <c r="B65" s="1" t="s">
        <v>12</v>
      </c>
      <c r="C65" s="1" t="s">
        <v>13</v>
      </c>
      <c r="D65" s="2" t="str">
        <f>"B26.2"</f>
        <v>B26.2</v>
      </c>
      <c r="E65" s="1" t="s">
        <v>209</v>
      </c>
    </row>
    <row r="66">
      <c r="A66" s="1" t="s">
        <v>10812</v>
      </c>
      <c r="B66" s="1" t="s">
        <v>12</v>
      </c>
      <c r="C66" s="1" t="s">
        <v>13</v>
      </c>
      <c r="D66" s="2" t="str">
        <f>"B37.5"</f>
        <v>B37.5</v>
      </c>
      <c r="E66" s="1" t="s">
        <v>212</v>
      </c>
    </row>
    <row r="67">
      <c r="A67" s="1" t="s">
        <v>10812</v>
      </c>
      <c r="B67" s="1" t="s">
        <v>12</v>
      </c>
      <c r="C67" s="1" t="s">
        <v>13</v>
      </c>
      <c r="D67" s="2" t="str">
        <f>"B38.4"</f>
        <v>B38.4</v>
      </c>
      <c r="E67" s="1" t="s">
        <v>215</v>
      </c>
    </row>
    <row r="68">
      <c r="A68" s="1" t="s">
        <v>10812</v>
      </c>
      <c r="B68" s="1" t="s">
        <v>12</v>
      </c>
      <c r="C68" s="1" t="s">
        <v>13</v>
      </c>
      <c r="D68" s="2" t="str">
        <f>"B43.1"</f>
        <v>B43.1</v>
      </c>
      <c r="E68" s="1" t="s">
        <v>220</v>
      </c>
    </row>
    <row r="69">
      <c r="A69" s="1" t="s">
        <v>10812</v>
      </c>
      <c r="B69" s="1" t="s">
        <v>12</v>
      </c>
      <c r="C69" s="1" t="s">
        <v>13</v>
      </c>
      <c r="D69" s="2" t="str">
        <f>"B45.1"</f>
        <v>B45.1</v>
      </c>
      <c r="E69" s="1" t="s">
        <v>223</v>
      </c>
    </row>
    <row r="70">
      <c r="A70" s="1" t="s">
        <v>10812</v>
      </c>
      <c r="B70" s="1" t="s">
        <v>12</v>
      </c>
      <c r="C70" s="1" t="s">
        <v>13</v>
      </c>
      <c r="D70" s="2" t="str">
        <f>"B46.1"</f>
        <v>B46.1</v>
      </c>
      <c r="E70" s="1" t="s">
        <v>226</v>
      </c>
    </row>
    <row r="71">
      <c r="A71" s="1" t="s">
        <v>10812</v>
      </c>
      <c r="B71" s="1" t="s">
        <v>12</v>
      </c>
      <c r="C71" s="1" t="s">
        <v>13</v>
      </c>
      <c r="D71" s="2" t="str">
        <f>"B57.4"</f>
        <v>B57.4</v>
      </c>
      <c r="E71" s="1" t="s">
        <v>228</v>
      </c>
    </row>
    <row r="72">
      <c r="A72" s="1" t="s">
        <v>10812</v>
      </c>
      <c r="B72" s="1" t="s">
        <v>12</v>
      </c>
      <c r="C72" s="1" t="s">
        <v>13</v>
      </c>
      <c r="D72" s="2" t="str">
        <f>"B58.2"</f>
        <v>B58.2</v>
      </c>
      <c r="E72" s="1" t="s">
        <v>233</v>
      </c>
    </row>
    <row r="73">
      <c r="A73" s="1" t="s">
        <v>10812</v>
      </c>
      <c r="B73" s="1" t="s">
        <v>12</v>
      </c>
      <c r="C73" s="1" t="s">
        <v>13</v>
      </c>
      <c r="D73" s="2" t="str">
        <f>"B69.0"</f>
        <v>B69.0</v>
      </c>
      <c r="E73" s="1" t="s">
        <v>236</v>
      </c>
    </row>
    <row r="74">
      <c r="A74" s="1" t="s">
        <v>10812</v>
      </c>
      <c r="B74" s="1" t="s">
        <v>12</v>
      </c>
      <c r="C74" s="1" t="s">
        <v>13</v>
      </c>
      <c r="D74" s="2" t="str">
        <f>"B83.10"</f>
        <v>B83.10</v>
      </c>
      <c r="E74" s="1" t="s">
        <v>240</v>
      </c>
    </row>
    <row r="75">
      <c r="A75" s="1" t="s">
        <v>10812</v>
      </c>
      <c r="B75" s="1" t="s">
        <v>12</v>
      </c>
      <c r="C75" s="1" t="s">
        <v>13</v>
      </c>
      <c r="D75" s="2" t="str">
        <f>"G00.0"</f>
        <v>G00.0</v>
      </c>
      <c r="E75" s="1" t="s">
        <v>244</v>
      </c>
    </row>
    <row r="76">
      <c r="A76" s="1" t="s">
        <v>10812</v>
      </c>
      <c r="B76" s="1" t="s">
        <v>12</v>
      </c>
      <c r="C76" s="1" t="s">
        <v>13</v>
      </c>
      <c r="D76" s="2" t="str">
        <f>"G00.1"</f>
        <v>G00.1</v>
      </c>
      <c r="E76" s="1" t="s">
        <v>246</v>
      </c>
    </row>
    <row r="77">
      <c r="A77" s="1" t="s">
        <v>10812</v>
      </c>
      <c r="B77" s="1" t="s">
        <v>12</v>
      </c>
      <c r="C77" s="1" t="s">
        <v>13</v>
      </c>
      <c r="D77" s="2" t="str">
        <f>"G00.2"</f>
        <v>G00.2</v>
      </c>
      <c r="E77" s="1" t="s">
        <v>252</v>
      </c>
    </row>
    <row r="78">
      <c r="A78" s="1" t="s">
        <v>10812</v>
      </c>
      <c r="B78" s="1" t="s">
        <v>12</v>
      </c>
      <c r="C78" s="1" t="s">
        <v>13</v>
      </c>
      <c r="D78" s="2" t="str">
        <f>"G00.3"</f>
        <v>G00.3</v>
      </c>
      <c r="E78" s="1" t="s">
        <v>257</v>
      </c>
    </row>
    <row r="79">
      <c r="A79" s="1" t="s">
        <v>10812</v>
      </c>
      <c r="B79" s="1" t="s">
        <v>12</v>
      </c>
      <c r="C79" s="1" t="s">
        <v>13</v>
      </c>
      <c r="D79" s="2" t="str">
        <f>"G00.8"</f>
        <v>G00.8</v>
      </c>
      <c r="E79" s="1" t="s">
        <v>260</v>
      </c>
    </row>
    <row r="80">
      <c r="A80" s="1" t="s">
        <v>10812</v>
      </c>
      <c r="B80" s="1" t="s">
        <v>12</v>
      </c>
      <c r="C80" s="1" t="s">
        <v>13</v>
      </c>
      <c r="D80" s="2" t="str">
        <f>"G00.9"</f>
        <v>G00.9</v>
      </c>
      <c r="E80" s="1" t="s">
        <v>262</v>
      </c>
    </row>
    <row r="81">
      <c r="A81" s="1" t="s">
        <v>10812</v>
      </c>
      <c r="B81" s="1" t="s">
        <v>12</v>
      </c>
      <c r="C81" s="1" t="s">
        <v>13</v>
      </c>
      <c r="D81" s="2" t="str">
        <f>"G03.0"</f>
        <v>G03.0</v>
      </c>
      <c r="E81" s="1" t="s">
        <v>264</v>
      </c>
    </row>
    <row r="82">
      <c r="A82" s="1" t="s">
        <v>10812</v>
      </c>
      <c r="B82" s="1" t="s">
        <v>12</v>
      </c>
      <c r="C82" s="1" t="s">
        <v>13</v>
      </c>
      <c r="D82" s="2" t="str">
        <f>"G03.1"</f>
        <v>G03.1</v>
      </c>
      <c r="E82" s="1" t="s">
        <v>265</v>
      </c>
    </row>
    <row r="83">
      <c r="A83" s="1" t="s">
        <v>10812</v>
      </c>
      <c r="B83" s="1" t="s">
        <v>12</v>
      </c>
      <c r="C83" s="1" t="s">
        <v>13</v>
      </c>
      <c r="D83" s="2" t="str">
        <f>"G03.2"</f>
        <v>G03.2</v>
      </c>
      <c r="E83" s="1" t="s">
        <v>267</v>
      </c>
    </row>
    <row r="84">
      <c r="A84" s="1" t="s">
        <v>10812</v>
      </c>
      <c r="B84" s="1" t="s">
        <v>12</v>
      </c>
      <c r="C84" s="1" t="s">
        <v>13</v>
      </c>
      <c r="D84" s="2" t="str">
        <f>"G03.8"</f>
        <v>G03.8</v>
      </c>
      <c r="E84" s="1" t="s">
        <v>269</v>
      </c>
    </row>
    <row r="85">
      <c r="A85" s="1" t="s">
        <v>10812</v>
      </c>
      <c r="B85" s="1" t="s">
        <v>12</v>
      </c>
      <c r="C85" s="1" t="s">
        <v>13</v>
      </c>
      <c r="D85" s="2" t="str">
        <f>"G03.9"</f>
        <v>G03.9</v>
      </c>
      <c r="E85" s="1" t="s">
        <v>271</v>
      </c>
    </row>
    <row r="86">
      <c r="A86" s="1" t="s">
        <v>10812</v>
      </c>
      <c r="B86" s="1" t="s">
        <v>12</v>
      </c>
      <c r="C86" s="1" t="s">
        <v>13</v>
      </c>
      <c r="D86" s="2" t="str">
        <f>"G04.0"</f>
        <v>G04.0</v>
      </c>
      <c r="E86" s="1" t="s">
        <v>273</v>
      </c>
    </row>
    <row r="87">
      <c r="A87" s="1" t="s">
        <v>10812</v>
      </c>
      <c r="B87" s="1" t="s">
        <v>12</v>
      </c>
      <c r="C87" s="1" t="s">
        <v>13</v>
      </c>
      <c r="D87" s="2" t="str">
        <f>"G04.1"</f>
        <v>G04.1</v>
      </c>
      <c r="E87" s="1" t="s">
        <v>275</v>
      </c>
    </row>
    <row r="88">
      <c r="A88" s="1" t="s">
        <v>10812</v>
      </c>
      <c r="B88" s="1" t="s">
        <v>12</v>
      </c>
      <c r="C88" s="1" t="s">
        <v>13</v>
      </c>
      <c r="D88" s="2" t="str">
        <f>"G04.2"</f>
        <v>G04.2</v>
      </c>
      <c r="E88" s="1" t="s">
        <v>277</v>
      </c>
    </row>
    <row r="89">
      <c r="A89" s="1" t="s">
        <v>10812</v>
      </c>
      <c r="B89" s="1" t="s">
        <v>12</v>
      </c>
      <c r="C89" s="1" t="s">
        <v>13</v>
      </c>
      <c r="D89" s="2" t="str">
        <f>"G04.3"</f>
        <v>G04.3</v>
      </c>
      <c r="E89" s="1" t="s">
        <v>279</v>
      </c>
    </row>
    <row r="90">
      <c r="A90" s="1" t="s">
        <v>10812</v>
      </c>
      <c r="B90" s="1" t="s">
        <v>12</v>
      </c>
      <c r="C90" s="1" t="s">
        <v>13</v>
      </c>
      <c r="D90" s="2" t="str">
        <f>"G04.8"</f>
        <v>G04.8</v>
      </c>
      <c r="E90" s="1" t="s">
        <v>280</v>
      </c>
    </row>
    <row r="91">
      <c r="A91" s="1" t="s">
        <v>10812</v>
      </c>
      <c r="B91" s="1" t="s">
        <v>12</v>
      </c>
      <c r="C91" s="1" t="s">
        <v>13</v>
      </c>
      <c r="D91" s="2" t="str">
        <f>"G04.81"</f>
        <v>G04.81</v>
      </c>
      <c r="E91" s="1" t="s">
        <v>282</v>
      </c>
    </row>
    <row r="92">
      <c r="A92" s="1" t="s">
        <v>10812</v>
      </c>
      <c r="B92" s="1" t="s">
        <v>12</v>
      </c>
      <c r="C92" s="1" t="s">
        <v>13</v>
      </c>
      <c r="D92" s="2" t="str">
        <f>"G04.9"</f>
        <v>G04.9</v>
      </c>
      <c r="E92" s="1" t="s">
        <v>284</v>
      </c>
    </row>
    <row r="93">
      <c r="A93" s="1" t="s">
        <v>10812</v>
      </c>
      <c r="B93" s="1" t="s">
        <v>12</v>
      </c>
      <c r="C93" s="1" t="s">
        <v>13</v>
      </c>
      <c r="D93" s="2" t="str">
        <f>"G06.0"</f>
        <v>G06.0</v>
      </c>
      <c r="E93" s="1" t="s">
        <v>285</v>
      </c>
    </row>
    <row r="94">
      <c r="A94" s="1" t="s">
        <v>10812</v>
      </c>
      <c r="B94" s="1" t="s">
        <v>12</v>
      </c>
      <c r="C94" s="1" t="s">
        <v>13</v>
      </c>
      <c r="D94" s="2" t="str">
        <f>"G06.1"</f>
        <v>G06.1</v>
      </c>
      <c r="E94" s="1" t="s">
        <v>286</v>
      </c>
    </row>
    <row r="95">
      <c r="A95" s="1" t="s">
        <v>10812</v>
      </c>
      <c r="B95" s="1" t="s">
        <v>12</v>
      </c>
      <c r="C95" s="1" t="s">
        <v>13</v>
      </c>
      <c r="D95" s="2" t="str">
        <f>"G06.2"</f>
        <v>G06.2</v>
      </c>
      <c r="E95" s="1" t="s">
        <v>288</v>
      </c>
    </row>
    <row r="96">
      <c r="A96" s="1" t="s">
        <v>10812</v>
      </c>
      <c r="B96" s="1" t="s">
        <v>12</v>
      </c>
      <c r="C96" s="1" t="s">
        <v>13</v>
      </c>
      <c r="D96" s="2" t="str">
        <f>"G08"</f>
        <v>G08</v>
      </c>
      <c r="E96" s="1" t="s">
        <v>289</v>
      </c>
    </row>
    <row r="97">
      <c r="A97" s="1" t="s">
        <v>10812</v>
      </c>
      <c r="B97" s="1" t="s">
        <v>290</v>
      </c>
      <c r="C97" s="1" t="s">
        <v>291</v>
      </c>
      <c r="D97" s="2" t="str">
        <f>"C70.0"</f>
        <v>C70.0</v>
      </c>
      <c r="E97" s="1" t="s">
        <v>292</v>
      </c>
    </row>
    <row r="98">
      <c r="A98" s="1" t="s">
        <v>10812</v>
      </c>
      <c r="B98" s="1" t="s">
        <v>290</v>
      </c>
      <c r="C98" s="1" t="s">
        <v>291</v>
      </c>
      <c r="D98" s="2" t="str">
        <f>"C70.1"</f>
        <v>C70.1</v>
      </c>
      <c r="E98" s="1" t="s">
        <v>293</v>
      </c>
    </row>
    <row r="99">
      <c r="A99" s="1" t="s">
        <v>10812</v>
      </c>
      <c r="B99" s="1" t="s">
        <v>290</v>
      </c>
      <c r="C99" s="1" t="s">
        <v>291</v>
      </c>
      <c r="D99" s="2" t="str">
        <f>"C70.9"</f>
        <v>C70.9</v>
      </c>
      <c r="E99" s="1" t="s">
        <v>295</v>
      </c>
    </row>
    <row r="100">
      <c r="A100" s="1" t="s">
        <v>10812</v>
      </c>
      <c r="B100" s="1" t="s">
        <v>290</v>
      </c>
      <c r="C100" s="1" t="s">
        <v>291</v>
      </c>
      <c r="D100" s="2" t="str">
        <f>"C71.0"</f>
        <v>C71.0</v>
      </c>
      <c r="E100" s="1" t="s">
        <v>297</v>
      </c>
    </row>
    <row r="101">
      <c r="A101" s="1" t="s">
        <v>10812</v>
      </c>
      <c r="B101" s="1" t="s">
        <v>290</v>
      </c>
      <c r="C101" s="1" t="s">
        <v>291</v>
      </c>
      <c r="D101" s="2" t="str">
        <f>"C71.1"</f>
        <v>C71.1</v>
      </c>
      <c r="E101" s="1" t="s">
        <v>300</v>
      </c>
    </row>
    <row r="102">
      <c r="A102" s="1" t="s">
        <v>10812</v>
      </c>
      <c r="B102" s="1" t="s">
        <v>290</v>
      </c>
      <c r="C102" s="1" t="s">
        <v>291</v>
      </c>
      <c r="D102" s="2" t="str">
        <f>"C71.2"</f>
        <v>C71.2</v>
      </c>
      <c r="E102" s="1" t="s">
        <v>301</v>
      </c>
    </row>
    <row r="103">
      <c r="A103" s="1" t="s">
        <v>10812</v>
      </c>
      <c r="B103" s="1" t="s">
        <v>290</v>
      </c>
      <c r="C103" s="1" t="s">
        <v>291</v>
      </c>
      <c r="D103" s="2" t="str">
        <f>"C71.3"</f>
        <v>C71.3</v>
      </c>
      <c r="E103" s="1" t="s">
        <v>303</v>
      </c>
    </row>
    <row r="104">
      <c r="A104" s="1" t="s">
        <v>10812</v>
      </c>
      <c r="B104" s="1" t="s">
        <v>290</v>
      </c>
      <c r="C104" s="1" t="s">
        <v>291</v>
      </c>
      <c r="D104" s="2" t="str">
        <f>"C71.4"</f>
        <v>C71.4</v>
      </c>
      <c r="E104" s="1" t="s">
        <v>304</v>
      </c>
    </row>
    <row r="105">
      <c r="A105" s="1" t="s">
        <v>10812</v>
      </c>
      <c r="B105" s="1" t="s">
        <v>290</v>
      </c>
      <c r="C105" s="1" t="s">
        <v>291</v>
      </c>
      <c r="D105" s="2" t="str">
        <f>"C71.5"</f>
        <v>C71.5</v>
      </c>
      <c r="E105" s="1" t="s">
        <v>306</v>
      </c>
    </row>
    <row r="106">
      <c r="A106" s="1" t="s">
        <v>10812</v>
      </c>
      <c r="B106" s="1" t="s">
        <v>290</v>
      </c>
      <c r="C106" s="1" t="s">
        <v>291</v>
      </c>
      <c r="D106" s="2" t="str">
        <f>"C71.6"</f>
        <v>C71.6</v>
      </c>
      <c r="E106" s="1" t="s">
        <v>308</v>
      </c>
    </row>
    <row r="107">
      <c r="A107" s="1" t="s">
        <v>10812</v>
      </c>
      <c r="B107" s="1" t="s">
        <v>290</v>
      </c>
      <c r="C107" s="1" t="s">
        <v>291</v>
      </c>
      <c r="D107" s="2" t="str">
        <f>"C71.7"</f>
        <v>C71.7</v>
      </c>
      <c r="E107" s="1" t="s">
        <v>309</v>
      </c>
    </row>
    <row r="108">
      <c r="A108" s="1" t="s">
        <v>10812</v>
      </c>
      <c r="B108" s="1" t="s">
        <v>290</v>
      </c>
      <c r="C108" s="1" t="s">
        <v>291</v>
      </c>
      <c r="D108" s="2" t="str">
        <f>"C71.8"</f>
        <v>C71.8</v>
      </c>
      <c r="E108" s="1" t="s">
        <v>311</v>
      </c>
    </row>
    <row r="109">
      <c r="A109" s="1" t="s">
        <v>10812</v>
      </c>
      <c r="B109" s="1" t="s">
        <v>290</v>
      </c>
      <c r="C109" s="1" t="s">
        <v>291</v>
      </c>
      <c r="D109" s="2" t="str">
        <f>"C71.9"</f>
        <v>C71.9</v>
      </c>
      <c r="E109" s="1" t="s">
        <v>313</v>
      </c>
    </row>
    <row r="110">
      <c r="A110" s="1" t="s">
        <v>10812</v>
      </c>
      <c r="B110" s="1" t="s">
        <v>290</v>
      </c>
      <c r="C110" s="1" t="s">
        <v>291</v>
      </c>
      <c r="D110" s="2" t="str">
        <f>"C72.0"</f>
        <v>C72.0</v>
      </c>
      <c r="E110" s="1" t="s">
        <v>315</v>
      </c>
    </row>
    <row r="111">
      <c r="A111" s="1" t="s">
        <v>10812</v>
      </c>
      <c r="B111" s="1" t="s">
        <v>290</v>
      </c>
      <c r="C111" s="1" t="s">
        <v>291</v>
      </c>
      <c r="D111" s="2" t="str">
        <f>"C72.1"</f>
        <v>C72.1</v>
      </c>
      <c r="E111" s="1" t="s">
        <v>317</v>
      </c>
    </row>
    <row r="112">
      <c r="A112" s="1" t="s">
        <v>10812</v>
      </c>
      <c r="B112" s="1" t="s">
        <v>290</v>
      </c>
      <c r="C112" s="1" t="s">
        <v>291</v>
      </c>
      <c r="D112" s="2" t="str">
        <f>"C72.2"</f>
        <v>C72.2</v>
      </c>
      <c r="E112" s="1" t="s">
        <v>318</v>
      </c>
    </row>
    <row r="113">
      <c r="A113" s="1" t="s">
        <v>10812</v>
      </c>
      <c r="B113" s="1" t="s">
        <v>290</v>
      </c>
      <c r="C113" s="1" t="s">
        <v>291</v>
      </c>
      <c r="D113" s="2" t="str">
        <f>"C72.3"</f>
        <v>C72.3</v>
      </c>
      <c r="E113" s="1" t="s">
        <v>320</v>
      </c>
    </row>
    <row r="114">
      <c r="A114" s="1" t="s">
        <v>10812</v>
      </c>
      <c r="B114" s="1" t="s">
        <v>290</v>
      </c>
      <c r="C114" s="1" t="s">
        <v>291</v>
      </c>
      <c r="D114" s="2" t="str">
        <f>"C72.4"</f>
        <v>C72.4</v>
      </c>
      <c r="E114" s="1" t="s">
        <v>322</v>
      </c>
    </row>
    <row r="115">
      <c r="A115" s="1" t="s">
        <v>10812</v>
      </c>
      <c r="B115" s="1" t="s">
        <v>290</v>
      </c>
      <c r="C115" s="1" t="s">
        <v>291</v>
      </c>
      <c r="D115" s="2" t="str">
        <f>"C72.5"</f>
        <v>C72.5</v>
      </c>
      <c r="E115" s="1" t="s">
        <v>324</v>
      </c>
    </row>
    <row r="116">
      <c r="A116" s="1" t="s">
        <v>10812</v>
      </c>
      <c r="B116" s="1" t="s">
        <v>290</v>
      </c>
      <c r="C116" s="1" t="s">
        <v>291</v>
      </c>
      <c r="D116" s="2" t="str">
        <f>"C72.8"</f>
        <v>C72.8</v>
      </c>
      <c r="E116" s="1" t="s">
        <v>326</v>
      </c>
    </row>
    <row r="117">
      <c r="A117" s="1" t="s">
        <v>10812</v>
      </c>
      <c r="B117" s="1" t="s">
        <v>290</v>
      </c>
      <c r="C117" s="1" t="s">
        <v>291</v>
      </c>
      <c r="D117" s="2" t="str">
        <f>"C72.9"</f>
        <v>C72.9</v>
      </c>
      <c r="E117" s="1" t="s">
        <v>328</v>
      </c>
    </row>
    <row r="118">
      <c r="A118" s="1" t="s">
        <v>10812</v>
      </c>
      <c r="B118" s="1" t="s">
        <v>290</v>
      </c>
      <c r="C118" s="1" t="s">
        <v>291</v>
      </c>
      <c r="D118" s="2" t="str">
        <f>"C75.3"</f>
        <v>C75.3</v>
      </c>
      <c r="E118" s="1" t="s">
        <v>330</v>
      </c>
    </row>
    <row r="119">
      <c r="A119" s="1" t="s">
        <v>10812</v>
      </c>
      <c r="B119" s="1" t="s">
        <v>290</v>
      </c>
      <c r="C119" s="1" t="s">
        <v>291</v>
      </c>
      <c r="D119" s="2" t="str">
        <f>"C75.4"</f>
        <v>C75.4</v>
      </c>
      <c r="E119" s="1" t="s">
        <v>332</v>
      </c>
    </row>
    <row r="120">
      <c r="A120" s="1" t="s">
        <v>10812</v>
      </c>
      <c r="B120" s="1" t="s">
        <v>290</v>
      </c>
      <c r="C120" s="1" t="s">
        <v>291</v>
      </c>
      <c r="D120" s="2" t="str">
        <f>"C75.5"</f>
        <v>C75.5</v>
      </c>
      <c r="E120" s="1" t="s">
        <v>337</v>
      </c>
    </row>
    <row r="121">
      <c r="A121" s="1" t="s">
        <v>10812</v>
      </c>
      <c r="B121" s="1" t="s">
        <v>290</v>
      </c>
      <c r="C121" s="1" t="s">
        <v>291</v>
      </c>
      <c r="D121" s="2" t="str">
        <f>"C79.3"</f>
        <v>C79.3</v>
      </c>
      <c r="E121" s="1" t="s">
        <v>339</v>
      </c>
    </row>
    <row r="122">
      <c r="A122" s="1" t="s">
        <v>10812</v>
      </c>
      <c r="B122" s="1" t="s">
        <v>290</v>
      </c>
      <c r="C122" s="1" t="s">
        <v>291</v>
      </c>
      <c r="D122" s="2" t="str">
        <f>"C79.4"</f>
        <v>C79.4</v>
      </c>
      <c r="E122" s="1" t="s">
        <v>340</v>
      </c>
    </row>
    <row r="123">
      <c r="A123" s="1" t="s">
        <v>10812</v>
      </c>
      <c r="B123" s="1" t="s">
        <v>290</v>
      </c>
      <c r="C123" s="1" t="s">
        <v>291</v>
      </c>
      <c r="D123" s="2" t="str">
        <f>"D18.01"</f>
        <v>D18.01</v>
      </c>
      <c r="E123" s="1" t="s">
        <v>342</v>
      </c>
    </row>
    <row r="124">
      <c r="A124" s="1" t="s">
        <v>10812</v>
      </c>
      <c r="B124" s="1" t="s">
        <v>290</v>
      </c>
      <c r="C124" s="1" t="s">
        <v>291</v>
      </c>
      <c r="D124" s="2" t="str">
        <f>"D32.0"</f>
        <v>D32.0</v>
      </c>
      <c r="E124" s="1" t="s">
        <v>344</v>
      </c>
    </row>
    <row r="125">
      <c r="A125" s="1" t="s">
        <v>10812</v>
      </c>
      <c r="B125" s="1" t="s">
        <v>290</v>
      </c>
      <c r="C125" s="1" t="s">
        <v>291</v>
      </c>
      <c r="D125" s="2" t="str">
        <f>"D32.1"</f>
        <v>D32.1</v>
      </c>
      <c r="E125" s="1" t="s">
        <v>346</v>
      </c>
    </row>
    <row r="126">
      <c r="A126" s="1" t="s">
        <v>10812</v>
      </c>
      <c r="B126" s="1" t="s">
        <v>290</v>
      </c>
      <c r="C126" s="1" t="s">
        <v>291</v>
      </c>
      <c r="D126" s="2" t="str">
        <f>"D32.9"</f>
        <v>D32.9</v>
      </c>
      <c r="E126" s="1" t="s">
        <v>348</v>
      </c>
    </row>
    <row r="127">
      <c r="A127" s="1" t="s">
        <v>10812</v>
      </c>
      <c r="B127" s="1" t="s">
        <v>290</v>
      </c>
      <c r="C127" s="1" t="s">
        <v>291</v>
      </c>
      <c r="D127" s="2" t="str">
        <f>"D33.0"</f>
        <v>D33.0</v>
      </c>
      <c r="E127" s="1" t="s">
        <v>350</v>
      </c>
    </row>
    <row r="128">
      <c r="A128" s="1" t="s">
        <v>10812</v>
      </c>
      <c r="B128" s="1" t="s">
        <v>290</v>
      </c>
      <c r="C128" s="1" t="s">
        <v>291</v>
      </c>
      <c r="D128" s="2" t="str">
        <f>"D33.1"</f>
        <v>D33.1</v>
      </c>
      <c r="E128" s="1" t="s">
        <v>353</v>
      </c>
    </row>
    <row r="129">
      <c r="A129" s="1" t="s">
        <v>10812</v>
      </c>
      <c r="B129" s="1" t="s">
        <v>290</v>
      </c>
      <c r="C129" s="1" t="s">
        <v>291</v>
      </c>
      <c r="D129" s="2" t="str">
        <f>"D33.2"</f>
        <v>D33.2</v>
      </c>
      <c r="E129" s="1" t="s">
        <v>360</v>
      </c>
    </row>
    <row r="130">
      <c r="A130" s="1" t="s">
        <v>10812</v>
      </c>
      <c r="B130" s="1" t="s">
        <v>290</v>
      </c>
      <c r="C130" s="1" t="s">
        <v>291</v>
      </c>
      <c r="D130" s="2" t="str">
        <f>"D33.3"</f>
        <v>D33.3</v>
      </c>
      <c r="E130" s="1" t="s">
        <v>363</v>
      </c>
    </row>
    <row r="131">
      <c r="A131" s="1" t="s">
        <v>10812</v>
      </c>
      <c r="B131" s="1" t="s">
        <v>290</v>
      </c>
      <c r="C131" s="1" t="s">
        <v>291</v>
      </c>
      <c r="D131" s="2" t="str">
        <f>"D33.4"</f>
        <v>D33.4</v>
      </c>
      <c r="E131" s="1" t="s">
        <v>370</v>
      </c>
    </row>
    <row r="132">
      <c r="A132" s="1" t="s">
        <v>10812</v>
      </c>
      <c r="B132" s="1" t="s">
        <v>290</v>
      </c>
      <c r="C132" s="1" t="s">
        <v>291</v>
      </c>
      <c r="D132" s="2" t="str">
        <f>"D33.7"</f>
        <v>D33.7</v>
      </c>
      <c r="E132" s="1" t="s">
        <v>372</v>
      </c>
    </row>
    <row r="133">
      <c r="A133" s="1" t="s">
        <v>10812</v>
      </c>
      <c r="B133" s="1" t="s">
        <v>290</v>
      </c>
      <c r="C133" s="1" t="s">
        <v>291</v>
      </c>
      <c r="D133" s="2" t="str">
        <f>"D33.9"</f>
        <v>D33.9</v>
      </c>
      <c r="E133" s="1" t="s">
        <v>374</v>
      </c>
    </row>
    <row r="134">
      <c r="A134" s="1" t="s">
        <v>10812</v>
      </c>
      <c r="B134" s="1" t="s">
        <v>290</v>
      </c>
      <c r="C134" s="1" t="s">
        <v>291</v>
      </c>
      <c r="D134" s="2" t="str">
        <f>"D35.4"</f>
        <v>D35.4</v>
      </c>
      <c r="E134" s="1" t="s">
        <v>376</v>
      </c>
    </row>
    <row r="135">
      <c r="A135" s="1" t="s">
        <v>10812</v>
      </c>
      <c r="B135" s="1" t="s">
        <v>290</v>
      </c>
      <c r="C135" s="1" t="s">
        <v>291</v>
      </c>
      <c r="D135" s="2" t="str">
        <f>"D35.5"</f>
        <v>D35.5</v>
      </c>
      <c r="E135" s="1" t="s">
        <v>378</v>
      </c>
    </row>
    <row r="136">
      <c r="A136" s="1" t="s">
        <v>10812</v>
      </c>
      <c r="B136" s="1" t="s">
        <v>290</v>
      </c>
      <c r="C136" s="1" t="s">
        <v>291</v>
      </c>
      <c r="D136" s="2" t="str">
        <f>"D35.6"</f>
        <v>D35.6</v>
      </c>
      <c r="E136" s="1" t="s">
        <v>380</v>
      </c>
    </row>
    <row r="137">
      <c r="A137" s="1" t="s">
        <v>10812</v>
      </c>
      <c r="B137" s="1" t="s">
        <v>290</v>
      </c>
      <c r="C137" s="1" t="s">
        <v>291</v>
      </c>
      <c r="D137" s="2" t="str">
        <f>"D42.0"</f>
        <v>D42.0</v>
      </c>
      <c r="E137" s="1" t="s">
        <v>382</v>
      </c>
    </row>
    <row r="138">
      <c r="A138" s="1" t="s">
        <v>10812</v>
      </c>
      <c r="B138" s="1" t="s">
        <v>290</v>
      </c>
      <c r="C138" s="1" t="s">
        <v>291</v>
      </c>
      <c r="D138" s="2" t="str">
        <f>"D42.1"</f>
        <v>D42.1</v>
      </c>
      <c r="E138" s="1" t="s">
        <v>383</v>
      </c>
    </row>
    <row r="139">
      <c r="A139" s="1" t="s">
        <v>10812</v>
      </c>
      <c r="B139" s="1" t="s">
        <v>290</v>
      </c>
      <c r="C139" s="1" t="s">
        <v>291</v>
      </c>
      <c r="D139" s="2" t="str">
        <f>"D42.9"</f>
        <v>D42.9</v>
      </c>
      <c r="E139" s="1" t="s">
        <v>384</v>
      </c>
    </row>
    <row r="140">
      <c r="A140" s="1" t="s">
        <v>10812</v>
      </c>
      <c r="B140" s="1" t="s">
        <v>290</v>
      </c>
      <c r="C140" s="1" t="s">
        <v>291</v>
      </c>
      <c r="D140" s="2" t="str">
        <f>"D43.0"</f>
        <v>D43.0</v>
      </c>
      <c r="E140" s="1" t="s">
        <v>388</v>
      </c>
    </row>
    <row r="141">
      <c r="A141" s="1" t="s">
        <v>10812</v>
      </c>
      <c r="B141" s="1" t="s">
        <v>290</v>
      </c>
      <c r="C141" s="1" t="s">
        <v>291</v>
      </c>
      <c r="D141" s="2" t="str">
        <f>"D43.1"</f>
        <v>D43.1</v>
      </c>
      <c r="E141" s="1" t="s">
        <v>390</v>
      </c>
    </row>
    <row r="142">
      <c r="A142" s="1" t="s">
        <v>10812</v>
      </c>
      <c r="B142" s="1" t="s">
        <v>290</v>
      </c>
      <c r="C142" s="1" t="s">
        <v>291</v>
      </c>
      <c r="D142" s="2" t="str">
        <f>"D43.2"</f>
        <v>D43.2</v>
      </c>
      <c r="E142" s="1" t="s">
        <v>393</v>
      </c>
    </row>
    <row r="143">
      <c r="A143" s="1" t="s">
        <v>10812</v>
      </c>
      <c r="B143" s="1" t="s">
        <v>290</v>
      </c>
      <c r="C143" s="1" t="s">
        <v>291</v>
      </c>
      <c r="D143" s="2" t="str">
        <f>"D43.3"</f>
        <v>D43.3</v>
      </c>
      <c r="E143" s="1" t="s">
        <v>395</v>
      </c>
    </row>
    <row r="144">
      <c r="A144" s="1" t="s">
        <v>10812</v>
      </c>
      <c r="B144" s="1" t="s">
        <v>290</v>
      </c>
      <c r="C144" s="1" t="s">
        <v>291</v>
      </c>
      <c r="D144" s="2" t="str">
        <f>"D43.4"</f>
        <v>D43.4</v>
      </c>
      <c r="E144" s="1" t="s">
        <v>397</v>
      </c>
    </row>
    <row r="145">
      <c r="A145" s="1" t="s">
        <v>10812</v>
      </c>
      <c r="B145" s="1" t="s">
        <v>290</v>
      </c>
      <c r="C145" s="1" t="s">
        <v>291</v>
      </c>
      <c r="D145" s="2" t="str">
        <f>"D43.7"</f>
        <v>D43.7</v>
      </c>
      <c r="E145" s="1" t="s">
        <v>398</v>
      </c>
    </row>
    <row r="146">
      <c r="A146" s="1" t="s">
        <v>10812</v>
      </c>
      <c r="B146" s="1" t="s">
        <v>290</v>
      </c>
      <c r="C146" s="1" t="s">
        <v>291</v>
      </c>
      <c r="D146" s="2" t="str">
        <f>"D43.9"</f>
        <v>D43.9</v>
      </c>
      <c r="E146" s="1" t="s">
        <v>400</v>
      </c>
    </row>
    <row r="147">
      <c r="A147" s="1" t="s">
        <v>10812</v>
      </c>
      <c r="B147" s="1" t="s">
        <v>290</v>
      </c>
      <c r="C147" s="1" t="s">
        <v>291</v>
      </c>
      <c r="D147" s="2" t="str">
        <f>"D44.5"</f>
        <v>D44.5</v>
      </c>
      <c r="E147" s="1" t="s">
        <v>403</v>
      </c>
    </row>
    <row r="148">
      <c r="A148" s="1" t="s">
        <v>10812</v>
      </c>
      <c r="B148" s="1" t="s">
        <v>290</v>
      </c>
      <c r="C148" s="1" t="s">
        <v>291</v>
      </c>
      <c r="D148" s="2" t="str">
        <f>"D44.6"</f>
        <v>D44.6</v>
      </c>
      <c r="E148" s="1" t="s">
        <v>405</v>
      </c>
    </row>
    <row r="149">
      <c r="A149" s="1" t="s">
        <v>10812</v>
      </c>
      <c r="B149" s="1" t="s">
        <v>290</v>
      </c>
      <c r="C149" s="1" t="s">
        <v>291</v>
      </c>
      <c r="D149" s="2" t="str">
        <f>"D44.7"</f>
        <v>D44.7</v>
      </c>
      <c r="E149" s="1" t="s">
        <v>408</v>
      </c>
    </row>
    <row r="150">
      <c r="A150" s="1" t="s">
        <v>10812</v>
      </c>
      <c r="B150" s="1" t="s">
        <v>410</v>
      </c>
      <c r="C150" s="1" t="s">
        <v>411</v>
      </c>
      <c r="D150" s="2" t="str">
        <f>"G10"</f>
        <v>G10</v>
      </c>
      <c r="E150" s="1" t="s">
        <v>413</v>
      </c>
    </row>
    <row r="151">
      <c r="A151" s="1" t="s">
        <v>10812</v>
      </c>
      <c r="B151" s="1" t="s">
        <v>410</v>
      </c>
      <c r="C151" s="1" t="s">
        <v>411</v>
      </c>
      <c r="D151" s="2" t="str">
        <f>"G11.0"</f>
        <v>G11.0</v>
      </c>
      <c r="E151" s="1" t="s">
        <v>415</v>
      </c>
    </row>
    <row r="152">
      <c r="A152" s="1" t="s">
        <v>10812</v>
      </c>
      <c r="B152" s="1" t="s">
        <v>410</v>
      </c>
      <c r="C152" s="1" t="s">
        <v>411</v>
      </c>
      <c r="D152" s="2" t="str">
        <f>"G11.1"</f>
        <v>G11.1</v>
      </c>
      <c r="E152" s="1" t="s">
        <v>419</v>
      </c>
    </row>
    <row r="153">
      <c r="A153" s="1" t="s">
        <v>10812</v>
      </c>
      <c r="B153" s="1" t="s">
        <v>410</v>
      </c>
      <c r="C153" s="1" t="s">
        <v>411</v>
      </c>
      <c r="D153" s="2" t="str">
        <f>"G11.2"</f>
        <v>G11.2</v>
      </c>
      <c r="E153" s="1" t="s">
        <v>422</v>
      </c>
    </row>
    <row r="154">
      <c r="A154" s="1" t="s">
        <v>10812</v>
      </c>
      <c r="B154" s="1" t="s">
        <v>410</v>
      </c>
      <c r="C154" s="1" t="s">
        <v>411</v>
      </c>
      <c r="D154" s="2" t="str">
        <f>"G11.3"</f>
        <v>G11.3</v>
      </c>
      <c r="E154" s="1" t="s">
        <v>425</v>
      </c>
    </row>
    <row r="155">
      <c r="A155" s="1" t="s">
        <v>10812</v>
      </c>
      <c r="B155" s="1" t="s">
        <v>410</v>
      </c>
      <c r="C155" s="1" t="s">
        <v>411</v>
      </c>
      <c r="D155" s="2" t="str">
        <f>"G11.4"</f>
        <v>G11.4</v>
      </c>
      <c r="E155" s="1" t="s">
        <v>427</v>
      </c>
    </row>
    <row r="156">
      <c r="A156" s="1" t="s">
        <v>10812</v>
      </c>
      <c r="B156" s="1" t="s">
        <v>410</v>
      </c>
      <c r="C156" s="1" t="s">
        <v>411</v>
      </c>
      <c r="D156" s="2" t="str">
        <f>"G11.8"</f>
        <v>G11.8</v>
      </c>
      <c r="E156" s="1" t="s">
        <v>429</v>
      </c>
    </row>
    <row r="157">
      <c r="A157" s="1" t="s">
        <v>10812</v>
      </c>
      <c r="B157" s="1" t="s">
        <v>410</v>
      </c>
      <c r="C157" s="1" t="s">
        <v>411</v>
      </c>
      <c r="D157" s="2" t="str">
        <f>"G11.9"</f>
        <v>G11.9</v>
      </c>
      <c r="E157" s="1" t="s">
        <v>430</v>
      </c>
    </row>
    <row r="158">
      <c r="A158" s="1" t="s">
        <v>10812</v>
      </c>
      <c r="B158" s="1" t="s">
        <v>410</v>
      </c>
      <c r="C158" s="1" t="s">
        <v>411</v>
      </c>
      <c r="D158" s="2" t="str">
        <f>"G12.0"</f>
        <v>G12.0</v>
      </c>
      <c r="E158" s="1" t="s">
        <v>433</v>
      </c>
    </row>
    <row r="159">
      <c r="A159" s="1" t="s">
        <v>10812</v>
      </c>
      <c r="B159" s="1" t="s">
        <v>410</v>
      </c>
      <c r="C159" s="1" t="s">
        <v>411</v>
      </c>
      <c r="D159" s="2" t="str">
        <f>"G12.1"</f>
        <v>G12.1</v>
      </c>
      <c r="E159" s="1" t="s">
        <v>435</v>
      </c>
    </row>
    <row r="160">
      <c r="A160" s="1" t="s">
        <v>10812</v>
      </c>
      <c r="B160" s="1" t="s">
        <v>410</v>
      </c>
      <c r="C160" s="1" t="s">
        <v>411</v>
      </c>
      <c r="D160" s="2" t="str">
        <f>"G12.2"</f>
        <v>G12.2</v>
      </c>
      <c r="E160" s="1" t="s">
        <v>439</v>
      </c>
    </row>
    <row r="161">
      <c r="A161" s="1" t="s">
        <v>10812</v>
      </c>
      <c r="B161" s="1" t="s">
        <v>410</v>
      </c>
      <c r="C161" s="1" t="s">
        <v>411</v>
      </c>
      <c r="D161" s="2" t="str">
        <f>"G12.8"</f>
        <v>G12.8</v>
      </c>
      <c r="E161" s="1" t="s">
        <v>441</v>
      </c>
    </row>
    <row r="162">
      <c r="A162" s="1" t="s">
        <v>10812</v>
      </c>
      <c r="B162" s="1" t="s">
        <v>410</v>
      </c>
      <c r="C162" s="1" t="s">
        <v>411</v>
      </c>
      <c r="D162" s="2" t="str">
        <f>"G12.9"</f>
        <v>G12.9</v>
      </c>
      <c r="E162" s="1" t="s">
        <v>443</v>
      </c>
    </row>
    <row r="163">
      <c r="A163" s="1" t="s">
        <v>10812</v>
      </c>
      <c r="B163" s="1" t="s">
        <v>410</v>
      </c>
      <c r="C163" s="1" t="s">
        <v>411</v>
      </c>
      <c r="D163" s="2" t="str">
        <f>"G14"</f>
        <v>G14</v>
      </c>
      <c r="E163" s="1" t="s">
        <v>445</v>
      </c>
    </row>
    <row r="164">
      <c r="A164" s="1" t="s">
        <v>10812</v>
      </c>
      <c r="B164" s="1" t="s">
        <v>446</v>
      </c>
      <c r="C164" s="1" t="s">
        <v>447</v>
      </c>
      <c r="D164" s="2" t="str">
        <f>"G35"</f>
        <v>G35</v>
      </c>
      <c r="E164" s="1" t="s">
        <v>449</v>
      </c>
    </row>
    <row r="165">
      <c r="A165" s="1" t="s">
        <v>10812</v>
      </c>
      <c r="B165" s="1" t="s">
        <v>446</v>
      </c>
      <c r="C165" s="1" t="s">
        <v>447</v>
      </c>
      <c r="D165" s="2" t="str">
        <f>"G36.0"</f>
        <v>G36.0</v>
      </c>
      <c r="E165" s="1" t="s">
        <v>450</v>
      </c>
    </row>
    <row r="166">
      <c r="A166" s="1" t="s">
        <v>10812</v>
      </c>
      <c r="B166" s="1" t="s">
        <v>446</v>
      </c>
      <c r="C166" s="1" t="s">
        <v>447</v>
      </c>
      <c r="D166" s="2" t="str">
        <f>"G36.1"</f>
        <v>G36.1</v>
      </c>
      <c r="E166" s="1" t="s">
        <v>451</v>
      </c>
    </row>
    <row r="167">
      <c r="A167" s="1" t="s">
        <v>10812</v>
      </c>
      <c r="B167" s="1" t="s">
        <v>446</v>
      </c>
      <c r="C167" s="1" t="s">
        <v>447</v>
      </c>
      <c r="D167" s="2" t="str">
        <f>"G36.8"</f>
        <v>G36.8</v>
      </c>
      <c r="E167" s="1" t="s">
        <v>453</v>
      </c>
    </row>
    <row r="168">
      <c r="A168" s="1" t="s">
        <v>10812</v>
      </c>
      <c r="B168" s="1" t="s">
        <v>446</v>
      </c>
      <c r="C168" s="1" t="s">
        <v>447</v>
      </c>
      <c r="D168" s="2" t="str">
        <f>"G36.9"</f>
        <v>G36.9</v>
      </c>
      <c r="E168" s="1" t="s">
        <v>455</v>
      </c>
    </row>
    <row r="169">
      <c r="A169" s="1" t="s">
        <v>10812</v>
      </c>
      <c r="B169" s="1" t="s">
        <v>446</v>
      </c>
      <c r="C169" s="1" t="s">
        <v>447</v>
      </c>
      <c r="D169" s="2" t="str">
        <f>"G37.0"</f>
        <v>G37.0</v>
      </c>
      <c r="E169" s="1" t="s">
        <v>457</v>
      </c>
    </row>
    <row r="170">
      <c r="A170" s="1" t="s">
        <v>10812</v>
      </c>
      <c r="B170" s="1" t="s">
        <v>446</v>
      </c>
      <c r="C170" s="1" t="s">
        <v>447</v>
      </c>
      <c r="D170" s="2" t="str">
        <f>"G37.1"</f>
        <v>G37.1</v>
      </c>
      <c r="E170" s="1" t="s">
        <v>459</v>
      </c>
    </row>
    <row r="171">
      <c r="A171" s="1" t="s">
        <v>10812</v>
      </c>
      <c r="B171" s="1" t="s">
        <v>446</v>
      </c>
      <c r="C171" s="1" t="s">
        <v>447</v>
      </c>
      <c r="D171" s="2" t="str">
        <f>"G37.2"</f>
        <v>G37.2</v>
      </c>
      <c r="E171" s="1" t="s">
        <v>461</v>
      </c>
    </row>
    <row r="172">
      <c r="A172" s="1" t="s">
        <v>10812</v>
      </c>
      <c r="B172" s="1" t="s">
        <v>446</v>
      </c>
      <c r="C172" s="1" t="s">
        <v>447</v>
      </c>
      <c r="D172" s="2" t="str">
        <f>"G37.3"</f>
        <v>G37.3</v>
      </c>
      <c r="E172" s="1" t="s">
        <v>463</v>
      </c>
    </row>
    <row r="173">
      <c r="A173" s="1" t="s">
        <v>10812</v>
      </c>
      <c r="B173" s="1" t="s">
        <v>446</v>
      </c>
      <c r="C173" s="1" t="s">
        <v>447</v>
      </c>
      <c r="D173" s="2" t="str">
        <f>"G37.4"</f>
        <v>G37.4</v>
      </c>
      <c r="E173" s="1" t="s">
        <v>465</v>
      </c>
    </row>
    <row r="174">
      <c r="A174" s="1" t="s">
        <v>10812</v>
      </c>
      <c r="B174" s="1" t="s">
        <v>446</v>
      </c>
      <c r="C174" s="1" t="s">
        <v>447</v>
      </c>
      <c r="D174" s="2" t="str">
        <f>"G37.5"</f>
        <v>G37.5</v>
      </c>
      <c r="E174" s="1" t="s">
        <v>467</v>
      </c>
    </row>
    <row r="175">
      <c r="A175" s="1" t="s">
        <v>10812</v>
      </c>
      <c r="B175" s="1" t="s">
        <v>446</v>
      </c>
      <c r="C175" s="1" t="s">
        <v>447</v>
      </c>
      <c r="D175" s="2" t="str">
        <f>"G37.8"</f>
        <v>G37.8</v>
      </c>
      <c r="E175" s="1" t="s">
        <v>468</v>
      </c>
    </row>
    <row r="176">
      <c r="A176" s="1" t="s">
        <v>10812</v>
      </c>
      <c r="B176" s="1" t="s">
        <v>446</v>
      </c>
      <c r="C176" s="1" t="s">
        <v>447</v>
      </c>
      <c r="D176" s="2" t="str">
        <f>"G37.9"</f>
        <v>G37.9</v>
      </c>
      <c r="E176" s="1" t="s">
        <v>470</v>
      </c>
    </row>
    <row r="177">
      <c r="A177" s="1" t="s">
        <v>10812</v>
      </c>
      <c r="B177" s="1" t="s">
        <v>446</v>
      </c>
      <c r="C177" s="1" t="s">
        <v>447</v>
      </c>
      <c r="D177" s="2" t="str">
        <f>"G61.0"</f>
        <v>G61.0</v>
      </c>
      <c r="E177" s="1" t="s">
        <v>472</v>
      </c>
    </row>
    <row r="178">
      <c r="A178" s="1" t="s">
        <v>10812</v>
      </c>
      <c r="B178" s="1" t="s">
        <v>446</v>
      </c>
      <c r="C178" s="1" t="s">
        <v>447</v>
      </c>
      <c r="D178" s="2" t="str">
        <f>"G61.1"</f>
        <v>G61.1</v>
      </c>
      <c r="E178" s="1" t="s">
        <v>475</v>
      </c>
    </row>
    <row r="179">
      <c r="A179" s="1" t="s">
        <v>10812</v>
      </c>
      <c r="B179" s="1" t="s">
        <v>446</v>
      </c>
      <c r="C179" s="1" t="s">
        <v>447</v>
      </c>
      <c r="D179" s="2" t="str">
        <f>"G61.8"</f>
        <v>G61.8</v>
      </c>
      <c r="E179" s="1" t="s">
        <v>478</v>
      </c>
    </row>
    <row r="180">
      <c r="A180" s="1" t="s">
        <v>10812</v>
      </c>
      <c r="B180" s="1" t="s">
        <v>446</v>
      </c>
      <c r="C180" s="1" t="s">
        <v>447</v>
      </c>
      <c r="D180" s="2" t="str">
        <f>"G61.9"</f>
        <v>G61.9</v>
      </c>
      <c r="E180" s="1" t="s">
        <v>479</v>
      </c>
    </row>
    <row r="181">
      <c r="A181" s="1" t="s">
        <v>10812</v>
      </c>
      <c r="B181" s="1" t="s">
        <v>481</v>
      </c>
      <c r="C181" s="1" t="s">
        <v>482</v>
      </c>
      <c r="D181" s="2" t="str">
        <f>"F95.0"</f>
        <v>F95.0</v>
      </c>
      <c r="E181" s="1" t="s">
        <v>483</v>
      </c>
    </row>
    <row r="182">
      <c r="A182" s="1" t="s">
        <v>10812</v>
      </c>
      <c r="B182" s="1" t="s">
        <v>481</v>
      </c>
      <c r="C182" s="1" t="s">
        <v>482</v>
      </c>
      <c r="D182" s="2" t="str">
        <f>"F95.1"</f>
        <v>F95.1</v>
      </c>
      <c r="E182" s="1" t="s">
        <v>485</v>
      </c>
    </row>
    <row r="183">
      <c r="A183" s="1" t="s">
        <v>10812</v>
      </c>
      <c r="B183" s="1" t="s">
        <v>481</v>
      </c>
      <c r="C183" s="1" t="s">
        <v>482</v>
      </c>
      <c r="D183" s="2" t="str">
        <f>"F95.2"</f>
        <v>F95.2</v>
      </c>
      <c r="E183" s="1" t="s">
        <v>487</v>
      </c>
    </row>
    <row r="184">
      <c r="A184" s="1" t="s">
        <v>10812</v>
      </c>
      <c r="B184" s="1" t="s">
        <v>481</v>
      </c>
      <c r="C184" s="1" t="s">
        <v>482</v>
      </c>
      <c r="D184" s="2" t="str">
        <f>"F95.8"</f>
        <v>F95.8</v>
      </c>
      <c r="E184" s="1" t="s">
        <v>489</v>
      </c>
    </row>
    <row r="185">
      <c r="A185" s="1" t="s">
        <v>10812</v>
      </c>
      <c r="B185" s="1" t="s">
        <v>481</v>
      </c>
      <c r="C185" s="1" t="s">
        <v>482</v>
      </c>
      <c r="D185" s="2" t="str">
        <f>"F95.9"</f>
        <v>F95.9</v>
      </c>
      <c r="E185" s="1" t="s">
        <v>491</v>
      </c>
    </row>
    <row r="186">
      <c r="A186" s="1" t="s">
        <v>10812</v>
      </c>
      <c r="B186" s="1" t="s">
        <v>481</v>
      </c>
      <c r="C186" s="1" t="s">
        <v>482</v>
      </c>
      <c r="D186" s="2" t="str">
        <f>"G20"</f>
        <v>G20</v>
      </c>
      <c r="E186" s="1" t="s">
        <v>492</v>
      </c>
    </row>
    <row r="187">
      <c r="A187" s="1" t="s">
        <v>10812</v>
      </c>
      <c r="B187" s="1" t="s">
        <v>481</v>
      </c>
      <c r="C187" s="1" t="s">
        <v>482</v>
      </c>
      <c r="D187" s="2" t="str">
        <f>"G21.0"</f>
        <v>G21.0</v>
      </c>
      <c r="E187" s="1" t="s">
        <v>496</v>
      </c>
    </row>
    <row r="188">
      <c r="A188" s="1" t="s">
        <v>10812</v>
      </c>
      <c r="B188" s="1" t="s">
        <v>481</v>
      </c>
      <c r="C188" s="1" t="s">
        <v>482</v>
      </c>
      <c r="D188" s="2" t="str">
        <f>"G21.1"</f>
        <v>G21.1</v>
      </c>
      <c r="E188" s="1" t="s">
        <v>497</v>
      </c>
    </row>
    <row r="189">
      <c r="A189" s="1" t="s">
        <v>10812</v>
      </c>
      <c r="B189" s="1" t="s">
        <v>481</v>
      </c>
      <c r="C189" s="1" t="s">
        <v>482</v>
      </c>
      <c r="D189" s="2" t="str">
        <f>"G21.2"</f>
        <v>G21.2</v>
      </c>
      <c r="E189" s="1" t="s">
        <v>498</v>
      </c>
    </row>
    <row r="190">
      <c r="A190" s="1" t="s">
        <v>10812</v>
      </c>
      <c r="B190" s="1" t="s">
        <v>481</v>
      </c>
      <c r="C190" s="1" t="s">
        <v>482</v>
      </c>
      <c r="D190" s="2" t="str">
        <f>"G21.3"</f>
        <v>G21.3</v>
      </c>
      <c r="E190" s="1" t="s">
        <v>499</v>
      </c>
    </row>
    <row r="191">
      <c r="A191" s="1" t="s">
        <v>10812</v>
      </c>
      <c r="B191" s="1" t="s">
        <v>481</v>
      </c>
      <c r="C191" s="1" t="s">
        <v>482</v>
      </c>
      <c r="D191" s="2" t="str">
        <f>"G21.4"</f>
        <v>G21.4</v>
      </c>
      <c r="E191" s="1" t="s">
        <v>501</v>
      </c>
    </row>
    <row r="192">
      <c r="A192" s="1" t="s">
        <v>10812</v>
      </c>
      <c r="B192" s="1" t="s">
        <v>481</v>
      </c>
      <c r="C192" s="1" t="s">
        <v>482</v>
      </c>
      <c r="D192" s="2" t="str">
        <f>"G21.8"</f>
        <v>G21.8</v>
      </c>
      <c r="E192" s="1" t="s">
        <v>502</v>
      </c>
    </row>
    <row r="193">
      <c r="A193" s="1" t="s">
        <v>10812</v>
      </c>
      <c r="B193" s="1" t="s">
        <v>481</v>
      </c>
      <c r="C193" s="1" t="s">
        <v>482</v>
      </c>
      <c r="D193" s="2" t="str">
        <f>"G21.9"</f>
        <v>G21.9</v>
      </c>
      <c r="E193" s="1" t="s">
        <v>504</v>
      </c>
    </row>
    <row r="194">
      <c r="A194" s="1" t="s">
        <v>10812</v>
      </c>
      <c r="B194" s="1" t="s">
        <v>481</v>
      </c>
      <c r="C194" s="1" t="s">
        <v>482</v>
      </c>
      <c r="D194" s="2" t="str">
        <f>"G23.0"</f>
        <v>G23.0</v>
      </c>
      <c r="E194" s="1" t="s">
        <v>506</v>
      </c>
    </row>
    <row r="195">
      <c r="A195" s="1" t="s">
        <v>10812</v>
      </c>
      <c r="B195" s="1" t="s">
        <v>481</v>
      </c>
      <c r="C195" s="1" t="s">
        <v>482</v>
      </c>
      <c r="D195" s="2" t="str">
        <f>"G23.1"</f>
        <v>G23.1</v>
      </c>
      <c r="E195" s="1" t="s">
        <v>507</v>
      </c>
    </row>
    <row r="196">
      <c r="A196" s="1" t="s">
        <v>10812</v>
      </c>
      <c r="B196" s="1" t="s">
        <v>481</v>
      </c>
      <c r="C196" s="1" t="s">
        <v>482</v>
      </c>
      <c r="D196" s="2" t="str">
        <f>"G23.2"</f>
        <v>G23.2</v>
      </c>
      <c r="E196" s="1" t="s">
        <v>509</v>
      </c>
    </row>
    <row r="197">
      <c r="A197" s="1" t="s">
        <v>10812</v>
      </c>
      <c r="B197" s="1" t="s">
        <v>481</v>
      </c>
      <c r="C197" s="1" t="s">
        <v>482</v>
      </c>
      <c r="D197" s="2" t="str">
        <f>"G23.8"</f>
        <v>G23.8</v>
      </c>
      <c r="E197" s="1" t="s">
        <v>511</v>
      </c>
    </row>
    <row r="198">
      <c r="A198" s="1" t="s">
        <v>10812</v>
      </c>
      <c r="B198" s="1" t="s">
        <v>481</v>
      </c>
      <c r="C198" s="1" t="s">
        <v>482</v>
      </c>
      <c r="D198" s="2" t="str">
        <f>"G23.9"</f>
        <v>G23.9</v>
      </c>
      <c r="E198" s="1" t="s">
        <v>512</v>
      </c>
    </row>
    <row r="199">
      <c r="A199" s="1" t="s">
        <v>10812</v>
      </c>
      <c r="B199" s="1" t="s">
        <v>481</v>
      </c>
      <c r="C199" s="1" t="s">
        <v>482</v>
      </c>
      <c r="D199" s="2" t="str">
        <f>"G24.0"</f>
        <v>G24.0</v>
      </c>
      <c r="E199" s="1" t="s">
        <v>514</v>
      </c>
    </row>
    <row r="200">
      <c r="A200" s="1" t="s">
        <v>10812</v>
      </c>
      <c r="B200" s="1" t="s">
        <v>481</v>
      </c>
      <c r="C200" s="1" t="s">
        <v>482</v>
      </c>
      <c r="D200" s="2" t="str">
        <f>"G24.1"</f>
        <v>G24.1</v>
      </c>
      <c r="E200" s="1" t="s">
        <v>517</v>
      </c>
    </row>
    <row r="201">
      <c r="A201" s="1" t="s">
        <v>10812</v>
      </c>
      <c r="B201" s="1" t="s">
        <v>481</v>
      </c>
      <c r="C201" s="1" t="s">
        <v>482</v>
      </c>
      <c r="D201" s="2" t="str">
        <f>"G24.2"</f>
        <v>G24.2</v>
      </c>
      <c r="E201" s="1" t="s">
        <v>519</v>
      </c>
    </row>
    <row r="202">
      <c r="A202" s="1" t="s">
        <v>10812</v>
      </c>
      <c r="B202" s="1" t="s">
        <v>481</v>
      </c>
      <c r="C202" s="1" t="s">
        <v>482</v>
      </c>
      <c r="D202" s="2" t="str">
        <f>"G24.3"</f>
        <v>G24.3</v>
      </c>
      <c r="E202" s="1" t="s">
        <v>520</v>
      </c>
    </row>
    <row r="203">
      <c r="A203" s="1" t="s">
        <v>10812</v>
      </c>
      <c r="B203" s="1" t="s">
        <v>481</v>
      </c>
      <c r="C203" s="1" t="s">
        <v>482</v>
      </c>
      <c r="D203" s="2" t="str">
        <f>"G24.4"</f>
        <v>G24.4</v>
      </c>
      <c r="E203" s="1" t="s">
        <v>521</v>
      </c>
    </row>
    <row r="204">
      <c r="A204" s="1" t="s">
        <v>10812</v>
      </c>
      <c r="B204" s="1" t="s">
        <v>481</v>
      </c>
      <c r="C204" s="1" t="s">
        <v>482</v>
      </c>
      <c r="D204" s="2" t="str">
        <f>"G24.8"</f>
        <v>G24.8</v>
      </c>
      <c r="E204" s="1" t="s">
        <v>522</v>
      </c>
    </row>
    <row r="205">
      <c r="A205" s="1" t="s">
        <v>10812</v>
      </c>
      <c r="B205" s="1" t="s">
        <v>481</v>
      </c>
      <c r="C205" s="1" t="s">
        <v>482</v>
      </c>
      <c r="D205" s="2" t="str">
        <f>"G24.9"</f>
        <v>G24.9</v>
      </c>
      <c r="E205" s="1" t="s">
        <v>523</v>
      </c>
    </row>
    <row r="206">
      <c r="A206" s="1" t="s">
        <v>10812</v>
      </c>
      <c r="B206" s="1" t="s">
        <v>481</v>
      </c>
      <c r="C206" s="1" t="s">
        <v>482</v>
      </c>
      <c r="D206" s="2" t="str">
        <f>"G25.0"</f>
        <v>G25.0</v>
      </c>
      <c r="E206" s="1" t="s">
        <v>527</v>
      </c>
    </row>
    <row r="207">
      <c r="A207" s="1" t="s">
        <v>10812</v>
      </c>
      <c r="B207" s="1" t="s">
        <v>481</v>
      </c>
      <c r="C207" s="1" t="s">
        <v>482</v>
      </c>
      <c r="D207" s="2" t="str">
        <f>"G25.1"</f>
        <v>G25.1</v>
      </c>
      <c r="E207" s="1" t="s">
        <v>530</v>
      </c>
    </row>
    <row r="208">
      <c r="A208" s="1" t="s">
        <v>10812</v>
      </c>
      <c r="B208" s="1" t="s">
        <v>481</v>
      </c>
      <c r="C208" s="1" t="s">
        <v>482</v>
      </c>
      <c r="D208" s="2" t="str">
        <f>"G25.2"</f>
        <v>G25.2</v>
      </c>
      <c r="E208" s="1" t="s">
        <v>532</v>
      </c>
    </row>
    <row r="209">
      <c r="A209" s="1" t="s">
        <v>10812</v>
      </c>
      <c r="B209" s="1" t="s">
        <v>481</v>
      </c>
      <c r="C209" s="1" t="s">
        <v>482</v>
      </c>
      <c r="D209" s="2" t="str">
        <f>"G25.3"</f>
        <v>G25.3</v>
      </c>
      <c r="E209" s="1" t="s">
        <v>533</v>
      </c>
    </row>
    <row r="210">
      <c r="A210" s="1" t="s">
        <v>10812</v>
      </c>
      <c r="B210" s="1" t="s">
        <v>481</v>
      </c>
      <c r="C210" s="1" t="s">
        <v>482</v>
      </c>
      <c r="D210" s="2" t="str">
        <f>"G25.4"</f>
        <v>G25.4</v>
      </c>
      <c r="E210" s="1" t="s">
        <v>535</v>
      </c>
    </row>
    <row r="211">
      <c r="A211" s="1" t="s">
        <v>10812</v>
      </c>
      <c r="B211" s="1" t="s">
        <v>481</v>
      </c>
      <c r="C211" s="1" t="s">
        <v>482</v>
      </c>
      <c r="D211" s="2" t="str">
        <f>"G25.5"</f>
        <v>G25.5</v>
      </c>
      <c r="E211" s="1" t="s">
        <v>537</v>
      </c>
    </row>
    <row r="212">
      <c r="A212" s="1" t="s">
        <v>10812</v>
      </c>
      <c r="B212" s="1" t="s">
        <v>481</v>
      </c>
      <c r="C212" s="1" t="s">
        <v>482</v>
      </c>
      <c r="D212" s="2" t="str">
        <f>"G25.6"</f>
        <v>G25.6</v>
      </c>
      <c r="E212" s="1" t="s">
        <v>539</v>
      </c>
    </row>
    <row r="213">
      <c r="A213" s="1" t="s">
        <v>10812</v>
      </c>
      <c r="B213" s="1" t="s">
        <v>481</v>
      </c>
      <c r="C213" s="1" t="s">
        <v>482</v>
      </c>
      <c r="D213" s="2" t="str">
        <f>"G25.8"</f>
        <v>G25.8</v>
      </c>
      <c r="E213" s="1" t="s">
        <v>541</v>
      </c>
    </row>
    <row r="214">
      <c r="A214" s="1" t="s">
        <v>10812</v>
      </c>
      <c r="B214" s="1" t="s">
        <v>481</v>
      </c>
      <c r="C214" s="1" t="s">
        <v>482</v>
      </c>
      <c r="D214" s="2" t="str">
        <f>"G25.9"</f>
        <v>G25.9</v>
      </c>
      <c r="E214" s="1" t="s">
        <v>543</v>
      </c>
    </row>
    <row r="215">
      <c r="A215" s="1" t="s">
        <v>10812</v>
      </c>
      <c r="B215" s="1" t="s">
        <v>481</v>
      </c>
      <c r="C215" s="1" t="s">
        <v>482</v>
      </c>
      <c r="D215" s="2" t="str">
        <f>"R25.0"</f>
        <v>R25.0</v>
      </c>
      <c r="E215" s="1" t="s">
        <v>544</v>
      </c>
    </row>
    <row r="216">
      <c r="A216" s="1" t="s">
        <v>10812</v>
      </c>
      <c r="B216" s="1" t="s">
        <v>481</v>
      </c>
      <c r="C216" s="1" t="s">
        <v>482</v>
      </c>
      <c r="D216" s="2" t="str">
        <f>"R25.1"</f>
        <v>R25.1</v>
      </c>
      <c r="E216" s="1" t="s">
        <v>545</v>
      </c>
    </row>
    <row r="217">
      <c r="A217" s="1" t="s">
        <v>10812</v>
      </c>
      <c r="B217" s="1" t="s">
        <v>481</v>
      </c>
      <c r="C217" s="1" t="s">
        <v>482</v>
      </c>
      <c r="D217" s="2" t="str">
        <f>"R25.8"</f>
        <v>R25.8</v>
      </c>
      <c r="E217" s="1" t="s">
        <v>546</v>
      </c>
    </row>
    <row r="218">
      <c r="A218" s="1" t="s">
        <v>10812</v>
      </c>
      <c r="B218" s="1" t="s">
        <v>481</v>
      </c>
      <c r="C218" s="1" t="s">
        <v>482</v>
      </c>
      <c r="D218" s="2" t="str">
        <f>"R26.0"</f>
        <v>R26.0</v>
      </c>
      <c r="E218" s="1" t="s">
        <v>548</v>
      </c>
    </row>
    <row r="219">
      <c r="A219" s="1" t="s">
        <v>10812</v>
      </c>
      <c r="B219" s="1" t="s">
        <v>481</v>
      </c>
      <c r="C219" s="1" t="s">
        <v>482</v>
      </c>
      <c r="D219" s="2" t="str">
        <f>"R26.1"</f>
        <v>R26.1</v>
      </c>
      <c r="E219" s="1" t="s">
        <v>551</v>
      </c>
    </row>
    <row r="220">
      <c r="A220" s="1" t="s">
        <v>10812</v>
      </c>
      <c r="B220" s="1" t="s">
        <v>481</v>
      </c>
      <c r="C220" s="1" t="s">
        <v>482</v>
      </c>
      <c r="D220" s="2" t="str">
        <f>"R26.3"</f>
        <v>R26.3</v>
      </c>
      <c r="E220" s="1" t="s">
        <v>552</v>
      </c>
    </row>
    <row r="221">
      <c r="A221" s="1" t="s">
        <v>10812</v>
      </c>
      <c r="B221" s="1" t="s">
        <v>481</v>
      </c>
      <c r="C221" s="1" t="s">
        <v>482</v>
      </c>
      <c r="D221" s="2" t="str">
        <f>"R26.8"</f>
        <v>R26.8</v>
      </c>
      <c r="E221" s="1" t="s">
        <v>554</v>
      </c>
    </row>
    <row r="222">
      <c r="A222" s="1" t="s">
        <v>10812</v>
      </c>
      <c r="B222" s="1" t="s">
        <v>481</v>
      </c>
      <c r="C222" s="1" t="s">
        <v>482</v>
      </c>
      <c r="D222" s="2" t="str">
        <f>"R27.0"</f>
        <v>R27.0</v>
      </c>
      <c r="E222" s="1" t="s">
        <v>556</v>
      </c>
    </row>
    <row r="223">
      <c r="A223" s="1" t="s">
        <v>10812</v>
      </c>
      <c r="B223" s="1" t="s">
        <v>481</v>
      </c>
      <c r="C223" s="1" t="s">
        <v>482</v>
      </c>
      <c r="D223" s="2" t="str">
        <f>"R27.8"</f>
        <v>R27.8</v>
      </c>
      <c r="E223" s="1" t="s">
        <v>557</v>
      </c>
    </row>
    <row r="224">
      <c r="A224" s="1" t="s">
        <v>10812</v>
      </c>
      <c r="B224" s="1" t="s">
        <v>481</v>
      </c>
      <c r="C224" s="1" t="s">
        <v>482</v>
      </c>
      <c r="D224" s="2" t="str">
        <f>"R29.3"</f>
        <v>R29.3</v>
      </c>
      <c r="E224" s="1" t="s">
        <v>559</v>
      </c>
    </row>
    <row r="225">
      <c r="A225" s="1" t="s">
        <v>10812</v>
      </c>
      <c r="B225" s="1" t="s">
        <v>560</v>
      </c>
      <c r="C225" s="1" t="s">
        <v>561</v>
      </c>
      <c r="D225" s="2" t="str">
        <f>"F06.7"</f>
        <v>F06.7</v>
      </c>
      <c r="E225" s="1" t="s">
        <v>562</v>
      </c>
    </row>
    <row r="226">
      <c r="A226" s="1" t="s">
        <v>10812</v>
      </c>
      <c r="B226" s="1" t="s">
        <v>560</v>
      </c>
      <c r="C226" s="1" t="s">
        <v>561</v>
      </c>
      <c r="D226" s="2" t="str">
        <f>"G30.0"</f>
        <v>G30.0</v>
      </c>
      <c r="E226" s="1" t="s">
        <v>567</v>
      </c>
    </row>
    <row r="227">
      <c r="A227" s="1" t="s">
        <v>10812</v>
      </c>
      <c r="B227" s="1" t="s">
        <v>560</v>
      </c>
      <c r="C227" s="1" t="s">
        <v>561</v>
      </c>
      <c r="D227" s="2" t="str">
        <f>"G30.1"</f>
        <v>G30.1</v>
      </c>
      <c r="E227" s="1" t="s">
        <v>569</v>
      </c>
    </row>
    <row r="228">
      <c r="A228" s="1" t="s">
        <v>10812</v>
      </c>
      <c r="B228" s="1" t="s">
        <v>560</v>
      </c>
      <c r="C228" s="1" t="s">
        <v>561</v>
      </c>
      <c r="D228" s="2" t="str">
        <f>"G30.8"</f>
        <v>G30.8</v>
      </c>
      <c r="E228" s="1" t="s">
        <v>571</v>
      </c>
    </row>
    <row r="229">
      <c r="A229" s="1" t="s">
        <v>10812</v>
      </c>
      <c r="B229" s="1" t="s">
        <v>560</v>
      </c>
      <c r="C229" s="1" t="s">
        <v>561</v>
      </c>
      <c r="D229" s="2" t="str">
        <f>"G30.9"</f>
        <v>G30.9</v>
      </c>
      <c r="E229" s="1" t="s">
        <v>573</v>
      </c>
    </row>
    <row r="230">
      <c r="A230" s="1" t="s">
        <v>10812</v>
      </c>
      <c r="B230" s="1" t="s">
        <v>560</v>
      </c>
      <c r="C230" s="1" t="s">
        <v>561</v>
      </c>
      <c r="D230" s="2" t="str">
        <f>"G31.0"</f>
        <v>G31.0</v>
      </c>
      <c r="E230" s="1" t="s">
        <v>575</v>
      </c>
    </row>
    <row r="231">
      <c r="A231" s="1" t="s">
        <v>10812</v>
      </c>
      <c r="B231" s="1" t="s">
        <v>560</v>
      </c>
      <c r="C231" s="1" t="s">
        <v>561</v>
      </c>
      <c r="D231" s="2" t="str">
        <f>"G31.1"</f>
        <v>G31.1</v>
      </c>
      <c r="E231" s="1" t="s">
        <v>576</v>
      </c>
    </row>
    <row r="232">
      <c r="A232" s="1" t="s">
        <v>10812</v>
      </c>
      <c r="B232" s="1" t="s">
        <v>560</v>
      </c>
      <c r="C232" s="1" t="s">
        <v>561</v>
      </c>
      <c r="D232" s="2" t="str">
        <f>"G31.2"</f>
        <v>G31.2</v>
      </c>
      <c r="E232" s="1" t="s">
        <v>579</v>
      </c>
    </row>
    <row r="233">
      <c r="A233" s="1" t="s">
        <v>10812</v>
      </c>
      <c r="B233" s="1" t="s">
        <v>560</v>
      </c>
      <c r="C233" s="1" t="s">
        <v>561</v>
      </c>
      <c r="D233" s="2" t="str">
        <f>"G31.8"</f>
        <v>G31.8</v>
      </c>
      <c r="E233" s="1" t="s">
        <v>581</v>
      </c>
    </row>
    <row r="234">
      <c r="A234" s="1" t="s">
        <v>10812</v>
      </c>
      <c r="B234" s="1" t="s">
        <v>560</v>
      </c>
      <c r="C234" s="1" t="s">
        <v>561</v>
      </c>
      <c r="D234" s="2" t="str">
        <f>"G31.9"</f>
        <v>G31.9</v>
      </c>
      <c r="E234" s="1" t="s">
        <v>583</v>
      </c>
    </row>
    <row r="235">
      <c r="A235" s="1" t="s">
        <v>10812</v>
      </c>
      <c r="B235" s="1" t="s">
        <v>560</v>
      </c>
      <c r="C235" s="1" t="s">
        <v>561</v>
      </c>
      <c r="D235" s="2" t="str">
        <f>"G91.2"</f>
        <v>G91.2</v>
      </c>
      <c r="E235" s="1" t="s">
        <v>585</v>
      </c>
    </row>
    <row r="236">
      <c r="A236" s="1" t="s">
        <v>10812</v>
      </c>
      <c r="B236" s="1" t="s">
        <v>560</v>
      </c>
      <c r="C236" s="1" t="s">
        <v>561</v>
      </c>
      <c r="D236" s="2" t="str">
        <f>"R47.0"</f>
        <v>R47.0</v>
      </c>
      <c r="E236" s="1" t="s">
        <v>586</v>
      </c>
    </row>
    <row r="237">
      <c r="A237" s="1" t="s">
        <v>10812</v>
      </c>
      <c r="B237" s="1" t="s">
        <v>560</v>
      </c>
      <c r="C237" s="1" t="s">
        <v>561</v>
      </c>
      <c r="D237" s="2" t="str">
        <f>"R47.8"</f>
        <v>R47.8</v>
      </c>
      <c r="E237" s="1" t="s">
        <v>588</v>
      </c>
    </row>
    <row r="238">
      <c r="A238" s="1" t="s">
        <v>10812</v>
      </c>
      <c r="B238" s="1" t="s">
        <v>589</v>
      </c>
      <c r="C238" s="1" t="s">
        <v>590</v>
      </c>
      <c r="D238" s="2" t="str">
        <f>"G40.0"</f>
        <v>G40.0</v>
      </c>
      <c r="E238" s="1" t="s">
        <v>592</v>
      </c>
    </row>
    <row r="239">
      <c r="A239" s="1" t="s">
        <v>10812</v>
      </c>
      <c r="B239" s="1" t="s">
        <v>589</v>
      </c>
      <c r="C239" s="1" t="s">
        <v>590</v>
      </c>
      <c r="D239" s="2" t="str">
        <f>"G40.1"</f>
        <v>G40.1</v>
      </c>
      <c r="E239" s="1" t="s">
        <v>594</v>
      </c>
    </row>
    <row r="240">
      <c r="A240" s="1" t="s">
        <v>10812</v>
      </c>
      <c r="B240" s="1" t="s">
        <v>589</v>
      </c>
      <c r="C240" s="1" t="s">
        <v>590</v>
      </c>
      <c r="D240" s="2" t="str">
        <f>"G40.2"</f>
        <v>G40.2</v>
      </c>
      <c r="E240" s="1" t="s">
        <v>596</v>
      </c>
    </row>
    <row r="241">
      <c r="A241" s="1" t="s">
        <v>10812</v>
      </c>
      <c r="B241" s="1" t="s">
        <v>589</v>
      </c>
      <c r="C241" s="1" t="s">
        <v>590</v>
      </c>
      <c r="D241" s="2" t="str">
        <f>"G40.3"</f>
        <v>G40.3</v>
      </c>
      <c r="E241" s="1" t="s">
        <v>599</v>
      </c>
    </row>
    <row r="242">
      <c r="A242" s="1" t="s">
        <v>10812</v>
      </c>
      <c r="B242" s="1" t="s">
        <v>589</v>
      </c>
      <c r="C242" s="1" t="s">
        <v>590</v>
      </c>
      <c r="D242" s="2" t="str">
        <f>"G40.4"</f>
        <v>G40.4</v>
      </c>
      <c r="E242" s="1" t="s">
        <v>601</v>
      </c>
    </row>
    <row r="243">
      <c r="A243" s="1" t="s">
        <v>10812</v>
      </c>
      <c r="B243" s="1" t="s">
        <v>589</v>
      </c>
      <c r="C243" s="1" t="s">
        <v>590</v>
      </c>
      <c r="D243" s="2" t="str">
        <f>"G40.5"</f>
        <v>G40.5</v>
      </c>
      <c r="E243" s="1" t="s">
        <v>603</v>
      </c>
    </row>
    <row r="244">
      <c r="A244" s="1" t="s">
        <v>10812</v>
      </c>
      <c r="B244" s="1" t="s">
        <v>589</v>
      </c>
      <c r="C244" s="1" t="s">
        <v>590</v>
      </c>
      <c r="D244" s="2" t="str">
        <f>"G40.6"</f>
        <v>G40.6</v>
      </c>
      <c r="E244" s="1" t="s">
        <v>605</v>
      </c>
    </row>
    <row r="245">
      <c r="A245" s="1" t="s">
        <v>10812</v>
      </c>
      <c r="B245" s="1" t="s">
        <v>589</v>
      </c>
      <c r="C245" s="1" t="s">
        <v>590</v>
      </c>
      <c r="D245" s="2" t="str">
        <f>"G40.7"</f>
        <v>G40.7</v>
      </c>
      <c r="E245" s="1" t="s">
        <v>607</v>
      </c>
    </row>
    <row r="246">
      <c r="A246" s="1" t="s">
        <v>10812</v>
      </c>
      <c r="B246" s="1" t="s">
        <v>589</v>
      </c>
      <c r="C246" s="1" t="s">
        <v>590</v>
      </c>
      <c r="D246" s="2" t="str">
        <f>"G40.8"</f>
        <v>G40.8</v>
      </c>
      <c r="E246" s="1" t="s">
        <v>608</v>
      </c>
    </row>
    <row r="247">
      <c r="A247" s="1" t="s">
        <v>10812</v>
      </c>
      <c r="B247" s="1" t="s">
        <v>589</v>
      </c>
      <c r="C247" s="1" t="s">
        <v>590</v>
      </c>
      <c r="D247" s="2" t="str">
        <f>"G40.9"</f>
        <v>G40.9</v>
      </c>
      <c r="E247" s="1" t="s">
        <v>611</v>
      </c>
    </row>
    <row r="248">
      <c r="A248" s="1" t="s">
        <v>10812</v>
      </c>
      <c r="B248" s="1" t="s">
        <v>589</v>
      </c>
      <c r="C248" s="1" t="s">
        <v>590</v>
      </c>
      <c r="D248" s="2" t="str">
        <f>"G41.0"</f>
        <v>G41.0</v>
      </c>
      <c r="E248" s="1" t="s">
        <v>613</v>
      </c>
    </row>
    <row r="249">
      <c r="A249" s="1" t="s">
        <v>10812</v>
      </c>
      <c r="B249" s="1" t="s">
        <v>589</v>
      </c>
      <c r="C249" s="1" t="s">
        <v>590</v>
      </c>
      <c r="D249" s="2" t="str">
        <f>"G41.1"</f>
        <v>G41.1</v>
      </c>
      <c r="E249" s="1" t="s">
        <v>615</v>
      </c>
    </row>
    <row r="250">
      <c r="A250" s="1" t="s">
        <v>10812</v>
      </c>
      <c r="B250" s="1" t="s">
        <v>589</v>
      </c>
      <c r="C250" s="1" t="s">
        <v>590</v>
      </c>
      <c r="D250" s="2" t="str">
        <f>"G41.2"</f>
        <v>G41.2</v>
      </c>
      <c r="E250" s="1" t="s">
        <v>617</v>
      </c>
    </row>
    <row r="251">
      <c r="A251" s="1" t="s">
        <v>10812</v>
      </c>
      <c r="B251" s="1" t="s">
        <v>589</v>
      </c>
      <c r="C251" s="1" t="s">
        <v>590</v>
      </c>
      <c r="D251" s="2" t="str">
        <f>"G41.8"</f>
        <v>G41.8</v>
      </c>
      <c r="E251" s="1" t="s">
        <v>619</v>
      </c>
    </row>
    <row r="252">
      <c r="A252" s="1" t="s">
        <v>10812</v>
      </c>
      <c r="B252" s="1" t="s">
        <v>589</v>
      </c>
      <c r="C252" s="1" t="s">
        <v>590</v>
      </c>
      <c r="D252" s="2" t="str">
        <f>"G41.9"</f>
        <v>G41.9</v>
      </c>
      <c r="E252" s="1" t="s">
        <v>621</v>
      </c>
    </row>
    <row r="253">
      <c r="A253" s="1" t="s">
        <v>10812</v>
      </c>
      <c r="B253" s="1" t="s">
        <v>589</v>
      </c>
      <c r="C253" s="1" t="s">
        <v>590</v>
      </c>
      <c r="D253" s="2" t="str">
        <f>"R56.0"</f>
        <v>R56.0</v>
      </c>
      <c r="E253" s="1" t="s">
        <v>623</v>
      </c>
    </row>
    <row r="254">
      <c r="A254" s="1" t="s">
        <v>10812</v>
      </c>
      <c r="B254" s="1" t="s">
        <v>589</v>
      </c>
      <c r="C254" s="1" t="s">
        <v>590</v>
      </c>
      <c r="D254" s="2" t="str">
        <f>"R56.8"</f>
        <v>R56.8</v>
      </c>
      <c r="E254" s="1" t="s">
        <v>625</v>
      </c>
    </row>
    <row r="255">
      <c r="A255" s="1" t="s">
        <v>10812</v>
      </c>
      <c r="B255" s="1" t="s">
        <v>627</v>
      </c>
      <c r="C255" s="1" t="s">
        <v>628</v>
      </c>
      <c r="D255" s="2" t="str">
        <f>"G50.8"</f>
        <v>G50.8</v>
      </c>
      <c r="E255" s="1" t="s">
        <v>629</v>
      </c>
    </row>
    <row r="256">
      <c r="A256" s="1" t="s">
        <v>10812</v>
      </c>
      <c r="B256" s="1" t="s">
        <v>627</v>
      </c>
      <c r="C256" s="1" t="s">
        <v>628</v>
      </c>
      <c r="D256" s="2" t="str">
        <f>"G50.9"</f>
        <v>G50.9</v>
      </c>
      <c r="E256" s="1" t="s">
        <v>632</v>
      </c>
    </row>
    <row r="257">
      <c r="A257" s="1" t="s">
        <v>10812</v>
      </c>
      <c r="B257" s="1" t="s">
        <v>627</v>
      </c>
      <c r="C257" s="1" t="s">
        <v>628</v>
      </c>
      <c r="D257" s="2" t="str">
        <f>"G51.0"</f>
        <v>G51.0</v>
      </c>
      <c r="E257" s="1" t="s">
        <v>634</v>
      </c>
    </row>
    <row r="258">
      <c r="A258" s="1" t="s">
        <v>10812</v>
      </c>
      <c r="B258" s="1" t="s">
        <v>627</v>
      </c>
      <c r="C258" s="1" t="s">
        <v>628</v>
      </c>
      <c r="D258" s="2" t="str">
        <f>"G51.1"</f>
        <v>G51.1</v>
      </c>
      <c r="E258" s="1" t="s">
        <v>636</v>
      </c>
    </row>
    <row r="259">
      <c r="A259" s="1" t="s">
        <v>10812</v>
      </c>
      <c r="B259" s="1" t="s">
        <v>627</v>
      </c>
      <c r="C259" s="1" t="s">
        <v>628</v>
      </c>
      <c r="D259" s="2" t="str">
        <f>"G51.2"</f>
        <v>G51.2</v>
      </c>
      <c r="E259" s="1" t="s">
        <v>638</v>
      </c>
    </row>
    <row r="260">
      <c r="A260" s="1" t="s">
        <v>10812</v>
      </c>
      <c r="B260" s="1" t="s">
        <v>627</v>
      </c>
      <c r="C260" s="1" t="s">
        <v>628</v>
      </c>
      <c r="D260" s="2" t="str">
        <f>"G51.3"</f>
        <v>G51.3</v>
      </c>
      <c r="E260" s="1" t="s">
        <v>639</v>
      </c>
    </row>
    <row r="261">
      <c r="A261" s="1" t="s">
        <v>10812</v>
      </c>
      <c r="B261" s="1" t="s">
        <v>627</v>
      </c>
      <c r="C261" s="1" t="s">
        <v>628</v>
      </c>
      <c r="D261" s="2" t="str">
        <f>"G51.4"</f>
        <v>G51.4</v>
      </c>
      <c r="E261" s="1" t="s">
        <v>643</v>
      </c>
    </row>
    <row r="262">
      <c r="A262" s="1" t="s">
        <v>10812</v>
      </c>
      <c r="B262" s="1" t="s">
        <v>627</v>
      </c>
      <c r="C262" s="1" t="s">
        <v>628</v>
      </c>
      <c r="D262" s="2" t="str">
        <f>"G51.8"</f>
        <v>G51.8</v>
      </c>
      <c r="E262" s="1" t="s">
        <v>644</v>
      </c>
    </row>
    <row r="263">
      <c r="A263" s="1" t="s">
        <v>10812</v>
      </c>
      <c r="B263" s="1" t="s">
        <v>627</v>
      </c>
      <c r="C263" s="1" t="s">
        <v>628</v>
      </c>
      <c r="D263" s="2" t="str">
        <f>"G51.9"</f>
        <v>G51.9</v>
      </c>
      <c r="E263" s="1" t="s">
        <v>646</v>
      </c>
    </row>
    <row r="264">
      <c r="A264" s="1" t="s">
        <v>10812</v>
      </c>
      <c r="B264" s="1" t="s">
        <v>627</v>
      </c>
      <c r="C264" s="1" t="s">
        <v>628</v>
      </c>
      <c r="D264" s="2" t="str">
        <f>"G52.0"</f>
        <v>G52.0</v>
      </c>
      <c r="E264" s="1" t="s">
        <v>647</v>
      </c>
    </row>
    <row r="265">
      <c r="A265" s="1" t="s">
        <v>10812</v>
      </c>
      <c r="B265" s="1" t="s">
        <v>627</v>
      </c>
      <c r="C265" s="1" t="s">
        <v>628</v>
      </c>
      <c r="D265" s="2" t="str">
        <f>"G52.1"</f>
        <v>G52.1</v>
      </c>
      <c r="E265" s="1" t="s">
        <v>649</v>
      </c>
    </row>
    <row r="266">
      <c r="A266" s="1" t="s">
        <v>10812</v>
      </c>
      <c r="B266" s="1" t="s">
        <v>627</v>
      </c>
      <c r="C266" s="1" t="s">
        <v>628</v>
      </c>
      <c r="D266" s="2" t="str">
        <f>"G52.2"</f>
        <v>G52.2</v>
      </c>
      <c r="E266" s="1" t="s">
        <v>650</v>
      </c>
    </row>
    <row r="267">
      <c r="A267" s="1" t="s">
        <v>10812</v>
      </c>
      <c r="B267" s="1" t="s">
        <v>627</v>
      </c>
      <c r="C267" s="1" t="s">
        <v>628</v>
      </c>
      <c r="D267" s="2" t="str">
        <f>"G52.3"</f>
        <v>G52.3</v>
      </c>
      <c r="E267" s="1" t="s">
        <v>652</v>
      </c>
    </row>
    <row r="268">
      <c r="A268" s="1" t="s">
        <v>10812</v>
      </c>
      <c r="B268" s="1" t="s">
        <v>627</v>
      </c>
      <c r="C268" s="1" t="s">
        <v>628</v>
      </c>
      <c r="D268" s="2" t="str">
        <f>"G52.7"</f>
        <v>G52.7</v>
      </c>
      <c r="E268" s="1" t="s">
        <v>653</v>
      </c>
    </row>
    <row r="269">
      <c r="A269" s="1" t="s">
        <v>10812</v>
      </c>
      <c r="B269" s="1" t="s">
        <v>627</v>
      </c>
      <c r="C269" s="1" t="s">
        <v>628</v>
      </c>
      <c r="D269" s="2" t="str">
        <f>"G52.8"</f>
        <v>G52.8</v>
      </c>
      <c r="E269" s="1" t="s">
        <v>655</v>
      </c>
    </row>
    <row r="270">
      <c r="A270" s="1" t="s">
        <v>10812</v>
      </c>
      <c r="B270" s="1" t="s">
        <v>627</v>
      </c>
      <c r="C270" s="1" t="s">
        <v>628</v>
      </c>
      <c r="D270" s="2" t="str">
        <f>"G52.9"</f>
        <v>G52.9</v>
      </c>
      <c r="E270" s="1" t="s">
        <v>656</v>
      </c>
    </row>
    <row r="271">
      <c r="A271" s="1" t="s">
        <v>10812</v>
      </c>
      <c r="B271" s="1" t="s">
        <v>627</v>
      </c>
      <c r="C271" s="1" t="s">
        <v>628</v>
      </c>
      <c r="D271" s="2" t="str">
        <f>"G54.0"</f>
        <v>G54.0</v>
      </c>
      <c r="E271" s="1" t="s">
        <v>657</v>
      </c>
    </row>
    <row r="272">
      <c r="A272" s="1" t="s">
        <v>10812</v>
      </c>
      <c r="B272" s="1" t="s">
        <v>627</v>
      </c>
      <c r="C272" s="1" t="s">
        <v>628</v>
      </c>
      <c r="D272" s="2" t="str">
        <f>"G54.1"</f>
        <v>G54.1</v>
      </c>
      <c r="E272" s="1" t="s">
        <v>658</v>
      </c>
    </row>
    <row r="273">
      <c r="A273" s="1" t="s">
        <v>10812</v>
      </c>
      <c r="B273" s="1" t="s">
        <v>627</v>
      </c>
      <c r="C273" s="1" t="s">
        <v>628</v>
      </c>
      <c r="D273" s="2" t="str">
        <f>"G54.2"</f>
        <v>G54.2</v>
      </c>
      <c r="E273" s="1" t="s">
        <v>660</v>
      </c>
    </row>
    <row r="274">
      <c r="A274" s="1" t="s">
        <v>10812</v>
      </c>
      <c r="B274" s="1" t="s">
        <v>627</v>
      </c>
      <c r="C274" s="1" t="s">
        <v>628</v>
      </c>
      <c r="D274" s="2" t="str">
        <f>"G54.3"</f>
        <v>G54.3</v>
      </c>
      <c r="E274" s="1" t="s">
        <v>662</v>
      </c>
    </row>
    <row r="275">
      <c r="A275" s="1" t="s">
        <v>10812</v>
      </c>
      <c r="B275" s="1" t="s">
        <v>627</v>
      </c>
      <c r="C275" s="1" t="s">
        <v>628</v>
      </c>
      <c r="D275" s="2" t="str">
        <f>"G54.4"</f>
        <v>G54.4</v>
      </c>
      <c r="E275" s="1" t="s">
        <v>664</v>
      </c>
    </row>
    <row r="276">
      <c r="A276" s="1" t="s">
        <v>10812</v>
      </c>
      <c r="B276" s="1" t="s">
        <v>627</v>
      </c>
      <c r="C276" s="1" t="s">
        <v>628</v>
      </c>
      <c r="D276" s="2" t="str">
        <f>"G54.7"</f>
        <v>G54.7</v>
      </c>
      <c r="E276" s="1" t="s">
        <v>667</v>
      </c>
    </row>
    <row r="277">
      <c r="A277" s="1" t="s">
        <v>10812</v>
      </c>
      <c r="B277" s="1" t="s">
        <v>627</v>
      </c>
      <c r="C277" s="1" t="s">
        <v>628</v>
      </c>
      <c r="D277" s="2" t="str">
        <f>"G54.8"</f>
        <v>G54.8</v>
      </c>
      <c r="E277" s="1" t="s">
        <v>669</v>
      </c>
    </row>
    <row r="278">
      <c r="A278" s="1" t="s">
        <v>10812</v>
      </c>
      <c r="B278" s="1" t="s">
        <v>627</v>
      </c>
      <c r="C278" s="1" t="s">
        <v>628</v>
      </c>
      <c r="D278" s="2" t="str">
        <f>"G54.9"</f>
        <v>G54.9</v>
      </c>
      <c r="E278" s="1" t="s">
        <v>671</v>
      </c>
    </row>
    <row r="279">
      <c r="A279" s="1" t="s">
        <v>10812</v>
      </c>
      <c r="B279" s="1" t="s">
        <v>627</v>
      </c>
      <c r="C279" s="1" t="s">
        <v>628</v>
      </c>
      <c r="D279" s="2" t="str">
        <f>"G56.0"</f>
        <v>G56.0</v>
      </c>
      <c r="E279" s="1" t="s">
        <v>673</v>
      </c>
    </row>
    <row r="280">
      <c r="A280" s="1" t="s">
        <v>10812</v>
      </c>
      <c r="B280" s="1" t="s">
        <v>627</v>
      </c>
      <c r="C280" s="1" t="s">
        <v>628</v>
      </c>
      <c r="D280" s="2" t="str">
        <f>"G56.1"</f>
        <v>G56.1</v>
      </c>
      <c r="E280" s="1" t="s">
        <v>674</v>
      </c>
    </row>
    <row r="281">
      <c r="A281" s="1" t="s">
        <v>10812</v>
      </c>
      <c r="B281" s="1" t="s">
        <v>627</v>
      </c>
      <c r="C281" s="1" t="s">
        <v>628</v>
      </c>
      <c r="D281" s="2" t="str">
        <f>"G56.2"</f>
        <v>G56.2</v>
      </c>
      <c r="E281" s="1" t="s">
        <v>675</v>
      </c>
    </row>
    <row r="282">
      <c r="A282" s="1" t="s">
        <v>10812</v>
      </c>
      <c r="B282" s="1" t="s">
        <v>627</v>
      </c>
      <c r="C282" s="1" t="s">
        <v>628</v>
      </c>
      <c r="D282" s="2" t="str">
        <f>"G56.3"</f>
        <v>G56.3</v>
      </c>
      <c r="E282" s="1" t="s">
        <v>677</v>
      </c>
    </row>
    <row r="283">
      <c r="A283" s="1" t="s">
        <v>10812</v>
      </c>
      <c r="B283" s="1" t="s">
        <v>627</v>
      </c>
      <c r="C283" s="1" t="s">
        <v>628</v>
      </c>
      <c r="D283" s="2" t="str">
        <f>"G56.8"</f>
        <v>G56.8</v>
      </c>
      <c r="E283" s="1" t="s">
        <v>678</v>
      </c>
    </row>
    <row r="284">
      <c r="A284" s="1" t="s">
        <v>10812</v>
      </c>
      <c r="B284" s="1" t="s">
        <v>627</v>
      </c>
      <c r="C284" s="1" t="s">
        <v>628</v>
      </c>
      <c r="D284" s="2" t="str">
        <f>"G56.9"</f>
        <v>G56.9</v>
      </c>
      <c r="E284" s="1" t="s">
        <v>679</v>
      </c>
    </row>
    <row r="285">
      <c r="A285" s="1" t="s">
        <v>10812</v>
      </c>
      <c r="B285" s="1" t="s">
        <v>627</v>
      </c>
      <c r="C285" s="1" t="s">
        <v>628</v>
      </c>
      <c r="D285" s="2" t="str">
        <f>"G57.0"</f>
        <v>G57.0</v>
      </c>
      <c r="E285" s="1" t="s">
        <v>681</v>
      </c>
    </row>
    <row r="286">
      <c r="A286" s="1" t="s">
        <v>10812</v>
      </c>
      <c r="B286" s="1" t="s">
        <v>627</v>
      </c>
      <c r="C286" s="1" t="s">
        <v>628</v>
      </c>
      <c r="D286" s="2" t="str">
        <f>"G57.1"</f>
        <v>G57.1</v>
      </c>
      <c r="E286" s="1" t="s">
        <v>683</v>
      </c>
    </row>
    <row r="287">
      <c r="A287" s="1" t="s">
        <v>10812</v>
      </c>
      <c r="B287" s="1" t="s">
        <v>627</v>
      </c>
      <c r="C287" s="1" t="s">
        <v>628</v>
      </c>
      <c r="D287" s="2" t="str">
        <f>"G57.2"</f>
        <v>G57.2</v>
      </c>
      <c r="E287" s="1" t="s">
        <v>685</v>
      </c>
    </row>
    <row r="288">
      <c r="A288" s="1" t="s">
        <v>10812</v>
      </c>
      <c r="B288" s="1" t="s">
        <v>627</v>
      </c>
      <c r="C288" s="1" t="s">
        <v>628</v>
      </c>
      <c r="D288" s="2" t="str">
        <f>"G57.3"</f>
        <v>G57.3</v>
      </c>
      <c r="E288" s="1" t="s">
        <v>687</v>
      </c>
    </row>
    <row r="289">
      <c r="A289" s="1" t="s">
        <v>10812</v>
      </c>
      <c r="B289" s="1" t="s">
        <v>627</v>
      </c>
      <c r="C289" s="1" t="s">
        <v>628</v>
      </c>
      <c r="D289" s="2" t="str">
        <f>"G57.4"</f>
        <v>G57.4</v>
      </c>
      <c r="E289" s="1" t="s">
        <v>688</v>
      </c>
    </row>
    <row r="290">
      <c r="A290" s="1" t="s">
        <v>10812</v>
      </c>
      <c r="B290" s="1" t="s">
        <v>627</v>
      </c>
      <c r="C290" s="1" t="s">
        <v>628</v>
      </c>
      <c r="D290" s="2" t="str">
        <f>"G57.5"</f>
        <v>G57.5</v>
      </c>
      <c r="E290" s="1" t="s">
        <v>690</v>
      </c>
    </row>
    <row r="291">
      <c r="A291" s="1" t="s">
        <v>10812</v>
      </c>
      <c r="B291" s="1" t="s">
        <v>627</v>
      </c>
      <c r="C291" s="1" t="s">
        <v>628</v>
      </c>
      <c r="D291" s="2" t="str">
        <f>"G57.6"</f>
        <v>G57.6</v>
      </c>
      <c r="E291" s="1" t="s">
        <v>692</v>
      </c>
    </row>
    <row r="292">
      <c r="A292" s="1" t="s">
        <v>10812</v>
      </c>
      <c r="B292" s="1" t="s">
        <v>627</v>
      </c>
      <c r="C292" s="1" t="s">
        <v>628</v>
      </c>
      <c r="D292" s="2" t="str">
        <f>"G57.8"</f>
        <v>G57.8</v>
      </c>
      <c r="E292" s="1" t="s">
        <v>694</v>
      </c>
    </row>
    <row r="293">
      <c r="A293" s="1" t="s">
        <v>10812</v>
      </c>
      <c r="B293" s="1" t="s">
        <v>627</v>
      </c>
      <c r="C293" s="1" t="s">
        <v>628</v>
      </c>
      <c r="D293" s="2" t="str">
        <f>"G57.9"</f>
        <v>G57.9</v>
      </c>
      <c r="E293" s="1" t="s">
        <v>697</v>
      </c>
    </row>
    <row r="294">
      <c r="A294" s="1" t="s">
        <v>10812</v>
      </c>
      <c r="B294" s="1" t="s">
        <v>627</v>
      </c>
      <c r="C294" s="1" t="s">
        <v>628</v>
      </c>
      <c r="D294" s="2" t="str">
        <f>"G58.0"</f>
        <v>G58.0</v>
      </c>
      <c r="E294" s="1" t="s">
        <v>699</v>
      </c>
    </row>
    <row r="295">
      <c r="A295" s="1" t="s">
        <v>10812</v>
      </c>
      <c r="B295" s="1" t="s">
        <v>627</v>
      </c>
      <c r="C295" s="1" t="s">
        <v>628</v>
      </c>
      <c r="D295" s="2" t="str">
        <f>"G58.7"</f>
        <v>G58.7</v>
      </c>
      <c r="E295" s="1" t="s">
        <v>701</v>
      </c>
    </row>
    <row r="296">
      <c r="A296" s="1" t="s">
        <v>10812</v>
      </c>
      <c r="B296" s="1" t="s">
        <v>627</v>
      </c>
      <c r="C296" s="1" t="s">
        <v>628</v>
      </c>
      <c r="D296" s="2" t="str">
        <f>"G58.8"</f>
        <v>G58.8</v>
      </c>
      <c r="E296" s="1" t="s">
        <v>703</v>
      </c>
    </row>
    <row r="297">
      <c r="A297" s="1" t="s">
        <v>10812</v>
      </c>
      <c r="B297" s="1" t="s">
        <v>627</v>
      </c>
      <c r="C297" s="1" t="s">
        <v>628</v>
      </c>
      <c r="D297" s="2" t="str">
        <f>"G58.9"</f>
        <v>G58.9</v>
      </c>
      <c r="E297" s="1" t="s">
        <v>705</v>
      </c>
    </row>
    <row r="298">
      <c r="A298" s="1" t="s">
        <v>10812</v>
      </c>
      <c r="B298" s="1" t="s">
        <v>627</v>
      </c>
      <c r="C298" s="1" t="s">
        <v>628</v>
      </c>
      <c r="D298" s="2" t="str">
        <f>"G60.0"</f>
        <v>G60.0</v>
      </c>
      <c r="E298" s="1" t="s">
        <v>708</v>
      </c>
    </row>
    <row r="299">
      <c r="A299" s="1" t="s">
        <v>10812</v>
      </c>
      <c r="B299" s="1" t="s">
        <v>627</v>
      </c>
      <c r="C299" s="1" t="s">
        <v>628</v>
      </c>
      <c r="D299" s="2" t="str">
        <f>"G60.1"</f>
        <v>G60.1</v>
      </c>
      <c r="E299" s="1" t="s">
        <v>709</v>
      </c>
    </row>
    <row r="300">
      <c r="A300" s="1" t="s">
        <v>10812</v>
      </c>
      <c r="B300" s="1" t="s">
        <v>627</v>
      </c>
      <c r="C300" s="1" t="s">
        <v>628</v>
      </c>
      <c r="D300" s="2" t="str">
        <f>"G60.2"</f>
        <v>G60.2</v>
      </c>
      <c r="E300" s="1" t="s">
        <v>711</v>
      </c>
    </row>
    <row r="301">
      <c r="A301" s="1" t="s">
        <v>10812</v>
      </c>
      <c r="B301" s="1" t="s">
        <v>627</v>
      </c>
      <c r="C301" s="1" t="s">
        <v>628</v>
      </c>
      <c r="D301" s="2" t="str">
        <f>"G60.3"</f>
        <v>G60.3</v>
      </c>
      <c r="E301" s="1" t="s">
        <v>713</v>
      </c>
    </row>
    <row r="302">
      <c r="A302" s="1" t="s">
        <v>10812</v>
      </c>
      <c r="B302" s="1" t="s">
        <v>627</v>
      </c>
      <c r="C302" s="1" t="s">
        <v>628</v>
      </c>
      <c r="D302" s="2" t="str">
        <f>"G60.8"</f>
        <v>G60.8</v>
      </c>
      <c r="E302" s="1" t="s">
        <v>715</v>
      </c>
    </row>
    <row r="303">
      <c r="A303" s="1" t="s">
        <v>10812</v>
      </c>
      <c r="B303" s="1" t="s">
        <v>627</v>
      </c>
      <c r="C303" s="1" t="s">
        <v>628</v>
      </c>
      <c r="D303" s="2" t="str">
        <f>"G60.9"</f>
        <v>G60.9</v>
      </c>
      <c r="E303" s="1" t="s">
        <v>716</v>
      </c>
    </row>
    <row r="304">
      <c r="A304" s="1" t="s">
        <v>10812</v>
      </c>
      <c r="B304" s="1" t="s">
        <v>627</v>
      </c>
      <c r="C304" s="1" t="s">
        <v>628</v>
      </c>
      <c r="D304" s="2" t="str">
        <f>"G62.0"</f>
        <v>G62.0</v>
      </c>
      <c r="E304" s="1" t="s">
        <v>718</v>
      </c>
    </row>
    <row r="305">
      <c r="A305" s="1" t="s">
        <v>10812</v>
      </c>
      <c r="B305" s="1" t="s">
        <v>627</v>
      </c>
      <c r="C305" s="1" t="s">
        <v>628</v>
      </c>
      <c r="D305" s="2" t="str">
        <f>"G62.1"</f>
        <v>G62.1</v>
      </c>
      <c r="E305" s="1" t="s">
        <v>720</v>
      </c>
    </row>
    <row r="306">
      <c r="A306" s="1" t="s">
        <v>10812</v>
      </c>
      <c r="B306" s="1" t="s">
        <v>627</v>
      </c>
      <c r="C306" s="1" t="s">
        <v>628</v>
      </c>
      <c r="D306" s="2" t="str">
        <f>"G62.2"</f>
        <v>G62.2</v>
      </c>
      <c r="E306" s="1" t="s">
        <v>722</v>
      </c>
    </row>
    <row r="307">
      <c r="A307" s="1" t="s">
        <v>10812</v>
      </c>
      <c r="B307" s="1" t="s">
        <v>627</v>
      </c>
      <c r="C307" s="1" t="s">
        <v>628</v>
      </c>
      <c r="D307" s="2" t="str">
        <f>"G62.8"</f>
        <v>G62.8</v>
      </c>
      <c r="E307" s="1" t="s">
        <v>724</v>
      </c>
    </row>
    <row r="308">
      <c r="A308" s="1" t="s">
        <v>10812</v>
      </c>
      <c r="B308" s="1" t="s">
        <v>627</v>
      </c>
      <c r="C308" s="1" t="s">
        <v>628</v>
      </c>
      <c r="D308" s="2" t="str">
        <f>"G62.9"</f>
        <v>G62.9</v>
      </c>
      <c r="E308" s="1" t="s">
        <v>726</v>
      </c>
    </row>
    <row r="309">
      <c r="A309" s="1" t="s">
        <v>10812</v>
      </c>
      <c r="B309" s="1" t="s">
        <v>627</v>
      </c>
      <c r="C309" s="1" t="s">
        <v>628</v>
      </c>
      <c r="D309" s="2" t="str">
        <f>"G64"</f>
        <v>G64</v>
      </c>
      <c r="E309" s="1" t="s">
        <v>727</v>
      </c>
    </row>
    <row r="310">
      <c r="A310" s="1" t="s">
        <v>10812</v>
      </c>
      <c r="B310" s="1" t="s">
        <v>627</v>
      </c>
      <c r="C310" s="1" t="s">
        <v>628</v>
      </c>
      <c r="D310" s="2" t="str">
        <f>"M54.1"</f>
        <v>M54.1</v>
      </c>
      <c r="E310" s="1" t="s">
        <v>728</v>
      </c>
    </row>
    <row r="311">
      <c r="A311" s="1" t="s">
        <v>10812</v>
      </c>
      <c r="B311" s="1" t="s">
        <v>627</v>
      </c>
      <c r="C311" s="1" t="s">
        <v>628</v>
      </c>
      <c r="D311" s="2" t="str">
        <f>"M54.10"</f>
        <v>M54.10</v>
      </c>
      <c r="E311" s="1" t="s">
        <v>730</v>
      </c>
    </row>
    <row r="312">
      <c r="A312" s="1" t="s">
        <v>10812</v>
      </c>
      <c r="B312" s="1" t="s">
        <v>627</v>
      </c>
      <c r="C312" s="1" t="s">
        <v>628</v>
      </c>
      <c r="D312" s="2" t="str">
        <f>"M54.11"</f>
        <v>M54.11</v>
      </c>
      <c r="E312" s="1" t="s">
        <v>732</v>
      </c>
    </row>
    <row r="313">
      <c r="A313" s="1" t="s">
        <v>10812</v>
      </c>
      <c r="B313" s="1" t="s">
        <v>627</v>
      </c>
      <c r="C313" s="1" t="s">
        <v>628</v>
      </c>
      <c r="D313" s="2" t="str">
        <f>"M54.12"</f>
        <v>M54.12</v>
      </c>
      <c r="E313" s="1" t="s">
        <v>734</v>
      </c>
    </row>
    <row r="314">
      <c r="A314" s="1" t="s">
        <v>10812</v>
      </c>
      <c r="B314" s="1" t="s">
        <v>627</v>
      </c>
      <c r="C314" s="1" t="s">
        <v>628</v>
      </c>
      <c r="D314" s="2" t="str">
        <f>"M54.13"</f>
        <v>M54.13</v>
      </c>
      <c r="E314" s="1" t="s">
        <v>736</v>
      </c>
    </row>
    <row r="315">
      <c r="A315" s="1" t="s">
        <v>10812</v>
      </c>
      <c r="B315" s="1" t="s">
        <v>627</v>
      </c>
      <c r="C315" s="1" t="s">
        <v>628</v>
      </c>
      <c r="D315" s="2" t="str">
        <f>"M54.19"</f>
        <v>M54.19</v>
      </c>
      <c r="E315" s="1" t="s">
        <v>738</v>
      </c>
    </row>
    <row r="316">
      <c r="A316" s="1" t="s">
        <v>10812</v>
      </c>
      <c r="B316" s="1" t="s">
        <v>627</v>
      </c>
      <c r="C316" s="1" t="s">
        <v>628</v>
      </c>
      <c r="D316" s="2" t="str">
        <f>"R20.0"</f>
        <v>R20.0</v>
      </c>
      <c r="E316" s="1" t="s">
        <v>742</v>
      </c>
    </row>
    <row r="317">
      <c r="A317" s="1" t="s">
        <v>10812</v>
      </c>
      <c r="B317" s="1" t="s">
        <v>627</v>
      </c>
      <c r="C317" s="1" t="s">
        <v>628</v>
      </c>
      <c r="D317" s="2" t="str">
        <f>"R20.1"</f>
        <v>R20.1</v>
      </c>
      <c r="E317" s="1" t="s">
        <v>745</v>
      </c>
    </row>
    <row r="318">
      <c r="A318" s="1" t="s">
        <v>10812</v>
      </c>
      <c r="B318" s="1" t="s">
        <v>627</v>
      </c>
      <c r="C318" s="1" t="s">
        <v>628</v>
      </c>
      <c r="D318" s="2" t="str">
        <f>"R20.2"</f>
        <v>R20.2</v>
      </c>
      <c r="E318" s="1" t="s">
        <v>746</v>
      </c>
    </row>
    <row r="319">
      <c r="A319" s="1" t="s">
        <v>10812</v>
      </c>
      <c r="B319" s="1" t="s">
        <v>627</v>
      </c>
      <c r="C319" s="1" t="s">
        <v>628</v>
      </c>
      <c r="D319" s="2" t="str">
        <f>"R20.3"</f>
        <v>R20.3</v>
      </c>
      <c r="E319" s="1" t="s">
        <v>748</v>
      </c>
    </row>
    <row r="320">
      <c r="A320" s="1" t="s">
        <v>10812</v>
      </c>
      <c r="B320" s="1" t="s">
        <v>627</v>
      </c>
      <c r="C320" s="1" t="s">
        <v>628</v>
      </c>
      <c r="D320" s="2" t="str">
        <f>"R20.8"</f>
        <v>R20.8</v>
      </c>
      <c r="E320" s="1" t="s">
        <v>749</v>
      </c>
    </row>
    <row r="321">
      <c r="A321" s="1" t="s">
        <v>10812</v>
      </c>
      <c r="B321" s="1" t="s">
        <v>627</v>
      </c>
      <c r="C321" s="1" t="s">
        <v>628</v>
      </c>
      <c r="D321" s="2" t="str">
        <f>"R43.0"</f>
        <v>R43.0</v>
      </c>
      <c r="E321" s="1" t="s">
        <v>751</v>
      </c>
    </row>
    <row r="322">
      <c r="A322" s="1" t="s">
        <v>10812</v>
      </c>
      <c r="B322" s="1" t="s">
        <v>627</v>
      </c>
      <c r="C322" s="1" t="s">
        <v>628</v>
      </c>
      <c r="D322" s="2" t="str">
        <f>"R43.1"</f>
        <v>R43.1</v>
      </c>
      <c r="E322" s="1" t="s">
        <v>752</v>
      </c>
    </row>
    <row r="323">
      <c r="A323" s="1" t="s">
        <v>10812</v>
      </c>
      <c r="B323" s="1" t="s">
        <v>627</v>
      </c>
      <c r="C323" s="1" t="s">
        <v>628</v>
      </c>
      <c r="D323" s="2" t="str">
        <f>"R43.2"</f>
        <v>R43.2</v>
      </c>
      <c r="E323" s="1" t="s">
        <v>754</v>
      </c>
    </row>
    <row r="324">
      <c r="A324" s="1" t="s">
        <v>10812</v>
      </c>
      <c r="B324" s="1" t="s">
        <v>627</v>
      </c>
      <c r="C324" s="1" t="s">
        <v>628</v>
      </c>
      <c r="D324" s="2" t="str">
        <f>"R43.8"</f>
        <v>R43.8</v>
      </c>
      <c r="E324" s="1" t="s">
        <v>758</v>
      </c>
    </row>
    <row r="325">
      <c r="A325" s="1" t="s">
        <v>10812</v>
      </c>
      <c r="B325" s="1" t="s">
        <v>627</v>
      </c>
      <c r="C325" s="1" t="s">
        <v>628</v>
      </c>
      <c r="D325" s="2" t="str">
        <f>"R47.1"</f>
        <v>R47.1</v>
      </c>
      <c r="E325" s="1" t="s">
        <v>760</v>
      </c>
    </row>
    <row r="326">
      <c r="A326" s="1" t="s">
        <v>10812</v>
      </c>
      <c r="B326" s="1" t="s">
        <v>761</v>
      </c>
      <c r="C326" s="1" t="s">
        <v>762</v>
      </c>
      <c r="D326" s="2" t="str">
        <f>"G70.0"</f>
        <v>G70.0</v>
      </c>
      <c r="E326" s="1" t="s">
        <v>764</v>
      </c>
    </row>
    <row r="327">
      <c r="A327" s="1" t="s">
        <v>10812</v>
      </c>
      <c r="B327" s="1" t="s">
        <v>761</v>
      </c>
      <c r="C327" s="1" t="s">
        <v>762</v>
      </c>
      <c r="D327" s="2" t="str">
        <f>"G70.1"</f>
        <v>G70.1</v>
      </c>
      <c r="E327" s="1" t="s">
        <v>765</v>
      </c>
    </row>
    <row r="328">
      <c r="A328" s="1" t="s">
        <v>10812</v>
      </c>
      <c r="B328" s="1" t="s">
        <v>761</v>
      </c>
      <c r="C328" s="1" t="s">
        <v>762</v>
      </c>
      <c r="D328" s="2" t="str">
        <f>"G70.2"</f>
        <v>G70.2</v>
      </c>
      <c r="E328" s="1" t="s">
        <v>767</v>
      </c>
    </row>
    <row r="329">
      <c r="A329" s="1" t="s">
        <v>10812</v>
      </c>
      <c r="B329" s="1" t="s">
        <v>761</v>
      </c>
      <c r="C329" s="1" t="s">
        <v>762</v>
      </c>
      <c r="D329" s="2" t="str">
        <f>"G70.8"</f>
        <v>G70.8</v>
      </c>
      <c r="E329" s="1" t="s">
        <v>774</v>
      </c>
    </row>
    <row r="330">
      <c r="A330" s="1" t="s">
        <v>10812</v>
      </c>
      <c r="B330" s="1" t="s">
        <v>761</v>
      </c>
      <c r="C330" s="1" t="s">
        <v>762</v>
      </c>
      <c r="D330" s="2" t="str">
        <f>"G70.9"</f>
        <v>G70.9</v>
      </c>
      <c r="E330" s="1" t="s">
        <v>776</v>
      </c>
    </row>
    <row r="331">
      <c r="A331" s="1" t="s">
        <v>10812</v>
      </c>
      <c r="B331" s="1" t="s">
        <v>761</v>
      </c>
      <c r="C331" s="1" t="s">
        <v>762</v>
      </c>
      <c r="D331" s="2" t="str">
        <f>"G71.0"</f>
        <v>G71.0</v>
      </c>
      <c r="E331" s="1" t="s">
        <v>777</v>
      </c>
    </row>
    <row r="332">
      <c r="A332" s="1" t="s">
        <v>10812</v>
      </c>
      <c r="B332" s="1" t="s">
        <v>761</v>
      </c>
      <c r="C332" s="1" t="s">
        <v>762</v>
      </c>
      <c r="D332" s="2" t="str">
        <f>"G71.1"</f>
        <v>G71.1</v>
      </c>
      <c r="E332" s="1" t="s">
        <v>778</v>
      </c>
    </row>
    <row r="333">
      <c r="A333" s="1" t="s">
        <v>10812</v>
      </c>
      <c r="B333" s="1" t="s">
        <v>761</v>
      </c>
      <c r="C333" s="1" t="s">
        <v>762</v>
      </c>
      <c r="D333" s="2" t="str">
        <f>"G71.2"</f>
        <v>G71.2</v>
      </c>
      <c r="E333" s="1" t="s">
        <v>779</v>
      </c>
    </row>
    <row r="334">
      <c r="A334" s="1" t="s">
        <v>10812</v>
      </c>
      <c r="B334" s="1" t="s">
        <v>761</v>
      </c>
      <c r="C334" s="1" t="s">
        <v>762</v>
      </c>
      <c r="D334" s="2" t="str">
        <f>"G71.3"</f>
        <v>G71.3</v>
      </c>
      <c r="E334" s="1" t="s">
        <v>780</v>
      </c>
    </row>
    <row r="335">
      <c r="A335" s="1" t="s">
        <v>10812</v>
      </c>
      <c r="B335" s="1" t="s">
        <v>761</v>
      </c>
      <c r="C335" s="1" t="s">
        <v>762</v>
      </c>
      <c r="D335" s="2" t="str">
        <f>"G71.8"</f>
        <v>G71.8</v>
      </c>
      <c r="E335" s="1" t="s">
        <v>781</v>
      </c>
    </row>
    <row r="336">
      <c r="A336" s="1" t="s">
        <v>10812</v>
      </c>
      <c r="B336" s="1" t="s">
        <v>761</v>
      </c>
      <c r="C336" s="1" t="s">
        <v>762</v>
      </c>
      <c r="D336" s="2" t="str">
        <f>"G71.9"</f>
        <v>G71.9</v>
      </c>
      <c r="E336" s="1" t="s">
        <v>782</v>
      </c>
    </row>
    <row r="337">
      <c r="A337" s="1" t="s">
        <v>10812</v>
      </c>
      <c r="B337" s="1" t="s">
        <v>761</v>
      </c>
      <c r="C337" s="1" t="s">
        <v>762</v>
      </c>
      <c r="D337" s="2" t="str">
        <f>"G72.0"</f>
        <v>G72.0</v>
      </c>
      <c r="E337" s="1" t="s">
        <v>783</v>
      </c>
    </row>
    <row r="338">
      <c r="A338" s="1" t="s">
        <v>10812</v>
      </c>
      <c r="B338" s="1" t="s">
        <v>761</v>
      </c>
      <c r="C338" s="1" t="s">
        <v>762</v>
      </c>
      <c r="D338" s="2" t="str">
        <f>"G72.1"</f>
        <v>G72.1</v>
      </c>
      <c r="E338" s="1" t="s">
        <v>784</v>
      </c>
    </row>
    <row r="339">
      <c r="A339" s="1" t="s">
        <v>10812</v>
      </c>
      <c r="B339" s="1" t="s">
        <v>761</v>
      </c>
      <c r="C339" s="1" t="s">
        <v>762</v>
      </c>
      <c r="D339" s="2" t="str">
        <f>"G72.2"</f>
        <v>G72.2</v>
      </c>
      <c r="E339" s="1" t="s">
        <v>785</v>
      </c>
    </row>
    <row r="340">
      <c r="A340" s="1" t="s">
        <v>10812</v>
      </c>
      <c r="B340" s="1" t="s">
        <v>761</v>
      </c>
      <c r="C340" s="1" t="s">
        <v>762</v>
      </c>
      <c r="D340" s="2" t="str">
        <f>"G72.3"</f>
        <v>G72.3</v>
      </c>
      <c r="E340" s="1" t="s">
        <v>786</v>
      </c>
    </row>
    <row r="341">
      <c r="A341" s="1" t="s">
        <v>10812</v>
      </c>
      <c r="B341" s="1" t="s">
        <v>761</v>
      </c>
      <c r="C341" s="1" t="s">
        <v>762</v>
      </c>
      <c r="D341" s="2" t="str">
        <f>"G72.4"</f>
        <v>G72.4</v>
      </c>
      <c r="E341" s="1" t="s">
        <v>788</v>
      </c>
    </row>
    <row r="342">
      <c r="A342" s="1" t="s">
        <v>10812</v>
      </c>
      <c r="B342" s="1" t="s">
        <v>761</v>
      </c>
      <c r="C342" s="1" t="s">
        <v>762</v>
      </c>
      <c r="D342" s="2" t="str">
        <f>"G72.8"</f>
        <v>G72.8</v>
      </c>
      <c r="E342" s="1" t="s">
        <v>789</v>
      </c>
    </row>
    <row r="343">
      <c r="A343" s="1" t="s">
        <v>10812</v>
      </c>
      <c r="B343" s="1" t="s">
        <v>761</v>
      </c>
      <c r="C343" s="1" t="s">
        <v>762</v>
      </c>
      <c r="D343" s="2" t="str">
        <f>"G72.9"</f>
        <v>G72.9</v>
      </c>
      <c r="E343" s="1" t="s">
        <v>790</v>
      </c>
    </row>
    <row r="344">
      <c r="A344" s="1" t="s">
        <v>10812</v>
      </c>
      <c r="B344" s="1" t="s">
        <v>761</v>
      </c>
      <c r="C344" s="1" t="s">
        <v>762</v>
      </c>
      <c r="D344" s="2" t="str">
        <f>"R25.3"</f>
        <v>R25.3</v>
      </c>
      <c r="E344" s="1" t="s">
        <v>792</v>
      </c>
    </row>
    <row r="345">
      <c r="A345" s="1" t="s">
        <v>10812</v>
      </c>
      <c r="B345" s="1" t="s">
        <v>793</v>
      </c>
      <c r="C345" s="1" t="s">
        <v>794</v>
      </c>
      <c r="D345" s="2" t="str">
        <f>"G80.0"</f>
        <v>G80.0</v>
      </c>
      <c r="E345" s="1" t="s">
        <v>795</v>
      </c>
    </row>
    <row r="346">
      <c r="A346" s="1" t="s">
        <v>10812</v>
      </c>
      <c r="B346" s="1" t="s">
        <v>793</v>
      </c>
      <c r="C346" s="1" t="s">
        <v>794</v>
      </c>
      <c r="D346" s="2" t="str">
        <f>"G80.1"</f>
        <v>G80.1</v>
      </c>
      <c r="E346" s="1" t="s">
        <v>796</v>
      </c>
    </row>
    <row r="347">
      <c r="A347" s="1" t="s">
        <v>10812</v>
      </c>
      <c r="B347" s="1" t="s">
        <v>793</v>
      </c>
      <c r="C347" s="1" t="s">
        <v>794</v>
      </c>
      <c r="D347" s="2" t="str">
        <f>"G80.2"</f>
        <v>G80.2</v>
      </c>
      <c r="E347" s="1" t="s">
        <v>798</v>
      </c>
    </row>
    <row r="348">
      <c r="A348" s="1" t="s">
        <v>10812</v>
      </c>
      <c r="B348" s="1" t="s">
        <v>793</v>
      </c>
      <c r="C348" s="1" t="s">
        <v>794</v>
      </c>
      <c r="D348" s="2" t="str">
        <f>"G80.3"</f>
        <v>G80.3</v>
      </c>
      <c r="E348" s="1" t="s">
        <v>799</v>
      </c>
    </row>
    <row r="349">
      <c r="A349" s="1" t="s">
        <v>10812</v>
      </c>
      <c r="B349" s="1" t="s">
        <v>793</v>
      </c>
      <c r="C349" s="1" t="s">
        <v>794</v>
      </c>
      <c r="D349" s="2" t="str">
        <f>"G80.4"</f>
        <v>G80.4</v>
      </c>
      <c r="E349" s="1" t="s">
        <v>801</v>
      </c>
    </row>
    <row r="350">
      <c r="A350" s="1" t="s">
        <v>10812</v>
      </c>
      <c r="B350" s="1" t="s">
        <v>793</v>
      </c>
      <c r="C350" s="1" t="s">
        <v>794</v>
      </c>
      <c r="D350" s="2" t="str">
        <f>"G80.8"</f>
        <v>G80.8</v>
      </c>
      <c r="E350" s="1" t="s">
        <v>804</v>
      </c>
    </row>
    <row r="351">
      <c r="A351" s="1" t="s">
        <v>10812</v>
      </c>
      <c r="B351" s="1" t="s">
        <v>793</v>
      </c>
      <c r="C351" s="1" t="s">
        <v>794</v>
      </c>
      <c r="D351" s="2" t="str">
        <f>"G80.9"</f>
        <v>G80.9</v>
      </c>
      <c r="E351" s="1" t="s">
        <v>806</v>
      </c>
    </row>
    <row r="352">
      <c r="A352" s="1" t="s">
        <v>10812</v>
      </c>
      <c r="B352" s="1" t="s">
        <v>793</v>
      </c>
      <c r="C352" s="1" t="s">
        <v>794</v>
      </c>
      <c r="D352" s="2" t="str">
        <f>"G81.0"</f>
        <v>G81.0</v>
      </c>
      <c r="E352" s="1" t="s">
        <v>807</v>
      </c>
    </row>
    <row r="353">
      <c r="A353" s="1" t="s">
        <v>10812</v>
      </c>
      <c r="B353" s="1" t="s">
        <v>793</v>
      </c>
      <c r="C353" s="1" t="s">
        <v>794</v>
      </c>
      <c r="D353" s="2" t="str">
        <f>"G81.1"</f>
        <v>G81.1</v>
      </c>
      <c r="E353" s="1" t="s">
        <v>809</v>
      </c>
    </row>
    <row r="354">
      <c r="A354" s="1" t="s">
        <v>10812</v>
      </c>
      <c r="B354" s="1" t="s">
        <v>793</v>
      </c>
      <c r="C354" s="1" t="s">
        <v>794</v>
      </c>
      <c r="D354" s="2" t="str">
        <f>"G81.9"</f>
        <v>G81.9</v>
      </c>
      <c r="E354" s="1" t="s">
        <v>812</v>
      </c>
    </row>
    <row r="355">
      <c r="A355" s="1" t="s">
        <v>10812</v>
      </c>
      <c r="B355" s="1" t="s">
        <v>793</v>
      </c>
      <c r="C355" s="1" t="s">
        <v>794</v>
      </c>
      <c r="D355" s="2" t="str">
        <f>"G82.0"</f>
        <v>G82.0</v>
      </c>
      <c r="E355" s="1" t="s">
        <v>815</v>
      </c>
    </row>
    <row r="356">
      <c r="A356" s="1" t="s">
        <v>10812</v>
      </c>
      <c r="B356" s="1" t="s">
        <v>793</v>
      </c>
      <c r="C356" s="1" t="s">
        <v>794</v>
      </c>
      <c r="D356" s="2" t="str">
        <f>"G82.1"</f>
        <v>G82.1</v>
      </c>
      <c r="E356" s="1" t="s">
        <v>816</v>
      </c>
    </row>
    <row r="357">
      <c r="A357" s="1" t="s">
        <v>10812</v>
      </c>
      <c r="B357" s="1" t="s">
        <v>793</v>
      </c>
      <c r="C357" s="1" t="s">
        <v>794</v>
      </c>
      <c r="D357" s="2" t="str">
        <f>"G82.2"</f>
        <v>G82.2</v>
      </c>
      <c r="E357" s="1" t="s">
        <v>817</v>
      </c>
    </row>
    <row r="358">
      <c r="A358" s="1" t="s">
        <v>10812</v>
      </c>
      <c r="B358" s="1" t="s">
        <v>793</v>
      </c>
      <c r="C358" s="1" t="s">
        <v>794</v>
      </c>
      <c r="D358" s="2" t="str">
        <f>"G82.3"</f>
        <v>G82.3</v>
      </c>
      <c r="E358" s="1" t="s">
        <v>818</v>
      </c>
    </row>
    <row r="359">
      <c r="A359" s="1" t="s">
        <v>10812</v>
      </c>
      <c r="B359" s="1" t="s">
        <v>793</v>
      </c>
      <c r="C359" s="1" t="s">
        <v>794</v>
      </c>
      <c r="D359" s="2" t="str">
        <f>"G82.4"</f>
        <v>G82.4</v>
      </c>
      <c r="E359" s="1" t="s">
        <v>819</v>
      </c>
    </row>
    <row r="360">
      <c r="A360" s="1" t="s">
        <v>10812</v>
      </c>
      <c r="B360" s="1" t="s">
        <v>793</v>
      </c>
      <c r="C360" s="1" t="s">
        <v>794</v>
      </c>
      <c r="D360" s="2" t="str">
        <f>"G82.5"</f>
        <v>G82.5</v>
      </c>
      <c r="E360" s="1" t="s">
        <v>820</v>
      </c>
    </row>
    <row r="361">
      <c r="A361" s="1" t="s">
        <v>10812</v>
      </c>
      <c r="B361" s="1" t="s">
        <v>793</v>
      </c>
      <c r="C361" s="1" t="s">
        <v>794</v>
      </c>
      <c r="D361" s="2" t="str">
        <f>"G83.0"</f>
        <v>G83.0</v>
      </c>
      <c r="E361" s="1" t="s">
        <v>821</v>
      </c>
    </row>
    <row r="362">
      <c r="A362" s="1" t="s">
        <v>10812</v>
      </c>
      <c r="B362" s="1" t="s">
        <v>793</v>
      </c>
      <c r="C362" s="1" t="s">
        <v>794</v>
      </c>
      <c r="D362" s="2" t="str">
        <f>"G83.1"</f>
        <v>G83.1</v>
      </c>
      <c r="E362" s="1" t="s">
        <v>822</v>
      </c>
    </row>
    <row r="363">
      <c r="A363" s="1" t="s">
        <v>10812</v>
      </c>
      <c r="B363" s="1" t="s">
        <v>793</v>
      </c>
      <c r="C363" s="1" t="s">
        <v>794</v>
      </c>
      <c r="D363" s="2" t="str">
        <f>"G83.2"</f>
        <v>G83.2</v>
      </c>
      <c r="E363" s="1" t="s">
        <v>823</v>
      </c>
    </row>
    <row r="364">
      <c r="A364" s="1" t="s">
        <v>10812</v>
      </c>
      <c r="B364" s="1" t="s">
        <v>793</v>
      </c>
      <c r="C364" s="1" t="s">
        <v>794</v>
      </c>
      <c r="D364" s="2" t="str">
        <f>"G83.3"</f>
        <v>G83.3</v>
      </c>
      <c r="E364" s="1" t="s">
        <v>824</v>
      </c>
    </row>
    <row r="365">
      <c r="A365" s="1" t="s">
        <v>10812</v>
      </c>
      <c r="B365" s="1" t="s">
        <v>793</v>
      </c>
      <c r="C365" s="1" t="s">
        <v>794</v>
      </c>
      <c r="D365" s="2" t="str">
        <f>"G83.4"</f>
        <v>G83.4</v>
      </c>
      <c r="E365" s="1" t="s">
        <v>825</v>
      </c>
    </row>
    <row r="366">
      <c r="A366" s="1" t="s">
        <v>10812</v>
      </c>
      <c r="B366" s="1" t="s">
        <v>793</v>
      </c>
      <c r="C366" s="1" t="s">
        <v>794</v>
      </c>
      <c r="D366" s="2" t="str">
        <f>"G83.8"</f>
        <v>G83.8</v>
      </c>
      <c r="E366" s="1" t="s">
        <v>826</v>
      </c>
    </row>
    <row r="367">
      <c r="A367" s="1" t="s">
        <v>10812</v>
      </c>
      <c r="B367" s="1" t="s">
        <v>793</v>
      </c>
      <c r="C367" s="1" t="s">
        <v>794</v>
      </c>
      <c r="D367" s="2" t="str">
        <f>"G83.9"</f>
        <v>G83.9</v>
      </c>
      <c r="E367" s="1" t="s">
        <v>827</v>
      </c>
    </row>
    <row r="368">
      <c r="A368" s="1" t="s">
        <v>10812</v>
      </c>
      <c r="B368" s="1" t="s">
        <v>828</v>
      </c>
      <c r="C368" s="1" t="s">
        <v>829</v>
      </c>
      <c r="D368" s="2" t="str">
        <f>"Q00.0"</f>
        <v>Q00.0</v>
      </c>
      <c r="E368" s="1" t="s">
        <v>830</v>
      </c>
    </row>
    <row r="369">
      <c r="A369" s="1" t="s">
        <v>10812</v>
      </c>
      <c r="B369" s="1" t="s">
        <v>828</v>
      </c>
      <c r="C369" s="1" t="s">
        <v>829</v>
      </c>
      <c r="D369" s="2" t="str">
        <f>"Q00.1"</f>
        <v>Q00.1</v>
      </c>
      <c r="E369" s="1" t="s">
        <v>831</v>
      </c>
    </row>
    <row r="370">
      <c r="A370" s="1" t="s">
        <v>10812</v>
      </c>
      <c r="B370" s="1" t="s">
        <v>828</v>
      </c>
      <c r="C370" s="1" t="s">
        <v>829</v>
      </c>
      <c r="D370" s="2" t="str">
        <f>"Q00.2"</f>
        <v>Q00.2</v>
      </c>
      <c r="E370" s="1" t="s">
        <v>832</v>
      </c>
    </row>
    <row r="371">
      <c r="A371" s="1" t="s">
        <v>10812</v>
      </c>
      <c r="B371" s="1" t="s">
        <v>828</v>
      </c>
      <c r="C371" s="1" t="s">
        <v>829</v>
      </c>
      <c r="D371" s="2" t="str">
        <f>"Q01.0"</f>
        <v>Q01.0</v>
      </c>
      <c r="E371" s="1" t="s">
        <v>833</v>
      </c>
    </row>
    <row r="372">
      <c r="A372" s="1" t="s">
        <v>10812</v>
      </c>
      <c r="B372" s="1" t="s">
        <v>828</v>
      </c>
      <c r="C372" s="1" t="s">
        <v>829</v>
      </c>
      <c r="D372" s="2" t="str">
        <f>"Q01.1"</f>
        <v>Q01.1</v>
      </c>
      <c r="E372" s="1" t="s">
        <v>835</v>
      </c>
    </row>
    <row r="373">
      <c r="A373" s="1" t="s">
        <v>10812</v>
      </c>
      <c r="B373" s="1" t="s">
        <v>828</v>
      </c>
      <c r="C373" s="1" t="s">
        <v>829</v>
      </c>
      <c r="D373" s="2" t="str">
        <f>"Q01.2"</f>
        <v>Q01.2</v>
      </c>
      <c r="E373" s="1" t="s">
        <v>836</v>
      </c>
    </row>
    <row r="374">
      <c r="A374" s="1" t="s">
        <v>10812</v>
      </c>
      <c r="B374" s="1" t="s">
        <v>828</v>
      </c>
      <c r="C374" s="1" t="s">
        <v>829</v>
      </c>
      <c r="D374" s="2" t="str">
        <f>"Q01.8"</f>
        <v>Q01.8</v>
      </c>
      <c r="E374" s="1" t="s">
        <v>837</v>
      </c>
    </row>
    <row r="375">
      <c r="A375" s="1" t="s">
        <v>10812</v>
      </c>
      <c r="B375" s="1" t="s">
        <v>828</v>
      </c>
      <c r="C375" s="1" t="s">
        <v>829</v>
      </c>
      <c r="D375" s="2" t="str">
        <f>"Q01.9"</f>
        <v>Q01.9</v>
      </c>
      <c r="E375" s="1" t="s">
        <v>838</v>
      </c>
    </row>
    <row r="376">
      <c r="A376" s="1" t="s">
        <v>10812</v>
      </c>
      <c r="B376" s="1" t="s">
        <v>828</v>
      </c>
      <c r="C376" s="1" t="s">
        <v>829</v>
      </c>
      <c r="D376" s="2" t="str">
        <f>"Q02"</f>
        <v>Q02</v>
      </c>
      <c r="E376" s="1" t="s">
        <v>839</v>
      </c>
    </row>
    <row r="377">
      <c r="A377" s="1" t="s">
        <v>10812</v>
      </c>
      <c r="B377" s="1" t="s">
        <v>828</v>
      </c>
      <c r="C377" s="1" t="s">
        <v>829</v>
      </c>
      <c r="D377" s="2" t="str">
        <f>"Q03.0"</f>
        <v>Q03.0</v>
      </c>
      <c r="E377" s="1" t="s">
        <v>840</v>
      </c>
    </row>
    <row r="378">
      <c r="A378" s="1" t="s">
        <v>10812</v>
      </c>
      <c r="B378" s="1" t="s">
        <v>828</v>
      </c>
      <c r="C378" s="1" t="s">
        <v>829</v>
      </c>
      <c r="D378" s="2" t="str">
        <f>"Q03.1"</f>
        <v>Q03.1</v>
      </c>
      <c r="E378" s="1" t="s">
        <v>841</v>
      </c>
    </row>
    <row r="379">
      <c r="A379" s="1" t="s">
        <v>10812</v>
      </c>
      <c r="B379" s="1" t="s">
        <v>828</v>
      </c>
      <c r="C379" s="1" t="s">
        <v>829</v>
      </c>
      <c r="D379" s="2" t="str">
        <f>"Q03.8"</f>
        <v>Q03.8</v>
      </c>
      <c r="E379" s="1" t="s">
        <v>842</v>
      </c>
    </row>
    <row r="380">
      <c r="A380" s="1" t="s">
        <v>10812</v>
      </c>
      <c r="B380" s="1" t="s">
        <v>828</v>
      </c>
      <c r="C380" s="1" t="s">
        <v>829</v>
      </c>
      <c r="D380" s="2" t="str">
        <f>"Q03.9"</f>
        <v>Q03.9</v>
      </c>
      <c r="E380" s="1" t="s">
        <v>843</v>
      </c>
    </row>
    <row r="381">
      <c r="A381" s="1" t="s">
        <v>10812</v>
      </c>
      <c r="B381" s="1" t="s">
        <v>828</v>
      </c>
      <c r="C381" s="1" t="s">
        <v>829</v>
      </c>
      <c r="D381" s="2" t="str">
        <f>"Q04.0"</f>
        <v>Q04.0</v>
      </c>
      <c r="E381" s="1" t="s">
        <v>844</v>
      </c>
    </row>
    <row r="382">
      <c r="A382" s="1" t="s">
        <v>10812</v>
      </c>
      <c r="B382" s="1" t="s">
        <v>828</v>
      </c>
      <c r="C382" s="1" t="s">
        <v>829</v>
      </c>
      <c r="D382" s="2" t="str">
        <f>"Q04.1"</f>
        <v>Q04.1</v>
      </c>
      <c r="E382" s="1" t="s">
        <v>845</v>
      </c>
    </row>
    <row r="383">
      <c r="A383" s="1" t="s">
        <v>10812</v>
      </c>
      <c r="B383" s="1" t="s">
        <v>828</v>
      </c>
      <c r="C383" s="1" t="s">
        <v>829</v>
      </c>
      <c r="D383" s="2" t="str">
        <f>"Q04.2"</f>
        <v>Q04.2</v>
      </c>
      <c r="E383" s="1" t="s">
        <v>846</v>
      </c>
    </row>
    <row r="384">
      <c r="A384" s="1" t="s">
        <v>10812</v>
      </c>
      <c r="B384" s="1" t="s">
        <v>828</v>
      </c>
      <c r="C384" s="1" t="s">
        <v>829</v>
      </c>
      <c r="D384" s="2" t="str">
        <f>"Q04.3"</f>
        <v>Q04.3</v>
      </c>
      <c r="E384" s="1" t="s">
        <v>847</v>
      </c>
    </row>
    <row r="385">
      <c r="A385" s="1" t="s">
        <v>10812</v>
      </c>
      <c r="B385" s="1" t="s">
        <v>828</v>
      </c>
      <c r="C385" s="1" t="s">
        <v>829</v>
      </c>
      <c r="D385" s="2" t="str">
        <f>"Q04.4"</f>
        <v>Q04.4</v>
      </c>
      <c r="E385" s="1" t="s">
        <v>848</v>
      </c>
    </row>
    <row r="386">
      <c r="A386" s="1" t="s">
        <v>10812</v>
      </c>
      <c r="B386" s="1" t="s">
        <v>828</v>
      </c>
      <c r="C386" s="1" t="s">
        <v>829</v>
      </c>
      <c r="D386" s="2" t="str">
        <f>"Q04.5"</f>
        <v>Q04.5</v>
      </c>
      <c r="E386" s="1" t="s">
        <v>849</v>
      </c>
    </row>
    <row r="387">
      <c r="A387" s="1" t="s">
        <v>10812</v>
      </c>
      <c r="B387" s="1" t="s">
        <v>828</v>
      </c>
      <c r="C387" s="1" t="s">
        <v>829</v>
      </c>
      <c r="D387" s="2" t="str">
        <f>"Q04.6"</f>
        <v>Q04.6</v>
      </c>
      <c r="E387" s="1" t="s">
        <v>851</v>
      </c>
    </row>
    <row r="388">
      <c r="A388" s="1" t="s">
        <v>10812</v>
      </c>
      <c r="B388" s="1" t="s">
        <v>828</v>
      </c>
      <c r="C388" s="1" t="s">
        <v>829</v>
      </c>
      <c r="D388" s="2" t="str">
        <f>"Q04.8"</f>
        <v>Q04.8</v>
      </c>
      <c r="E388" s="1" t="s">
        <v>852</v>
      </c>
    </row>
    <row r="389">
      <c r="A389" s="1" t="s">
        <v>10812</v>
      </c>
      <c r="B389" s="1" t="s">
        <v>828</v>
      </c>
      <c r="C389" s="1" t="s">
        <v>829</v>
      </c>
      <c r="D389" s="2" t="str">
        <f>"Q04.9"</f>
        <v>Q04.9</v>
      </c>
      <c r="E389" s="1" t="s">
        <v>853</v>
      </c>
    </row>
    <row r="390">
      <c r="A390" s="1" t="s">
        <v>10812</v>
      </c>
      <c r="B390" s="1" t="s">
        <v>828</v>
      </c>
      <c r="C390" s="1" t="s">
        <v>829</v>
      </c>
      <c r="D390" s="2" t="str">
        <f>"Q05.0"</f>
        <v>Q05.0</v>
      </c>
      <c r="E390" s="1" t="s">
        <v>854</v>
      </c>
    </row>
    <row r="391">
      <c r="A391" s="1" t="s">
        <v>10812</v>
      </c>
      <c r="B391" s="1" t="s">
        <v>828</v>
      </c>
      <c r="C391" s="1" t="s">
        <v>829</v>
      </c>
      <c r="D391" s="2" t="str">
        <f>"Q05.1"</f>
        <v>Q05.1</v>
      </c>
      <c r="E391" s="1" t="s">
        <v>855</v>
      </c>
    </row>
    <row r="392">
      <c r="A392" s="1" t="s">
        <v>10812</v>
      </c>
      <c r="B392" s="1" t="s">
        <v>828</v>
      </c>
      <c r="C392" s="1" t="s">
        <v>829</v>
      </c>
      <c r="D392" s="2" t="str">
        <f>"Q05.2"</f>
        <v>Q05.2</v>
      </c>
      <c r="E392" s="1" t="s">
        <v>856</v>
      </c>
    </row>
    <row r="393">
      <c r="A393" s="1" t="s">
        <v>10812</v>
      </c>
      <c r="B393" s="1" t="s">
        <v>828</v>
      </c>
      <c r="C393" s="1" t="s">
        <v>829</v>
      </c>
      <c r="D393" s="2" t="str">
        <f>"Q05.3"</f>
        <v>Q05.3</v>
      </c>
      <c r="E393" s="1" t="s">
        <v>857</v>
      </c>
    </row>
    <row r="394">
      <c r="A394" s="1" t="s">
        <v>10812</v>
      </c>
      <c r="B394" s="1" t="s">
        <v>828</v>
      </c>
      <c r="C394" s="1" t="s">
        <v>829</v>
      </c>
      <c r="D394" s="2" t="str">
        <f>"Q05.4"</f>
        <v>Q05.4</v>
      </c>
      <c r="E394" s="1" t="s">
        <v>858</v>
      </c>
    </row>
    <row r="395">
      <c r="A395" s="1" t="s">
        <v>10812</v>
      </c>
      <c r="B395" s="1" t="s">
        <v>828</v>
      </c>
      <c r="C395" s="1" t="s">
        <v>829</v>
      </c>
      <c r="D395" s="2" t="str">
        <f>"Q05.5"</f>
        <v>Q05.5</v>
      </c>
      <c r="E395" s="1" t="s">
        <v>859</v>
      </c>
    </row>
    <row r="396">
      <c r="A396" s="1" t="s">
        <v>10812</v>
      </c>
      <c r="B396" s="1" t="s">
        <v>828</v>
      </c>
      <c r="C396" s="1" t="s">
        <v>829</v>
      </c>
      <c r="D396" s="2" t="str">
        <f>"Q05.6"</f>
        <v>Q05.6</v>
      </c>
      <c r="E396" s="1" t="s">
        <v>860</v>
      </c>
    </row>
    <row r="397">
      <c r="A397" s="1" t="s">
        <v>10812</v>
      </c>
      <c r="B397" s="1" t="s">
        <v>828</v>
      </c>
      <c r="C397" s="1" t="s">
        <v>829</v>
      </c>
      <c r="D397" s="2" t="str">
        <f>"Q05.7"</f>
        <v>Q05.7</v>
      </c>
      <c r="E397" s="1" t="s">
        <v>861</v>
      </c>
    </row>
    <row r="398">
      <c r="A398" s="1" t="s">
        <v>10812</v>
      </c>
      <c r="B398" s="1" t="s">
        <v>828</v>
      </c>
      <c r="C398" s="1" t="s">
        <v>829</v>
      </c>
      <c r="D398" s="2" t="str">
        <f>"Q05.8"</f>
        <v>Q05.8</v>
      </c>
      <c r="E398" s="1" t="s">
        <v>862</v>
      </c>
    </row>
    <row r="399">
      <c r="A399" s="1" t="s">
        <v>10812</v>
      </c>
      <c r="B399" s="1" t="s">
        <v>828</v>
      </c>
      <c r="C399" s="1" t="s">
        <v>829</v>
      </c>
      <c r="D399" s="2" t="str">
        <f>"Q05.9"</f>
        <v>Q05.9</v>
      </c>
      <c r="E399" s="1" t="s">
        <v>863</v>
      </c>
    </row>
    <row r="400">
      <c r="A400" s="1" t="s">
        <v>10812</v>
      </c>
      <c r="B400" s="1" t="s">
        <v>828</v>
      </c>
      <c r="C400" s="1" t="s">
        <v>829</v>
      </c>
      <c r="D400" s="2" t="str">
        <f>"Q06.0"</f>
        <v>Q06.0</v>
      </c>
      <c r="E400" s="1" t="s">
        <v>864</v>
      </c>
    </row>
    <row r="401">
      <c r="A401" s="1" t="s">
        <v>10812</v>
      </c>
      <c r="B401" s="1" t="s">
        <v>828</v>
      </c>
      <c r="C401" s="1" t="s">
        <v>829</v>
      </c>
      <c r="D401" s="2" t="str">
        <f>"Q06.1"</f>
        <v>Q06.1</v>
      </c>
      <c r="E401" s="1" t="s">
        <v>865</v>
      </c>
    </row>
    <row r="402">
      <c r="A402" s="1" t="s">
        <v>10812</v>
      </c>
      <c r="B402" s="1" t="s">
        <v>828</v>
      </c>
      <c r="C402" s="1" t="s">
        <v>829</v>
      </c>
      <c r="D402" s="2" t="str">
        <f>"Q06.2"</f>
        <v>Q06.2</v>
      </c>
      <c r="E402" s="1" t="s">
        <v>866</v>
      </c>
    </row>
    <row r="403">
      <c r="A403" s="1" t="s">
        <v>10812</v>
      </c>
      <c r="B403" s="1" t="s">
        <v>828</v>
      </c>
      <c r="C403" s="1" t="s">
        <v>829</v>
      </c>
      <c r="D403" s="2" t="str">
        <f>"Q06.3"</f>
        <v>Q06.3</v>
      </c>
      <c r="E403" s="1" t="s">
        <v>867</v>
      </c>
    </row>
    <row r="404">
      <c r="A404" s="1" t="s">
        <v>10812</v>
      </c>
      <c r="B404" s="1" t="s">
        <v>828</v>
      </c>
      <c r="C404" s="1" t="s">
        <v>829</v>
      </c>
      <c r="D404" s="2" t="str">
        <f>"Q06.4"</f>
        <v>Q06.4</v>
      </c>
      <c r="E404" s="1" t="s">
        <v>868</v>
      </c>
    </row>
    <row r="405">
      <c r="A405" s="1" t="s">
        <v>10812</v>
      </c>
      <c r="B405" s="1" t="s">
        <v>828</v>
      </c>
      <c r="C405" s="1" t="s">
        <v>829</v>
      </c>
      <c r="D405" s="2" t="str">
        <f>"Q06.8"</f>
        <v>Q06.8</v>
      </c>
      <c r="E405" s="1" t="s">
        <v>870</v>
      </c>
    </row>
    <row r="406">
      <c r="A406" s="1" t="s">
        <v>10812</v>
      </c>
      <c r="B406" s="1" t="s">
        <v>828</v>
      </c>
      <c r="C406" s="1" t="s">
        <v>829</v>
      </c>
      <c r="D406" s="2" t="str">
        <f>"Q06.9"</f>
        <v>Q06.9</v>
      </c>
      <c r="E406" s="1" t="s">
        <v>871</v>
      </c>
    </row>
    <row r="407">
      <c r="A407" s="1" t="s">
        <v>10812</v>
      </c>
      <c r="B407" s="1" t="s">
        <v>828</v>
      </c>
      <c r="C407" s="1" t="s">
        <v>829</v>
      </c>
      <c r="D407" s="2" t="str">
        <f>"Q07.0"</f>
        <v>Q07.0</v>
      </c>
      <c r="E407" s="1" t="s">
        <v>872</v>
      </c>
    </row>
    <row r="408">
      <c r="A408" s="1" t="s">
        <v>10812</v>
      </c>
      <c r="B408" s="1" t="s">
        <v>828</v>
      </c>
      <c r="C408" s="1" t="s">
        <v>829</v>
      </c>
      <c r="D408" s="2" t="str">
        <f>"Q07.8"</f>
        <v>Q07.8</v>
      </c>
      <c r="E408" s="1" t="s">
        <v>873</v>
      </c>
    </row>
    <row r="409">
      <c r="A409" s="1" t="s">
        <v>10812</v>
      </c>
      <c r="B409" s="1" t="s">
        <v>828</v>
      </c>
      <c r="C409" s="1" t="s">
        <v>829</v>
      </c>
      <c r="D409" s="2" t="str">
        <f>"Q07.9"</f>
        <v>Q07.9</v>
      </c>
      <c r="E409" s="1" t="s">
        <v>874</v>
      </c>
    </row>
    <row r="410">
      <c r="A410" s="1" t="s">
        <v>10812</v>
      </c>
      <c r="B410" s="1" t="s">
        <v>828</v>
      </c>
      <c r="C410" s="1" t="s">
        <v>829</v>
      </c>
      <c r="D410" s="2" t="str">
        <f>"Q28.0"</f>
        <v>Q28.0</v>
      </c>
      <c r="E410" s="1" t="s">
        <v>875</v>
      </c>
    </row>
    <row r="411">
      <c r="A411" s="1" t="s">
        <v>10812</v>
      </c>
      <c r="B411" s="1" t="s">
        <v>828</v>
      </c>
      <c r="C411" s="1" t="s">
        <v>829</v>
      </c>
      <c r="D411" s="2" t="str">
        <f>"Q28.1"</f>
        <v>Q28.1</v>
      </c>
      <c r="E411" s="1" t="s">
        <v>876</v>
      </c>
    </row>
    <row r="412">
      <c r="A412" s="1" t="s">
        <v>10812</v>
      </c>
      <c r="B412" s="1" t="s">
        <v>828</v>
      </c>
      <c r="C412" s="1" t="s">
        <v>829</v>
      </c>
      <c r="D412" s="2" t="str">
        <f>"Q28.2"</f>
        <v>Q28.2</v>
      </c>
      <c r="E412" s="1" t="s">
        <v>877</v>
      </c>
    </row>
    <row r="413">
      <c r="A413" s="1" t="s">
        <v>10812</v>
      </c>
      <c r="B413" s="1" t="s">
        <v>828</v>
      </c>
      <c r="C413" s="1" t="s">
        <v>829</v>
      </c>
      <c r="D413" s="2" t="str">
        <f>"Q28.20"</f>
        <v>Q28.20</v>
      </c>
      <c r="E413" s="1" t="s">
        <v>878</v>
      </c>
    </row>
    <row r="414">
      <c r="A414" s="1" t="s">
        <v>10812</v>
      </c>
      <c r="B414" s="1" t="s">
        <v>828</v>
      </c>
      <c r="C414" s="1" t="s">
        <v>829</v>
      </c>
      <c r="D414" s="2" t="str">
        <f>"Q28.3"</f>
        <v>Q28.3</v>
      </c>
      <c r="E414" s="1" t="s">
        <v>879</v>
      </c>
    </row>
    <row r="415">
      <c r="A415" s="1" t="s">
        <v>10812</v>
      </c>
      <c r="B415" s="1" t="s">
        <v>828</v>
      </c>
      <c r="C415" s="1" t="s">
        <v>829</v>
      </c>
      <c r="D415" s="2" t="str">
        <f>"Q76.0"</f>
        <v>Q76.0</v>
      </c>
      <c r="E415" s="1" t="s">
        <v>880</v>
      </c>
    </row>
    <row r="416">
      <c r="A416" s="1" t="s">
        <v>10812</v>
      </c>
      <c r="B416" s="1" t="s">
        <v>828</v>
      </c>
      <c r="C416" s="1" t="s">
        <v>829</v>
      </c>
      <c r="D416" s="2" t="str">
        <f>"Q85.0"</f>
        <v>Q85.0</v>
      </c>
      <c r="E416" s="1" t="s">
        <v>881</v>
      </c>
    </row>
    <row r="417">
      <c r="A417" s="1" t="s">
        <v>10812</v>
      </c>
      <c r="B417" s="1" t="s">
        <v>828</v>
      </c>
      <c r="C417" s="1" t="s">
        <v>829</v>
      </c>
      <c r="D417" s="2" t="str">
        <f>"Q85.1"</f>
        <v>Q85.1</v>
      </c>
      <c r="E417" s="1" t="s">
        <v>882</v>
      </c>
    </row>
    <row r="418">
      <c r="A418" s="1" t="s">
        <v>10812</v>
      </c>
      <c r="B418" s="1" t="s">
        <v>883</v>
      </c>
      <c r="C418" s="1" t="s">
        <v>884</v>
      </c>
      <c r="D418" s="2" t="str">
        <f>"I61.0"</f>
        <v>I61.0</v>
      </c>
      <c r="E418" s="1" t="s">
        <v>885</v>
      </c>
    </row>
    <row r="419">
      <c r="A419" s="1" t="s">
        <v>10812</v>
      </c>
      <c r="B419" s="1" t="s">
        <v>883</v>
      </c>
      <c r="C419" s="1" t="s">
        <v>884</v>
      </c>
      <c r="D419" s="2" t="str">
        <f>"I61.1"</f>
        <v>I61.1</v>
      </c>
      <c r="E419" s="1" t="s">
        <v>886</v>
      </c>
    </row>
    <row r="420">
      <c r="A420" s="1" t="s">
        <v>10812</v>
      </c>
      <c r="B420" s="1" t="s">
        <v>883</v>
      </c>
      <c r="C420" s="1" t="s">
        <v>884</v>
      </c>
      <c r="D420" s="2" t="str">
        <f>"I61.2"</f>
        <v>I61.2</v>
      </c>
      <c r="E420" s="1" t="s">
        <v>887</v>
      </c>
    </row>
    <row r="421">
      <c r="A421" s="1" t="s">
        <v>10812</v>
      </c>
      <c r="B421" s="1" t="s">
        <v>883</v>
      </c>
      <c r="C421" s="1" t="s">
        <v>884</v>
      </c>
      <c r="D421" s="2" t="str">
        <f>"I61.3"</f>
        <v>I61.3</v>
      </c>
      <c r="E421" s="1" t="s">
        <v>888</v>
      </c>
    </row>
    <row r="422">
      <c r="A422" s="1" t="s">
        <v>10812</v>
      </c>
      <c r="B422" s="1" t="s">
        <v>883</v>
      </c>
      <c r="C422" s="1" t="s">
        <v>884</v>
      </c>
      <c r="D422" s="2" t="str">
        <f>"I61.4"</f>
        <v>I61.4</v>
      </c>
      <c r="E422" s="1" t="s">
        <v>889</v>
      </c>
    </row>
    <row r="423">
      <c r="A423" s="1" t="s">
        <v>10812</v>
      </c>
      <c r="B423" s="1" t="s">
        <v>883</v>
      </c>
      <c r="C423" s="1" t="s">
        <v>884</v>
      </c>
      <c r="D423" s="2" t="str">
        <f>"I61.5"</f>
        <v>I61.5</v>
      </c>
      <c r="E423" s="1" t="s">
        <v>890</v>
      </c>
    </row>
    <row r="424">
      <c r="A424" s="1" t="s">
        <v>10812</v>
      </c>
      <c r="B424" s="1" t="s">
        <v>883</v>
      </c>
      <c r="C424" s="1" t="s">
        <v>884</v>
      </c>
      <c r="D424" s="2" t="str">
        <f>"I61.6"</f>
        <v>I61.6</v>
      </c>
      <c r="E424" s="1" t="s">
        <v>891</v>
      </c>
    </row>
    <row r="425">
      <c r="A425" s="1" t="s">
        <v>10812</v>
      </c>
      <c r="B425" s="1" t="s">
        <v>883</v>
      </c>
      <c r="C425" s="1" t="s">
        <v>884</v>
      </c>
      <c r="D425" s="2" t="str">
        <f>"I61.8"</f>
        <v>I61.8</v>
      </c>
      <c r="E425" s="1" t="s">
        <v>893</v>
      </c>
    </row>
    <row r="426">
      <c r="A426" s="1" t="s">
        <v>10812</v>
      </c>
      <c r="B426" s="1" t="s">
        <v>883</v>
      </c>
      <c r="C426" s="1" t="s">
        <v>884</v>
      </c>
      <c r="D426" s="2" t="str">
        <f>"I61.9"</f>
        <v>I61.9</v>
      </c>
      <c r="E426" s="1" t="s">
        <v>894</v>
      </c>
    </row>
    <row r="427">
      <c r="A427" s="1" t="s">
        <v>10812</v>
      </c>
      <c r="B427" s="1" t="s">
        <v>883</v>
      </c>
      <c r="C427" s="1" t="s">
        <v>884</v>
      </c>
      <c r="D427" s="2" t="str">
        <f>"I62.0"</f>
        <v>I62.0</v>
      </c>
      <c r="E427" s="1" t="s">
        <v>895</v>
      </c>
    </row>
    <row r="428">
      <c r="A428" s="1" t="s">
        <v>10812</v>
      </c>
      <c r="B428" s="1" t="s">
        <v>883</v>
      </c>
      <c r="C428" s="1" t="s">
        <v>884</v>
      </c>
      <c r="D428" s="2" t="str">
        <f>"I62.1"</f>
        <v>I62.1</v>
      </c>
      <c r="E428" s="1" t="s">
        <v>896</v>
      </c>
    </row>
    <row r="429">
      <c r="A429" s="1" t="s">
        <v>10812</v>
      </c>
      <c r="B429" s="1" t="s">
        <v>883</v>
      </c>
      <c r="C429" s="1" t="s">
        <v>884</v>
      </c>
      <c r="D429" s="2" t="str">
        <f>"I62.9"</f>
        <v>I62.9</v>
      </c>
      <c r="E429" s="1" t="s">
        <v>897</v>
      </c>
    </row>
    <row r="430">
      <c r="A430" s="1" t="s">
        <v>10812</v>
      </c>
      <c r="B430" s="1" t="s">
        <v>898</v>
      </c>
      <c r="C430" s="1" t="s">
        <v>899</v>
      </c>
      <c r="D430" s="2" t="str">
        <f>"I60.0"</f>
        <v>I60.0</v>
      </c>
      <c r="E430" s="1" t="s">
        <v>901</v>
      </c>
    </row>
    <row r="431">
      <c r="A431" s="1" t="s">
        <v>10812</v>
      </c>
      <c r="B431" s="1" t="s">
        <v>898</v>
      </c>
      <c r="C431" s="1" t="s">
        <v>899</v>
      </c>
      <c r="D431" s="2" t="str">
        <f>"I60.1"</f>
        <v>I60.1</v>
      </c>
      <c r="E431" s="1" t="s">
        <v>902</v>
      </c>
    </row>
    <row r="432">
      <c r="A432" s="1" t="s">
        <v>10812</v>
      </c>
      <c r="B432" s="1" t="s">
        <v>898</v>
      </c>
      <c r="C432" s="1" t="s">
        <v>899</v>
      </c>
      <c r="D432" s="2" t="str">
        <f>"I60.2"</f>
        <v>I60.2</v>
      </c>
      <c r="E432" s="1" t="s">
        <v>903</v>
      </c>
    </row>
    <row r="433">
      <c r="A433" s="1" t="s">
        <v>10812</v>
      </c>
      <c r="B433" s="1" t="s">
        <v>898</v>
      </c>
      <c r="C433" s="1" t="s">
        <v>899</v>
      </c>
      <c r="D433" s="2" t="str">
        <f>"I60.3"</f>
        <v>I60.3</v>
      </c>
      <c r="E433" s="1" t="s">
        <v>904</v>
      </c>
    </row>
    <row r="434">
      <c r="A434" s="1" t="s">
        <v>10812</v>
      </c>
      <c r="B434" s="1" t="s">
        <v>898</v>
      </c>
      <c r="C434" s="1" t="s">
        <v>899</v>
      </c>
      <c r="D434" s="2" t="str">
        <f>"I60.4"</f>
        <v>I60.4</v>
      </c>
      <c r="E434" s="1" t="s">
        <v>905</v>
      </c>
    </row>
    <row r="435">
      <c r="A435" s="1" t="s">
        <v>10812</v>
      </c>
      <c r="B435" s="1" t="s">
        <v>898</v>
      </c>
      <c r="C435" s="1" t="s">
        <v>899</v>
      </c>
      <c r="D435" s="2" t="str">
        <f>"I60.5"</f>
        <v>I60.5</v>
      </c>
      <c r="E435" s="1" t="s">
        <v>906</v>
      </c>
    </row>
    <row r="436">
      <c r="A436" s="1" t="s">
        <v>10812</v>
      </c>
      <c r="B436" s="1" t="s">
        <v>898</v>
      </c>
      <c r="C436" s="1" t="s">
        <v>899</v>
      </c>
      <c r="D436" s="2" t="str">
        <f>"I60.6"</f>
        <v>I60.6</v>
      </c>
      <c r="E436" s="1" t="s">
        <v>907</v>
      </c>
    </row>
    <row r="437">
      <c r="A437" s="1" t="s">
        <v>10812</v>
      </c>
      <c r="B437" s="1" t="s">
        <v>898</v>
      </c>
      <c r="C437" s="1" t="s">
        <v>899</v>
      </c>
      <c r="D437" s="2" t="str">
        <f>"I60.7"</f>
        <v>I60.7</v>
      </c>
      <c r="E437" s="1" t="s">
        <v>908</v>
      </c>
    </row>
    <row r="438">
      <c r="A438" s="1" t="s">
        <v>10812</v>
      </c>
      <c r="B438" s="1" t="s">
        <v>898</v>
      </c>
      <c r="C438" s="1" t="s">
        <v>899</v>
      </c>
      <c r="D438" s="2" t="str">
        <f>"I60.8"</f>
        <v>I60.8</v>
      </c>
      <c r="E438" s="1" t="s">
        <v>909</v>
      </c>
    </row>
    <row r="439">
      <c r="A439" s="1" t="s">
        <v>10812</v>
      </c>
      <c r="B439" s="1" t="s">
        <v>898</v>
      </c>
      <c r="C439" s="1" t="s">
        <v>899</v>
      </c>
      <c r="D439" s="2" t="str">
        <f>"I60.9"</f>
        <v>I60.9</v>
      </c>
      <c r="E439" s="1" t="s">
        <v>910</v>
      </c>
    </row>
    <row r="440">
      <c r="A440" s="1" t="s">
        <v>10812</v>
      </c>
      <c r="B440" s="1" t="s">
        <v>911</v>
      </c>
      <c r="C440" s="1" t="s">
        <v>912</v>
      </c>
      <c r="D440" s="2" t="str">
        <f>"I63.0"</f>
        <v>I63.0</v>
      </c>
      <c r="E440" s="1" t="s">
        <v>913</v>
      </c>
    </row>
    <row r="441">
      <c r="A441" s="1" t="s">
        <v>10812</v>
      </c>
      <c r="B441" s="1" t="s">
        <v>911</v>
      </c>
      <c r="C441" s="1" t="s">
        <v>912</v>
      </c>
      <c r="D441" s="2" t="str">
        <f>"I63.1"</f>
        <v>I63.1</v>
      </c>
      <c r="E441" s="1" t="s">
        <v>915</v>
      </c>
    </row>
    <row r="442">
      <c r="A442" s="1" t="s">
        <v>10812</v>
      </c>
      <c r="B442" s="1" t="s">
        <v>911</v>
      </c>
      <c r="C442" s="1" t="s">
        <v>912</v>
      </c>
      <c r="D442" s="2" t="str">
        <f>"I63.2"</f>
        <v>I63.2</v>
      </c>
      <c r="E442" s="1" t="s">
        <v>916</v>
      </c>
    </row>
    <row r="443">
      <c r="A443" s="1" t="s">
        <v>10812</v>
      </c>
      <c r="B443" s="1" t="s">
        <v>911</v>
      </c>
      <c r="C443" s="1" t="s">
        <v>912</v>
      </c>
      <c r="D443" s="2" t="str">
        <f>"I63.3"</f>
        <v>I63.3</v>
      </c>
      <c r="E443" s="1" t="s">
        <v>917</v>
      </c>
    </row>
    <row r="444">
      <c r="A444" s="1" t="s">
        <v>10812</v>
      </c>
      <c r="B444" s="1" t="s">
        <v>911</v>
      </c>
      <c r="C444" s="1" t="s">
        <v>912</v>
      </c>
      <c r="D444" s="2" t="str">
        <f>"I63.4"</f>
        <v>I63.4</v>
      </c>
      <c r="E444" s="1" t="s">
        <v>918</v>
      </c>
    </row>
    <row r="445">
      <c r="A445" s="1" t="s">
        <v>10812</v>
      </c>
      <c r="B445" s="1" t="s">
        <v>911</v>
      </c>
      <c r="C445" s="1" t="s">
        <v>912</v>
      </c>
      <c r="D445" s="2" t="str">
        <f>"I63.5"</f>
        <v>I63.5</v>
      </c>
      <c r="E445" s="1" t="s">
        <v>919</v>
      </c>
    </row>
    <row r="446">
      <c r="A446" s="1" t="s">
        <v>10812</v>
      </c>
      <c r="B446" s="1" t="s">
        <v>911</v>
      </c>
      <c r="C446" s="1" t="s">
        <v>912</v>
      </c>
      <c r="D446" s="2" t="str">
        <f>"I63.6"</f>
        <v>I63.6</v>
      </c>
      <c r="E446" s="1" t="s">
        <v>922</v>
      </c>
    </row>
    <row r="447">
      <c r="A447" s="1" t="s">
        <v>10812</v>
      </c>
      <c r="B447" s="1" t="s">
        <v>911</v>
      </c>
      <c r="C447" s="1" t="s">
        <v>912</v>
      </c>
      <c r="D447" s="2" t="str">
        <f>"I63.8"</f>
        <v>I63.8</v>
      </c>
      <c r="E447" s="1" t="s">
        <v>926</v>
      </c>
    </row>
    <row r="448">
      <c r="A448" s="1" t="s">
        <v>10812</v>
      </c>
      <c r="B448" s="1" t="s">
        <v>911</v>
      </c>
      <c r="C448" s="1" t="s">
        <v>912</v>
      </c>
      <c r="D448" s="2" t="str">
        <f>"I63.9"</f>
        <v>I63.9</v>
      </c>
      <c r="E448" s="1" t="s">
        <v>930</v>
      </c>
    </row>
    <row r="449">
      <c r="A449" s="1" t="s">
        <v>10812</v>
      </c>
      <c r="B449" s="1" t="s">
        <v>911</v>
      </c>
      <c r="C449" s="1" t="s">
        <v>912</v>
      </c>
      <c r="D449" s="2" t="str">
        <f>"I64"</f>
        <v>I64</v>
      </c>
      <c r="E449" s="1" t="s">
        <v>933</v>
      </c>
    </row>
    <row r="450">
      <c r="A450" s="1" t="s">
        <v>10812</v>
      </c>
      <c r="B450" s="1" t="s">
        <v>911</v>
      </c>
      <c r="C450" s="1" t="s">
        <v>912</v>
      </c>
      <c r="D450" s="2" t="str">
        <f>"I65.0"</f>
        <v>I65.0</v>
      </c>
      <c r="E450" s="1" t="s">
        <v>937</v>
      </c>
    </row>
    <row r="451">
      <c r="A451" s="1" t="s">
        <v>10812</v>
      </c>
      <c r="B451" s="1" t="s">
        <v>911</v>
      </c>
      <c r="C451" s="1" t="s">
        <v>912</v>
      </c>
      <c r="D451" s="2" t="str">
        <f>"I65.1"</f>
        <v>I65.1</v>
      </c>
      <c r="E451" s="1" t="s">
        <v>942</v>
      </c>
    </row>
    <row r="452">
      <c r="A452" s="1" t="s">
        <v>10812</v>
      </c>
      <c r="B452" s="1" t="s">
        <v>911</v>
      </c>
      <c r="C452" s="1" t="s">
        <v>912</v>
      </c>
      <c r="D452" s="2" t="str">
        <f>"I65.2"</f>
        <v>I65.2</v>
      </c>
      <c r="E452" s="1" t="s">
        <v>945</v>
      </c>
    </row>
    <row r="453">
      <c r="A453" s="1" t="s">
        <v>10812</v>
      </c>
      <c r="B453" s="1" t="s">
        <v>911</v>
      </c>
      <c r="C453" s="1" t="s">
        <v>912</v>
      </c>
      <c r="D453" s="2" t="str">
        <f>"I65.3"</f>
        <v>I65.3</v>
      </c>
      <c r="E453" s="1" t="s">
        <v>948</v>
      </c>
    </row>
    <row r="454">
      <c r="A454" s="1" t="s">
        <v>10812</v>
      </c>
      <c r="B454" s="1" t="s">
        <v>911</v>
      </c>
      <c r="C454" s="1" t="s">
        <v>912</v>
      </c>
      <c r="D454" s="2" t="str">
        <f>"I65.8"</f>
        <v>I65.8</v>
      </c>
      <c r="E454" s="1" t="s">
        <v>951</v>
      </c>
    </row>
    <row r="455">
      <c r="A455" s="1" t="s">
        <v>10812</v>
      </c>
      <c r="B455" s="1" t="s">
        <v>911</v>
      </c>
      <c r="C455" s="1" t="s">
        <v>912</v>
      </c>
      <c r="D455" s="2" t="str">
        <f>"I65.9"</f>
        <v>I65.9</v>
      </c>
      <c r="E455" s="1" t="s">
        <v>955</v>
      </c>
    </row>
    <row r="456">
      <c r="A456" s="1" t="s">
        <v>10812</v>
      </c>
      <c r="B456" s="1" t="s">
        <v>911</v>
      </c>
      <c r="C456" s="1" t="s">
        <v>912</v>
      </c>
      <c r="D456" s="2" t="str">
        <f>"I66.0"</f>
        <v>I66.0</v>
      </c>
      <c r="E456" s="1" t="s">
        <v>958</v>
      </c>
    </row>
    <row r="457">
      <c r="A457" s="1" t="s">
        <v>10812</v>
      </c>
      <c r="B457" s="1" t="s">
        <v>911</v>
      </c>
      <c r="C457" s="1" t="s">
        <v>912</v>
      </c>
      <c r="D457" s="2" t="str">
        <f>"I66.1"</f>
        <v>I66.1</v>
      </c>
      <c r="E457" s="1" t="s">
        <v>962</v>
      </c>
    </row>
    <row r="458">
      <c r="A458" s="1" t="s">
        <v>10812</v>
      </c>
      <c r="B458" s="1" t="s">
        <v>911</v>
      </c>
      <c r="C458" s="1" t="s">
        <v>912</v>
      </c>
      <c r="D458" s="2" t="str">
        <f>"I66.2"</f>
        <v>I66.2</v>
      </c>
      <c r="E458" s="1" t="s">
        <v>965</v>
      </c>
    </row>
    <row r="459">
      <c r="A459" s="1" t="s">
        <v>10812</v>
      </c>
      <c r="B459" s="1" t="s">
        <v>911</v>
      </c>
      <c r="C459" s="1" t="s">
        <v>912</v>
      </c>
      <c r="D459" s="2" t="str">
        <f>"I66.3"</f>
        <v>I66.3</v>
      </c>
      <c r="E459" s="1" t="s">
        <v>969</v>
      </c>
    </row>
    <row r="460">
      <c r="A460" s="1" t="s">
        <v>10812</v>
      </c>
      <c r="B460" s="1" t="s">
        <v>911</v>
      </c>
      <c r="C460" s="1" t="s">
        <v>912</v>
      </c>
      <c r="D460" s="2" t="str">
        <f>"I66.4"</f>
        <v>I66.4</v>
      </c>
      <c r="E460" s="1" t="s">
        <v>973</v>
      </c>
    </row>
    <row r="461">
      <c r="A461" s="1" t="s">
        <v>10812</v>
      </c>
      <c r="B461" s="1" t="s">
        <v>911</v>
      </c>
      <c r="C461" s="1" t="s">
        <v>912</v>
      </c>
      <c r="D461" s="2" t="str">
        <f>"I66.8"</f>
        <v>I66.8</v>
      </c>
      <c r="E461" s="1" t="s">
        <v>977</v>
      </c>
    </row>
    <row r="462">
      <c r="A462" s="1" t="s">
        <v>10812</v>
      </c>
      <c r="B462" s="1" t="s">
        <v>911</v>
      </c>
      <c r="C462" s="1" t="s">
        <v>912</v>
      </c>
      <c r="D462" s="2" t="str">
        <f>"I66.9"</f>
        <v>I66.9</v>
      </c>
      <c r="E462" s="1" t="s">
        <v>980</v>
      </c>
    </row>
    <row r="463">
      <c r="A463" s="1" t="s">
        <v>10812</v>
      </c>
      <c r="B463" s="1" t="s">
        <v>911</v>
      </c>
      <c r="C463" s="1" t="s">
        <v>912</v>
      </c>
      <c r="D463" s="2" t="str">
        <f>"I67.2"</f>
        <v>I67.2</v>
      </c>
      <c r="E463" s="1" t="s">
        <v>984</v>
      </c>
    </row>
    <row r="464">
      <c r="A464" s="1" t="s">
        <v>10812</v>
      </c>
      <c r="B464" s="1" t="s">
        <v>911</v>
      </c>
      <c r="C464" s="1" t="s">
        <v>912</v>
      </c>
      <c r="D464" s="2" t="str">
        <f>"I67.3"</f>
        <v>I67.3</v>
      </c>
      <c r="E464" s="1" t="s">
        <v>986</v>
      </c>
    </row>
    <row r="465">
      <c r="A465" s="1" t="s">
        <v>10812</v>
      </c>
      <c r="B465" s="1" t="s">
        <v>911</v>
      </c>
      <c r="C465" s="1" t="s">
        <v>912</v>
      </c>
      <c r="D465" s="2" t="str">
        <f>"I67.4"</f>
        <v>I67.4</v>
      </c>
      <c r="E465" s="1" t="s">
        <v>987</v>
      </c>
    </row>
    <row r="466">
      <c r="A466" s="1" t="s">
        <v>10812</v>
      </c>
      <c r="B466" s="1" t="s">
        <v>911</v>
      </c>
      <c r="C466" s="1" t="s">
        <v>912</v>
      </c>
      <c r="D466" s="2" t="str">
        <f>"I67.5"</f>
        <v>I67.5</v>
      </c>
      <c r="E466" s="1" t="s">
        <v>990</v>
      </c>
    </row>
    <row r="467">
      <c r="A467" s="1" t="s">
        <v>10812</v>
      </c>
      <c r="B467" s="1" t="s">
        <v>911</v>
      </c>
      <c r="C467" s="1" t="s">
        <v>912</v>
      </c>
      <c r="D467" s="2" t="str">
        <f>"I67.6"</f>
        <v>I67.6</v>
      </c>
      <c r="E467" s="1" t="s">
        <v>993</v>
      </c>
    </row>
    <row r="468">
      <c r="A468" s="1" t="s">
        <v>10812</v>
      </c>
      <c r="B468" s="1" t="s">
        <v>911</v>
      </c>
      <c r="C468" s="1" t="s">
        <v>912</v>
      </c>
      <c r="D468" s="2" t="str">
        <f>"I67.7"</f>
        <v>I67.7</v>
      </c>
      <c r="E468" s="1" t="s">
        <v>996</v>
      </c>
    </row>
    <row r="469">
      <c r="A469" s="1" t="s">
        <v>10812</v>
      </c>
      <c r="B469" s="1" t="s">
        <v>911</v>
      </c>
      <c r="C469" s="1" t="s">
        <v>912</v>
      </c>
      <c r="D469" s="2" t="str">
        <f>"I67.8"</f>
        <v>I67.8</v>
      </c>
      <c r="E469" s="1" t="s">
        <v>999</v>
      </c>
    </row>
    <row r="470">
      <c r="A470" s="1" t="s">
        <v>10812</v>
      </c>
      <c r="B470" s="1" t="s">
        <v>911</v>
      </c>
      <c r="C470" s="1" t="s">
        <v>912</v>
      </c>
      <c r="D470" s="2" t="str">
        <f>"I67.9"</f>
        <v>I67.9</v>
      </c>
      <c r="E470" s="1" t="s">
        <v>1003</v>
      </c>
    </row>
    <row r="471">
      <c r="A471" s="1" t="s">
        <v>10812</v>
      </c>
      <c r="B471" s="1" t="s">
        <v>1004</v>
      </c>
      <c r="C471" s="1" t="s">
        <v>1005</v>
      </c>
      <c r="D471" s="2" t="str">
        <f>"G45.0"</f>
        <v>G45.0</v>
      </c>
      <c r="E471" s="1" t="s">
        <v>1008</v>
      </c>
    </row>
    <row r="472">
      <c r="A472" s="1" t="s">
        <v>10812</v>
      </c>
      <c r="B472" s="1" t="s">
        <v>1004</v>
      </c>
      <c r="C472" s="1" t="s">
        <v>1005</v>
      </c>
      <c r="D472" s="2" t="str">
        <f>"G45.1"</f>
        <v>G45.1</v>
      </c>
      <c r="E472" s="1" t="s">
        <v>1010</v>
      </c>
    </row>
    <row r="473">
      <c r="A473" s="1" t="s">
        <v>10812</v>
      </c>
      <c r="B473" s="1" t="s">
        <v>1004</v>
      </c>
      <c r="C473" s="1" t="s">
        <v>1005</v>
      </c>
      <c r="D473" s="2" t="str">
        <f>"G45.2"</f>
        <v>G45.2</v>
      </c>
      <c r="E473" s="1" t="s">
        <v>1013</v>
      </c>
    </row>
    <row r="474">
      <c r="A474" s="1" t="s">
        <v>10812</v>
      </c>
      <c r="B474" s="1" t="s">
        <v>1004</v>
      </c>
      <c r="C474" s="1" t="s">
        <v>1005</v>
      </c>
      <c r="D474" s="2" t="str">
        <f>"G45.4"</f>
        <v>G45.4</v>
      </c>
      <c r="E474" s="1" t="s">
        <v>1016</v>
      </c>
    </row>
    <row r="475">
      <c r="A475" s="1" t="s">
        <v>10812</v>
      </c>
      <c r="B475" s="1" t="s">
        <v>1004</v>
      </c>
      <c r="C475" s="1" t="s">
        <v>1005</v>
      </c>
      <c r="D475" s="2" t="str">
        <f>"G45.8"</f>
        <v>G45.8</v>
      </c>
      <c r="E475" s="1" t="s">
        <v>1020</v>
      </c>
    </row>
    <row r="476">
      <c r="A476" s="1" t="s">
        <v>10812</v>
      </c>
      <c r="B476" s="1" t="s">
        <v>1004</v>
      </c>
      <c r="C476" s="1" t="s">
        <v>1005</v>
      </c>
      <c r="D476" s="2" t="str">
        <f>"G45.9"</f>
        <v>G45.9</v>
      </c>
      <c r="E476" s="1" t="s">
        <v>1024</v>
      </c>
    </row>
    <row r="477">
      <c r="A477" s="1" t="s">
        <v>10812</v>
      </c>
      <c r="B477" s="1" t="s">
        <v>1004</v>
      </c>
      <c r="C477" s="1" t="s">
        <v>1005</v>
      </c>
      <c r="D477" s="2" t="str">
        <f>"G95.1"</f>
        <v>G95.1</v>
      </c>
      <c r="E477" s="1" t="s">
        <v>1027</v>
      </c>
    </row>
    <row r="478">
      <c r="A478" s="1" t="s">
        <v>10812</v>
      </c>
      <c r="B478" s="1" t="s">
        <v>1004</v>
      </c>
      <c r="C478" s="1" t="s">
        <v>1005</v>
      </c>
      <c r="D478" s="2" t="str">
        <f>"I67.0"</f>
        <v>I67.0</v>
      </c>
      <c r="E478" s="1" t="s">
        <v>1030</v>
      </c>
    </row>
    <row r="479">
      <c r="A479" s="1" t="s">
        <v>10812</v>
      </c>
      <c r="B479" s="1" t="s">
        <v>1004</v>
      </c>
      <c r="C479" s="1" t="s">
        <v>1005</v>
      </c>
      <c r="D479" s="2" t="str">
        <f>"I67.1"</f>
        <v>I67.1</v>
      </c>
      <c r="E479" s="1" t="s">
        <v>1034</v>
      </c>
    </row>
    <row r="480">
      <c r="A480" s="1" t="s">
        <v>10812</v>
      </c>
      <c r="B480" s="1" t="s">
        <v>1004</v>
      </c>
      <c r="C480" s="1" t="s">
        <v>1005</v>
      </c>
      <c r="D480" s="2" t="str">
        <f>"I67.10"</f>
        <v>I67.10</v>
      </c>
      <c r="E480" s="1" t="s">
        <v>1037</v>
      </c>
    </row>
    <row r="481">
      <c r="A481" s="1" t="s">
        <v>10812</v>
      </c>
      <c r="B481" s="1" t="s">
        <v>1004</v>
      </c>
      <c r="C481" s="1" t="s">
        <v>1005</v>
      </c>
      <c r="D481" s="2" t="str">
        <f>"I67.11"</f>
        <v>I67.11</v>
      </c>
      <c r="E481" s="1" t="s">
        <v>1040</v>
      </c>
    </row>
    <row r="482">
      <c r="A482" s="1" t="s">
        <v>10812</v>
      </c>
      <c r="B482" s="1" t="s">
        <v>1004</v>
      </c>
      <c r="C482" s="1" t="s">
        <v>1005</v>
      </c>
      <c r="D482" s="2" t="str">
        <f>"I67.12"</f>
        <v>I67.12</v>
      </c>
      <c r="E482" s="1" t="s">
        <v>1043</v>
      </c>
    </row>
    <row r="483">
      <c r="A483" s="1" t="s">
        <v>10812</v>
      </c>
      <c r="B483" s="1" t="s">
        <v>1004</v>
      </c>
      <c r="C483" s="1" t="s">
        <v>1005</v>
      </c>
      <c r="D483" s="2" t="str">
        <f>"I67.13"</f>
        <v>I67.13</v>
      </c>
      <c r="E483" s="1" t="s">
        <v>1047</v>
      </c>
    </row>
    <row r="484">
      <c r="A484" s="1" t="s">
        <v>10812</v>
      </c>
      <c r="B484" s="1" t="s">
        <v>1004</v>
      </c>
      <c r="C484" s="1" t="s">
        <v>1005</v>
      </c>
      <c r="D484" s="2" t="str">
        <f>"I67.14"</f>
        <v>I67.14</v>
      </c>
      <c r="E484" s="1" t="s">
        <v>1050</v>
      </c>
    </row>
    <row r="485">
      <c r="A485" s="1" t="s">
        <v>10812</v>
      </c>
      <c r="B485" s="1" t="s">
        <v>1004</v>
      </c>
      <c r="C485" s="1" t="s">
        <v>1005</v>
      </c>
      <c r="D485" s="2" t="str">
        <f>"I67.15"</f>
        <v>I67.15</v>
      </c>
      <c r="E485" s="1" t="s">
        <v>1053</v>
      </c>
    </row>
    <row r="486">
      <c r="A486" s="1" t="s">
        <v>10812</v>
      </c>
      <c r="B486" s="1" t="s">
        <v>1004</v>
      </c>
      <c r="C486" s="1" t="s">
        <v>1005</v>
      </c>
      <c r="D486" s="2" t="str">
        <f>"I67.16"</f>
        <v>I67.16</v>
      </c>
      <c r="E486" s="1" t="s">
        <v>1057</v>
      </c>
    </row>
    <row r="487">
      <c r="A487" s="1" t="s">
        <v>10812</v>
      </c>
      <c r="B487" s="1" t="s">
        <v>1004</v>
      </c>
      <c r="C487" s="1" t="s">
        <v>1005</v>
      </c>
      <c r="D487" s="2" t="str">
        <f>"I67.17"</f>
        <v>I67.17</v>
      </c>
      <c r="E487" s="1" t="s">
        <v>1061</v>
      </c>
    </row>
    <row r="488">
      <c r="A488" s="1" t="s">
        <v>10812</v>
      </c>
      <c r="B488" s="1" t="s">
        <v>1004</v>
      </c>
      <c r="C488" s="1" t="s">
        <v>1005</v>
      </c>
      <c r="D488" s="2" t="str">
        <f>"I67.18"</f>
        <v>I67.18</v>
      </c>
      <c r="E488" s="1" t="s">
        <v>1063</v>
      </c>
    </row>
    <row r="489">
      <c r="A489" s="1" t="s">
        <v>10812</v>
      </c>
      <c r="B489" s="1" t="s">
        <v>1065</v>
      </c>
      <c r="C489" s="1" t="s">
        <v>1066</v>
      </c>
      <c r="D489" s="2" t="str">
        <f>"G91.3"</f>
        <v>G91.3</v>
      </c>
      <c r="E489" s="1" t="s">
        <v>1069</v>
      </c>
    </row>
    <row r="490">
      <c r="A490" s="1" t="s">
        <v>10812</v>
      </c>
      <c r="B490" s="1" t="s">
        <v>1065</v>
      </c>
      <c r="C490" s="1" t="s">
        <v>1066</v>
      </c>
      <c r="D490" s="2" t="str">
        <f>"S02.0"</f>
        <v>S02.0</v>
      </c>
      <c r="E490" s="1" t="s">
        <v>1075</v>
      </c>
    </row>
    <row r="491">
      <c r="A491" s="1" t="s">
        <v>10812</v>
      </c>
      <c r="B491" s="1" t="s">
        <v>1065</v>
      </c>
      <c r="C491" s="1" t="s">
        <v>1066</v>
      </c>
      <c r="D491" s="2" t="str">
        <f>"S02.00"</f>
        <v>S02.00</v>
      </c>
      <c r="E491" s="1" t="s">
        <v>1078</v>
      </c>
    </row>
    <row r="492">
      <c r="A492" s="1" t="s">
        <v>10812</v>
      </c>
      <c r="B492" s="1" t="s">
        <v>1065</v>
      </c>
      <c r="C492" s="1" t="s">
        <v>1066</v>
      </c>
      <c r="D492" s="2" t="str">
        <f>"S02.01"</f>
        <v>S02.01</v>
      </c>
      <c r="E492" s="1" t="s">
        <v>1081</v>
      </c>
    </row>
    <row r="493">
      <c r="A493" s="1" t="s">
        <v>10812</v>
      </c>
      <c r="B493" s="1" t="s">
        <v>1065</v>
      </c>
      <c r="C493" s="1" t="s">
        <v>1066</v>
      </c>
      <c r="D493" s="2" t="str">
        <f>"S02.1"</f>
        <v>S02.1</v>
      </c>
      <c r="E493" s="1" t="s">
        <v>1084</v>
      </c>
    </row>
    <row r="494">
      <c r="A494" s="1" t="s">
        <v>10812</v>
      </c>
      <c r="B494" s="1" t="s">
        <v>1065</v>
      </c>
      <c r="C494" s="1" t="s">
        <v>1066</v>
      </c>
      <c r="D494" s="2" t="str">
        <f>"S02.10"</f>
        <v>S02.10</v>
      </c>
      <c r="E494" s="1" t="s">
        <v>1087</v>
      </c>
    </row>
    <row r="495">
      <c r="A495" s="1" t="s">
        <v>10812</v>
      </c>
      <c r="B495" s="1" t="s">
        <v>1065</v>
      </c>
      <c r="C495" s="1" t="s">
        <v>1066</v>
      </c>
      <c r="D495" s="2" t="str">
        <f>"S02.11"</f>
        <v>S02.11</v>
      </c>
      <c r="E495" s="1" t="s">
        <v>1091</v>
      </c>
    </row>
    <row r="496">
      <c r="A496" s="1" t="s">
        <v>10812</v>
      </c>
      <c r="B496" s="1" t="s">
        <v>1065</v>
      </c>
      <c r="C496" s="1" t="s">
        <v>1066</v>
      </c>
      <c r="D496" s="2" t="str">
        <f>"S02.7"</f>
        <v>S02.7</v>
      </c>
      <c r="E496" s="1" t="s">
        <v>1093</v>
      </c>
    </row>
    <row r="497">
      <c r="A497" s="1" t="s">
        <v>10812</v>
      </c>
      <c r="B497" s="1" t="s">
        <v>1065</v>
      </c>
      <c r="C497" s="1" t="s">
        <v>1066</v>
      </c>
      <c r="D497" s="2" t="str">
        <f>"S02.70"</f>
        <v>S02.70</v>
      </c>
      <c r="E497" s="1" t="s">
        <v>1096</v>
      </c>
    </row>
    <row r="498">
      <c r="A498" s="1" t="s">
        <v>10812</v>
      </c>
      <c r="B498" s="1" t="s">
        <v>1065</v>
      </c>
      <c r="C498" s="1" t="s">
        <v>1066</v>
      </c>
      <c r="D498" s="2" t="str">
        <f>"S02.71"</f>
        <v>S02.71</v>
      </c>
      <c r="E498" s="1" t="s">
        <v>1101</v>
      </c>
    </row>
    <row r="499">
      <c r="A499" s="1" t="s">
        <v>10812</v>
      </c>
      <c r="B499" s="1" t="s">
        <v>1065</v>
      </c>
      <c r="C499" s="1" t="s">
        <v>1066</v>
      </c>
      <c r="D499" s="2" t="str">
        <f>"S02.8"</f>
        <v>S02.8</v>
      </c>
      <c r="E499" s="1" t="s">
        <v>1105</v>
      </c>
    </row>
    <row r="500">
      <c r="A500" s="1" t="s">
        <v>10812</v>
      </c>
      <c r="B500" s="1" t="s">
        <v>1065</v>
      </c>
      <c r="C500" s="1" t="s">
        <v>1066</v>
      </c>
      <c r="D500" s="2" t="str">
        <f>"S02.80"</f>
        <v>S02.80</v>
      </c>
      <c r="E500" s="1" t="s">
        <v>1108</v>
      </c>
    </row>
    <row r="501">
      <c r="A501" s="1" t="s">
        <v>10812</v>
      </c>
      <c r="B501" s="1" t="s">
        <v>1065</v>
      </c>
      <c r="C501" s="1" t="s">
        <v>1066</v>
      </c>
      <c r="D501" s="2" t="str">
        <f>"S02.81"</f>
        <v>S02.81</v>
      </c>
      <c r="E501" s="1" t="s">
        <v>1111</v>
      </c>
    </row>
    <row r="502">
      <c r="A502" s="1" t="s">
        <v>10812</v>
      </c>
      <c r="B502" s="1" t="s">
        <v>1065</v>
      </c>
      <c r="C502" s="1" t="s">
        <v>1066</v>
      </c>
      <c r="D502" s="2" t="str">
        <f>"S02.9"</f>
        <v>S02.9</v>
      </c>
      <c r="E502" s="1" t="s">
        <v>1115</v>
      </c>
    </row>
    <row r="503">
      <c r="A503" s="1" t="s">
        <v>10812</v>
      </c>
      <c r="B503" s="1" t="s">
        <v>1065</v>
      </c>
      <c r="C503" s="1" t="s">
        <v>1066</v>
      </c>
      <c r="D503" s="2" t="str">
        <f>"S02.90"</f>
        <v>S02.90</v>
      </c>
      <c r="E503" s="1" t="s">
        <v>1118</v>
      </c>
    </row>
    <row r="504">
      <c r="A504" s="1" t="s">
        <v>10812</v>
      </c>
      <c r="B504" s="1" t="s">
        <v>1065</v>
      </c>
      <c r="C504" s="1" t="s">
        <v>1066</v>
      </c>
      <c r="D504" s="2" t="str">
        <f>"S02.91"</f>
        <v>S02.91</v>
      </c>
      <c r="E504" s="1" t="s">
        <v>1122</v>
      </c>
    </row>
    <row r="505">
      <c r="A505" s="1" t="s">
        <v>10812</v>
      </c>
      <c r="B505" s="1" t="s">
        <v>1065</v>
      </c>
      <c r="C505" s="1" t="s">
        <v>1066</v>
      </c>
      <c r="D505" s="2" t="str">
        <f>"S04.1"</f>
        <v>S04.1</v>
      </c>
      <c r="E505" s="1" t="s">
        <v>1125</v>
      </c>
    </row>
    <row r="506">
      <c r="A506" s="1" t="s">
        <v>10812</v>
      </c>
      <c r="B506" s="1" t="s">
        <v>1065</v>
      </c>
      <c r="C506" s="1" t="s">
        <v>1066</v>
      </c>
      <c r="D506" s="2" t="str">
        <f>"S04.2"</f>
        <v>S04.2</v>
      </c>
      <c r="E506" s="1" t="s">
        <v>1129</v>
      </c>
    </row>
    <row r="507">
      <c r="A507" s="1" t="s">
        <v>10812</v>
      </c>
      <c r="B507" s="1" t="s">
        <v>1065</v>
      </c>
      <c r="C507" s="1" t="s">
        <v>1066</v>
      </c>
      <c r="D507" s="2" t="str">
        <f>"S04.3"</f>
        <v>S04.3</v>
      </c>
      <c r="E507" s="1" t="s">
        <v>1133</v>
      </c>
    </row>
    <row r="508">
      <c r="A508" s="1" t="s">
        <v>10812</v>
      </c>
      <c r="B508" s="1" t="s">
        <v>1065</v>
      </c>
      <c r="C508" s="1" t="s">
        <v>1066</v>
      </c>
      <c r="D508" s="2" t="str">
        <f>"S04.4"</f>
        <v>S04.4</v>
      </c>
      <c r="E508" s="1" t="s">
        <v>1136</v>
      </c>
    </row>
    <row r="509">
      <c r="A509" s="1" t="s">
        <v>10812</v>
      </c>
      <c r="B509" s="1" t="s">
        <v>1065</v>
      </c>
      <c r="C509" s="1" t="s">
        <v>1066</v>
      </c>
      <c r="D509" s="2" t="str">
        <f>"S04.5"</f>
        <v>S04.5</v>
      </c>
      <c r="E509" s="1" t="s">
        <v>1140</v>
      </c>
    </row>
    <row r="510">
      <c r="A510" s="1" t="s">
        <v>10812</v>
      </c>
      <c r="B510" s="1" t="s">
        <v>1065</v>
      </c>
      <c r="C510" s="1" t="s">
        <v>1066</v>
      </c>
      <c r="D510" s="2" t="str">
        <f>"S04.7"</f>
        <v>S04.7</v>
      </c>
      <c r="E510" s="1" t="s">
        <v>1143</v>
      </c>
    </row>
    <row r="511">
      <c r="A511" s="1" t="s">
        <v>10812</v>
      </c>
      <c r="B511" s="1" t="s">
        <v>1065</v>
      </c>
      <c r="C511" s="1" t="s">
        <v>1066</v>
      </c>
      <c r="D511" s="2" t="str">
        <f>"S04.8"</f>
        <v>S04.8</v>
      </c>
      <c r="E511" s="1" t="s">
        <v>1146</v>
      </c>
    </row>
    <row r="512">
      <c r="A512" s="1" t="s">
        <v>10812</v>
      </c>
      <c r="B512" s="1" t="s">
        <v>1065</v>
      </c>
      <c r="C512" s="1" t="s">
        <v>1066</v>
      </c>
      <c r="D512" s="2" t="str">
        <f>"S04.80"</f>
        <v>S04.80</v>
      </c>
      <c r="E512" s="1" t="s">
        <v>1151</v>
      </c>
    </row>
    <row r="513">
      <c r="A513" s="1" t="s">
        <v>10812</v>
      </c>
      <c r="B513" s="1" t="s">
        <v>1065</v>
      </c>
      <c r="C513" s="1" t="s">
        <v>1066</v>
      </c>
      <c r="D513" s="2" t="str">
        <f>"S04.81"</f>
        <v>S04.81</v>
      </c>
      <c r="E513" s="1" t="s">
        <v>1154</v>
      </c>
    </row>
    <row r="514">
      <c r="A514" s="1" t="s">
        <v>10812</v>
      </c>
      <c r="B514" s="1" t="s">
        <v>1065</v>
      </c>
      <c r="C514" s="1" t="s">
        <v>1066</v>
      </c>
      <c r="D514" s="2" t="str">
        <f>"S04.82"</f>
        <v>S04.82</v>
      </c>
      <c r="E514" s="1" t="s">
        <v>1157</v>
      </c>
    </row>
    <row r="515">
      <c r="A515" s="1" t="s">
        <v>10812</v>
      </c>
      <c r="B515" s="1" t="s">
        <v>1065</v>
      </c>
      <c r="C515" s="1" t="s">
        <v>1066</v>
      </c>
      <c r="D515" s="2" t="str">
        <f>"S04.83"</f>
        <v>S04.83</v>
      </c>
      <c r="E515" s="1" t="s">
        <v>1161</v>
      </c>
    </row>
    <row r="516">
      <c r="A516" s="1" t="s">
        <v>10812</v>
      </c>
      <c r="B516" s="1" t="s">
        <v>1065</v>
      </c>
      <c r="C516" s="1" t="s">
        <v>1066</v>
      </c>
      <c r="D516" s="2" t="str">
        <f>"S04.9"</f>
        <v>S04.9</v>
      </c>
      <c r="E516" s="1" t="s">
        <v>1164</v>
      </c>
    </row>
    <row r="517">
      <c r="A517" s="1" t="s">
        <v>10812</v>
      </c>
      <c r="B517" s="1" t="s">
        <v>1065</v>
      </c>
      <c r="C517" s="1" t="s">
        <v>1066</v>
      </c>
      <c r="D517" s="2" t="str">
        <f>"S06.0"</f>
        <v>S06.0</v>
      </c>
      <c r="E517" s="1" t="s">
        <v>1168</v>
      </c>
    </row>
    <row r="518">
      <c r="A518" s="1" t="s">
        <v>10812</v>
      </c>
      <c r="B518" s="1" t="s">
        <v>1065</v>
      </c>
      <c r="C518" s="1" t="s">
        <v>1066</v>
      </c>
      <c r="D518" s="2" t="str">
        <f>"S06.00"</f>
        <v>S06.00</v>
      </c>
      <c r="E518" s="1" t="s">
        <v>1172</v>
      </c>
    </row>
    <row r="519">
      <c r="A519" s="1" t="s">
        <v>10812</v>
      </c>
      <c r="B519" s="1" t="s">
        <v>1065</v>
      </c>
      <c r="C519" s="1" t="s">
        <v>1066</v>
      </c>
      <c r="D519" s="2" t="str">
        <f>"S06.01"</f>
        <v>S06.01</v>
      </c>
      <c r="E519" s="1" t="s">
        <v>1175</v>
      </c>
    </row>
    <row r="520">
      <c r="A520" s="1" t="s">
        <v>10812</v>
      </c>
      <c r="B520" s="1" t="s">
        <v>1065</v>
      </c>
      <c r="C520" s="1" t="s">
        <v>1066</v>
      </c>
      <c r="D520" s="2" t="str">
        <f>"S06.1"</f>
        <v>S06.1</v>
      </c>
      <c r="E520" s="1" t="s">
        <v>1178</v>
      </c>
    </row>
    <row r="521">
      <c r="A521" s="1" t="s">
        <v>10812</v>
      </c>
      <c r="B521" s="1" t="s">
        <v>1065</v>
      </c>
      <c r="C521" s="1" t="s">
        <v>1066</v>
      </c>
      <c r="D521" s="2" t="str">
        <f>"S06.10"</f>
        <v>S06.10</v>
      </c>
      <c r="E521" s="1" t="s">
        <v>1182</v>
      </c>
    </row>
    <row r="522">
      <c r="A522" s="1" t="s">
        <v>10812</v>
      </c>
      <c r="B522" s="1" t="s">
        <v>1065</v>
      </c>
      <c r="C522" s="1" t="s">
        <v>1066</v>
      </c>
      <c r="D522" s="2" t="str">
        <f>"S06.11"</f>
        <v>S06.11</v>
      </c>
      <c r="E522" s="1" t="s">
        <v>1185</v>
      </c>
    </row>
    <row r="523">
      <c r="A523" s="1" t="s">
        <v>10812</v>
      </c>
      <c r="B523" s="1" t="s">
        <v>1065</v>
      </c>
      <c r="C523" s="1" t="s">
        <v>1066</v>
      </c>
      <c r="D523" s="2" t="str">
        <f>"S06.2"</f>
        <v>S06.2</v>
      </c>
      <c r="E523" s="1" t="s">
        <v>1189</v>
      </c>
    </row>
    <row r="524">
      <c r="A524" s="1" t="s">
        <v>10812</v>
      </c>
      <c r="B524" s="1" t="s">
        <v>1065</v>
      </c>
      <c r="C524" s="1" t="s">
        <v>1066</v>
      </c>
      <c r="D524" s="2" t="str">
        <f>"S06.20"</f>
        <v>S06.20</v>
      </c>
      <c r="E524" s="1" t="s">
        <v>1193</v>
      </c>
    </row>
    <row r="525">
      <c r="A525" s="1" t="s">
        <v>10812</v>
      </c>
      <c r="B525" s="1" t="s">
        <v>1065</v>
      </c>
      <c r="C525" s="1" t="s">
        <v>1066</v>
      </c>
      <c r="D525" s="2" t="str">
        <f>"S06.21"</f>
        <v>S06.21</v>
      </c>
      <c r="E525" s="1" t="s">
        <v>1197</v>
      </c>
    </row>
    <row r="526">
      <c r="A526" s="1" t="s">
        <v>10812</v>
      </c>
      <c r="B526" s="1" t="s">
        <v>1065</v>
      </c>
      <c r="C526" s="1" t="s">
        <v>1066</v>
      </c>
      <c r="D526" s="2" t="str">
        <f>"S06.3"</f>
        <v>S06.3</v>
      </c>
      <c r="E526" s="1" t="s">
        <v>1200</v>
      </c>
    </row>
    <row r="527">
      <c r="A527" s="1" t="s">
        <v>10812</v>
      </c>
      <c r="B527" s="1" t="s">
        <v>1065</v>
      </c>
      <c r="C527" s="1" t="s">
        <v>1066</v>
      </c>
      <c r="D527" s="2" t="str">
        <f>"S06.30"</f>
        <v>S06.30</v>
      </c>
      <c r="E527" s="1" t="s">
        <v>1203</v>
      </c>
    </row>
    <row r="528">
      <c r="A528" s="1" t="s">
        <v>10812</v>
      </c>
      <c r="B528" s="1" t="s">
        <v>1065</v>
      </c>
      <c r="C528" s="1" t="s">
        <v>1066</v>
      </c>
      <c r="D528" s="2" t="str">
        <f>"S06.31"</f>
        <v>S06.31</v>
      </c>
      <c r="E528" s="1" t="s">
        <v>1207</v>
      </c>
    </row>
    <row r="529">
      <c r="A529" s="1" t="s">
        <v>10812</v>
      </c>
      <c r="B529" s="1" t="s">
        <v>1065</v>
      </c>
      <c r="C529" s="1" t="s">
        <v>1066</v>
      </c>
      <c r="D529" s="2" t="str">
        <f>"S06.4"</f>
        <v>S06.4</v>
      </c>
      <c r="E529" s="1" t="s">
        <v>1210</v>
      </c>
    </row>
    <row r="530">
      <c r="A530" s="1" t="s">
        <v>10812</v>
      </c>
      <c r="B530" s="1" t="s">
        <v>1065</v>
      </c>
      <c r="C530" s="1" t="s">
        <v>1066</v>
      </c>
      <c r="D530" s="2" t="str">
        <f>"S06.40"</f>
        <v>S06.40</v>
      </c>
      <c r="E530" s="1" t="s">
        <v>1214</v>
      </c>
    </row>
    <row r="531">
      <c r="A531" s="1" t="s">
        <v>10812</v>
      </c>
      <c r="B531" s="1" t="s">
        <v>1065</v>
      </c>
      <c r="C531" s="1" t="s">
        <v>1066</v>
      </c>
      <c r="D531" s="2" t="str">
        <f>"S06.41"</f>
        <v>S06.41</v>
      </c>
      <c r="E531" s="1" t="s">
        <v>1217</v>
      </c>
    </row>
    <row r="532">
      <c r="A532" s="1" t="s">
        <v>10812</v>
      </c>
      <c r="B532" s="1" t="s">
        <v>1065</v>
      </c>
      <c r="C532" s="1" t="s">
        <v>1066</v>
      </c>
      <c r="D532" s="2" t="str">
        <f>"S06.5"</f>
        <v>S06.5</v>
      </c>
      <c r="E532" s="1" t="s">
        <v>1220</v>
      </c>
    </row>
    <row r="533">
      <c r="A533" s="1" t="s">
        <v>10812</v>
      </c>
      <c r="B533" s="1" t="s">
        <v>1065</v>
      </c>
      <c r="C533" s="1" t="s">
        <v>1066</v>
      </c>
      <c r="D533" s="2" t="str">
        <f>"S06.50"</f>
        <v>S06.50</v>
      </c>
      <c r="E533" s="1" t="s">
        <v>1223</v>
      </c>
    </row>
    <row r="534">
      <c r="A534" s="1" t="s">
        <v>10812</v>
      </c>
      <c r="B534" s="1" t="s">
        <v>1065</v>
      </c>
      <c r="C534" s="1" t="s">
        <v>1066</v>
      </c>
      <c r="D534" s="2" t="str">
        <f>"S06.51"</f>
        <v>S06.51</v>
      </c>
      <c r="E534" s="1" t="s">
        <v>1226</v>
      </c>
    </row>
    <row r="535">
      <c r="A535" s="1" t="s">
        <v>10812</v>
      </c>
      <c r="B535" s="1" t="s">
        <v>1065</v>
      </c>
      <c r="C535" s="1" t="s">
        <v>1066</v>
      </c>
      <c r="D535" s="2" t="str">
        <f>"S06.6"</f>
        <v>S06.6</v>
      </c>
      <c r="E535" s="1" t="s">
        <v>1229</v>
      </c>
    </row>
    <row r="536">
      <c r="A536" s="1" t="s">
        <v>10812</v>
      </c>
      <c r="B536" s="1" t="s">
        <v>1065</v>
      </c>
      <c r="C536" s="1" t="s">
        <v>1066</v>
      </c>
      <c r="D536" s="2" t="str">
        <f>"S06.60"</f>
        <v>S06.60</v>
      </c>
      <c r="E536" s="1" t="s">
        <v>1233</v>
      </c>
    </row>
    <row r="537">
      <c r="A537" s="1" t="s">
        <v>10812</v>
      </c>
      <c r="B537" s="1" t="s">
        <v>1065</v>
      </c>
      <c r="C537" s="1" t="s">
        <v>1066</v>
      </c>
      <c r="D537" s="2" t="str">
        <f>"S06.61"</f>
        <v>S06.61</v>
      </c>
      <c r="E537" s="1" t="s">
        <v>1236</v>
      </c>
    </row>
    <row r="538">
      <c r="A538" s="1" t="s">
        <v>10812</v>
      </c>
      <c r="B538" s="1" t="s">
        <v>1065</v>
      </c>
      <c r="C538" s="1" t="s">
        <v>1066</v>
      </c>
      <c r="D538" s="2" t="str">
        <f>"S06.7"</f>
        <v>S06.7</v>
      </c>
      <c r="E538" s="1" t="s">
        <v>1239</v>
      </c>
    </row>
    <row r="539">
      <c r="A539" s="1" t="s">
        <v>10812</v>
      </c>
      <c r="B539" s="1" t="s">
        <v>1065</v>
      </c>
      <c r="C539" s="1" t="s">
        <v>1066</v>
      </c>
      <c r="D539" s="2" t="str">
        <f>"S06.70"</f>
        <v>S06.70</v>
      </c>
      <c r="E539" s="1" t="s">
        <v>1242</v>
      </c>
    </row>
    <row r="540">
      <c r="A540" s="1" t="s">
        <v>10812</v>
      </c>
      <c r="B540" s="1" t="s">
        <v>1065</v>
      </c>
      <c r="C540" s="1" t="s">
        <v>1066</v>
      </c>
      <c r="D540" s="2" t="str">
        <f>"S06.71"</f>
        <v>S06.71</v>
      </c>
      <c r="E540" s="1" t="s">
        <v>1251</v>
      </c>
    </row>
    <row r="541">
      <c r="A541" s="1" t="s">
        <v>10812</v>
      </c>
      <c r="B541" s="1" t="s">
        <v>1065</v>
      </c>
      <c r="C541" s="1" t="s">
        <v>1066</v>
      </c>
      <c r="D541" s="2" t="str">
        <f>"S06.8"</f>
        <v>S06.8</v>
      </c>
      <c r="E541" s="1" t="s">
        <v>1254</v>
      </c>
    </row>
    <row r="542">
      <c r="A542" s="1" t="s">
        <v>10812</v>
      </c>
      <c r="B542" s="1" t="s">
        <v>1065</v>
      </c>
      <c r="C542" s="1" t="s">
        <v>1066</v>
      </c>
      <c r="D542" s="2" t="str">
        <f>"S06.80"</f>
        <v>S06.80</v>
      </c>
      <c r="E542" s="1" t="s">
        <v>1257</v>
      </c>
    </row>
    <row r="543">
      <c r="A543" s="1" t="s">
        <v>10812</v>
      </c>
      <c r="B543" s="1" t="s">
        <v>1065</v>
      </c>
      <c r="C543" s="1" t="s">
        <v>1066</v>
      </c>
      <c r="D543" s="2" t="str">
        <f>"S06.81"</f>
        <v>S06.81</v>
      </c>
      <c r="E543" s="1" t="s">
        <v>1262</v>
      </c>
    </row>
    <row r="544">
      <c r="A544" s="1" t="s">
        <v>10812</v>
      </c>
      <c r="B544" s="1" t="s">
        <v>1065</v>
      </c>
      <c r="C544" s="1" t="s">
        <v>1066</v>
      </c>
      <c r="D544" s="2" t="str">
        <f>"S06.9"</f>
        <v>S06.9</v>
      </c>
      <c r="E544" s="1" t="s">
        <v>1265</v>
      </c>
    </row>
    <row r="545">
      <c r="A545" s="1" t="s">
        <v>10812</v>
      </c>
      <c r="B545" s="1" t="s">
        <v>1065</v>
      </c>
      <c r="C545" s="1" t="s">
        <v>1066</v>
      </c>
      <c r="D545" s="2" t="str">
        <f>"S06.90"</f>
        <v>S06.90</v>
      </c>
      <c r="E545" s="1" t="s">
        <v>1268</v>
      </c>
    </row>
    <row r="546">
      <c r="A546" s="1" t="s">
        <v>10812</v>
      </c>
      <c r="B546" s="1" t="s">
        <v>1065</v>
      </c>
      <c r="C546" s="1" t="s">
        <v>1066</v>
      </c>
      <c r="D546" s="2" t="str">
        <f>"S06.91"</f>
        <v>S06.91</v>
      </c>
      <c r="E546" s="1" t="s">
        <v>1271</v>
      </c>
    </row>
    <row r="547">
      <c r="A547" s="1" t="s">
        <v>10812</v>
      </c>
      <c r="B547" s="1" t="s">
        <v>1065</v>
      </c>
      <c r="C547" s="1" t="s">
        <v>1066</v>
      </c>
      <c r="D547" s="2" t="str">
        <f>"S07.1"</f>
        <v>S07.1</v>
      </c>
      <c r="E547" s="1" t="s">
        <v>1276</v>
      </c>
    </row>
    <row r="548">
      <c r="A548" s="1" t="s">
        <v>10812</v>
      </c>
      <c r="B548" s="1" t="s">
        <v>1065</v>
      </c>
      <c r="C548" s="1" t="s">
        <v>1066</v>
      </c>
      <c r="D548" s="2" t="str">
        <f>"S07.8"</f>
        <v>S07.8</v>
      </c>
      <c r="E548" s="1" t="s">
        <v>1279</v>
      </c>
    </row>
    <row r="549">
      <c r="A549" s="1" t="s">
        <v>10812</v>
      </c>
      <c r="B549" s="1" t="s">
        <v>1065</v>
      </c>
      <c r="C549" s="1" t="s">
        <v>1066</v>
      </c>
      <c r="D549" s="2" t="str">
        <f>"S07.9"</f>
        <v>S07.9</v>
      </c>
      <c r="E549" s="1" t="s">
        <v>1283</v>
      </c>
    </row>
    <row r="550">
      <c r="A550" s="1" t="s">
        <v>10812</v>
      </c>
      <c r="B550" s="1" t="s">
        <v>1065</v>
      </c>
      <c r="C550" s="1" t="s">
        <v>1066</v>
      </c>
      <c r="D550" s="2" t="str">
        <f>"S09.7"</f>
        <v>S09.7</v>
      </c>
      <c r="E550" s="1" t="s">
        <v>1286</v>
      </c>
    </row>
    <row r="551">
      <c r="A551" s="1" t="s">
        <v>10812</v>
      </c>
      <c r="B551" s="1" t="s">
        <v>1065</v>
      </c>
      <c r="C551" s="1" t="s">
        <v>1066</v>
      </c>
      <c r="D551" s="2" t="str">
        <f>"S09.8"</f>
        <v>S09.8</v>
      </c>
      <c r="E551" s="1" t="s">
        <v>1290</v>
      </c>
    </row>
    <row r="552">
      <c r="A552" s="1" t="s">
        <v>10812</v>
      </c>
      <c r="B552" s="1" t="s">
        <v>1065</v>
      </c>
      <c r="C552" s="1" t="s">
        <v>1066</v>
      </c>
      <c r="D552" s="2" t="str">
        <f>"S09.9"</f>
        <v>S09.9</v>
      </c>
      <c r="E552" s="1" t="s">
        <v>1293</v>
      </c>
    </row>
    <row r="553">
      <c r="A553" s="1" t="s">
        <v>10812</v>
      </c>
      <c r="B553" s="1" t="s">
        <v>1065</v>
      </c>
      <c r="C553" s="1" t="s">
        <v>1066</v>
      </c>
      <c r="D553" s="2" t="str">
        <f>"T02.0"</f>
        <v>T02.0</v>
      </c>
      <c r="E553" s="1" t="s">
        <v>1297</v>
      </c>
    </row>
    <row r="554">
      <c r="A554" s="1" t="s">
        <v>10812</v>
      </c>
      <c r="B554" s="1" t="s">
        <v>1065</v>
      </c>
      <c r="C554" s="1" t="s">
        <v>1066</v>
      </c>
      <c r="D554" s="2" t="str">
        <f>"T02.00"</f>
        <v>T02.00</v>
      </c>
      <c r="E554" s="1" t="s">
        <v>1301</v>
      </c>
    </row>
    <row r="555">
      <c r="A555" s="1" t="s">
        <v>10812</v>
      </c>
      <c r="B555" s="1" t="s">
        <v>1065</v>
      </c>
      <c r="C555" s="1" t="s">
        <v>1066</v>
      </c>
      <c r="D555" s="2" t="str">
        <f>"T02.01"</f>
        <v>T02.01</v>
      </c>
      <c r="E555" s="1" t="s">
        <v>1304</v>
      </c>
    </row>
    <row r="556">
      <c r="A556" s="1" t="s">
        <v>10812</v>
      </c>
      <c r="B556" s="1" t="s">
        <v>1065</v>
      </c>
      <c r="C556" s="1" t="s">
        <v>1066</v>
      </c>
      <c r="D556" s="2" t="str">
        <f>"T06.0"</f>
        <v>T06.0</v>
      </c>
      <c r="E556" s="1" t="s">
        <v>1308</v>
      </c>
    </row>
    <row r="557">
      <c r="A557" s="1" t="s">
        <v>10812</v>
      </c>
      <c r="B557" s="1" t="s">
        <v>1309</v>
      </c>
      <c r="C557" s="1" t="s">
        <v>1311</v>
      </c>
      <c r="D557" s="2" t="str">
        <f>"F07.2"</f>
        <v>F07.2</v>
      </c>
      <c r="E557" s="1" t="s">
        <v>1314</v>
      </c>
    </row>
    <row r="558">
      <c r="A558" s="1" t="s">
        <v>10812</v>
      </c>
      <c r="B558" s="1" t="s">
        <v>1309</v>
      </c>
      <c r="C558" s="1" t="s">
        <v>1311</v>
      </c>
      <c r="D558" s="2" t="str">
        <f>"S14.0"</f>
        <v>S14.0</v>
      </c>
      <c r="E558" s="1" t="s">
        <v>1316</v>
      </c>
    </row>
    <row r="559">
      <c r="A559" s="1" t="s">
        <v>10812</v>
      </c>
      <c r="B559" s="1" t="s">
        <v>1309</v>
      </c>
      <c r="C559" s="1" t="s">
        <v>1311</v>
      </c>
      <c r="D559" s="2" t="str">
        <f>"S14.1"</f>
        <v>S14.1</v>
      </c>
      <c r="E559" s="1" t="s">
        <v>1318</v>
      </c>
    </row>
    <row r="560">
      <c r="A560" s="1" t="s">
        <v>10812</v>
      </c>
      <c r="B560" s="1" t="s">
        <v>1309</v>
      </c>
      <c r="C560" s="1" t="s">
        <v>1311</v>
      </c>
      <c r="D560" s="2" t="str">
        <f>"S14.2"</f>
        <v>S14.2</v>
      </c>
      <c r="E560" s="1" t="s">
        <v>1321</v>
      </c>
    </row>
    <row r="561">
      <c r="A561" s="1" t="s">
        <v>10812</v>
      </c>
      <c r="B561" s="1" t="s">
        <v>1309</v>
      </c>
      <c r="C561" s="1" t="s">
        <v>1311</v>
      </c>
      <c r="D561" s="2" t="str">
        <f>"S14.3"</f>
        <v>S14.3</v>
      </c>
      <c r="E561" s="1" t="s">
        <v>1325</v>
      </c>
    </row>
    <row r="562">
      <c r="A562" s="1" t="s">
        <v>10812</v>
      </c>
      <c r="B562" s="1" t="s">
        <v>1309</v>
      </c>
      <c r="C562" s="1" t="s">
        <v>1311</v>
      </c>
      <c r="D562" s="2" t="str">
        <f>"S14.4"</f>
        <v>S14.4</v>
      </c>
      <c r="E562" s="1" t="s">
        <v>1328</v>
      </c>
    </row>
    <row r="563">
      <c r="A563" s="1" t="s">
        <v>10812</v>
      </c>
      <c r="B563" s="1" t="s">
        <v>1309</v>
      </c>
      <c r="C563" s="1" t="s">
        <v>1311</v>
      </c>
      <c r="D563" s="2" t="str">
        <f>"S14.5"</f>
        <v>S14.5</v>
      </c>
      <c r="E563" s="1" t="s">
        <v>1331</v>
      </c>
    </row>
    <row r="564">
      <c r="A564" s="1" t="s">
        <v>10812</v>
      </c>
      <c r="B564" s="1" t="s">
        <v>1309</v>
      </c>
      <c r="C564" s="1" t="s">
        <v>1311</v>
      </c>
      <c r="D564" s="2" t="str">
        <f>"S14.6"</f>
        <v>S14.6</v>
      </c>
      <c r="E564" s="1" t="s">
        <v>1334</v>
      </c>
    </row>
    <row r="565">
      <c r="A565" s="1" t="s">
        <v>10812</v>
      </c>
      <c r="B565" s="1" t="s">
        <v>1309</v>
      </c>
      <c r="C565" s="1" t="s">
        <v>1311</v>
      </c>
      <c r="D565" s="2" t="str">
        <f>"S24.0"</f>
        <v>S24.0</v>
      </c>
      <c r="E565" s="1" t="s">
        <v>1337</v>
      </c>
    </row>
    <row r="566">
      <c r="A566" s="1" t="s">
        <v>10812</v>
      </c>
      <c r="B566" s="1" t="s">
        <v>1309</v>
      </c>
      <c r="C566" s="1" t="s">
        <v>1311</v>
      </c>
      <c r="D566" s="2" t="str">
        <f>"S24.1"</f>
        <v>S24.1</v>
      </c>
      <c r="E566" s="1" t="s">
        <v>1341</v>
      </c>
    </row>
    <row r="567">
      <c r="A567" s="1" t="s">
        <v>10812</v>
      </c>
      <c r="B567" s="1" t="s">
        <v>1309</v>
      </c>
      <c r="C567" s="1" t="s">
        <v>1311</v>
      </c>
      <c r="D567" s="2" t="str">
        <f>"S24.2"</f>
        <v>S24.2</v>
      </c>
      <c r="E567" s="1" t="s">
        <v>1345</v>
      </c>
    </row>
    <row r="568">
      <c r="A568" s="1" t="s">
        <v>10812</v>
      </c>
      <c r="B568" s="1" t="s">
        <v>1309</v>
      </c>
      <c r="C568" s="1" t="s">
        <v>1311</v>
      </c>
      <c r="D568" s="2" t="str">
        <f>"S24.3"</f>
        <v>S24.3</v>
      </c>
      <c r="E568" s="1" t="s">
        <v>1348</v>
      </c>
    </row>
    <row r="569">
      <c r="A569" s="1" t="s">
        <v>10812</v>
      </c>
      <c r="B569" s="1" t="s">
        <v>1309</v>
      </c>
      <c r="C569" s="1" t="s">
        <v>1311</v>
      </c>
      <c r="D569" s="2" t="str">
        <f>"S24.4"</f>
        <v>S24.4</v>
      </c>
      <c r="E569" s="1" t="s">
        <v>1351</v>
      </c>
    </row>
    <row r="570">
      <c r="A570" s="1" t="s">
        <v>10812</v>
      </c>
      <c r="B570" s="1" t="s">
        <v>1309</v>
      </c>
      <c r="C570" s="1" t="s">
        <v>1311</v>
      </c>
      <c r="D570" s="2" t="str">
        <f>"S24.5"</f>
        <v>S24.5</v>
      </c>
      <c r="E570" s="1" t="s">
        <v>1355</v>
      </c>
    </row>
    <row r="571">
      <c r="A571" s="1" t="s">
        <v>10812</v>
      </c>
      <c r="B571" s="1" t="s">
        <v>1309</v>
      </c>
      <c r="C571" s="1" t="s">
        <v>1311</v>
      </c>
      <c r="D571" s="2" t="str">
        <f>"S24.6"</f>
        <v>S24.6</v>
      </c>
      <c r="E571" s="1" t="s">
        <v>1359</v>
      </c>
    </row>
    <row r="572">
      <c r="A572" s="1" t="s">
        <v>10812</v>
      </c>
      <c r="B572" s="1" t="s">
        <v>1309</v>
      </c>
      <c r="C572" s="1" t="s">
        <v>1311</v>
      </c>
      <c r="D572" s="2" t="str">
        <f>"S34.0"</f>
        <v>S34.0</v>
      </c>
      <c r="E572" s="1" t="s">
        <v>1363</v>
      </c>
    </row>
    <row r="573">
      <c r="A573" s="1" t="s">
        <v>10812</v>
      </c>
      <c r="B573" s="1" t="s">
        <v>1309</v>
      </c>
      <c r="C573" s="1" t="s">
        <v>1311</v>
      </c>
      <c r="D573" s="2" t="str">
        <f>"S34.1"</f>
        <v>S34.1</v>
      </c>
      <c r="E573" s="1" t="s">
        <v>1368</v>
      </c>
    </row>
    <row r="574">
      <c r="A574" s="1" t="s">
        <v>10812</v>
      </c>
      <c r="B574" s="1" t="s">
        <v>1309</v>
      </c>
      <c r="C574" s="1" t="s">
        <v>1311</v>
      </c>
      <c r="D574" s="2" t="str">
        <f>"S34.2"</f>
        <v>S34.2</v>
      </c>
      <c r="E574" s="1" t="s">
        <v>1373</v>
      </c>
    </row>
    <row r="575">
      <c r="A575" s="1" t="s">
        <v>10812</v>
      </c>
      <c r="B575" s="1" t="s">
        <v>1309</v>
      </c>
      <c r="C575" s="1" t="s">
        <v>1311</v>
      </c>
      <c r="D575" s="2" t="str">
        <f>"S34.3"</f>
        <v>S34.3</v>
      </c>
      <c r="E575" s="1" t="s">
        <v>1376</v>
      </c>
    </row>
    <row r="576">
      <c r="A576" s="1" t="s">
        <v>10812</v>
      </c>
      <c r="B576" s="1" t="s">
        <v>1309</v>
      </c>
      <c r="C576" s="1" t="s">
        <v>1311</v>
      </c>
      <c r="D576" s="2" t="str">
        <f>"S34.4"</f>
        <v>S34.4</v>
      </c>
      <c r="E576" s="1" t="s">
        <v>1381</v>
      </c>
    </row>
    <row r="577">
      <c r="A577" s="1" t="s">
        <v>10812</v>
      </c>
      <c r="B577" s="1" t="s">
        <v>1309</v>
      </c>
      <c r="C577" s="1" t="s">
        <v>1311</v>
      </c>
      <c r="D577" s="2" t="str">
        <f>"S34.5"</f>
        <v>S34.5</v>
      </c>
      <c r="E577" s="1" t="s">
        <v>1385</v>
      </c>
    </row>
    <row r="578">
      <c r="A578" s="1" t="s">
        <v>10812</v>
      </c>
      <c r="B578" s="1" t="s">
        <v>1309</v>
      </c>
      <c r="C578" s="1" t="s">
        <v>1311</v>
      </c>
      <c r="D578" s="2" t="str">
        <f>"S34.6"</f>
        <v>S34.6</v>
      </c>
      <c r="E578" s="1" t="s">
        <v>1389</v>
      </c>
    </row>
    <row r="579">
      <c r="A579" s="1" t="s">
        <v>10812</v>
      </c>
      <c r="B579" s="1" t="s">
        <v>1309</v>
      </c>
      <c r="C579" s="1" t="s">
        <v>1311</v>
      </c>
      <c r="D579" s="2" t="str">
        <f>"S34.8"</f>
        <v>S34.8</v>
      </c>
      <c r="E579" s="1" t="s">
        <v>1392</v>
      </c>
    </row>
    <row r="580">
      <c r="A580" s="1" t="s">
        <v>10812</v>
      </c>
      <c r="B580" s="1" t="s">
        <v>1309</v>
      </c>
      <c r="C580" s="1" t="s">
        <v>1311</v>
      </c>
      <c r="D580" s="2" t="str">
        <f>"S44.0"</f>
        <v>S44.0</v>
      </c>
      <c r="E580" s="1" t="s">
        <v>1395</v>
      </c>
    </row>
    <row r="581">
      <c r="A581" s="1" t="s">
        <v>10812</v>
      </c>
      <c r="B581" s="1" t="s">
        <v>1309</v>
      </c>
      <c r="C581" s="1" t="s">
        <v>1311</v>
      </c>
      <c r="D581" s="2" t="str">
        <f>"S44.1"</f>
        <v>S44.1</v>
      </c>
      <c r="E581" s="1" t="s">
        <v>1398</v>
      </c>
    </row>
    <row r="582">
      <c r="A582" s="1" t="s">
        <v>10812</v>
      </c>
      <c r="B582" s="1" t="s">
        <v>1309</v>
      </c>
      <c r="C582" s="1" t="s">
        <v>1311</v>
      </c>
      <c r="D582" s="2" t="str">
        <f>"S44.2"</f>
        <v>S44.2</v>
      </c>
      <c r="E582" s="1" t="s">
        <v>1402</v>
      </c>
    </row>
    <row r="583">
      <c r="A583" s="1" t="s">
        <v>10812</v>
      </c>
      <c r="B583" s="1" t="s">
        <v>1309</v>
      </c>
      <c r="C583" s="1" t="s">
        <v>1311</v>
      </c>
      <c r="D583" s="2" t="str">
        <f>"S44.3"</f>
        <v>S44.3</v>
      </c>
      <c r="E583" s="1" t="s">
        <v>1405</v>
      </c>
    </row>
    <row r="584">
      <c r="A584" s="1" t="s">
        <v>10812</v>
      </c>
      <c r="B584" s="1" t="s">
        <v>1309</v>
      </c>
      <c r="C584" s="1" t="s">
        <v>1311</v>
      </c>
      <c r="D584" s="2" t="str">
        <f>"S44.4"</f>
        <v>S44.4</v>
      </c>
      <c r="E584" s="1" t="s">
        <v>1409</v>
      </c>
    </row>
    <row r="585">
      <c r="A585" s="1" t="s">
        <v>10812</v>
      </c>
      <c r="B585" s="1" t="s">
        <v>1309</v>
      </c>
      <c r="C585" s="1" t="s">
        <v>1311</v>
      </c>
      <c r="D585" s="2" t="str">
        <f>"S44.5"</f>
        <v>S44.5</v>
      </c>
      <c r="E585" s="1" t="s">
        <v>1414</v>
      </c>
    </row>
    <row r="586">
      <c r="A586" s="1" t="s">
        <v>10812</v>
      </c>
      <c r="B586" s="1" t="s">
        <v>1309</v>
      </c>
      <c r="C586" s="1" t="s">
        <v>1311</v>
      </c>
      <c r="D586" s="2" t="str">
        <f>"S44.7"</f>
        <v>S44.7</v>
      </c>
      <c r="E586" s="1" t="s">
        <v>1417</v>
      </c>
    </row>
    <row r="587">
      <c r="A587" s="1" t="s">
        <v>10812</v>
      </c>
      <c r="B587" s="1" t="s">
        <v>1309</v>
      </c>
      <c r="C587" s="1" t="s">
        <v>1311</v>
      </c>
      <c r="D587" s="2" t="str">
        <f>"S44.8"</f>
        <v>S44.8</v>
      </c>
      <c r="E587" s="1" t="s">
        <v>1421</v>
      </c>
    </row>
    <row r="588">
      <c r="A588" s="1" t="s">
        <v>10812</v>
      </c>
      <c r="B588" s="1" t="s">
        <v>1309</v>
      </c>
      <c r="C588" s="1" t="s">
        <v>1311</v>
      </c>
      <c r="D588" s="2" t="str">
        <f>"S44.9"</f>
        <v>S44.9</v>
      </c>
      <c r="E588" s="1" t="s">
        <v>1424</v>
      </c>
    </row>
    <row r="589">
      <c r="A589" s="1" t="s">
        <v>10812</v>
      </c>
      <c r="B589" s="1" t="s">
        <v>1309</v>
      </c>
      <c r="C589" s="1" t="s">
        <v>1311</v>
      </c>
      <c r="D589" s="2" t="str">
        <f>"S54.0"</f>
        <v>S54.0</v>
      </c>
      <c r="E589" s="1" t="s">
        <v>1428</v>
      </c>
    </row>
    <row r="590">
      <c r="A590" s="1" t="s">
        <v>10812</v>
      </c>
      <c r="B590" s="1" t="s">
        <v>1309</v>
      </c>
      <c r="C590" s="1" t="s">
        <v>1311</v>
      </c>
      <c r="D590" s="2" t="str">
        <f>"S54.1"</f>
        <v>S54.1</v>
      </c>
      <c r="E590" s="1" t="s">
        <v>1431</v>
      </c>
    </row>
    <row r="591">
      <c r="A591" s="1" t="s">
        <v>10812</v>
      </c>
      <c r="B591" s="1" t="s">
        <v>1309</v>
      </c>
      <c r="C591" s="1" t="s">
        <v>1311</v>
      </c>
      <c r="D591" s="2" t="str">
        <f>"S54.2"</f>
        <v>S54.2</v>
      </c>
      <c r="E591" s="1" t="s">
        <v>1434</v>
      </c>
    </row>
    <row r="592">
      <c r="A592" s="1" t="s">
        <v>10812</v>
      </c>
      <c r="B592" s="1" t="s">
        <v>1309</v>
      </c>
      <c r="C592" s="1" t="s">
        <v>1311</v>
      </c>
      <c r="D592" s="2" t="str">
        <f>"S54.3"</f>
        <v>S54.3</v>
      </c>
      <c r="E592" s="1" t="s">
        <v>1437</v>
      </c>
    </row>
    <row r="593">
      <c r="A593" s="1" t="s">
        <v>10812</v>
      </c>
      <c r="B593" s="1" t="s">
        <v>1309</v>
      </c>
      <c r="C593" s="1" t="s">
        <v>1311</v>
      </c>
      <c r="D593" s="2" t="str">
        <f>"S54.7"</f>
        <v>S54.7</v>
      </c>
      <c r="E593" s="1" t="s">
        <v>1442</v>
      </c>
    </row>
    <row r="594">
      <c r="A594" s="1" t="s">
        <v>10812</v>
      </c>
      <c r="B594" s="1" t="s">
        <v>1309</v>
      </c>
      <c r="C594" s="1" t="s">
        <v>1311</v>
      </c>
      <c r="D594" s="2" t="str">
        <f>"S54.8"</f>
        <v>S54.8</v>
      </c>
      <c r="E594" s="1" t="s">
        <v>1445</v>
      </c>
    </row>
    <row r="595">
      <c r="A595" s="1" t="s">
        <v>10812</v>
      </c>
      <c r="B595" s="1" t="s">
        <v>1309</v>
      </c>
      <c r="C595" s="1" t="s">
        <v>1311</v>
      </c>
      <c r="D595" s="2" t="str">
        <f>"S54.9"</f>
        <v>S54.9</v>
      </c>
      <c r="E595" s="1" t="s">
        <v>1448</v>
      </c>
    </row>
    <row r="596">
      <c r="A596" s="1" t="s">
        <v>10812</v>
      </c>
      <c r="B596" s="1" t="s">
        <v>1309</v>
      </c>
      <c r="C596" s="1" t="s">
        <v>1311</v>
      </c>
      <c r="D596" s="2" t="str">
        <f>"S64.0"</f>
        <v>S64.0</v>
      </c>
      <c r="E596" s="1" t="s">
        <v>1450</v>
      </c>
    </row>
    <row r="597">
      <c r="A597" s="1" t="s">
        <v>10812</v>
      </c>
      <c r="B597" s="1" t="s">
        <v>1309</v>
      </c>
      <c r="C597" s="1" t="s">
        <v>1311</v>
      </c>
      <c r="D597" s="2" t="str">
        <f>"S64.1"</f>
        <v>S64.1</v>
      </c>
      <c r="E597" s="1" t="s">
        <v>1454</v>
      </c>
    </row>
    <row r="598">
      <c r="A598" s="1" t="s">
        <v>10812</v>
      </c>
      <c r="B598" s="1" t="s">
        <v>1309</v>
      </c>
      <c r="C598" s="1" t="s">
        <v>1311</v>
      </c>
      <c r="D598" s="2" t="str">
        <f>"S64.2"</f>
        <v>S64.2</v>
      </c>
      <c r="E598" s="1" t="s">
        <v>1456</v>
      </c>
    </row>
    <row r="599">
      <c r="A599" s="1" t="s">
        <v>10812</v>
      </c>
      <c r="B599" s="1" t="s">
        <v>1309</v>
      </c>
      <c r="C599" s="1" t="s">
        <v>1311</v>
      </c>
      <c r="D599" s="2" t="str">
        <f>"S64.3"</f>
        <v>S64.3</v>
      </c>
      <c r="E599" s="1" t="s">
        <v>1458</v>
      </c>
    </row>
    <row r="600">
      <c r="A600" s="1" t="s">
        <v>10812</v>
      </c>
      <c r="B600" s="1" t="s">
        <v>1309</v>
      </c>
      <c r="C600" s="1" t="s">
        <v>1311</v>
      </c>
      <c r="D600" s="2" t="str">
        <f>"S64.4"</f>
        <v>S64.4</v>
      </c>
      <c r="E600" s="1" t="s">
        <v>1462</v>
      </c>
    </row>
    <row r="601">
      <c r="A601" s="1" t="s">
        <v>10812</v>
      </c>
      <c r="B601" s="1" t="s">
        <v>1309</v>
      </c>
      <c r="C601" s="1" t="s">
        <v>1311</v>
      </c>
      <c r="D601" s="2" t="str">
        <f>"S64.7"</f>
        <v>S64.7</v>
      </c>
      <c r="E601" s="1" t="s">
        <v>1465</v>
      </c>
    </row>
    <row r="602">
      <c r="A602" s="1" t="s">
        <v>10812</v>
      </c>
      <c r="B602" s="1" t="s">
        <v>1309</v>
      </c>
      <c r="C602" s="1" t="s">
        <v>1311</v>
      </c>
      <c r="D602" s="2" t="str">
        <f>"S64.8"</f>
        <v>S64.8</v>
      </c>
      <c r="E602" s="1" t="s">
        <v>1469</v>
      </c>
    </row>
    <row r="603">
      <c r="A603" s="1" t="s">
        <v>10812</v>
      </c>
      <c r="B603" s="1" t="s">
        <v>1309</v>
      </c>
      <c r="C603" s="1" t="s">
        <v>1311</v>
      </c>
      <c r="D603" s="2" t="str">
        <f>"S64.9"</f>
        <v>S64.9</v>
      </c>
      <c r="E603" s="1" t="s">
        <v>1472</v>
      </c>
    </row>
    <row r="604">
      <c r="A604" s="1" t="s">
        <v>10812</v>
      </c>
      <c r="B604" s="1" t="s">
        <v>1309</v>
      </c>
      <c r="C604" s="1" t="s">
        <v>1311</v>
      </c>
      <c r="D604" s="2" t="str">
        <f>"S74.0"</f>
        <v>S74.0</v>
      </c>
      <c r="E604" s="1" t="s">
        <v>1475</v>
      </c>
    </row>
    <row r="605">
      <c r="A605" s="1" t="s">
        <v>10812</v>
      </c>
      <c r="B605" s="1" t="s">
        <v>1309</v>
      </c>
      <c r="C605" s="1" t="s">
        <v>1311</v>
      </c>
      <c r="D605" s="2" t="str">
        <f>"S74.1"</f>
        <v>S74.1</v>
      </c>
      <c r="E605" s="1" t="s">
        <v>1478</v>
      </c>
    </row>
    <row r="606">
      <c r="A606" s="1" t="s">
        <v>10812</v>
      </c>
      <c r="B606" s="1" t="s">
        <v>1309</v>
      </c>
      <c r="C606" s="1" t="s">
        <v>1311</v>
      </c>
      <c r="D606" s="2" t="str">
        <f>"S74.2"</f>
        <v>S74.2</v>
      </c>
      <c r="E606" s="1" t="s">
        <v>1480</v>
      </c>
    </row>
    <row r="607">
      <c r="A607" s="1" t="s">
        <v>10812</v>
      </c>
      <c r="B607" s="1" t="s">
        <v>1309</v>
      </c>
      <c r="C607" s="1" t="s">
        <v>1311</v>
      </c>
      <c r="D607" s="2" t="str">
        <f>"S74.7"</f>
        <v>S74.7</v>
      </c>
      <c r="E607" s="1" t="s">
        <v>1483</v>
      </c>
    </row>
    <row r="608">
      <c r="A608" s="1" t="s">
        <v>10812</v>
      </c>
      <c r="B608" s="1" t="s">
        <v>1309</v>
      </c>
      <c r="C608" s="1" t="s">
        <v>1311</v>
      </c>
      <c r="D608" s="2" t="str">
        <f>"S74.8"</f>
        <v>S74.8</v>
      </c>
      <c r="E608" s="1" t="s">
        <v>1486</v>
      </c>
    </row>
    <row r="609">
      <c r="A609" s="1" t="s">
        <v>10812</v>
      </c>
      <c r="B609" s="1" t="s">
        <v>1309</v>
      </c>
      <c r="C609" s="1" t="s">
        <v>1311</v>
      </c>
      <c r="D609" s="2" t="str">
        <f>"S74.9"</f>
        <v>S74.9</v>
      </c>
      <c r="E609" s="1" t="s">
        <v>1489</v>
      </c>
    </row>
    <row r="610">
      <c r="A610" s="1" t="s">
        <v>10812</v>
      </c>
      <c r="B610" s="1" t="s">
        <v>1309</v>
      </c>
      <c r="C610" s="1" t="s">
        <v>1311</v>
      </c>
      <c r="D610" s="2" t="str">
        <f>"S84.0"</f>
        <v>S84.0</v>
      </c>
      <c r="E610" s="1" t="s">
        <v>1492</v>
      </c>
    </row>
    <row r="611">
      <c r="A611" s="1" t="s">
        <v>10812</v>
      </c>
      <c r="B611" s="1" t="s">
        <v>1309</v>
      </c>
      <c r="C611" s="1" t="s">
        <v>1311</v>
      </c>
      <c r="D611" s="2" t="str">
        <f>"S84.1"</f>
        <v>S84.1</v>
      </c>
      <c r="E611" s="1" t="s">
        <v>1495</v>
      </c>
    </row>
    <row r="612">
      <c r="A612" s="1" t="s">
        <v>10812</v>
      </c>
      <c r="B612" s="1" t="s">
        <v>1309</v>
      </c>
      <c r="C612" s="1" t="s">
        <v>1311</v>
      </c>
      <c r="D612" s="2" t="str">
        <f>"S84.2"</f>
        <v>S84.2</v>
      </c>
      <c r="E612" s="1" t="s">
        <v>1499</v>
      </c>
    </row>
    <row r="613">
      <c r="A613" s="1" t="s">
        <v>10812</v>
      </c>
      <c r="B613" s="1" t="s">
        <v>1309</v>
      </c>
      <c r="C613" s="1" t="s">
        <v>1311</v>
      </c>
      <c r="D613" s="2" t="str">
        <f>"S84.7"</f>
        <v>S84.7</v>
      </c>
      <c r="E613" s="1" t="s">
        <v>1502</v>
      </c>
    </row>
    <row r="614">
      <c r="A614" s="1" t="s">
        <v>10812</v>
      </c>
      <c r="B614" s="1" t="s">
        <v>1309</v>
      </c>
      <c r="C614" s="1" t="s">
        <v>1311</v>
      </c>
      <c r="D614" s="2" t="str">
        <f>"S84.8"</f>
        <v>S84.8</v>
      </c>
      <c r="E614" s="1" t="s">
        <v>1506</v>
      </c>
    </row>
    <row r="615">
      <c r="A615" s="1" t="s">
        <v>10812</v>
      </c>
      <c r="B615" s="1" t="s">
        <v>1309</v>
      </c>
      <c r="C615" s="1" t="s">
        <v>1311</v>
      </c>
      <c r="D615" s="2" t="str">
        <f>"S84.9"</f>
        <v>S84.9</v>
      </c>
      <c r="E615" s="1" t="s">
        <v>1509</v>
      </c>
    </row>
    <row r="616">
      <c r="A616" s="1" t="s">
        <v>10812</v>
      </c>
      <c r="B616" s="1" t="s">
        <v>1309</v>
      </c>
      <c r="C616" s="1" t="s">
        <v>1311</v>
      </c>
      <c r="D616" s="2" t="str">
        <f>"S94.0"</f>
        <v>S94.0</v>
      </c>
      <c r="E616" s="1" t="s">
        <v>1512</v>
      </c>
    </row>
    <row r="617">
      <c r="A617" s="1" t="s">
        <v>10812</v>
      </c>
      <c r="B617" s="1" t="s">
        <v>1309</v>
      </c>
      <c r="C617" s="1" t="s">
        <v>1311</v>
      </c>
      <c r="D617" s="2" t="str">
        <f>"S94.1"</f>
        <v>S94.1</v>
      </c>
      <c r="E617" s="1" t="s">
        <v>1515</v>
      </c>
    </row>
    <row r="618">
      <c r="A618" s="1" t="s">
        <v>10812</v>
      </c>
      <c r="B618" s="1" t="s">
        <v>1309</v>
      </c>
      <c r="C618" s="1" t="s">
        <v>1311</v>
      </c>
      <c r="D618" s="2" t="str">
        <f>"S94.2"</f>
        <v>S94.2</v>
      </c>
      <c r="E618" s="1" t="s">
        <v>1519</v>
      </c>
    </row>
    <row r="619">
      <c r="A619" s="1" t="s">
        <v>10812</v>
      </c>
      <c r="B619" s="1" t="s">
        <v>1309</v>
      </c>
      <c r="C619" s="1" t="s">
        <v>1311</v>
      </c>
      <c r="D619" s="2" t="str">
        <f>"S94.3"</f>
        <v>S94.3</v>
      </c>
      <c r="E619" s="1" t="s">
        <v>1522</v>
      </c>
    </row>
    <row r="620">
      <c r="A620" s="1" t="s">
        <v>10812</v>
      </c>
      <c r="B620" s="1" t="s">
        <v>1309</v>
      </c>
      <c r="C620" s="1" t="s">
        <v>1311</v>
      </c>
      <c r="D620" s="2" t="str">
        <f>"S94.7"</f>
        <v>S94.7</v>
      </c>
      <c r="E620" s="1" t="s">
        <v>1526</v>
      </c>
    </row>
    <row r="621">
      <c r="A621" s="1" t="s">
        <v>10812</v>
      </c>
      <c r="B621" s="1" t="s">
        <v>1309</v>
      </c>
      <c r="C621" s="1" t="s">
        <v>1311</v>
      </c>
      <c r="D621" s="2" t="str">
        <f>"S94.8"</f>
        <v>S94.8</v>
      </c>
      <c r="E621" s="1" t="s">
        <v>1529</v>
      </c>
    </row>
    <row r="622">
      <c r="A622" s="1" t="s">
        <v>10812</v>
      </c>
      <c r="B622" s="1" t="s">
        <v>1309</v>
      </c>
      <c r="C622" s="1" t="s">
        <v>1311</v>
      </c>
      <c r="D622" s="2" t="str">
        <f>"S94.9"</f>
        <v>S94.9</v>
      </c>
      <c r="E622" s="1" t="s">
        <v>1531</v>
      </c>
    </row>
    <row r="623">
      <c r="A623" s="1" t="s">
        <v>10812</v>
      </c>
      <c r="B623" s="1" t="s">
        <v>1309</v>
      </c>
      <c r="C623" s="1" t="s">
        <v>1311</v>
      </c>
      <c r="D623" s="2" t="str">
        <f>"T06.1"</f>
        <v>T06.1</v>
      </c>
      <c r="E623" s="1" t="s">
        <v>1534</v>
      </c>
    </row>
    <row r="624">
      <c r="A624" s="1" t="s">
        <v>10812</v>
      </c>
      <c r="B624" s="1" t="s">
        <v>1309</v>
      </c>
      <c r="C624" s="1" t="s">
        <v>1311</v>
      </c>
      <c r="D624" s="2" t="str">
        <f>"T06.2"</f>
        <v>T06.2</v>
      </c>
      <c r="E624" s="1" t="s">
        <v>1546</v>
      </c>
    </row>
    <row r="625">
      <c r="A625" s="1" t="s">
        <v>10812</v>
      </c>
      <c r="B625" s="1" t="s">
        <v>1309</v>
      </c>
      <c r="C625" s="1" t="s">
        <v>1311</v>
      </c>
      <c r="D625" s="2" t="str">
        <f>"T09.3"</f>
        <v>T09.3</v>
      </c>
      <c r="E625" s="1" t="s">
        <v>1557</v>
      </c>
    </row>
    <row r="626">
      <c r="A626" s="1" t="s">
        <v>10812</v>
      </c>
      <c r="B626" s="1" t="s">
        <v>1309</v>
      </c>
      <c r="C626" s="1" t="s">
        <v>1311</v>
      </c>
      <c r="D626" s="2" t="str">
        <f>"T09.4"</f>
        <v>T09.4</v>
      </c>
      <c r="E626" s="1" t="s">
        <v>1561</v>
      </c>
    </row>
    <row r="627">
      <c r="A627" s="1" t="s">
        <v>10812</v>
      </c>
      <c r="B627" s="1" t="s">
        <v>1309</v>
      </c>
      <c r="C627" s="1" t="s">
        <v>1311</v>
      </c>
      <c r="D627" s="2" t="str">
        <f>"T11.3"</f>
        <v>T11.3</v>
      </c>
      <c r="E627" s="1" t="s">
        <v>1564</v>
      </c>
    </row>
    <row r="628">
      <c r="A628" s="1" t="s">
        <v>10812</v>
      </c>
      <c r="B628" s="1" t="s">
        <v>1309</v>
      </c>
      <c r="C628" s="1" t="s">
        <v>1311</v>
      </c>
      <c r="D628" s="2" t="str">
        <f>"T13.3"</f>
        <v>T13.3</v>
      </c>
      <c r="E628" s="1" t="s">
        <v>1567</v>
      </c>
    </row>
    <row r="629">
      <c r="A629" s="1" t="s">
        <v>10812</v>
      </c>
      <c r="B629" s="1" t="s">
        <v>1309</v>
      </c>
      <c r="C629" s="1" t="s">
        <v>1311</v>
      </c>
      <c r="D629" s="2" t="str">
        <f>"T14.4"</f>
        <v>T14.4</v>
      </c>
      <c r="E629" s="1" t="s">
        <v>1571</v>
      </c>
    </row>
    <row r="630">
      <c r="A630" s="1" t="s">
        <v>10812</v>
      </c>
      <c r="B630" s="1" t="s">
        <v>1572</v>
      </c>
      <c r="C630" s="1" t="s">
        <v>1574</v>
      </c>
      <c r="D630" s="2" t="str">
        <f>"G43.0"</f>
        <v>G43.0</v>
      </c>
      <c r="E630" s="1" t="s">
        <v>1577</v>
      </c>
    </row>
    <row r="631">
      <c r="A631" s="1" t="s">
        <v>10812</v>
      </c>
      <c r="B631" s="1" t="s">
        <v>1572</v>
      </c>
      <c r="C631" s="1" t="s">
        <v>1574</v>
      </c>
      <c r="D631" s="2" t="str">
        <f>"G43.1"</f>
        <v>G43.1</v>
      </c>
      <c r="E631" s="1" t="s">
        <v>1581</v>
      </c>
    </row>
    <row r="632">
      <c r="A632" s="1" t="s">
        <v>10812</v>
      </c>
      <c r="B632" s="1" t="s">
        <v>1572</v>
      </c>
      <c r="C632" s="1" t="s">
        <v>1574</v>
      </c>
      <c r="D632" s="2" t="str">
        <f>"G43.2"</f>
        <v>G43.2</v>
      </c>
      <c r="E632" s="1" t="s">
        <v>1585</v>
      </c>
    </row>
    <row r="633">
      <c r="A633" s="1" t="s">
        <v>10812</v>
      </c>
      <c r="B633" s="1" t="s">
        <v>1572</v>
      </c>
      <c r="C633" s="1" t="s">
        <v>1574</v>
      </c>
      <c r="D633" s="2" t="str">
        <f>"G43.3"</f>
        <v>G43.3</v>
      </c>
      <c r="E633" s="1" t="s">
        <v>1588</v>
      </c>
    </row>
    <row r="634">
      <c r="A634" s="1" t="s">
        <v>10812</v>
      </c>
      <c r="B634" s="1" t="s">
        <v>1572</v>
      </c>
      <c r="C634" s="1" t="s">
        <v>1574</v>
      </c>
      <c r="D634" s="2" t="str">
        <f>"G43.8"</f>
        <v>G43.8</v>
      </c>
      <c r="E634" s="1" t="s">
        <v>1592</v>
      </c>
    </row>
    <row r="635">
      <c r="A635" s="1" t="s">
        <v>10812</v>
      </c>
      <c r="B635" s="1" t="s">
        <v>1572</v>
      </c>
      <c r="C635" s="1" t="s">
        <v>1574</v>
      </c>
      <c r="D635" s="2" t="str">
        <f>"G43.9"</f>
        <v>G43.9</v>
      </c>
      <c r="E635" s="1" t="s">
        <v>1595</v>
      </c>
    </row>
    <row r="636">
      <c r="A636" s="1" t="s">
        <v>10812</v>
      </c>
      <c r="B636" s="1" t="s">
        <v>1572</v>
      </c>
      <c r="C636" s="1" t="s">
        <v>1574</v>
      </c>
      <c r="D636" s="2" t="str">
        <f>"G44.0"</f>
        <v>G44.0</v>
      </c>
      <c r="E636" s="1" t="s">
        <v>1598</v>
      </c>
    </row>
    <row r="637">
      <c r="A637" s="1" t="s">
        <v>10812</v>
      </c>
      <c r="B637" s="1" t="s">
        <v>1572</v>
      </c>
      <c r="C637" s="1" t="s">
        <v>1574</v>
      </c>
      <c r="D637" s="2" t="str">
        <f>"G44.1"</f>
        <v>G44.1</v>
      </c>
      <c r="E637" s="1" t="s">
        <v>1604</v>
      </c>
    </row>
    <row r="638">
      <c r="A638" s="1" t="s">
        <v>10812</v>
      </c>
      <c r="B638" s="1" t="s">
        <v>1572</v>
      </c>
      <c r="C638" s="1" t="s">
        <v>1574</v>
      </c>
      <c r="D638" s="2" t="str">
        <f>"G44.2"</f>
        <v>G44.2</v>
      </c>
      <c r="E638" s="1" t="s">
        <v>1609</v>
      </c>
    </row>
    <row r="639">
      <c r="A639" s="1" t="s">
        <v>10812</v>
      </c>
      <c r="B639" s="1" t="s">
        <v>1572</v>
      </c>
      <c r="C639" s="1" t="s">
        <v>1574</v>
      </c>
      <c r="D639" s="2" t="str">
        <f>"G44.3"</f>
        <v>G44.3</v>
      </c>
      <c r="E639" s="1" t="s">
        <v>1612</v>
      </c>
    </row>
    <row r="640">
      <c r="A640" s="1" t="s">
        <v>10812</v>
      </c>
      <c r="B640" s="1" t="s">
        <v>1572</v>
      </c>
      <c r="C640" s="1" t="s">
        <v>1574</v>
      </c>
      <c r="D640" s="2" t="str">
        <f>"G44.4"</f>
        <v>G44.4</v>
      </c>
      <c r="E640" s="1" t="s">
        <v>1615</v>
      </c>
    </row>
    <row r="641">
      <c r="A641" s="1" t="s">
        <v>10812</v>
      </c>
      <c r="B641" s="1" t="s">
        <v>1572</v>
      </c>
      <c r="C641" s="1" t="s">
        <v>1574</v>
      </c>
      <c r="D641" s="2" t="str">
        <f>"G44.8"</f>
        <v>G44.8</v>
      </c>
      <c r="E641" s="1" t="s">
        <v>1618</v>
      </c>
    </row>
    <row r="642">
      <c r="A642" s="1" t="s">
        <v>10812</v>
      </c>
      <c r="B642" s="1" t="s">
        <v>1572</v>
      </c>
      <c r="C642" s="1" t="s">
        <v>1574</v>
      </c>
      <c r="D642" s="2" t="str">
        <f>"G50.0"</f>
        <v>G50.0</v>
      </c>
      <c r="E642" s="1" t="s">
        <v>1620</v>
      </c>
    </row>
    <row r="643">
      <c r="A643" s="1" t="s">
        <v>10812</v>
      </c>
      <c r="B643" s="1" t="s">
        <v>1572</v>
      </c>
      <c r="C643" s="1" t="s">
        <v>1574</v>
      </c>
      <c r="D643" s="2" t="str">
        <f>"G50.1"</f>
        <v>G50.1</v>
      </c>
      <c r="E643" s="1" t="s">
        <v>1622</v>
      </c>
    </row>
    <row r="644">
      <c r="A644" s="1" t="s">
        <v>10812</v>
      </c>
      <c r="B644" s="1" t="s">
        <v>1572</v>
      </c>
      <c r="C644" s="1" t="s">
        <v>1574</v>
      </c>
      <c r="D644" s="2" t="str">
        <f>"G54.5"</f>
        <v>G54.5</v>
      </c>
      <c r="E644" s="1" t="s">
        <v>1626</v>
      </c>
    </row>
    <row r="645">
      <c r="A645" s="1" t="s">
        <v>10812</v>
      </c>
      <c r="B645" s="1" t="s">
        <v>1572</v>
      </c>
      <c r="C645" s="1" t="s">
        <v>1574</v>
      </c>
      <c r="D645" s="2" t="str">
        <f>"G54.6"</f>
        <v>G54.6</v>
      </c>
      <c r="E645" s="1" t="s">
        <v>1629</v>
      </c>
    </row>
    <row r="646">
      <c r="A646" s="1" t="s">
        <v>10812</v>
      </c>
      <c r="B646" s="1" t="s">
        <v>1572</v>
      </c>
      <c r="C646" s="1" t="s">
        <v>1574</v>
      </c>
      <c r="D646" s="2" t="str">
        <f>"G56.4"</f>
        <v>G56.4</v>
      </c>
      <c r="E646" s="1" t="s">
        <v>1634</v>
      </c>
    </row>
    <row r="647">
      <c r="A647" s="1" t="s">
        <v>10812</v>
      </c>
      <c r="B647" s="1" t="s">
        <v>1572</v>
      </c>
      <c r="C647" s="1" t="s">
        <v>1574</v>
      </c>
      <c r="D647" s="2" t="str">
        <f>"M79.2"</f>
        <v>M79.2</v>
      </c>
      <c r="E647" s="1" t="s">
        <v>1638</v>
      </c>
    </row>
    <row r="648">
      <c r="A648" s="1" t="s">
        <v>10812</v>
      </c>
      <c r="B648" s="1" t="s">
        <v>1572</v>
      </c>
      <c r="C648" s="1" t="s">
        <v>1574</v>
      </c>
      <c r="D648" s="2" t="str">
        <f>"M79.20"</f>
        <v>M79.20</v>
      </c>
      <c r="E648" s="1" t="s">
        <v>1641</v>
      </c>
    </row>
    <row r="649">
      <c r="A649" s="1" t="s">
        <v>10812</v>
      </c>
      <c r="B649" s="1" t="s">
        <v>1572</v>
      </c>
      <c r="C649" s="1" t="s">
        <v>1574</v>
      </c>
      <c r="D649" s="2" t="str">
        <f>"M79.21"</f>
        <v>M79.21</v>
      </c>
      <c r="E649" s="1" t="s">
        <v>1645</v>
      </c>
    </row>
    <row r="650">
      <c r="A650" s="1" t="s">
        <v>10812</v>
      </c>
      <c r="B650" s="1" t="s">
        <v>1572</v>
      </c>
      <c r="C650" s="1" t="s">
        <v>1574</v>
      </c>
      <c r="D650" s="2" t="str">
        <f>"M79.22"</f>
        <v>M79.22</v>
      </c>
      <c r="E650" s="1" t="s">
        <v>1648</v>
      </c>
    </row>
    <row r="651">
      <c r="A651" s="1" t="s">
        <v>10812</v>
      </c>
      <c r="B651" s="1" t="s">
        <v>1572</v>
      </c>
      <c r="C651" s="1" t="s">
        <v>1574</v>
      </c>
      <c r="D651" s="2" t="str">
        <f>"M79.23"</f>
        <v>M79.23</v>
      </c>
      <c r="E651" s="1" t="s">
        <v>1652</v>
      </c>
    </row>
    <row r="652">
      <c r="A652" s="1" t="s">
        <v>10812</v>
      </c>
      <c r="B652" s="1" t="s">
        <v>1572</v>
      </c>
      <c r="C652" s="1" t="s">
        <v>1574</v>
      </c>
      <c r="D652" s="2" t="str">
        <f>"M79.24"</f>
        <v>M79.24</v>
      </c>
      <c r="E652" s="1" t="s">
        <v>1656</v>
      </c>
    </row>
    <row r="653">
      <c r="A653" s="1" t="s">
        <v>10812</v>
      </c>
      <c r="B653" s="1" t="s">
        <v>1572</v>
      </c>
      <c r="C653" s="1" t="s">
        <v>1574</v>
      </c>
      <c r="D653" s="2" t="str">
        <f>"M79.25"</f>
        <v>M79.25</v>
      </c>
      <c r="E653" s="1" t="s">
        <v>1660</v>
      </c>
    </row>
    <row r="654">
      <c r="A654" s="1" t="s">
        <v>10812</v>
      </c>
      <c r="B654" s="1" t="s">
        <v>1572</v>
      </c>
      <c r="C654" s="1" t="s">
        <v>1574</v>
      </c>
      <c r="D654" s="2" t="str">
        <f>"M79.26"</f>
        <v>M79.26</v>
      </c>
      <c r="E654" s="1" t="s">
        <v>1665</v>
      </c>
    </row>
    <row r="655">
      <c r="A655" s="1" t="s">
        <v>10812</v>
      </c>
      <c r="B655" s="1" t="s">
        <v>1572</v>
      </c>
      <c r="C655" s="1" t="s">
        <v>1574</v>
      </c>
      <c r="D655" s="2" t="str">
        <f>"M79.27"</f>
        <v>M79.27</v>
      </c>
      <c r="E655" s="1" t="s">
        <v>1669</v>
      </c>
    </row>
    <row r="656">
      <c r="A656" s="1" t="s">
        <v>10812</v>
      </c>
      <c r="B656" s="1" t="s">
        <v>1572</v>
      </c>
      <c r="C656" s="1" t="s">
        <v>1574</v>
      </c>
      <c r="D656" s="2" t="str">
        <f>"M79.28"</f>
        <v>M79.28</v>
      </c>
      <c r="E656" s="1" t="s">
        <v>1673</v>
      </c>
    </row>
    <row r="657">
      <c r="A657" s="1" t="s">
        <v>10812</v>
      </c>
      <c r="B657" s="1" t="s">
        <v>1572</v>
      </c>
      <c r="C657" s="1" t="s">
        <v>1574</v>
      </c>
      <c r="D657" s="2" t="str">
        <f>"M79.29"</f>
        <v>M79.29</v>
      </c>
      <c r="E657" s="1" t="s">
        <v>1676</v>
      </c>
    </row>
    <row r="658">
      <c r="A658" s="1" t="s">
        <v>10812</v>
      </c>
      <c r="B658" s="1" t="s">
        <v>1572</v>
      </c>
      <c r="C658" s="1" t="s">
        <v>1574</v>
      </c>
      <c r="D658" s="2" t="str">
        <f>"R51"</f>
        <v>R51</v>
      </c>
      <c r="E658" s="1" t="s">
        <v>1679</v>
      </c>
    </row>
    <row r="659">
      <c r="A659" s="1" t="s">
        <v>10812</v>
      </c>
      <c r="B659" s="1" t="s">
        <v>1572</v>
      </c>
      <c r="C659" s="1" t="s">
        <v>1574</v>
      </c>
      <c r="D659" s="2" t="str">
        <f>"R51.0"</f>
        <v>R51.0</v>
      </c>
      <c r="E659" s="1" t="s">
        <v>1683</v>
      </c>
    </row>
    <row r="660">
      <c r="A660" s="1" t="s">
        <v>10812</v>
      </c>
      <c r="B660" s="1" t="s">
        <v>1572</v>
      </c>
      <c r="C660" s="1" t="s">
        <v>1574</v>
      </c>
      <c r="D660" s="2" t="str">
        <f>"R51.1"</f>
        <v>R51.1</v>
      </c>
      <c r="E660" s="1" t="s">
        <v>1686</v>
      </c>
    </row>
    <row r="661">
      <c r="A661" s="1" t="s">
        <v>10812</v>
      </c>
      <c r="B661" s="1" t="s">
        <v>1688</v>
      </c>
      <c r="C661" s="1" t="s">
        <v>1689</v>
      </c>
      <c r="D661" s="2" t="str">
        <f>"E51.2"</f>
        <v>E51.2</v>
      </c>
      <c r="E661" s="1" t="s">
        <v>1693</v>
      </c>
    </row>
    <row r="662">
      <c r="A662" s="1" t="s">
        <v>10812</v>
      </c>
      <c r="B662" s="1" t="s">
        <v>1688</v>
      </c>
      <c r="C662" s="1" t="s">
        <v>1689</v>
      </c>
      <c r="D662" s="2" t="str">
        <f>"G92"</f>
        <v>G92</v>
      </c>
      <c r="E662" s="1" t="s">
        <v>1697</v>
      </c>
    </row>
    <row r="663">
      <c r="A663" s="1" t="s">
        <v>10812</v>
      </c>
      <c r="B663" s="1" t="s">
        <v>1688</v>
      </c>
      <c r="C663" s="1" t="s">
        <v>1689</v>
      </c>
      <c r="D663" s="2" t="str">
        <f>"G93.1"</f>
        <v>G93.1</v>
      </c>
      <c r="E663" s="1" t="s">
        <v>1701</v>
      </c>
    </row>
    <row r="664">
      <c r="A664" s="1" t="s">
        <v>10812</v>
      </c>
      <c r="B664" s="1" t="s">
        <v>1688</v>
      </c>
      <c r="C664" s="1" t="s">
        <v>1689</v>
      </c>
      <c r="D664" s="2" t="str">
        <f>"G93.4"</f>
        <v>G93.4</v>
      </c>
      <c r="E664" s="1" t="s">
        <v>1705</v>
      </c>
    </row>
    <row r="665">
      <c r="A665" s="1" t="s">
        <v>10812</v>
      </c>
      <c r="B665" s="1" t="s">
        <v>1688</v>
      </c>
      <c r="C665" s="1" t="s">
        <v>1689</v>
      </c>
      <c r="D665" s="2" t="str">
        <f>"G93.5"</f>
        <v>G93.5</v>
      </c>
      <c r="E665" s="1" t="s">
        <v>1709</v>
      </c>
    </row>
    <row r="666">
      <c r="A666" s="1" t="s">
        <v>10812</v>
      </c>
      <c r="B666" s="1" t="s">
        <v>1688</v>
      </c>
      <c r="C666" s="1" t="s">
        <v>1689</v>
      </c>
      <c r="D666" s="2" t="str">
        <f>"G93.6"</f>
        <v>G93.6</v>
      </c>
      <c r="E666" s="1" t="s">
        <v>1712</v>
      </c>
    </row>
    <row r="667">
      <c r="A667" s="1" t="s">
        <v>10812</v>
      </c>
      <c r="B667" s="1" t="s">
        <v>1688</v>
      </c>
      <c r="C667" s="1" t="s">
        <v>1689</v>
      </c>
      <c r="D667" s="2" t="str">
        <f>"R40.0"</f>
        <v>R40.0</v>
      </c>
      <c r="E667" s="1" t="s">
        <v>1717</v>
      </c>
    </row>
    <row r="668">
      <c r="A668" s="1" t="s">
        <v>10812</v>
      </c>
      <c r="B668" s="1" t="s">
        <v>1688</v>
      </c>
      <c r="C668" s="1" t="s">
        <v>1689</v>
      </c>
      <c r="D668" s="2" t="str">
        <f>"R40.1"</f>
        <v>R40.1</v>
      </c>
      <c r="E668" s="1" t="s">
        <v>1721</v>
      </c>
    </row>
    <row r="669">
      <c r="A669" s="1" t="s">
        <v>10812</v>
      </c>
      <c r="B669" s="1" t="s">
        <v>1688</v>
      </c>
      <c r="C669" s="1" t="s">
        <v>1689</v>
      </c>
      <c r="D669" s="2" t="str">
        <f>"R40.2"</f>
        <v>R40.2</v>
      </c>
      <c r="E669" s="1" t="s">
        <v>1725</v>
      </c>
    </row>
    <row r="670">
      <c r="A670" s="1" t="s">
        <v>10812</v>
      </c>
      <c r="B670" s="1" t="s">
        <v>1688</v>
      </c>
      <c r="C670" s="1" t="s">
        <v>1689</v>
      </c>
      <c r="D670" s="2" t="str">
        <f>"R40.9"</f>
        <v>R40.9</v>
      </c>
      <c r="E670" s="1" t="s">
        <v>1728</v>
      </c>
    </row>
    <row r="671">
      <c r="A671" s="1" t="s">
        <v>10812</v>
      </c>
      <c r="B671" s="1" t="s">
        <v>1730</v>
      </c>
      <c r="C671" s="1" t="s">
        <v>1731</v>
      </c>
      <c r="D671" s="2" t="str">
        <f>"B90.0"</f>
        <v>B90.0</v>
      </c>
      <c r="E671" s="1" t="s">
        <v>1734</v>
      </c>
    </row>
    <row r="672">
      <c r="A672" s="1" t="s">
        <v>10812</v>
      </c>
      <c r="B672" s="1" t="s">
        <v>1730</v>
      </c>
      <c r="C672" s="1" t="s">
        <v>1731</v>
      </c>
      <c r="D672" s="2" t="str">
        <f>"B91"</f>
        <v>B91</v>
      </c>
      <c r="E672" s="1" t="s">
        <v>1738</v>
      </c>
    </row>
    <row r="673">
      <c r="A673" s="1" t="s">
        <v>10812</v>
      </c>
      <c r="B673" s="1" t="s">
        <v>1730</v>
      </c>
      <c r="C673" s="1" t="s">
        <v>1731</v>
      </c>
      <c r="D673" s="2" t="str">
        <f>"B94.1"</f>
        <v>B94.1</v>
      </c>
      <c r="E673" s="1" t="s">
        <v>1739</v>
      </c>
    </row>
    <row r="674">
      <c r="A674" s="1" t="s">
        <v>10812</v>
      </c>
      <c r="B674" s="1" t="s">
        <v>1730</v>
      </c>
      <c r="C674" s="1" t="s">
        <v>1731</v>
      </c>
      <c r="D674" s="2" t="str">
        <f>"E10.4"</f>
        <v>E10.4</v>
      </c>
      <c r="E674" s="1" t="s">
        <v>1740</v>
      </c>
    </row>
    <row r="675">
      <c r="A675" s="1" t="s">
        <v>10812</v>
      </c>
      <c r="B675" s="1" t="s">
        <v>1730</v>
      </c>
      <c r="C675" s="1" t="s">
        <v>1731</v>
      </c>
      <c r="D675" s="2" t="str">
        <f>"E11.4"</f>
        <v>E11.4</v>
      </c>
      <c r="E675" s="1" t="s">
        <v>1744</v>
      </c>
    </row>
    <row r="676">
      <c r="A676" s="1" t="s">
        <v>10812</v>
      </c>
      <c r="B676" s="1" t="s">
        <v>1730</v>
      </c>
      <c r="C676" s="1" t="s">
        <v>1731</v>
      </c>
      <c r="D676" s="2" t="str">
        <f>"E12.4"</f>
        <v>E12.4</v>
      </c>
      <c r="E676" s="1" t="s">
        <v>1747</v>
      </c>
    </row>
    <row r="677">
      <c r="A677" s="1" t="s">
        <v>10812</v>
      </c>
      <c r="B677" s="1" t="s">
        <v>1730</v>
      </c>
      <c r="C677" s="1" t="s">
        <v>1731</v>
      </c>
      <c r="D677" s="2" t="str">
        <f>"E13.4"</f>
        <v>E13.4</v>
      </c>
      <c r="E677" s="1" t="s">
        <v>1750</v>
      </c>
    </row>
    <row r="678">
      <c r="A678" s="1" t="s">
        <v>10812</v>
      </c>
      <c r="B678" s="1" t="s">
        <v>1730</v>
      </c>
      <c r="C678" s="1" t="s">
        <v>1731</v>
      </c>
      <c r="D678" s="2" t="str">
        <f>"E14.4"</f>
        <v>E14.4</v>
      </c>
      <c r="E678" s="1" t="s">
        <v>1753</v>
      </c>
    </row>
    <row r="679">
      <c r="A679" s="1" t="s">
        <v>10812</v>
      </c>
      <c r="B679" s="1" t="s">
        <v>1730</v>
      </c>
      <c r="C679" s="1" t="s">
        <v>1731</v>
      </c>
      <c r="D679" s="2" t="str">
        <f>"E75.0"</f>
        <v>E75.0</v>
      </c>
      <c r="E679" s="1" t="s">
        <v>1756</v>
      </c>
    </row>
    <row r="680">
      <c r="A680" s="1" t="s">
        <v>10812</v>
      </c>
      <c r="B680" s="1" t="s">
        <v>1730</v>
      </c>
      <c r="C680" s="1" t="s">
        <v>1731</v>
      </c>
      <c r="D680" s="2" t="str">
        <f>"E75.1"</f>
        <v>E75.1</v>
      </c>
      <c r="E680" s="1" t="s">
        <v>1759</v>
      </c>
    </row>
    <row r="681">
      <c r="A681" s="1" t="s">
        <v>10812</v>
      </c>
      <c r="B681" s="1" t="s">
        <v>1730</v>
      </c>
      <c r="C681" s="1" t="s">
        <v>1731</v>
      </c>
      <c r="D681" s="2" t="str">
        <f>"E75.4"</f>
        <v>E75.4</v>
      </c>
      <c r="E681" s="1" t="s">
        <v>1764</v>
      </c>
    </row>
    <row r="682">
      <c r="A682" s="1" t="s">
        <v>10812</v>
      </c>
      <c r="B682" s="1" t="s">
        <v>1730</v>
      </c>
      <c r="C682" s="1" t="s">
        <v>1731</v>
      </c>
      <c r="D682" s="2" t="str">
        <f>"G09"</f>
        <v>G09</v>
      </c>
      <c r="E682" s="1" t="s">
        <v>1767</v>
      </c>
    </row>
    <row r="683">
      <c r="A683" s="1" t="s">
        <v>10812</v>
      </c>
      <c r="B683" s="1" t="s">
        <v>1730</v>
      </c>
      <c r="C683" s="1" t="s">
        <v>1731</v>
      </c>
      <c r="D683" s="2" t="str">
        <f>"G47.4"</f>
        <v>G47.4</v>
      </c>
      <c r="E683" s="1" t="s">
        <v>1770</v>
      </c>
    </row>
    <row r="684">
      <c r="A684" s="1" t="s">
        <v>10812</v>
      </c>
      <c r="B684" s="1" t="s">
        <v>1730</v>
      </c>
      <c r="C684" s="1" t="s">
        <v>1731</v>
      </c>
      <c r="D684" s="2" t="str">
        <f>"G47.8"</f>
        <v>G47.8</v>
      </c>
      <c r="E684" s="1" t="s">
        <v>1773</v>
      </c>
    </row>
    <row r="685">
      <c r="A685" s="1" t="s">
        <v>10812</v>
      </c>
      <c r="B685" s="1" t="s">
        <v>1730</v>
      </c>
      <c r="C685" s="1" t="s">
        <v>1731</v>
      </c>
      <c r="D685" s="2" t="str">
        <f>"G90.0"</f>
        <v>G90.0</v>
      </c>
      <c r="E685" s="1" t="s">
        <v>1776</v>
      </c>
    </row>
    <row r="686">
      <c r="A686" s="1" t="s">
        <v>10812</v>
      </c>
      <c r="B686" s="1" t="s">
        <v>1730</v>
      </c>
      <c r="C686" s="1" t="s">
        <v>1731</v>
      </c>
      <c r="D686" s="2" t="str">
        <f>"G90.1"</f>
        <v>G90.1</v>
      </c>
      <c r="E686" s="1" t="s">
        <v>1779</v>
      </c>
    </row>
    <row r="687">
      <c r="A687" s="1" t="s">
        <v>10812</v>
      </c>
      <c r="B687" s="1" t="s">
        <v>1730</v>
      </c>
      <c r="C687" s="1" t="s">
        <v>1731</v>
      </c>
      <c r="D687" s="2" t="str">
        <f>"G90.2"</f>
        <v>G90.2</v>
      </c>
      <c r="E687" s="1" t="s">
        <v>1781</v>
      </c>
    </row>
    <row r="688">
      <c r="A688" s="1" t="s">
        <v>10812</v>
      </c>
      <c r="B688" s="1" t="s">
        <v>1730</v>
      </c>
      <c r="C688" s="1" t="s">
        <v>1731</v>
      </c>
      <c r="D688" s="2" t="str">
        <f>"G90.3"</f>
        <v>G90.3</v>
      </c>
      <c r="E688" s="1" t="s">
        <v>1784</v>
      </c>
    </row>
    <row r="689">
      <c r="A689" s="1" t="s">
        <v>10812</v>
      </c>
      <c r="B689" s="1" t="s">
        <v>1730</v>
      </c>
      <c r="C689" s="1" t="s">
        <v>1731</v>
      </c>
      <c r="D689" s="2" t="str">
        <f>"G90.4"</f>
        <v>G90.4</v>
      </c>
      <c r="E689" s="1" t="s">
        <v>1788</v>
      </c>
    </row>
    <row r="690">
      <c r="A690" s="1" t="s">
        <v>10812</v>
      </c>
      <c r="B690" s="1" t="s">
        <v>1730</v>
      </c>
      <c r="C690" s="1" t="s">
        <v>1731</v>
      </c>
      <c r="D690" s="2" t="str">
        <f>"G90.8"</f>
        <v>G90.8</v>
      </c>
      <c r="E690" s="1" t="s">
        <v>1793</v>
      </c>
    </row>
    <row r="691">
      <c r="A691" s="1" t="s">
        <v>10812</v>
      </c>
      <c r="B691" s="1" t="s">
        <v>1730</v>
      </c>
      <c r="C691" s="1" t="s">
        <v>1731</v>
      </c>
      <c r="D691" s="2" t="str">
        <f>"G90.9"</f>
        <v>G90.9</v>
      </c>
      <c r="E691" s="1" t="s">
        <v>1796</v>
      </c>
    </row>
    <row r="692">
      <c r="A692" s="1" t="s">
        <v>10812</v>
      </c>
      <c r="B692" s="1" t="s">
        <v>1730</v>
      </c>
      <c r="C692" s="1" t="s">
        <v>1731</v>
      </c>
      <c r="D692" s="2" t="str">
        <f>"G91.0"</f>
        <v>G91.0</v>
      </c>
      <c r="E692" s="1" t="s">
        <v>1798</v>
      </c>
    </row>
    <row r="693">
      <c r="A693" s="1" t="s">
        <v>10812</v>
      </c>
      <c r="B693" s="1" t="s">
        <v>1730</v>
      </c>
      <c r="C693" s="1" t="s">
        <v>1731</v>
      </c>
      <c r="D693" s="2" t="str">
        <f>"G91.1"</f>
        <v>G91.1</v>
      </c>
      <c r="E693" s="1" t="s">
        <v>1801</v>
      </c>
    </row>
    <row r="694">
      <c r="A694" s="1" t="s">
        <v>10812</v>
      </c>
      <c r="B694" s="1" t="s">
        <v>1730</v>
      </c>
      <c r="C694" s="1" t="s">
        <v>1731</v>
      </c>
      <c r="D694" s="2" t="str">
        <f>"G91.8"</f>
        <v>G91.8</v>
      </c>
      <c r="E694" s="1" t="s">
        <v>1804</v>
      </c>
    </row>
    <row r="695">
      <c r="A695" s="1" t="s">
        <v>10812</v>
      </c>
      <c r="B695" s="1" t="s">
        <v>1730</v>
      </c>
      <c r="C695" s="1" t="s">
        <v>1731</v>
      </c>
      <c r="D695" s="2" t="str">
        <f>"G91.9"</f>
        <v>G91.9</v>
      </c>
      <c r="E695" s="1" t="s">
        <v>1806</v>
      </c>
    </row>
    <row r="696">
      <c r="A696" s="1" t="s">
        <v>10812</v>
      </c>
      <c r="B696" s="1" t="s">
        <v>1730</v>
      </c>
      <c r="C696" s="1" t="s">
        <v>1731</v>
      </c>
      <c r="D696" s="2" t="str">
        <f>"G93.0"</f>
        <v>G93.0</v>
      </c>
      <c r="E696" s="1" t="s">
        <v>1809</v>
      </c>
    </row>
    <row r="697">
      <c r="A697" s="1" t="s">
        <v>10812</v>
      </c>
      <c r="B697" s="1" t="s">
        <v>1730</v>
      </c>
      <c r="C697" s="1" t="s">
        <v>1731</v>
      </c>
      <c r="D697" s="2" t="str">
        <f>"G93.2"</f>
        <v>G93.2</v>
      </c>
      <c r="E697" s="1" t="s">
        <v>1812</v>
      </c>
    </row>
    <row r="698">
      <c r="A698" s="1" t="s">
        <v>10812</v>
      </c>
      <c r="B698" s="1" t="s">
        <v>1730</v>
      </c>
      <c r="C698" s="1" t="s">
        <v>1731</v>
      </c>
      <c r="D698" s="2" t="str">
        <f>"G93.7"</f>
        <v>G93.7</v>
      </c>
      <c r="E698" s="1" t="s">
        <v>1814</v>
      </c>
    </row>
    <row r="699">
      <c r="A699" s="1" t="s">
        <v>10812</v>
      </c>
      <c r="B699" s="1" t="s">
        <v>1730</v>
      </c>
      <c r="C699" s="1" t="s">
        <v>1731</v>
      </c>
      <c r="D699" s="2" t="str">
        <f>"G93.8"</f>
        <v>G93.8</v>
      </c>
      <c r="E699" s="1" t="s">
        <v>1817</v>
      </c>
    </row>
    <row r="700">
      <c r="A700" s="1" t="s">
        <v>10812</v>
      </c>
      <c r="B700" s="1" t="s">
        <v>1730</v>
      </c>
      <c r="C700" s="1" t="s">
        <v>1731</v>
      </c>
      <c r="D700" s="2" t="str">
        <f>"G93.9"</f>
        <v>G93.9</v>
      </c>
      <c r="E700" s="1" t="s">
        <v>1820</v>
      </c>
    </row>
    <row r="701">
      <c r="A701" s="1" t="s">
        <v>10812</v>
      </c>
      <c r="B701" s="1" t="s">
        <v>1730</v>
      </c>
      <c r="C701" s="1" t="s">
        <v>1731</v>
      </c>
      <c r="D701" s="2" t="str">
        <f>"G95.0"</f>
        <v>G95.0</v>
      </c>
      <c r="E701" s="1" t="s">
        <v>1823</v>
      </c>
    </row>
    <row r="702">
      <c r="A702" s="1" t="s">
        <v>10812</v>
      </c>
      <c r="B702" s="1" t="s">
        <v>1730</v>
      </c>
      <c r="C702" s="1" t="s">
        <v>1731</v>
      </c>
      <c r="D702" s="2" t="str">
        <f>"G95.2"</f>
        <v>G95.2</v>
      </c>
      <c r="E702" s="1" t="s">
        <v>1826</v>
      </c>
    </row>
    <row r="703">
      <c r="A703" s="1" t="s">
        <v>10812</v>
      </c>
      <c r="B703" s="1" t="s">
        <v>1730</v>
      </c>
      <c r="C703" s="1" t="s">
        <v>1731</v>
      </c>
      <c r="D703" s="2" t="str">
        <f>"G95.8"</f>
        <v>G95.8</v>
      </c>
      <c r="E703" s="1" t="s">
        <v>1829</v>
      </c>
    </row>
    <row r="704">
      <c r="A704" s="1" t="s">
        <v>10812</v>
      </c>
      <c r="B704" s="1" t="s">
        <v>1730</v>
      </c>
      <c r="C704" s="1" t="s">
        <v>1731</v>
      </c>
      <c r="D704" s="2" t="str">
        <f>"G95.9"</f>
        <v>G95.9</v>
      </c>
      <c r="E704" s="1" t="s">
        <v>1832</v>
      </c>
    </row>
    <row r="705">
      <c r="A705" s="1" t="s">
        <v>10812</v>
      </c>
      <c r="B705" s="1" t="s">
        <v>1730</v>
      </c>
      <c r="C705" s="1" t="s">
        <v>1731</v>
      </c>
      <c r="D705" s="2" t="str">
        <f>"G96.0"</f>
        <v>G96.0</v>
      </c>
      <c r="E705" s="1" t="s">
        <v>1835</v>
      </c>
    </row>
    <row r="706">
      <c r="A706" s="1" t="s">
        <v>10812</v>
      </c>
      <c r="B706" s="1" t="s">
        <v>1730</v>
      </c>
      <c r="C706" s="1" t="s">
        <v>1731</v>
      </c>
      <c r="D706" s="2" t="str">
        <f>"G96.1"</f>
        <v>G96.1</v>
      </c>
      <c r="E706" s="1" t="s">
        <v>1838</v>
      </c>
    </row>
    <row r="707">
      <c r="A707" s="1" t="s">
        <v>10812</v>
      </c>
      <c r="B707" s="1" t="s">
        <v>1730</v>
      </c>
      <c r="C707" s="1" t="s">
        <v>1731</v>
      </c>
      <c r="D707" s="2" t="str">
        <f>"G96.8"</f>
        <v>G96.8</v>
      </c>
      <c r="E707" s="1" t="s">
        <v>1841</v>
      </c>
    </row>
    <row r="708">
      <c r="A708" s="1" t="s">
        <v>10812</v>
      </c>
      <c r="B708" s="1" t="s">
        <v>1730</v>
      </c>
      <c r="C708" s="1" t="s">
        <v>1731</v>
      </c>
      <c r="D708" s="2" t="str">
        <f>"G96.9"</f>
        <v>G96.9</v>
      </c>
      <c r="E708" s="1" t="s">
        <v>1844</v>
      </c>
    </row>
    <row r="709">
      <c r="A709" s="1" t="s">
        <v>10812</v>
      </c>
      <c r="B709" s="1" t="s">
        <v>1730</v>
      </c>
      <c r="C709" s="1" t="s">
        <v>1731</v>
      </c>
      <c r="D709" s="2" t="str">
        <f>"G97.0"</f>
        <v>G97.0</v>
      </c>
      <c r="E709" s="1" t="s">
        <v>1847</v>
      </c>
    </row>
    <row r="710">
      <c r="A710" s="1" t="s">
        <v>10812</v>
      </c>
      <c r="B710" s="1" t="s">
        <v>1730</v>
      </c>
      <c r="C710" s="1" t="s">
        <v>1731</v>
      </c>
      <c r="D710" s="2" t="str">
        <f>"G97.1"</f>
        <v>G97.1</v>
      </c>
      <c r="E710" s="1" t="s">
        <v>1851</v>
      </c>
    </row>
    <row r="711">
      <c r="A711" s="1" t="s">
        <v>10812</v>
      </c>
      <c r="B711" s="1" t="s">
        <v>1730</v>
      </c>
      <c r="C711" s="1" t="s">
        <v>1731</v>
      </c>
      <c r="D711" s="2" t="str">
        <f>"G97.2"</f>
        <v>G97.2</v>
      </c>
      <c r="E711" s="1" t="s">
        <v>1854</v>
      </c>
    </row>
    <row r="712">
      <c r="A712" s="1" t="s">
        <v>10812</v>
      </c>
      <c r="B712" s="1" t="s">
        <v>1730</v>
      </c>
      <c r="C712" s="1" t="s">
        <v>1731</v>
      </c>
      <c r="D712" s="2" t="str">
        <f>"G97.8"</f>
        <v>G97.8</v>
      </c>
      <c r="E712" s="1" t="s">
        <v>1856</v>
      </c>
    </row>
    <row r="713">
      <c r="A713" s="1" t="s">
        <v>10812</v>
      </c>
      <c r="B713" s="1" t="s">
        <v>1730</v>
      </c>
      <c r="C713" s="1" t="s">
        <v>1731</v>
      </c>
      <c r="D713" s="2" t="str">
        <f>"G97.9"</f>
        <v>G97.9</v>
      </c>
      <c r="E713" s="1" t="s">
        <v>1859</v>
      </c>
    </row>
    <row r="714">
      <c r="A714" s="1" t="s">
        <v>10812</v>
      </c>
      <c r="B714" s="1" t="s">
        <v>1730</v>
      </c>
      <c r="C714" s="1" t="s">
        <v>1731</v>
      </c>
      <c r="D714" s="2" t="str">
        <f>"G98"</f>
        <v>G98</v>
      </c>
      <c r="E714" s="1" t="s">
        <v>1863</v>
      </c>
    </row>
    <row r="715">
      <c r="A715" s="1" t="s">
        <v>10812</v>
      </c>
      <c r="B715" s="1" t="s">
        <v>1730</v>
      </c>
      <c r="C715" s="1" t="s">
        <v>1731</v>
      </c>
      <c r="D715" s="2" t="str">
        <f>"H47.1"</f>
        <v>H47.1</v>
      </c>
      <c r="E715" s="1" t="s">
        <v>1865</v>
      </c>
    </row>
    <row r="716">
      <c r="A716" s="1" t="s">
        <v>10812</v>
      </c>
      <c r="B716" s="1" t="s">
        <v>1730</v>
      </c>
      <c r="C716" s="1" t="s">
        <v>1731</v>
      </c>
      <c r="D716" s="2" t="str">
        <f>"H47.4"</f>
        <v>H47.4</v>
      </c>
      <c r="E716" s="1" t="s">
        <v>1868</v>
      </c>
    </row>
    <row r="717">
      <c r="A717" s="1" t="s">
        <v>10812</v>
      </c>
      <c r="B717" s="1" t="s">
        <v>1730</v>
      </c>
      <c r="C717" s="1" t="s">
        <v>1731</v>
      </c>
      <c r="D717" s="2" t="str">
        <f>"H47.5"</f>
        <v>H47.5</v>
      </c>
      <c r="E717" s="1" t="s">
        <v>1871</v>
      </c>
    </row>
    <row r="718">
      <c r="A718" s="1" t="s">
        <v>10812</v>
      </c>
      <c r="B718" s="1" t="s">
        <v>1730</v>
      </c>
      <c r="C718" s="1" t="s">
        <v>1731</v>
      </c>
      <c r="D718" s="2" t="str">
        <f>"H47.6"</f>
        <v>H47.6</v>
      </c>
      <c r="E718" s="1" t="s">
        <v>1874</v>
      </c>
    </row>
    <row r="719">
      <c r="A719" s="1" t="s">
        <v>10812</v>
      </c>
      <c r="B719" s="1" t="s">
        <v>1730</v>
      </c>
      <c r="C719" s="1" t="s">
        <v>1731</v>
      </c>
      <c r="D719" s="2" t="str">
        <f>"H47.7"</f>
        <v>H47.7</v>
      </c>
      <c r="E719" s="1" t="s">
        <v>1878</v>
      </c>
    </row>
    <row r="720">
      <c r="A720" s="1" t="s">
        <v>10812</v>
      </c>
      <c r="B720" s="1" t="s">
        <v>1730</v>
      </c>
      <c r="C720" s="1" t="s">
        <v>1731</v>
      </c>
      <c r="D720" s="2" t="str">
        <f>"H51.2"</f>
        <v>H51.2</v>
      </c>
      <c r="E720" s="1" t="s">
        <v>1880</v>
      </c>
    </row>
    <row r="721">
      <c r="A721" s="1" t="s">
        <v>10812</v>
      </c>
      <c r="B721" s="1" t="s">
        <v>1730</v>
      </c>
      <c r="C721" s="1" t="s">
        <v>1731</v>
      </c>
      <c r="D721" s="2" t="str">
        <f>"I69.0"</f>
        <v>I69.0</v>
      </c>
      <c r="E721" s="1" t="s">
        <v>1884</v>
      </c>
    </row>
    <row r="722">
      <c r="A722" s="1" t="s">
        <v>10812</v>
      </c>
      <c r="B722" s="1" t="s">
        <v>1730</v>
      </c>
      <c r="C722" s="1" t="s">
        <v>1731</v>
      </c>
      <c r="D722" s="2" t="str">
        <f>"I69.1"</f>
        <v>I69.1</v>
      </c>
      <c r="E722" s="1" t="s">
        <v>1887</v>
      </c>
    </row>
    <row r="723">
      <c r="A723" s="1" t="s">
        <v>10812</v>
      </c>
      <c r="B723" s="1" t="s">
        <v>1730</v>
      </c>
      <c r="C723" s="1" t="s">
        <v>1731</v>
      </c>
      <c r="D723" s="2" t="str">
        <f>"I69.2"</f>
        <v>I69.2</v>
      </c>
      <c r="E723" s="1" t="s">
        <v>1890</v>
      </c>
    </row>
    <row r="724">
      <c r="A724" s="1" t="s">
        <v>10812</v>
      </c>
      <c r="B724" s="1" t="s">
        <v>1730</v>
      </c>
      <c r="C724" s="1" t="s">
        <v>1731</v>
      </c>
      <c r="D724" s="2" t="str">
        <f>"I69.3"</f>
        <v>I69.3</v>
      </c>
      <c r="E724" s="1" t="s">
        <v>1893</v>
      </c>
    </row>
    <row r="725">
      <c r="A725" s="1" t="s">
        <v>10812</v>
      </c>
      <c r="B725" s="1" t="s">
        <v>1730</v>
      </c>
      <c r="C725" s="1" t="s">
        <v>1731</v>
      </c>
      <c r="D725" s="2" t="str">
        <f>"I69.4"</f>
        <v>I69.4</v>
      </c>
      <c r="E725" s="1" t="s">
        <v>1896</v>
      </c>
    </row>
    <row r="726">
      <c r="A726" s="1" t="s">
        <v>10812</v>
      </c>
      <c r="B726" s="1" t="s">
        <v>1730</v>
      </c>
      <c r="C726" s="1" t="s">
        <v>1731</v>
      </c>
      <c r="D726" s="2" t="str">
        <f>"I69.8"</f>
        <v>I69.8</v>
      </c>
      <c r="E726" s="1" t="s">
        <v>1900</v>
      </c>
    </row>
    <row r="727">
      <c r="A727" s="1" t="s">
        <v>10812</v>
      </c>
      <c r="B727" s="1" t="s">
        <v>1730</v>
      </c>
      <c r="C727" s="1" t="s">
        <v>1731</v>
      </c>
      <c r="D727" s="2" t="str">
        <f>"M21.3"</f>
        <v>M21.3</v>
      </c>
      <c r="E727" s="1" t="s">
        <v>1903</v>
      </c>
    </row>
    <row r="728">
      <c r="A728" s="1" t="s">
        <v>10812</v>
      </c>
      <c r="B728" s="1" t="s">
        <v>1730</v>
      </c>
      <c r="C728" s="1" t="s">
        <v>1731</v>
      </c>
      <c r="D728" s="2" t="str">
        <f>"M21.30"</f>
        <v>M21.30</v>
      </c>
      <c r="E728" s="1" t="s">
        <v>1906</v>
      </c>
    </row>
    <row r="729">
      <c r="A729" s="1" t="s">
        <v>10812</v>
      </c>
      <c r="B729" s="1" t="s">
        <v>1730</v>
      </c>
      <c r="C729" s="1" t="s">
        <v>1731</v>
      </c>
      <c r="D729" s="2" t="str">
        <f>"M21.33"</f>
        <v>M21.33</v>
      </c>
      <c r="E729" s="1" t="s">
        <v>1909</v>
      </c>
    </row>
    <row r="730">
      <c r="A730" s="1" t="s">
        <v>10812</v>
      </c>
      <c r="B730" s="1" t="s">
        <v>1730</v>
      </c>
      <c r="C730" s="1" t="s">
        <v>1731</v>
      </c>
      <c r="D730" s="2" t="str">
        <f>"M21.34"</f>
        <v>M21.34</v>
      </c>
      <c r="E730" s="1" t="s">
        <v>1912</v>
      </c>
    </row>
    <row r="731">
      <c r="A731" s="1" t="s">
        <v>10812</v>
      </c>
      <c r="B731" s="1" t="s">
        <v>1730</v>
      </c>
      <c r="C731" s="1" t="s">
        <v>1731</v>
      </c>
      <c r="D731" s="2" t="str">
        <f>"M21.5"</f>
        <v>M21.5</v>
      </c>
      <c r="E731" s="1" t="s">
        <v>1915</v>
      </c>
    </row>
    <row r="732">
      <c r="A732" s="1" t="s">
        <v>10812</v>
      </c>
      <c r="B732" s="1" t="s">
        <v>1730</v>
      </c>
      <c r="C732" s="1" t="s">
        <v>1731</v>
      </c>
      <c r="D732" s="2" t="str">
        <f>"M21.50"</f>
        <v>M21.50</v>
      </c>
      <c r="E732" s="1" t="s">
        <v>1919</v>
      </c>
    </row>
    <row r="733">
      <c r="A733" s="1" t="s">
        <v>10812</v>
      </c>
      <c r="B733" s="1" t="s">
        <v>1730</v>
      </c>
      <c r="C733" s="1" t="s">
        <v>1731</v>
      </c>
      <c r="D733" s="2" t="str">
        <f>"M21.54"</f>
        <v>M21.54</v>
      </c>
      <c r="E733" s="1" t="s">
        <v>1921</v>
      </c>
    </row>
    <row r="734">
      <c r="A734" s="1" t="s">
        <v>10812</v>
      </c>
      <c r="B734" s="1" t="s">
        <v>1730</v>
      </c>
      <c r="C734" s="1" t="s">
        <v>1731</v>
      </c>
      <c r="D734" s="2" t="str">
        <f>"M47.00"</f>
        <v>M47.00</v>
      </c>
      <c r="E734" s="1" t="s">
        <v>1925</v>
      </c>
    </row>
    <row r="735">
      <c r="A735" s="1" t="s">
        <v>10812</v>
      </c>
      <c r="B735" s="1" t="s">
        <v>1730</v>
      </c>
      <c r="C735" s="1" t="s">
        <v>1731</v>
      </c>
      <c r="D735" s="2" t="str">
        <f>"M47.01"</f>
        <v>M47.01</v>
      </c>
      <c r="E735" s="1" t="s">
        <v>1928</v>
      </c>
    </row>
    <row r="736">
      <c r="A736" s="1" t="s">
        <v>10812</v>
      </c>
      <c r="B736" s="1" t="s">
        <v>1730</v>
      </c>
      <c r="C736" s="1" t="s">
        <v>1731</v>
      </c>
      <c r="D736" s="2" t="str">
        <f>"M47.02"</f>
        <v>M47.02</v>
      </c>
      <c r="E736" s="1" t="s">
        <v>1931</v>
      </c>
    </row>
    <row r="737">
      <c r="A737" s="1" t="s">
        <v>10812</v>
      </c>
      <c r="B737" s="1" t="s">
        <v>1730</v>
      </c>
      <c r="C737" s="1" t="s">
        <v>1731</v>
      </c>
      <c r="D737" s="2" t="str">
        <f>"M47.03"</f>
        <v>M47.03</v>
      </c>
      <c r="E737" s="1" t="s">
        <v>1933</v>
      </c>
    </row>
    <row r="738">
      <c r="A738" s="1" t="s">
        <v>10812</v>
      </c>
      <c r="B738" s="1" t="s">
        <v>1730</v>
      </c>
      <c r="C738" s="1" t="s">
        <v>1731</v>
      </c>
      <c r="D738" s="2" t="str">
        <f>"M47.04"</f>
        <v>M47.04</v>
      </c>
      <c r="E738" s="1" t="s">
        <v>1936</v>
      </c>
    </row>
    <row r="739">
      <c r="A739" s="1" t="s">
        <v>10812</v>
      </c>
      <c r="B739" s="1" t="s">
        <v>1730</v>
      </c>
      <c r="C739" s="1" t="s">
        <v>1731</v>
      </c>
      <c r="D739" s="2" t="str">
        <f>"M47.05"</f>
        <v>M47.05</v>
      </c>
      <c r="E739" s="1" t="s">
        <v>1939</v>
      </c>
    </row>
    <row r="740">
      <c r="A740" s="1" t="s">
        <v>10812</v>
      </c>
      <c r="B740" s="1" t="s">
        <v>1730</v>
      </c>
      <c r="C740" s="1" t="s">
        <v>1731</v>
      </c>
      <c r="D740" s="2" t="str">
        <f>"M47.06"</f>
        <v>M47.06</v>
      </c>
      <c r="E740" s="1" t="s">
        <v>1943</v>
      </c>
    </row>
    <row r="741">
      <c r="A741" s="1" t="s">
        <v>10812</v>
      </c>
      <c r="B741" s="1" t="s">
        <v>1730</v>
      </c>
      <c r="C741" s="1" t="s">
        <v>1731</v>
      </c>
      <c r="D741" s="2" t="str">
        <f>"M47.07"</f>
        <v>M47.07</v>
      </c>
      <c r="E741" s="1" t="s">
        <v>1945</v>
      </c>
    </row>
    <row r="742">
      <c r="A742" s="1" t="s">
        <v>10812</v>
      </c>
      <c r="B742" s="1" t="s">
        <v>1730</v>
      </c>
      <c r="C742" s="1" t="s">
        <v>1731</v>
      </c>
      <c r="D742" s="2" t="str">
        <f>"M47.08"</f>
        <v>M47.08</v>
      </c>
      <c r="E742" s="1" t="s">
        <v>1948</v>
      </c>
    </row>
    <row r="743">
      <c r="A743" s="1" t="s">
        <v>10812</v>
      </c>
      <c r="B743" s="1" t="s">
        <v>1730</v>
      </c>
      <c r="C743" s="1" t="s">
        <v>1731</v>
      </c>
      <c r="D743" s="2" t="str">
        <f>"M47.09"</f>
        <v>M47.09</v>
      </c>
      <c r="E743" s="1" t="s">
        <v>1950</v>
      </c>
    </row>
    <row r="744">
      <c r="A744" s="1" t="s">
        <v>10812</v>
      </c>
      <c r="B744" s="1" t="s">
        <v>1730</v>
      </c>
      <c r="C744" s="1" t="s">
        <v>1731</v>
      </c>
      <c r="D744" s="2" t="str">
        <f>"M53.0"</f>
        <v>M53.0</v>
      </c>
      <c r="E744" s="1" t="s">
        <v>1953</v>
      </c>
    </row>
    <row r="745">
      <c r="A745" s="1" t="s">
        <v>10812</v>
      </c>
      <c r="B745" s="1" t="s">
        <v>1730</v>
      </c>
      <c r="C745" s="1" t="s">
        <v>1731</v>
      </c>
      <c r="D745" s="2" t="str">
        <f>"M53.00"</f>
        <v>M53.00</v>
      </c>
      <c r="E745" s="1" t="s">
        <v>1956</v>
      </c>
    </row>
    <row r="746">
      <c r="A746" s="1" t="s">
        <v>10812</v>
      </c>
      <c r="B746" s="1" t="s">
        <v>1730</v>
      </c>
      <c r="C746" s="1" t="s">
        <v>1731</v>
      </c>
      <c r="D746" s="2" t="str">
        <f>"M53.01"</f>
        <v>M53.01</v>
      </c>
      <c r="E746" s="1" t="s">
        <v>1960</v>
      </c>
    </row>
    <row r="747">
      <c r="A747" s="1" t="s">
        <v>10812</v>
      </c>
      <c r="B747" s="1" t="s">
        <v>1730</v>
      </c>
      <c r="C747" s="1" t="s">
        <v>1731</v>
      </c>
      <c r="D747" s="2" t="str">
        <f>"M53.02"</f>
        <v>M53.02</v>
      </c>
      <c r="E747" s="1" t="s">
        <v>1963</v>
      </c>
    </row>
    <row r="748">
      <c r="A748" s="1" t="s">
        <v>10812</v>
      </c>
      <c r="B748" s="1" t="s">
        <v>1730</v>
      </c>
      <c r="C748" s="1" t="s">
        <v>1731</v>
      </c>
      <c r="D748" s="2" t="str">
        <f>"M53.03"</f>
        <v>M53.03</v>
      </c>
      <c r="E748" s="1" t="s">
        <v>1971</v>
      </c>
    </row>
    <row r="749">
      <c r="A749" s="1" t="s">
        <v>10812</v>
      </c>
      <c r="B749" s="1" t="s">
        <v>1730</v>
      </c>
      <c r="C749" s="1" t="s">
        <v>1731</v>
      </c>
      <c r="D749" s="2" t="str">
        <f>"M53.04"</f>
        <v>M53.04</v>
      </c>
      <c r="E749" s="1" t="s">
        <v>1974</v>
      </c>
    </row>
    <row r="750">
      <c r="A750" s="1" t="s">
        <v>10812</v>
      </c>
      <c r="B750" s="1" t="s">
        <v>1730</v>
      </c>
      <c r="C750" s="1" t="s">
        <v>1731</v>
      </c>
      <c r="D750" s="2" t="str">
        <f>"M53.05"</f>
        <v>M53.05</v>
      </c>
      <c r="E750" s="1" t="s">
        <v>1977</v>
      </c>
    </row>
    <row r="751">
      <c r="A751" s="1" t="s">
        <v>10812</v>
      </c>
      <c r="B751" s="1" t="s">
        <v>1730</v>
      </c>
      <c r="C751" s="1" t="s">
        <v>1731</v>
      </c>
      <c r="D751" s="2" t="str">
        <f>"M53.06"</f>
        <v>M53.06</v>
      </c>
      <c r="E751" s="1" t="s">
        <v>1986</v>
      </c>
    </row>
    <row r="752">
      <c r="A752" s="1" t="s">
        <v>10812</v>
      </c>
      <c r="B752" s="1" t="s">
        <v>1730</v>
      </c>
      <c r="C752" s="1" t="s">
        <v>1731</v>
      </c>
      <c r="D752" s="2" t="str">
        <f>"M53.07"</f>
        <v>M53.07</v>
      </c>
      <c r="E752" s="1" t="s">
        <v>1991</v>
      </c>
    </row>
    <row r="753">
      <c r="A753" s="1" t="s">
        <v>10812</v>
      </c>
      <c r="B753" s="1" t="s">
        <v>1730</v>
      </c>
      <c r="C753" s="1" t="s">
        <v>1731</v>
      </c>
      <c r="D753" s="2" t="str">
        <f>"M53.08"</f>
        <v>M53.08</v>
      </c>
      <c r="E753" s="1" t="s">
        <v>1994</v>
      </c>
    </row>
    <row r="754">
      <c r="A754" s="1" t="s">
        <v>10812</v>
      </c>
      <c r="B754" s="1" t="s">
        <v>1730</v>
      </c>
      <c r="C754" s="1" t="s">
        <v>1731</v>
      </c>
      <c r="D754" s="2" t="str">
        <f>"M53.09"</f>
        <v>M53.09</v>
      </c>
      <c r="E754" s="1" t="s">
        <v>1998</v>
      </c>
    </row>
    <row r="755">
      <c r="A755" s="1" t="s">
        <v>10812</v>
      </c>
      <c r="B755" s="1" t="s">
        <v>1730</v>
      </c>
      <c r="C755" s="1" t="s">
        <v>1731</v>
      </c>
      <c r="D755" s="2" t="str">
        <f>"M53.1"</f>
        <v>M53.1</v>
      </c>
      <c r="E755" s="1" t="s">
        <v>2001</v>
      </c>
    </row>
    <row r="756">
      <c r="A756" s="1" t="s">
        <v>10812</v>
      </c>
      <c r="B756" s="1" t="s">
        <v>1730</v>
      </c>
      <c r="C756" s="1" t="s">
        <v>1731</v>
      </c>
      <c r="D756" s="2" t="str">
        <f>"M53.10"</f>
        <v>M53.10</v>
      </c>
      <c r="E756" s="1" t="s">
        <v>2004</v>
      </c>
    </row>
    <row r="757">
      <c r="A757" s="1" t="s">
        <v>10812</v>
      </c>
      <c r="B757" s="1" t="s">
        <v>1730</v>
      </c>
      <c r="C757" s="1" t="s">
        <v>1731</v>
      </c>
      <c r="D757" s="2" t="str">
        <f>"M53.11"</f>
        <v>M53.11</v>
      </c>
      <c r="E757" s="1" t="s">
        <v>2007</v>
      </c>
    </row>
    <row r="758">
      <c r="A758" s="1" t="s">
        <v>10812</v>
      </c>
      <c r="B758" s="1" t="s">
        <v>1730</v>
      </c>
      <c r="C758" s="1" t="s">
        <v>1731</v>
      </c>
      <c r="D758" s="2" t="str">
        <f>"M53.12"</f>
        <v>M53.12</v>
      </c>
      <c r="E758" s="1" t="s">
        <v>2011</v>
      </c>
    </row>
    <row r="759">
      <c r="A759" s="1" t="s">
        <v>10812</v>
      </c>
      <c r="B759" s="1" t="s">
        <v>1730</v>
      </c>
      <c r="C759" s="1" t="s">
        <v>1731</v>
      </c>
      <c r="D759" s="2" t="str">
        <f>"M53.13"</f>
        <v>M53.13</v>
      </c>
      <c r="E759" s="1" t="s">
        <v>2015</v>
      </c>
    </row>
    <row r="760">
      <c r="A760" s="1" t="s">
        <v>10812</v>
      </c>
      <c r="B760" s="1" t="s">
        <v>1730</v>
      </c>
      <c r="C760" s="1" t="s">
        <v>1731</v>
      </c>
      <c r="D760" s="2" t="str">
        <f>"M53.14"</f>
        <v>M53.14</v>
      </c>
      <c r="E760" s="1" t="s">
        <v>2020</v>
      </c>
    </row>
    <row r="761">
      <c r="A761" s="1" t="s">
        <v>10812</v>
      </c>
      <c r="B761" s="1" t="s">
        <v>1730</v>
      </c>
      <c r="C761" s="1" t="s">
        <v>1731</v>
      </c>
      <c r="D761" s="2" t="str">
        <f>"M53.15"</f>
        <v>M53.15</v>
      </c>
      <c r="E761" s="1" t="s">
        <v>2023</v>
      </c>
    </row>
    <row r="762">
      <c r="A762" s="1" t="s">
        <v>10812</v>
      </c>
      <c r="B762" s="1" t="s">
        <v>1730</v>
      </c>
      <c r="C762" s="1" t="s">
        <v>1731</v>
      </c>
      <c r="D762" s="2" t="str">
        <f>"M53.16"</f>
        <v>M53.16</v>
      </c>
      <c r="E762" s="1" t="s">
        <v>2026</v>
      </c>
    </row>
    <row r="763">
      <c r="A763" s="1" t="s">
        <v>10812</v>
      </c>
      <c r="B763" s="1" t="s">
        <v>1730</v>
      </c>
      <c r="C763" s="1" t="s">
        <v>1731</v>
      </c>
      <c r="D763" s="2" t="str">
        <f>"M53.17"</f>
        <v>M53.17</v>
      </c>
      <c r="E763" s="1" t="s">
        <v>2030</v>
      </c>
    </row>
    <row r="764">
      <c r="A764" s="1" t="s">
        <v>10812</v>
      </c>
      <c r="B764" s="1" t="s">
        <v>1730</v>
      </c>
      <c r="C764" s="1" t="s">
        <v>1731</v>
      </c>
      <c r="D764" s="2" t="str">
        <f>"M53.18"</f>
        <v>M53.18</v>
      </c>
      <c r="E764" s="1" t="s">
        <v>2034</v>
      </c>
    </row>
    <row r="765">
      <c r="A765" s="1" t="s">
        <v>10812</v>
      </c>
      <c r="B765" s="1" t="s">
        <v>1730</v>
      </c>
      <c r="C765" s="1" t="s">
        <v>1731</v>
      </c>
      <c r="D765" s="2" t="str">
        <f>"M53.19"</f>
        <v>M53.19</v>
      </c>
      <c r="E765" s="1" t="s">
        <v>2039</v>
      </c>
    </row>
    <row r="766">
      <c r="A766" s="1" t="s">
        <v>10812</v>
      </c>
      <c r="B766" s="1" t="s">
        <v>1730</v>
      </c>
      <c r="C766" s="1" t="s">
        <v>1731</v>
      </c>
      <c r="D766" s="2" t="str">
        <f>"R29.1"</f>
        <v>R29.1</v>
      </c>
      <c r="E766" s="1" t="s">
        <v>2042</v>
      </c>
    </row>
    <row r="767">
      <c r="A767" s="1" t="s">
        <v>10812</v>
      </c>
      <c r="B767" s="1" t="s">
        <v>1730</v>
      </c>
      <c r="C767" s="1" t="s">
        <v>1731</v>
      </c>
      <c r="D767" s="2" t="str">
        <f>"R29.2"</f>
        <v>R29.2</v>
      </c>
      <c r="E767" s="1" t="s">
        <v>2046</v>
      </c>
    </row>
    <row r="768">
      <c r="A768" s="1" t="s">
        <v>10812</v>
      </c>
      <c r="B768" s="1" t="s">
        <v>1730</v>
      </c>
      <c r="C768" s="1" t="s">
        <v>1731</v>
      </c>
      <c r="D768" s="2" t="str">
        <f>"R29.8"</f>
        <v>R29.8</v>
      </c>
      <c r="E768" s="1" t="s">
        <v>2050</v>
      </c>
    </row>
    <row r="769">
      <c r="A769" s="1" t="s">
        <v>10812</v>
      </c>
      <c r="B769" s="1" t="s">
        <v>1730</v>
      </c>
      <c r="C769" s="1" t="s">
        <v>1731</v>
      </c>
      <c r="D769" s="2" t="str">
        <f>"R83.0"</f>
        <v>R83.0</v>
      </c>
      <c r="E769" s="1" t="s">
        <v>2053</v>
      </c>
    </row>
    <row r="770">
      <c r="A770" s="1" t="s">
        <v>10812</v>
      </c>
      <c r="B770" s="1" t="s">
        <v>1730</v>
      </c>
      <c r="C770" s="1" t="s">
        <v>1731</v>
      </c>
      <c r="D770" s="2" t="str">
        <f>"R83.1"</f>
        <v>R83.1</v>
      </c>
      <c r="E770" s="1" t="s">
        <v>2056</v>
      </c>
    </row>
    <row r="771">
      <c r="A771" s="1" t="s">
        <v>10812</v>
      </c>
      <c r="B771" s="1" t="s">
        <v>1730</v>
      </c>
      <c r="C771" s="1" t="s">
        <v>1731</v>
      </c>
      <c r="D771" s="2" t="str">
        <f>"R83.2"</f>
        <v>R83.2</v>
      </c>
      <c r="E771" s="1" t="s">
        <v>2059</v>
      </c>
    </row>
    <row r="772">
      <c r="A772" s="1" t="s">
        <v>10812</v>
      </c>
      <c r="B772" s="1" t="s">
        <v>1730</v>
      </c>
      <c r="C772" s="1" t="s">
        <v>1731</v>
      </c>
      <c r="D772" s="2" t="str">
        <f>"R83.3"</f>
        <v>R83.3</v>
      </c>
      <c r="E772" s="1" t="s">
        <v>2063</v>
      </c>
    </row>
    <row r="773">
      <c r="A773" s="1" t="s">
        <v>10812</v>
      </c>
      <c r="B773" s="1" t="s">
        <v>1730</v>
      </c>
      <c r="C773" s="1" t="s">
        <v>1731</v>
      </c>
      <c r="D773" s="2" t="str">
        <f>"R83.4"</f>
        <v>R83.4</v>
      </c>
      <c r="E773" s="1" t="s">
        <v>2066</v>
      </c>
    </row>
    <row r="774">
      <c r="A774" s="1" t="s">
        <v>10812</v>
      </c>
      <c r="B774" s="1" t="s">
        <v>1730</v>
      </c>
      <c r="C774" s="1" t="s">
        <v>1731</v>
      </c>
      <c r="D774" s="2" t="str">
        <f>"R83.5"</f>
        <v>R83.5</v>
      </c>
      <c r="E774" s="1" t="s">
        <v>2069</v>
      </c>
    </row>
    <row r="775">
      <c r="A775" s="1" t="s">
        <v>10812</v>
      </c>
      <c r="B775" s="1" t="s">
        <v>1730</v>
      </c>
      <c r="C775" s="1" t="s">
        <v>1731</v>
      </c>
      <c r="D775" s="2" t="str">
        <f>"R83.6"</f>
        <v>R83.6</v>
      </c>
      <c r="E775" s="1" t="s">
        <v>2072</v>
      </c>
    </row>
    <row r="776">
      <c r="A776" s="1" t="s">
        <v>10812</v>
      </c>
      <c r="B776" s="1" t="s">
        <v>1730</v>
      </c>
      <c r="C776" s="1" t="s">
        <v>1731</v>
      </c>
      <c r="D776" s="2" t="str">
        <f>"R83.7"</f>
        <v>R83.7</v>
      </c>
      <c r="E776" s="1" t="s">
        <v>2075</v>
      </c>
    </row>
    <row r="777">
      <c r="A777" s="1" t="s">
        <v>10812</v>
      </c>
      <c r="B777" s="1" t="s">
        <v>1730</v>
      </c>
      <c r="C777" s="1" t="s">
        <v>1731</v>
      </c>
      <c r="D777" s="2" t="str">
        <f>"R83.8"</f>
        <v>R83.8</v>
      </c>
      <c r="E777" s="1" t="s">
        <v>2078</v>
      </c>
    </row>
    <row r="778">
      <c r="A778" s="1" t="s">
        <v>10812</v>
      </c>
      <c r="B778" s="1" t="s">
        <v>1730</v>
      </c>
      <c r="C778" s="1" t="s">
        <v>1731</v>
      </c>
      <c r="D778" s="2" t="str">
        <f>"R83.9"</f>
        <v>R83.9</v>
      </c>
      <c r="E778" s="1" t="s">
        <v>2079</v>
      </c>
    </row>
    <row r="779">
      <c r="A779" s="1" t="s">
        <v>10812</v>
      </c>
      <c r="B779" s="1" t="s">
        <v>1730</v>
      </c>
      <c r="C779" s="1" t="s">
        <v>1731</v>
      </c>
      <c r="D779" s="2" t="str">
        <f>"R90.0"</f>
        <v>R90.0</v>
      </c>
      <c r="E779" s="1" t="s">
        <v>2080</v>
      </c>
    </row>
    <row r="780">
      <c r="A780" s="1" t="s">
        <v>10812</v>
      </c>
      <c r="B780" s="1" t="s">
        <v>1730</v>
      </c>
      <c r="C780" s="1" t="s">
        <v>1731</v>
      </c>
      <c r="D780" s="2" t="str">
        <f>"R90.8"</f>
        <v>R90.8</v>
      </c>
      <c r="E780" s="1" t="s">
        <v>2083</v>
      </c>
    </row>
    <row r="781">
      <c r="A781" s="1" t="s">
        <v>10812</v>
      </c>
      <c r="B781" s="1" t="s">
        <v>1730</v>
      </c>
      <c r="C781" s="1" t="s">
        <v>1731</v>
      </c>
      <c r="D781" s="2" t="str">
        <f>"R93.0"</f>
        <v>R93.0</v>
      </c>
      <c r="E781" s="1" t="s">
        <v>2087</v>
      </c>
    </row>
    <row r="782">
      <c r="A782" s="1" t="s">
        <v>10812</v>
      </c>
      <c r="B782" s="1" t="s">
        <v>1730</v>
      </c>
      <c r="C782" s="1" t="s">
        <v>1731</v>
      </c>
      <c r="D782" s="2" t="str">
        <f>"R94.0"</f>
        <v>R94.0</v>
      </c>
      <c r="E782" s="1" t="s">
        <v>2092</v>
      </c>
    </row>
    <row r="783">
      <c r="A783" s="1" t="s">
        <v>10812</v>
      </c>
      <c r="B783" s="1" t="s">
        <v>1730</v>
      </c>
      <c r="C783" s="1" t="s">
        <v>1731</v>
      </c>
      <c r="D783" s="2" t="str">
        <f>"R94.1"</f>
        <v>R94.1</v>
      </c>
      <c r="E783" s="1" t="s">
        <v>2096</v>
      </c>
    </row>
    <row r="784">
      <c r="A784" s="1" t="s">
        <v>10812</v>
      </c>
      <c r="B784" s="1" t="s">
        <v>1730</v>
      </c>
      <c r="C784" s="1" t="s">
        <v>1731</v>
      </c>
      <c r="D784" s="2" t="str">
        <f>"R95"</f>
        <v>R95</v>
      </c>
      <c r="E784" s="1" t="s">
        <v>2099</v>
      </c>
    </row>
    <row r="785">
      <c r="A785" s="1" t="s">
        <v>10812</v>
      </c>
      <c r="B785" s="1" t="s">
        <v>1730</v>
      </c>
      <c r="C785" s="1" t="s">
        <v>1731</v>
      </c>
      <c r="D785" s="2" t="str">
        <f>"T85.0"</f>
        <v>T85.0</v>
      </c>
      <c r="E785" s="1" t="s">
        <v>2103</v>
      </c>
    </row>
    <row r="786">
      <c r="A786" s="1" t="s">
        <v>10812</v>
      </c>
      <c r="B786" s="1" t="s">
        <v>1730</v>
      </c>
      <c r="C786" s="1" t="s">
        <v>1731</v>
      </c>
      <c r="D786" s="2" t="str">
        <f>"T85.1"</f>
        <v>T85.1</v>
      </c>
      <c r="E786" s="1" t="s">
        <v>2106</v>
      </c>
    </row>
    <row r="787">
      <c r="A787" s="1" t="s">
        <v>10812</v>
      </c>
      <c r="B787" s="1" t="s">
        <v>1730</v>
      </c>
      <c r="C787" s="1" t="s">
        <v>1731</v>
      </c>
      <c r="D787" s="2" t="str">
        <f>"T90.1"</f>
        <v>T90.1</v>
      </c>
      <c r="E787" s="1" t="s">
        <v>2108</v>
      </c>
    </row>
    <row r="788">
      <c r="A788" s="1" t="s">
        <v>10812</v>
      </c>
      <c r="B788" s="1" t="s">
        <v>1730</v>
      </c>
      <c r="C788" s="1" t="s">
        <v>1731</v>
      </c>
      <c r="D788" s="2" t="str">
        <f>"T90.2"</f>
        <v>T90.2</v>
      </c>
      <c r="E788" s="1" t="s">
        <v>2109</v>
      </c>
    </row>
    <row r="789">
      <c r="A789" s="1" t="s">
        <v>10812</v>
      </c>
      <c r="B789" s="1" t="s">
        <v>1730</v>
      </c>
      <c r="C789" s="1" t="s">
        <v>1731</v>
      </c>
      <c r="D789" s="2" t="str">
        <f>"T90.3"</f>
        <v>T90.3</v>
      </c>
      <c r="E789" s="1" t="s">
        <v>2111</v>
      </c>
    </row>
    <row r="790">
      <c r="A790" s="1" t="s">
        <v>10812</v>
      </c>
      <c r="B790" s="1" t="s">
        <v>1730</v>
      </c>
      <c r="C790" s="1" t="s">
        <v>1731</v>
      </c>
      <c r="D790" s="2" t="str">
        <f>"T90.5"</f>
        <v>T90.5</v>
      </c>
      <c r="E790" s="1" t="s">
        <v>2114</v>
      </c>
    </row>
    <row r="791">
      <c r="A791" s="1" t="s">
        <v>10812</v>
      </c>
      <c r="B791" s="1" t="s">
        <v>1730</v>
      </c>
      <c r="C791" s="1" t="s">
        <v>1731</v>
      </c>
      <c r="D791" s="2" t="str">
        <f>"T90.8"</f>
        <v>T90.8</v>
      </c>
      <c r="E791" s="1" t="s">
        <v>2116</v>
      </c>
    </row>
    <row r="792">
      <c r="A792" s="1" t="s">
        <v>10812</v>
      </c>
      <c r="B792" s="1" t="s">
        <v>1730</v>
      </c>
      <c r="C792" s="1" t="s">
        <v>1731</v>
      </c>
      <c r="D792" s="2" t="str">
        <f>"T90.9"</f>
        <v>T90.9</v>
      </c>
      <c r="E792" s="1" t="s">
        <v>2119</v>
      </c>
    </row>
    <row r="793">
      <c r="A793" s="1" t="s">
        <v>10812</v>
      </c>
      <c r="B793" s="1" t="s">
        <v>1730</v>
      </c>
      <c r="C793" s="1" t="s">
        <v>1731</v>
      </c>
      <c r="D793" s="2" t="str">
        <f>"T91.3"</f>
        <v>T91.3</v>
      </c>
      <c r="E793" s="1" t="s">
        <v>2122</v>
      </c>
    </row>
    <row r="794">
      <c r="A794" s="1" t="s">
        <v>10812</v>
      </c>
      <c r="B794" s="1" t="s">
        <v>1730</v>
      </c>
      <c r="C794" s="1" t="s">
        <v>1731</v>
      </c>
      <c r="D794" s="2" t="str">
        <f>"T92.4"</f>
        <v>T92.4</v>
      </c>
      <c r="E794" s="1" t="s">
        <v>2125</v>
      </c>
    </row>
    <row r="795">
      <c r="A795" s="1" t="s">
        <v>10812</v>
      </c>
      <c r="B795" s="1" t="s">
        <v>1730</v>
      </c>
      <c r="C795" s="1" t="s">
        <v>1731</v>
      </c>
      <c r="D795" s="2" t="str">
        <f>"T93.4"</f>
        <v>T93.4</v>
      </c>
      <c r="E795" s="1" t="s">
        <v>2127</v>
      </c>
    </row>
    <row r="796">
      <c r="A796" s="1" t="s">
        <v>10812</v>
      </c>
      <c r="B796" s="1" t="s">
        <v>1730</v>
      </c>
      <c r="C796" s="1" t="s">
        <v>1731</v>
      </c>
      <c r="D796" s="2" t="str">
        <f>"Z90.0"</f>
        <v>Z90.0</v>
      </c>
      <c r="E796" s="1" t="s">
        <v>2129</v>
      </c>
    </row>
    <row r="797">
      <c r="A797" s="1" t="s">
        <v>155</v>
      </c>
      <c r="B797" s="1" t="s">
        <v>2130</v>
      </c>
      <c r="C797" s="1" t="s">
        <v>2131</v>
      </c>
      <c r="D797" s="2" t="str">
        <f>"Q28.2"</f>
        <v>Q28.2</v>
      </c>
      <c r="E797" s="1" t="s">
        <v>877</v>
      </c>
    </row>
    <row r="798">
      <c r="A798" s="1" t="s">
        <v>155</v>
      </c>
      <c r="B798" s="1" t="s">
        <v>2130</v>
      </c>
      <c r="C798" s="1" t="s">
        <v>2131</v>
      </c>
      <c r="D798" s="2" t="str">
        <f>"Q28.20"</f>
        <v>Q28.20</v>
      </c>
      <c r="E798" s="1" t="s">
        <v>878</v>
      </c>
    </row>
  </sheetData>
  <drawing r:id="rId1"/>
</worksheet>
</file>